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03"/>
  <workbookPr updateLinks="always" codeName="ThisWorkbook" defaultThemeVersion="124226"/>
  <mc:AlternateContent xmlns:mc="http://schemas.openxmlformats.org/markup-compatibility/2006">
    <mc:Choice Requires="x15">
      <x15ac:absPath xmlns:x15ac="http://schemas.microsoft.com/office/spreadsheetml/2010/11/ac" url="https://daviteq.sharepoint.com/sites/InnosensRDGroup/Shared Documents/Battery Life/"/>
    </mc:Choice>
  </mc:AlternateContent>
  <xr:revisionPtr revIDLastSave="0" documentId="8_{4C77139A-4D4E-450E-99B7-A0920B2AEA0C}" xr6:coauthVersionLast="47" xr6:coauthVersionMax="47" xr10:uidLastSave="{00000000-0000-0000-0000-000000000000}"/>
  <bookViews>
    <workbookView xWindow="-120" yWindow="-120" windowWidth="29040" windowHeight="15840" tabRatio="801" firstSheet="45" activeTab="39" xr2:uid="{00000000-000D-0000-FFFF-FFFF00000000}"/>
  </bookViews>
  <sheets>
    <sheet name="LoRaWAN AG HW1 FW2" sheetId="29" state="hidden" r:id="rId1"/>
    <sheet name="LoRaWAN AG HW2 FW4" sheetId="33" state="hidden" r:id="rId2"/>
    <sheet name="LoRaWAN NH3 HW2 FW2" sheetId="34" state="hidden" r:id="rId3"/>
    <sheet name="LoRaWAN CAP10 HW2 FW2" sheetId="35" state="hidden" r:id="rId4"/>
    <sheet name="LoRaWAN ULC HW2 FW2" sheetId="36" state="hidden" r:id="rId5"/>
    <sheet name="LoRaWAN ALS HW1 FW2" sheetId="42" state="hidden" r:id="rId6"/>
    <sheet name="LoRaWAN ATH HW1 FW2" sheetId="38" state="hidden" r:id="rId7"/>
    <sheet name="LoRaWAN ATE HW1 FW2" sheetId="41" state="hidden" r:id="rId8"/>
    <sheet name="LoRaWAN ExdPPS HW2 FW1 (lý thuy" sheetId="44" state="hidden" r:id="rId9"/>
    <sheet name="LoRaWAN PPS HW2 FW2" sheetId="45" state="hidden" r:id="rId10"/>
    <sheet name="LoRaWAN AG HW3 FW7" sheetId="47" state="hidden" r:id="rId11"/>
    <sheet name="LoRaWAN CAP10 HW2 FW3" sheetId="50" state="hidden" r:id="rId12"/>
    <sheet name="LoRaWAN SMT07 HW2 FW2" sheetId="51" state="hidden" r:id="rId13"/>
    <sheet name="LoRaWAN SMT01 HW2 FW2" sheetId="52" state="hidden" r:id="rId14"/>
    <sheet name="LoRaWAN ULC HW2 FW3" sheetId="54" state="hidden" r:id="rId15"/>
    <sheet name="LoRaWAN SMT-D-01 HW2 FW3" sheetId="58" state="hidden" r:id="rId16"/>
    <sheet name="LoRaWAN AG-03 HW4 FW8" sheetId="62" state="hidden" r:id="rId17"/>
    <sheet name="LoRaWAN PPS-G10-04" sheetId="67" state="hidden" r:id="rId18"/>
    <sheet name="LoRaWAN SMT07 HW3 FW4- MP3437" sheetId="68" state="hidden" r:id="rId19"/>
    <sheet name="LoRaWAN PPS cam bien ap 1-5V" sheetId="69" state="hidden" r:id="rId20"/>
    <sheet name="LoRaWAN MB485 Master - HWSMT2.0" sheetId="70" state="hidden" r:id="rId21"/>
    <sheet name="LoRaWAN PPS cam bien 4-20mA" sheetId="72" state="hidden" r:id="rId22"/>
    <sheet name="LoRaWAN H2S-50" sheetId="84" state="hidden" r:id="rId23"/>
    <sheet name="LoRaWAN CO-500 2 electrode" sheetId="83" state="hidden" r:id="rId24"/>
    <sheet name="LoRaWAN PT-100 FW2_30122024" sheetId="82" state="hidden" r:id="rId25"/>
    <sheet name="LoRaWAN SO2-20" sheetId="78" state="hidden" r:id="rId26"/>
    <sheet name="LoRaWAN NO2-20" sheetId="77" state="hidden" r:id="rId27"/>
    <sheet name="LoRaWAN CO-200 " sheetId="75" state="hidden" r:id="rId28"/>
    <sheet name="LoRaWAN C3H8" sheetId="79" state="hidden" r:id="rId29"/>
    <sheet name="LoRaWAN radar level sensor" sheetId="74" state="hidden" r:id="rId30"/>
    <sheet name="LoRaWAN ULC HW2 FW4" sheetId="73" state="hidden" r:id="rId31"/>
    <sheet name="LoRaWAN CO2_ATH HW1 FW1" sheetId="49" state="hidden" r:id="rId32"/>
    <sheet name="LoRaWAN V1A HW2 FW3" sheetId="43" state="hidden" r:id="rId33"/>
    <sheet name="LoRaWAN G4-O2-MT-100 Thực tế" sheetId="63" state="hidden" r:id="rId34"/>
    <sheet name="LoRaWAN LSL HW1 FW1" sheetId="48" state="hidden" r:id="rId35"/>
    <sheet name="MAIN" sheetId="120" r:id="rId36"/>
    <sheet name="productData" sheetId="126" state="hidden" r:id="rId37"/>
    <sheet name="itemCode" sheetId="127" state="hidden" r:id="rId38"/>
    <sheet name="PRODUCT" sheetId="124" state="hidden" r:id="rId39"/>
    <sheet name="PROD_A" sheetId="89" r:id="rId40"/>
    <sheet name="REQUEST" sheetId="136" state="hidden" r:id="rId41"/>
    <sheet name="xPROD-TEMPLATE" sheetId="105" state="hidden" r:id="rId42"/>
    <sheet name="LRW-Template" sheetId="119" r:id="rId43"/>
    <sheet name="SFC_Temlate" sheetId="135" r:id="rId44"/>
    <sheet name="Guide" sheetId="125" r:id="rId45"/>
    <sheet name="SFC_F1" sheetId="130" r:id="rId46"/>
    <sheet name="SFC_F2" sheetId="131" r:id="rId47"/>
    <sheet name="SFC_F3" sheetId="132" r:id="rId48"/>
    <sheet name="SFC_F4" sheetId="133" r:id="rId49"/>
    <sheet name="SFC_F5" sheetId="134" r:id="rId50"/>
    <sheet name="LRW_F1" sheetId="86" r:id="rId51"/>
    <sheet name="LRW_F2" sheetId="92" r:id="rId52"/>
    <sheet name="LRW_F3" sheetId="97" r:id="rId53"/>
    <sheet name="LRW_F4" sheetId="98" r:id="rId54"/>
    <sheet name="LRW_F5" sheetId="100" r:id="rId55"/>
    <sheet name="LRW_F6" sheetId="101" r:id="rId56"/>
    <sheet name="LRW_F7" sheetId="103" r:id="rId57"/>
    <sheet name="LRW_F8" sheetId="107" r:id="rId58"/>
    <sheet name="LRW_F9" sheetId="112" r:id="rId59"/>
    <sheet name="LRW_F10" sheetId="113" r:id="rId60"/>
    <sheet name="LRW_F11" sheetId="115" r:id="rId61"/>
    <sheet name="LRW_F12" sheetId="117" r:id="rId62"/>
    <sheet name="LRW_F13" sheetId="118" r:id="rId63"/>
    <sheet name="LRW_F14" sheetId="128" r:id="rId64"/>
    <sheet name="LRW_F15" sheetId="129" r:id="rId65"/>
    <sheet name="LRW_F16" sheetId="137" r:id="rId66"/>
    <sheet name="TABS" sheetId="88" r:id="rId67"/>
    <sheet name="LoRaWAN Latching Solenoid V (2)" sheetId="109" state="hidden" r:id="rId68"/>
    <sheet name="T2TIME1F" sheetId="91" r:id="rId69"/>
    <sheet name="LoRaWAN TVS Ko CB Gio" sheetId="66" state="hidden" r:id="rId70"/>
    <sheet name="LoRaWAN RDW-02-XA 23022024" sheetId="64" state="hidden" r:id="rId71"/>
    <sheet name="A" sheetId="85" state="hidden" r:id="rId72"/>
    <sheet name="B" sheetId="108" state="hidden" r:id="rId73"/>
    <sheet name="LoRaWANBV DN25 HW1FW1 1.6bar" sheetId="56" state="hidden" r:id="rId74"/>
    <sheet name="LoRaWAN DI2 HW1 FW1_COUNTER" sheetId="39" state="hidden" r:id="rId75"/>
    <sheet name="LoRaWAN DI2 HW1FW1_DETECTSTATUS" sheetId="40" state="hidden" r:id="rId76"/>
    <sheet name="xxLoRaWAN Template" sheetId="32" state="hidden" r:id="rId77"/>
    <sheet name="LoRaWAN Latching Relay " sheetId="81" state="hidden" r:id="rId78"/>
    <sheet name="LoRaWAN Latching Solenoid Vavle" sheetId="80" state="hidden" r:id="rId79"/>
    <sheet name="LoRaWAN BV DN20-25 HW1FW1NoLoad" sheetId="55" state="hidden" r:id="rId80"/>
    <sheet name="LoRaWAN LPC HW2 FW2" sheetId="37" state="hidden" r:id="rId81"/>
    <sheet name="LoRaWANBV DN20 HW1FW1 1.6 bar" sheetId="110" state="hidden" r:id="rId82"/>
    <sheet name="A-backup" sheetId="99" state="hidden" r:id="rId83"/>
    <sheet name="LoRaWAN RDW-02-XA Lý Thuyết" sheetId="61" state="hidden" r:id="rId84"/>
    <sheet name="RDW-02-XA Lý Thuyết 230823" sheetId="59" state="hidden" r:id="rId85"/>
    <sheet name="LoRaWAN G4-O2-MT-100 Lý Thuyết" sheetId="57" state="hidden" r:id="rId86"/>
    <sheet name="Sigfox Fuel Level Sensor (2)" sheetId="30" state="hidden" r:id="rId87"/>
  </sheets>
  <externalReferences>
    <externalReference r:id="rId88"/>
    <externalReference r:id="rId89"/>
    <externalReference r:id="rId90"/>
    <externalReference r:id="rId91"/>
  </externalReferences>
  <definedNames>
    <definedName name="_xlnm._FilterDatabase" localSheetId="68" hidden="1">T2TIME1F!#REF!</definedName>
    <definedName name="_xlnm._FilterDatabase" localSheetId="41" hidden="1">'xPROD-TEMPLATE'!$L$1:$L$55</definedName>
    <definedName name="_xlnm._FilterDatabase" localSheetId="39" hidden="1">PROD_A!$A$4:$AR$306</definedName>
    <definedName name="BATTERY" comment="FOR BATTERY CONFIGURATIONS">TABS!$A$6:$G$25</definedName>
    <definedName name="laserModeTable">TABS!$I$6:$J$8</definedName>
    <definedName name="lorawanSamplingRate">TABS!$Y$6:$Z$65</definedName>
    <definedName name="lrwCyclicPeriod">TABS!$L$6:$M$25</definedName>
    <definedName name="lrwSFDataRateRx">TABS!$S$6:$W$65</definedName>
    <definedName name="lrwTxParameter">TABS!$O$6:$Q$16</definedName>
    <definedName name="T2TIME1FORMULA">T2TIME1F!$B$6:$M$105</definedName>
    <definedName name="type1IDList">TABS!#REF!</definedName>
    <definedName name="type2IDList">TABS!#REF!</definedName>
    <definedName name="type2Product2">#REF!</definedName>
    <definedName name="type3IDList">TABS!#REF!</definedName>
    <definedName name="type4IDList">TABS!#REF!</definedName>
    <definedName name="type5IDList">TABS!#REF!</definedName>
    <definedName name="type6IDList">TABS!#REF!</definedName>
    <definedName name="type7IDList">TABS!#REF!</definedName>
    <definedName name="type8IDList">TABS!#REF!</definedName>
    <definedName name="typeProduct">PROD_A!$B$5:$BE$1007</definedName>
    <definedName name="typeProduct2">#REF!</definedName>
    <definedName name="typeProductx" localSheetId="41">'xPROD-TEMPLATE'!$B$6:$Z$1005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12" i="136" l="1"/>
  <c r="T30" i="127"/>
  <c r="T31" i="127"/>
  <c r="T32" i="127"/>
  <c r="T33" i="127"/>
  <c r="T34" i="127"/>
  <c r="T35" i="127"/>
  <c r="T36" i="127"/>
  <c r="T37" i="127"/>
  <c r="T6" i="127"/>
  <c r="T7" i="127"/>
  <c r="T8" i="127"/>
  <c r="T9" i="127"/>
  <c r="T10" i="127"/>
  <c r="T11" i="127"/>
  <c r="T12" i="127"/>
  <c r="T13" i="127"/>
  <c r="T14" i="127"/>
  <c r="T15" i="127"/>
  <c r="T16" i="127"/>
  <c r="T17" i="127"/>
  <c r="T18" i="127"/>
  <c r="T19" i="127"/>
  <c r="T20" i="127"/>
  <c r="T21" i="127"/>
  <c r="T22" i="127"/>
  <c r="T23" i="127"/>
  <c r="T24" i="127"/>
  <c r="T25" i="127"/>
  <c r="T26" i="127"/>
  <c r="T27" i="127"/>
  <c r="T28" i="127"/>
  <c r="T29" i="127"/>
  <c r="R6" i="127" a="1"/>
  <c r="R6" i="127"/>
  <c r="R7" i="127" a="1"/>
  <c r="R7" i="127"/>
  <c r="R8" i="127" a="1"/>
  <c r="R8" i="127"/>
  <c r="R9" i="127" a="1"/>
  <c r="R9" i="127"/>
  <c r="R10" i="127" a="1"/>
  <c r="R10" i="127"/>
  <c r="R11" i="127" a="1"/>
  <c r="R11" i="127"/>
  <c r="R12" i="127" a="1"/>
  <c r="R12" i="127"/>
  <c r="R13" i="127" a="1"/>
  <c r="R13" i="127"/>
  <c r="R14" i="127" a="1"/>
  <c r="R14" i="127"/>
  <c r="R15" i="127" a="1"/>
  <c r="R15" i="127"/>
  <c r="R16" i="127" a="1"/>
  <c r="R16" i="127"/>
  <c r="R17" i="127" a="1"/>
  <c r="R17" i="127"/>
  <c r="R18" i="127" a="1"/>
  <c r="R18" i="127"/>
  <c r="R19" i="127" a="1"/>
  <c r="R19" i="127"/>
  <c r="R20" i="127" a="1"/>
  <c r="R20" i="127"/>
  <c r="R21" i="127" a="1"/>
  <c r="R21" i="127"/>
  <c r="R22" i="127" a="1"/>
  <c r="R22" i="127"/>
  <c r="R23" i="127" a="1"/>
  <c r="R23" i="127"/>
  <c r="R24" i="127" a="1"/>
  <c r="R24" i="127"/>
  <c r="R25" i="127" a="1"/>
  <c r="R25" i="127"/>
  <c r="R26" i="127" a="1"/>
  <c r="R26" i="127"/>
  <c r="R27" i="127" a="1"/>
  <c r="R27" i="127"/>
  <c r="R28" i="127" a="1"/>
  <c r="R28" i="127"/>
  <c r="R29" i="127" a="1"/>
  <c r="R29" i="127"/>
  <c r="R30" i="127" a="1"/>
  <c r="R30" i="127"/>
  <c r="R31" i="127" a="1"/>
  <c r="R31" i="127"/>
  <c r="R32" i="127" a="1"/>
  <c r="R32" i="127"/>
  <c r="R33" i="127" a="1"/>
  <c r="R33" i="127"/>
  <c r="R34" i="127" a="1"/>
  <c r="R34" i="127"/>
  <c r="R35" i="127" a="1"/>
  <c r="R35" i="127"/>
  <c r="R36" i="127" a="1"/>
  <c r="R36" i="127"/>
  <c r="R37" i="127" a="1"/>
  <c r="R37" i="127"/>
  <c r="V110" i="89"/>
  <c r="R110" i="89"/>
  <c r="S110" i="89" s="1"/>
  <c r="K110" i="89"/>
  <c r="K111" i="89"/>
  <c r="H110" i="89"/>
  <c r="H111" i="89"/>
  <c r="J110" i="89"/>
  <c r="J111" i="89"/>
  <c r="F110" i="89"/>
  <c r="G110" i="89"/>
  <c r="F111" i="89"/>
  <c r="G111" i="89"/>
  <c r="D110" i="89"/>
  <c r="E110" i="89"/>
  <c r="A111" i="136"/>
  <c r="C110" i="89"/>
  <c r="B110" i="89" s="1"/>
  <c r="A110" i="136"/>
  <c r="E46" i="137"/>
  <c r="A292" i="126" a="1"/>
  <c r="A292" i="126"/>
  <c r="A109" i="136"/>
  <c r="H440" i="127" a="1"/>
  <c r="H440" i="127"/>
  <c r="H441" i="127" a="1"/>
  <c r="H441" i="127"/>
  <c r="H442" i="127" a="1"/>
  <c r="H442" i="127"/>
  <c r="H443" i="127" a="1"/>
  <c r="H443" i="127"/>
  <c r="H444" i="127" a="1"/>
  <c r="H444" i="127"/>
  <c r="H445" i="127" a="1"/>
  <c r="H445" i="127"/>
  <c r="H446" i="127" a="1"/>
  <c r="H446" i="127"/>
  <c r="H447" i="127" a="1"/>
  <c r="H447" i="127"/>
  <c r="H448" i="127" a="1"/>
  <c r="H448" i="127"/>
  <c r="H449" i="127" a="1"/>
  <c r="H449" i="127"/>
  <c r="H450" i="127" a="1"/>
  <c r="H450" i="127"/>
  <c r="H451" i="127" a="1"/>
  <c r="H451" i="127"/>
  <c r="H452" i="127" a="1"/>
  <c r="H452" i="127"/>
  <c r="H453" i="127" a="1"/>
  <c r="H453" i="127"/>
  <c r="H454" i="127" a="1"/>
  <c r="H454" i="127"/>
  <c r="H455" i="127" a="1"/>
  <c r="H455" i="127"/>
  <c r="H456" i="127" a="1"/>
  <c r="H456" i="127"/>
  <c r="H457" i="127" a="1"/>
  <c r="H457" i="127"/>
  <c r="H458" i="127" a="1"/>
  <c r="H458" i="127"/>
  <c r="H459" i="127" a="1"/>
  <c r="H459" i="127"/>
  <c r="H460" i="127" a="1"/>
  <c r="H460" i="127"/>
  <c r="H461" i="127" a="1"/>
  <c r="H461" i="127"/>
  <c r="H462" i="127" a="1"/>
  <c r="H462" i="127"/>
  <c r="H463" i="127" a="1"/>
  <c r="H463" i="127"/>
  <c r="H464" i="127" a="1"/>
  <c r="H464" i="127"/>
  <c r="H465" i="127" a="1"/>
  <c r="H465" i="127"/>
  <c r="H466" i="127" a="1"/>
  <c r="H466" i="127"/>
  <c r="H467" i="127" a="1"/>
  <c r="H467" i="127"/>
  <c r="H468" i="127" a="1"/>
  <c r="H468" i="127"/>
  <c r="H469" i="127" a="1"/>
  <c r="H469" i="127"/>
  <c r="H470" i="127" a="1"/>
  <c r="H470" i="127"/>
  <c r="H471" i="127" a="1"/>
  <c r="H471" i="127"/>
  <c r="H472" i="127" a="1"/>
  <c r="H472" i="127"/>
  <c r="H473" i="127" a="1"/>
  <c r="H473" i="127"/>
  <c r="H474" i="127" a="1"/>
  <c r="H474" i="127"/>
  <c r="H475" i="127" a="1"/>
  <c r="H475" i="127"/>
  <c r="H476" i="127" a="1"/>
  <c r="H476" i="127"/>
  <c r="H477" i="127" a="1"/>
  <c r="H477" i="127"/>
  <c r="H478" i="127" a="1"/>
  <c r="H478" i="127"/>
  <c r="H479" i="127" a="1"/>
  <c r="H479" i="127"/>
  <c r="H480" i="127" a="1"/>
  <c r="H480" i="127"/>
  <c r="H481" i="127" a="1"/>
  <c r="H481" i="127"/>
  <c r="H482" i="127" a="1"/>
  <c r="H482" i="127"/>
  <c r="H483" i="127" a="1"/>
  <c r="H483" i="127"/>
  <c r="H484" i="127" a="1"/>
  <c r="H484" i="127"/>
  <c r="H485" i="127" a="1"/>
  <c r="H485" i="127"/>
  <c r="H486" i="127" a="1"/>
  <c r="H486" i="127"/>
  <c r="H487" i="127" a="1"/>
  <c r="H487" i="127"/>
  <c r="H488" i="127" a="1"/>
  <c r="H488" i="127"/>
  <c r="H489" i="127" a="1"/>
  <c r="H489" i="127"/>
  <c r="H490" i="127" a="1"/>
  <c r="H490" i="127"/>
  <c r="H491" i="127" a="1"/>
  <c r="H491" i="127"/>
  <c r="H492" i="127" a="1"/>
  <c r="H492" i="127"/>
  <c r="H493" i="127" a="1"/>
  <c r="H493" i="127"/>
  <c r="H494" i="127" a="1"/>
  <c r="H494" i="127"/>
  <c r="H495" i="127" a="1"/>
  <c r="H495" i="127"/>
  <c r="H496" i="127" a="1"/>
  <c r="H496" i="127"/>
  <c r="H497" i="127" a="1"/>
  <c r="H497" i="127"/>
  <c r="H498" i="127" a="1"/>
  <c r="H498" i="127"/>
  <c r="H499" i="127" a="1"/>
  <c r="H499" i="127"/>
  <c r="H500" i="127" a="1"/>
  <c r="H500" i="127"/>
  <c r="H501" i="127" a="1"/>
  <c r="H501" i="127"/>
  <c r="H502" i="127" a="1"/>
  <c r="H502" i="127"/>
  <c r="H503" i="127" a="1"/>
  <c r="H503" i="127"/>
  <c r="H504" i="127" a="1"/>
  <c r="H504" i="127"/>
  <c r="H505" i="127" a="1"/>
  <c r="H505" i="127"/>
  <c r="H506" i="127" a="1"/>
  <c r="H506" i="127"/>
  <c r="H507" i="127" a="1"/>
  <c r="H507" i="127"/>
  <c r="H508" i="127" a="1"/>
  <c r="H508" i="127"/>
  <c r="H509" i="127" a="1"/>
  <c r="H509" i="127"/>
  <c r="H510" i="127" a="1"/>
  <c r="H510" i="127"/>
  <c r="H511" i="127" a="1"/>
  <c r="H511" i="127"/>
  <c r="H512" i="127" a="1"/>
  <c r="H512" i="127"/>
  <c r="H513" i="127" a="1"/>
  <c r="H513" i="127"/>
  <c r="H514" i="127" a="1"/>
  <c r="H514" i="127"/>
  <c r="H515" i="127" a="1"/>
  <c r="H515" i="127"/>
  <c r="H516" i="127" a="1"/>
  <c r="H516" i="127"/>
  <c r="H517" i="127" a="1"/>
  <c r="H517" i="127"/>
  <c r="H518" i="127" a="1"/>
  <c r="H518" i="127"/>
  <c r="H519" i="127" a="1"/>
  <c r="H519" i="127"/>
  <c r="H520" i="127" a="1"/>
  <c r="H520" i="127"/>
  <c r="H521" i="127" a="1"/>
  <c r="H521" i="127"/>
  <c r="H522" i="127" a="1"/>
  <c r="H522" i="127"/>
  <c r="H523" i="127" a="1"/>
  <c r="H523" i="127"/>
  <c r="H524" i="127" a="1"/>
  <c r="H524" i="127"/>
  <c r="H525" i="127" a="1"/>
  <c r="H525" i="127"/>
  <c r="H526" i="127" a="1"/>
  <c r="H526" i="127"/>
  <c r="H527" i="127" a="1"/>
  <c r="H527" i="127"/>
  <c r="H528" i="127" a="1"/>
  <c r="H528" i="127"/>
  <c r="H529" i="127" a="1"/>
  <c r="H529" i="127"/>
  <c r="H530" i="127" a="1"/>
  <c r="H530" i="127"/>
  <c r="H531" i="127" a="1"/>
  <c r="H531" i="127"/>
  <c r="H532" i="127" a="1"/>
  <c r="H532" i="127"/>
  <c r="H533" i="127" a="1"/>
  <c r="H533" i="127"/>
  <c r="H534" i="127" a="1"/>
  <c r="H534" i="127"/>
  <c r="H535" i="127" a="1"/>
  <c r="H535" i="127"/>
  <c r="H536" i="127" a="1"/>
  <c r="H536" i="127"/>
  <c r="H537" i="127" a="1"/>
  <c r="H537" i="127"/>
  <c r="H538" i="127" a="1"/>
  <c r="H538" i="127"/>
  <c r="H539" i="127" a="1"/>
  <c r="H539" i="127"/>
  <c r="H540" i="127" a="1"/>
  <c r="H540" i="127"/>
  <c r="H541" i="127" a="1"/>
  <c r="H541" i="127"/>
  <c r="H542" i="127" a="1"/>
  <c r="H542" i="127"/>
  <c r="H543" i="127" a="1"/>
  <c r="H543" i="127"/>
  <c r="H544" i="127" a="1"/>
  <c r="H544" i="127"/>
  <c r="H545" i="127" a="1"/>
  <c r="H545" i="127"/>
  <c r="H546" i="127" a="1"/>
  <c r="H546" i="127"/>
  <c r="H547" i="127" a="1"/>
  <c r="H547" i="127"/>
  <c r="H548" i="127" a="1"/>
  <c r="H548" i="127"/>
  <c r="H549" i="127" a="1"/>
  <c r="H549" i="127"/>
  <c r="H550" i="127" a="1"/>
  <c r="H550" i="127"/>
  <c r="H551" i="127" a="1"/>
  <c r="H551" i="127"/>
  <c r="H552" i="127" a="1"/>
  <c r="H552" i="127"/>
  <c r="H553" i="127" a="1"/>
  <c r="H553" i="127"/>
  <c r="H554" i="127" a="1"/>
  <c r="H554" i="127"/>
  <c r="H555" i="127" a="1"/>
  <c r="H555" i="127"/>
  <c r="H556" i="127" a="1"/>
  <c r="H556" i="127"/>
  <c r="H557" i="127" a="1"/>
  <c r="H557" i="127"/>
  <c r="H558" i="127" a="1"/>
  <c r="H558" i="127"/>
  <c r="H559" i="127" a="1"/>
  <c r="H559" i="127"/>
  <c r="H560" i="127" a="1"/>
  <c r="H560" i="127"/>
  <c r="H561" i="127" a="1"/>
  <c r="H561" i="127"/>
  <c r="H562" i="127" a="1"/>
  <c r="H562" i="127"/>
  <c r="H563" i="127" a="1"/>
  <c r="H563" i="127"/>
  <c r="H564" i="127" a="1"/>
  <c r="H564" i="127"/>
  <c r="H565" i="127" a="1"/>
  <c r="H565" i="127"/>
  <c r="H566" i="127" a="1"/>
  <c r="H566" i="127"/>
  <c r="H567" i="127" a="1"/>
  <c r="H567" i="127"/>
  <c r="H568" i="127" a="1"/>
  <c r="H568" i="127"/>
  <c r="H569" i="127" a="1"/>
  <c r="H569" i="127"/>
  <c r="H570" i="127" a="1"/>
  <c r="H570" i="127"/>
  <c r="H571" i="127" a="1"/>
  <c r="H571" i="127"/>
  <c r="H572" i="127" a="1"/>
  <c r="H572" i="127"/>
  <c r="H573" i="127" a="1"/>
  <c r="H573" i="127"/>
  <c r="H574" i="127" a="1"/>
  <c r="H574" i="127"/>
  <c r="H575" i="127" a="1"/>
  <c r="H575" i="127"/>
  <c r="H576" i="127" a="1"/>
  <c r="H576" i="127"/>
  <c r="H577" i="127" a="1"/>
  <c r="H577" i="127"/>
  <c r="H578" i="127" a="1"/>
  <c r="H578" i="127"/>
  <c r="H579" i="127" a="1"/>
  <c r="H579" i="127"/>
  <c r="H580" i="127" a="1"/>
  <c r="H580" i="127"/>
  <c r="H581" i="127" a="1"/>
  <c r="H581" i="127"/>
  <c r="H582" i="127" a="1"/>
  <c r="H582" i="127"/>
  <c r="H583" i="127" a="1"/>
  <c r="H583" i="127"/>
  <c r="H584" i="127" a="1"/>
  <c r="H584" i="127"/>
  <c r="H585" i="127" a="1"/>
  <c r="H585" i="127"/>
  <c r="H586" i="127" a="1"/>
  <c r="H586" i="127"/>
  <c r="H587" i="127" a="1"/>
  <c r="H587" i="127"/>
  <c r="H588" i="127" a="1"/>
  <c r="H588" i="127"/>
  <c r="H589" i="127" a="1"/>
  <c r="H589" i="127"/>
  <c r="H590" i="127" a="1"/>
  <c r="H590" i="127"/>
  <c r="H591" i="127" a="1"/>
  <c r="H591" i="127"/>
  <c r="H592" i="127" a="1"/>
  <c r="H592" i="127"/>
  <c r="H593" i="127" a="1"/>
  <c r="H593" i="127"/>
  <c r="H594" i="127" a="1"/>
  <c r="H594" i="127"/>
  <c r="H595" i="127" a="1"/>
  <c r="H595" i="127"/>
  <c r="H596" i="127" a="1"/>
  <c r="H596" i="127"/>
  <c r="H597" i="127" a="1"/>
  <c r="H597" i="127"/>
  <c r="H598" i="127" a="1"/>
  <c r="H598" i="127"/>
  <c r="H599" i="127" a="1"/>
  <c r="H599" i="127"/>
  <c r="H600" i="127" a="1"/>
  <c r="H600" i="127"/>
  <c r="H601" i="127" a="1"/>
  <c r="H601" i="127"/>
  <c r="H602" i="127" a="1"/>
  <c r="H602" i="127"/>
  <c r="H603" i="127" a="1"/>
  <c r="H603" i="127"/>
  <c r="H604" i="127" a="1"/>
  <c r="H604" i="127"/>
  <c r="H605" i="127" a="1"/>
  <c r="H605" i="127"/>
  <c r="H606" i="127" a="1"/>
  <c r="H606" i="127"/>
  <c r="H607" i="127" a="1"/>
  <c r="H607" i="127"/>
  <c r="H608" i="127" a="1"/>
  <c r="H608" i="127"/>
  <c r="H609" i="127" a="1"/>
  <c r="H609" i="127"/>
  <c r="H610" i="127" a="1"/>
  <c r="H610" i="127"/>
  <c r="H611" i="127" a="1"/>
  <c r="H611" i="127"/>
  <c r="H612" i="127" a="1"/>
  <c r="H612" i="127"/>
  <c r="H613" i="127" a="1"/>
  <c r="H613" i="127"/>
  <c r="H614" i="127" a="1"/>
  <c r="H614" i="127"/>
  <c r="H615" i="127" a="1"/>
  <c r="H615" i="127"/>
  <c r="H616" i="127" a="1"/>
  <c r="H616" i="127"/>
  <c r="H617" i="127" a="1"/>
  <c r="H617" i="127"/>
  <c r="H618" i="127" a="1"/>
  <c r="H618" i="127"/>
  <c r="H619" i="127" a="1"/>
  <c r="H619" i="127"/>
  <c r="H620" i="127" a="1"/>
  <c r="H620" i="127"/>
  <c r="H621" i="127" a="1"/>
  <c r="H621" i="127"/>
  <c r="H622" i="127" a="1"/>
  <c r="H622" i="127"/>
  <c r="H623" i="127" a="1"/>
  <c r="H623" i="127"/>
  <c r="H624" i="127" a="1"/>
  <c r="H624" i="127"/>
  <c r="H625" i="127" a="1"/>
  <c r="H625" i="127"/>
  <c r="H626" i="127" a="1"/>
  <c r="H626" i="127"/>
  <c r="H627" i="127" a="1"/>
  <c r="H627" i="127"/>
  <c r="H628" i="127" a="1"/>
  <c r="H628" i="127"/>
  <c r="H629" i="127" a="1"/>
  <c r="H629" i="127"/>
  <c r="H630" i="127" a="1"/>
  <c r="H630" i="127"/>
  <c r="H631" i="127" a="1"/>
  <c r="H631" i="127"/>
  <c r="H632" i="127" a="1"/>
  <c r="H632" i="127"/>
  <c r="H633" i="127" a="1"/>
  <c r="H633" i="127"/>
  <c r="H634" i="127" a="1"/>
  <c r="H634" i="127"/>
  <c r="H635" i="127" a="1"/>
  <c r="H635" i="127"/>
  <c r="H636" i="127" a="1"/>
  <c r="H636" i="127"/>
  <c r="H637" i="127" a="1"/>
  <c r="H637" i="127"/>
  <c r="H638" i="127" a="1"/>
  <c r="H638" i="127"/>
  <c r="H639" i="127" a="1"/>
  <c r="H639" i="127"/>
  <c r="H640" i="127" a="1"/>
  <c r="H640" i="127"/>
  <c r="H641" i="127" a="1"/>
  <c r="H641" i="127"/>
  <c r="H642" i="127" a="1"/>
  <c r="H642" i="127"/>
  <c r="H643" i="127" a="1"/>
  <c r="H643" i="127"/>
  <c r="H644" i="127" a="1"/>
  <c r="H644" i="127"/>
  <c r="H645" i="127" a="1"/>
  <c r="H645" i="127"/>
  <c r="H646" i="127" a="1"/>
  <c r="H646" i="127"/>
  <c r="H647" i="127" a="1"/>
  <c r="H647" i="127"/>
  <c r="H648" i="127" a="1"/>
  <c r="H648" i="127"/>
  <c r="H649" i="127" a="1"/>
  <c r="H649" i="127"/>
  <c r="H650" i="127" a="1"/>
  <c r="H650" i="127"/>
  <c r="H651" i="127" a="1"/>
  <c r="H651" i="127"/>
  <c r="H652" i="127" a="1"/>
  <c r="H652" i="127"/>
  <c r="H653" i="127" a="1"/>
  <c r="H653" i="127"/>
  <c r="H654" i="127" a="1"/>
  <c r="H654" i="127"/>
  <c r="H655" i="127" a="1"/>
  <c r="H655" i="127"/>
  <c r="H656" i="127" a="1"/>
  <c r="H656" i="127"/>
  <c r="H657" i="127" a="1"/>
  <c r="H657" i="127"/>
  <c r="H658" i="127" a="1"/>
  <c r="H658" i="127"/>
  <c r="H659" i="127" a="1"/>
  <c r="H659" i="127"/>
  <c r="H660" i="127" a="1"/>
  <c r="H660" i="127"/>
  <c r="H661" i="127" a="1"/>
  <c r="H661" i="127"/>
  <c r="H662" i="127" a="1"/>
  <c r="H662" i="127"/>
  <c r="H663" i="127" a="1"/>
  <c r="H663" i="127"/>
  <c r="H664" i="127" a="1"/>
  <c r="H664" i="127"/>
  <c r="H665" i="127" a="1"/>
  <c r="H665" i="127"/>
  <c r="H666" i="127" a="1"/>
  <c r="H666" i="127"/>
  <c r="H667" i="127" a="1"/>
  <c r="H667" i="127"/>
  <c r="H668" i="127" a="1"/>
  <c r="H668" i="127"/>
  <c r="H669" i="127" a="1"/>
  <c r="H669" i="127"/>
  <c r="H670" i="127" a="1"/>
  <c r="H670" i="127"/>
  <c r="H671" i="127" a="1"/>
  <c r="H671" i="127"/>
  <c r="H672" i="127" a="1"/>
  <c r="H672" i="127"/>
  <c r="H673" i="127" a="1"/>
  <c r="H673" i="127"/>
  <c r="H674" i="127" a="1"/>
  <c r="H674" i="127"/>
  <c r="H675" i="127" a="1"/>
  <c r="H675" i="127"/>
  <c r="H676" i="127" a="1"/>
  <c r="H676" i="127"/>
  <c r="H677" i="127" a="1"/>
  <c r="H677" i="127"/>
  <c r="H678" i="127" a="1"/>
  <c r="H678" i="127"/>
  <c r="H679" i="127" a="1"/>
  <c r="H679" i="127"/>
  <c r="H680" i="127" a="1"/>
  <c r="H680" i="127"/>
  <c r="H681" i="127" a="1"/>
  <c r="H681" i="127"/>
  <c r="H682" i="127" a="1"/>
  <c r="H682" i="127"/>
  <c r="H683" i="127" a="1"/>
  <c r="H683" i="127"/>
  <c r="H684" i="127" a="1"/>
  <c r="H684" i="127"/>
  <c r="H685" i="127" a="1"/>
  <c r="H685" i="127"/>
  <c r="H686" i="127" a="1"/>
  <c r="H686" i="127"/>
  <c r="H687" i="127" a="1"/>
  <c r="H687" i="127"/>
  <c r="H688" i="127" a="1"/>
  <c r="H688" i="127"/>
  <c r="H689" i="127" a="1"/>
  <c r="H689" i="127"/>
  <c r="H690" i="127" a="1"/>
  <c r="H690" i="127"/>
  <c r="H691" i="127" a="1"/>
  <c r="H691" i="127"/>
  <c r="H692" i="127" a="1"/>
  <c r="H692" i="127"/>
  <c r="H693" i="127" a="1"/>
  <c r="H693" i="127"/>
  <c r="H694" i="127" a="1"/>
  <c r="H694" i="127"/>
  <c r="H695" i="127" a="1"/>
  <c r="H695" i="127"/>
  <c r="H696" i="127" a="1"/>
  <c r="H696" i="127"/>
  <c r="H697" i="127" a="1"/>
  <c r="H697" i="127"/>
  <c r="H698" i="127" a="1"/>
  <c r="H698" i="127"/>
  <c r="H699" i="127" a="1"/>
  <c r="H699" i="127"/>
  <c r="H700" i="127" a="1"/>
  <c r="H700" i="127"/>
  <c r="H701" i="127" a="1"/>
  <c r="H701" i="127"/>
  <c r="H702" i="127" a="1"/>
  <c r="H702" i="127"/>
  <c r="H703" i="127" a="1"/>
  <c r="H703" i="127"/>
  <c r="H704" i="127" a="1"/>
  <c r="H704" i="127"/>
  <c r="H705" i="127" a="1"/>
  <c r="H705" i="127"/>
  <c r="H706" i="127" a="1"/>
  <c r="H706" i="127"/>
  <c r="H707" i="127" a="1"/>
  <c r="H707" i="127"/>
  <c r="H708" i="127" a="1"/>
  <c r="H708" i="127"/>
  <c r="H709" i="127" a="1"/>
  <c r="H709" i="127"/>
  <c r="H710" i="127" a="1"/>
  <c r="H710" i="127"/>
  <c r="H711" i="127" a="1"/>
  <c r="H711" i="127"/>
  <c r="H712" i="127" a="1"/>
  <c r="H712" i="127"/>
  <c r="H713" i="127" a="1"/>
  <c r="H713" i="127"/>
  <c r="H714" i="127" a="1"/>
  <c r="H714" i="127"/>
  <c r="H715" i="127" a="1"/>
  <c r="H715" i="127"/>
  <c r="H716" i="127" a="1"/>
  <c r="H716" i="127"/>
  <c r="H717" i="127" a="1"/>
  <c r="H717" i="127"/>
  <c r="H718" i="127" a="1"/>
  <c r="H718" i="127"/>
  <c r="H719" i="127" a="1"/>
  <c r="H719" i="127"/>
  <c r="H720" i="127" a="1"/>
  <c r="H720" i="127"/>
  <c r="H721" i="127" a="1"/>
  <c r="H721" i="127"/>
  <c r="H722" i="127" a="1"/>
  <c r="H722" i="127"/>
  <c r="H723" i="127" a="1"/>
  <c r="H723" i="127"/>
  <c r="H724" i="127" a="1"/>
  <c r="H724" i="127"/>
  <c r="H725" i="127" a="1"/>
  <c r="H725" i="127"/>
  <c r="H726" i="127" a="1"/>
  <c r="H726" i="127"/>
  <c r="H727" i="127" a="1"/>
  <c r="H727" i="127"/>
  <c r="H728" i="127" a="1"/>
  <c r="H728" i="127"/>
  <c r="H729" i="127" a="1"/>
  <c r="H729" i="127"/>
  <c r="H730" i="127" a="1"/>
  <c r="H730" i="127"/>
  <c r="H731" i="127" a="1"/>
  <c r="H731" i="127"/>
  <c r="H732" i="127" a="1"/>
  <c r="H732" i="127"/>
  <c r="H733" i="127" a="1"/>
  <c r="H733" i="127"/>
  <c r="H734" i="127" a="1"/>
  <c r="H734" i="127"/>
  <c r="H735" i="127" a="1"/>
  <c r="H735" i="127"/>
  <c r="H736" i="127" a="1"/>
  <c r="H736" i="127"/>
  <c r="H737" i="127" a="1"/>
  <c r="H737" i="127"/>
  <c r="H738" i="127" a="1"/>
  <c r="H738" i="127"/>
  <c r="H739" i="127" a="1"/>
  <c r="H739" i="127"/>
  <c r="H740" i="127" a="1"/>
  <c r="H740" i="127"/>
  <c r="H741" i="127" a="1"/>
  <c r="H741" i="127"/>
  <c r="H742" i="127" a="1"/>
  <c r="H742" i="127"/>
  <c r="H743" i="127" a="1"/>
  <c r="H743" i="127"/>
  <c r="H744" i="127" a="1"/>
  <c r="H744" i="127"/>
  <c r="H745" i="127" a="1"/>
  <c r="H745" i="127"/>
  <c r="H746" i="127" a="1"/>
  <c r="H746" i="127"/>
  <c r="H747" i="127" a="1"/>
  <c r="H747" i="127"/>
  <c r="H748" i="127" a="1"/>
  <c r="H748" i="127"/>
  <c r="H749" i="127" a="1"/>
  <c r="H749" i="127"/>
  <c r="H750" i="127" a="1"/>
  <c r="H750" i="127"/>
  <c r="H751" i="127" a="1"/>
  <c r="H751" i="127"/>
  <c r="H752" i="127" a="1"/>
  <c r="H752" i="127"/>
  <c r="H753" i="127" a="1"/>
  <c r="H753" i="127"/>
  <c r="H754" i="127" a="1"/>
  <c r="H754" i="127"/>
  <c r="H755" i="127" a="1"/>
  <c r="H755" i="127"/>
  <c r="H756" i="127" a="1"/>
  <c r="H756" i="127"/>
  <c r="H757" i="127" a="1"/>
  <c r="H757" i="127"/>
  <c r="H758" i="127" a="1"/>
  <c r="H758" i="127"/>
  <c r="H759" i="127" a="1"/>
  <c r="H759" i="127"/>
  <c r="H760" i="127" a="1"/>
  <c r="H760" i="127"/>
  <c r="H761" i="127" a="1"/>
  <c r="H761" i="127"/>
  <c r="H762" i="127" a="1"/>
  <c r="H762" i="127"/>
  <c r="H763" i="127" a="1"/>
  <c r="H763" i="127"/>
  <c r="H764" i="127" a="1"/>
  <c r="H764" i="127"/>
  <c r="H765" i="127" a="1"/>
  <c r="H765" i="127"/>
  <c r="H766" i="127" a="1"/>
  <c r="H766" i="127"/>
  <c r="H767" i="127" a="1"/>
  <c r="H767" i="127"/>
  <c r="H768" i="127" a="1"/>
  <c r="H768" i="127"/>
  <c r="H769" i="127" a="1"/>
  <c r="H769" i="127"/>
  <c r="H770" i="127" a="1"/>
  <c r="H770" i="127"/>
  <c r="H771" i="127" a="1"/>
  <c r="H771" i="127"/>
  <c r="H772" i="127" a="1"/>
  <c r="H772" i="127"/>
  <c r="H773" i="127" a="1"/>
  <c r="H773" i="127"/>
  <c r="H774" i="127" a="1"/>
  <c r="H774" i="127"/>
  <c r="H775" i="127" a="1"/>
  <c r="H775" i="127"/>
  <c r="H776" i="127" a="1"/>
  <c r="H776" i="127"/>
  <c r="H777" i="127" a="1"/>
  <c r="H777" i="127"/>
  <c r="H778" i="127" a="1"/>
  <c r="H778" i="127"/>
  <c r="H779" i="127" a="1"/>
  <c r="H779" i="127"/>
  <c r="H780" i="127" a="1"/>
  <c r="H780" i="127"/>
  <c r="H781" i="127" a="1"/>
  <c r="H781" i="127"/>
  <c r="H782" i="127" a="1"/>
  <c r="H782" i="127"/>
  <c r="H783" i="127" a="1"/>
  <c r="H783" i="127"/>
  <c r="H784" i="127" a="1"/>
  <c r="H784" i="127"/>
  <c r="H785" i="127" a="1"/>
  <c r="H785" i="127"/>
  <c r="H786" i="127" a="1"/>
  <c r="H786" i="127"/>
  <c r="H787" i="127" a="1"/>
  <c r="H787" i="127"/>
  <c r="H788" i="127" a="1"/>
  <c r="H788" i="127"/>
  <c r="H789" i="127" a="1"/>
  <c r="H789" i="127"/>
  <c r="H790" i="127" a="1"/>
  <c r="H790" i="127"/>
  <c r="H791" i="127" a="1"/>
  <c r="H791" i="127"/>
  <c r="H792" i="127" a="1"/>
  <c r="H792" i="127"/>
  <c r="H793" i="127" a="1"/>
  <c r="H793" i="127"/>
  <c r="H794" i="127" a="1"/>
  <c r="H794" i="127"/>
  <c r="H795" i="127" a="1"/>
  <c r="H795" i="127"/>
  <c r="H796" i="127" a="1"/>
  <c r="H796" i="127"/>
  <c r="H797" i="127" a="1"/>
  <c r="H797" i="127"/>
  <c r="H798" i="127" a="1"/>
  <c r="H798" i="127"/>
  <c r="H799" i="127" a="1"/>
  <c r="H799" i="127"/>
  <c r="H800" i="127" a="1"/>
  <c r="H800" i="127"/>
  <c r="H801" i="127" a="1"/>
  <c r="H801" i="127"/>
  <c r="H802" i="127" a="1"/>
  <c r="H802" i="127"/>
  <c r="H803" i="127" a="1"/>
  <c r="H803" i="127"/>
  <c r="H804" i="127" a="1"/>
  <c r="H804" i="127"/>
  <c r="H805" i="127" a="1"/>
  <c r="H805" i="127"/>
  <c r="H806" i="127" a="1"/>
  <c r="H806" i="127"/>
  <c r="H807" i="127" a="1"/>
  <c r="H807" i="127"/>
  <c r="H808" i="127" a="1"/>
  <c r="H808" i="127"/>
  <c r="H809" i="127" a="1"/>
  <c r="H809" i="127"/>
  <c r="H810" i="127" a="1"/>
  <c r="H810" i="127"/>
  <c r="H811" i="127" a="1"/>
  <c r="H811" i="127"/>
  <c r="H812" i="127" a="1"/>
  <c r="H812" i="127"/>
  <c r="H813" i="127" a="1"/>
  <c r="H813" i="127"/>
  <c r="H814" i="127" a="1"/>
  <c r="H814" i="127"/>
  <c r="H815" i="127" a="1"/>
  <c r="H815" i="127"/>
  <c r="H816" i="127" a="1"/>
  <c r="H816" i="127"/>
  <c r="H817" i="127" a="1"/>
  <c r="H817" i="127"/>
  <c r="H818" i="127" a="1"/>
  <c r="H818" i="127"/>
  <c r="H819" i="127" a="1"/>
  <c r="H819" i="127"/>
  <c r="H820" i="127" a="1"/>
  <c r="H820" i="127"/>
  <c r="H821" i="127" a="1"/>
  <c r="H821" i="127"/>
  <c r="H822" i="127" a="1"/>
  <c r="H822" i="127"/>
  <c r="H823" i="127" a="1"/>
  <c r="H823" i="127"/>
  <c r="H824" i="127" a="1"/>
  <c r="H824" i="127"/>
  <c r="H825" i="127" a="1"/>
  <c r="H825" i="127"/>
  <c r="H826" i="127" a="1"/>
  <c r="H826" i="127"/>
  <c r="H827" i="127" a="1"/>
  <c r="H827" i="127"/>
  <c r="H828" i="127" a="1"/>
  <c r="H828" i="127"/>
  <c r="H829" i="127" a="1"/>
  <c r="H829" i="127"/>
  <c r="H830" i="127" a="1"/>
  <c r="H830" i="127"/>
  <c r="H831" i="127" a="1"/>
  <c r="H831" i="127"/>
  <c r="H832" i="127" a="1"/>
  <c r="H832" i="127"/>
  <c r="H833" i="127" a="1"/>
  <c r="H833" i="127"/>
  <c r="H834" i="127" a="1"/>
  <c r="H834" i="127"/>
  <c r="H835" i="127" a="1"/>
  <c r="H835" i="127"/>
  <c r="H836" i="127" a="1"/>
  <c r="H836" i="127"/>
  <c r="H837" i="127" a="1"/>
  <c r="H837" i="127"/>
  <c r="H838" i="127" a="1"/>
  <c r="H838" i="127"/>
  <c r="H839" i="127" a="1"/>
  <c r="H839" i="127"/>
  <c r="H840" i="127" a="1"/>
  <c r="H840" i="127"/>
  <c r="H841" i="127" a="1"/>
  <c r="H841" i="127"/>
  <c r="H842" i="127" a="1"/>
  <c r="H842" i="127"/>
  <c r="H843" i="127" a="1"/>
  <c r="H843" i="127"/>
  <c r="H844" i="127" a="1"/>
  <c r="H844" i="127"/>
  <c r="H845" i="127" a="1"/>
  <c r="H845" i="127"/>
  <c r="H846" i="127" a="1"/>
  <c r="H846" i="127"/>
  <c r="H847" i="127" a="1"/>
  <c r="H847" i="127"/>
  <c r="H848" i="127" a="1"/>
  <c r="H848" i="127"/>
  <c r="H849" i="127" a="1"/>
  <c r="H849" i="127"/>
  <c r="H850" i="127" a="1"/>
  <c r="H850" i="127"/>
  <c r="H851" i="127" a="1"/>
  <c r="H851" i="127"/>
  <c r="H852" i="127" a="1"/>
  <c r="H852" i="127"/>
  <c r="H853" i="127" a="1"/>
  <c r="H853" i="127"/>
  <c r="H854" i="127" a="1"/>
  <c r="H854" i="127"/>
  <c r="H855" i="127" a="1"/>
  <c r="H855" i="127"/>
  <c r="H856" i="127" a="1"/>
  <c r="H856" i="127"/>
  <c r="H857" i="127" a="1"/>
  <c r="H857" i="127"/>
  <c r="H858" i="127" a="1"/>
  <c r="H858" i="127"/>
  <c r="H859" i="127" a="1"/>
  <c r="H859" i="127"/>
  <c r="H860" i="127" a="1"/>
  <c r="H860" i="127"/>
  <c r="H861" i="127" a="1"/>
  <c r="H861" i="127"/>
  <c r="H862" i="127" a="1"/>
  <c r="H862" i="127"/>
  <c r="H863" i="127" a="1"/>
  <c r="H863" i="127"/>
  <c r="H864" i="127" a="1"/>
  <c r="H864" i="127"/>
  <c r="H865" i="127" a="1"/>
  <c r="H865" i="127"/>
  <c r="H866" i="127" a="1"/>
  <c r="H866" i="127"/>
  <c r="H867" i="127" a="1"/>
  <c r="H867" i="127"/>
  <c r="H868" i="127" a="1"/>
  <c r="H868" i="127"/>
  <c r="H869" i="127" a="1"/>
  <c r="H869" i="127"/>
  <c r="H870" i="127" a="1"/>
  <c r="H870" i="127"/>
  <c r="H871" i="127" a="1"/>
  <c r="H871" i="127"/>
  <c r="H872" i="127" a="1"/>
  <c r="H872" i="127"/>
  <c r="H873" i="127" a="1"/>
  <c r="H873" i="127"/>
  <c r="H874" i="127" a="1"/>
  <c r="H874" i="127"/>
  <c r="H875" i="127" a="1"/>
  <c r="H875" i="127"/>
  <c r="H876" i="127" a="1"/>
  <c r="H876" i="127"/>
  <c r="H877" i="127" a="1"/>
  <c r="H877" i="127"/>
  <c r="H878" i="127" a="1"/>
  <c r="H878" i="127"/>
  <c r="H879" i="127" a="1"/>
  <c r="H879" i="127"/>
  <c r="H880" i="127" a="1"/>
  <c r="H880" i="127"/>
  <c r="H881" i="127" a="1"/>
  <c r="H881" i="127"/>
  <c r="H882" i="127" a="1"/>
  <c r="H882" i="127"/>
  <c r="H883" i="127" a="1"/>
  <c r="H883" i="127"/>
  <c r="H884" i="127" a="1"/>
  <c r="H884" i="127"/>
  <c r="H885" i="127" a="1"/>
  <c r="H885" i="127"/>
  <c r="H886" i="127" a="1"/>
  <c r="H886" i="127"/>
  <c r="H887" i="127" a="1"/>
  <c r="H887" i="127"/>
  <c r="H888" i="127" a="1"/>
  <c r="H888" i="127"/>
  <c r="H889" i="127" a="1"/>
  <c r="H889" i="127"/>
  <c r="H890" i="127" a="1"/>
  <c r="H890" i="127"/>
  <c r="H891" i="127" a="1"/>
  <c r="H891" i="127"/>
  <c r="H892" i="127" a="1"/>
  <c r="H892" i="127"/>
  <c r="H893" i="127" a="1"/>
  <c r="H893" i="127"/>
  <c r="H894" i="127" a="1"/>
  <c r="H894" i="127"/>
  <c r="H895" i="127" a="1"/>
  <c r="H895" i="127"/>
  <c r="H896" i="127" a="1"/>
  <c r="H896" i="127"/>
  <c r="H897" i="127" a="1"/>
  <c r="H897" i="127"/>
  <c r="H898" i="127" a="1"/>
  <c r="H898" i="127"/>
  <c r="H899" i="127" a="1"/>
  <c r="H899" i="127"/>
  <c r="H900" i="127" a="1"/>
  <c r="H900" i="127"/>
  <c r="H901" i="127" a="1"/>
  <c r="H901" i="127"/>
  <c r="H902" i="127" a="1"/>
  <c r="H902" i="127"/>
  <c r="H903" i="127" a="1"/>
  <c r="H903" i="127"/>
  <c r="H904" i="127" a="1"/>
  <c r="H904" i="127"/>
  <c r="H905" i="127" a="1"/>
  <c r="H905" i="127"/>
  <c r="H906" i="127" a="1"/>
  <c r="H906" i="127"/>
  <c r="H907" i="127" a="1"/>
  <c r="H907" i="127"/>
  <c r="H908" i="127" a="1"/>
  <c r="H908" i="127"/>
  <c r="H909" i="127" a="1"/>
  <c r="H909" i="127"/>
  <c r="H910" i="127" a="1"/>
  <c r="H910" i="127"/>
  <c r="H911" i="127" a="1"/>
  <c r="H911" i="127"/>
  <c r="H912" i="127" a="1"/>
  <c r="H912" i="127"/>
  <c r="H913" i="127" a="1"/>
  <c r="H913" i="127"/>
  <c r="H914" i="127" a="1"/>
  <c r="H914" i="127"/>
  <c r="H915" i="127" a="1"/>
  <c r="H915" i="127"/>
  <c r="H916" i="127" a="1"/>
  <c r="H916" i="127"/>
  <c r="H917" i="127" a="1"/>
  <c r="H917" i="127"/>
  <c r="H918" i="127" a="1"/>
  <c r="H918" i="127"/>
  <c r="H919" i="127" a="1"/>
  <c r="H919" i="127"/>
  <c r="H920" i="127" a="1"/>
  <c r="H920" i="127"/>
  <c r="H921" i="127" a="1"/>
  <c r="H921" i="127"/>
  <c r="H922" i="127" a="1"/>
  <c r="H922" i="127"/>
  <c r="H923" i="127" a="1"/>
  <c r="H923" i="127"/>
  <c r="H924" i="127" a="1"/>
  <c r="H924" i="127"/>
  <c r="H925" i="127" a="1"/>
  <c r="H925" i="127"/>
  <c r="H926" i="127" a="1"/>
  <c r="H926" i="127"/>
  <c r="H927" i="127" a="1"/>
  <c r="H927" i="127"/>
  <c r="H928" i="127" a="1"/>
  <c r="H928" i="127"/>
  <c r="H929" i="127" a="1"/>
  <c r="H929" i="127"/>
  <c r="H930" i="127" a="1"/>
  <c r="H930" i="127"/>
  <c r="H931" i="127" a="1"/>
  <c r="H931" i="127"/>
  <c r="H932" i="127" a="1"/>
  <c r="H932" i="127"/>
  <c r="H933" i="127" a="1"/>
  <c r="H933" i="127"/>
  <c r="H934" i="127" a="1"/>
  <c r="H934" i="127"/>
  <c r="H935" i="127" a="1"/>
  <c r="H935" i="127"/>
  <c r="H936" i="127" a="1"/>
  <c r="H936" i="127"/>
  <c r="H937" i="127" a="1"/>
  <c r="H937" i="127"/>
  <c r="H938" i="127" a="1"/>
  <c r="H938" i="127"/>
  <c r="H939" i="127" a="1"/>
  <c r="H939" i="127"/>
  <c r="H940" i="127" a="1"/>
  <c r="H940" i="127"/>
  <c r="H941" i="127" a="1"/>
  <c r="H941" i="127"/>
  <c r="H942" i="127" a="1"/>
  <c r="H942" i="127"/>
  <c r="H943" i="127" a="1"/>
  <c r="H943" i="127"/>
  <c r="H944" i="127" a="1"/>
  <c r="H944" i="127"/>
  <c r="H945" i="127" a="1"/>
  <c r="H945" i="127"/>
  <c r="H946" i="127" a="1"/>
  <c r="H946" i="127"/>
  <c r="H947" i="127" a="1"/>
  <c r="H947" i="127"/>
  <c r="H948" i="127" a="1"/>
  <c r="H948" i="127"/>
  <c r="H949" i="127" a="1"/>
  <c r="H949" i="127"/>
  <c r="H950" i="127" a="1"/>
  <c r="H950" i="127"/>
  <c r="H951" i="127" a="1"/>
  <c r="H951" i="127"/>
  <c r="H952" i="127" a="1"/>
  <c r="H952" i="127"/>
  <c r="H953" i="127" a="1"/>
  <c r="H953" i="127"/>
  <c r="H954" i="127" a="1"/>
  <c r="H954" i="127"/>
  <c r="H955" i="127" a="1"/>
  <c r="H955" i="127"/>
  <c r="H956" i="127" a="1"/>
  <c r="H956" i="127"/>
  <c r="H957" i="127" a="1"/>
  <c r="H957" i="127"/>
  <c r="H958" i="127" a="1"/>
  <c r="H958" i="127"/>
  <c r="H959" i="127" a="1"/>
  <c r="H959" i="127"/>
  <c r="H960" i="127" a="1"/>
  <c r="H960" i="127"/>
  <c r="H961" i="127" a="1"/>
  <c r="H961" i="127"/>
  <c r="H962" i="127" a="1"/>
  <c r="H962" i="127"/>
  <c r="H963" i="127" a="1"/>
  <c r="H963" i="127"/>
  <c r="H964" i="127" a="1"/>
  <c r="H964" i="127"/>
  <c r="H965" i="127" a="1"/>
  <c r="H965" i="127"/>
  <c r="H966" i="127" a="1"/>
  <c r="H966" i="127"/>
  <c r="H967" i="127" a="1"/>
  <c r="H967" i="127"/>
  <c r="H968" i="127" a="1"/>
  <c r="H968" i="127"/>
  <c r="H969" i="127" a="1"/>
  <c r="H969" i="127"/>
  <c r="H970" i="127" a="1"/>
  <c r="H970" i="127"/>
  <c r="H971" i="127" a="1"/>
  <c r="H971" i="127"/>
  <c r="H972" i="127" a="1"/>
  <c r="H972" i="127"/>
  <c r="H973" i="127" a="1"/>
  <c r="H973" i="127"/>
  <c r="H974" i="127" a="1"/>
  <c r="H974" i="127"/>
  <c r="H975" i="127" a="1"/>
  <c r="H975" i="127"/>
  <c r="H976" i="127" a="1"/>
  <c r="H976" i="127"/>
  <c r="H977" i="127" a="1"/>
  <c r="H977" i="127"/>
  <c r="H978" i="127" a="1"/>
  <c r="H978" i="127"/>
  <c r="H979" i="127" a="1"/>
  <c r="H979" i="127"/>
  <c r="H980" i="127" a="1"/>
  <c r="H980" i="127"/>
  <c r="H981" i="127" a="1"/>
  <c r="H981" i="127"/>
  <c r="H982" i="127" a="1"/>
  <c r="H982" i="127"/>
  <c r="H983" i="127" a="1"/>
  <c r="H983" i="127"/>
  <c r="H984" i="127" a="1"/>
  <c r="H984" i="127"/>
  <c r="H985" i="127" a="1"/>
  <c r="H985" i="127"/>
  <c r="H986" i="127" a="1"/>
  <c r="H986" i="127"/>
  <c r="H987" i="127" a="1"/>
  <c r="H987" i="127"/>
  <c r="H988" i="127" a="1"/>
  <c r="H988" i="127"/>
  <c r="H989" i="127" a="1"/>
  <c r="H989" i="127"/>
  <c r="H990" i="127" a="1"/>
  <c r="H990" i="127"/>
  <c r="H991" i="127" a="1"/>
  <c r="H991" i="127"/>
  <c r="H992" i="127" a="1"/>
  <c r="H992" i="127"/>
  <c r="H993" i="127" a="1"/>
  <c r="H993" i="127"/>
  <c r="H994" i="127" a="1"/>
  <c r="H994" i="127"/>
  <c r="H995" i="127" a="1"/>
  <c r="H995" i="127"/>
  <c r="H996" i="127" a="1"/>
  <c r="H996" i="127"/>
  <c r="H997" i="127" a="1"/>
  <c r="H997" i="127"/>
  <c r="H998" i="127" a="1"/>
  <c r="H998" i="127"/>
  <c r="H999" i="127" a="1"/>
  <c r="H999" i="127"/>
  <c r="H1000" i="127" a="1"/>
  <c r="H1000" i="127"/>
  <c r="H1001" i="127" a="1"/>
  <c r="H1001" i="127"/>
  <c r="H1002" i="127" a="1"/>
  <c r="H1002" i="127"/>
  <c r="H1003" i="127" a="1"/>
  <c r="H1003" i="127"/>
  <c r="AZ5" i="126"/>
  <c r="BA5" i="126"/>
  <c r="BB5" i="126"/>
  <c r="BC5" i="126"/>
  <c r="BD5" i="126"/>
  <c r="BE5" i="126"/>
  <c r="BF5" i="126"/>
  <c r="BG5" i="126"/>
  <c r="BH5" i="126"/>
  <c r="BI5" i="126"/>
  <c r="BJ5" i="126"/>
  <c r="BK5" i="126"/>
  <c r="BL5" i="126"/>
  <c r="BM5" i="126"/>
  <c r="BN5" i="126"/>
  <c r="BO5" i="126"/>
  <c r="BP5" i="126"/>
  <c r="BQ5" i="126"/>
  <c r="BR5" i="126"/>
  <c r="BS5" i="126"/>
  <c r="BT5" i="126"/>
  <c r="BU5" i="126"/>
  <c r="BV5" i="126"/>
  <c r="BW5" i="126"/>
  <c r="BX5" i="126"/>
  <c r="BY5" i="126"/>
  <c r="BZ5" i="126"/>
  <c r="CA5" i="126"/>
  <c r="CB5" i="126"/>
  <c r="CC5" i="126"/>
  <c r="CD5" i="126"/>
  <c r="CE5" i="126"/>
  <c r="CF5" i="126"/>
  <c r="CG5" i="126"/>
  <c r="CH5" i="126"/>
  <c r="CI5" i="126"/>
  <c r="CJ5" i="126"/>
  <c r="CK5" i="126"/>
  <c r="BF6" i="126"/>
  <c r="BG6" i="126"/>
  <c r="BH6" i="126"/>
  <c r="BI6" i="126"/>
  <c r="BJ6" i="126"/>
  <c r="BK6" i="126"/>
  <c r="BL6" i="126"/>
  <c r="BM6" i="126"/>
  <c r="BN6" i="126"/>
  <c r="BO6" i="126"/>
  <c r="BP6" i="126"/>
  <c r="BQ6" i="126"/>
  <c r="BR6" i="126"/>
  <c r="BS6" i="126"/>
  <c r="BT6" i="126"/>
  <c r="BU6" i="126"/>
  <c r="BV6" i="126"/>
  <c r="BW6" i="126"/>
  <c r="BX6" i="126"/>
  <c r="BY6" i="126"/>
  <c r="BZ6" i="126"/>
  <c r="CA6" i="126"/>
  <c r="CB6" i="126"/>
  <c r="CC6" i="126"/>
  <c r="CD6" i="126"/>
  <c r="CE6" i="126"/>
  <c r="CF6" i="126"/>
  <c r="CG6" i="126"/>
  <c r="CH6" i="126"/>
  <c r="CI6" i="126"/>
  <c r="CJ6" i="126"/>
  <c r="CK6" i="126"/>
  <c r="AY7" i="126"/>
  <c r="AZ7" i="126"/>
  <c r="BA7" i="126"/>
  <c r="BB7" i="126"/>
  <c r="BC7" i="126"/>
  <c r="BD7" i="126"/>
  <c r="BE7" i="126"/>
  <c r="BF7" i="126"/>
  <c r="BG7" i="126"/>
  <c r="BH7" i="126"/>
  <c r="BI7" i="126"/>
  <c r="BJ7" i="126"/>
  <c r="BK7" i="126"/>
  <c r="BL7" i="126"/>
  <c r="BM7" i="126"/>
  <c r="BN7" i="126"/>
  <c r="BO7" i="126"/>
  <c r="BP7" i="126"/>
  <c r="BQ7" i="126"/>
  <c r="BR7" i="126"/>
  <c r="BS7" i="126"/>
  <c r="BT7" i="126"/>
  <c r="BU7" i="126"/>
  <c r="BV7" i="126"/>
  <c r="BW7" i="126"/>
  <c r="BX7" i="126"/>
  <c r="BY7" i="126"/>
  <c r="BZ7" i="126"/>
  <c r="CA7" i="126"/>
  <c r="CB7" i="126"/>
  <c r="CC7" i="126"/>
  <c r="CD7" i="126"/>
  <c r="CE7" i="126"/>
  <c r="CF7" i="126"/>
  <c r="CG7" i="126"/>
  <c r="CH7" i="126"/>
  <c r="CI7" i="126"/>
  <c r="CJ7" i="126"/>
  <c r="CK7" i="126"/>
  <c r="AZ8" i="126"/>
  <c r="BA8" i="126"/>
  <c r="BB8" i="126"/>
  <c r="BC8" i="126"/>
  <c r="BD8" i="126"/>
  <c r="BE8" i="126"/>
  <c r="BF8" i="126"/>
  <c r="BG8" i="126"/>
  <c r="BH8" i="126"/>
  <c r="BI8" i="126"/>
  <c r="BJ8" i="126"/>
  <c r="BK8" i="126"/>
  <c r="BL8" i="126"/>
  <c r="BM8" i="126"/>
  <c r="BN8" i="126"/>
  <c r="BO8" i="126"/>
  <c r="BP8" i="126"/>
  <c r="BQ8" i="126"/>
  <c r="BR8" i="126"/>
  <c r="BS8" i="126"/>
  <c r="BT8" i="126"/>
  <c r="BU8" i="126"/>
  <c r="BV8" i="126"/>
  <c r="BW8" i="126"/>
  <c r="BX8" i="126"/>
  <c r="BY8" i="126"/>
  <c r="BZ8" i="126"/>
  <c r="CA8" i="126"/>
  <c r="CB8" i="126"/>
  <c r="CC8" i="126"/>
  <c r="CD8" i="126"/>
  <c r="CE8" i="126"/>
  <c r="CF8" i="126"/>
  <c r="CG8" i="126"/>
  <c r="CH8" i="126"/>
  <c r="CI8" i="126"/>
  <c r="CJ8" i="126"/>
  <c r="CK8" i="126"/>
  <c r="AY9" i="126"/>
  <c r="AZ9" i="126"/>
  <c r="BA9" i="126"/>
  <c r="BB9" i="126"/>
  <c r="BC9" i="126"/>
  <c r="BD9" i="126"/>
  <c r="BE9" i="126"/>
  <c r="BF9" i="126"/>
  <c r="BG9" i="126"/>
  <c r="BH9" i="126"/>
  <c r="BI9" i="126"/>
  <c r="BJ9" i="126"/>
  <c r="BK9" i="126"/>
  <c r="BL9" i="126"/>
  <c r="BM9" i="126"/>
  <c r="BN9" i="126"/>
  <c r="BO9" i="126"/>
  <c r="BP9" i="126"/>
  <c r="BQ9" i="126"/>
  <c r="BR9" i="126"/>
  <c r="BS9" i="126"/>
  <c r="BT9" i="126"/>
  <c r="BU9" i="126"/>
  <c r="BV9" i="126"/>
  <c r="BW9" i="126"/>
  <c r="BX9" i="126"/>
  <c r="BY9" i="126"/>
  <c r="BZ9" i="126"/>
  <c r="CA9" i="126"/>
  <c r="CB9" i="126"/>
  <c r="CC9" i="126"/>
  <c r="CD9" i="126"/>
  <c r="CE9" i="126"/>
  <c r="CF9" i="126"/>
  <c r="CG9" i="126"/>
  <c r="CH9" i="126"/>
  <c r="CI9" i="126"/>
  <c r="CJ9" i="126"/>
  <c r="CK9" i="126"/>
  <c r="AY10" i="126"/>
  <c r="AZ10" i="126"/>
  <c r="BA10" i="126"/>
  <c r="BB10" i="126"/>
  <c r="BC10" i="126"/>
  <c r="BD10" i="126"/>
  <c r="BE10" i="126"/>
  <c r="BF10" i="126"/>
  <c r="BG10" i="126"/>
  <c r="BH10" i="126"/>
  <c r="BI10" i="126"/>
  <c r="BJ10" i="126"/>
  <c r="BK10" i="126"/>
  <c r="BL10" i="126"/>
  <c r="BM10" i="126"/>
  <c r="BN10" i="126"/>
  <c r="BO10" i="126"/>
  <c r="BP10" i="126"/>
  <c r="BQ10" i="126"/>
  <c r="BR10" i="126"/>
  <c r="BS10" i="126"/>
  <c r="BT10" i="126"/>
  <c r="BU10" i="126"/>
  <c r="BV10" i="126"/>
  <c r="BW10" i="126"/>
  <c r="BX10" i="126"/>
  <c r="BY10" i="126"/>
  <c r="BZ10" i="126"/>
  <c r="CA10" i="126"/>
  <c r="CB10" i="126"/>
  <c r="CC10" i="126"/>
  <c r="CD10" i="126"/>
  <c r="CE10" i="126"/>
  <c r="CF10" i="126"/>
  <c r="CG10" i="126"/>
  <c r="CH10" i="126"/>
  <c r="CI10" i="126"/>
  <c r="CJ10" i="126"/>
  <c r="CK10" i="126"/>
  <c r="AY11" i="126"/>
  <c r="AZ11" i="126"/>
  <c r="BA11" i="126"/>
  <c r="BB11" i="126"/>
  <c r="BC11" i="126"/>
  <c r="BD11" i="126"/>
  <c r="BE11" i="126"/>
  <c r="BF11" i="126"/>
  <c r="BG11" i="126"/>
  <c r="BH11" i="126"/>
  <c r="BI11" i="126"/>
  <c r="BJ11" i="126"/>
  <c r="BK11" i="126"/>
  <c r="BL11" i="126"/>
  <c r="BM11" i="126"/>
  <c r="BN11" i="126"/>
  <c r="BO11" i="126"/>
  <c r="BP11" i="126"/>
  <c r="BQ11" i="126"/>
  <c r="BR11" i="126"/>
  <c r="BS11" i="126"/>
  <c r="BT11" i="126"/>
  <c r="BU11" i="126"/>
  <c r="BV11" i="126"/>
  <c r="BW11" i="126"/>
  <c r="BX11" i="126"/>
  <c r="BY11" i="126"/>
  <c r="BZ11" i="126"/>
  <c r="CA11" i="126"/>
  <c r="CB11" i="126"/>
  <c r="CC11" i="126"/>
  <c r="CD11" i="126"/>
  <c r="CE11" i="126"/>
  <c r="CF11" i="126"/>
  <c r="CG11" i="126"/>
  <c r="CH11" i="126"/>
  <c r="CI11" i="126"/>
  <c r="CJ11" i="126"/>
  <c r="CK11" i="126"/>
  <c r="AY12" i="126"/>
  <c r="AZ12" i="126"/>
  <c r="BA12" i="126"/>
  <c r="BB12" i="126"/>
  <c r="BC12" i="126"/>
  <c r="BD12" i="126"/>
  <c r="BE12" i="126"/>
  <c r="BF12" i="126"/>
  <c r="BG12" i="126"/>
  <c r="BH12" i="126"/>
  <c r="BI12" i="126"/>
  <c r="BJ12" i="126"/>
  <c r="BK12" i="126"/>
  <c r="BL12" i="126"/>
  <c r="BM12" i="126"/>
  <c r="BN12" i="126"/>
  <c r="BO12" i="126"/>
  <c r="BP12" i="126"/>
  <c r="BQ12" i="126"/>
  <c r="BR12" i="126"/>
  <c r="BS12" i="126"/>
  <c r="BT12" i="126"/>
  <c r="BU12" i="126"/>
  <c r="BV12" i="126"/>
  <c r="BW12" i="126"/>
  <c r="BX12" i="126"/>
  <c r="BY12" i="126"/>
  <c r="BZ12" i="126"/>
  <c r="CA12" i="126"/>
  <c r="CB12" i="126"/>
  <c r="CC12" i="126"/>
  <c r="CD12" i="126"/>
  <c r="CE12" i="126"/>
  <c r="CF12" i="126"/>
  <c r="CG12" i="126"/>
  <c r="CH12" i="126"/>
  <c r="CI12" i="126"/>
  <c r="CJ12" i="126"/>
  <c r="CK12" i="126"/>
  <c r="AY13" i="126"/>
  <c r="AZ13" i="126"/>
  <c r="BA13" i="126"/>
  <c r="BB13" i="126"/>
  <c r="BC13" i="126"/>
  <c r="BD13" i="126"/>
  <c r="BE13" i="126"/>
  <c r="BF13" i="126"/>
  <c r="BG13" i="126"/>
  <c r="BH13" i="126"/>
  <c r="BI13" i="126"/>
  <c r="BJ13" i="126"/>
  <c r="BK13" i="126"/>
  <c r="BL13" i="126"/>
  <c r="BM13" i="126"/>
  <c r="BN13" i="126"/>
  <c r="BO13" i="126"/>
  <c r="BP13" i="126"/>
  <c r="BQ13" i="126"/>
  <c r="BR13" i="126"/>
  <c r="BS13" i="126"/>
  <c r="BT13" i="126"/>
  <c r="BU13" i="126"/>
  <c r="BV13" i="126"/>
  <c r="BW13" i="126"/>
  <c r="BX13" i="126"/>
  <c r="BY13" i="126"/>
  <c r="BZ13" i="126"/>
  <c r="CA13" i="126"/>
  <c r="CB13" i="126"/>
  <c r="CC13" i="126"/>
  <c r="CD13" i="126"/>
  <c r="CE13" i="126"/>
  <c r="CF13" i="126"/>
  <c r="CG13" i="126"/>
  <c r="CH13" i="126"/>
  <c r="CI13" i="126"/>
  <c r="CJ13" i="126"/>
  <c r="CK13" i="126"/>
  <c r="AZ14" i="126"/>
  <c r="BA14" i="126"/>
  <c r="BB14" i="126"/>
  <c r="BC14" i="126"/>
  <c r="BD14" i="126"/>
  <c r="BE14" i="126"/>
  <c r="BF14" i="126"/>
  <c r="BG14" i="126"/>
  <c r="BH14" i="126"/>
  <c r="BI14" i="126"/>
  <c r="BJ14" i="126"/>
  <c r="BK14" i="126"/>
  <c r="BL14" i="126"/>
  <c r="BM14" i="126"/>
  <c r="BN14" i="126"/>
  <c r="BO14" i="126"/>
  <c r="BP14" i="126"/>
  <c r="BQ14" i="126"/>
  <c r="BR14" i="126"/>
  <c r="BS14" i="126"/>
  <c r="BT14" i="126"/>
  <c r="BU14" i="126"/>
  <c r="BV14" i="126"/>
  <c r="BW14" i="126"/>
  <c r="BX14" i="126"/>
  <c r="BY14" i="126"/>
  <c r="BZ14" i="126"/>
  <c r="CA14" i="126"/>
  <c r="CB14" i="126"/>
  <c r="CC14" i="126"/>
  <c r="CD14" i="126"/>
  <c r="CE14" i="126"/>
  <c r="CF14" i="126"/>
  <c r="CG14" i="126"/>
  <c r="CH14" i="126"/>
  <c r="CI14" i="126"/>
  <c r="CJ14" i="126"/>
  <c r="CK14" i="126"/>
  <c r="BF15" i="126"/>
  <c r="BG15" i="126"/>
  <c r="BH15" i="126"/>
  <c r="BI15" i="126"/>
  <c r="BJ15" i="126"/>
  <c r="BK15" i="126"/>
  <c r="BL15" i="126"/>
  <c r="BM15" i="126"/>
  <c r="BN15" i="126"/>
  <c r="BO15" i="126"/>
  <c r="BP15" i="126"/>
  <c r="BQ15" i="126"/>
  <c r="BR15" i="126"/>
  <c r="BS15" i="126"/>
  <c r="BT15" i="126"/>
  <c r="BU15" i="126"/>
  <c r="BV15" i="126"/>
  <c r="BW15" i="126"/>
  <c r="BX15" i="126"/>
  <c r="BY15" i="126"/>
  <c r="BZ15" i="126"/>
  <c r="CA15" i="126"/>
  <c r="CB15" i="126"/>
  <c r="CC15" i="126"/>
  <c r="CD15" i="126"/>
  <c r="CE15" i="126"/>
  <c r="CF15" i="126"/>
  <c r="CG15" i="126"/>
  <c r="CH15" i="126"/>
  <c r="CI15" i="126"/>
  <c r="CJ15" i="126"/>
  <c r="CK15" i="126"/>
  <c r="BF16" i="126"/>
  <c r="BG16" i="126"/>
  <c r="BH16" i="126"/>
  <c r="BI16" i="126"/>
  <c r="BJ16" i="126"/>
  <c r="BK16" i="126"/>
  <c r="BL16" i="126"/>
  <c r="BM16" i="126"/>
  <c r="BN16" i="126"/>
  <c r="BO16" i="126"/>
  <c r="BP16" i="126"/>
  <c r="BQ16" i="126"/>
  <c r="BR16" i="126"/>
  <c r="BS16" i="126"/>
  <c r="BT16" i="126"/>
  <c r="BU16" i="126"/>
  <c r="BV16" i="126"/>
  <c r="BW16" i="126"/>
  <c r="BX16" i="126"/>
  <c r="BY16" i="126"/>
  <c r="BZ16" i="126"/>
  <c r="CA16" i="126"/>
  <c r="CB16" i="126"/>
  <c r="CC16" i="126"/>
  <c r="CD16" i="126"/>
  <c r="CE16" i="126"/>
  <c r="CF16" i="126"/>
  <c r="CG16" i="126"/>
  <c r="CH16" i="126"/>
  <c r="CI16" i="126"/>
  <c r="CJ16" i="126"/>
  <c r="CK16" i="126"/>
  <c r="BA17" i="126"/>
  <c r="BB17" i="126"/>
  <c r="BC17" i="126"/>
  <c r="BD17" i="126"/>
  <c r="BE17" i="126"/>
  <c r="BF17" i="126"/>
  <c r="BG17" i="126"/>
  <c r="BH17" i="126"/>
  <c r="BI17" i="126"/>
  <c r="BJ17" i="126"/>
  <c r="BK17" i="126"/>
  <c r="BL17" i="126"/>
  <c r="BM17" i="126"/>
  <c r="BN17" i="126"/>
  <c r="BO17" i="126"/>
  <c r="BP17" i="126"/>
  <c r="BQ17" i="126"/>
  <c r="BR17" i="126"/>
  <c r="BS17" i="126"/>
  <c r="BT17" i="126"/>
  <c r="BU17" i="126"/>
  <c r="BV17" i="126"/>
  <c r="BW17" i="126"/>
  <c r="BX17" i="126"/>
  <c r="BY17" i="126"/>
  <c r="BZ17" i="126"/>
  <c r="CA17" i="126"/>
  <c r="CB17" i="126"/>
  <c r="CC17" i="126"/>
  <c r="CD17" i="126"/>
  <c r="CE17" i="126"/>
  <c r="CF17" i="126"/>
  <c r="CG17" i="126"/>
  <c r="CH17" i="126"/>
  <c r="CI17" i="126"/>
  <c r="CJ17" i="126"/>
  <c r="CK17" i="126"/>
  <c r="AY18" i="126"/>
  <c r="AZ18" i="126"/>
  <c r="BA18" i="126"/>
  <c r="BB18" i="126"/>
  <c r="BC18" i="126"/>
  <c r="BD18" i="126"/>
  <c r="BE18" i="126"/>
  <c r="BF18" i="126"/>
  <c r="BG18" i="126"/>
  <c r="BH18" i="126"/>
  <c r="BI18" i="126"/>
  <c r="BJ18" i="126"/>
  <c r="BK18" i="126"/>
  <c r="BL18" i="126"/>
  <c r="BM18" i="126"/>
  <c r="BN18" i="126"/>
  <c r="BO18" i="126"/>
  <c r="BP18" i="126"/>
  <c r="BQ18" i="126"/>
  <c r="BR18" i="126"/>
  <c r="BS18" i="126"/>
  <c r="BT18" i="126"/>
  <c r="BU18" i="126"/>
  <c r="BV18" i="126"/>
  <c r="BW18" i="126"/>
  <c r="BX18" i="126"/>
  <c r="BY18" i="126"/>
  <c r="BZ18" i="126"/>
  <c r="CA18" i="126"/>
  <c r="CB18" i="126"/>
  <c r="CC18" i="126"/>
  <c r="CD18" i="126"/>
  <c r="CE18" i="126"/>
  <c r="CF18" i="126"/>
  <c r="CG18" i="126"/>
  <c r="CH18" i="126"/>
  <c r="CI18" i="126"/>
  <c r="CJ18" i="126"/>
  <c r="CK18" i="126"/>
  <c r="AY19" i="126"/>
  <c r="AZ19" i="126"/>
  <c r="BA19" i="126"/>
  <c r="BB19" i="126"/>
  <c r="BC19" i="126"/>
  <c r="BD19" i="126"/>
  <c r="BE19" i="126"/>
  <c r="BF19" i="126"/>
  <c r="BG19" i="126"/>
  <c r="BH19" i="126"/>
  <c r="BI19" i="126"/>
  <c r="BJ19" i="126"/>
  <c r="BK19" i="126"/>
  <c r="BL19" i="126"/>
  <c r="BM19" i="126"/>
  <c r="BN19" i="126"/>
  <c r="BO19" i="126"/>
  <c r="BP19" i="126"/>
  <c r="BQ19" i="126"/>
  <c r="BR19" i="126"/>
  <c r="BS19" i="126"/>
  <c r="BT19" i="126"/>
  <c r="BU19" i="126"/>
  <c r="BV19" i="126"/>
  <c r="BW19" i="126"/>
  <c r="BX19" i="126"/>
  <c r="BY19" i="126"/>
  <c r="BZ19" i="126"/>
  <c r="CA19" i="126"/>
  <c r="CB19" i="126"/>
  <c r="CC19" i="126"/>
  <c r="CD19" i="126"/>
  <c r="CE19" i="126"/>
  <c r="CF19" i="126"/>
  <c r="CG19" i="126"/>
  <c r="CH19" i="126"/>
  <c r="CI19" i="126"/>
  <c r="CJ19" i="126"/>
  <c r="CK19" i="126"/>
  <c r="AY20" i="126"/>
  <c r="AZ20" i="126"/>
  <c r="BA20" i="126"/>
  <c r="BB20" i="126"/>
  <c r="BC20" i="126"/>
  <c r="BD20" i="126"/>
  <c r="BE20" i="126"/>
  <c r="BF20" i="126"/>
  <c r="BG20" i="126"/>
  <c r="BH20" i="126"/>
  <c r="BI20" i="126"/>
  <c r="BJ20" i="126"/>
  <c r="BK20" i="126"/>
  <c r="BL20" i="126"/>
  <c r="BM20" i="126"/>
  <c r="BN20" i="126"/>
  <c r="BO20" i="126"/>
  <c r="BP20" i="126"/>
  <c r="BQ20" i="126"/>
  <c r="BR20" i="126"/>
  <c r="BS20" i="126"/>
  <c r="BT20" i="126"/>
  <c r="BU20" i="126"/>
  <c r="BV20" i="126"/>
  <c r="BW20" i="126"/>
  <c r="BX20" i="126"/>
  <c r="BY20" i="126"/>
  <c r="BZ20" i="126"/>
  <c r="CA20" i="126"/>
  <c r="CB20" i="126"/>
  <c r="CC20" i="126"/>
  <c r="CD20" i="126"/>
  <c r="CE20" i="126"/>
  <c r="CF20" i="126"/>
  <c r="CG20" i="126"/>
  <c r="CH20" i="126"/>
  <c r="CI20" i="126"/>
  <c r="CJ20" i="126"/>
  <c r="CK20" i="126"/>
  <c r="BF21" i="126"/>
  <c r="BG21" i="126"/>
  <c r="BH21" i="126"/>
  <c r="BI21" i="126"/>
  <c r="BJ21" i="126"/>
  <c r="BK21" i="126"/>
  <c r="BL21" i="126"/>
  <c r="BM21" i="126"/>
  <c r="BN21" i="126"/>
  <c r="BO21" i="126"/>
  <c r="BP21" i="126"/>
  <c r="BQ21" i="126"/>
  <c r="BR21" i="126"/>
  <c r="BS21" i="126"/>
  <c r="BT21" i="126"/>
  <c r="BU21" i="126"/>
  <c r="BV21" i="126"/>
  <c r="BW21" i="126"/>
  <c r="BX21" i="126"/>
  <c r="BY21" i="126"/>
  <c r="BZ21" i="126"/>
  <c r="CA21" i="126"/>
  <c r="CB21" i="126"/>
  <c r="CC21" i="126"/>
  <c r="CD21" i="126"/>
  <c r="CE21" i="126"/>
  <c r="CF21" i="126"/>
  <c r="CG21" i="126"/>
  <c r="CH21" i="126"/>
  <c r="CI21" i="126"/>
  <c r="CJ21" i="126"/>
  <c r="CK21" i="126"/>
  <c r="AY22" i="126"/>
  <c r="AZ22" i="126"/>
  <c r="BA22" i="126"/>
  <c r="BB22" i="126"/>
  <c r="BC22" i="126"/>
  <c r="BD22" i="126"/>
  <c r="BE22" i="126"/>
  <c r="BF22" i="126"/>
  <c r="BG22" i="126"/>
  <c r="BH22" i="126"/>
  <c r="BI22" i="126"/>
  <c r="BJ22" i="126"/>
  <c r="BK22" i="126"/>
  <c r="BL22" i="126"/>
  <c r="BM22" i="126"/>
  <c r="BN22" i="126"/>
  <c r="BO22" i="126"/>
  <c r="BP22" i="126"/>
  <c r="BQ22" i="126"/>
  <c r="BR22" i="126"/>
  <c r="BS22" i="126"/>
  <c r="BT22" i="126"/>
  <c r="BU22" i="126"/>
  <c r="BV22" i="126"/>
  <c r="BW22" i="126"/>
  <c r="BX22" i="126"/>
  <c r="BY22" i="126"/>
  <c r="BZ22" i="126"/>
  <c r="CA22" i="126"/>
  <c r="CB22" i="126"/>
  <c r="CC22" i="126"/>
  <c r="CD22" i="126"/>
  <c r="CE22" i="126"/>
  <c r="CF22" i="126"/>
  <c r="CG22" i="126"/>
  <c r="CH22" i="126"/>
  <c r="CI22" i="126"/>
  <c r="CJ22" i="126"/>
  <c r="CK22" i="126"/>
  <c r="BA23" i="126"/>
  <c r="BB23" i="126"/>
  <c r="BC23" i="126"/>
  <c r="BD23" i="126"/>
  <c r="BE23" i="126"/>
  <c r="BF23" i="126"/>
  <c r="BG23" i="126"/>
  <c r="BH23" i="126"/>
  <c r="BI23" i="126"/>
  <c r="BJ23" i="126"/>
  <c r="BK23" i="126"/>
  <c r="BL23" i="126"/>
  <c r="BM23" i="126"/>
  <c r="BN23" i="126"/>
  <c r="BO23" i="126"/>
  <c r="BP23" i="126"/>
  <c r="BQ23" i="126"/>
  <c r="BR23" i="126"/>
  <c r="BS23" i="126"/>
  <c r="BT23" i="126"/>
  <c r="BU23" i="126"/>
  <c r="BV23" i="126"/>
  <c r="BW23" i="126"/>
  <c r="BX23" i="126"/>
  <c r="BY23" i="126"/>
  <c r="BZ23" i="126"/>
  <c r="CA23" i="126"/>
  <c r="CB23" i="126"/>
  <c r="CC23" i="126"/>
  <c r="CD23" i="126"/>
  <c r="CE23" i="126"/>
  <c r="CF23" i="126"/>
  <c r="CG23" i="126"/>
  <c r="CH23" i="126"/>
  <c r="CI23" i="126"/>
  <c r="CJ23" i="126"/>
  <c r="CK23" i="126"/>
  <c r="AY24" i="126"/>
  <c r="AZ24" i="126"/>
  <c r="BA24" i="126"/>
  <c r="BB24" i="126"/>
  <c r="BC24" i="126"/>
  <c r="BD24" i="126"/>
  <c r="BE24" i="126"/>
  <c r="BF24" i="126"/>
  <c r="BG24" i="126"/>
  <c r="BH24" i="126"/>
  <c r="BI24" i="126"/>
  <c r="BJ24" i="126"/>
  <c r="BK24" i="126"/>
  <c r="BL24" i="126"/>
  <c r="BM24" i="126"/>
  <c r="BN24" i="126"/>
  <c r="BO24" i="126"/>
  <c r="BP24" i="126"/>
  <c r="BQ24" i="126"/>
  <c r="BR24" i="126"/>
  <c r="BS24" i="126"/>
  <c r="BT24" i="126"/>
  <c r="BU24" i="126"/>
  <c r="BV24" i="126"/>
  <c r="BW24" i="126"/>
  <c r="BX24" i="126"/>
  <c r="BY24" i="126"/>
  <c r="BZ24" i="126"/>
  <c r="CA24" i="126"/>
  <c r="CB24" i="126"/>
  <c r="CC24" i="126"/>
  <c r="CD24" i="126"/>
  <c r="CE24" i="126"/>
  <c r="CF24" i="126"/>
  <c r="CG24" i="126"/>
  <c r="CH24" i="126"/>
  <c r="CI24" i="126"/>
  <c r="CJ24" i="126"/>
  <c r="CK24" i="126"/>
  <c r="BF25" i="126"/>
  <c r="BG25" i="126"/>
  <c r="BH25" i="126"/>
  <c r="BI25" i="126"/>
  <c r="BJ25" i="126"/>
  <c r="BK25" i="126"/>
  <c r="BL25" i="126"/>
  <c r="BM25" i="126"/>
  <c r="BN25" i="126"/>
  <c r="BO25" i="126"/>
  <c r="BP25" i="126"/>
  <c r="BQ25" i="126"/>
  <c r="BR25" i="126"/>
  <c r="BS25" i="126"/>
  <c r="BT25" i="126"/>
  <c r="BU25" i="126"/>
  <c r="BV25" i="126"/>
  <c r="BW25" i="126"/>
  <c r="BX25" i="126"/>
  <c r="BY25" i="126"/>
  <c r="BZ25" i="126"/>
  <c r="CA25" i="126"/>
  <c r="CB25" i="126"/>
  <c r="CC25" i="126"/>
  <c r="CD25" i="126"/>
  <c r="CE25" i="126"/>
  <c r="CF25" i="126"/>
  <c r="CG25" i="126"/>
  <c r="CH25" i="126"/>
  <c r="CI25" i="126"/>
  <c r="CJ25" i="126"/>
  <c r="CK25" i="126"/>
  <c r="BA26" i="126"/>
  <c r="BB26" i="126"/>
  <c r="BC26" i="126"/>
  <c r="BD26" i="126"/>
  <c r="BE26" i="126"/>
  <c r="BF26" i="126"/>
  <c r="BG26" i="126"/>
  <c r="BH26" i="126"/>
  <c r="BI26" i="126"/>
  <c r="BJ26" i="126"/>
  <c r="BK26" i="126"/>
  <c r="BL26" i="126"/>
  <c r="BM26" i="126"/>
  <c r="BN26" i="126"/>
  <c r="BO26" i="126"/>
  <c r="BP26" i="126"/>
  <c r="BQ26" i="126"/>
  <c r="BR26" i="126"/>
  <c r="BS26" i="126"/>
  <c r="BT26" i="126"/>
  <c r="BU26" i="126"/>
  <c r="BV26" i="126"/>
  <c r="BW26" i="126"/>
  <c r="BX26" i="126"/>
  <c r="BY26" i="126"/>
  <c r="BZ26" i="126"/>
  <c r="CA26" i="126"/>
  <c r="CB26" i="126"/>
  <c r="CC26" i="126"/>
  <c r="CD26" i="126"/>
  <c r="CE26" i="126"/>
  <c r="CF26" i="126"/>
  <c r="CG26" i="126"/>
  <c r="CH26" i="126"/>
  <c r="CI26" i="126"/>
  <c r="CJ26" i="126"/>
  <c r="CK26" i="126"/>
  <c r="BG27" i="126"/>
  <c r="BH27" i="126"/>
  <c r="BI27" i="126"/>
  <c r="BJ27" i="126"/>
  <c r="BK27" i="126"/>
  <c r="BL27" i="126"/>
  <c r="BM27" i="126"/>
  <c r="BN27" i="126"/>
  <c r="BO27" i="126"/>
  <c r="BP27" i="126"/>
  <c r="BQ27" i="126"/>
  <c r="BR27" i="126"/>
  <c r="BS27" i="126"/>
  <c r="BT27" i="126"/>
  <c r="BU27" i="126"/>
  <c r="BV27" i="126"/>
  <c r="BW27" i="126"/>
  <c r="BX27" i="126"/>
  <c r="BY27" i="126"/>
  <c r="BZ27" i="126"/>
  <c r="CA27" i="126"/>
  <c r="CB27" i="126"/>
  <c r="CC27" i="126"/>
  <c r="CD27" i="126"/>
  <c r="CE27" i="126"/>
  <c r="CF27" i="126"/>
  <c r="CG27" i="126"/>
  <c r="CH27" i="126"/>
  <c r="CI27" i="126"/>
  <c r="CJ27" i="126"/>
  <c r="CK27" i="126"/>
  <c r="BB28" i="126"/>
  <c r="BC28" i="126"/>
  <c r="BD28" i="126"/>
  <c r="BE28" i="126"/>
  <c r="BF28" i="126"/>
  <c r="BG28" i="126"/>
  <c r="BH28" i="126"/>
  <c r="BI28" i="126"/>
  <c r="BJ28" i="126"/>
  <c r="BK28" i="126"/>
  <c r="BL28" i="126"/>
  <c r="BM28" i="126"/>
  <c r="BN28" i="126"/>
  <c r="BO28" i="126"/>
  <c r="BP28" i="126"/>
  <c r="BQ28" i="126"/>
  <c r="BR28" i="126"/>
  <c r="BS28" i="126"/>
  <c r="BT28" i="126"/>
  <c r="BU28" i="126"/>
  <c r="BV28" i="126"/>
  <c r="BW28" i="126"/>
  <c r="BX28" i="126"/>
  <c r="BY28" i="126"/>
  <c r="BZ28" i="126"/>
  <c r="CA28" i="126"/>
  <c r="CB28" i="126"/>
  <c r="CC28" i="126"/>
  <c r="CD28" i="126"/>
  <c r="CE28" i="126"/>
  <c r="CF28" i="126"/>
  <c r="CG28" i="126"/>
  <c r="CH28" i="126"/>
  <c r="CI28" i="126"/>
  <c r="CJ28" i="126"/>
  <c r="CK28" i="126"/>
  <c r="AZ29" i="126"/>
  <c r="BA29" i="126"/>
  <c r="BB29" i="126"/>
  <c r="BC29" i="126"/>
  <c r="BD29" i="126"/>
  <c r="BE29" i="126"/>
  <c r="BF29" i="126"/>
  <c r="BG29" i="126"/>
  <c r="BH29" i="126"/>
  <c r="BI29" i="126"/>
  <c r="BJ29" i="126"/>
  <c r="BK29" i="126"/>
  <c r="BL29" i="126"/>
  <c r="BM29" i="126"/>
  <c r="BN29" i="126"/>
  <c r="BO29" i="126"/>
  <c r="BP29" i="126"/>
  <c r="BQ29" i="126"/>
  <c r="BR29" i="126"/>
  <c r="BS29" i="126"/>
  <c r="BT29" i="126"/>
  <c r="BU29" i="126"/>
  <c r="BV29" i="126"/>
  <c r="BW29" i="126"/>
  <c r="BX29" i="126"/>
  <c r="BY29" i="126"/>
  <c r="BZ29" i="126"/>
  <c r="CA29" i="126"/>
  <c r="CB29" i="126"/>
  <c r="CC29" i="126"/>
  <c r="CD29" i="126"/>
  <c r="CE29" i="126"/>
  <c r="CF29" i="126"/>
  <c r="CG29" i="126"/>
  <c r="CH29" i="126"/>
  <c r="CI29" i="126"/>
  <c r="CJ29" i="126"/>
  <c r="CK29" i="126"/>
  <c r="AZ30" i="126"/>
  <c r="BA30" i="126"/>
  <c r="BB30" i="126"/>
  <c r="BC30" i="126"/>
  <c r="BD30" i="126"/>
  <c r="BE30" i="126"/>
  <c r="BF30" i="126"/>
  <c r="BG30" i="126"/>
  <c r="BH30" i="126"/>
  <c r="BI30" i="126"/>
  <c r="BJ30" i="126"/>
  <c r="BK30" i="126"/>
  <c r="BL30" i="126"/>
  <c r="BM30" i="126"/>
  <c r="BN30" i="126"/>
  <c r="BO30" i="126"/>
  <c r="BP30" i="126"/>
  <c r="BQ30" i="126"/>
  <c r="BR30" i="126"/>
  <c r="BS30" i="126"/>
  <c r="BT30" i="126"/>
  <c r="BU30" i="126"/>
  <c r="BV30" i="126"/>
  <c r="BW30" i="126"/>
  <c r="BX30" i="126"/>
  <c r="BY30" i="126"/>
  <c r="BZ30" i="126"/>
  <c r="CA30" i="126"/>
  <c r="CB30" i="126"/>
  <c r="CC30" i="126"/>
  <c r="CD30" i="126"/>
  <c r="CE30" i="126"/>
  <c r="CF30" i="126"/>
  <c r="CG30" i="126"/>
  <c r="CH30" i="126"/>
  <c r="CI30" i="126"/>
  <c r="CJ30" i="126"/>
  <c r="CK30" i="126"/>
  <c r="AZ31" i="126"/>
  <c r="BA31" i="126"/>
  <c r="BB31" i="126"/>
  <c r="BC31" i="126"/>
  <c r="BD31" i="126"/>
  <c r="BE31" i="126"/>
  <c r="BF31" i="126"/>
  <c r="BG31" i="126"/>
  <c r="BH31" i="126"/>
  <c r="BI31" i="126"/>
  <c r="BJ31" i="126"/>
  <c r="BK31" i="126"/>
  <c r="BL31" i="126"/>
  <c r="BM31" i="126"/>
  <c r="BN31" i="126"/>
  <c r="BO31" i="126"/>
  <c r="BP31" i="126"/>
  <c r="BQ31" i="126"/>
  <c r="BR31" i="126"/>
  <c r="BS31" i="126"/>
  <c r="BT31" i="126"/>
  <c r="BU31" i="126"/>
  <c r="BV31" i="126"/>
  <c r="BW31" i="126"/>
  <c r="BX31" i="126"/>
  <c r="BY31" i="126"/>
  <c r="BZ31" i="126"/>
  <c r="CA31" i="126"/>
  <c r="CB31" i="126"/>
  <c r="CC31" i="126"/>
  <c r="CD31" i="126"/>
  <c r="CE31" i="126"/>
  <c r="CF31" i="126"/>
  <c r="CG31" i="126"/>
  <c r="CH31" i="126"/>
  <c r="CI31" i="126"/>
  <c r="CJ31" i="126"/>
  <c r="CK31" i="126"/>
  <c r="AY32" i="126"/>
  <c r="AZ32" i="126"/>
  <c r="BA32" i="126"/>
  <c r="BB32" i="126"/>
  <c r="BC32" i="126"/>
  <c r="BD32" i="126"/>
  <c r="BE32" i="126"/>
  <c r="BF32" i="126"/>
  <c r="BG32" i="126"/>
  <c r="BH32" i="126"/>
  <c r="BI32" i="126"/>
  <c r="BJ32" i="126"/>
  <c r="BK32" i="126"/>
  <c r="BL32" i="126"/>
  <c r="BM32" i="126"/>
  <c r="BN32" i="126"/>
  <c r="BO32" i="126"/>
  <c r="BP32" i="126"/>
  <c r="BQ32" i="126"/>
  <c r="BR32" i="126"/>
  <c r="BS32" i="126"/>
  <c r="BT32" i="126"/>
  <c r="BU32" i="126"/>
  <c r="BV32" i="126"/>
  <c r="BW32" i="126"/>
  <c r="BX32" i="126"/>
  <c r="BY32" i="126"/>
  <c r="BZ32" i="126"/>
  <c r="CA32" i="126"/>
  <c r="CB32" i="126"/>
  <c r="CC32" i="126"/>
  <c r="CD32" i="126"/>
  <c r="CE32" i="126"/>
  <c r="CF32" i="126"/>
  <c r="CG32" i="126"/>
  <c r="CH32" i="126"/>
  <c r="CI32" i="126"/>
  <c r="CJ32" i="126"/>
  <c r="CK32" i="126"/>
  <c r="AZ33" i="126"/>
  <c r="BA33" i="126"/>
  <c r="BB33" i="126"/>
  <c r="BC33" i="126"/>
  <c r="BD33" i="126"/>
  <c r="BE33" i="126"/>
  <c r="BF33" i="126"/>
  <c r="BG33" i="126"/>
  <c r="BH33" i="126"/>
  <c r="BI33" i="126"/>
  <c r="BJ33" i="126"/>
  <c r="BK33" i="126"/>
  <c r="BL33" i="126"/>
  <c r="BM33" i="126"/>
  <c r="BN33" i="126"/>
  <c r="BO33" i="126"/>
  <c r="BP33" i="126"/>
  <c r="BQ33" i="126"/>
  <c r="BR33" i="126"/>
  <c r="BS33" i="126"/>
  <c r="BT33" i="126"/>
  <c r="BU33" i="126"/>
  <c r="BV33" i="126"/>
  <c r="BW33" i="126"/>
  <c r="BX33" i="126"/>
  <c r="BY33" i="126"/>
  <c r="BZ33" i="126"/>
  <c r="CA33" i="126"/>
  <c r="CB33" i="126"/>
  <c r="CC33" i="126"/>
  <c r="CD33" i="126"/>
  <c r="CE33" i="126"/>
  <c r="CF33" i="126"/>
  <c r="CG33" i="126"/>
  <c r="CH33" i="126"/>
  <c r="CI33" i="126"/>
  <c r="CJ33" i="126"/>
  <c r="CK33" i="126"/>
  <c r="AY34" i="126"/>
  <c r="AZ34" i="126"/>
  <c r="BA34" i="126"/>
  <c r="BB34" i="126"/>
  <c r="BC34" i="126"/>
  <c r="BD34" i="126"/>
  <c r="BE34" i="126"/>
  <c r="BF34" i="126"/>
  <c r="BG34" i="126"/>
  <c r="BH34" i="126"/>
  <c r="BI34" i="126"/>
  <c r="BJ34" i="126"/>
  <c r="BK34" i="126"/>
  <c r="BL34" i="126"/>
  <c r="BM34" i="126"/>
  <c r="BN34" i="126"/>
  <c r="BO34" i="126"/>
  <c r="BP34" i="126"/>
  <c r="BQ34" i="126"/>
  <c r="BR34" i="126"/>
  <c r="BS34" i="126"/>
  <c r="BT34" i="126"/>
  <c r="BU34" i="126"/>
  <c r="BV34" i="126"/>
  <c r="BW34" i="126"/>
  <c r="BX34" i="126"/>
  <c r="BY34" i="126"/>
  <c r="BZ34" i="126"/>
  <c r="CA34" i="126"/>
  <c r="CB34" i="126"/>
  <c r="CC34" i="126"/>
  <c r="CD34" i="126"/>
  <c r="CE34" i="126"/>
  <c r="CF34" i="126"/>
  <c r="CG34" i="126"/>
  <c r="CH34" i="126"/>
  <c r="CI34" i="126"/>
  <c r="CJ34" i="126"/>
  <c r="CK34" i="126"/>
  <c r="BC35" i="126"/>
  <c r="BD35" i="126"/>
  <c r="BE35" i="126"/>
  <c r="BF35" i="126"/>
  <c r="BG35" i="126"/>
  <c r="BH35" i="126"/>
  <c r="BI35" i="126"/>
  <c r="BJ35" i="126"/>
  <c r="BK35" i="126"/>
  <c r="BL35" i="126"/>
  <c r="BM35" i="126"/>
  <c r="BN35" i="126"/>
  <c r="BO35" i="126"/>
  <c r="BP35" i="126"/>
  <c r="BQ35" i="126"/>
  <c r="BR35" i="126"/>
  <c r="BS35" i="126"/>
  <c r="BT35" i="126"/>
  <c r="BU35" i="126"/>
  <c r="BV35" i="126"/>
  <c r="BW35" i="126"/>
  <c r="BX35" i="126"/>
  <c r="BY35" i="126"/>
  <c r="BZ35" i="126"/>
  <c r="CA35" i="126"/>
  <c r="CB35" i="126"/>
  <c r="CC35" i="126"/>
  <c r="CD35" i="126"/>
  <c r="CE35" i="126"/>
  <c r="CF35" i="126"/>
  <c r="CG35" i="126"/>
  <c r="CH35" i="126"/>
  <c r="CI35" i="126"/>
  <c r="CJ35" i="126"/>
  <c r="CK35" i="126"/>
  <c r="AZ36" i="126"/>
  <c r="BA36" i="126"/>
  <c r="BB36" i="126"/>
  <c r="BC36" i="126"/>
  <c r="BD36" i="126"/>
  <c r="BE36" i="126"/>
  <c r="BF36" i="126"/>
  <c r="BG36" i="126"/>
  <c r="BH36" i="126"/>
  <c r="BI36" i="126"/>
  <c r="BJ36" i="126"/>
  <c r="BK36" i="126"/>
  <c r="BL36" i="126"/>
  <c r="BM36" i="126"/>
  <c r="BN36" i="126"/>
  <c r="BO36" i="126"/>
  <c r="BP36" i="126"/>
  <c r="BQ36" i="126"/>
  <c r="BR36" i="126"/>
  <c r="BS36" i="126"/>
  <c r="BT36" i="126"/>
  <c r="BU36" i="126"/>
  <c r="BV36" i="126"/>
  <c r="BW36" i="126"/>
  <c r="BX36" i="126"/>
  <c r="BY36" i="126"/>
  <c r="BZ36" i="126"/>
  <c r="CA36" i="126"/>
  <c r="CB36" i="126"/>
  <c r="CC36" i="126"/>
  <c r="CD36" i="126"/>
  <c r="CE36" i="126"/>
  <c r="CF36" i="126"/>
  <c r="CG36" i="126"/>
  <c r="CH36" i="126"/>
  <c r="CI36" i="126"/>
  <c r="CJ36" i="126"/>
  <c r="CK36" i="126"/>
  <c r="BB37" i="126"/>
  <c r="BC37" i="126"/>
  <c r="BD37" i="126"/>
  <c r="BE37" i="126"/>
  <c r="BF37" i="126"/>
  <c r="BG37" i="126"/>
  <c r="BH37" i="126"/>
  <c r="BI37" i="126"/>
  <c r="BJ37" i="126"/>
  <c r="BK37" i="126"/>
  <c r="BL37" i="126"/>
  <c r="BM37" i="126"/>
  <c r="BN37" i="126"/>
  <c r="BO37" i="126"/>
  <c r="BP37" i="126"/>
  <c r="BQ37" i="126"/>
  <c r="BR37" i="126"/>
  <c r="BS37" i="126"/>
  <c r="BT37" i="126"/>
  <c r="BU37" i="126"/>
  <c r="BV37" i="126"/>
  <c r="BW37" i="126"/>
  <c r="BX37" i="126"/>
  <c r="BY37" i="126"/>
  <c r="BZ37" i="126"/>
  <c r="CA37" i="126"/>
  <c r="CB37" i="126"/>
  <c r="CC37" i="126"/>
  <c r="CD37" i="126"/>
  <c r="CE37" i="126"/>
  <c r="CF37" i="126"/>
  <c r="CG37" i="126"/>
  <c r="CH37" i="126"/>
  <c r="CI37" i="126"/>
  <c r="CJ37" i="126"/>
  <c r="CK37" i="126"/>
  <c r="AZ38" i="126"/>
  <c r="BA38" i="126"/>
  <c r="BB38" i="126"/>
  <c r="BC38" i="126"/>
  <c r="BD38" i="126"/>
  <c r="BE38" i="126"/>
  <c r="BF38" i="126"/>
  <c r="BG38" i="126"/>
  <c r="BH38" i="126"/>
  <c r="BI38" i="126"/>
  <c r="BJ38" i="126"/>
  <c r="BK38" i="126"/>
  <c r="BL38" i="126"/>
  <c r="BM38" i="126"/>
  <c r="BN38" i="126"/>
  <c r="BO38" i="126"/>
  <c r="BP38" i="126"/>
  <c r="BQ38" i="126"/>
  <c r="BR38" i="126"/>
  <c r="BS38" i="126"/>
  <c r="BT38" i="126"/>
  <c r="BU38" i="126"/>
  <c r="BV38" i="126"/>
  <c r="BW38" i="126"/>
  <c r="BX38" i="126"/>
  <c r="BY38" i="126"/>
  <c r="BZ38" i="126"/>
  <c r="CA38" i="126"/>
  <c r="CB38" i="126"/>
  <c r="CC38" i="126"/>
  <c r="CD38" i="126"/>
  <c r="CE38" i="126"/>
  <c r="CF38" i="126"/>
  <c r="CG38" i="126"/>
  <c r="CH38" i="126"/>
  <c r="CI38" i="126"/>
  <c r="CJ38" i="126"/>
  <c r="CK38" i="126"/>
  <c r="BC39" i="126"/>
  <c r="BD39" i="126"/>
  <c r="BE39" i="126"/>
  <c r="BF39" i="126"/>
  <c r="BG39" i="126"/>
  <c r="BH39" i="126"/>
  <c r="BI39" i="126"/>
  <c r="BJ39" i="126"/>
  <c r="BK39" i="126"/>
  <c r="BL39" i="126"/>
  <c r="BM39" i="126"/>
  <c r="BN39" i="126"/>
  <c r="BO39" i="126"/>
  <c r="BP39" i="126"/>
  <c r="BQ39" i="126"/>
  <c r="BR39" i="126"/>
  <c r="BS39" i="126"/>
  <c r="BT39" i="126"/>
  <c r="BU39" i="126"/>
  <c r="BV39" i="126"/>
  <c r="BW39" i="126"/>
  <c r="BX39" i="126"/>
  <c r="BY39" i="126"/>
  <c r="BZ39" i="126"/>
  <c r="CA39" i="126"/>
  <c r="CB39" i="126"/>
  <c r="CC39" i="126"/>
  <c r="CD39" i="126"/>
  <c r="CE39" i="126"/>
  <c r="CF39" i="126"/>
  <c r="CG39" i="126"/>
  <c r="CH39" i="126"/>
  <c r="CI39" i="126"/>
  <c r="CJ39" i="126"/>
  <c r="CK39" i="126"/>
  <c r="AZ40" i="126"/>
  <c r="BA40" i="126"/>
  <c r="BB40" i="126"/>
  <c r="BC40" i="126"/>
  <c r="BD40" i="126"/>
  <c r="BE40" i="126"/>
  <c r="BF40" i="126"/>
  <c r="BG40" i="126"/>
  <c r="BH40" i="126"/>
  <c r="BI40" i="126"/>
  <c r="BJ40" i="126"/>
  <c r="BK40" i="126"/>
  <c r="BL40" i="126"/>
  <c r="BM40" i="126"/>
  <c r="BN40" i="126"/>
  <c r="BO40" i="126"/>
  <c r="BP40" i="126"/>
  <c r="BQ40" i="126"/>
  <c r="BR40" i="126"/>
  <c r="BS40" i="126"/>
  <c r="BT40" i="126"/>
  <c r="BU40" i="126"/>
  <c r="BV40" i="126"/>
  <c r="BW40" i="126"/>
  <c r="BX40" i="126"/>
  <c r="BY40" i="126"/>
  <c r="BZ40" i="126"/>
  <c r="CA40" i="126"/>
  <c r="CB40" i="126"/>
  <c r="CC40" i="126"/>
  <c r="CD40" i="126"/>
  <c r="CE40" i="126"/>
  <c r="CF40" i="126"/>
  <c r="CG40" i="126"/>
  <c r="CH40" i="126"/>
  <c r="CI40" i="126"/>
  <c r="CJ40" i="126"/>
  <c r="CK40" i="126"/>
  <c r="AY41" i="126"/>
  <c r="AZ41" i="126"/>
  <c r="BA41" i="126"/>
  <c r="BB41" i="126"/>
  <c r="BC41" i="126"/>
  <c r="BD41" i="126"/>
  <c r="BE41" i="126"/>
  <c r="BF41" i="126"/>
  <c r="BG41" i="126"/>
  <c r="BH41" i="126"/>
  <c r="BI41" i="126"/>
  <c r="BJ41" i="126"/>
  <c r="BK41" i="126"/>
  <c r="BL41" i="126"/>
  <c r="BM41" i="126"/>
  <c r="BN41" i="126"/>
  <c r="BO41" i="126"/>
  <c r="BP41" i="126"/>
  <c r="BQ41" i="126"/>
  <c r="BR41" i="126"/>
  <c r="BS41" i="126"/>
  <c r="BT41" i="126"/>
  <c r="BU41" i="126"/>
  <c r="BV41" i="126"/>
  <c r="BW41" i="126"/>
  <c r="BX41" i="126"/>
  <c r="BY41" i="126"/>
  <c r="BZ41" i="126"/>
  <c r="CA41" i="126"/>
  <c r="CB41" i="126"/>
  <c r="CC41" i="126"/>
  <c r="CD41" i="126"/>
  <c r="CE41" i="126"/>
  <c r="CF41" i="126"/>
  <c r="CG41" i="126"/>
  <c r="CH41" i="126"/>
  <c r="CI41" i="126"/>
  <c r="CJ41" i="126"/>
  <c r="CK41" i="126"/>
  <c r="AY42" i="126"/>
  <c r="AZ42" i="126"/>
  <c r="BA42" i="126"/>
  <c r="BB42" i="126"/>
  <c r="BC42" i="126"/>
  <c r="BD42" i="126"/>
  <c r="BE42" i="126"/>
  <c r="BF42" i="126"/>
  <c r="BG42" i="126"/>
  <c r="BH42" i="126"/>
  <c r="BI42" i="126"/>
  <c r="BJ42" i="126"/>
  <c r="BK42" i="126"/>
  <c r="BL42" i="126"/>
  <c r="BM42" i="126"/>
  <c r="BN42" i="126"/>
  <c r="BO42" i="126"/>
  <c r="BP42" i="126"/>
  <c r="BQ42" i="126"/>
  <c r="BR42" i="126"/>
  <c r="BS42" i="126"/>
  <c r="BT42" i="126"/>
  <c r="BU42" i="126"/>
  <c r="BV42" i="126"/>
  <c r="BW42" i="126"/>
  <c r="BX42" i="126"/>
  <c r="BY42" i="126"/>
  <c r="BZ42" i="126"/>
  <c r="CA42" i="126"/>
  <c r="CB42" i="126"/>
  <c r="CC42" i="126"/>
  <c r="CD42" i="126"/>
  <c r="CE42" i="126"/>
  <c r="CF42" i="126"/>
  <c r="CG42" i="126"/>
  <c r="CH42" i="126"/>
  <c r="CI42" i="126"/>
  <c r="CJ42" i="126"/>
  <c r="CK42" i="126"/>
  <c r="AZ43" i="126"/>
  <c r="BA43" i="126"/>
  <c r="BB43" i="126"/>
  <c r="BC43" i="126"/>
  <c r="BD43" i="126"/>
  <c r="BE43" i="126"/>
  <c r="BF43" i="126"/>
  <c r="BG43" i="126"/>
  <c r="BH43" i="126"/>
  <c r="BI43" i="126"/>
  <c r="BJ43" i="126"/>
  <c r="BK43" i="126"/>
  <c r="BL43" i="126"/>
  <c r="BM43" i="126"/>
  <c r="BN43" i="126"/>
  <c r="BO43" i="126"/>
  <c r="BP43" i="126"/>
  <c r="BQ43" i="126"/>
  <c r="BR43" i="126"/>
  <c r="BS43" i="126"/>
  <c r="BT43" i="126"/>
  <c r="BU43" i="126"/>
  <c r="BV43" i="126"/>
  <c r="BW43" i="126"/>
  <c r="BX43" i="126"/>
  <c r="BY43" i="126"/>
  <c r="BZ43" i="126"/>
  <c r="CA43" i="126"/>
  <c r="CB43" i="126"/>
  <c r="CC43" i="126"/>
  <c r="CD43" i="126"/>
  <c r="CE43" i="126"/>
  <c r="CF43" i="126"/>
  <c r="CG43" i="126"/>
  <c r="CH43" i="126"/>
  <c r="CI43" i="126"/>
  <c r="CJ43" i="126"/>
  <c r="CK43" i="126"/>
  <c r="AZ44" i="126"/>
  <c r="BA44" i="126"/>
  <c r="BB44" i="126"/>
  <c r="BC44" i="126"/>
  <c r="BD44" i="126"/>
  <c r="BE44" i="126"/>
  <c r="BF44" i="126"/>
  <c r="BG44" i="126"/>
  <c r="BH44" i="126"/>
  <c r="BI44" i="126"/>
  <c r="BJ44" i="126"/>
  <c r="BK44" i="126"/>
  <c r="BL44" i="126"/>
  <c r="BM44" i="126"/>
  <c r="BN44" i="126"/>
  <c r="BO44" i="126"/>
  <c r="BP44" i="126"/>
  <c r="BQ44" i="126"/>
  <c r="BR44" i="126"/>
  <c r="BS44" i="126"/>
  <c r="BT44" i="126"/>
  <c r="BU44" i="126"/>
  <c r="BV44" i="126"/>
  <c r="BW44" i="126"/>
  <c r="BX44" i="126"/>
  <c r="BY44" i="126"/>
  <c r="BZ44" i="126"/>
  <c r="CA44" i="126"/>
  <c r="CB44" i="126"/>
  <c r="CC44" i="126"/>
  <c r="CD44" i="126"/>
  <c r="CE44" i="126"/>
  <c r="CF44" i="126"/>
  <c r="CG44" i="126"/>
  <c r="CH44" i="126"/>
  <c r="CI44" i="126"/>
  <c r="CJ44" i="126"/>
  <c r="CK44" i="126"/>
  <c r="AY45" i="126"/>
  <c r="AZ45" i="126"/>
  <c r="BA45" i="126"/>
  <c r="BB45" i="126"/>
  <c r="BC45" i="126"/>
  <c r="BD45" i="126"/>
  <c r="BE45" i="126"/>
  <c r="BF45" i="126"/>
  <c r="BG45" i="126"/>
  <c r="BH45" i="126"/>
  <c r="BI45" i="126"/>
  <c r="BJ45" i="126"/>
  <c r="BK45" i="126"/>
  <c r="BL45" i="126"/>
  <c r="BM45" i="126"/>
  <c r="BN45" i="126"/>
  <c r="BO45" i="126"/>
  <c r="BP45" i="126"/>
  <c r="BQ45" i="126"/>
  <c r="BR45" i="126"/>
  <c r="BS45" i="126"/>
  <c r="BT45" i="126"/>
  <c r="BU45" i="126"/>
  <c r="BV45" i="126"/>
  <c r="BW45" i="126"/>
  <c r="BX45" i="126"/>
  <c r="BY45" i="126"/>
  <c r="BZ45" i="126"/>
  <c r="CA45" i="126"/>
  <c r="CB45" i="126"/>
  <c r="CC45" i="126"/>
  <c r="CD45" i="126"/>
  <c r="CE45" i="126"/>
  <c r="CF45" i="126"/>
  <c r="CG45" i="126"/>
  <c r="CH45" i="126"/>
  <c r="CI45" i="126"/>
  <c r="CJ45" i="126"/>
  <c r="CK45" i="126"/>
  <c r="BA46" i="126"/>
  <c r="BB46" i="126"/>
  <c r="BC46" i="126"/>
  <c r="BD46" i="126"/>
  <c r="BE46" i="126"/>
  <c r="BF46" i="126"/>
  <c r="BG46" i="126"/>
  <c r="BH46" i="126"/>
  <c r="BI46" i="126"/>
  <c r="BJ46" i="126"/>
  <c r="BK46" i="126"/>
  <c r="BL46" i="126"/>
  <c r="BM46" i="126"/>
  <c r="BN46" i="126"/>
  <c r="BO46" i="126"/>
  <c r="BP46" i="126"/>
  <c r="BQ46" i="126"/>
  <c r="BR46" i="126"/>
  <c r="BS46" i="126"/>
  <c r="BT46" i="126"/>
  <c r="BU46" i="126"/>
  <c r="BV46" i="126"/>
  <c r="BW46" i="126"/>
  <c r="BX46" i="126"/>
  <c r="BY46" i="126"/>
  <c r="BZ46" i="126"/>
  <c r="CA46" i="126"/>
  <c r="CB46" i="126"/>
  <c r="CC46" i="126"/>
  <c r="CD46" i="126"/>
  <c r="CE46" i="126"/>
  <c r="CF46" i="126"/>
  <c r="CG46" i="126"/>
  <c r="CH46" i="126"/>
  <c r="CI46" i="126"/>
  <c r="CJ46" i="126"/>
  <c r="CK46" i="126"/>
  <c r="AZ47" i="126"/>
  <c r="BA47" i="126"/>
  <c r="BB47" i="126"/>
  <c r="BC47" i="126"/>
  <c r="BD47" i="126"/>
  <c r="BE47" i="126"/>
  <c r="BF47" i="126"/>
  <c r="BG47" i="126"/>
  <c r="BH47" i="126"/>
  <c r="BI47" i="126"/>
  <c r="BJ47" i="126"/>
  <c r="BK47" i="126"/>
  <c r="BL47" i="126"/>
  <c r="BM47" i="126"/>
  <c r="BN47" i="126"/>
  <c r="BO47" i="126"/>
  <c r="BP47" i="126"/>
  <c r="BQ47" i="126"/>
  <c r="BR47" i="126"/>
  <c r="BS47" i="126"/>
  <c r="BT47" i="126"/>
  <c r="BU47" i="126"/>
  <c r="BV47" i="126"/>
  <c r="BW47" i="126"/>
  <c r="BX47" i="126"/>
  <c r="BY47" i="126"/>
  <c r="BZ47" i="126"/>
  <c r="CA47" i="126"/>
  <c r="CB47" i="126"/>
  <c r="CC47" i="126"/>
  <c r="CD47" i="126"/>
  <c r="CE47" i="126"/>
  <c r="CF47" i="126"/>
  <c r="CG47" i="126"/>
  <c r="CH47" i="126"/>
  <c r="CI47" i="126"/>
  <c r="CJ47" i="126"/>
  <c r="CK47" i="126"/>
  <c r="AY48" i="126"/>
  <c r="AZ48" i="126"/>
  <c r="BA48" i="126"/>
  <c r="BB48" i="126"/>
  <c r="BC48" i="126"/>
  <c r="BD48" i="126"/>
  <c r="BE48" i="126"/>
  <c r="BF48" i="126"/>
  <c r="BG48" i="126"/>
  <c r="BH48" i="126"/>
  <c r="BI48" i="126"/>
  <c r="BJ48" i="126"/>
  <c r="BK48" i="126"/>
  <c r="BL48" i="126"/>
  <c r="BM48" i="126"/>
  <c r="BN48" i="126"/>
  <c r="BO48" i="126"/>
  <c r="BP48" i="126"/>
  <c r="BQ48" i="126"/>
  <c r="BR48" i="126"/>
  <c r="BS48" i="126"/>
  <c r="BT48" i="126"/>
  <c r="BU48" i="126"/>
  <c r="BV48" i="126"/>
  <c r="BW48" i="126"/>
  <c r="BX48" i="126"/>
  <c r="BY48" i="126"/>
  <c r="BZ48" i="126"/>
  <c r="CA48" i="126"/>
  <c r="CB48" i="126"/>
  <c r="CC48" i="126"/>
  <c r="CD48" i="126"/>
  <c r="CE48" i="126"/>
  <c r="CF48" i="126"/>
  <c r="CG48" i="126"/>
  <c r="CH48" i="126"/>
  <c r="CI48" i="126"/>
  <c r="CJ48" i="126"/>
  <c r="CK48" i="126"/>
  <c r="BD49" i="126"/>
  <c r="BE49" i="126"/>
  <c r="BF49" i="126"/>
  <c r="BG49" i="126"/>
  <c r="BH49" i="126"/>
  <c r="BI49" i="126"/>
  <c r="BJ49" i="126"/>
  <c r="BK49" i="126"/>
  <c r="BL49" i="126"/>
  <c r="BM49" i="126"/>
  <c r="BN49" i="126"/>
  <c r="BO49" i="126"/>
  <c r="BP49" i="126"/>
  <c r="BQ49" i="126"/>
  <c r="BR49" i="126"/>
  <c r="BS49" i="126"/>
  <c r="BT49" i="126"/>
  <c r="BU49" i="126"/>
  <c r="BV49" i="126"/>
  <c r="BW49" i="126"/>
  <c r="BX49" i="126"/>
  <c r="BY49" i="126"/>
  <c r="BZ49" i="126"/>
  <c r="CA49" i="126"/>
  <c r="CB49" i="126"/>
  <c r="CC49" i="126"/>
  <c r="CD49" i="126"/>
  <c r="CE49" i="126"/>
  <c r="CF49" i="126"/>
  <c r="CG49" i="126"/>
  <c r="CH49" i="126"/>
  <c r="CI49" i="126"/>
  <c r="CJ49" i="126"/>
  <c r="CK49" i="126"/>
  <c r="BC50" i="126"/>
  <c r="BD50" i="126"/>
  <c r="BE50" i="126"/>
  <c r="BF50" i="126"/>
  <c r="BG50" i="126"/>
  <c r="BH50" i="126"/>
  <c r="BI50" i="126"/>
  <c r="BJ50" i="126"/>
  <c r="BK50" i="126"/>
  <c r="BL50" i="126"/>
  <c r="BM50" i="126"/>
  <c r="BN50" i="126"/>
  <c r="BO50" i="126"/>
  <c r="BP50" i="126"/>
  <c r="BQ50" i="126"/>
  <c r="BR50" i="126"/>
  <c r="BS50" i="126"/>
  <c r="BT50" i="126"/>
  <c r="BU50" i="126"/>
  <c r="BV50" i="126"/>
  <c r="BW50" i="126"/>
  <c r="BX50" i="126"/>
  <c r="BY50" i="126"/>
  <c r="BZ50" i="126"/>
  <c r="CA50" i="126"/>
  <c r="CB50" i="126"/>
  <c r="CC50" i="126"/>
  <c r="CD50" i="126"/>
  <c r="CE50" i="126"/>
  <c r="CF50" i="126"/>
  <c r="CG50" i="126"/>
  <c r="CH50" i="126"/>
  <c r="CI50" i="126"/>
  <c r="CJ50" i="126"/>
  <c r="CK50" i="126"/>
  <c r="AZ51" i="126"/>
  <c r="BA51" i="126"/>
  <c r="BB51" i="126"/>
  <c r="BC51" i="126"/>
  <c r="BD51" i="126"/>
  <c r="BE51" i="126"/>
  <c r="BF51" i="126"/>
  <c r="BG51" i="126"/>
  <c r="BH51" i="126"/>
  <c r="BI51" i="126"/>
  <c r="BJ51" i="126"/>
  <c r="BK51" i="126"/>
  <c r="BL51" i="126"/>
  <c r="BM51" i="126"/>
  <c r="BN51" i="126"/>
  <c r="BO51" i="126"/>
  <c r="BP51" i="126"/>
  <c r="BQ51" i="126"/>
  <c r="BR51" i="126"/>
  <c r="BS51" i="126"/>
  <c r="BT51" i="126"/>
  <c r="BU51" i="126"/>
  <c r="BV51" i="126"/>
  <c r="BW51" i="126"/>
  <c r="BX51" i="126"/>
  <c r="BY51" i="126"/>
  <c r="BZ51" i="126"/>
  <c r="CA51" i="126"/>
  <c r="CB51" i="126"/>
  <c r="CC51" i="126"/>
  <c r="CD51" i="126"/>
  <c r="CE51" i="126"/>
  <c r="CF51" i="126"/>
  <c r="CG51" i="126"/>
  <c r="CH51" i="126"/>
  <c r="CI51" i="126"/>
  <c r="CJ51" i="126"/>
  <c r="CK51" i="126"/>
  <c r="BH52" i="126"/>
  <c r="BI52" i="126"/>
  <c r="BJ52" i="126"/>
  <c r="BK52" i="126"/>
  <c r="BL52" i="126"/>
  <c r="BM52" i="126"/>
  <c r="BN52" i="126"/>
  <c r="BO52" i="126"/>
  <c r="BP52" i="126"/>
  <c r="BQ52" i="126"/>
  <c r="BR52" i="126"/>
  <c r="BS52" i="126"/>
  <c r="BT52" i="126"/>
  <c r="BU52" i="126"/>
  <c r="BV52" i="126"/>
  <c r="BW52" i="126"/>
  <c r="BX52" i="126"/>
  <c r="BY52" i="126"/>
  <c r="BZ52" i="126"/>
  <c r="CA52" i="126"/>
  <c r="CB52" i="126"/>
  <c r="CC52" i="126"/>
  <c r="CD52" i="126"/>
  <c r="CE52" i="126"/>
  <c r="CF52" i="126"/>
  <c r="CG52" i="126"/>
  <c r="CH52" i="126"/>
  <c r="CI52" i="126"/>
  <c r="CJ52" i="126"/>
  <c r="CK52" i="126"/>
  <c r="AZ53" i="126"/>
  <c r="BA53" i="126"/>
  <c r="BB53" i="126"/>
  <c r="BC53" i="126"/>
  <c r="BD53" i="126"/>
  <c r="BE53" i="126"/>
  <c r="BF53" i="126"/>
  <c r="BG53" i="126"/>
  <c r="BH53" i="126"/>
  <c r="BI53" i="126"/>
  <c r="BJ53" i="126"/>
  <c r="BK53" i="126"/>
  <c r="BL53" i="126"/>
  <c r="BM53" i="126"/>
  <c r="BN53" i="126"/>
  <c r="BO53" i="126"/>
  <c r="BP53" i="126"/>
  <c r="BQ53" i="126"/>
  <c r="BR53" i="126"/>
  <c r="BS53" i="126"/>
  <c r="BT53" i="126"/>
  <c r="BU53" i="126"/>
  <c r="BV53" i="126"/>
  <c r="BW53" i="126"/>
  <c r="BX53" i="126"/>
  <c r="BY53" i="126"/>
  <c r="BZ53" i="126"/>
  <c r="CA53" i="126"/>
  <c r="CB53" i="126"/>
  <c r="CC53" i="126"/>
  <c r="CD53" i="126"/>
  <c r="CE53" i="126"/>
  <c r="CF53" i="126"/>
  <c r="CG53" i="126"/>
  <c r="CH53" i="126"/>
  <c r="CI53" i="126"/>
  <c r="CJ53" i="126"/>
  <c r="CK53" i="126"/>
  <c r="AZ54" i="126"/>
  <c r="BA54" i="126"/>
  <c r="BB54" i="126"/>
  <c r="BC54" i="126"/>
  <c r="BD54" i="126"/>
  <c r="BE54" i="126"/>
  <c r="BF54" i="126"/>
  <c r="BG54" i="126"/>
  <c r="BH54" i="126"/>
  <c r="BI54" i="126"/>
  <c r="BJ54" i="126"/>
  <c r="BK54" i="126"/>
  <c r="BL54" i="126"/>
  <c r="BM54" i="126"/>
  <c r="BN54" i="126"/>
  <c r="BO54" i="126"/>
  <c r="BP54" i="126"/>
  <c r="BQ54" i="126"/>
  <c r="BR54" i="126"/>
  <c r="BS54" i="126"/>
  <c r="BT54" i="126"/>
  <c r="BU54" i="126"/>
  <c r="BV54" i="126"/>
  <c r="BW54" i="126"/>
  <c r="BX54" i="126"/>
  <c r="BY54" i="126"/>
  <c r="BZ54" i="126"/>
  <c r="CA54" i="126"/>
  <c r="CB54" i="126"/>
  <c r="CC54" i="126"/>
  <c r="CD54" i="126"/>
  <c r="CE54" i="126"/>
  <c r="CF54" i="126"/>
  <c r="CG54" i="126"/>
  <c r="CH54" i="126"/>
  <c r="CI54" i="126"/>
  <c r="CJ54" i="126"/>
  <c r="CK54" i="126"/>
  <c r="AY55" i="126"/>
  <c r="AZ55" i="126"/>
  <c r="BA55" i="126"/>
  <c r="BB55" i="126"/>
  <c r="BC55" i="126"/>
  <c r="BD55" i="126"/>
  <c r="BE55" i="126"/>
  <c r="BF55" i="126"/>
  <c r="BG55" i="126"/>
  <c r="BH55" i="126"/>
  <c r="BI55" i="126"/>
  <c r="BJ55" i="126"/>
  <c r="BK55" i="126"/>
  <c r="BL55" i="126"/>
  <c r="BM55" i="126"/>
  <c r="BN55" i="126"/>
  <c r="BO55" i="126"/>
  <c r="BP55" i="126"/>
  <c r="BQ55" i="126"/>
  <c r="BR55" i="126"/>
  <c r="BS55" i="126"/>
  <c r="BT55" i="126"/>
  <c r="BU55" i="126"/>
  <c r="BV55" i="126"/>
  <c r="BW55" i="126"/>
  <c r="BX55" i="126"/>
  <c r="BY55" i="126"/>
  <c r="BZ55" i="126"/>
  <c r="CA55" i="126"/>
  <c r="CB55" i="126"/>
  <c r="CC55" i="126"/>
  <c r="CD55" i="126"/>
  <c r="CE55" i="126"/>
  <c r="CF55" i="126"/>
  <c r="CG55" i="126"/>
  <c r="CH55" i="126"/>
  <c r="CI55" i="126"/>
  <c r="CJ55" i="126"/>
  <c r="CK55" i="126"/>
  <c r="AY56" i="126"/>
  <c r="AZ56" i="126"/>
  <c r="BA56" i="126"/>
  <c r="BB56" i="126"/>
  <c r="BC56" i="126"/>
  <c r="BD56" i="126"/>
  <c r="BE56" i="126"/>
  <c r="BF56" i="126"/>
  <c r="BG56" i="126"/>
  <c r="BH56" i="126"/>
  <c r="BI56" i="126"/>
  <c r="BJ56" i="126"/>
  <c r="BK56" i="126"/>
  <c r="BL56" i="126"/>
  <c r="BM56" i="126"/>
  <c r="BN56" i="126"/>
  <c r="BO56" i="126"/>
  <c r="BP56" i="126"/>
  <c r="BQ56" i="126"/>
  <c r="BR56" i="126"/>
  <c r="BS56" i="126"/>
  <c r="BT56" i="126"/>
  <c r="BU56" i="126"/>
  <c r="BV56" i="126"/>
  <c r="BW56" i="126"/>
  <c r="BX56" i="126"/>
  <c r="BY56" i="126"/>
  <c r="BZ56" i="126"/>
  <c r="CA56" i="126"/>
  <c r="CB56" i="126"/>
  <c r="CC56" i="126"/>
  <c r="CD56" i="126"/>
  <c r="CE56" i="126"/>
  <c r="CF56" i="126"/>
  <c r="CG56" i="126"/>
  <c r="CH56" i="126"/>
  <c r="CI56" i="126"/>
  <c r="CJ56" i="126"/>
  <c r="CK56" i="126"/>
  <c r="AZ57" i="126"/>
  <c r="BA57" i="126"/>
  <c r="BB57" i="126"/>
  <c r="BC57" i="126"/>
  <c r="BD57" i="126"/>
  <c r="BE57" i="126"/>
  <c r="BF57" i="126"/>
  <c r="BG57" i="126"/>
  <c r="BH57" i="126"/>
  <c r="BI57" i="126"/>
  <c r="BJ57" i="126"/>
  <c r="BK57" i="126"/>
  <c r="BL57" i="126"/>
  <c r="BM57" i="126"/>
  <c r="BN57" i="126"/>
  <c r="BO57" i="126"/>
  <c r="BP57" i="126"/>
  <c r="BQ57" i="126"/>
  <c r="BR57" i="126"/>
  <c r="BS57" i="126"/>
  <c r="BT57" i="126"/>
  <c r="BU57" i="126"/>
  <c r="BV57" i="126"/>
  <c r="BW57" i="126"/>
  <c r="BX57" i="126"/>
  <c r="BY57" i="126"/>
  <c r="BZ57" i="126"/>
  <c r="CA57" i="126"/>
  <c r="CB57" i="126"/>
  <c r="CC57" i="126"/>
  <c r="CD57" i="126"/>
  <c r="CE57" i="126"/>
  <c r="CF57" i="126"/>
  <c r="CG57" i="126"/>
  <c r="CH57" i="126"/>
  <c r="CI57" i="126"/>
  <c r="CJ57" i="126"/>
  <c r="CK57" i="126"/>
  <c r="BI58" i="126"/>
  <c r="BJ58" i="126"/>
  <c r="BK58" i="126"/>
  <c r="BL58" i="126"/>
  <c r="BM58" i="126"/>
  <c r="BN58" i="126"/>
  <c r="BO58" i="126"/>
  <c r="BP58" i="126"/>
  <c r="BQ58" i="126"/>
  <c r="BR58" i="126"/>
  <c r="BS58" i="126"/>
  <c r="BT58" i="126"/>
  <c r="BU58" i="126"/>
  <c r="BV58" i="126"/>
  <c r="BW58" i="126"/>
  <c r="BX58" i="126"/>
  <c r="BY58" i="126"/>
  <c r="BZ58" i="126"/>
  <c r="CA58" i="126"/>
  <c r="CB58" i="126"/>
  <c r="CC58" i="126"/>
  <c r="CD58" i="126"/>
  <c r="CE58" i="126"/>
  <c r="CF58" i="126"/>
  <c r="CG58" i="126"/>
  <c r="CH58" i="126"/>
  <c r="CI58" i="126"/>
  <c r="CJ58" i="126"/>
  <c r="CK58" i="126"/>
  <c r="AY59" i="126"/>
  <c r="AZ59" i="126"/>
  <c r="BA59" i="126"/>
  <c r="BB59" i="126"/>
  <c r="BC59" i="126"/>
  <c r="BD59" i="126"/>
  <c r="BE59" i="126"/>
  <c r="BF59" i="126"/>
  <c r="BG59" i="126"/>
  <c r="BH59" i="126"/>
  <c r="BI59" i="126"/>
  <c r="BJ59" i="126"/>
  <c r="BK59" i="126"/>
  <c r="BL59" i="126"/>
  <c r="BM59" i="126"/>
  <c r="BN59" i="126"/>
  <c r="BO59" i="126"/>
  <c r="BP59" i="126"/>
  <c r="BQ59" i="126"/>
  <c r="BR59" i="126"/>
  <c r="BS59" i="126"/>
  <c r="BT59" i="126"/>
  <c r="BU59" i="126"/>
  <c r="BV59" i="126"/>
  <c r="BW59" i="126"/>
  <c r="BX59" i="126"/>
  <c r="BY59" i="126"/>
  <c r="BZ59" i="126"/>
  <c r="CA59" i="126"/>
  <c r="CB59" i="126"/>
  <c r="CC59" i="126"/>
  <c r="CD59" i="126"/>
  <c r="CE59" i="126"/>
  <c r="CF59" i="126"/>
  <c r="CG59" i="126"/>
  <c r="CH59" i="126"/>
  <c r="CI59" i="126"/>
  <c r="CJ59" i="126"/>
  <c r="CK59" i="126"/>
  <c r="AY60" i="126"/>
  <c r="AZ60" i="126"/>
  <c r="BA60" i="126"/>
  <c r="BB60" i="126"/>
  <c r="BC60" i="126"/>
  <c r="BD60" i="126"/>
  <c r="BE60" i="126"/>
  <c r="BF60" i="126"/>
  <c r="BG60" i="126"/>
  <c r="BH60" i="126"/>
  <c r="BI60" i="126"/>
  <c r="BJ60" i="126"/>
  <c r="BK60" i="126"/>
  <c r="BL60" i="126"/>
  <c r="BM60" i="126"/>
  <c r="BN60" i="126"/>
  <c r="BO60" i="126"/>
  <c r="BP60" i="126"/>
  <c r="BQ60" i="126"/>
  <c r="BR60" i="126"/>
  <c r="BS60" i="126"/>
  <c r="BT60" i="126"/>
  <c r="BU60" i="126"/>
  <c r="BV60" i="126"/>
  <c r="BW60" i="126"/>
  <c r="BX60" i="126"/>
  <c r="BY60" i="126"/>
  <c r="BZ60" i="126"/>
  <c r="CA60" i="126"/>
  <c r="CB60" i="126"/>
  <c r="CC60" i="126"/>
  <c r="CD60" i="126"/>
  <c r="CE60" i="126"/>
  <c r="CF60" i="126"/>
  <c r="CG60" i="126"/>
  <c r="CH60" i="126"/>
  <c r="CI60" i="126"/>
  <c r="CJ60" i="126"/>
  <c r="CK60" i="126"/>
  <c r="BB61" i="126"/>
  <c r="BC61" i="126"/>
  <c r="BD61" i="126"/>
  <c r="BE61" i="126"/>
  <c r="BF61" i="126"/>
  <c r="BG61" i="126"/>
  <c r="BH61" i="126"/>
  <c r="BI61" i="126"/>
  <c r="BJ61" i="126"/>
  <c r="BK61" i="126"/>
  <c r="BL61" i="126"/>
  <c r="BM61" i="126"/>
  <c r="BN61" i="126"/>
  <c r="BO61" i="126"/>
  <c r="BP61" i="126"/>
  <c r="BQ61" i="126"/>
  <c r="BR61" i="126"/>
  <c r="BS61" i="126"/>
  <c r="BT61" i="126"/>
  <c r="BU61" i="126"/>
  <c r="BV61" i="126"/>
  <c r="BW61" i="126"/>
  <c r="BX61" i="126"/>
  <c r="BY61" i="126"/>
  <c r="BZ61" i="126"/>
  <c r="CA61" i="126"/>
  <c r="CB61" i="126"/>
  <c r="CC61" i="126"/>
  <c r="CD61" i="126"/>
  <c r="CE61" i="126"/>
  <c r="CF61" i="126"/>
  <c r="CG61" i="126"/>
  <c r="CH61" i="126"/>
  <c r="CI61" i="126"/>
  <c r="CJ61" i="126"/>
  <c r="CK61" i="126"/>
  <c r="AZ62" i="126"/>
  <c r="BA62" i="126"/>
  <c r="BB62" i="126"/>
  <c r="BC62" i="126"/>
  <c r="BD62" i="126"/>
  <c r="BE62" i="126"/>
  <c r="BF62" i="126"/>
  <c r="BG62" i="126"/>
  <c r="BH62" i="126"/>
  <c r="BI62" i="126"/>
  <c r="BJ62" i="126"/>
  <c r="BK62" i="126"/>
  <c r="BL62" i="126"/>
  <c r="BM62" i="126"/>
  <c r="BN62" i="126"/>
  <c r="BO62" i="126"/>
  <c r="BP62" i="126"/>
  <c r="BQ62" i="126"/>
  <c r="BR62" i="126"/>
  <c r="BS62" i="126"/>
  <c r="BT62" i="126"/>
  <c r="BU62" i="126"/>
  <c r="BV62" i="126"/>
  <c r="BW62" i="126"/>
  <c r="BX62" i="126"/>
  <c r="BY62" i="126"/>
  <c r="BZ62" i="126"/>
  <c r="CA62" i="126"/>
  <c r="CB62" i="126"/>
  <c r="CC62" i="126"/>
  <c r="CD62" i="126"/>
  <c r="CE62" i="126"/>
  <c r="CF62" i="126"/>
  <c r="CG62" i="126"/>
  <c r="CH62" i="126"/>
  <c r="CI62" i="126"/>
  <c r="CJ62" i="126"/>
  <c r="CK62" i="126"/>
  <c r="BC63" i="126"/>
  <c r="BD63" i="126"/>
  <c r="BE63" i="126"/>
  <c r="BF63" i="126"/>
  <c r="BG63" i="126"/>
  <c r="BH63" i="126"/>
  <c r="BI63" i="126"/>
  <c r="BJ63" i="126"/>
  <c r="BK63" i="126"/>
  <c r="BL63" i="126"/>
  <c r="BM63" i="126"/>
  <c r="BN63" i="126"/>
  <c r="BO63" i="126"/>
  <c r="BP63" i="126"/>
  <c r="BQ63" i="126"/>
  <c r="BR63" i="126"/>
  <c r="BS63" i="126"/>
  <c r="BT63" i="126"/>
  <c r="BU63" i="126"/>
  <c r="BV63" i="126"/>
  <c r="BW63" i="126"/>
  <c r="BX63" i="126"/>
  <c r="BY63" i="126"/>
  <c r="BZ63" i="126"/>
  <c r="CA63" i="126"/>
  <c r="CB63" i="126"/>
  <c r="CC63" i="126"/>
  <c r="CD63" i="126"/>
  <c r="CE63" i="126"/>
  <c r="CF63" i="126"/>
  <c r="CG63" i="126"/>
  <c r="CH63" i="126"/>
  <c r="CI63" i="126"/>
  <c r="CJ63" i="126"/>
  <c r="CK63" i="126"/>
  <c r="AZ64" i="126"/>
  <c r="BA64" i="126"/>
  <c r="BB64" i="126"/>
  <c r="BC64" i="126"/>
  <c r="BD64" i="126"/>
  <c r="BE64" i="126"/>
  <c r="BF64" i="126"/>
  <c r="BG64" i="126"/>
  <c r="BH64" i="126"/>
  <c r="BI64" i="126"/>
  <c r="BJ64" i="126"/>
  <c r="BK64" i="126"/>
  <c r="BL64" i="126"/>
  <c r="BM64" i="126"/>
  <c r="BN64" i="126"/>
  <c r="BO64" i="126"/>
  <c r="BP64" i="126"/>
  <c r="BQ64" i="126"/>
  <c r="BR64" i="126"/>
  <c r="BS64" i="126"/>
  <c r="BT64" i="126"/>
  <c r="BU64" i="126"/>
  <c r="BV64" i="126"/>
  <c r="BW64" i="126"/>
  <c r="BX64" i="126"/>
  <c r="BY64" i="126"/>
  <c r="BZ64" i="126"/>
  <c r="CA64" i="126"/>
  <c r="CB64" i="126"/>
  <c r="CC64" i="126"/>
  <c r="CD64" i="126"/>
  <c r="CE64" i="126"/>
  <c r="CF64" i="126"/>
  <c r="CG64" i="126"/>
  <c r="CH64" i="126"/>
  <c r="CI64" i="126"/>
  <c r="CJ64" i="126"/>
  <c r="CK64" i="126"/>
  <c r="AZ65" i="126"/>
  <c r="BA65" i="126"/>
  <c r="BB65" i="126"/>
  <c r="BC65" i="126"/>
  <c r="BD65" i="126"/>
  <c r="BE65" i="126"/>
  <c r="BF65" i="126"/>
  <c r="BG65" i="126"/>
  <c r="BH65" i="126"/>
  <c r="BI65" i="126"/>
  <c r="BJ65" i="126"/>
  <c r="BK65" i="126"/>
  <c r="BL65" i="126"/>
  <c r="BM65" i="126"/>
  <c r="BN65" i="126"/>
  <c r="BO65" i="126"/>
  <c r="BP65" i="126"/>
  <c r="BQ65" i="126"/>
  <c r="BR65" i="126"/>
  <c r="BS65" i="126"/>
  <c r="BT65" i="126"/>
  <c r="BU65" i="126"/>
  <c r="BV65" i="126"/>
  <c r="BW65" i="126"/>
  <c r="BX65" i="126"/>
  <c r="BY65" i="126"/>
  <c r="BZ65" i="126"/>
  <c r="CA65" i="126"/>
  <c r="CB65" i="126"/>
  <c r="CC65" i="126"/>
  <c r="CD65" i="126"/>
  <c r="CE65" i="126"/>
  <c r="CF65" i="126"/>
  <c r="CG65" i="126"/>
  <c r="CH65" i="126"/>
  <c r="CI65" i="126"/>
  <c r="CJ65" i="126"/>
  <c r="CK65" i="126"/>
  <c r="BA66" i="126"/>
  <c r="BB66" i="126"/>
  <c r="BC66" i="126"/>
  <c r="BD66" i="126"/>
  <c r="BE66" i="126"/>
  <c r="BF66" i="126"/>
  <c r="BG66" i="126"/>
  <c r="BH66" i="126"/>
  <c r="BI66" i="126"/>
  <c r="BJ66" i="126"/>
  <c r="BK66" i="126"/>
  <c r="BL66" i="126"/>
  <c r="BM66" i="126"/>
  <c r="BN66" i="126"/>
  <c r="BO66" i="126"/>
  <c r="BP66" i="126"/>
  <c r="BQ66" i="126"/>
  <c r="BR66" i="126"/>
  <c r="BS66" i="126"/>
  <c r="BT66" i="126"/>
  <c r="BU66" i="126"/>
  <c r="BV66" i="126"/>
  <c r="BW66" i="126"/>
  <c r="BX66" i="126"/>
  <c r="BY66" i="126"/>
  <c r="BZ66" i="126"/>
  <c r="CA66" i="126"/>
  <c r="CB66" i="126"/>
  <c r="CC66" i="126"/>
  <c r="CD66" i="126"/>
  <c r="CE66" i="126"/>
  <c r="CF66" i="126"/>
  <c r="CG66" i="126"/>
  <c r="CH66" i="126"/>
  <c r="CI66" i="126"/>
  <c r="CJ66" i="126"/>
  <c r="CK66" i="126"/>
  <c r="BG67" i="126"/>
  <c r="BH67" i="126"/>
  <c r="BI67" i="126"/>
  <c r="BJ67" i="126"/>
  <c r="BK67" i="126"/>
  <c r="BL67" i="126"/>
  <c r="BM67" i="126"/>
  <c r="BN67" i="126"/>
  <c r="BO67" i="126"/>
  <c r="BP67" i="126"/>
  <c r="BQ67" i="126"/>
  <c r="BR67" i="126"/>
  <c r="BS67" i="126"/>
  <c r="BT67" i="126"/>
  <c r="BU67" i="126"/>
  <c r="BV67" i="126"/>
  <c r="BW67" i="126"/>
  <c r="BX67" i="126"/>
  <c r="BY67" i="126"/>
  <c r="BZ67" i="126"/>
  <c r="CA67" i="126"/>
  <c r="CB67" i="126"/>
  <c r="CC67" i="126"/>
  <c r="CD67" i="126"/>
  <c r="CE67" i="126"/>
  <c r="CF67" i="126"/>
  <c r="CG67" i="126"/>
  <c r="CH67" i="126"/>
  <c r="CI67" i="126"/>
  <c r="CJ67" i="126"/>
  <c r="CK67" i="126"/>
  <c r="BB68" i="126"/>
  <c r="BC68" i="126"/>
  <c r="BD68" i="126"/>
  <c r="BE68" i="126"/>
  <c r="BF68" i="126"/>
  <c r="BG68" i="126"/>
  <c r="BH68" i="126"/>
  <c r="BI68" i="126"/>
  <c r="BJ68" i="126"/>
  <c r="BK68" i="126"/>
  <c r="BL68" i="126"/>
  <c r="BM68" i="126"/>
  <c r="BN68" i="126"/>
  <c r="BO68" i="126"/>
  <c r="BP68" i="126"/>
  <c r="BQ68" i="126"/>
  <c r="BR68" i="126"/>
  <c r="BS68" i="126"/>
  <c r="BT68" i="126"/>
  <c r="BU68" i="126"/>
  <c r="BV68" i="126"/>
  <c r="BW68" i="126"/>
  <c r="BX68" i="126"/>
  <c r="BY68" i="126"/>
  <c r="BZ68" i="126"/>
  <c r="CA68" i="126"/>
  <c r="CB68" i="126"/>
  <c r="CC68" i="126"/>
  <c r="CD68" i="126"/>
  <c r="CE68" i="126"/>
  <c r="CF68" i="126"/>
  <c r="CG68" i="126"/>
  <c r="CH68" i="126"/>
  <c r="CI68" i="126"/>
  <c r="CJ68" i="126"/>
  <c r="CK68" i="126"/>
  <c r="AY69" i="126"/>
  <c r="AZ69" i="126"/>
  <c r="BA69" i="126"/>
  <c r="BB69" i="126"/>
  <c r="BC69" i="126"/>
  <c r="BD69" i="126"/>
  <c r="BE69" i="126"/>
  <c r="BF69" i="126"/>
  <c r="BG69" i="126"/>
  <c r="BH69" i="126"/>
  <c r="BI69" i="126"/>
  <c r="BJ69" i="126"/>
  <c r="BK69" i="126"/>
  <c r="BL69" i="126"/>
  <c r="BM69" i="126"/>
  <c r="BN69" i="126"/>
  <c r="BO69" i="126"/>
  <c r="BP69" i="126"/>
  <c r="BQ69" i="126"/>
  <c r="BR69" i="126"/>
  <c r="BS69" i="126"/>
  <c r="BT69" i="126"/>
  <c r="BU69" i="126"/>
  <c r="BV69" i="126"/>
  <c r="BW69" i="126"/>
  <c r="BX69" i="126"/>
  <c r="BY69" i="126"/>
  <c r="BZ69" i="126"/>
  <c r="CA69" i="126"/>
  <c r="CB69" i="126"/>
  <c r="CC69" i="126"/>
  <c r="CD69" i="126"/>
  <c r="CE69" i="126"/>
  <c r="CF69" i="126"/>
  <c r="CG69" i="126"/>
  <c r="CH69" i="126"/>
  <c r="CI69" i="126"/>
  <c r="CJ69" i="126"/>
  <c r="CK69" i="126"/>
  <c r="AZ70" i="126"/>
  <c r="BA70" i="126"/>
  <c r="BB70" i="126"/>
  <c r="BC70" i="126"/>
  <c r="BD70" i="126"/>
  <c r="BE70" i="126"/>
  <c r="BF70" i="126"/>
  <c r="BG70" i="126"/>
  <c r="BH70" i="126"/>
  <c r="BI70" i="126"/>
  <c r="BJ70" i="126"/>
  <c r="BK70" i="126"/>
  <c r="BL70" i="126"/>
  <c r="BM70" i="126"/>
  <c r="BN70" i="126"/>
  <c r="BO70" i="126"/>
  <c r="BP70" i="126"/>
  <c r="BQ70" i="126"/>
  <c r="BR70" i="126"/>
  <c r="BS70" i="126"/>
  <c r="BT70" i="126"/>
  <c r="BU70" i="126"/>
  <c r="BV70" i="126"/>
  <c r="BW70" i="126"/>
  <c r="BX70" i="126"/>
  <c r="BY70" i="126"/>
  <c r="BZ70" i="126"/>
  <c r="CA70" i="126"/>
  <c r="CB70" i="126"/>
  <c r="CC70" i="126"/>
  <c r="CD70" i="126"/>
  <c r="CE70" i="126"/>
  <c r="CF70" i="126"/>
  <c r="CG70" i="126"/>
  <c r="CH70" i="126"/>
  <c r="CI70" i="126"/>
  <c r="CJ70" i="126"/>
  <c r="CK70" i="126"/>
  <c r="AZ71" i="126"/>
  <c r="BA71" i="126"/>
  <c r="BB71" i="126"/>
  <c r="BC71" i="126"/>
  <c r="BD71" i="126"/>
  <c r="BE71" i="126"/>
  <c r="BF71" i="126"/>
  <c r="BG71" i="126"/>
  <c r="BH71" i="126"/>
  <c r="BI71" i="126"/>
  <c r="BJ71" i="126"/>
  <c r="BK71" i="126"/>
  <c r="BL71" i="126"/>
  <c r="BM71" i="126"/>
  <c r="BN71" i="126"/>
  <c r="BO71" i="126"/>
  <c r="BP71" i="126"/>
  <c r="BQ71" i="126"/>
  <c r="BR71" i="126"/>
  <c r="BS71" i="126"/>
  <c r="BT71" i="126"/>
  <c r="BU71" i="126"/>
  <c r="BV71" i="126"/>
  <c r="BW71" i="126"/>
  <c r="BX71" i="126"/>
  <c r="BY71" i="126"/>
  <c r="BZ71" i="126"/>
  <c r="CA71" i="126"/>
  <c r="CB71" i="126"/>
  <c r="CC71" i="126"/>
  <c r="CD71" i="126"/>
  <c r="CE71" i="126"/>
  <c r="CF71" i="126"/>
  <c r="CG71" i="126"/>
  <c r="CH71" i="126"/>
  <c r="CI71" i="126"/>
  <c r="CJ71" i="126"/>
  <c r="CK71" i="126"/>
  <c r="AY72" i="126"/>
  <c r="AZ72" i="126"/>
  <c r="BA72" i="126"/>
  <c r="BB72" i="126"/>
  <c r="BC72" i="126"/>
  <c r="BD72" i="126"/>
  <c r="BE72" i="126"/>
  <c r="BF72" i="126"/>
  <c r="BG72" i="126"/>
  <c r="BH72" i="126"/>
  <c r="BI72" i="126"/>
  <c r="BJ72" i="126"/>
  <c r="BK72" i="126"/>
  <c r="BL72" i="126"/>
  <c r="BM72" i="126"/>
  <c r="BN72" i="126"/>
  <c r="BO72" i="126"/>
  <c r="BP72" i="126"/>
  <c r="BQ72" i="126"/>
  <c r="BR72" i="126"/>
  <c r="BS72" i="126"/>
  <c r="BT72" i="126"/>
  <c r="BU72" i="126"/>
  <c r="BV72" i="126"/>
  <c r="BW72" i="126"/>
  <c r="BX72" i="126"/>
  <c r="BY72" i="126"/>
  <c r="BZ72" i="126"/>
  <c r="CA72" i="126"/>
  <c r="CB72" i="126"/>
  <c r="CC72" i="126"/>
  <c r="CD72" i="126"/>
  <c r="CE72" i="126"/>
  <c r="CF72" i="126"/>
  <c r="CG72" i="126"/>
  <c r="CH72" i="126"/>
  <c r="CI72" i="126"/>
  <c r="CJ72" i="126"/>
  <c r="CK72" i="126"/>
  <c r="AZ73" i="126"/>
  <c r="BA73" i="126"/>
  <c r="BB73" i="126"/>
  <c r="BC73" i="126"/>
  <c r="BD73" i="126"/>
  <c r="BE73" i="126"/>
  <c r="BF73" i="126"/>
  <c r="BG73" i="126"/>
  <c r="BH73" i="126"/>
  <c r="BI73" i="126"/>
  <c r="BJ73" i="126"/>
  <c r="BK73" i="126"/>
  <c r="BL73" i="126"/>
  <c r="BM73" i="126"/>
  <c r="BN73" i="126"/>
  <c r="BO73" i="126"/>
  <c r="BP73" i="126"/>
  <c r="BQ73" i="126"/>
  <c r="BR73" i="126"/>
  <c r="BS73" i="126"/>
  <c r="BT73" i="126"/>
  <c r="BU73" i="126"/>
  <c r="BV73" i="126"/>
  <c r="BW73" i="126"/>
  <c r="BX73" i="126"/>
  <c r="BY73" i="126"/>
  <c r="BZ73" i="126"/>
  <c r="CA73" i="126"/>
  <c r="CB73" i="126"/>
  <c r="CC73" i="126"/>
  <c r="CD73" i="126"/>
  <c r="CE73" i="126"/>
  <c r="CF73" i="126"/>
  <c r="CG73" i="126"/>
  <c r="CH73" i="126"/>
  <c r="CI73" i="126"/>
  <c r="CJ73" i="126"/>
  <c r="CK73" i="126"/>
  <c r="BA74" i="126"/>
  <c r="BB74" i="126"/>
  <c r="BC74" i="126"/>
  <c r="BD74" i="126"/>
  <c r="BE74" i="126"/>
  <c r="BF74" i="126"/>
  <c r="BG74" i="126"/>
  <c r="BH74" i="126"/>
  <c r="BI74" i="126"/>
  <c r="BJ74" i="126"/>
  <c r="BK74" i="126"/>
  <c r="BL74" i="126"/>
  <c r="BM74" i="126"/>
  <c r="BN74" i="126"/>
  <c r="BO74" i="126"/>
  <c r="BP74" i="126"/>
  <c r="BQ74" i="126"/>
  <c r="BR74" i="126"/>
  <c r="BS74" i="126"/>
  <c r="BT74" i="126"/>
  <c r="BU74" i="126"/>
  <c r="BV74" i="126"/>
  <c r="BW74" i="126"/>
  <c r="BX74" i="126"/>
  <c r="BY74" i="126"/>
  <c r="BZ74" i="126"/>
  <c r="CA74" i="126"/>
  <c r="CB74" i="126"/>
  <c r="CC74" i="126"/>
  <c r="CD74" i="126"/>
  <c r="CE74" i="126"/>
  <c r="CF74" i="126"/>
  <c r="CG74" i="126"/>
  <c r="CH74" i="126"/>
  <c r="CI74" i="126"/>
  <c r="CJ74" i="126"/>
  <c r="CK74" i="126"/>
  <c r="AZ75" i="126"/>
  <c r="BA75" i="126"/>
  <c r="BB75" i="126"/>
  <c r="BC75" i="126"/>
  <c r="BD75" i="126"/>
  <c r="BE75" i="126"/>
  <c r="BF75" i="126"/>
  <c r="BG75" i="126"/>
  <c r="BH75" i="126"/>
  <c r="BI75" i="126"/>
  <c r="BJ75" i="126"/>
  <c r="BK75" i="126"/>
  <c r="BL75" i="126"/>
  <c r="BM75" i="126"/>
  <c r="BN75" i="126"/>
  <c r="BO75" i="126"/>
  <c r="BP75" i="126"/>
  <c r="BQ75" i="126"/>
  <c r="BR75" i="126"/>
  <c r="BS75" i="126"/>
  <c r="BT75" i="126"/>
  <c r="BU75" i="126"/>
  <c r="BV75" i="126"/>
  <c r="BW75" i="126"/>
  <c r="BX75" i="126"/>
  <c r="BY75" i="126"/>
  <c r="BZ75" i="126"/>
  <c r="CA75" i="126"/>
  <c r="CB75" i="126"/>
  <c r="CC75" i="126"/>
  <c r="CD75" i="126"/>
  <c r="CE75" i="126"/>
  <c r="CF75" i="126"/>
  <c r="CG75" i="126"/>
  <c r="CH75" i="126"/>
  <c r="CI75" i="126"/>
  <c r="CJ75" i="126"/>
  <c r="CK75" i="126"/>
  <c r="AY76" i="126"/>
  <c r="AZ76" i="126"/>
  <c r="BA76" i="126"/>
  <c r="BB76" i="126"/>
  <c r="BC76" i="126"/>
  <c r="BD76" i="126"/>
  <c r="BE76" i="126"/>
  <c r="BF76" i="126"/>
  <c r="BG76" i="126"/>
  <c r="BH76" i="126"/>
  <c r="BI76" i="126"/>
  <c r="BJ76" i="126"/>
  <c r="BK76" i="126"/>
  <c r="BL76" i="126"/>
  <c r="BM76" i="126"/>
  <c r="BN76" i="126"/>
  <c r="BO76" i="126"/>
  <c r="BP76" i="126"/>
  <c r="BQ76" i="126"/>
  <c r="BR76" i="126"/>
  <c r="BS76" i="126"/>
  <c r="BT76" i="126"/>
  <c r="BU76" i="126"/>
  <c r="BV76" i="126"/>
  <c r="BW76" i="126"/>
  <c r="BX76" i="126"/>
  <c r="BY76" i="126"/>
  <c r="BZ76" i="126"/>
  <c r="CA76" i="126"/>
  <c r="CB76" i="126"/>
  <c r="CC76" i="126"/>
  <c r="CD76" i="126"/>
  <c r="CE76" i="126"/>
  <c r="CF76" i="126"/>
  <c r="CG76" i="126"/>
  <c r="CH76" i="126"/>
  <c r="CI76" i="126"/>
  <c r="CJ76" i="126"/>
  <c r="CK76" i="126"/>
  <c r="BA77" i="126"/>
  <c r="BB77" i="126"/>
  <c r="BC77" i="126"/>
  <c r="BD77" i="126"/>
  <c r="BE77" i="126"/>
  <c r="BF77" i="126"/>
  <c r="BG77" i="126"/>
  <c r="BH77" i="126"/>
  <c r="BI77" i="126"/>
  <c r="BJ77" i="126"/>
  <c r="BK77" i="126"/>
  <c r="BL77" i="126"/>
  <c r="BM77" i="126"/>
  <c r="BN77" i="126"/>
  <c r="BO77" i="126"/>
  <c r="BP77" i="126"/>
  <c r="BQ77" i="126"/>
  <c r="BR77" i="126"/>
  <c r="BS77" i="126"/>
  <c r="BT77" i="126"/>
  <c r="BU77" i="126"/>
  <c r="BV77" i="126"/>
  <c r="BW77" i="126"/>
  <c r="BX77" i="126"/>
  <c r="BY77" i="126"/>
  <c r="BZ77" i="126"/>
  <c r="CA77" i="126"/>
  <c r="CB77" i="126"/>
  <c r="CC77" i="126"/>
  <c r="CD77" i="126"/>
  <c r="CE77" i="126"/>
  <c r="CF77" i="126"/>
  <c r="CG77" i="126"/>
  <c r="CH77" i="126"/>
  <c r="CI77" i="126"/>
  <c r="CJ77" i="126"/>
  <c r="CK77" i="126"/>
  <c r="AY78" i="126"/>
  <c r="AZ78" i="126"/>
  <c r="BA78" i="126"/>
  <c r="BB78" i="126"/>
  <c r="BC78" i="126"/>
  <c r="BD78" i="126"/>
  <c r="BE78" i="126"/>
  <c r="BF78" i="126"/>
  <c r="BG78" i="126"/>
  <c r="BH78" i="126"/>
  <c r="BI78" i="126"/>
  <c r="BJ78" i="126"/>
  <c r="BK78" i="126"/>
  <c r="BL78" i="126"/>
  <c r="BM78" i="126"/>
  <c r="BN78" i="126"/>
  <c r="BO78" i="126"/>
  <c r="BP78" i="126"/>
  <c r="BQ78" i="126"/>
  <c r="BR78" i="126"/>
  <c r="BS78" i="126"/>
  <c r="BT78" i="126"/>
  <c r="BU78" i="126"/>
  <c r="BV78" i="126"/>
  <c r="BW78" i="126"/>
  <c r="BX78" i="126"/>
  <c r="BY78" i="126"/>
  <c r="BZ78" i="126"/>
  <c r="CA78" i="126"/>
  <c r="CB78" i="126"/>
  <c r="CC78" i="126"/>
  <c r="CD78" i="126"/>
  <c r="CE78" i="126"/>
  <c r="CF78" i="126"/>
  <c r="CG78" i="126"/>
  <c r="CH78" i="126"/>
  <c r="CI78" i="126"/>
  <c r="CJ78" i="126"/>
  <c r="CK78" i="126"/>
  <c r="AY79" i="126"/>
  <c r="AZ79" i="126"/>
  <c r="BA79" i="126"/>
  <c r="BB79" i="126"/>
  <c r="BC79" i="126"/>
  <c r="BD79" i="126"/>
  <c r="BE79" i="126"/>
  <c r="BF79" i="126"/>
  <c r="BG79" i="126"/>
  <c r="BH79" i="126"/>
  <c r="BI79" i="126"/>
  <c r="BJ79" i="126"/>
  <c r="BK79" i="126"/>
  <c r="BL79" i="126"/>
  <c r="BM79" i="126"/>
  <c r="BN79" i="126"/>
  <c r="BO79" i="126"/>
  <c r="BP79" i="126"/>
  <c r="BQ79" i="126"/>
  <c r="BR79" i="126"/>
  <c r="BS79" i="126"/>
  <c r="BT79" i="126"/>
  <c r="BU79" i="126"/>
  <c r="BV79" i="126"/>
  <c r="BW79" i="126"/>
  <c r="BX79" i="126"/>
  <c r="BY79" i="126"/>
  <c r="BZ79" i="126"/>
  <c r="CA79" i="126"/>
  <c r="CB79" i="126"/>
  <c r="CC79" i="126"/>
  <c r="CD79" i="126"/>
  <c r="CE79" i="126"/>
  <c r="CF79" i="126"/>
  <c r="CG79" i="126"/>
  <c r="CH79" i="126"/>
  <c r="CI79" i="126"/>
  <c r="CJ79" i="126"/>
  <c r="CK79" i="126"/>
  <c r="AY80" i="126"/>
  <c r="AZ80" i="126"/>
  <c r="BA80" i="126"/>
  <c r="BB80" i="126"/>
  <c r="BC80" i="126"/>
  <c r="BD80" i="126"/>
  <c r="BE80" i="126"/>
  <c r="BF80" i="126"/>
  <c r="BG80" i="126"/>
  <c r="BH80" i="126"/>
  <c r="BI80" i="126"/>
  <c r="BJ80" i="126"/>
  <c r="BK80" i="126"/>
  <c r="BL80" i="126"/>
  <c r="BM80" i="126"/>
  <c r="BN80" i="126"/>
  <c r="BO80" i="126"/>
  <c r="BP80" i="126"/>
  <c r="BQ80" i="126"/>
  <c r="BR80" i="126"/>
  <c r="BS80" i="126"/>
  <c r="BT80" i="126"/>
  <c r="BU80" i="126"/>
  <c r="BV80" i="126"/>
  <c r="BW80" i="126"/>
  <c r="BX80" i="126"/>
  <c r="BY80" i="126"/>
  <c r="BZ80" i="126"/>
  <c r="CA80" i="126"/>
  <c r="CB80" i="126"/>
  <c r="CC80" i="126"/>
  <c r="CD80" i="126"/>
  <c r="CE80" i="126"/>
  <c r="CF80" i="126"/>
  <c r="CG80" i="126"/>
  <c r="CH80" i="126"/>
  <c r="CI80" i="126"/>
  <c r="CJ80" i="126"/>
  <c r="CK80" i="126"/>
  <c r="BB81" i="126"/>
  <c r="BC81" i="126"/>
  <c r="BD81" i="126"/>
  <c r="BE81" i="126"/>
  <c r="BF81" i="126"/>
  <c r="BG81" i="126"/>
  <c r="BH81" i="126"/>
  <c r="BI81" i="126"/>
  <c r="BJ81" i="126"/>
  <c r="BK81" i="126"/>
  <c r="BL81" i="126"/>
  <c r="BM81" i="126"/>
  <c r="BN81" i="126"/>
  <c r="BO81" i="126"/>
  <c r="BP81" i="126"/>
  <c r="BQ81" i="126"/>
  <c r="BR81" i="126"/>
  <c r="BS81" i="126"/>
  <c r="BT81" i="126"/>
  <c r="BU81" i="126"/>
  <c r="BV81" i="126"/>
  <c r="BW81" i="126"/>
  <c r="BX81" i="126"/>
  <c r="BY81" i="126"/>
  <c r="BZ81" i="126"/>
  <c r="CA81" i="126"/>
  <c r="CB81" i="126"/>
  <c r="CC81" i="126"/>
  <c r="CD81" i="126"/>
  <c r="CE81" i="126"/>
  <c r="CF81" i="126"/>
  <c r="CG81" i="126"/>
  <c r="CH81" i="126"/>
  <c r="CI81" i="126"/>
  <c r="CJ81" i="126"/>
  <c r="CK81" i="126"/>
  <c r="AY82" i="126"/>
  <c r="AZ82" i="126"/>
  <c r="BA82" i="126"/>
  <c r="BB82" i="126"/>
  <c r="BC82" i="126"/>
  <c r="BD82" i="126"/>
  <c r="BE82" i="126"/>
  <c r="BF82" i="126"/>
  <c r="BG82" i="126"/>
  <c r="BH82" i="126"/>
  <c r="BI82" i="126"/>
  <c r="BJ82" i="126"/>
  <c r="BK82" i="126"/>
  <c r="BL82" i="126"/>
  <c r="BM82" i="126"/>
  <c r="BN82" i="126"/>
  <c r="BO82" i="126"/>
  <c r="BP82" i="126"/>
  <c r="BQ82" i="126"/>
  <c r="BR82" i="126"/>
  <c r="BS82" i="126"/>
  <c r="BT82" i="126"/>
  <c r="BU82" i="126"/>
  <c r="BV82" i="126"/>
  <c r="BW82" i="126"/>
  <c r="BX82" i="126"/>
  <c r="BY82" i="126"/>
  <c r="BZ82" i="126"/>
  <c r="CA82" i="126"/>
  <c r="CB82" i="126"/>
  <c r="CC82" i="126"/>
  <c r="CD82" i="126"/>
  <c r="CE82" i="126"/>
  <c r="CF82" i="126"/>
  <c r="CG82" i="126"/>
  <c r="CH82" i="126"/>
  <c r="CI82" i="126"/>
  <c r="CJ82" i="126"/>
  <c r="CK82" i="126"/>
  <c r="BB83" i="126"/>
  <c r="BC83" i="126"/>
  <c r="BD83" i="126"/>
  <c r="BE83" i="126"/>
  <c r="BF83" i="126"/>
  <c r="BG83" i="126"/>
  <c r="BH83" i="126"/>
  <c r="BI83" i="126"/>
  <c r="BJ83" i="126"/>
  <c r="BK83" i="126"/>
  <c r="BL83" i="126"/>
  <c r="BM83" i="126"/>
  <c r="BN83" i="126"/>
  <c r="BO83" i="126"/>
  <c r="BP83" i="126"/>
  <c r="BQ83" i="126"/>
  <c r="BR83" i="126"/>
  <c r="BS83" i="126"/>
  <c r="BT83" i="126"/>
  <c r="BU83" i="126"/>
  <c r="BV83" i="126"/>
  <c r="BW83" i="126"/>
  <c r="BX83" i="126"/>
  <c r="BY83" i="126"/>
  <c r="BZ83" i="126"/>
  <c r="CA83" i="126"/>
  <c r="CB83" i="126"/>
  <c r="CC83" i="126"/>
  <c r="CD83" i="126"/>
  <c r="CE83" i="126"/>
  <c r="CF83" i="126"/>
  <c r="CG83" i="126"/>
  <c r="CH83" i="126"/>
  <c r="CI83" i="126"/>
  <c r="CJ83" i="126"/>
  <c r="CK83" i="126"/>
  <c r="AZ84" i="126"/>
  <c r="BA84" i="126"/>
  <c r="BB84" i="126"/>
  <c r="BC84" i="126"/>
  <c r="BD84" i="126"/>
  <c r="BE84" i="126"/>
  <c r="BF84" i="126"/>
  <c r="BG84" i="126"/>
  <c r="BH84" i="126"/>
  <c r="BI84" i="126"/>
  <c r="BJ84" i="126"/>
  <c r="BK84" i="126"/>
  <c r="BL84" i="126"/>
  <c r="BM84" i="126"/>
  <c r="BN84" i="126"/>
  <c r="BO84" i="126"/>
  <c r="BP84" i="126"/>
  <c r="BQ84" i="126"/>
  <c r="BR84" i="126"/>
  <c r="BS84" i="126"/>
  <c r="BT84" i="126"/>
  <c r="BU84" i="126"/>
  <c r="BV84" i="126"/>
  <c r="BW84" i="126"/>
  <c r="BX84" i="126"/>
  <c r="BY84" i="126"/>
  <c r="BZ84" i="126"/>
  <c r="CA84" i="126"/>
  <c r="CB84" i="126"/>
  <c r="CC84" i="126"/>
  <c r="CD84" i="126"/>
  <c r="CE84" i="126"/>
  <c r="CF84" i="126"/>
  <c r="CG84" i="126"/>
  <c r="CH84" i="126"/>
  <c r="CI84" i="126"/>
  <c r="CJ84" i="126"/>
  <c r="CK84" i="126"/>
  <c r="AZ85" i="126"/>
  <c r="BA85" i="126"/>
  <c r="BB85" i="126"/>
  <c r="BC85" i="126"/>
  <c r="BD85" i="126"/>
  <c r="BE85" i="126"/>
  <c r="BF85" i="126"/>
  <c r="BG85" i="126"/>
  <c r="BH85" i="126"/>
  <c r="BI85" i="126"/>
  <c r="BJ85" i="126"/>
  <c r="BK85" i="126"/>
  <c r="BL85" i="126"/>
  <c r="BM85" i="126"/>
  <c r="BN85" i="126"/>
  <c r="BO85" i="126"/>
  <c r="BP85" i="126"/>
  <c r="BQ85" i="126"/>
  <c r="BR85" i="126"/>
  <c r="BS85" i="126"/>
  <c r="BT85" i="126"/>
  <c r="BU85" i="126"/>
  <c r="BV85" i="126"/>
  <c r="BW85" i="126"/>
  <c r="BX85" i="126"/>
  <c r="BY85" i="126"/>
  <c r="BZ85" i="126"/>
  <c r="CA85" i="126"/>
  <c r="CB85" i="126"/>
  <c r="CC85" i="126"/>
  <c r="CD85" i="126"/>
  <c r="CE85" i="126"/>
  <c r="CF85" i="126"/>
  <c r="CG85" i="126"/>
  <c r="CH85" i="126"/>
  <c r="CI85" i="126"/>
  <c r="CJ85" i="126"/>
  <c r="CK85" i="126"/>
  <c r="AZ86" i="126"/>
  <c r="BA86" i="126"/>
  <c r="BB86" i="126"/>
  <c r="BC86" i="126"/>
  <c r="BD86" i="126"/>
  <c r="BE86" i="126"/>
  <c r="BF86" i="126"/>
  <c r="BG86" i="126"/>
  <c r="BH86" i="126"/>
  <c r="BI86" i="126"/>
  <c r="BJ86" i="126"/>
  <c r="BK86" i="126"/>
  <c r="BL86" i="126"/>
  <c r="BM86" i="126"/>
  <c r="BN86" i="126"/>
  <c r="BO86" i="126"/>
  <c r="BP86" i="126"/>
  <c r="BQ86" i="126"/>
  <c r="BR86" i="126"/>
  <c r="BS86" i="126"/>
  <c r="BT86" i="126"/>
  <c r="BU86" i="126"/>
  <c r="BV86" i="126"/>
  <c r="BW86" i="126"/>
  <c r="BX86" i="126"/>
  <c r="BY86" i="126"/>
  <c r="BZ86" i="126"/>
  <c r="CA86" i="126"/>
  <c r="CB86" i="126"/>
  <c r="CC86" i="126"/>
  <c r="CD86" i="126"/>
  <c r="CE86" i="126"/>
  <c r="CF86" i="126"/>
  <c r="CG86" i="126"/>
  <c r="CH86" i="126"/>
  <c r="CI86" i="126"/>
  <c r="CJ86" i="126"/>
  <c r="CK86" i="126"/>
  <c r="BE87" i="126"/>
  <c r="BF87" i="126"/>
  <c r="BG87" i="126"/>
  <c r="BH87" i="126"/>
  <c r="BI87" i="126"/>
  <c r="BJ87" i="126"/>
  <c r="BK87" i="126"/>
  <c r="BL87" i="126"/>
  <c r="BM87" i="126"/>
  <c r="BN87" i="126"/>
  <c r="BO87" i="126"/>
  <c r="BP87" i="126"/>
  <c r="BQ87" i="126"/>
  <c r="BR87" i="126"/>
  <c r="BS87" i="126"/>
  <c r="BT87" i="126"/>
  <c r="BU87" i="126"/>
  <c r="BV87" i="126"/>
  <c r="BW87" i="126"/>
  <c r="BX87" i="126"/>
  <c r="BY87" i="126"/>
  <c r="BZ87" i="126"/>
  <c r="CA87" i="126"/>
  <c r="CB87" i="126"/>
  <c r="CC87" i="126"/>
  <c r="CD87" i="126"/>
  <c r="CE87" i="126"/>
  <c r="CF87" i="126"/>
  <c r="CG87" i="126"/>
  <c r="CH87" i="126"/>
  <c r="CI87" i="126"/>
  <c r="CJ87" i="126"/>
  <c r="CK87" i="126"/>
  <c r="BN88" i="126"/>
  <c r="BO88" i="126"/>
  <c r="BP88" i="126"/>
  <c r="BQ88" i="126"/>
  <c r="BR88" i="126"/>
  <c r="BS88" i="126"/>
  <c r="BT88" i="126"/>
  <c r="BU88" i="126"/>
  <c r="BV88" i="126"/>
  <c r="BW88" i="126"/>
  <c r="BX88" i="126"/>
  <c r="BY88" i="126"/>
  <c r="BZ88" i="126"/>
  <c r="CA88" i="126"/>
  <c r="CB88" i="126"/>
  <c r="CC88" i="126"/>
  <c r="CD88" i="126"/>
  <c r="CE88" i="126"/>
  <c r="CF88" i="126"/>
  <c r="CG88" i="126"/>
  <c r="CH88" i="126"/>
  <c r="CI88" i="126"/>
  <c r="CJ88" i="126"/>
  <c r="CK88" i="126"/>
  <c r="BA89" i="126"/>
  <c r="BB89" i="126"/>
  <c r="BC89" i="126"/>
  <c r="BD89" i="126"/>
  <c r="BE89" i="126"/>
  <c r="BF89" i="126"/>
  <c r="BG89" i="126"/>
  <c r="BH89" i="126"/>
  <c r="BI89" i="126"/>
  <c r="BJ89" i="126"/>
  <c r="BK89" i="126"/>
  <c r="BL89" i="126"/>
  <c r="BM89" i="126"/>
  <c r="BN89" i="126"/>
  <c r="BO89" i="126"/>
  <c r="BP89" i="126"/>
  <c r="BQ89" i="126"/>
  <c r="BR89" i="126"/>
  <c r="BS89" i="126"/>
  <c r="BT89" i="126"/>
  <c r="BU89" i="126"/>
  <c r="BV89" i="126"/>
  <c r="BW89" i="126"/>
  <c r="BX89" i="126"/>
  <c r="BY89" i="126"/>
  <c r="BZ89" i="126"/>
  <c r="CA89" i="126"/>
  <c r="CB89" i="126"/>
  <c r="CC89" i="126"/>
  <c r="CD89" i="126"/>
  <c r="CE89" i="126"/>
  <c r="CF89" i="126"/>
  <c r="CG89" i="126"/>
  <c r="CH89" i="126"/>
  <c r="CI89" i="126"/>
  <c r="CJ89" i="126"/>
  <c r="CK89" i="126"/>
  <c r="AZ90" i="126"/>
  <c r="BA90" i="126"/>
  <c r="BB90" i="126"/>
  <c r="BC90" i="126"/>
  <c r="BD90" i="126"/>
  <c r="BE90" i="126"/>
  <c r="BF90" i="126"/>
  <c r="BG90" i="126"/>
  <c r="BH90" i="126"/>
  <c r="BI90" i="126"/>
  <c r="BJ90" i="126"/>
  <c r="BK90" i="126"/>
  <c r="BL90" i="126"/>
  <c r="BM90" i="126"/>
  <c r="BN90" i="126"/>
  <c r="BO90" i="126"/>
  <c r="BP90" i="126"/>
  <c r="BQ90" i="126"/>
  <c r="BR90" i="126"/>
  <c r="BS90" i="126"/>
  <c r="BT90" i="126"/>
  <c r="BU90" i="126"/>
  <c r="BV90" i="126"/>
  <c r="BW90" i="126"/>
  <c r="BX90" i="126"/>
  <c r="BY90" i="126"/>
  <c r="BZ90" i="126"/>
  <c r="CA90" i="126"/>
  <c r="CB90" i="126"/>
  <c r="CC90" i="126"/>
  <c r="CD90" i="126"/>
  <c r="CE90" i="126"/>
  <c r="CF90" i="126"/>
  <c r="CG90" i="126"/>
  <c r="CH90" i="126"/>
  <c r="CI90" i="126"/>
  <c r="CJ90" i="126"/>
  <c r="CK90" i="126"/>
  <c r="AZ91" i="126"/>
  <c r="BA91" i="126"/>
  <c r="BB91" i="126"/>
  <c r="BC91" i="126"/>
  <c r="BD91" i="126"/>
  <c r="BE91" i="126"/>
  <c r="BF91" i="126"/>
  <c r="BG91" i="126"/>
  <c r="BH91" i="126"/>
  <c r="BI91" i="126"/>
  <c r="BJ91" i="126"/>
  <c r="BK91" i="126"/>
  <c r="BL91" i="126"/>
  <c r="BM91" i="126"/>
  <c r="BN91" i="126"/>
  <c r="BO91" i="126"/>
  <c r="BP91" i="126"/>
  <c r="BQ91" i="126"/>
  <c r="BR91" i="126"/>
  <c r="BS91" i="126"/>
  <c r="BT91" i="126"/>
  <c r="BU91" i="126"/>
  <c r="BV91" i="126"/>
  <c r="BW91" i="126"/>
  <c r="BX91" i="126"/>
  <c r="BY91" i="126"/>
  <c r="BZ91" i="126"/>
  <c r="CA91" i="126"/>
  <c r="CB91" i="126"/>
  <c r="CC91" i="126"/>
  <c r="CD91" i="126"/>
  <c r="CE91" i="126"/>
  <c r="CF91" i="126"/>
  <c r="CG91" i="126"/>
  <c r="CH91" i="126"/>
  <c r="CI91" i="126"/>
  <c r="CJ91" i="126"/>
  <c r="CK91" i="126"/>
  <c r="AY92" i="126"/>
  <c r="AZ92" i="126"/>
  <c r="BA92" i="126"/>
  <c r="BB92" i="126"/>
  <c r="BC92" i="126"/>
  <c r="BD92" i="126"/>
  <c r="BE92" i="126"/>
  <c r="BF92" i="126"/>
  <c r="BG92" i="126"/>
  <c r="BH92" i="126"/>
  <c r="BI92" i="126"/>
  <c r="BJ92" i="126"/>
  <c r="BK92" i="126"/>
  <c r="BL92" i="126"/>
  <c r="BM92" i="126"/>
  <c r="BN92" i="126"/>
  <c r="BO92" i="126"/>
  <c r="BP92" i="126"/>
  <c r="BQ92" i="126"/>
  <c r="BR92" i="126"/>
  <c r="BS92" i="126"/>
  <c r="BT92" i="126"/>
  <c r="BU92" i="126"/>
  <c r="BV92" i="126"/>
  <c r="BW92" i="126"/>
  <c r="BX92" i="126"/>
  <c r="BY92" i="126"/>
  <c r="BZ92" i="126"/>
  <c r="CA92" i="126"/>
  <c r="CB92" i="126"/>
  <c r="CC92" i="126"/>
  <c r="CD92" i="126"/>
  <c r="CE92" i="126"/>
  <c r="CF92" i="126"/>
  <c r="CG92" i="126"/>
  <c r="CH92" i="126"/>
  <c r="CI92" i="126"/>
  <c r="CJ92" i="126"/>
  <c r="CK92" i="126"/>
  <c r="AY93" i="126"/>
  <c r="AZ93" i="126"/>
  <c r="BA93" i="126"/>
  <c r="BB93" i="126"/>
  <c r="BC93" i="126"/>
  <c r="BD93" i="126"/>
  <c r="BE93" i="126"/>
  <c r="BF93" i="126"/>
  <c r="BG93" i="126"/>
  <c r="BH93" i="126"/>
  <c r="BI93" i="126"/>
  <c r="BJ93" i="126"/>
  <c r="BK93" i="126"/>
  <c r="BL93" i="126"/>
  <c r="BM93" i="126"/>
  <c r="BN93" i="126"/>
  <c r="BO93" i="126"/>
  <c r="BP93" i="126"/>
  <c r="BQ93" i="126"/>
  <c r="BR93" i="126"/>
  <c r="BS93" i="126"/>
  <c r="BT93" i="126"/>
  <c r="BU93" i="126"/>
  <c r="BV93" i="126"/>
  <c r="BW93" i="126"/>
  <c r="BX93" i="126"/>
  <c r="BY93" i="126"/>
  <c r="BZ93" i="126"/>
  <c r="CA93" i="126"/>
  <c r="CB93" i="126"/>
  <c r="CC93" i="126"/>
  <c r="CD93" i="126"/>
  <c r="CE93" i="126"/>
  <c r="CF93" i="126"/>
  <c r="CG93" i="126"/>
  <c r="CH93" i="126"/>
  <c r="CI93" i="126"/>
  <c r="CJ93" i="126"/>
  <c r="CK93" i="126"/>
  <c r="BB94" i="126"/>
  <c r="BC94" i="126"/>
  <c r="BD94" i="126"/>
  <c r="BE94" i="126"/>
  <c r="BF94" i="126"/>
  <c r="BG94" i="126"/>
  <c r="BH94" i="126"/>
  <c r="BI94" i="126"/>
  <c r="BJ94" i="126"/>
  <c r="BK94" i="126"/>
  <c r="BL94" i="126"/>
  <c r="BM94" i="126"/>
  <c r="BN94" i="126"/>
  <c r="BO94" i="126"/>
  <c r="BP94" i="126"/>
  <c r="BQ94" i="126"/>
  <c r="BR94" i="126"/>
  <c r="BS94" i="126"/>
  <c r="BT94" i="126"/>
  <c r="BU94" i="126"/>
  <c r="BV94" i="126"/>
  <c r="BW94" i="126"/>
  <c r="BX94" i="126"/>
  <c r="BY94" i="126"/>
  <c r="BZ94" i="126"/>
  <c r="CA94" i="126"/>
  <c r="CB94" i="126"/>
  <c r="CC94" i="126"/>
  <c r="CD94" i="126"/>
  <c r="CE94" i="126"/>
  <c r="CF94" i="126"/>
  <c r="CG94" i="126"/>
  <c r="CH94" i="126"/>
  <c r="CI94" i="126"/>
  <c r="CJ94" i="126"/>
  <c r="CK94" i="126"/>
  <c r="AY95" i="126"/>
  <c r="AZ95" i="126"/>
  <c r="BA95" i="126"/>
  <c r="BB95" i="126"/>
  <c r="BC95" i="126"/>
  <c r="BD95" i="126"/>
  <c r="BE95" i="126"/>
  <c r="BF95" i="126"/>
  <c r="BG95" i="126"/>
  <c r="BH95" i="126"/>
  <c r="BI95" i="126"/>
  <c r="BJ95" i="126"/>
  <c r="BK95" i="126"/>
  <c r="BL95" i="126"/>
  <c r="BM95" i="126"/>
  <c r="BN95" i="126"/>
  <c r="BO95" i="126"/>
  <c r="BP95" i="126"/>
  <c r="BQ95" i="126"/>
  <c r="BR95" i="126"/>
  <c r="BS95" i="126"/>
  <c r="BT95" i="126"/>
  <c r="BU95" i="126"/>
  <c r="BV95" i="126"/>
  <c r="BW95" i="126"/>
  <c r="BX95" i="126"/>
  <c r="BY95" i="126"/>
  <c r="BZ95" i="126"/>
  <c r="CA95" i="126"/>
  <c r="CB95" i="126"/>
  <c r="CC95" i="126"/>
  <c r="CD95" i="126"/>
  <c r="CE95" i="126"/>
  <c r="CF95" i="126"/>
  <c r="CG95" i="126"/>
  <c r="CH95" i="126"/>
  <c r="CI95" i="126"/>
  <c r="CJ95" i="126"/>
  <c r="CK95" i="126"/>
  <c r="AY96" i="126"/>
  <c r="AZ96" i="126"/>
  <c r="BA96" i="126"/>
  <c r="BB96" i="126"/>
  <c r="BC96" i="126"/>
  <c r="BD96" i="126"/>
  <c r="BE96" i="126"/>
  <c r="BF96" i="126"/>
  <c r="BG96" i="126"/>
  <c r="BH96" i="126"/>
  <c r="BI96" i="126"/>
  <c r="BJ96" i="126"/>
  <c r="BK96" i="126"/>
  <c r="BL96" i="126"/>
  <c r="BM96" i="126"/>
  <c r="BN96" i="126"/>
  <c r="BO96" i="126"/>
  <c r="BP96" i="126"/>
  <c r="BQ96" i="126"/>
  <c r="BR96" i="126"/>
  <c r="BS96" i="126"/>
  <c r="BT96" i="126"/>
  <c r="BU96" i="126"/>
  <c r="BV96" i="126"/>
  <c r="BW96" i="126"/>
  <c r="BX96" i="126"/>
  <c r="BY96" i="126"/>
  <c r="BZ96" i="126"/>
  <c r="CA96" i="126"/>
  <c r="CB96" i="126"/>
  <c r="CC96" i="126"/>
  <c r="CD96" i="126"/>
  <c r="CE96" i="126"/>
  <c r="CF96" i="126"/>
  <c r="CG96" i="126"/>
  <c r="CH96" i="126"/>
  <c r="CI96" i="126"/>
  <c r="CJ96" i="126"/>
  <c r="CK96" i="126"/>
  <c r="AY97" i="126"/>
  <c r="AZ97" i="126"/>
  <c r="BA97" i="126"/>
  <c r="BB97" i="126"/>
  <c r="BC97" i="126"/>
  <c r="BD97" i="126"/>
  <c r="BE97" i="126"/>
  <c r="BF97" i="126"/>
  <c r="BG97" i="126"/>
  <c r="BH97" i="126"/>
  <c r="BI97" i="126"/>
  <c r="BJ97" i="126"/>
  <c r="BK97" i="126"/>
  <c r="BL97" i="126"/>
  <c r="BM97" i="126"/>
  <c r="BN97" i="126"/>
  <c r="BO97" i="126"/>
  <c r="BP97" i="126"/>
  <c r="BQ97" i="126"/>
  <c r="BR97" i="126"/>
  <c r="BS97" i="126"/>
  <c r="BT97" i="126"/>
  <c r="BU97" i="126"/>
  <c r="BV97" i="126"/>
  <c r="BW97" i="126"/>
  <c r="BX97" i="126"/>
  <c r="BY97" i="126"/>
  <c r="BZ97" i="126"/>
  <c r="CA97" i="126"/>
  <c r="CB97" i="126"/>
  <c r="CC97" i="126"/>
  <c r="CD97" i="126"/>
  <c r="CE97" i="126"/>
  <c r="CF97" i="126"/>
  <c r="CG97" i="126"/>
  <c r="CH97" i="126"/>
  <c r="CI97" i="126"/>
  <c r="CJ97" i="126"/>
  <c r="CK97" i="126"/>
  <c r="AY98" i="126"/>
  <c r="AZ98" i="126"/>
  <c r="BA98" i="126"/>
  <c r="BB98" i="126"/>
  <c r="BC98" i="126"/>
  <c r="BD98" i="126"/>
  <c r="BE98" i="126"/>
  <c r="BF98" i="126"/>
  <c r="BG98" i="126"/>
  <c r="BH98" i="126"/>
  <c r="BI98" i="126"/>
  <c r="BJ98" i="126"/>
  <c r="BK98" i="126"/>
  <c r="BL98" i="126"/>
  <c r="BM98" i="126"/>
  <c r="BN98" i="126"/>
  <c r="BO98" i="126"/>
  <c r="BP98" i="126"/>
  <c r="BQ98" i="126"/>
  <c r="BR98" i="126"/>
  <c r="BS98" i="126"/>
  <c r="BT98" i="126"/>
  <c r="BU98" i="126"/>
  <c r="BV98" i="126"/>
  <c r="BW98" i="126"/>
  <c r="BX98" i="126"/>
  <c r="BY98" i="126"/>
  <c r="BZ98" i="126"/>
  <c r="CA98" i="126"/>
  <c r="CB98" i="126"/>
  <c r="CC98" i="126"/>
  <c r="CD98" i="126"/>
  <c r="CE98" i="126"/>
  <c r="CF98" i="126"/>
  <c r="CG98" i="126"/>
  <c r="CH98" i="126"/>
  <c r="CI98" i="126"/>
  <c r="CJ98" i="126"/>
  <c r="CK98" i="126"/>
  <c r="AY99" i="126"/>
  <c r="AZ99" i="126"/>
  <c r="BA99" i="126"/>
  <c r="BB99" i="126"/>
  <c r="BC99" i="126"/>
  <c r="BD99" i="126"/>
  <c r="BE99" i="126"/>
  <c r="BF99" i="126"/>
  <c r="BG99" i="126"/>
  <c r="BH99" i="126"/>
  <c r="BI99" i="126"/>
  <c r="BJ99" i="126"/>
  <c r="BK99" i="126"/>
  <c r="BL99" i="126"/>
  <c r="BM99" i="126"/>
  <c r="BN99" i="126"/>
  <c r="BO99" i="126"/>
  <c r="BP99" i="126"/>
  <c r="BQ99" i="126"/>
  <c r="BR99" i="126"/>
  <c r="BS99" i="126"/>
  <c r="BT99" i="126"/>
  <c r="BU99" i="126"/>
  <c r="BV99" i="126"/>
  <c r="BW99" i="126"/>
  <c r="BX99" i="126"/>
  <c r="BY99" i="126"/>
  <c r="BZ99" i="126"/>
  <c r="CA99" i="126"/>
  <c r="CB99" i="126"/>
  <c r="CC99" i="126"/>
  <c r="CD99" i="126"/>
  <c r="CE99" i="126"/>
  <c r="CF99" i="126"/>
  <c r="CG99" i="126"/>
  <c r="CH99" i="126"/>
  <c r="CI99" i="126"/>
  <c r="CJ99" i="126"/>
  <c r="CK99" i="126"/>
  <c r="AZ100" i="126"/>
  <c r="BA100" i="126"/>
  <c r="BB100" i="126"/>
  <c r="BC100" i="126"/>
  <c r="BD100" i="126"/>
  <c r="BE100" i="126"/>
  <c r="BF100" i="126"/>
  <c r="BG100" i="126"/>
  <c r="BH100" i="126"/>
  <c r="BI100" i="126"/>
  <c r="BJ100" i="126"/>
  <c r="BK100" i="126"/>
  <c r="BL100" i="126"/>
  <c r="BM100" i="126"/>
  <c r="BN100" i="126"/>
  <c r="BO100" i="126"/>
  <c r="BP100" i="126"/>
  <c r="BQ100" i="126"/>
  <c r="BR100" i="126"/>
  <c r="BS100" i="126"/>
  <c r="BT100" i="126"/>
  <c r="BU100" i="126"/>
  <c r="BV100" i="126"/>
  <c r="BW100" i="126"/>
  <c r="BX100" i="126"/>
  <c r="BY100" i="126"/>
  <c r="BZ100" i="126"/>
  <c r="CA100" i="126"/>
  <c r="CB100" i="126"/>
  <c r="CC100" i="126"/>
  <c r="CD100" i="126"/>
  <c r="CE100" i="126"/>
  <c r="CF100" i="126"/>
  <c r="CG100" i="126"/>
  <c r="CH100" i="126"/>
  <c r="CI100" i="126"/>
  <c r="CJ100" i="126"/>
  <c r="CK100" i="126"/>
  <c r="AY101" i="126"/>
  <c r="AZ101" i="126"/>
  <c r="BA101" i="126"/>
  <c r="BB101" i="126"/>
  <c r="BC101" i="126"/>
  <c r="BD101" i="126"/>
  <c r="BE101" i="126"/>
  <c r="BF101" i="126"/>
  <c r="BG101" i="126"/>
  <c r="BH101" i="126"/>
  <c r="BI101" i="126"/>
  <c r="BJ101" i="126"/>
  <c r="BK101" i="126"/>
  <c r="BL101" i="126"/>
  <c r="BM101" i="126"/>
  <c r="BN101" i="126"/>
  <c r="BO101" i="126"/>
  <c r="BP101" i="126"/>
  <c r="BQ101" i="126"/>
  <c r="BR101" i="126"/>
  <c r="BS101" i="126"/>
  <c r="BT101" i="126"/>
  <c r="BU101" i="126"/>
  <c r="BV101" i="126"/>
  <c r="BW101" i="126"/>
  <c r="BX101" i="126"/>
  <c r="BY101" i="126"/>
  <c r="BZ101" i="126"/>
  <c r="CA101" i="126"/>
  <c r="CB101" i="126"/>
  <c r="CC101" i="126"/>
  <c r="CD101" i="126"/>
  <c r="CE101" i="126"/>
  <c r="CF101" i="126"/>
  <c r="CG101" i="126"/>
  <c r="CH101" i="126"/>
  <c r="CI101" i="126"/>
  <c r="CJ101" i="126"/>
  <c r="CK101" i="126"/>
  <c r="BB102" i="126"/>
  <c r="BC102" i="126"/>
  <c r="BD102" i="126"/>
  <c r="BE102" i="126"/>
  <c r="BF102" i="126"/>
  <c r="BG102" i="126"/>
  <c r="BH102" i="126"/>
  <c r="BI102" i="126"/>
  <c r="BJ102" i="126"/>
  <c r="BK102" i="126"/>
  <c r="BL102" i="126"/>
  <c r="BM102" i="126"/>
  <c r="BN102" i="126"/>
  <c r="BO102" i="126"/>
  <c r="BP102" i="126"/>
  <c r="BQ102" i="126"/>
  <c r="BR102" i="126"/>
  <c r="BS102" i="126"/>
  <c r="BT102" i="126"/>
  <c r="BU102" i="126"/>
  <c r="BV102" i="126"/>
  <c r="BW102" i="126"/>
  <c r="BX102" i="126"/>
  <c r="BY102" i="126"/>
  <c r="BZ102" i="126"/>
  <c r="CA102" i="126"/>
  <c r="CB102" i="126"/>
  <c r="CC102" i="126"/>
  <c r="CD102" i="126"/>
  <c r="CE102" i="126"/>
  <c r="CF102" i="126"/>
  <c r="CG102" i="126"/>
  <c r="CH102" i="126"/>
  <c r="CI102" i="126"/>
  <c r="CJ102" i="126"/>
  <c r="CK102" i="126"/>
  <c r="AY103" i="126"/>
  <c r="AZ103" i="126"/>
  <c r="BA103" i="126"/>
  <c r="BB103" i="126"/>
  <c r="BC103" i="126"/>
  <c r="BD103" i="126"/>
  <c r="BE103" i="126"/>
  <c r="BF103" i="126"/>
  <c r="BG103" i="126"/>
  <c r="BH103" i="126"/>
  <c r="BI103" i="126"/>
  <c r="BJ103" i="126"/>
  <c r="BK103" i="126"/>
  <c r="BL103" i="126"/>
  <c r="BM103" i="126"/>
  <c r="BN103" i="126"/>
  <c r="BO103" i="126"/>
  <c r="BP103" i="126"/>
  <c r="BQ103" i="126"/>
  <c r="BR103" i="126"/>
  <c r="BS103" i="126"/>
  <c r="BT103" i="126"/>
  <c r="BU103" i="126"/>
  <c r="BV103" i="126"/>
  <c r="BW103" i="126"/>
  <c r="BX103" i="126"/>
  <c r="BY103" i="126"/>
  <c r="BZ103" i="126"/>
  <c r="CA103" i="126"/>
  <c r="CB103" i="126"/>
  <c r="CC103" i="126"/>
  <c r="CD103" i="126"/>
  <c r="CE103" i="126"/>
  <c r="CF103" i="126"/>
  <c r="CG103" i="126"/>
  <c r="CH103" i="126"/>
  <c r="CI103" i="126"/>
  <c r="CJ103" i="126"/>
  <c r="CK103" i="126"/>
  <c r="AY104" i="126"/>
  <c r="AZ104" i="126"/>
  <c r="BA104" i="126"/>
  <c r="BB104" i="126"/>
  <c r="BC104" i="126"/>
  <c r="BD104" i="126"/>
  <c r="BE104" i="126"/>
  <c r="BF104" i="126"/>
  <c r="BG104" i="126"/>
  <c r="BH104" i="126"/>
  <c r="BI104" i="126"/>
  <c r="BJ104" i="126"/>
  <c r="BK104" i="126"/>
  <c r="BL104" i="126"/>
  <c r="BM104" i="126"/>
  <c r="BN104" i="126"/>
  <c r="BO104" i="126"/>
  <c r="BP104" i="126"/>
  <c r="BQ104" i="126"/>
  <c r="BR104" i="126"/>
  <c r="BS104" i="126"/>
  <c r="BT104" i="126"/>
  <c r="BU104" i="126"/>
  <c r="BV104" i="126"/>
  <c r="BW104" i="126"/>
  <c r="BX104" i="126"/>
  <c r="BY104" i="126"/>
  <c r="BZ104" i="126"/>
  <c r="CA104" i="126"/>
  <c r="CB104" i="126"/>
  <c r="CC104" i="126"/>
  <c r="CD104" i="126"/>
  <c r="CE104" i="126"/>
  <c r="CF104" i="126"/>
  <c r="CG104" i="126"/>
  <c r="CH104" i="126"/>
  <c r="CI104" i="126"/>
  <c r="CJ104" i="126"/>
  <c r="CK104" i="126"/>
  <c r="AY105" i="126"/>
  <c r="AZ105" i="126"/>
  <c r="BA105" i="126"/>
  <c r="BB105" i="126"/>
  <c r="BC105" i="126"/>
  <c r="BD105" i="126"/>
  <c r="BE105" i="126"/>
  <c r="BF105" i="126"/>
  <c r="BG105" i="126"/>
  <c r="BH105" i="126"/>
  <c r="BI105" i="126"/>
  <c r="BJ105" i="126"/>
  <c r="BK105" i="126"/>
  <c r="BL105" i="126"/>
  <c r="BM105" i="126"/>
  <c r="BN105" i="126"/>
  <c r="BO105" i="126"/>
  <c r="BP105" i="126"/>
  <c r="BQ105" i="126"/>
  <c r="BR105" i="126"/>
  <c r="BS105" i="126"/>
  <c r="BT105" i="126"/>
  <c r="BU105" i="126"/>
  <c r="BV105" i="126"/>
  <c r="BW105" i="126"/>
  <c r="BX105" i="126"/>
  <c r="BY105" i="126"/>
  <c r="BZ105" i="126"/>
  <c r="CA105" i="126"/>
  <c r="CB105" i="126"/>
  <c r="CC105" i="126"/>
  <c r="CD105" i="126"/>
  <c r="CE105" i="126"/>
  <c r="CF105" i="126"/>
  <c r="CG105" i="126"/>
  <c r="CH105" i="126"/>
  <c r="CI105" i="126"/>
  <c r="CJ105" i="126"/>
  <c r="CK105" i="126"/>
  <c r="AY106" i="126"/>
  <c r="AZ106" i="126"/>
  <c r="BA106" i="126"/>
  <c r="BB106" i="126"/>
  <c r="BC106" i="126"/>
  <c r="BD106" i="126"/>
  <c r="BE106" i="126"/>
  <c r="BF106" i="126"/>
  <c r="BG106" i="126"/>
  <c r="BH106" i="126"/>
  <c r="BI106" i="126"/>
  <c r="BJ106" i="126"/>
  <c r="BK106" i="126"/>
  <c r="BL106" i="126"/>
  <c r="BM106" i="126"/>
  <c r="BN106" i="126"/>
  <c r="BO106" i="126"/>
  <c r="BP106" i="126"/>
  <c r="BQ106" i="126"/>
  <c r="BR106" i="126"/>
  <c r="BS106" i="126"/>
  <c r="BT106" i="126"/>
  <c r="BU106" i="126"/>
  <c r="BV106" i="126"/>
  <c r="BW106" i="126"/>
  <c r="BX106" i="126"/>
  <c r="BY106" i="126"/>
  <c r="BZ106" i="126"/>
  <c r="CA106" i="126"/>
  <c r="CB106" i="126"/>
  <c r="CC106" i="126"/>
  <c r="CD106" i="126"/>
  <c r="CE106" i="126"/>
  <c r="CF106" i="126"/>
  <c r="CG106" i="126"/>
  <c r="CH106" i="126"/>
  <c r="CI106" i="126"/>
  <c r="CJ106" i="126"/>
  <c r="CK106" i="126"/>
  <c r="AY107" i="126"/>
  <c r="AZ107" i="126"/>
  <c r="BA107" i="126"/>
  <c r="BB107" i="126"/>
  <c r="BC107" i="126"/>
  <c r="BD107" i="126"/>
  <c r="BE107" i="126"/>
  <c r="BF107" i="126"/>
  <c r="BG107" i="126"/>
  <c r="BH107" i="126"/>
  <c r="BI107" i="126"/>
  <c r="BJ107" i="126"/>
  <c r="BK107" i="126"/>
  <c r="BL107" i="126"/>
  <c r="BM107" i="126"/>
  <c r="BN107" i="126"/>
  <c r="BO107" i="126"/>
  <c r="BP107" i="126"/>
  <c r="BQ107" i="126"/>
  <c r="BR107" i="126"/>
  <c r="BS107" i="126"/>
  <c r="BT107" i="126"/>
  <c r="BU107" i="126"/>
  <c r="BV107" i="126"/>
  <c r="BW107" i="126"/>
  <c r="BX107" i="126"/>
  <c r="BY107" i="126"/>
  <c r="BZ107" i="126"/>
  <c r="CA107" i="126"/>
  <c r="CB107" i="126"/>
  <c r="CC107" i="126"/>
  <c r="CD107" i="126"/>
  <c r="CE107" i="126"/>
  <c r="CF107" i="126"/>
  <c r="CG107" i="126"/>
  <c r="CH107" i="126"/>
  <c r="CI107" i="126"/>
  <c r="CJ107" i="126"/>
  <c r="CK107" i="126"/>
  <c r="AY108" i="126"/>
  <c r="AZ108" i="126"/>
  <c r="BA108" i="126"/>
  <c r="BB108" i="126"/>
  <c r="BC108" i="126"/>
  <c r="BD108" i="126"/>
  <c r="BE108" i="126"/>
  <c r="BF108" i="126"/>
  <c r="BG108" i="126"/>
  <c r="BH108" i="126"/>
  <c r="BI108" i="126"/>
  <c r="BJ108" i="126"/>
  <c r="BK108" i="126"/>
  <c r="BL108" i="126"/>
  <c r="BM108" i="126"/>
  <c r="BN108" i="126"/>
  <c r="BO108" i="126"/>
  <c r="BP108" i="126"/>
  <c r="BQ108" i="126"/>
  <c r="BR108" i="126"/>
  <c r="BS108" i="126"/>
  <c r="BT108" i="126"/>
  <c r="BU108" i="126"/>
  <c r="BV108" i="126"/>
  <c r="BW108" i="126"/>
  <c r="BX108" i="126"/>
  <c r="BY108" i="126"/>
  <c r="BZ108" i="126"/>
  <c r="CA108" i="126"/>
  <c r="CB108" i="126"/>
  <c r="CC108" i="126"/>
  <c r="CD108" i="126"/>
  <c r="CE108" i="126"/>
  <c r="CF108" i="126"/>
  <c r="CG108" i="126"/>
  <c r="CH108" i="126"/>
  <c r="CI108" i="126"/>
  <c r="CJ108" i="126"/>
  <c r="CK108" i="126"/>
  <c r="AZ109" i="126"/>
  <c r="BA109" i="126"/>
  <c r="BB109" i="126"/>
  <c r="BC109" i="126"/>
  <c r="BD109" i="126"/>
  <c r="BE109" i="126"/>
  <c r="BF109" i="126"/>
  <c r="BG109" i="126"/>
  <c r="BH109" i="126"/>
  <c r="BI109" i="126"/>
  <c r="BJ109" i="126"/>
  <c r="BK109" i="126"/>
  <c r="BL109" i="126"/>
  <c r="BM109" i="126"/>
  <c r="BN109" i="126"/>
  <c r="BO109" i="126"/>
  <c r="BP109" i="126"/>
  <c r="BQ109" i="126"/>
  <c r="BR109" i="126"/>
  <c r="BS109" i="126"/>
  <c r="BT109" i="126"/>
  <c r="BU109" i="126"/>
  <c r="BV109" i="126"/>
  <c r="BW109" i="126"/>
  <c r="BX109" i="126"/>
  <c r="BY109" i="126"/>
  <c r="BZ109" i="126"/>
  <c r="CA109" i="126"/>
  <c r="CB109" i="126"/>
  <c r="CC109" i="126"/>
  <c r="CD109" i="126"/>
  <c r="CE109" i="126"/>
  <c r="CF109" i="126"/>
  <c r="CG109" i="126"/>
  <c r="CH109" i="126"/>
  <c r="CI109" i="126"/>
  <c r="CJ109" i="126"/>
  <c r="CK109" i="126"/>
  <c r="AY110" i="126"/>
  <c r="AZ110" i="126"/>
  <c r="BA110" i="126"/>
  <c r="BB110" i="126"/>
  <c r="BC110" i="126"/>
  <c r="BD110" i="126"/>
  <c r="BE110" i="126"/>
  <c r="BF110" i="126"/>
  <c r="BG110" i="126"/>
  <c r="BH110" i="126"/>
  <c r="BI110" i="126"/>
  <c r="BJ110" i="126"/>
  <c r="BK110" i="126"/>
  <c r="BL110" i="126"/>
  <c r="BM110" i="126"/>
  <c r="BN110" i="126"/>
  <c r="BO110" i="126"/>
  <c r="BP110" i="126"/>
  <c r="BQ110" i="126"/>
  <c r="BR110" i="126"/>
  <c r="BS110" i="126"/>
  <c r="BT110" i="126"/>
  <c r="BU110" i="126"/>
  <c r="BV110" i="126"/>
  <c r="BW110" i="126"/>
  <c r="BX110" i="126"/>
  <c r="BY110" i="126"/>
  <c r="BZ110" i="126"/>
  <c r="CA110" i="126"/>
  <c r="CB110" i="126"/>
  <c r="CC110" i="126"/>
  <c r="CD110" i="126"/>
  <c r="CE110" i="126"/>
  <c r="CF110" i="126"/>
  <c r="CG110" i="126"/>
  <c r="CH110" i="126"/>
  <c r="CI110" i="126"/>
  <c r="CJ110" i="126"/>
  <c r="CK110" i="126"/>
  <c r="AY111" i="126"/>
  <c r="AZ111" i="126"/>
  <c r="BA111" i="126"/>
  <c r="BB111" i="126"/>
  <c r="BC111" i="126"/>
  <c r="BD111" i="126"/>
  <c r="BE111" i="126"/>
  <c r="BF111" i="126"/>
  <c r="BG111" i="126"/>
  <c r="BH111" i="126"/>
  <c r="BI111" i="126"/>
  <c r="BJ111" i="126"/>
  <c r="BK111" i="126"/>
  <c r="BL111" i="126"/>
  <c r="BM111" i="126"/>
  <c r="BN111" i="126"/>
  <c r="BO111" i="126"/>
  <c r="BP111" i="126"/>
  <c r="BQ111" i="126"/>
  <c r="BR111" i="126"/>
  <c r="BS111" i="126"/>
  <c r="BT111" i="126"/>
  <c r="BU111" i="126"/>
  <c r="BV111" i="126"/>
  <c r="BW111" i="126"/>
  <c r="BX111" i="126"/>
  <c r="BY111" i="126"/>
  <c r="BZ111" i="126"/>
  <c r="CA111" i="126"/>
  <c r="CB111" i="126"/>
  <c r="CC111" i="126"/>
  <c r="CD111" i="126"/>
  <c r="CE111" i="126"/>
  <c r="CF111" i="126"/>
  <c r="CG111" i="126"/>
  <c r="CH111" i="126"/>
  <c r="CI111" i="126"/>
  <c r="CJ111" i="126"/>
  <c r="CK111" i="126"/>
  <c r="BB112" i="126"/>
  <c r="BC112" i="126"/>
  <c r="BD112" i="126"/>
  <c r="BE112" i="126"/>
  <c r="BF112" i="126"/>
  <c r="BG112" i="126"/>
  <c r="BH112" i="126"/>
  <c r="BI112" i="126"/>
  <c r="BJ112" i="126"/>
  <c r="BK112" i="126"/>
  <c r="BL112" i="126"/>
  <c r="BM112" i="126"/>
  <c r="BN112" i="126"/>
  <c r="BO112" i="126"/>
  <c r="BP112" i="126"/>
  <c r="BQ112" i="126"/>
  <c r="BR112" i="126"/>
  <c r="BS112" i="126"/>
  <c r="BT112" i="126"/>
  <c r="BU112" i="126"/>
  <c r="BV112" i="126"/>
  <c r="BW112" i="126"/>
  <c r="BX112" i="126"/>
  <c r="BY112" i="126"/>
  <c r="BZ112" i="126"/>
  <c r="CA112" i="126"/>
  <c r="CB112" i="126"/>
  <c r="CC112" i="126"/>
  <c r="CD112" i="126"/>
  <c r="CE112" i="126"/>
  <c r="CF112" i="126"/>
  <c r="CG112" i="126"/>
  <c r="CH112" i="126"/>
  <c r="CI112" i="126"/>
  <c r="CJ112" i="126"/>
  <c r="CK112" i="126"/>
  <c r="AY113" i="126"/>
  <c r="AZ113" i="126"/>
  <c r="BA113" i="126"/>
  <c r="BB113" i="126"/>
  <c r="BC113" i="126"/>
  <c r="BD113" i="126"/>
  <c r="BE113" i="126"/>
  <c r="BF113" i="126"/>
  <c r="BG113" i="126"/>
  <c r="BH113" i="126"/>
  <c r="BI113" i="126"/>
  <c r="BJ113" i="126"/>
  <c r="BK113" i="126"/>
  <c r="BL113" i="126"/>
  <c r="BM113" i="126"/>
  <c r="BN113" i="126"/>
  <c r="BO113" i="126"/>
  <c r="BP113" i="126"/>
  <c r="BQ113" i="126"/>
  <c r="BR113" i="126"/>
  <c r="BS113" i="126"/>
  <c r="BT113" i="126"/>
  <c r="BU113" i="126"/>
  <c r="BV113" i="126"/>
  <c r="BW113" i="126"/>
  <c r="BX113" i="126"/>
  <c r="BY113" i="126"/>
  <c r="BZ113" i="126"/>
  <c r="CA113" i="126"/>
  <c r="CB113" i="126"/>
  <c r="CC113" i="126"/>
  <c r="CD113" i="126"/>
  <c r="CE113" i="126"/>
  <c r="CF113" i="126"/>
  <c r="CG113" i="126"/>
  <c r="CH113" i="126"/>
  <c r="CI113" i="126"/>
  <c r="CJ113" i="126"/>
  <c r="CK113" i="126"/>
  <c r="AZ114" i="126"/>
  <c r="BA114" i="126"/>
  <c r="BB114" i="126"/>
  <c r="BC114" i="126"/>
  <c r="BD114" i="126"/>
  <c r="BE114" i="126"/>
  <c r="BF114" i="126"/>
  <c r="BG114" i="126"/>
  <c r="BH114" i="126"/>
  <c r="BI114" i="126"/>
  <c r="BJ114" i="126"/>
  <c r="BK114" i="126"/>
  <c r="BL114" i="126"/>
  <c r="BM114" i="126"/>
  <c r="BN114" i="126"/>
  <c r="BO114" i="126"/>
  <c r="BP114" i="126"/>
  <c r="BQ114" i="126"/>
  <c r="BR114" i="126"/>
  <c r="BS114" i="126"/>
  <c r="BT114" i="126"/>
  <c r="BU114" i="126"/>
  <c r="BV114" i="126"/>
  <c r="BW114" i="126"/>
  <c r="BX114" i="126"/>
  <c r="BY114" i="126"/>
  <c r="BZ114" i="126"/>
  <c r="CA114" i="126"/>
  <c r="CB114" i="126"/>
  <c r="CC114" i="126"/>
  <c r="CD114" i="126"/>
  <c r="CE114" i="126"/>
  <c r="CF114" i="126"/>
  <c r="CG114" i="126"/>
  <c r="CH114" i="126"/>
  <c r="CI114" i="126"/>
  <c r="CJ114" i="126"/>
  <c r="CK114" i="126"/>
  <c r="AY115" i="126"/>
  <c r="AZ115" i="126"/>
  <c r="BA115" i="126"/>
  <c r="BB115" i="126"/>
  <c r="BC115" i="126"/>
  <c r="BD115" i="126"/>
  <c r="BE115" i="126"/>
  <c r="BF115" i="126"/>
  <c r="BG115" i="126"/>
  <c r="BH115" i="126"/>
  <c r="BI115" i="126"/>
  <c r="BJ115" i="126"/>
  <c r="BK115" i="126"/>
  <c r="BL115" i="126"/>
  <c r="BM115" i="126"/>
  <c r="BN115" i="126"/>
  <c r="BO115" i="126"/>
  <c r="BP115" i="126"/>
  <c r="BQ115" i="126"/>
  <c r="BR115" i="126"/>
  <c r="BS115" i="126"/>
  <c r="BT115" i="126"/>
  <c r="BU115" i="126"/>
  <c r="BV115" i="126"/>
  <c r="BW115" i="126"/>
  <c r="BX115" i="126"/>
  <c r="BY115" i="126"/>
  <c r="BZ115" i="126"/>
  <c r="CA115" i="126"/>
  <c r="CB115" i="126"/>
  <c r="CC115" i="126"/>
  <c r="CD115" i="126"/>
  <c r="CE115" i="126"/>
  <c r="CF115" i="126"/>
  <c r="CG115" i="126"/>
  <c r="CH115" i="126"/>
  <c r="CI115" i="126"/>
  <c r="CJ115" i="126"/>
  <c r="CK115" i="126"/>
  <c r="AY116" i="126"/>
  <c r="AZ116" i="126"/>
  <c r="BA116" i="126"/>
  <c r="BB116" i="126"/>
  <c r="BC116" i="126"/>
  <c r="BD116" i="126"/>
  <c r="BE116" i="126"/>
  <c r="BF116" i="126"/>
  <c r="BG116" i="126"/>
  <c r="BH116" i="126"/>
  <c r="BI116" i="126"/>
  <c r="BJ116" i="126"/>
  <c r="BK116" i="126"/>
  <c r="BL116" i="126"/>
  <c r="BM116" i="126"/>
  <c r="BN116" i="126"/>
  <c r="BO116" i="126"/>
  <c r="BP116" i="126"/>
  <c r="BQ116" i="126"/>
  <c r="BR116" i="126"/>
  <c r="BS116" i="126"/>
  <c r="BT116" i="126"/>
  <c r="BU116" i="126"/>
  <c r="BV116" i="126"/>
  <c r="BW116" i="126"/>
  <c r="BX116" i="126"/>
  <c r="BY116" i="126"/>
  <c r="BZ116" i="126"/>
  <c r="CA116" i="126"/>
  <c r="CB116" i="126"/>
  <c r="CC116" i="126"/>
  <c r="CD116" i="126"/>
  <c r="CE116" i="126"/>
  <c r="CF116" i="126"/>
  <c r="CG116" i="126"/>
  <c r="CH116" i="126"/>
  <c r="CI116" i="126"/>
  <c r="CJ116" i="126"/>
  <c r="CK116" i="126"/>
  <c r="AY117" i="126"/>
  <c r="AZ117" i="126"/>
  <c r="BA117" i="126"/>
  <c r="BB117" i="126"/>
  <c r="BC117" i="126"/>
  <c r="BD117" i="126"/>
  <c r="BE117" i="126"/>
  <c r="BF117" i="126"/>
  <c r="BG117" i="126"/>
  <c r="BH117" i="126"/>
  <c r="BI117" i="126"/>
  <c r="BJ117" i="126"/>
  <c r="BK117" i="126"/>
  <c r="BL117" i="126"/>
  <c r="BM117" i="126"/>
  <c r="BN117" i="126"/>
  <c r="BO117" i="126"/>
  <c r="BP117" i="126"/>
  <c r="BQ117" i="126"/>
  <c r="BR117" i="126"/>
  <c r="BS117" i="126"/>
  <c r="BT117" i="126"/>
  <c r="BU117" i="126"/>
  <c r="BV117" i="126"/>
  <c r="BW117" i="126"/>
  <c r="BX117" i="126"/>
  <c r="BY117" i="126"/>
  <c r="BZ117" i="126"/>
  <c r="CA117" i="126"/>
  <c r="CB117" i="126"/>
  <c r="CC117" i="126"/>
  <c r="CD117" i="126"/>
  <c r="CE117" i="126"/>
  <c r="CF117" i="126"/>
  <c r="CG117" i="126"/>
  <c r="CH117" i="126"/>
  <c r="CI117" i="126"/>
  <c r="CJ117" i="126"/>
  <c r="CK117" i="126"/>
  <c r="AY118" i="126"/>
  <c r="AZ118" i="126"/>
  <c r="BA118" i="126"/>
  <c r="BB118" i="126"/>
  <c r="BC118" i="126"/>
  <c r="BD118" i="126"/>
  <c r="BE118" i="126"/>
  <c r="BF118" i="126"/>
  <c r="BG118" i="126"/>
  <c r="BH118" i="126"/>
  <c r="BI118" i="126"/>
  <c r="BJ118" i="126"/>
  <c r="BK118" i="126"/>
  <c r="BL118" i="126"/>
  <c r="BM118" i="126"/>
  <c r="BN118" i="126"/>
  <c r="BO118" i="126"/>
  <c r="BP118" i="126"/>
  <c r="BQ118" i="126"/>
  <c r="BR118" i="126"/>
  <c r="BS118" i="126"/>
  <c r="BT118" i="126"/>
  <c r="BU118" i="126"/>
  <c r="BV118" i="126"/>
  <c r="BW118" i="126"/>
  <c r="BX118" i="126"/>
  <c r="BY118" i="126"/>
  <c r="BZ118" i="126"/>
  <c r="CA118" i="126"/>
  <c r="CB118" i="126"/>
  <c r="CC118" i="126"/>
  <c r="CD118" i="126"/>
  <c r="CE118" i="126"/>
  <c r="CF118" i="126"/>
  <c r="CG118" i="126"/>
  <c r="CH118" i="126"/>
  <c r="CI118" i="126"/>
  <c r="CJ118" i="126"/>
  <c r="CK118" i="126"/>
  <c r="AY119" i="126"/>
  <c r="AZ119" i="126"/>
  <c r="BA119" i="126"/>
  <c r="BB119" i="126"/>
  <c r="BC119" i="126"/>
  <c r="BD119" i="126"/>
  <c r="BE119" i="126"/>
  <c r="BF119" i="126"/>
  <c r="BG119" i="126"/>
  <c r="BH119" i="126"/>
  <c r="BI119" i="126"/>
  <c r="BJ119" i="126"/>
  <c r="BK119" i="126"/>
  <c r="BL119" i="126"/>
  <c r="BM119" i="126"/>
  <c r="BN119" i="126"/>
  <c r="BO119" i="126"/>
  <c r="BP119" i="126"/>
  <c r="BQ119" i="126"/>
  <c r="BR119" i="126"/>
  <c r="BS119" i="126"/>
  <c r="BT119" i="126"/>
  <c r="BU119" i="126"/>
  <c r="BV119" i="126"/>
  <c r="BW119" i="126"/>
  <c r="BX119" i="126"/>
  <c r="BY119" i="126"/>
  <c r="BZ119" i="126"/>
  <c r="CA119" i="126"/>
  <c r="CB119" i="126"/>
  <c r="CC119" i="126"/>
  <c r="CD119" i="126"/>
  <c r="CE119" i="126"/>
  <c r="CF119" i="126"/>
  <c r="CG119" i="126"/>
  <c r="CH119" i="126"/>
  <c r="CI119" i="126"/>
  <c r="CJ119" i="126"/>
  <c r="CK119" i="126"/>
  <c r="AY120" i="126"/>
  <c r="AZ120" i="126"/>
  <c r="BA120" i="126"/>
  <c r="BB120" i="126"/>
  <c r="BC120" i="126"/>
  <c r="BD120" i="126"/>
  <c r="BE120" i="126"/>
  <c r="BF120" i="126"/>
  <c r="BG120" i="126"/>
  <c r="BH120" i="126"/>
  <c r="BI120" i="126"/>
  <c r="BJ120" i="126"/>
  <c r="BK120" i="126"/>
  <c r="BL120" i="126"/>
  <c r="BM120" i="126"/>
  <c r="BN120" i="126"/>
  <c r="BO120" i="126"/>
  <c r="BP120" i="126"/>
  <c r="BQ120" i="126"/>
  <c r="BR120" i="126"/>
  <c r="BS120" i="126"/>
  <c r="BT120" i="126"/>
  <c r="BU120" i="126"/>
  <c r="BV120" i="126"/>
  <c r="BW120" i="126"/>
  <c r="BX120" i="126"/>
  <c r="BY120" i="126"/>
  <c r="BZ120" i="126"/>
  <c r="CA120" i="126"/>
  <c r="CB120" i="126"/>
  <c r="CC120" i="126"/>
  <c r="CD120" i="126"/>
  <c r="CE120" i="126"/>
  <c r="CF120" i="126"/>
  <c r="CG120" i="126"/>
  <c r="CH120" i="126"/>
  <c r="CI120" i="126"/>
  <c r="CJ120" i="126"/>
  <c r="CK120" i="126"/>
  <c r="AY121" i="126"/>
  <c r="AZ121" i="126"/>
  <c r="BA121" i="126"/>
  <c r="BB121" i="126"/>
  <c r="BC121" i="126"/>
  <c r="BD121" i="126"/>
  <c r="BE121" i="126"/>
  <c r="BF121" i="126"/>
  <c r="BG121" i="126"/>
  <c r="BH121" i="126"/>
  <c r="BI121" i="126"/>
  <c r="BJ121" i="126"/>
  <c r="BK121" i="126"/>
  <c r="BL121" i="126"/>
  <c r="BM121" i="126"/>
  <c r="BN121" i="126"/>
  <c r="BO121" i="126"/>
  <c r="BP121" i="126"/>
  <c r="BQ121" i="126"/>
  <c r="BR121" i="126"/>
  <c r="BS121" i="126"/>
  <c r="BT121" i="126"/>
  <c r="BU121" i="126"/>
  <c r="BV121" i="126"/>
  <c r="BW121" i="126"/>
  <c r="BX121" i="126"/>
  <c r="BY121" i="126"/>
  <c r="BZ121" i="126"/>
  <c r="CA121" i="126"/>
  <c r="CB121" i="126"/>
  <c r="CC121" i="126"/>
  <c r="CD121" i="126"/>
  <c r="CE121" i="126"/>
  <c r="CF121" i="126"/>
  <c r="CG121" i="126"/>
  <c r="CH121" i="126"/>
  <c r="CI121" i="126"/>
  <c r="CJ121" i="126"/>
  <c r="CK121" i="126"/>
  <c r="AY122" i="126"/>
  <c r="AZ122" i="126"/>
  <c r="BA122" i="126"/>
  <c r="BB122" i="126"/>
  <c r="BC122" i="126"/>
  <c r="BD122" i="126"/>
  <c r="BE122" i="126"/>
  <c r="BF122" i="126"/>
  <c r="BG122" i="126"/>
  <c r="BH122" i="126"/>
  <c r="BI122" i="126"/>
  <c r="BJ122" i="126"/>
  <c r="BK122" i="126"/>
  <c r="BL122" i="126"/>
  <c r="BM122" i="126"/>
  <c r="BN122" i="126"/>
  <c r="BO122" i="126"/>
  <c r="BP122" i="126"/>
  <c r="BQ122" i="126"/>
  <c r="BR122" i="126"/>
  <c r="BS122" i="126"/>
  <c r="BT122" i="126"/>
  <c r="BU122" i="126"/>
  <c r="BV122" i="126"/>
  <c r="BW122" i="126"/>
  <c r="BX122" i="126"/>
  <c r="BY122" i="126"/>
  <c r="BZ122" i="126"/>
  <c r="CA122" i="126"/>
  <c r="CB122" i="126"/>
  <c r="CC122" i="126"/>
  <c r="CD122" i="126"/>
  <c r="CE122" i="126"/>
  <c r="CF122" i="126"/>
  <c r="CG122" i="126"/>
  <c r="CH122" i="126"/>
  <c r="CI122" i="126"/>
  <c r="CJ122" i="126"/>
  <c r="CK122" i="126"/>
  <c r="BB123" i="126"/>
  <c r="BC123" i="126"/>
  <c r="BD123" i="126"/>
  <c r="BE123" i="126"/>
  <c r="BF123" i="126"/>
  <c r="BG123" i="126"/>
  <c r="BH123" i="126"/>
  <c r="BI123" i="126"/>
  <c r="BJ123" i="126"/>
  <c r="BK123" i="126"/>
  <c r="BL123" i="126"/>
  <c r="BM123" i="126"/>
  <c r="BN123" i="126"/>
  <c r="BO123" i="126"/>
  <c r="BP123" i="126"/>
  <c r="BQ123" i="126"/>
  <c r="BR123" i="126"/>
  <c r="BS123" i="126"/>
  <c r="BT123" i="126"/>
  <c r="BU123" i="126"/>
  <c r="BV123" i="126"/>
  <c r="BW123" i="126"/>
  <c r="BX123" i="126"/>
  <c r="BY123" i="126"/>
  <c r="BZ123" i="126"/>
  <c r="CA123" i="126"/>
  <c r="CB123" i="126"/>
  <c r="CC123" i="126"/>
  <c r="CD123" i="126"/>
  <c r="CE123" i="126"/>
  <c r="CF123" i="126"/>
  <c r="CG123" i="126"/>
  <c r="CH123" i="126"/>
  <c r="CI123" i="126"/>
  <c r="CJ123" i="126"/>
  <c r="CK123" i="126"/>
  <c r="AY124" i="126"/>
  <c r="AZ124" i="126"/>
  <c r="BA124" i="126"/>
  <c r="BB124" i="126"/>
  <c r="BC124" i="126"/>
  <c r="BD124" i="126"/>
  <c r="BE124" i="126"/>
  <c r="BF124" i="126"/>
  <c r="BG124" i="126"/>
  <c r="BH124" i="126"/>
  <c r="BI124" i="126"/>
  <c r="BJ124" i="126"/>
  <c r="BK124" i="126"/>
  <c r="BL124" i="126"/>
  <c r="BM124" i="126"/>
  <c r="BN124" i="126"/>
  <c r="BO124" i="126"/>
  <c r="BP124" i="126"/>
  <c r="BQ124" i="126"/>
  <c r="BR124" i="126"/>
  <c r="BS124" i="126"/>
  <c r="BT124" i="126"/>
  <c r="BU124" i="126"/>
  <c r="BV124" i="126"/>
  <c r="BW124" i="126"/>
  <c r="BX124" i="126"/>
  <c r="BY124" i="126"/>
  <c r="BZ124" i="126"/>
  <c r="CA124" i="126"/>
  <c r="CB124" i="126"/>
  <c r="CC124" i="126"/>
  <c r="CD124" i="126"/>
  <c r="CE124" i="126"/>
  <c r="CF124" i="126"/>
  <c r="CG124" i="126"/>
  <c r="CH124" i="126"/>
  <c r="CI124" i="126"/>
  <c r="CJ124" i="126"/>
  <c r="CK124" i="126"/>
  <c r="BB125" i="126"/>
  <c r="BC125" i="126"/>
  <c r="BD125" i="126"/>
  <c r="BE125" i="126"/>
  <c r="BF125" i="126"/>
  <c r="BG125" i="126"/>
  <c r="BH125" i="126"/>
  <c r="BI125" i="126"/>
  <c r="BJ125" i="126"/>
  <c r="BK125" i="126"/>
  <c r="BL125" i="126"/>
  <c r="BM125" i="126"/>
  <c r="BN125" i="126"/>
  <c r="BO125" i="126"/>
  <c r="BP125" i="126"/>
  <c r="BQ125" i="126"/>
  <c r="BR125" i="126"/>
  <c r="BS125" i="126"/>
  <c r="BT125" i="126"/>
  <c r="BU125" i="126"/>
  <c r="BV125" i="126"/>
  <c r="BW125" i="126"/>
  <c r="BX125" i="126"/>
  <c r="BY125" i="126"/>
  <c r="BZ125" i="126"/>
  <c r="CA125" i="126"/>
  <c r="CB125" i="126"/>
  <c r="CC125" i="126"/>
  <c r="CD125" i="126"/>
  <c r="CE125" i="126"/>
  <c r="CF125" i="126"/>
  <c r="CG125" i="126"/>
  <c r="CH125" i="126"/>
  <c r="CI125" i="126"/>
  <c r="CJ125" i="126"/>
  <c r="CK125" i="126"/>
  <c r="AY126" i="126"/>
  <c r="AZ126" i="126"/>
  <c r="BA126" i="126"/>
  <c r="BB126" i="126"/>
  <c r="BC126" i="126"/>
  <c r="BD126" i="126"/>
  <c r="BE126" i="126"/>
  <c r="BF126" i="126"/>
  <c r="BG126" i="126"/>
  <c r="BH126" i="126"/>
  <c r="BI126" i="126"/>
  <c r="BJ126" i="126"/>
  <c r="BK126" i="126"/>
  <c r="BL126" i="126"/>
  <c r="BM126" i="126"/>
  <c r="BN126" i="126"/>
  <c r="BO126" i="126"/>
  <c r="BP126" i="126"/>
  <c r="BQ126" i="126"/>
  <c r="BR126" i="126"/>
  <c r="BS126" i="126"/>
  <c r="BT126" i="126"/>
  <c r="BU126" i="126"/>
  <c r="BV126" i="126"/>
  <c r="BW126" i="126"/>
  <c r="BX126" i="126"/>
  <c r="BY126" i="126"/>
  <c r="BZ126" i="126"/>
  <c r="CA126" i="126"/>
  <c r="CB126" i="126"/>
  <c r="CC126" i="126"/>
  <c r="CD126" i="126"/>
  <c r="CE126" i="126"/>
  <c r="CF126" i="126"/>
  <c r="CG126" i="126"/>
  <c r="CH126" i="126"/>
  <c r="CI126" i="126"/>
  <c r="CJ126" i="126"/>
  <c r="CK126" i="126"/>
  <c r="BA127" i="126"/>
  <c r="BB127" i="126"/>
  <c r="BC127" i="126"/>
  <c r="BD127" i="126"/>
  <c r="BE127" i="126"/>
  <c r="BF127" i="126"/>
  <c r="BG127" i="126"/>
  <c r="BH127" i="126"/>
  <c r="BI127" i="126"/>
  <c r="BJ127" i="126"/>
  <c r="BK127" i="126"/>
  <c r="BL127" i="126"/>
  <c r="BM127" i="126"/>
  <c r="BN127" i="126"/>
  <c r="BO127" i="126"/>
  <c r="BP127" i="126"/>
  <c r="BQ127" i="126"/>
  <c r="BR127" i="126"/>
  <c r="BS127" i="126"/>
  <c r="BT127" i="126"/>
  <c r="BU127" i="126"/>
  <c r="BV127" i="126"/>
  <c r="BW127" i="126"/>
  <c r="BX127" i="126"/>
  <c r="BY127" i="126"/>
  <c r="BZ127" i="126"/>
  <c r="CA127" i="126"/>
  <c r="CB127" i="126"/>
  <c r="CC127" i="126"/>
  <c r="CD127" i="126"/>
  <c r="CE127" i="126"/>
  <c r="CF127" i="126"/>
  <c r="CG127" i="126"/>
  <c r="CH127" i="126"/>
  <c r="CI127" i="126"/>
  <c r="CJ127" i="126"/>
  <c r="CK127" i="126"/>
  <c r="AZ128" i="126"/>
  <c r="BA128" i="126"/>
  <c r="BB128" i="126"/>
  <c r="BC128" i="126"/>
  <c r="BD128" i="126"/>
  <c r="BE128" i="126"/>
  <c r="BF128" i="126"/>
  <c r="BG128" i="126"/>
  <c r="BH128" i="126"/>
  <c r="BI128" i="126"/>
  <c r="BJ128" i="126"/>
  <c r="BK128" i="126"/>
  <c r="BL128" i="126"/>
  <c r="BM128" i="126"/>
  <c r="BN128" i="126"/>
  <c r="BO128" i="126"/>
  <c r="BP128" i="126"/>
  <c r="BQ128" i="126"/>
  <c r="BR128" i="126"/>
  <c r="BS128" i="126"/>
  <c r="BT128" i="126"/>
  <c r="BU128" i="126"/>
  <c r="BV128" i="126"/>
  <c r="BW128" i="126"/>
  <c r="BX128" i="126"/>
  <c r="BY128" i="126"/>
  <c r="BZ128" i="126"/>
  <c r="CA128" i="126"/>
  <c r="CB128" i="126"/>
  <c r="CC128" i="126"/>
  <c r="CD128" i="126"/>
  <c r="CE128" i="126"/>
  <c r="CF128" i="126"/>
  <c r="CG128" i="126"/>
  <c r="CH128" i="126"/>
  <c r="CI128" i="126"/>
  <c r="CJ128" i="126"/>
  <c r="CK128" i="126"/>
  <c r="AZ129" i="126"/>
  <c r="BA129" i="126"/>
  <c r="BB129" i="126"/>
  <c r="BC129" i="126"/>
  <c r="BD129" i="126"/>
  <c r="BE129" i="126"/>
  <c r="BF129" i="126"/>
  <c r="BG129" i="126"/>
  <c r="BH129" i="126"/>
  <c r="BI129" i="126"/>
  <c r="BJ129" i="126"/>
  <c r="BK129" i="126"/>
  <c r="BL129" i="126"/>
  <c r="BM129" i="126"/>
  <c r="BN129" i="126"/>
  <c r="BO129" i="126"/>
  <c r="BP129" i="126"/>
  <c r="BQ129" i="126"/>
  <c r="BR129" i="126"/>
  <c r="BS129" i="126"/>
  <c r="BT129" i="126"/>
  <c r="BU129" i="126"/>
  <c r="BV129" i="126"/>
  <c r="BW129" i="126"/>
  <c r="BX129" i="126"/>
  <c r="BY129" i="126"/>
  <c r="BZ129" i="126"/>
  <c r="CA129" i="126"/>
  <c r="CB129" i="126"/>
  <c r="CC129" i="126"/>
  <c r="CD129" i="126"/>
  <c r="CE129" i="126"/>
  <c r="CF129" i="126"/>
  <c r="CG129" i="126"/>
  <c r="CH129" i="126"/>
  <c r="CI129" i="126"/>
  <c r="CJ129" i="126"/>
  <c r="CK129" i="126"/>
  <c r="BE130" i="126"/>
  <c r="BF130" i="126"/>
  <c r="BG130" i="126"/>
  <c r="BH130" i="126"/>
  <c r="BI130" i="126"/>
  <c r="BJ130" i="126"/>
  <c r="BK130" i="126"/>
  <c r="BL130" i="126"/>
  <c r="BM130" i="126"/>
  <c r="BN130" i="126"/>
  <c r="BO130" i="126"/>
  <c r="BP130" i="126"/>
  <c r="BQ130" i="126"/>
  <c r="BR130" i="126"/>
  <c r="BS130" i="126"/>
  <c r="BT130" i="126"/>
  <c r="BU130" i="126"/>
  <c r="BV130" i="126"/>
  <c r="BW130" i="126"/>
  <c r="BX130" i="126"/>
  <c r="BY130" i="126"/>
  <c r="BZ130" i="126"/>
  <c r="CA130" i="126"/>
  <c r="CB130" i="126"/>
  <c r="CC130" i="126"/>
  <c r="CD130" i="126"/>
  <c r="CE130" i="126"/>
  <c r="CF130" i="126"/>
  <c r="CG130" i="126"/>
  <c r="CH130" i="126"/>
  <c r="CI130" i="126"/>
  <c r="CJ130" i="126"/>
  <c r="CK130" i="126"/>
  <c r="BH131" i="126"/>
  <c r="BI131" i="126"/>
  <c r="BJ131" i="126"/>
  <c r="BK131" i="126"/>
  <c r="BL131" i="126"/>
  <c r="BM131" i="126"/>
  <c r="BN131" i="126"/>
  <c r="BO131" i="126"/>
  <c r="BP131" i="126"/>
  <c r="BQ131" i="126"/>
  <c r="BR131" i="126"/>
  <c r="BS131" i="126"/>
  <c r="BT131" i="126"/>
  <c r="BU131" i="126"/>
  <c r="BV131" i="126"/>
  <c r="BW131" i="126"/>
  <c r="BX131" i="126"/>
  <c r="BY131" i="126"/>
  <c r="BZ131" i="126"/>
  <c r="CA131" i="126"/>
  <c r="CB131" i="126"/>
  <c r="CC131" i="126"/>
  <c r="CD131" i="126"/>
  <c r="CE131" i="126"/>
  <c r="CF131" i="126"/>
  <c r="CG131" i="126"/>
  <c r="CH131" i="126"/>
  <c r="CI131" i="126"/>
  <c r="CJ131" i="126"/>
  <c r="CK131" i="126"/>
  <c r="AY132" i="126"/>
  <c r="AZ132" i="126"/>
  <c r="BA132" i="126"/>
  <c r="BB132" i="126"/>
  <c r="BC132" i="126"/>
  <c r="BD132" i="126"/>
  <c r="BE132" i="126"/>
  <c r="BF132" i="126"/>
  <c r="BG132" i="126"/>
  <c r="BH132" i="126"/>
  <c r="BI132" i="126"/>
  <c r="BJ132" i="126"/>
  <c r="BK132" i="126"/>
  <c r="BL132" i="126"/>
  <c r="BM132" i="126"/>
  <c r="BN132" i="126"/>
  <c r="BO132" i="126"/>
  <c r="BP132" i="126"/>
  <c r="BQ132" i="126"/>
  <c r="BR132" i="126"/>
  <c r="BS132" i="126"/>
  <c r="BT132" i="126"/>
  <c r="BU132" i="126"/>
  <c r="BV132" i="126"/>
  <c r="BW132" i="126"/>
  <c r="BX132" i="126"/>
  <c r="BY132" i="126"/>
  <c r="BZ132" i="126"/>
  <c r="CA132" i="126"/>
  <c r="CB132" i="126"/>
  <c r="CC132" i="126"/>
  <c r="CD132" i="126"/>
  <c r="CE132" i="126"/>
  <c r="CF132" i="126"/>
  <c r="CG132" i="126"/>
  <c r="CH132" i="126"/>
  <c r="CI132" i="126"/>
  <c r="CJ132" i="126"/>
  <c r="CK132" i="126"/>
  <c r="BA133" i="126"/>
  <c r="BB133" i="126"/>
  <c r="BC133" i="126"/>
  <c r="BD133" i="126"/>
  <c r="BE133" i="126"/>
  <c r="BF133" i="126"/>
  <c r="BG133" i="126"/>
  <c r="BH133" i="126"/>
  <c r="BI133" i="126"/>
  <c r="BJ133" i="126"/>
  <c r="BK133" i="126"/>
  <c r="BL133" i="126"/>
  <c r="BM133" i="126"/>
  <c r="BN133" i="126"/>
  <c r="BO133" i="126"/>
  <c r="BP133" i="126"/>
  <c r="BQ133" i="126"/>
  <c r="BR133" i="126"/>
  <c r="BS133" i="126"/>
  <c r="BT133" i="126"/>
  <c r="BU133" i="126"/>
  <c r="BV133" i="126"/>
  <c r="BW133" i="126"/>
  <c r="BX133" i="126"/>
  <c r="BY133" i="126"/>
  <c r="BZ133" i="126"/>
  <c r="CA133" i="126"/>
  <c r="CB133" i="126"/>
  <c r="CC133" i="126"/>
  <c r="CD133" i="126"/>
  <c r="CE133" i="126"/>
  <c r="CF133" i="126"/>
  <c r="CG133" i="126"/>
  <c r="CH133" i="126"/>
  <c r="CI133" i="126"/>
  <c r="CJ133" i="126"/>
  <c r="CK133" i="126"/>
  <c r="AY134" i="126"/>
  <c r="AZ134" i="126"/>
  <c r="BA134" i="126"/>
  <c r="BB134" i="126"/>
  <c r="BC134" i="126"/>
  <c r="BD134" i="126"/>
  <c r="BE134" i="126"/>
  <c r="BF134" i="126"/>
  <c r="BG134" i="126"/>
  <c r="BH134" i="126"/>
  <c r="BI134" i="126"/>
  <c r="BJ134" i="126"/>
  <c r="BK134" i="126"/>
  <c r="BL134" i="126"/>
  <c r="BM134" i="126"/>
  <c r="BN134" i="126"/>
  <c r="BO134" i="126"/>
  <c r="BP134" i="126"/>
  <c r="BQ134" i="126"/>
  <c r="BR134" i="126"/>
  <c r="BS134" i="126"/>
  <c r="BT134" i="126"/>
  <c r="BU134" i="126"/>
  <c r="BV134" i="126"/>
  <c r="BW134" i="126"/>
  <c r="BX134" i="126"/>
  <c r="BY134" i="126"/>
  <c r="BZ134" i="126"/>
  <c r="CA134" i="126"/>
  <c r="CB134" i="126"/>
  <c r="CC134" i="126"/>
  <c r="CD134" i="126"/>
  <c r="CE134" i="126"/>
  <c r="CF134" i="126"/>
  <c r="CG134" i="126"/>
  <c r="CH134" i="126"/>
  <c r="CI134" i="126"/>
  <c r="CJ134" i="126"/>
  <c r="CK134" i="126"/>
  <c r="AY135" i="126"/>
  <c r="AZ135" i="126"/>
  <c r="BA135" i="126"/>
  <c r="BB135" i="126"/>
  <c r="BC135" i="126"/>
  <c r="BD135" i="126"/>
  <c r="BE135" i="126"/>
  <c r="BF135" i="126"/>
  <c r="BG135" i="126"/>
  <c r="BH135" i="126"/>
  <c r="BI135" i="126"/>
  <c r="BJ135" i="126"/>
  <c r="BK135" i="126"/>
  <c r="BL135" i="126"/>
  <c r="BM135" i="126"/>
  <c r="BN135" i="126"/>
  <c r="BO135" i="126"/>
  <c r="BP135" i="126"/>
  <c r="BQ135" i="126"/>
  <c r="BR135" i="126"/>
  <c r="BS135" i="126"/>
  <c r="BT135" i="126"/>
  <c r="BU135" i="126"/>
  <c r="BV135" i="126"/>
  <c r="BW135" i="126"/>
  <c r="BX135" i="126"/>
  <c r="BY135" i="126"/>
  <c r="BZ135" i="126"/>
  <c r="CA135" i="126"/>
  <c r="CB135" i="126"/>
  <c r="CC135" i="126"/>
  <c r="CD135" i="126"/>
  <c r="CE135" i="126"/>
  <c r="CF135" i="126"/>
  <c r="CG135" i="126"/>
  <c r="CH135" i="126"/>
  <c r="CI135" i="126"/>
  <c r="CJ135" i="126"/>
  <c r="CK135" i="126"/>
  <c r="AY136" i="126"/>
  <c r="AZ136" i="126"/>
  <c r="BA136" i="126"/>
  <c r="BB136" i="126"/>
  <c r="BC136" i="126"/>
  <c r="BD136" i="126"/>
  <c r="BE136" i="126"/>
  <c r="BF136" i="126"/>
  <c r="BG136" i="126"/>
  <c r="BH136" i="126"/>
  <c r="BI136" i="126"/>
  <c r="BJ136" i="126"/>
  <c r="BK136" i="126"/>
  <c r="BL136" i="126"/>
  <c r="BM136" i="126"/>
  <c r="BN136" i="126"/>
  <c r="BO136" i="126"/>
  <c r="BP136" i="126"/>
  <c r="BQ136" i="126"/>
  <c r="BR136" i="126"/>
  <c r="BS136" i="126"/>
  <c r="BT136" i="126"/>
  <c r="BU136" i="126"/>
  <c r="BV136" i="126"/>
  <c r="BW136" i="126"/>
  <c r="BX136" i="126"/>
  <c r="BY136" i="126"/>
  <c r="BZ136" i="126"/>
  <c r="CA136" i="126"/>
  <c r="CB136" i="126"/>
  <c r="CC136" i="126"/>
  <c r="CD136" i="126"/>
  <c r="CE136" i="126"/>
  <c r="CF136" i="126"/>
  <c r="CG136" i="126"/>
  <c r="CH136" i="126"/>
  <c r="CI136" i="126"/>
  <c r="CJ136" i="126"/>
  <c r="CK136" i="126"/>
  <c r="AY137" i="126"/>
  <c r="AZ137" i="126"/>
  <c r="BA137" i="126"/>
  <c r="BB137" i="126"/>
  <c r="BC137" i="126"/>
  <c r="BD137" i="126"/>
  <c r="BE137" i="126"/>
  <c r="BF137" i="126"/>
  <c r="BG137" i="126"/>
  <c r="BH137" i="126"/>
  <c r="BI137" i="126"/>
  <c r="BJ137" i="126"/>
  <c r="BK137" i="126"/>
  <c r="BL137" i="126"/>
  <c r="BM137" i="126"/>
  <c r="BN137" i="126"/>
  <c r="BO137" i="126"/>
  <c r="BP137" i="126"/>
  <c r="BQ137" i="126"/>
  <c r="BR137" i="126"/>
  <c r="BS137" i="126"/>
  <c r="BT137" i="126"/>
  <c r="BU137" i="126"/>
  <c r="BV137" i="126"/>
  <c r="BW137" i="126"/>
  <c r="BX137" i="126"/>
  <c r="BY137" i="126"/>
  <c r="BZ137" i="126"/>
  <c r="CA137" i="126"/>
  <c r="CB137" i="126"/>
  <c r="CC137" i="126"/>
  <c r="CD137" i="126"/>
  <c r="CE137" i="126"/>
  <c r="CF137" i="126"/>
  <c r="CG137" i="126"/>
  <c r="CH137" i="126"/>
  <c r="CI137" i="126"/>
  <c r="CJ137" i="126"/>
  <c r="CK137" i="126"/>
  <c r="AZ138" i="126"/>
  <c r="BA138" i="126"/>
  <c r="BB138" i="126"/>
  <c r="BC138" i="126"/>
  <c r="BD138" i="126"/>
  <c r="BE138" i="126"/>
  <c r="BF138" i="126"/>
  <c r="BG138" i="126"/>
  <c r="BH138" i="126"/>
  <c r="BI138" i="126"/>
  <c r="BJ138" i="126"/>
  <c r="BK138" i="126"/>
  <c r="BL138" i="126"/>
  <c r="BM138" i="126"/>
  <c r="BN138" i="126"/>
  <c r="BO138" i="126"/>
  <c r="BP138" i="126"/>
  <c r="BQ138" i="126"/>
  <c r="BR138" i="126"/>
  <c r="BS138" i="126"/>
  <c r="BT138" i="126"/>
  <c r="BU138" i="126"/>
  <c r="BV138" i="126"/>
  <c r="BW138" i="126"/>
  <c r="BX138" i="126"/>
  <c r="BY138" i="126"/>
  <c r="BZ138" i="126"/>
  <c r="CA138" i="126"/>
  <c r="CB138" i="126"/>
  <c r="CC138" i="126"/>
  <c r="CD138" i="126"/>
  <c r="CE138" i="126"/>
  <c r="CF138" i="126"/>
  <c r="CG138" i="126"/>
  <c r="CH138" i="126"/>
  <c r="CI138" i="126"/>
  <c r="CJ138" i="126"/>
  <c r="CK138" i="126"/>
  <c r="AY139" i="126"/>
  <c r="AZ139" i="126"/>
  <c r="BA139" i="126"/>
  <c r="BB139" i="126"/>
  <c r="BC139" i="126"/>
  <c r="BD139" i="126"/>
  <c r="BE139" i="126"/>
  <c r="BF139" i="126"/>
  <c r="BG139" i="126"/>
  <c r="BH139" i="126"/>
  <c r="BI139" i="126"/>
  <c r="BJ139" i="126"/>
  <c r="BK139" i="126"/>
  <c r="BL139" i="126"/>
  <c r="BM139" i="126"/>
  <c r="BN139" i="126"/>
  <c r="BO139" i="126"/>
  <c r="BP139" i="126"/>
  <c r="BQ139" i="126"/>
  <c r="BR139" i="126"/>
  <c r="BS139" i="126"/>
  <c r="BT139" i="126"/>
  <c r="BU139" i="126"/>
  <c r="BV139" i="126"/>
  <c r="BW139" i="126"/>
  <c r="BX139" i="126"/>
  <c r="BY139" i="126"/>
  <c r="BZ139" i="126"/>
  <c r="CA139" i="126"/>
  <c r="CB139" i="126"/>
  <c r="CC139" i="126"/>
  <c r="CD139" i="126"/>
  <c r="CE139" i="126"/>
  <c r="CF139" i="126"/>
  <c r="CG139" i="126"/>
  <c r="CH139" i="126"/>
  <c r="CI139" i="126"/>
  <c r="CJ139" i="126"/>
  <c r="CK139" i="126"/>
  <c r="AY140" i="126"/>
  <c r="AZ140" i="126"/>
  <c r="BA140" i="126"/>
  <c r="BB140" i="126"/>
  <c r="BC140" i="126"/>
  <c r="BD140" i="126"/>
  <c r="BE140" i="126"/>
  <c r="BF140" i="126"/>
  <c r="BG140" i="126"/>
  <c r="BH140" i="126"/>
  <c r="BI140" i="126"/>
  <c r="BJ140" i="126"/>
  <c r="BK140" i="126"/>
  <c r="BL140" i="126"/>
  <c r="BM140" i="126"/>
  <c r="BN140" i="126"/>
  <c r="BO140" i="126"/>
  <c r="BP140" i="126"/>
  <c r="BQ140" i="126"/>
  <c r="BR140" i="126"/>
  <c r="BS140" i="126"/>
  <c r="BT140" i="126"/>
  <c r="BU140" i="126"/>
  <c r="BV140" i="126"/>
  <c r="BW140" i="126"/>
  <c r="BX140" i="126"/>
  <c r="BY140" i="126"/>
  <c r="BZ140" i="126"/>
  <c r="CA140" i="126"/>
  <c r="CB140" i="126"/>
  <c r="CC140" i="126"/>
  <c r="CD140" i="126"/>
  <c r="CE140" i="126"/>
  <c r="CF140" i="126"/>
  <c r="CG140" i="126"/>
  <c r="CH140" i="126"/>
  <c r="CI140" i="126"/>
  <c r="CJ140" i="126"/>
  <c r="CK140" i="126"/>
  <c r="AY141" i="126"/>
  <c r="AZ141" i="126"/>
  <c r="BA141" i="126"/>
  <c r="BB141" i="126"/>
  <c r="BC141" i="126"/>
  <c r="BD141" i="126"/>
  <c r="BE141" i="126"/>
  <c r="BF141" i="126"/>
  <c r="BG141" i="126"/>
  <c r="BH141" i="126"/>
  <c r="BI141" i="126"/>
  <c r="BJ141" i="126"/>
  <c r="BK141" i="126"/>
  <c r="BL141" i="126"/>
  <c r="BM141" i="126"/>
  <c r="BN141" i="126"/>
  <c r="BO141" i="126"/>
  <c r="BP141" i="126"/>
  <c r="BQ141" i="126"/>
  <c r="BR141" i="126"/>
  <c r="BS141" i="126"/>
  <c r="BT141" i="126"/>
  <c r="BU141" i="126"/>
  <c r="BV141" i="126"/>
  <c r="BW141" i="126"/>
  <c r="BX141" i="126"/>
  <c r="BY141" i="126"/>
  <c r="BZ141" i="126"/>
  <c r="CA141" i="126"/>
  <c r="CB141" i="126"/>
  <c r="CC141" i="126"/>
  <c r="CD141" i="126"/>
  <c r="CE141" i="126"/>
  <c r="CF141" i="126"/>
  <c r="CG141" i="126"/>
  <c r="CH141" i="126"/>
  <c r="CI141" i="126"/>
  <c r="CJ141" i="126"/>
  <c r="CK141" i="126"/>
  <c r="AY142" i="126"/>
  <c r="AZ142" i="126"/>
  <c r="BA142" i="126"/>
  <c r="BB142" i="126"/>
  <c r="BC142" i="126"/>
  <c r="BD142" i="126"/>
  <c r="BE142" i="126"/>
  <c r="BF142" i="126"/>
  <c r="BG142" i="126"/>
  <c r="BH142" i="126"/>
  <c r="BI142" i="126"/>
  <c r="BJ142" i="126"/>
  <c r="BK142" i="126"/>
  <c r="BL142" i="126"/>
  <c r="BM142" i="126"/>
  <c r="BN142" i="126"/>
  <c r="BO142" i="126"/>
  <c r="BP142" i="126"/>
  <c r="BQ142" i="126"/>
  <c r="BR142" i="126"/>
  <c r="BS142" i="126"/>
  <c r="BT142" i="126"/>
  <c r="BU142" i="126"/>
  <c r="BV142" i="126"/>
  <c r="BW142" i="126"/>
  <c r="BX142" i="126"/>
  <c r="BY142" i="126"/>
  <c r="BZ142" i="126"/>
  <c r="CA142" i="126"/>
  <c r="CB142" i="126"/>
  <c r="CC142" i="126"/>
  <c r="CD142" i="126"/>
  <c r="CE142" i="126"/>
  <c r="CF142" i="126"/>
  <c r="CG142" i="126"/>
  <c r="CH142" i="126"/>
  <c r="CI142" i="126"/>
  <c r="CJ142" i="126"/>
  <c r="CK142" i="126"/>
  <c r="AY143" i="126"/>
  <c r="AZ143" i="126"/>
  <c r="BA143" i="126"/>
  <c r="BB143" i="126"/>
  <c r="BC143" i="126"/>
  <c r="BD143" i="126"/>
  <c r="BE143" i="126"/>
  <c r="BF143" i="126"/>
  <c r="BG143" i="126"/>
  <c r="BH143" i="126"/>
  <c r="BI143" i="126"/>
  <c r="BJ143" i="126"/>
  <c r="BK143" i="126"/>
  <c r="BL143" i="126"/>
  <c r="BM143" i="126"/>
  <c r="BN143" i="126"/>
  <c r="BO143" i="126"/>
  <c r="BP143" i="126"/>
  <c r="BQ143" i="126"/>
  <c r="BR143" i="126"/>
  <c r="BS143" i="126"/>
  <c r="BT143" i="126"/>
  <c r="BU143" i="126"/>
  <c r="BV143" i="126"/>
  <c r="BW143" i="126"/>
  <c r="BX143" i="126"/>
  <c r="BY143" i="126"/>
  <c r="BZ143" i="126"/>
  <c r="CA143" i="126"/>
  <c r="CB143" i="126"/>
  <c r="CC143" i="126"/>
  <c r="CD143" i="126"/>
  <c r="CE143" i="126"/>
  <c r="CF143" i="126"/>
  <c r="CG143" i="126"/>
  <c r="CH143" i="126"/>
  <c r="CI143" i="126"/>
  <c r="CJ143" i="126"/>
  <c r="CK143" i="126"/>
  <c r="AY144" i="126"/>
  <c r="AZ144" i="126"/>
  <c r="BA144" i="126"/>
  <c r="BB144" i="126"/>
  <c r="BC144" i="126"/>
  <c r="BD144" i="126"/>
  <c r="BE144" i="126"/>
  <c r="BF144" i="126"/>
  <c r="BG144" i="126"/>
  <c r="BH144" i="126"/>
  <c r="BI144" i="126"/>
  <c r="BJ144" i="126"/>
  <c r="BK144" i="126"/>
  <c r="BL144" i="126"/>
  <c r="BM144" i="126"/>
  <c r="BN144" i="126"/>
  <c r="BO144" i="126"/>
  <c r="BP144" i="126"/>
  <c r="BQ144" i="126"/>
  <c r="BR144" i="126"/>
  <c r="BS144" i="126"/>
  <c r="BT144" i="126"/>
  <c r="BU144" i="126"/>
  <c r="BV144" i="126"/>
  <c r="BW144" i="126"/>
  <c r="BX144" i="126"/>
  <c r="BY144" i="126"/>
  <c r="BZ144" i="126"/>
  <c r="CA144" i="126"/>
  <c r="CB144" i="126"/>
  <c r="CC144" i="126"/>
  <c r="CD144" i="126"/>
  <c r="CE144" i="126"/>
  <c r="CF144" i="126"/>
  <c r="CG144" i="126"/>
  <c r="CH144" i="126"/>
  <c r="CI144" i="126"/>
  <c r="CJ144" i="126"/>
  <c r="CK144" i="126"/>
  <c r="AY145" i="126"/>
  <c r="AZ145" i="126"/>
  <c r="BA145" i="126"/>
  <c r="BB145" i="126"/>
  <c r="BC145" i="126"/>
  <c r="BD145" i="126"/>
  <c r="BE145" i="126"/>
  <c r="BF145" i="126"/>
  <c r="BG145" i="126"/>
  <c r="BH145" i="126"/>
  <c r="BI145" i="126"/>
  <c r="BJ145" i="126"/>
  <c r="BK145" i="126"/>
  <c r="BL145" i="126"/>
  <c r="BM145" i="126"/>
  <c r="BN145" i="126"/>
  <c r="BO145" i="126"/>
  <c r="BP145" i="126"/>
  <c r="BQ145" i="126"/>
  <c r="BR145" i="126"/>
  <c r="BS145" i="126"/>
  <c r="BT145" i="126"/>
  <c r="BU145" i="126"/>
  <c r="BV145" i="126"/>
  <c r="BW145" i="126"/>
  <c r="BX145" i="126"/>
  <c r="BY145" i="126"/>
  <c r="BZ145" i="126"/>
  <c r="CA145" i="126"/>
  <c r="CB145" i="126"/>
  <c r="CC145" i="126"/>
  <c r="CD145" i="126"/>
  <c r="CE145" i="126"/>
  <c r="CF145" i="126"/>
  <c r="CG145" i="126"/>
  <c r="CH145" i="126"/>
  <c r="CI145" i="126"/>
  <c r="CJ145" i="126"/>
  <c r="CK145" i="126"/>
  <c r="AY146" i="126"/>
  <c r="AZ146" i="126"/>
  <c r="BA146" i="126"/>
  <c r="BB146" i="126"/>
  <c r="BC146" i="126"/>
  <c r="BD146" i="126"/>
  <c r="BE146" i="126"/>
  <c r="BF146" i="126"/>
  <c r="BG146" i="126"/>
  <c r="BH146" i="126"/>
  <c r="BI146" i="126"/>
  <c r="BJ146" i="126"/>
  <c r="BK146" i="126"/>
  <c r="BL146" i="126"/>
  <c r="BM146" i="126"/>
  <c r="BN146" i="126"/>
  <c r="BO146" i="126"/>
  <c r="BP146" i="126"/>
  <c r="BQ146" i="126"/>
  <c r="BR146" i="126"/>
  <c r="BS146" i="126"/>
  <c r="BT146" i="126"/>
  <c r="BU146" i="126"/>
  <c r="BV146" i="126"/>
  <c r="BW146" i="126"/>
  <c r="BX146" i="126"/>
  <c r="BY146" i="126"/>
  <c r="BZ146" i="126"/>
  <c r="CA146" i="126"/>
  <c r="CB146" i="126"/>
  <c r="CC146" i="126"/>
  <c r="CD146" i="126"/>
  <c r="CE146" i="126"/>
  <c r="CF146" i="126"/>
  <c r="CG146" i="126"/>
  <c r="CH146" i="126"/>
  <c r="CI146" i="126"/>
  <c r="CJ146" i="126"/>
  <c r="CK146" i="126"/>
  <c r="AY147" i="126"/>
  <c r="AZ147" i="126"/>
  <c r="BA147" i="126"/>
  <c r="BB147" i="126"/>
  <c r="BC147" i="126"/>
  <c r="BD147" i="126"/>
  <c r="BE147" i="126"/>
  <c r="BF147" i="126"/>
  <c r="BG147" i="126"/>
  <c r="BH147" i="126"/>
  <c r="BI147" i="126"/>
  <c r="BJ147" i="126"/>
  <c r="BK147" i="126"/>
  <c r="BL147" i="126"/>
  <c r="BM147" i="126"/>
  <c r="BN147" i="126"/>
  <c r="BO147" i="126"/>
  <c r="BP147" i="126"/>
  <c r="BQ147" i="126"/>
  <c r="BR147" i="126"/>
  <c r="BS147" i="126"/>
  <c r="BT147" i="126"/>
  <c r="BU147" i="126"/>
  <c r="BV147" i="126"/>
  <c r="BW147" i="126"/>
  <c r="BX147" i="126"/>
  <c r="BY147" i="126"/>
  <c r="BZ147" i="126"/>
  <c r="CA147" i="126"/>
  <c r="CB147" i="126"/>
  <c r="CC147" i="126"/>
  <c r="CD147" i="126"/>
  <c r="CE147" i="126"/>
  <c r="CF147" i="126"/>
  <c r="CG147" i="126"/>
  <c r="CH147" i="126"/>
  <c r="CI147" i="126"/>
  <c r="CJ147" i="126"/>
  <c r="CK147" i="126"/>
  <c r="AY148" i="126"/>
  <c r="AZ148" i="126"/>
  <c r="BA148" i="126"/>
  <c r="BB148" i="126"/>
  <c r="BC148" i="126"/>
  <c r="BD148" i="126"/>
  <c r="BE148" i="126"/>
  <c r="BF148" i="126"/>
  <c r="BG148" i="126"/>
  <c r="BH148" i="126"/>
  <c r="BI148" i="126"/>
  <c r="BJ148" i="126"/>
  <c r="BK148" i="126"/>
  <c r="BL148" i="126"/>
  <c r="BM148" i="126"/>
  <c r="BN148" i="126"/>
  <c r="BO148" i="126"/>
  <c r="BP148" i="126"/>
  <c r="BQ148" i="126"/>
  <c r="BR148" i="126"/>
  <c r="BS148" i="126"/>
  <c r="BT148" i="126"/>
  <c r="BU148" i="126"/>
  <c r="BV148" i="126"/>
  <c r="BW148" i="126"/>
  <c r="BX148" i="126"/>
  <c r="BY148" i="126"/>
  <c r="BZ148" i="126"/>
  <c r="CA148" i="126"/>
  <c r="CB148" i="126"/>
  <c r="CC148" i="126"/>
  <c r="CD148" i="126"/>
  <c r="CE148" i="126"/>
  <c r="CF148" i="126"/>
  <c r="CG148" i="126"/>
  <c r="CH148" i="126"/>
  <c r="CI148" i="126"/>
  <c r="CJ148" i="126"/>
  <c r="CK148" i="126"/>
  <c r="AY149" i="126"/>
  <c r="AZ149" i="126"/>
  <c r="BA149" i="126"/>
  <c r="BB149" i="126"/>
  <c r="BC149" i="126"/>
  <c r="BD149" i="126"/>
  <c r="BE149" i="126"/>
  <c r="BF149" i="126"/>
  <c r="BG149" i="126"/>
  <c r="BH149" i="126"/>
  <c r="BI149" i="126"/>
  <c r="BJ149" i="126"/>
  <c r="BK149" i="126"/>
  <c r="BL149" i="126"/>
  <c r="BM149" i="126"/>
  <c r="BN149" i="126"/>
  <c r="BO149" i="126"/>
  <c r="BP149" i="126"/>
  <c r="BQ149" i="126"/>
  <c r="BR149" i="126"/>
  <c r="BS149" i="126"/>
  <c r="BT149" i="126"/>
  <c r="BU149" i="126"/>
  <c r="BV149" i="126"/>
  <c r="BW149" i="126"/>
  <c r="BX149" i="126"/>
  <c r="BY149" i="126"/>
  <c r="BZ149" i="126"/>
  <c r="CA149" i="126"/>
  <c r="CB149" i="126"/>
  <c r="CC149" i="126"/>
  <c r="CD149" i="126"/>
  <c r="CE149" i="126"/>
  <c r="CF149" i="126"/>
  <c r="CG149" i="126"/>
  <c r="CH149" i="126"/>
  <c r="CI149" i="126"/>
  <c r="CJ149" i="126"/>
  <c r="CK149" i="126"/>
  <c r="AY150" i="126"/>
  <c r="AZ150" i="126"/>
  <c r="BA150" i="126"/>
  <c r="BB150" i="126"/>
  <c r="BC150" i="126"/>
  <c r="BD150" i="126"/>
  <c r="BE150" i="126"/>
  <c r="BF150" i="126"/>
  <c r="BG150" i="126"/>
  <c r="BH150" i="126"/>
  <c r="BI150" i="126"/>
  <c r="BJ150" i="126"/>
  <c r="BK150" i="126"/>
  <c r="BL150" i="126"/>
  <c r="BM150" i="126"/>
  <c r="BN150" i="126"/>
  <c r="BO150" i="126"/>
  <c r="BP150" i="126"/>
  <c r="BQ150" i="126"/>
  <c r="BR150" i="126"/>
  <c r="BS150" i="126"/>
  <c r="BT150" i="126"/>
  <c r="BU150" i="126"/>
  <c r="BV150" i="126"/>
  <c r="BW150" i="126"/>
  <c r="BX150" i="126"/>
  <c r="BY150" i="126"/>
  <c r="BZ150" i="126"/>
  <c r="CA150" i="126"/>
  <c r="CB150" i="126"/>
  <c r="CC150" i="126"/>
  <c r="CD150" i="126"/>
  <c r="CE150" i="126"/>
  <c r="CF150" i="126"/>
  <c r="CG150" i="126"/>
  <c r="CH150" i="126"/>
  <c r="CI150" i="126"/>
  <c r="CJ150" i="126"/>
  <c r="CK150" i="126"/>
  <c r="AY151" i="126"/>
  <c r="AZ151" i="126"/>
  <c r="BA151" i="126"/>
  <c r="BB151" i="126"/>
  <c r="BC151" i="126"/>
  <c r="BD151" i="126"/>
  <c r="BE151" i="126"/>
  <c r="BF151" i="126"/>
  <c r="BG151" i="126"/>
  <c r="BH151" i="126"/>
  <c r="BI151" i="126"/>
  <c r="BJ151" i="126"/>
  <c r="BK151" i="126"/>
  <c r="BL151" i="126"/>
  <c r="BM151" i="126"/>
  <c r="BN151" i="126"/>
  <c r="BO151" i="126"/>
  <c r="BP151" i="126"/>
  <c r="BQ151" i="126"/>
  <c r="BR151" i="126"/>
  <c r="BS151" i="126"/>
  <c r="BT151" i="126"/>
  <c r="BU151" i="126"/>
  <c r="BV151" i="126"/>
  <c r="BW151" i="126"/>
  <c r="BX151" i="126"/>
  <c r="BY151" i="126"/>
  <c r="BZ151" i="126"/>
  <c r="CA151" i="126"/>
  <c r="CB151" i="126"/>
  <c r="CC151" i="126"/>
  <c r="CD151" i="126"/>
  <c r="CE151" i="126"/>
  <c r="CF151" i="126"/>
  <c r="CG151" i="126"/>
  <c r="CH151" i="126"/>
  <c r="CI151" i="126"/>
  <c r="CJ151" i="126"/>
  <c r="CK151" i="126"/>
  <c r="AY152" i="126"/>
  <c r="AZ152" i="126"/>
  <c r="BA152" i="126"/>
  <c r="BB152" i="126"/>
  <c r="BC152" i="126"/>
  <c r="BD152" i="126"/>
  <c r="BE152" i="126"/>
  <c r="BF152" i="126"/>
  <c r="BG152" i="126"/>
  <c r="BH152" i="126"/>
  <c r="BI152" i="126"/>
  <c r="BJ152" i="126"/>
  <c r="BK152" i="126"/>
  <c r="BL152" i="126"/>
  <c r="BM152" i="126"/>
  <c r="BN152" i="126"/>
  <c r="BO152" i="126"/>
  <c r="BP152" i="126"/>
  <c r="BQ152" i="126"/>
  <c r="BR152" i="126"/>
  <c r="BS152" i="126"/>
  <c r="BT152" i="126"/>
  <c r="BU152" i="126"/>
  <c r="BV152" i="126"/>
  <c r="BW152" i="126"/>
  <c r="BX152" i="126"/>
  <c r="BY152" i="126"/>
  <c r="BZ152" i="126"/>
  <c r="CA152" i="126"/>
  <c r="CB152" i="126"/>
  <c r="CC152" i="126"/>
  <c r="CD152" i="126"/>
  <c r="CE152" i="126"/>
  <c r="CF152" i="126"/>
  <c r="CG152" i="126"/>
  <c r="CH152" i="126"/>
  <c r="CI152" i="126"/>
  <c r="CJ152" i="126"/>
  <c r="CK152" i="126"/>
  <c r="AY153" i="126"/>
  <c r="AZ153" i="126"/>
  <c r="BA153" i="126"/>
  <c r="BB153" i="126"/>
  <c r="BC153" i="126"/>
  <c r="BD153" i="126"/>
  <c r="BE153" i="126"/>
  <c r="BF153" i="126"/>
  <c r="BG153" i="126"/>
  <c r="BH153" i="126"/>
  <c r="BI153" i="126"/>
  <c r="BJ153" i="126"/>
  <c r="BK153" i="126"/>
  <c r="BL153" i="126"/>
  <c r="BM153" i="126"/>
  <c r="BN153" i="126"/>
  <c r="BO153" i="126"/>
  <c r="BP153" i="126"/>
  <c r="BQ153" i="126"/>
  <c r="BR153" i="126"/>
  <c r="BS153" i="126"/>
  <c r="BT153" i="126"/>
  <c r="BU153" i="126"/>
  <c r="BV153" i="126"/>
  <c r="BW153" i="126"/>
  <c r="BX153" i="126"/>
  <c r="BY153" i="126"/>
  <c r="BZ153" i="126"/>
  <c r="CA153" i="126"/>
  <c r="CB153" i="126"/>
  <c r="CC153" i="126"/>
  <c r="CD153" i="126"/>
  <c r="CE153" i="126"/>
  <c r="CF153" i="126"/>
  <c r="CG153" i="126"/>
  <c r="CH153" i="126"/>
  <c r="CI153" i="126"/>
  <c r="CJ153" i="126"/>
  <c r="CK153" i="126"/>
  <c r="AY154" i="126"/>
  <c r="AZ154" i="126"/>
  <c r="BA154" i="126"/>
  <c r="BB154" i="126"/>
  <c r="BC154" i="126"/>
  <c r="BD154" i="126"/>
  <c r="BE154" i="126"/>
  <c r="BF154" i="126"/>
  <c r="BG154" i="126"/>
  <c r="BH154" i="126"/>
  <c r="BI154" i="126"/>
  <c r="BJ154" i="126"/>
  <c r="BK154" i="126"/>
  <c r="BL154" i="126"/>
  <c r="BM154" i="126"/>
  <c r="BN154" i="126"/>
  <c r="BO154" i="126"/>
  <c r="BP154" i="126"/>
  <c r="BQ154" i="126"/>
  <c r="BR154" i="126"/>
  <c r="BS154" i="126"/>
  <c r="BT154" i="126"/>
  <c r="BU154" i="126"/>
  <c r="BV154" i="126"/>
  <c r="BW154" i="126"/>
  <c r="BX154" i="126"/>
  <c r="BY154" i="126"/>
  <c r="BZ154" i="126"/>
  <c r="CA154" i="126"/>
  <c r="CB154" i="126"/>
  <c r="CC154" i="126"/>
  <c r="CD154" i="126"/>
  <c r="CE154" i="126"/>
  <c r="CF154" i="126"/>
  <c r="CG154" i="126"/>
  <c r="CH154" i="126"/>
  <c r="CI154" i="126"/>
  <c r="CJ154" i="126"/>
  <c r="CK154" i="126"/>
  <c r="AY155" i="126"/>
  <c r="AZ155" i="126"/>
  <c r="BA155" i="126"/>
  <c r="BB155" i="126"/>
  <c r="BC155" i="126"/>
  <c r="BD155" i="126"/>
  <c r="BE155" i="126"/>
  <c r="BF155" i="126"/>
  <c r="BG155" i="126"/>
  <c r="BH155" i="126"/>
  <c r="BI155" i="126"/>
  <c r="BJ155" i="126"/>
  <c r="BK155" i="126"/>
  <c r="BL155" i="126"/>
  <c r="BM155" i="126"/>
  <c r="BN155" i="126"/>
  <c r="BO155" i="126"/>
  <c r="BP155" i="126"/>
  <c r="BQ155" i="126"/>
  <c r="BR155" i="126"/>
  <c r="BS155" i="126"/>
  <c r="BT155" i="126"/>
  <c r="BU155" i="126"/>
  <c r="BV155" i="126"/>
  <c r="BW155" i="126"/>
  <c r="BX155" i="126"/>
  <c r="BY155" i="126"/>
  <c r="BZ155" i="126"/>
  <c r="CA155" i="126"/>
  <c r="CB155" i="126"/>
  <c r="CC155" i="126"/>
  <c r="CD155" i="126"/>
  <c r="CE155" i="126"/>
  <c r="CF155" i="126"/>
  <c r="CG155" i="126"/>
  <c r="CH155" i="126"/>
  <c r="CI155" i="126"/>
  <c r="CJ155" i="126"/>
  <c r="CK155" i="126"/>
  <c r="AY156" i="126"/>
  <c r="AZ156" i="126"/>
  <c r="BA156" i="126"/>
  <c r="BB156" i="126"/>
  <c r="BC156" i="126"/>
  <c r="BD156" i="126"/>
  <c r="BE156" i="126"/>
  <c r="BF156" i="126"/>
  <c r="BG156" i="126"/>
  <c r="BH156" i="126"/>
  <c r="BI156" i="126"/>
  <c r="BJ156" i="126"/>
  <c r="BK156" i="126"/>
  <c r="BL156" i="126"/>
  <c r="BM156" i="126"/>
  <c r="BN156" i="126"/>
  <c r="BO156" i="126"/>
  <c r="BP156" i="126"/>
  <c r="BQ156" i="126"/>
  <c r="BR156" i="126"/>
  <c r="BS156" i="126"/>
  <c r="BT156" i="126"/>
  <c r="BU156" i="126"/>
  <c r="BV156" i="126"/>
  <c r="BW156" i="126"/>
  <c r="BX156" i="126"/>
  <c r="BY156" i="126"/>
  <c r="BZ156" i="126"/>
  <c r="CA156" i="126"/>
  <c r="CB156" i="126"/>
  <c r="CC156" i="126"/>
  <c r="CD156" i="126"/>
  <c r="CE156" i="126"/>
  <c r="CF156" i="126"/>
  <c r="CG156" i="126"/>
  <c r="CH156" i="126"/>
  <c r="CI156" i="126"/>
  <c r="CJ156" i="126"/>
  <c r="CK156" i="126"/>
  <c r="AY157" i="126"/>
  <c r="AZ157" i="126"/>
  <c r="BA157" i="126"/>
  <c r="BB157" i="126"/>
  <c r="BC157" i="126"/>
  <c r="BD157" i="126"/>
  <c r="BE157" i="126"/>
  <c r="BF157" i="126"/>
  <c r="BG157" i="126"/>
  <c r="BH157" i="126"/>
  <c r="BI157" i="126"/>
  <c r="BJ157" i="126"/>
  <c r="BK157" i="126"/>
  <c r="BL157" i="126"/>
  <c r="BM157" i="126"/>
  <c r="BN157" i="126"/>
  <c r="BO157" i="126"/>
  <c r="BP157" i="126"/>
  <c r="BQ157" i="126"/>
  <c r="BR157" i="126"/>
  <c r="BS157" i="126"/>
  <c r="BT157" i="126"/>
  <c r="BU157" i="126"/>
  <c r="BV157" i="126"/>
  <c r="BW157" i="126"/>
  <c r="BX157" i="126"/>
  <c r="BY157" i="126"/>
  <c r="BZ157" i="126"/>
  <c r="CA157" i="126"/>
  <c r="CB157" i="126"/>
  <c r="CC157" i="126"/>
  <c r="CD157" i="126"/>
  <c r="CE157" i="126"/>
  <c r="CF157" i="126"/>
  <c r="CG157" i="126"/>
  <c r="CH157" i="126"/>
  <c r="CI157" i="126"/>
  <c r="CJ157" i="126"/>
  <c r="CK157" i="126"/>
  <c r="AY158" i="126"/>
  <c r="AZ158" i="126"/>
  <c r="BA158" i="126"/>
  <c r="BB158" i="126"/>
  <c r="BC158" i="126"/>
  <c r="BD158" i="126"/>
  <c r="BE158" i="126"/>
  <c r="BF158" i="126"/>
  <c r="BG158" i="126"/>
  <c r="BH158" i="126"/>
  <c r="BI158" i="126"/>
  <c r="BJ158" i="126"/>
  <c r="BK158" i="126"/>
  <c r="BL158" i="126"/>
  <c r="BM158" i="126"/>
  <c r="BN158" i="126"/>
  <c r="BO158" i="126"/>
  <c r="BP158" i="126"/>
  <c r="BQ158" i="126"/>
  <c r="BR158" i="126"/>
  <c r="BS158" i="126"/>
  <c r="BT158" i="126"/>
  <c r="BU158" i="126"/>
  <c r="BV158" i="126"/>
  <c r="BW158" i="126"/>
  <c r="BX158" i="126"/>
  <c r="BY158" i="126"/>
  <c r="BZ158" i="126"/>
  <c r="CA158" i="126"/>
  <c r="CB158" i="126"/>
  <c r="CC158" i="126"/>
  <c r="CD158" i="126"/>
  <c r="CE158" i="126"/>
  <c r="CF158" i="126"/>
  <c r="CG158" i="126"/>
  <c r="CH158" i="126"/>
  <c r="CI158" i="126"/>
  <c r="CJ158" i="126"/>
  <c r="CK158" i="126"/>
  <c r="AY159" i="126"/>
  <c r="AZ159" i="126"/>
  <c r="BA159" i="126"/>
  <c r="BB159" i="126"/>
  <c r="BC159" i="126"/>
  <c r="BD159" i="126"/>
  <c r="BE159" i="126"/>
  <c r="BF159" i="126"/>
  <c r="BG159" i="126"/>
  <c r="BH159" i="126"/>
  <c r="BI159" i="126"/>
  <c r="BJ159" i="126"/>
  <c r="BK159" i="126"/>
  <c r="BL159" i="126"/>
  <c r="BM159" i="126"/>
  <c r="BN159" i="126"/>
  <c r="BO159" i="126"/>
  <c r="BP159" i="126"/>
  <c r="BQ159" i="126"/>
  <c r="BR159" i="126"/>
  <c r="BS159" i="126"/>
  <c r="BT159" i="126"/>
  <c r="BU159" i="126"/>
  <c r="BV159" i="126"/>
  <c r="BW159" i="126"/>
  <c r="BX159" i="126"/>
  <c r="BY159" i="126"/>
  <c r="BZ159" i="126"/>
  <c r="CA159" i="126"/>
  <c r="CB159" i="126"/>
  <c r="CC159" i="126"/>
  <c r="CD159" i="126"/>
  <c r="CE159" i="126"/>
  <c r="CF159" i="126"/>
  <c r="CG159" i="126"/>
  <c r="CH159" i="126"/>
  <c r="CI159" i="126"/>
  <c r="CJ159" i="126"/>
  <c r="CK159" i="126"/>
  <c r="AY160" i="126"/>
  <c r="AZ160" i="126"/>
  <c r="BA160" i="126"/>
  <c r="BB160" i="126"/>
  <c r="BC160" i="126"/>
  <c r="BD160" i="126"/>
  <c r="BE160" i="126"/>
  <c r="BF160" i="126"/>
  <c r="BG160" i="126"/>
  <c r="BH160" i="126"/>
  <c r="BI160" i="126"/>
  <c r="BJ160" i="126"/>
  <c r="BK160" i="126"/>
  <c r="BL160" i="126"/>
  <c r="BM160" i="126"/>
  <c r="BN160" i="126"/>
  <c r="BO160" i="126"/>
  <c r="BP160" i="126"/>
  <c r="BQ160" i="126"/>
  <c r="BR160" i="126"/>
  <c r="BS160" i="126"/>
  <c r="BT160" i="126"/>
  <c r="BU160" i="126"/>
  <c r="BV160" i="126"/>
  <c r="BW160" i="126"/>
  <c r="BX160" i="126"/>
  <c r="BY160" i="126"/>
  <c r="BZ160" i="126"/>
  <c r="CA160" i="126"/>
  <c r="CB160" i="126"/>
  <c r="CC160" i="126"/>
  <c r="CD160" i="126"/>
  <c r="CE160" i="126"/>
  <c r="CF160" i="126"/>
  <c r="CG160" i="126"/>
  <c r="CH160" i="126"/>
  <c r="CI160" i="126"/>
  <c r="CJ160" i="126"/>
  <c r="CK160" i="126"/>
  <c r="AY161" i="126"/>
  <c r="AZ161" i="126"/>
  <c r="BA161" i="126"/>
  <c r="BB161" i="126"/>
  <c r="BC161" i="126"/>
  <c r="BD161" i="126"/>
  <c r="BE161" i="126"/>
  <c r="BF161" i="126"/>
  <c r="BG161" i="126"/>
  <c r="BH161" i="126"/>
  <c r="BI161" i="126"/>
  <c r="BJ161" i="126"/>
  <c r="BK161" i="126"/>
  <c r="BL161" i="126"/>
  <c r="BM161" i="126"/>
  <c r="BN161" i="126"/>
  <c r="BO161" i="126"/>
  <c r="BP161" i="126"/>
  <c r="BQ161" i="126"/>
  <c r="BR161" i="126"/>
  <c r="BS161" i="126"/>
  <c r="BT161" i="126"/>
  <c r="BU161" i="126"/>
  <c r="BV161" i="126"/>
  <c r="BW161" i="126"/>
  <c r="BX161" i="126"/>
  <c r="BY161" i="126"/>
  <c r="BZ161" i="126"/>
  <c r="CA161" i="126"/>
  <c r="CB161" i="126"/>
  <c r="CC161" i="126"/>
  <c r="CD161" i="126"/>
  <c r="CE161" i="126"/>
  <c r="CF161" i="126"/>
  <c r="CG161" i="126"/>
  <c r="CH161" i="126"/>
  <c r="CI161" i="126"/>
  <c r="CJ161" i="126"/>
  <c r="CK161" i="126"/>
  <c r="AY162" i="126"/>
  <c r="AZ162" i="126"/>
  <c r="BA162" i="126"/>
  <c r="BB162" i="126"/>
  <c r="BC162" i="126"/>
  <c r="BD162" i="126"/>
  <c r="BE162" i="126"/>
  <c r="BF162" i="126"/>
  <c r="BG162" i="126"/>
  <c r="BH162" i="126"/>
  <c r="BI162" i="126"/>
  <c r="BJ162" i="126"/>
  <c r="BK162" i="126"/>
  <c r="BL162" i="126"/>
  <c r="BM162" i="126"/>
  <c r="BN162" i="126"/>
  <c r="BO162" i="126"/>
  <c r="BP162" i="126"/>
  <c r="BQ162" i="126"/>
  <c r="BR162" i="126"/>
  <c r="BS162" i="126"/>
  <c r="BT162" i="126"/>
  <c r="BU162" i="126"/>
  <c r="BV162" i="126"/>
  <c r="BW162" i="126"/>
  <c r="BX162" i="126"/>
  <c r="BY162" i="126"/>
  <c r="BZ162" i="126"/>
  <c r="CA162" i="126"/>
  <c r="CB162" i="126"/>
  <c r="CC162" i="126"/>
  <c r="CD162" i="126"/>
  <c r="CE162" i="126"/>
  <c r="CF162" i="126"/>
  <c r="CG162" i="126"/>
  <c r="CH162" i="126"/>
  <c r="CI162" i="126"/>
  <c r="CJ162" i="126"/>
  <c r="CK162" i="126"/>
  <c r="AY163" i="126"/>
  <c r="AZ163" i="126"/>
  <c r="BA163" i="126"/>
  <c r="BB163" i="126"/>
  <c r="BC163" i="126"/>
  <c r="BD163" i="126"/>
  <c r="BE163" i="126"/>
  <c r="BF163" i="126"/>
  <c r="BG163" i="126"/>
  <c r="BH163" i="126"/>
  <c r="BI163" i="126"/>
  <c r="BJ163" i="126"/>
  <c r="BK163" i="126"/>
  <c r="BL163" i="126"/>
  <c r="BM163" i="126"/>
  <c r="BN163" i="126"/>
  <c r="BO163" i="126"/>
  <c r="BP163" i="126"/>
  <c r="BQ163" i="126"/>
  <c r="BR163" i="126"/>
  <c r="BS163" i="126"/>
  <c r="BT163" i="126"/>
  <c r="BU163" i="126"/>
  <c r="BV163" i="126"/>
  <c r="BW163" i="126"/>
  <c r="BX163" i="126"/>
  <c r="BY163" i="126"/>
  <c r="BZ163" i="126"/>
  <c r="CA163" i="126"/>
  <c r="CB163" i="126"/>
  <c r="CC163" i="126"/>
  <c r="CD163" i="126"/>
  <c r="CE163" i="126"/>
  <c r="CF163" i="126"/>
  <c r="CG163" i="126"/>
  <c r="CH163" i="126"/>
  <c r="CI163" i="126"/>
  <c r="CJ163" i="126"/>
  <c r="CK163" i="126"/>
  <c r="AY164" i="126"/>
  <c r="AZ164" i="126"/>
  <c r="BA164" i="126"/>
  <c r="BB164" i="126"/>
  <c r="BC164" i="126"/>
  <c r="BD164" i="126"/>
  <c r="BE164" i="126"/>
  <c r="BF164" i="126"/>
  <c r="BG164" i="126"/>
  <c r="BH164" i="126"/>
  <c r="BI164" i="126"/>
  <c r="BJ164" i="126"/>
  <c r="BK164" i="126"/>
  <c r="BL164" i="126"/>
  <c r="BM164" i="126"/>
  <c r="BN164" i="126"/>
  <c r="BO164" i="126"/>
  <c r="BP164" i="126"/>
  <c r="BQ164" i="126"/>
  <c r="BR164" i="126"/>
  <c r="BS164" i="126"/>
  <c r="BT164" i="126"/>
  <c r="BU164" i="126"/>
  <c r="BV164" i="126"/>
  <c r="BW164" i="126"/>
  <c r="BX164" i="126"/>
  <c r="BY164" i="126"/>
  <c r="BZ164" i="126"/>
  <c r="CA164" i="126"/>
  <c r="CB164" i="126"/>
  <c r="CC164" i="126"/>
  <c r="CD164" i="126"/>
  <c r="CE164" i="126"/>
  <c r="CF164" i="126"/>
  <c r="CG164" i="126"/>
  <c r="CH164" i="126"/>
  <c r="CI164" i="126"/>
  <c r="CJ164" i="126"/>
  <c r="CK164" i="126"/>
  <c r="AY165" i="126"/>
  <c r="AZ165" i="126"/>
  <c r="BA165" i="126"/>
  <c r="BB165" i="126"/>
  <c r="BC165" i="126"/>
  <c r="BD165" i="126"/>
  <c r="BE165" i="126"/>
  <c r="BF165" i="126"/>
  <c r="BG165" i="126"/>
  <c r="BH165" i="126"/>
  <c r="BI165" i="126"/>
  <c r="BJ165" i="126"/>
  <c r="BK165" i="126"/>
  <c r="BL165" i="126"/>
  <c r="BM165" i="126"/>
  <c r="BN165" i="126"/>
  <c r="BO165" i="126"/>
  <c r="BP165" i="126"/>
  <c r="BQ165" i="126"/>
  <c r="BR165" i="126"/>
  <c r="BS165" i="126"/>
  <c r="BT165" i="126"/>
  <c r="BU165" i="126"/>
  <c r="BV165" i="126"/>
  <c r="BW165" i="126"/>
  <c r="BX165" i="126"/>
  <c r="BY165" i="126"/>
  <c r="BZ165" i="126"/>
  <c r="CA165" i="126"/>
  <c r="CB165" i="126"/>
  <c r="CC165" i="126"/>
  <c r="CD165" i="126"/>
  <c r="CE165" i="126"/>
  <c r="CF165" i="126"/>
  <c r="CG165" i="126"/>
  <c r="CH165" i="126"/>
  <c r="CI165" i="126"/>
  <c r="CJ165" i="126"/>
  <c r="CK165" i="126"/>
  <c r="AY166" i="126"/>
  <c r="AZ166" i="126"/>
  <c r="BA166" i="126"/>
  <c r="BB166" i="126"/>
  <c r="BC166" i="126"/>
  <c r="BD166" i="126"/>
  <c r="BE166" i="126"/>
  <c r="BF166" i="126"/>
  <c r="BG166" i="126"/>
  <c r="BH166" i="126"/>
  <c r="BI166" i="126"/>
  <c r="BJ166" i="126"/>
  <c r="BK166" i="126"/>
  <c r="BL166" i="126"/>
  <c r="BM166" i="126"/>
  <c r="BN166" i="126"/>
  <c r="BO166" i="126"/>
  <c r="BP166" i="126"/>
  <c r="BQ166" i="126"/>
  <c r="BR166" i="126"/>
  <c r="BS166" i="126"/>
  <c r="BT166" i="126"/>
  <c r="BU166" i="126"/>
  <c r="BV166" i="126"/>
  <c r="BW166" i="126"/>
  <c r="BX166" i="126"/>
  <c r="BY166" i="126"/>
  <c r="BZ166" i="126"/>
  <c r="CA166" i="126"/>
  <c r="CB166" i="126"/>
  <c r="CC166" i="126"/>
  <c r="CD166" i="126"/>
  <c r="CE166" i="126"/>
  <c r="CF166" i="126"/>
  <c r="CG166" i="126"/>
  <c r="CH166" i="126"/>
  <c r="CI166" i="126"/>
  <c r="CJ166" i="126"/>
  <c r="CK166" i="126"/>
  <c r="AY167" i="126"/>
  <c r="AZ167" i="126"/>
  <c r="BA167" i="126"/>
  <c r="BB167" i="126"/>
  <c r="BC167" i="126"/>
  <c r="BD167" i="126"/>
  <c r="BE167" i="126"/>
  <c r="BF167" i="126"/>
  <c r="BG167" i="126"/>
  <c r="BH167" i="126"/>
  <c r="BI167" i="126"/>
  <c r="BJ167" i="126"/>
  <c r="BK167" i="126"/>
  <c r="BL167" i="126"/>
  <c r="BM167" i="126"/>
  <c r="BN167" i="126"/>
  <c r="BO167" i="126"/>
  <c r="BP167" i="126"/>
  <c r="BQ167" i="126"/>
  <c r="BR167" i="126"/>
  <c r="BS167" i="126"/>
  <c r="BT167" i="126"/>
  <c r="BU167" i="126"/>
  <c r="BV167" i="126"/>
  <c r="BW167" i="126"/>
  <c r="BX167" i="126"/>
  <c r="BY167" i="126"/>
  <c r="BZ167" i="126"/>
  <c r="CA167" i="126"/>
  <c r="CB167" i="126"/>
  <c r="CC167" i="126"/>
  <c r="CD167" i="126"/>
  <c r="CE167" i="126"/>
  <c r="CF167" i="126"/>
  <c r="CG167" i="126"/>
  <c r="CH167" i="126"/>
  <c r="CI167" i="126"/>
  <c r="CJ167" i="126"/>
  <c r="CK167" i="126"/>
  <c r="AY168" i="126"/>
  <c r="AZ168" i="126"/>
  <c r="BA168" i="126"/>
  <c r="BB168" i="126"/>
  <c r="BC168" i="126"/>
  <c r="BD168" i="126"/>
  <c r="BE168" i="126"/>
  <c r="BF168" i="126"/>
  <c r="BG168" i="126"/>
  <c r="BH168" i="126"/>
  <c r="BI168" i="126"/>
  <c r="BJ168" i="126"/>
  <c r="BK168" i="126"/>
  <c r="BL168" i="126"/>
  <c r="BM168" i="126"/>
  <c r="BN168" i="126"/>
  <c r="BO168" i="126"/>
  <c r="BP168" i="126"/>
  <c r="BQ168" i="126"/>
  <c r="BR168" i="126"/>
  <c r="BS168" i="126"/>
  <c r="BT168" i="126"/>
  <c r="BU168" i="126"/>
  <c r="BV168" i="126"/>
  <c r="BW168" i="126"/>
  <c r="BX168" i="126"/>
  <c r="BY168" i="126"/>
  <c r="BZ168" i="126"/>
  <c r="CA168" i="126"/>
  <c r="CB168" i="126"/>
  <c r="CC168" i="126"/>
  <c r="CD168" i="126"/>
  <c r="CE168" i="126"/>
  <c r="CF168" i="126"/>
  <c r="CG168" i="126"/>
  <c r="CH168" i="126"/>
  <c r="CI168" i="126"/>
  <c r="CJ168" i="126"/>
  <c r="CK168" i="126"/>
  <c r="AY169" i="126"/>
  <c r="AZ169" i="126"/>
  <c r="BA169" i="126"/>
  <c r="BB169" i="126"/>
  <c r="BC169" i="126"/>
  <c r="BD169" i="126"/>
  <c r="BE169" i="126"/>
  <c r="BF169" i="126"/>
  <c r="BG169" i="126"/>
  <c r="BH169" i="126"/>
  <c r="BI169" i="126"/>
  <c r="BJ169" i="126"/>
  <c r="BK169" i="126"/>
  <c r="BL169" i="126"/>
  <c r="BM169" i="126"/>
  <c r="BN169" i="126"/>
  <c r="BO169" i="126"/>
  <c r="BP169" i="126"/>
  <c r="BQ169" i="126"/>
  <c r="BR169" i="126"/>
  <c r="BS169" i="126"/>
  <c r="BT169" i="126"/>
  <c r="BU169" i="126"/>
  <c r="BV169" i="126"/>
  <c r="BW169" i="126"/>
  <c r="BX169" i="126"/>
  <c r="BY169" i="126"/>
  <c r="BZ169" i="126"/>
  <c r="CA169" i="126"/>
  <c r="CB169" i="126"/>
  <c r="CC169" i="126"/>
  <c r="CD169" i="126"/>
  <c r="CE169" i="126"/>
  <c r="CF169" i="126"/>
  <c r="CG169" i="126"/>
  <c r="CH169" i="126"/>
  <c r="CI169" i="126"/>
  <c r="CJ169" i="126"/>
  <c r="CK169" i="126"/>
  <c r="AY170" i="126"/>
  <c r="AZ170" i="126"/>
  <c r="BA170" i="126"/>
  <c r="BB170" i="126"/>
  <c r="BC170" i="126"/>
  <c r="BD170" i="126"/>
  <c r="BE170" i="126"/>
  <c r="BF170" i="126"/>
  <c r="BG170" i="126"/>
  <c r="BH170" i="126"/>
  <c r="BI170" i="126"/>
  <c r="BJ170" i="126"/>
  <c r="BK170" i="126"/>
  <c r="BL170" i="126"/>
  <c r="BM170" i="126"/>
  <c r="BN170" i="126"/>
  <c r="BO170" i="126"/>
  <c r="BP170" i="126"/>
  <c r="BQ170" i="126"/>
  <c r="BR170" i="126"/>
  <c r="BS170" i="126"/>
  <c r="BT170" i="126"/>
  <c r="BU170" i="126"/>
  <c r="BV170" i="126"/>
  <c r="BW170" i="126"/>
  <c r="BX170" i="126"/>
  <c r="BY170" i="126"/>
  <c r="BZ170" i="126"/>
  <c r="CA170" i="126"/>
  <c r="CB170" i="126"/>
  <c r="CC170" i="126"/>
  <c r="CD170" i="126"/>
  <c r="CE170" i="126"/>
  <c r="CF170" i="126"/>
  <c r="CG170" i="126"/>
  <c r="CH170" i="126"/>
  <c r="CI170" i="126"/>
  <c r="CJ170" i="126"/>
  <c r="CK170" i="126"/>
  <c r="AY171" i="126"/>
  <c r="AZ171" i="126"/>
  <c r="BA171" i="126"/>
  <c r="BB171" i="126"/>
  <c r="BC171" i="126"/>
  <c r="BD171" i="126"/>
  <c r="BE171" i="126"/>
  <c r="BF171" i="126"/>
  <c r="BG171" i="126"/>
  <c r="BH171" i="126"/>
  <c r="BI171" i="126"/>
  <c r="BJ171" i="126"/>
  <c r="BK171" i="126"/>
  <c r="BL171" i="126"/>
  <c r="BM171" i="126"/>
  <c r="BN171" i="126"/>
  <c r="BO171" i="126"/>
  <c r="BP171" i="126"/>
  <c r="BQ171" i="126"/>
  <c r="BR171" i="126"/>
  <c r="BS171" i="126"/>
  <c r="BT171" i="126"/>
  <c r="BU171" i="126"/>
  <c r="BV171" i="126"/>
  <c r="BW171" i="126"/>
  <c r="BX171" i="126"/>
  <c r="BY171" i="126"/>
  <c r="BZ171" i="126"/>
  <c r="CA171" i="126"/>
  <c r="CB171" i="126"/>
  <c r="CC171" i="126"/>
  <c r="CD171" i="126"/>
  <c r="CE171" i="126"/>
  <c r="CF171" i="126"/>
  <c r="CG171" i="126"/>
  <c r="CH171" i="126"/>
  <c r="CI171" i="126"/>
  <c r="CJ171" i="126"/>
  <c r="CK171" i="126"/>
  <c r="AY172" i="126"/>
  <c r="AZ172" i="126"/>
  <c r="BA172" i="126"/>
  <c r="BB172" i="126"/>
  <c r="BC172" i="126"/>
  <c r="BD172" i="126"/>
  <c r="BE172" i="126"/>
  <c r="BF172" i="126"/>
  <c r="BG172" i="126"/>
  <c r="BH172" i="126"/>
  <c r="BI172" i="126"/>
  <c r="BJ172" i="126"/>
  <c r="BK172" i="126"/>
  <c r="BL172" i="126"/>
  <c r="BM172" i="126"/>
  <c r="BN172" i="126"/>
  <c r="BO172" i="126"/>
  <c r="BP172" i="126"/>
  <c r="BQ172" i="126"/>
  <c r="BR172" i="126"/>
  <c r="BS172" i="126"/>
  <c r="BT172" i="126"/>
  <c r="BU172" i="126"/>
  <c r="BV172" i="126"/>
  <c r="BW172" i="126"/>
  <c r="BX172" i="126"/>
  <c r="BY172" i="126"/>
  <c r="BZ172" i="126"/>
  <c r="CA172" i="126"/>
  <c r="CB172" i="126"/>
  <c r="CC172" i="126"/>
  <c r="CD172" i="126"/>
  <c r="CE172" i="126"/>
  <c r="CF172" i="126"/>
  <c r="CG172" i="126"/>
  <c r="CH172" i="126"/>
  <c r="CI172" i="126"/>
  <c r="CJ172" i="126"/>
  <c r="CK172" i="126"/>
  <c r="AY173" i="126"/>
  <c r="AZ173" i="126"/>
  <c r="BA173" i="126"/>
  <c r="BB173" i="126"/>
  <c r="BC173" i="126"/>
  <c r="BD173" i="126"/>
  <c r="BE173" i="126"/>
  <c r="BF173" i="126"/>
  <c r="BG173" i="126"/>
  <c r="BH173" i="126"/>
  <c r="BI173" i="126"/>
  <c r="BJ173" i="126"/>
  <c r="BK173" i="126"/>
  <c r="BL173" i="126"/>
  <c r="BM173" i="126"/>
  <c r="BN173" i="126"/>
  <c r="BO173" i="126"/>
  <c r="BP173" i="126"/>
  <c r="BQ173" i="126"/>
  <c r="BR173" i="126"/>
  <c r="BS173" i="126"/>
  <c r="BT173" i="126"/>
  <c r="BU173" i="126"/>
  <c r="BV173" i="126"/>
  <c r="BW173" i="126"/>
  <c r="BX173" i="126"/>
  <c r="BY173" i="126"/>
  <c r="BZ173" i="126"/>
  <c r="CA173" i="126"/>
  <c r="CB173" i="126"/>
  <c r="CC173" i="126"/>
  <c r="CD173" i="126"/>
  <c r="CE173" i="126"/>
  <c r="CF173" i="126"/>
  <c r="CG173" i="126"/>
  <c r="CH173" i="126"/>
  <c r="CI173" i="126"/>
  <c r="CJ173" i="126"/>
  <c r="CK173" i="126"/>
  <c r="AY174" i="126"/>
  <c r="AZ174" i="126"/>
  <c r="BA174" i="126"/>
  <c r="BB174" i="126"/>
  <c r="BC174" i="126"/>
  <c r="BD174" i="126"/>
  <c r="BE174" i="126"/>
  <c r="BF174" i="126"/>
  <c r="BG174" i="126"/>
  <c r="BH174" i="126"/>
  <c r="BI174" i="126"/>
  <c r="BJ174" i="126"/>
  <c r="BK174" i="126"/>
  <c r="BL174" i="126"/>
  <c r="BM174" i="126"/>
  <c r="BN174" i="126"/>
  <c r="BO174" i="126"/>
  <c r="BP174" i="126"/>
  <c r="BQ174" i="126"/>
  <c r="BR174" i="126"/>
  <c r="BS174" i="126"/>
  <c r="BT174" i="126"/>
  <c r="BU174" i="126"/>
  <c r="BV174" i="126"/>
  <c r="BW174" i="126"/>
  <c r="BX174" i="126"/>
  <c r="BY174" i="126"/>
  <c r="BZ174" i="126"/>
  <c r="CA174" i="126"/>
  <c r="CB174" i="126"/>
  <c r="CC174" i="126"/>
  <c r="CD174" i="126"/>
  <c r="CE174" i="126"/>
  <c r="CF174" i="126"/>
  <c r="CG174" i="126"/>
  <c r="CH174" i="126"/>
  <c r="CI174" i="126"/>
  <c r="CJ174" i="126"/>
  <c r="CK174" i="126"/>
  <c r="AY175" i="126"/>
  <c r="AZ175" i="126"/>
  <c r="BA175" i="126"/>
  <c r="BB175" i="126"/>
  <c r="BC175" i="126"/>
  <c r="BD175" i="126"/>
  <c r="BE175" i="126"/>
  <c r="BF175" i="126"/>
  <c r="BG175" i="126"/>
  <c r="BH175" i="126"/>
  <c r="BI175" i="126"/>
  <c r="BJ175" i="126"/>
  <c r="BK175" i="126"/>
  <c r="BL175" i="126"/>
  <c r="BM175" i="126"/>
  <c r="BN175" i="126"/>
  <c r="BO175" i="126"/>
  <c r="BP175" i="126"/>
  <c r="BQ175" i="126"/>
  <c r="BR175" i="126"/>
  <c r="BS175" i="126"/>
  <c r="BT175" i="126"/>
  <c r="BU175" i="126"/>
  <c r="BV175" i="126"/>
  <c r="BW175" i="126"/>
  <c r="BX175" i="126"/>
  <c r="BY175" i="126"/>
  <c r="BZ175" i="126"/>
  <c r="CA175" i="126"/>
  <c r="CB175" i="126"/>
  <c r="CC175" i="126"/>
  <c r="CD175" i="126"/>
  <c r="CE175" i="126"/>
  <c r="CF175" i="126"/>
  <c r="CG175" i="126"/>
  <c r="CH175" i="126"/>
  <c r="CI175" i="126"/>
  <c r="CJ175" i="126"/>
  <c r="CK175" i="126"/>
  <c r="AY176" i="126"/>
  <c r="AZ176" i="126"/>
  <c r="BA176" i="126"/>
  <c r="BB176" i="126"/>
  <c r="BC176" i="126"/>
  <c r="BD176" i="126"/>
  <c r="BE176" i="126"/>
  <c r="BF176" i="126"/>
  <c r="BG176" i="126"/>
  <c r="BH176" i="126"/>
  <c r="BI176" i="126"/>
  <c r="BJ176" i="126"/>
  <c r="BK176" i="126"/>
  <c r="BL176" i="126"/>
  <c r="BM176" i="126"/>
  <c r="BN176" i="126"/>
  <c r="BO176" i="126"/>
  <c r="BP176" i="126"/>
  <c r="BQ176" i="126"/>
  <c r="BR176" i="126"/>
  <c r="BS176" i="126"/>
  <c r="BT176" i="126"/>
  <c r="BU176" i="126"/>
  <c r="BV176" i="126"/>
  <c r="BW176" i="126"/>
  <c r="BX176" i="126"/>
  <c r="BY176" i="126"/>
  <c r="BZ176" i="126"/>
  <c r="CA176" i="126"/>
  <c r="CB176" i="126"/>
  <c r="CC176" i="126"/>
  <c r="CD176" i="126"/>
  <c r="CE176" i="126"/>
  <c r="CF176" i="126"/>
  <c r="CG176" i="126"/>
  <c r="CH176" i="126"/>
  <c r="CI176" i="126"/>
  <c r="CJ176" i="126"/>
  <c r="CK176" i="126"/>
  <c r="AY177" i="126"/>
  <c r="AZ177" i="126"/>
  <c r="BA177" i="126"/>
  <c r="BB177" i="126"/>
  <c r="BC177" i="126"/>
  <c r="BD177" i="126"/>
  <c r="BE177" i="126"/>
  <c r="BF177" i="126"/>
  <c r="BG177" i="126"/>
  <c r="BH177" i="126"/>
  <c r="BI177" i="126"/>
  <c r="BJ177" i="126"/>
  <c r="BK177" i="126"/>
  <c r="BL177" i="126"/>
  <c r="BM177" i="126"/>
  <c r="BN177" i="126"/>
  <c r="BO177" i="126"/>
  <c r="BP177" i="126"/>
  <c r="BQ177" i="126"/>
  <c r="BR177" i="126"/>
  <c r="BS177" i="126"/>
  <c r="BT177" i="126"/>
  <c r="BU177" i="126"/>
  <c r="BV177" i="126"/>
  <c r="BW177" i="126"/>
  <c r="BX177" i="126"/>
  <c r="BY177" i="126"/>
  <c r="BZ177" i="126"/>
  <c r="CA177" i="126"/>
  <c r="CB177" i="126"/>
  <c r="CC177" i="126"/>
  <c r="CD177" i="126"/>
  <c r="CE177" i="126"/>
  <c r="CF177" i="126"/>
  <c r="CG177" i="126"/>
  <c r="CH177" i="126"/>
  <c r="CI177" i="126"/>
  <c r="CJ177" i="126"/>
  <c r="CK177" i="126"/>
  <c r="AY178" i="126"/>
  <c r="AZ178" i="126"/>
  <c r="BA178" i="126"/>
  <c r="BB178" i="126"/>
  <c r="BC178" i="126"/>
  <c r="BD178" i="126"/>
  <c r="BE178" i="126"/>
  <c r="BF178" i="126"/>
  <c r="BG178" i="126"/>
  <c r="BH178" i="126"/>
  <c r="BI178" i="126"/>
  <c r="BJ178" i="126"/>
  <c r="BK178" i="126"/>
  <c r="BL178" i="126"/>
  <c r="BM178" i="126"/>
  <c r="BN178" i="126"/>
  <c r="BO178" i="126"/>
  <c r="BP178" i="126"/>
  <c r="BQ178" i="126"/>
  <c r="BR178" i="126"/>
  <c r="BS178" i="126"/>
  <c r="BT178" i="126"/>
  <c r="BU178" i="126"/>
  <c r="BV178" i="126"/>
  <c r="BW178" i="126"/>
  <c r="BX178" i="126"/>
  <c r="BY178" i="126"/>
  <c r="BZ178" i="126"/>
  <c r="CA178" i="126"/>
  <c r="CB178" i="126"/>
  <c r="CC178" i="126"/>
  <c r="CD178" i="126"/>
  <c r="CE178" i="126"/>
  <c r="CF178" i="126"/>
  <c r="CG178" i="126"/>
  <c r="CH178" i="126"/>
  <c r="CI178" i="126"/>
  <c r="CJ178" i="126"/>
  <c r="CK178" i="126"/>
  <c r="AY179" i="126"/>
  <c r="AZ179" i="126"/>
  <c r="BA179" i="126"/>
  <c r="BB179" i="126"/>
  <c r="BC179" i="126"/>
  <c r="BD179" i="126"/>
  <c r="BE179" i="126"/>
  <c r="BF179" i="126"/>
  <c r="BG179" i="126"/>
  <c r="BH179" i="126"/>
  <c r="BI179" i="126"/>
  <c r="BJ179" i="126"/>
  <c r="BK179" i="126"/>
  <c r="BL179" i="126"/>
  <c r="BM179" i="126"/>
  <c r="BN179" i="126"/>
  <c r="BO179" i="126"/>
  <c r="BP179" i="126"/>
  <c r="BQ179" i="126"/>
  <c r="BR179" i="126"/>
  <c r="BS179" i="126"/>
  <c r="BT179" i="126"/>
  <c r="BU179" i="126"/>
  <c r="BV179" i="126"/>
  <c r="BW179" i="126"/>
  <c r="BX179" i="126"/>
  <c r="BY179" i="126"/>
  <c r="BZ179" i="126"/>
  <c r="CA179" i="126"/>
  <c r="CB179" i="126"/>
  <c r="CC179" i="126"/>
  <c r="CD179" i="126"/>
  <c r="CE179" i="126"/>
  <c r="CF179" i="126"/>
  <c r="CG179" i="126"/>
  <c r="CH179" i="126"/>
  <c r="CI179" i="126"/>
  <c r="CJ179" i="126"/>
  <c r="CK179" i="126"/>
  <c r="AY180" i="126"/>
  <c r="AZ180" i="126"/>
  <c r="BA180" i="126"/>
  <c r="BB180" i="126"/>
  <c r="BC180" i="126"/>
  <c r="BD180" i="126"/>
  <c r="BE180" i="126"/>
  <c r="BF180" i="126"/>
  <c r="BG180" i="126"/>
  <c r="BH180" i="126"/>
  <c r="BI180" i="126"/>
  <c r="BJ180" i="126"/>
  <c r="BK180" i="126"/>
  <c r="BL180" i="126"/>
  <c r="BM180" i="126"/>
  <c r="BN180" i="126"/>
  <c r="BO180" i="126"/>
  <c r="BP180" i="126"/>
  <c r="BQ180" i="126"/>
  <c r="BR180" i="126"/>
  <c r="BS180" i="126"/>
  <c r="BT180" i="126"/>
  <c r="BU180" i="126"/>
  <c r="BV180" i="126"/>
  <c r="BW180" i="126"/>
  <c r="BX180" i="126"/>
  <c r="BY180" i="126"/>
  <c r="BZ180" i="126"/>
  <c r="CA180" i="126"/>
  <c r="CB180" i="126"/>
  <c r="CC180" i="126"/>
  <c r="CD180" i="126"/>
  <c r="CE180" i="126"/>
  <c r="CF180" i="126"/>
  <c r="CG180" i="126"/>
  <c r="CH180" i="126"/>
  <c r="CI180" i="126"/>
  <c r="CJ180" i="126"/>
  <c r="CK180" i="126"/>
  <c r="AY181" i="126"/>
  <c r="AZ181" i="126"/>
  <c r="BA181" i="126"/>
  <c r="BB181" i="126"/>
  <c r="BC181" i="126"/>
  <c r="BD181" i="126"/>
  <c r="BE181" i="126"/>
  <c r="BF181" i="126"/>
  <c r="BG181" i="126"/>
  <c r="BH181" i="126"/>
  <c r="BI181" i="126"/>
  <c r="BJ181" i="126"/>
  <c r="BK181" i="126"/>
  <c r="BL181" i="126"/>
  <c r="BM181" i="126"/>
  <c r="BN181" i="126"/>
  <c r="BO181" i="126"/>
  <c r="BP181" i="126"/>
  <c r="BQ181" i="126"/>
  <c r="BR181" i="126"/>
  <c r="BS181" i="126"/>
  <c r="BT181" i="126"/>
  <c r="BU181" i="126"/>
  <c r="BV181" i="126"/>
  <c r="BW181" i="126"/>
  <c r="BX181" i="126"/>
  <c r="BY181" i="126"/>
  <c r="BZ181" i="126"/>
  <c r="CA181" i="126"/>
  <c r="CB181" i="126"/>
  <c r="CC181" i="126"/>
  <c r="CD181" i="126"/>
  <c r="CE181" i="126"/>
  <c r="CF181" i="126"/>
  <c r="CG181" i="126"/>
  <c r="CH181" i="126"/>
  <c r="CI181" i="126"/>
  <c r="CJ181" i="126"/>
  <c r="CK181" i="126"/>
  <c r="AY182" i="126"/>
  <c r="AZ182" i="126"/>
  <c r="BA182" i="126"/>
  <c r="BB182" i="126"/>
  <c r="BC182" i="126"/>
  <c r="BD182" i="126"/>
  <c r="BE182" i="126"/>
  <c r="BF182" i="126"/>
  <c r="BG182" i="126"/>
  <c r="BH182" i="126"/>
  <c r="BI182" i="126"/>
  <c r="BJ182" i="126"/>
  <c r="BK182" i="126"/>
  <c r="BL182" i="126"/>
  <c r="BM182" i="126"/>
  <c r="BN182" i="126"/>
  <c r="BO182" i="126"/>
  <c r="BP182" i="126"/>
  <c r="BQ182" i="126"/>
  <c r="BR182" i="126"/>
  <c r="BS182" i="126"/>
  <c r="BT182" i="126"/>
  <c r="BU182" i="126"/>
  <c r="BV182" i="126"/>
  <c r="BW182" i="126"/>
  <c r="BX182" i="126"/>
  <c r="BY182" i="126"/>
  <c r="BZ182" i="126"/>
  <c r="CA182" i="126"/>
  <c r="CB182" i="126"/>
  <c r="CC182" i="126"/>
  <c r="CD182" i="126"/>
  <c r="CE182" i="126"/>
  <c r="CF182" i="126"/>
  <c r="CG182" i="126"/>
  <c r="CH182" i="126"/>
  <c r="CI182" i="126"/>
  <c r="CJ182" i="126"/>
  <c r="CK182" i="126"/>
  <c r="AY183" i="126"/>
  <c r="AZ183" i="126"/>
  <c r="BA183" i="126"/>
  <c r="BB183" i="126"/>
  <c r="BC183" i="126"/>
  <c r="BD183" i="126"/>
  <c r="BE183" i="126"/>
  <c r="BF183" i="126"/>
  <c r="BG183" i="126"/>
  <c r="BH183" i="126"/>
  <c r="BI183" i="126"/>
  <c r="BJ183" i="126"/>
  <c r="BK183" i="126"/>
  <c r="BL183" i="126"/>
  <c r="BM183" i="126"/>
  <c r="BN183" i="126"/>
  <c r="BO183" i="126"/>
  <c r="BP183" i="126"/>
  <c r="BQ183" i="126"/>
  <c r="BR183" i="126"/>
  <c r="BS183" i="126"/>
  <c r="BT183" i="126"/>
  <c r="BU183" i="126"/>
  <c r="BV183" i="126"/>
  <c r="BW183" i="126"/>
  <c r="BX183" i="126"/>
  <c r="BY183" i="126"/>
  <c r="BZ183" i="126"/>
  <c r="CA183" i="126"/>
  <c r="CB183" i="126"/>
  <c r="CC183" i="126"/>
  <c r="CD183" i="126"/>
  <c r="CE183" i="126"/>
  <c r="CF183" i="126"/>
  <c r="CG183" i="126"/>
  <c r="CH183" i="126"/>
  <c r="CI183" i="126"/>
  <c r="CJ183" i="126"/>
  <c r="CK183" i="126"/>
  <c r="AY184" i="126"/>
  <c r="AZ184" i="126"/>
  <c r="BA184" i="126"/>
  <c r="BB184" i="126"/>
  <c r="BC184" i="126"/>
  <c r="BD184" i="126"/>
  <c r="BE184" i="126"/>
  <c r="BF184" i="126"/>
  <c r="BG184" i="126"/>
  <c r="BH184" i="126"/>
  <c r="BI184" i="126"/>
  <c r="BJ184" i="126"/>
  <c r="BK184" i="126"/>
  <c r="BL184" i="126"/>
  <c r="BM184" i="126"/>
  <c r="BN184" i="126"/>
  <c r="BO184" i="126"/>
  <c r="BP184" i="126"/>
  <c r="BQ184" i="126"/>
  <c r="BR184" i="126"/>
  <c r="BS184" i="126"/>
  <c r="BT184" i="126"/>
  <c r="BU184" i="126"/>
  <c r="BV184" i="126"/>
  <c r="BW184" i="126"/>
  <c r="BX184" i="126"/>
  <c r="BY184" i="126"/>
  <c r="BZ184" i="126"/>
  <c r="CA184" i="126"/>
  <c r="CB184" i="126"/>
  <c r="CC184" i="126"/>
  <c r="CD184" i="126"/>
  <c r="CE184" i="126"/>
  <c r="CF184" i="126"/>
  <c r="CG184" i="126"/>
  <c r="CH184" i="126"/>
  <c r="CI184" i="126"/>
  <c r="CJ184" i="126"/>
  <c r="CK184" i="126"/>
  <c r="AY185" i="126"/>
  <c r="AZ185" i="126"/>
  <c r="BA185" i="126"/>
  <c r="BB185" i="126"/>
  <c r="BC185" i="126"/>
  <c r="BD185" i="126"/>
  <c r="BE185" i="126"/>
  <c r="BF185" i="126"/>
  <c r="BG185" i="126"/>
  <c r="BH185" i="126"/>
  <c r="BI185" i="126"/>
  <c r="BJ185" i="126"/>
  <c r="BK185" i="126"/>
  <c r="BL185" i="126"/>
  <c r="BM185" i="126"/>
  <c r="BN185" i="126"/>
  <c r="BO185" i="126"/>
  <c r="BP185" i="126"/>
  <c r="BQ185" i="126"/>
  <c r="BR185" i="126"/>
  <c r="BS185" i="126"/>
  <c r="BT185" i="126"/>
  <c r="BU185" i="126"/>
  <c r="BV185" i="126"/>
  <c r="BW185" i="126"/>
  <c r="BX185" i="126"/>
  <c r="BY185" i="126"/>
  <c r="BZ185" i="126"/>
  <c r="CA185" i="126"/>
  <c r="CB185" i="126"/>
  <c r="CC185" i="126"/>
  <c r="CD185" i="126"/>
  <c r="CE185" i="126"/>
  <c r="CF185" i="126"/>
  <c r="CG185" i="126"/>
  <c r="CH185" i="126"/>
  <c r="CI185" i="126"/>
  <c r="CJ185" i="126"/>
  <c r="CK185" i="126"/>
  <c r="AY186" i="126"/>
  <c r="AZ186" i="126"/>
  <c r="BA186" i="126"/>
  <c r="BB186" i="126"/>
  <c r="BC186" i="126"/>
  <c r="BD186" i="126"/>
  <c r="BE186" i="126"/>
  <c r="BF186" i="126"/>
  <c r="BG186" i="126"/>
  <c r="BH186" i="126"/>
  <c r="BI186" i="126"/>
  <c r="BJ186" i="126"/>
  <c r="BK186" i="126"/>
  <c r="BL186" i="126"/>
  <c r="BM186" i="126"/>
  <c r="BN186" i="126"/>
  <c r="BO186" i="126"/>
  <c r="BP186" i="126"/>
  <c r="BQ186" i="126"/>
  <c r="BR186" i="126"/>
  <c r="BS186" i="126"/>
  <c r="BT186" i="126"/>
  <c r="BU186" i="126"/>
  <c r="BV186" i="126"/>
  <c r="BW186" i="126"/>
  <c r="BX186" i="126"/>
  <c r="BY186" i="126"/>
  <c r="BZ186" i="126"/>
  <c r="CA186" i="126"/>
  <c r="CB186" i="126"/>
  <c r="CC186" i="126"/>
  <c r="CD186" i="126"/>
  <c r="CE186" i="126"/>
  <c r="CF186" i="126"/>
  <c r="CG186" i="126"/>
  <c r="CH186" i="126"/>
  <c r="CI186" i="126"/>
  <c r="CJ186" i="126"/>
  <c r="CK186" i="126"/>
  <c r="AY187" i="126"/>
  <c r="AZ187" i="126"/>
  <c r="BA187" i="126"/>
  <c r="BB187" i="126"/>
  <c r="BC187" i="126"/>
  <c r="BD187" i="126"/>
  <c r="BE187" i="126"/>
  <c r="BF187" i="126"/>
  <c r="BG187" i="126"/>
  <c r="BH187" i="126"/>
  <c r="BI187" i="126"/>
  <c r="BJ187" i="126"/>
  <c r="BK187" i="126"/>
  <c r="BL187" i="126"/>
  <c r="BM187" i="126"/>
  <c r="BN187" i="126"/>
  <c r="BO187" i="126"/>
  <c r="BP187" i="126"/>
  <c r="BQ187" i="126"/>
  <c r="BR187" i="126"/>
  <c r="BS187" i="126"/>
  <c r="BT187" i="126"/>
  <c r="BU187" i="126"/>
  <c r="BV187" i="126"/>
  <c r="BW187" i="126"/>
  <c r="BX187" i="126"/>
  <c r="BY187" i="126"/>
  <c r="BZ187" i="126"/>
  <c r="CA187" i="126"/>
  <c r="CB187" i="126"/>
  <c r="CC187" i="126"/>
  <c r="CD187" i="126"/>
  <c r="CE187" i="126"/>
  <c r="CF187" i="126"/>
  <c r="CG187" i="126"/>
  <c r="CH187" i="126"/>
  <c r="CI187" i="126"/>
  <c r="CJ187" i="126"/>
  <c r="CK187" i="126"/>
  <c r="AY188" i="126"/>
  <c r="AZ188" i="126"/>
  <c r="BA188" i="126"/>
  <c r="BB188" i="126"/>
  <c r="BC188" i="126"/>
  <c r="BD188" i="126"/>
  <c r="BE188" i="126"/>
  <c r="BF188" i="126"/>
  <c r="BG188" i="126"/>
  <c r="BH188" i="126"/>
  <c r="BI188" i="126"/>
  <c r="BJ188" i="126"/>
  <c r="BK188" i="126"/>
  <c r="BL188" i="126"/>
  <c r="BM188" i="126"/>
  <c r="BN188" i="126"/>
  <c r="BO188" i="126"/>
  <c r="BP188" i="126"/>
  <c r="BQ188" i="126"/>
  <c r="BR188" i="126"/>
  <c r="BS188" i="126"/>
  <c r="BT188" i="126"/>
  <c r="BU188" i="126"/>
  <c r="BV188" i="126"/>
  <c r="BW188" i="126"/>
  <c r="BX188" i="126"/>
  <c r="BY188" i="126"/>
  <c r="BZ188" i="126"/>
  <c r="CA188" i="126"/>
  <c r="CB188" i="126"/>
  <c r="CC188" i="126"/>
  <c r="CD188" i="126"/>
  <c r="CE188" i="126"/>
  <c r="CF188" i="126"/>
  <c r="CG188" i="126"/>
  <c r="CH188" i="126"/>
  <c r="CI188" i="126"/>
  <c r="CJ188" i="126"/>
  <c r="CK188" i="126"/>
  <c r="AY189" i="126"/>
  <c r="AZ189" i="126"/>
  <c r="BA189" i="126"/>
  <c r="BB189" i="126"/>
  <c r="BC189" i="126"/>
  <c r="BD189" i="126"/>
  <c r="BE189" i="126"/>
  <c r="BF189" i="126"/>
  <c r="BG189" i="126"/>
  <c r="BH189" i="126"/>
  <c r="BI189" i="126"/>
  <c r="BJ189" i="126"/>
  <c r="BK189" i="126"/>
  <c r="BL189" i="126"/>
  <c r="BM189" i="126"/>
  <c r="BN189" i="126"/>
  <c r="BO189" i="126"/>
  <c r="BP189" i="126"/>
  <c r="BQ189" i="126"/>
  <c r="BR189" i="126"/>
  <c r="BS189" i="126"/>
  <c r="BT189" i="126"/>
  <c r="BU189" i="126"/>
  <c r="BV189" i="126"/>
  <c r="BW189" i="126"/>
  <c r="BX189" i="126"/>
  <c r="BY189" i="126"/>
  <c r="BZ189" i="126"/>
  <c r="CA189" i="126"/>
  <c r="CB189" i="126"/>
  <c r="CC189" i="126"/>
  <c r="CD189" i="126"/>
  <c r="CE189" i="126"/>
  <c r="CF189" i="126"/>
  <c r="CG189" i="126"/>
  <c r="CH189" i="126"/>
  <c r="CI189" i="126"/>
  <c r="CJ189" i="126"/>
  <c r="CK189" i="126"/>
  <c r="AY190" i="126"/>
  <c r="AZ190" i="126"/>
  <c r="BA190" i="126"/>
  <c r="BB190" i="126"/>
  <c r="BC190" i="126"/>
  <c r="BD190" i="126"/>
  <c r="BE190" i="126"/>
  <c r="BF190" i="126"/>
  <c r="BG190" i="126"/>
  <c r="BH190" i="126"/>
  <c r="BI190" i="126"/>
  <c r="BJ190" i="126"/>
  <c r="BK190" i="126"/>
  <c r="BL190" i="126"/>
  <c r="BM190" i="126"/>
  <c r="BN190" i="126"/>
  <c r="BO190" i="126"/>
  <c r="BP190" i="126"/>
  <c r="BQ190" i="126"/>
  <c r="BR190" i="126"/>
  <c r="BS190" i="126"/>
  <c r="BT190" i="126"/>
  <c r="BU190" i="126"/>
  <c r="BV190" i="126"/>
  <c r="BW190" i="126"/>
  <c r="BX190" i="126"/>
  <c r="BY190" i="126"/>
  <c r="BZ190" i="126"/>
  <c r="CA190" i="126"/>
  <c r="CB190" i="126"/>
  <c r="CC190" i="126"/>
  <c r="CD190" i="126"/>
  <c r="CE190" i="126"/>
  <c r="CF190" i="126"/>
  <c r="CG190" i="126"/>
  <c r="CH190" i="126"/>
  <c r="CI190" i="126"/>
  <c r="CJ190" i="126"/>
  <c r="CK190" i="126"/>
  <c r="AY191" i="126"/>
  <c r="AZ191" i="126"/>
  <c r="BA191" i="126"/>
  <c r="BB191" i="126"/>
  <c r="BC191" i="126"/>
  <c r="BD191" i="126"/>
  <c r="BE191" i="126"/>
  <c r="BF191" i="126"/>
  <c r="BG191" i="126"/>
  <c r="BH191" i="126"/>
  <c r="BI191" i="126"/>
  <c r="BJ191" i="126"/>
  <c r="BK191" i="126"/>
  <c r="BL191" i="126"/>
  <c r="BM191" i="126"/>
  <c r="BN191" i="126"/>
  <c r="BO191" i="126"/>
  <c r="BP191" i="126"/>
  <c r="BQ191" i="126"/>
  <c r="BR191" i="126"/>
  <c r="BS191" i="126"/>
  <c r="BT191" i="126"/>
  <c r="BU191" i="126"/>
  <c r="BV191" i="126"/>
  <c r="BW191" i="126"/>
  <c r="BX191" i="126"/>
  <c r="BY191" i="126"/>
  <c r="BZ191" i="126"/>
  <c r="CA191" i="126"/>
  <c r="CB191" i="126"/>
  <c r="CC191" i="126"/>
  <c r="CD191" i="126"/>
  <c r="CE191" i="126"/>
  <c r="CF191" i="126"/>
  <c r="CG191" i="126"/>
  <c r="CH191" i="126"/>
  <c r="CI191" i="126"/>
  <c r="CJ191" i="126"/>
  <c r="CK191" i="126"/>
  <c r="AY192" i="126"/>
  <c r="AZ192" i="126"/>
  <c r="BA192" i="126"/>
  <c r="BB192" i="126"/>
  <c r="BC192" i="126"/>
  <c r="BD192" i="126"/>
  <c r="BE192" i="126"/>
  <c r="BF192" i="126"/>
  <c r="BG192" i="126"/>
  <c r="BH192" i="126"/>
  <c r="BI192" i="126"/>
  <c r="BJ192" i="126"/>
  <c r="BK192" i="126"/>
  <c r="BL192" i="126"/>
  <c r="BM192" i="126"/>
  <c r="BN192" i="126"/>
  <c r="BO192" i="126"/>
  <c r="BP192" i="126"/>
  <c r="BQ192" i="126"/>
  <c r="BR192" i="126"/>
  <c r="BS192" i="126"/>
  <c r="BT192" i="126"/>
  <c r="BU192" i="126"/>
  <c r="BV192" i="126"/>
  <c r="BW192" i="126"/>
  <c r="BX192" i="126"/>
  <c r="BY192" i="126"/>
  <c r="BZ192" i="126"/>
  <c r="CA192" i="126"/>
  <c r="CB192" i="126"/>
  <c r="CC192" i="126"/>
  <c r="CD192" i="126"/>
  <c r="CE192" i="126"/>
  <c r="CF192" i="126"/>
  <c r="CG192" i="126"/>
  <c r="CH192" i="126"/>
  <c r="CI192" i="126"/>
  <c r="CJ192" i="126"/>
  <c r="CK192" i="126"/>
  <c r="AY193" i="126"/>
  <c r="AZ193" i="126"/>
  <c r="BA193" i="126"/>
  <c r="BB193" i="126"/>
  <c r="BC193" i="126"/>
  <c r="BD193" i="126"/>
  <c r="BE193" i="126"/>
  <c r="BF193" i="126"/>
  <c r="BG193" i="126"/>
  <c r="BH193" i="126"/>
  <c r="BI193" i="126"/>
  <c r="BJ193" i="126"/>
  <c r="BK193" i="126"/>
  <c r="BL193" i="126"/>
  <c r="BM193" i="126"/>
  <c r="BN193" i="126"/>
  <c r="BO193" i="126"/>
  <c r="BP193" i="126"/>
  <c r="BQ193" i="126"/>
  <c r="BR193" i="126"/>
  <c r="BS193" i="126"/>
  <c r="BT193" i="126"/>
  <c r="BU193" i="126"/>
  <c r="BV193" i="126"/>
  <c r="BW193" i="126"/>
  <c r="BX193" i="126"/>
  <c r="BY193" i="126"/>
  <c r="BZ193" i="126"/>
  <c r="CA193" i="126"/>
  <c r="CB193" i="126"/>
  <c r="CC193" i="126"/>
  <c r="CD193" i="126"/>
  <c r="CE193" i="126"/>
  <c r="CF193" i="126"/>
  <c r="CG193" i="126"/>
  <c r="CH193" i="126"/>
  <c r="CI193" i="126"/>
  <c r="CJ193" i="126"/>
  <c r="CK193" i="126"/>
  <c r="AY194" i="126"/>
  <c r="AZ194" i="126"/>
  <c r="BA194" i="126"/>
  <c r="BB194" i="126"/>
  <c r="BC194" i="126"/>
  <c r="BD194" i="126"/>
  <c r="BE194" i="126"/>
  <c r="BF194" i="126"/>
  <c r="BG194" i="126"/>
  <c r="BH194" i="126"/>
  <c r="BI194" i="126"/>
  <c r="BJ194" i="126"/>
  <c r="BK194" i="126"/>
  <c r="BL194" i="126"/>
  <c r="BM194" i="126"/>
  <c r="BN194" i="126"/>
  <c r="BO194" i="126"/>
  <c r="BP194" i="126"/>
  <c r="BQ194" i="126"/>
  <c r="BR194" i="126"/>
  <c r="BS194" i="126"/>
  <c r="BT194" i="126"/>
  <c r="BU194" i="126"/>
  <c r="BV194" i="126"/>
  <c r="BW194" i="126"/>
  <c r="BX194" i="126"/>
  <c r="BY194" i="126"/>
  <c r="BZ194" i="126"/>
  <c r="CA194" i="126"/>
  <c r="CB194" i="126"/>
  <c r="CC194" i="126"/>
  <c r="CD194" i="126"/>
  <c r="CE194" i="126"/>
  <c r="CF194" i="126"/>
  <c r="CG194" i="126"/>
  <c r="CH194" i="126"/>
  <c r="CI194" i="126"/>
  <c r="CJ194" i="126"/>
  <c r="CK194" i="126"/>
  <c r="AY195" i="126"/>
  <c r="AZ195" i="126"/>
  <c r="BA195" i="126"/>
  <c r="BB195" i="126"/>
  <c r="BC195" i="126"/>
  <c r="BD195" i="126"/>
  <c r="BE195" i="126"/>
  <c r="BF195" i="126"/>
  <c r="BG195" i="126"/>
  <c r="BH195" i="126"/>
  <c r="BI195" i="126"/>
  <c r="BJ195" i="126"/>
  <c r="BK195" i="126"/>
  <c r="BL195" i="126"/>
  <c r="BM195" i="126"/>
  <c r="BN195" i="126"/>
  <c r="BO195" i="126"/>
  <c r="BP195" i="126"/>
  <c r="BQ195" i="126"/>
  <c r="BR195" i="126"/>
  <c r="BS195" i="126"/>
  <c r="BT195" i="126"/>
  <c r="BU195" i="126"/>
  <c r="BV195" i="126"/>
  <c r="BW195" i="126"/>
  <c r="BX195" i="126"/>
  <c r="BY195" i="126"/>
  <c r="BZ195" i="126"/>
  <c r="CA195" i="126"/>
  <c r="CB195" i="126"/>
  <c r="CC195" i="126"/>
  <c r="CD195" i="126"/>
  <c r="CE195" i="126"/>
  <c r="CF195" i="126"/>
  <c r="CG195" i="126"/>
  <c r="CH195" i="126"/>
  <c r="CI195" i="126"/>
  <c r="CJ195" i="126"/>
  <c r="CK195" i="126"/>
  <c r="AZ196" i="126"/>
  <c r="BA196" i="126"/>
  <c r="BB196" i="126"/>
  <c r="BC196" i="126"/>
  <c r="BD196" i="126"/>
  <c r="BE196" i="126"/>
  <c r="BF196" i="126"/>
  <c r="BG196" i="126"/>
  <c r="BH196" i="126"/>
  <c r="BI196" i="126"/>
  <c r="BJ196" i="126"/>
  <c r="BK196" i="126"/>
  <c r="BL196" i="126"/>
  <c r="BM196" i="126"/>
  <c r="BN196" i="126"/>
  <c r="BO196" i="126"/>
  <c r="BP196" i="126"/>
  <c r="BQ196" i="126"/>
  <c r="BR196" i="126"/>
  <c r="BS196" i="126"/>
  <c r="BT196" i="126"/>
  <c r="BU196" i="126"/>
  <c r="BV196" i="126"/>
  <c r="BW196" i="126"/>
  <c r="BX196" i="126"/>
  <c r="BY196" i="126"/>
  <c r="BZ196" i="126"/>
  <c r="CA196" i="126"/>
  <c r="CB196" i="126"/>
  <c r="CC196" i="126"/>
  <c r="CD196" i="126"/>
  <c r="CE196" i="126"/>
  <c r="CF196" i="126"/>
  <c r="CG196" i="126"/>
  <c r="CH196" i="126"/>
  <c r="CI196" i="126"/>
  <c r="CJ196" i="126"/>
  <c r="CK196" i="126"/>
  <c r="BA197" i="126"/>
  <c r="BB197" i="126"/>
  <c r="BC197" i="126"/>
  <c r="BD197" i="126"/>
  <c r="BE197" i="126"/>
  <c r="BF197" i="126"/>
  <c r="BG197" i="126"/>
  <c r="BH197" i="126"/>
  <c r="BI197" i="126"/>
  <c r="BJ197" i="126"/>
  <c r="BK197" i="126"/>
  <c r="BL197" i="126"/>
  <c r="BM197" i="126"/>
  <c r="BN197" i="126"/>
  <c r="BO197" i="126"/>
  <c r="BP197" i="126"/>
  <c r="BQ197" i="126"/>
  <c r="BR197" i="126"/>
  <c r="BS197" i="126"/>
  <c r="BT197" i="126"/>
  <c r="BU197" i="126"/>
  <c r="BV197" i="126"/>
  <c r="BW197" i="126"/>
  <c r="BX197" i="126"/>
  <c r="BY197" i="126"/>
  <c r="BZ197" i="126"/>
  <c r="CA197" i="126"/>
  <c r="CB197" i="126"/>
  <c r="CC197" i="126"/>
  <c r="CD197" i="126"/>
  <c r="CE197" i="126"/>
  <c r="CF197" i="126"/>
  <c r="CG197" i="126"/>
  <c r="CH197" i="126"/>
  <c r="CI197" i="126"/>
  <c r="CJ197" i="126"/>
  <c r="CK197" i="126"/>
  <c r="AZ198" i="126"/>
  <c r="BA198" i="126"/>
  <c r="BB198" i="126"/>
  <c r="BC198" i="126"/>
  <c r="BD198" i="126"/>
  <c r="BE198" i="126"/>
  <c r="BF198" i="126"/>
  <c r="BG198" i="126"/>
  <c r="BH198" i="126"/>
  <c r="BI198" i="126"/>
  <c r="BJ198" i="126"/>
  <c r="BK198" i="126"/>
  <c r="BL198" i="126"/>
  <c r="BM198" i="126"/>
  <c r="BN198" i="126"/>
  <c r="BO198" i="126"/>
  <c r="BP198" i="126"/>
  <c r="BQ198" i="126"/>
  <c r="BR198" i="126"/>
  <c r="BS198" i="126"/>
  <c r="BT198" i="126"/>
  <c r="BU198" i="126"/>
  <c r="BV198" i="126"/>
  <c r="BW198" i="126"/>
  <c r="BX198" i="126"/>
  <c r="BY198" i="126"/>
  <c r="BZ198" i="126"/>
  <c r="CA198" i="126"/>
  <c r="CB198" i="126"/>
  <c r="CC198" i="126"/>
  <c r="CD198" i="126"/>
  <c r="CE198" i="126"/>
  <c r="CF198" i="126"/>
  <c r="CG198" i="126"/>
  <c r="CH198" i="126"/>
  <c r="CI198" i="126"/>
  <c r="CJ198" i="126"/>
  <c r="CK198" i="126"/>
  <c r="AY199" i="126"/>
  <c r="AZ199" i="126"/>
  <c r="BA199" i="126"/>
  <c r="BB199" i="126"/>
  <c r="BC199" i="126"/>
  <c r="BD199" i="126"/>
  <c r="BE199" i="126"/>
  <c r="BF199" i="126"/>
  <c r="BG199" i="126"/>
  <c r="BH199" i="126"/>
  <c r="BI199" i="126"/>
  <c r="BJ199" i="126"/>
  <c r="BK199" i="126"/>
  <c r="BL199" i="126"/>
  <c r="BM199" i="126"/>
  <c r="BN199" i="126"/>
  <c r="BO199" i="126"/>
  <c r="BP199" i="126"/>
  <c r="BQ199" i="126"/>
  <c r="BR199" i="126"/>
  <c r="BS199" i="126"/>
  <c r="BT199" i="126"/>
  <c r="BU199" i="126"/>
  <c r="BV199" i="126"/>
  <c r="BW199" i="126"/>
  <c r="BX199" i="126"/>
  <c r="BY199" i="126"/>
  <c r="BZ199" i="126"/>
  <c r="CA199" i="126"/>
  <c r="CB199" i="126"/>
  <c r="CC199" i="126"/>
  <c r="CD199" i="126"/>
  <c r="CE199" i="126"/>
  <c r="CF199" i="126"/>
  <c r="CG199" i="126"/>
  <c r="CH199" i="126"/>
  <c r="CI199" i="126"/>
  <c r="CJ199" i="126"/>
  <c r="CK199" i="126"/>
  <c r="AY200" i="126"/>
  <c r="AZ200" i="126"/>
  <c r="BA200" i="126"/>
  <c r="BB200" i="126"/>
  <c r="BC200" i="126"/>
  <c r="BD200" i="126"/>
  <c r="BE200" i="126"/>
  <c r="BF200" i="126"/>
  <c r="BG200" i="126"/>
  <c r="BH200" i="126"/>
  <c r="BI200" i="126"/>
  <c r="BJ200" i="126"/>
  <c r="BK200" i="126"/>
  <c r="BL200" i="126"/>
  <c r="BM200" i="126"/>
  <c r="BN200" i="126"/>
  <c r="BO200" i="126"/>
  <c r="BP200" i="126"/>
  <c r="BQ200" i="126"/>
  <c r="BR200" i="126"/>
  <c r="BS200" i="126"/>
  <c r="BT200" i="126"/>
  <c r="BU200" i="126"/>
  <c r="BV200" i="126"/>
  <c r="BW200" i="126"/>
  <c r="BX200" i="126"/>
  <c r="BY200" i="126"/>
  <c r="BZ200" i="126"/>
  <c r="CA200" i="126"/>
  <c r="CB200" i="126"/>
  <c r="CC200" i="126"/>
  <c r="CD200" i="126"/>
  <c r="CE200" i="126"/>
  <c r="CF200" i="126"/>
  <c r="CG200" i="126"/>
  <c r="CH200" i="126"/>
  <c r="CI200" i="126"/>
  <c r="CJ200" i="126"/>
  <c r="CK200" i="126"/>
  <c r="BB201" i="126"/>
  <c r="BC201" i="126"/>
  <c r="BD201" i="126"/>
  <c r="BE201" i="126"/>
  <c r="BF201" i="126"/>
  <c r="BG201" i="126"/>
  <c r="BH201" i="126"/>
  <c r="BI201" i="126"/>
  <c r="BJ201" i="126"/>
  <c r="BK201" i="126"/>
  <c r="BL201" i="126"/>
  <c r="BM201" i="126"/>
  <c r="BN201" i="126"/>
  <c r="BO201" i="126"/>
  <c r="BP201" i="126"/>
  <c r="BQ201" i="126"/>
  <c r="BR201" i="126"/>
  <c r="BS201" i="126"/>
  <c r="BT201" i="126"/>
  <c r="BU201" i="126"/>
  <c r="BV201" i="126"/>
  <c r="BW201" i="126"/>
  <c r="BX201" i="126"/>
  <c r="BY201" i="126"/>
  <c r="BZ201" i="126"/>
  <c r="CA201" i="126"/>
  <c r="CB201" i="126"/>
  <c r="CC201" i="126"/>
  <c r="CD201" i="126"/>
  <c r="CE201" i="126"/>
  <c r="CF201" i="126"/>
  <c r="CG201" i="126"/>
  <c r="CH201" i="126"/>
  <c r="CI201" i="126"/>
  <c r="CJ201" i="126"/>
  <c r="CK201" i="126"/>
  <c r="AY202" i="126"/>
  <c r="AZ202" i="126"/>
  <c r="BA202" i="126"/>
  <c r="BB202" i="126"/>
  <c r="BC202" i="126"/>
  <c r="BD202" i="126"/>
  <c r="BE202" i="126"/>
  <c r="BF202" i="126"/>
  <c r="BG202" i="126"/>
  <c r="BH202" i="126"/>
  <c r="BI202" i="126"/>
  <c r="BJ202" i="126"/>
  <c r="BK202" i="126"/>
  <c r="BL202" i="126"/>
  <c r="BM202" i="126"/>
  <c r="BN202" i="126"/>
  <c r="BO202" i="126"/>
  <c r="BP202" i="126"/>
  <c r="BQ202" i="126"/>
  <c r="BR202" i="126"/>
  <c r="BS202" i="126"/>
  <c r="BT202" i="126"/>
  <c r="BU202" i="126"/>
  <c r="BV202" i="126"/>
  <c r="BW202" i="126"/>
  <c r="BX202" i="126"/>
  <c r="BY202" i="126"/>
  <c r="BZ202" i="126"/>
  <c r="CA202" i="126"/>
  <c r="CB202" i="126"/>
  <c r="CC202" i="126"/>
  <c r="CD202" i="126"/>
  <c r="CE202" i="126"/>
  <c r="CF202" i="126"/>
  <c r="CG202" i="126"/>
  <c r="CH202" i="126"/>
  <c r="CI202" i="126"/>
  <c r="CJ202" i="126"/>
  <c r="CK202" i="126"/>
  <c r="AY203" i="126"/>
  <c r="AZ203" i="126"/>
  <c r="BA203" i="126"/>
  <c r="BB203" i="126"/>
  <c r="BC203" i="126"/>
  <c r="BD203" i="126"/>
  <c r="BE203" i="126"/>
  <c r="BF203" i="126"/>
  <c r="BG203" i="126"/>
  <c r="BH203" i="126"/>
  <c r="BI203" i="126"/>
  <c r="BJ203" i="126"/>
  <c r="BK203" i="126"/>
  <c r="BL203" i="126"/>
  <c r="BM203" i="126"/>
  <c r="BN203" i="126"/>
  <c r="BO203" i="126"/>
  <c r="BP203" i="126"/>
  <c r="BQ203" i="126"/>
  <c r="BR203" i="126"/>
  <c r="BS203" i="126"/>
  <c r="BT203" i="126"/>
  <c r="BU203" i="126"/>
  <c r="BV203" i="126"/>
  <c r="BW203" i="126"/>
  <c r="BX203" i="126"/>
  <c r="BY203" i="126"/>
  <c r="BZ203" i="126"/>
  <c r="CA203" i="126"/>
  <c r="CB203" i="126"/>
  <c r="CC203" i="126"/>
  <c r="CD203" i="126"/>
  <c r="CE203" i="126"/>
  <c r="CF203" i="126"/>
  <c r="CG203" i="126"/>
  <c r="CH203" i="126"/>
  <c r="CI203" i="126"/>
  <c r="CJ203" i="126"/>
  <c r="CK203" i="126"/>
  <c r="BC204" i="126"/>
  <c r="BD204" i="126"/>
  <c r="BE204" i="126"/>
  <c r="BF204" i="126"/>
  <c r="BG204" i="126"/>
  <c r="BH204" i="126"/>
  <c r="BI204" i="126"/>
  <c r="BJ204" i="126"/>
  <c r="BK204" i="126"/>
  <c r="BL204" i="126"/>
  <c r="BM204" i="126"/>
  <c r="BN204" i="126"/>
  <c r="BO204" i="126"/>
  <c r="BP204" i="126"/>
  <c r="BQ204" i="126"/>
  <c r="BR204" i="126"/>
  <c r="BS204" i="126"/>
  <c r="BT204" i="126"/>
  <c r="BU204" i="126"/>
  <c r="BV204" i="126"/>
  <c r="BW204" i="126"/>
  <c r="BX204" i="126"/>
  <c r="BY204" i="126"/>
  <c r="BZ204" i="126"/>
  <c r="CA204" i="126"/>
  <c r="CB204" i="126"/>
  <c r="CC204" i="126"/>
  <c r="CD204" i="126"/>
  <c r="CE204" i="126"/>
  <c r="CF204" i="126"/>
  <c r="CG204" i="126"/>
  <c r="CH204" i="126"/>
  <c r="CI204" i="126"/>
  <c r="CJ204" i="126"/>
  <c r="CK204" i="126"/>
  <c r="AZ205" i="126"/>
  <c r="BA205" i="126"/>
  <c r="BB205" i="126"/>
  <c r="BC205" i="126"/>
  <c r="BD205" i="126"/>
  <c r="BE205" i="126"/>
  <c r="BF205" i="126"/>
  <c r="BG205" i="126"/>
  <c r="BH205" i="126"/>
  <c r="BI205" i="126"/>
  <c r="BJ205" i="126"/>
  <c r="BK205" i="126"/>
  <c r="BL205" i="126"/>
  <c r="BM205" i="126"/>
  <c r="BN205" i="126"/>
  <c r="BO205" i="126"/>
  <c r="BP205" i="126"/>
  <c r="BQ205" i="126"/>
  <c r="BR205" i="126"/>
  <c r="BS205" i="126"/>
  <c r="BT205" i="126"/>
  <c r="BU205" i="126"/>
  <c r="BV205" i="126"/>
  <c r="BW205" i="126"/>
  <c r="BX205" i="126"/>
  <c r="BY205" i="126"/>
  <c r="BZ205" i="126"/>
  <c r="CA205" i="126"/>
  <c r="CB205" i="126"/>
  <c r="CC205" i="126"/>
  <c r="CD205" i="126"/>
  <c r="CE205" i="126"/>
  <c r="CF205" i="126"/>
  <c r="CG205" i="126"/>
  <c r="CH205" i="126"/>
  <c r="CI205" i="126"/>
  <c r="CJ205" i="126"/>
  <c r="CK205" i="126"/>
  <c r="AZ206" i="126"/>
  <c r="BA206" i="126"/>
  <c r="BB206" i="126"/>
  <c r="BC206" i="126"/>
  <c r="BD206" i="126"/>
  <c r="BE206" i="126"/>
  <c r="BF206" i="126"/>
  <c r="BG206" i="126"/>
  <c r="BH206" i="126"/>
  <c r="BI206" i="126"/>
  <c r="BJ206" i="126"/>
  <c r="BK206" i="126"/>
  <c r="BL206" i="126"/>
  <c r="BM206" i="126"/>
  <c r="BN206" i="126"/>
  <c r="BO206" i="126"/>
  <c r="BP206" i="126"/>
  <c r="BQ206" i="126"/>
  <c r="BR206" i="126"/>
  <c r="BS206" i="126"/>
  <c r="BT206" i="126"/>
  <c r="BU206" i="126"/>
  <c r="BV206" i="126"/>
  <c r="BW206" i="126"/>
  <c r="BX206" i="126"/>
  <c r="BY206" i="126"/>
  <c r="BZ206" i="126"/>
  <c r="CA206" i="126"/>
  <c r="CB206" i="126"/>
  <c r="CC206" i="126"/>
  <c r="CD206" i="126"/>
  <c r="CE206" i="126"/>
  <c r="CF206" i="126"/>
  <c r="CG206" i="126"/>
  <c r="CH206" i="126"/>
  <c r="CI206" i="126"/>
  <c r="CJ206" i="126"/>
  <c r="CK206" i="126"/>
  <c r="AZ207" i="126"/>
  <c r="BA207" i="126"/>
  <c r="BB207" i="126"/>
  <c r="BC207" i="126"/>
  <c r="BD207" i="126"/>
  <c r="BE207" i="126"/>
  <c r="BF207" i="126"/>
  <c r="BG207" i="126"/>
  <c r="BH207" i="126"/>
  <c r="BI207" i="126"/>
  <c r="BJ207" i="126"/>
  <c r="BK207" i="126"/>
  <c r="BL207" i="126"/>
  <c r="BM207" i="126"/>
  <c r="BN207" i="126"/>
  <c r="BO207" i="126"/>
  <c r="BP207" i="126"/>
  <c r="BQ207" i="126"/>
  <c r="BR207" i="126"/>
  <c r="BS207" i="126"/>
  <c r="BT207" i="126"/>
  <c r="BU207" i="126"/>
  <c r="BV207" i="126"/>
  <c r="BW207" i="126"/>
  <c r="BX207" i="126"/>
  <c r="BY207" i="126"/>
  <c r="BZ207" i="126"/>
  <c r="CA207" i="126"/>
  <c r="CB207" i="126"/>
  <c r="CC207" i="126"/>
  <c r="CD207" i="126"/>
  <c r="CE207" i="126"/>
  <c r="CF207" i="126"/>
  <c r="CG207" i="126"/>
  <c r="CH207" i="126"/>
  <c r="CI207" i="126"/>
  <c r="CJ207" i="126"/>
  <c r="CK207" i="126"/>
  <c r="AY208" i="126"/>
  <c r="AZ208" i="126"/>
  <c r="BA208" i="126"/>
  <c r="BB208" i="126"/>
  <c r="BC208" i="126"/>
  <c r="BD208" i="126"/>
  <c r="BE208" i="126"/>
  <c r="BF208" i="126"/>
  <c r="BG208" i="126"/>
  <c r="BH208" i="126"/>
  <c r="BI208" i="126"/>
  <c r="BJ208" i="126"/>
  <c r="BK208" i="126"/>
  <c r="BL208" i="126"/>
  <c r="BM208" i="126"/>
  <c r="BN208" i="126"/>
  <c r="BO208" i="126"/>
  <c r="BP208" i="126"/>
  <c r="BQ208" i="126"/>
  <c r="BR208" i="126"/>
  <c r="BS208" i="126"/>
  <c r="BT208" i="126"/>
  <c r="BU208" i="126"/>
  <c r="BV208" i="126"/>
  <c r="BW208" i="126"/>
  <c r="BX208" i="126"/>
  <c r="BY208" i="126"/>
  <c r="BZ208" i="126"/>
  <c r="CA208" i="126"/>
  <c r="CB208" i="126"/>
  <c r="CC208" i="126"/>
  <c r="CD208" i="126"/>
  <c r="CE208" i="126"/>
  <c r="CF208" i="126"/>
  <c r="CG208" i="126"/>
  <c r="CH208" i="126"/>
  <c r="CI208" i="126"/>
  <c r="CJ208" i="126"/>
  <c r="CK208" i="126"/>
  <c r="BA209" i="126"/>
  <c r="BB209" i="126"/>
  <c r="BC209" i="126"/>
  <c r="BD209" i="126"/>
  <c r="BE209" i="126"/>
  <c r="BF209" i="126"/>
  <c r="BG209" i="126"/>
  <c r="BH209" i="126"/>
  <c r="BI209" i="126"/>
  <c r="BJ209" i="126"/>
  <c r="BK209" i="126"/>
  <c r="BL209" i="126"/>
  <c r="BM209" i="126"/>
  <c r="BN209" i="126"/>
  <c r="BO209" i="126"/>
  <c r="BP209" i="126"/>
  <c r="BQ209" i="126"/>
  <c r="BR209" i="126"/>
  <c r="BS209" i="126"/>
  <c r="BT209" i="126"/>
  <c r="BU209" i="126"/>
  <c r="BV209" i="126"/>
  <c r="BW209" i="126"/>
  <c r="BX209" i="126"/>
  <c r="BY209" i="126"/>
  <c r="BZ209" i="126"/>
  <c r="CA209" i="126"/>
  <c r="CB209" i="126"/>
  <c r="CC209" i="126"/>
  <c r="CD209" i="126"/>
  <c r="CE209" i="126"/>
  <c r="CF209" i="126"/>
  <c r="CG209" i="126"/>
  <c r="CH209" i="126"/>
  <c r="CI209" i="126"/>
  <c r="CJ209" i="126"/>
  <c r="CK209" i="126"/>
  <c r="AY210" i="126"/>
  <c r="AZ210" i="126"/>
  <c r="BA210" i="126"/>
  <c r="BB210" i="126"/>
  <c r="BC210" i="126"/>
  <c r="BD210" i="126"/>
  <c r="BE210" i="126"/>
  <c r="BF210" i="126"/>
  <c r="BG210" i="126"/>
  <c r="BH210" i="126"/>
  <c r="BI210" i="126"/>
  <c r="BJ210" i="126"/>
  <c r="BK210" i="126"/>
  <c r="BL210" i="126"/>
  <c r="BM210" i="126"/>
  <c r="BN210" i="126"/>
  <c r="BO210" i="126"/>
  <c r="BP210" i="126"/>
  <c r="BQ210" i="126"/>
  <c r="BR210" i="126"/>
  <c r="BS210" i="126"/>
  <c r="BT210" i="126"/>
  <c r="BU210" i="126"/>
  <c r="BV210" i="126"/>
  <c r="BW210" i="126"/>
  <c r="BX210" i="126"/>
  <c r="BY210" i="126"/>
  <c r="BZ210" i="126"/>
  <c r="CA210" i="126"/>
  <c r="CB210" i="126"/>
  <c r="CC210" i="126"/>
  <c r="CD210" i="126"/>
  <c r="CE210" i="126"/>
  <c r="CF210" i="126"/>
  <c r="CG210" i="126"/>
  <c r="CH210" i="126"/>
  <c r="CI210" i="126"/>
  <c r="CJ210" i="126"/>
  <c r="CK210" i="126"/>
  <c r="AY211" i="126"/>
  <c r="AZ211" i="126"/>
  <c r="BA211" i="126"/>
  <c r="BB211" i="126"/>
  <c r="BC211" i="126"/>
  <c r="BD211" i="126"/>
  <c r="BE211" i="126"/>
  <c r="BF211" i="126"/>
  <c r="BG211" i="126"/>
  <c r="BH211" i="126"/>
  <c r="BI211" i="126"/>
  <c r="BJ211" i="126"/>
  <c r="BK211" i="126"/>
  <c r="BL211" i="126"/>
  <c r="BM211" i="126"/>
  <c r="BN211" i="126"/>
  <c r="BO211" i="126"/>
  <c r="BP211" i="126"/>
  <c r="BQ211" i="126"/>
  <c r="BR211" i="126"/>
  <c r="BS211" i="126"/>
  <c r="BT211" i="126"/>
  <c r="BU211" i="126"/>
  <c r="BV211" i="126"/>
  <c r="BW211" i="126"/>
  <c r="BX211" i="126"/>
  <c r="BY211" i="126"/>
  <c r="BZ211" i="126"/>
  <c r="CA211" i="126"/>
  <c r="CB211" i="126"/>
  <c r="CC211" i="126"/>
  <c r="CD211" i="126"/>
  <c r="CE211" i="126"/>
  <c r="CF211" i="126"/>
  <c r="CG211" i="126"/>
  <c r="CH211" i="126"/>
  <c r="CI211" i="126"/>
  <c r="CJ211" i="126"/>
  <c r="CK211" i="126"/>
  <c r="AY212" i="126"/>
  <c r="AZ212" i="126"/>
  <c r="BA212" i="126"/>
  <c r="BB212" i="126"/>
  <c r="BC212" i="126"/>
  <c r="BD212" i="126"/>
  <c r="BE212" i="126"/>
  <c r="BF212" i="126"/>
  <c r="BG212" i="126"/>
  <c r="BH212" i="126"/>
  <c r="BI212" i="126"/>
  <c r="BJ212" i="126"/>
  <c r="BK212" i="126"/>
  <c r="BL212" i="126"/>
  <c r="BM212" i="126"/>
  <c r="BN212" i="126"/>
  <c r="BO212" i="126"/>
  <c r="BP212" i="126"/>
  <c r="BQ212" i="126"/>
  <c r="BR212" i="126"/>
  <c r="BS212" i="126"/>
  <c r="BT212" i="126"/>
  <c r="BU212" i="126"/>
  <c r="BV212" i="126"/>
  <c r="BW212" i="126"/>
  <c r="BX212" i="126"/>
  <c r="BY212" i="126"/>
  <c r="BZ212" i="126"/>
  <c r="CA212" i="126"/>
  <c r="CB212" i="126"/>
  <c r="CC212" i="126"/>
  <c r="CD212" i="126"/>
  <c r="CE212" i="126"/>
  <c r="CF212" i="126"/>
  <c r="CG212" i="126"/>
  <c r="CH212" i="126"/>
  <c r="CI212" i="126"/>
  <c r="CJ212" i="126"/>
  <c r="CK212" i="126"/>
  <c r="AY213" i="126"/>
  <c r="AZ213" i="126"/>
  <c r="BA213" i="126"/>
  <c r="BB213" i="126"/>
  <c r="BC213" i="126"/>
  <c r="BD213" i="126"/>
  <c r="BE213" i="126"/>
  <c r="BF213" i="126"/>
  <c r="BG213" i="126"/>
  <c r="BH213" i="126"/>
  <c r="BI213" i="126"/>
  <c r="BJ213" i="126"/>
  <c r="BK213" i="126"/>
  <c r="BL213" i="126"/>
  <c r="BM213" i="126"/>
  <c r="BN213" i="126"/>
  <c r="BO213" i="126"/>
  <c r="BP213" i="126"/>
  <c r="BQ213" i="126"/>
  <c r="BR213" i="126"/>
  <c r="BS213" i="126"/>
  <c r="BT213" i="126"/>
  <c r="BU213" i="126"/>
  <c r="BV213" i="126"/>
  <c r="BW213" i="126"/>
  <c r="BX213" i="126"/>
  <c r="BY213" i="126"/>
  <c r="BZ213" i="126"/>
  <c r="CA213" i="126"/>
  <c r="CB213" i="126"/>
  <c r="CC213" i="126"/>
  <c r="CD213" i="126"/>
  <c r="CE213" i="126"/>
  <c r="CF213" i="126"/>
  <c r="CG213" i="126"/>
  <c r="CH213" i="126"/>
  <c r="CI213" i="126"/>
  <c r="CJ213" i="126"/>
  <c r="CK213" i="126"/>
  <c r="AY214" i="126"/>
  <c r="AZ214" i="126"/>
  <c r="BA214" i="126"/>
  <c r="BB214" i="126"/>
  <c r="BC214" i="126"/>
  <c r="BD214" i="126"/>
  <c r="BE214" i="126"/>
  <c r="BF214" i="126"/>
  <c r="BG214" i="126"/>
  <c r="BH214" i="126"/>
  <c r="BI214" i="126"/>
  <c r="BJ214" i="126"/>
  <c r="BK214" i="126"/>
  <c r="BL214" i="126"/>
  <c r="BM214" i="126"/>
  <c r="BN214" i="126"/>
  <c r="BO214" i="126"/>
  <c r="BP214" i="126"/>
  <c r="BQ214" i="126"/>
  <c r="BR214" i="126"/>
  <c r="BS214" i="126"/>
  <c r="BT214" i="126"/>
  <c r="BU214" i="126"/>
  <c r="BV214" i="126"/>
  <c r="BW214" i="126"/>
  <c r="BX214" i="126"/>
  <c r="BY214" i="126"/>
  <c r="BZ214" i="126"/>
  <c r="CA214" i="126"/>
  <c r="CB214" i="126"/>
  <c r="CC214" i="126"/>
  <c r="CD214" i="126"/>
  <c r="CE214" i="126"/>
  <c r="CF214" i="126"/>
  <c r="CG214" i="126"/>
  <c r="CH214" i="126"/>
  <c r="CI214" i="126"/>
  <c r="CJ214" i="126"/>
  <c r="CK214" i="126"/>
  <c r="AY215" i="126"/>
  <c r="AZ215" i="126"/>
  <c r="BA215" i="126"/>
  <c r="BB215" i="126"/>
  <c r="BC215" i="126"/>
  <c r="BD215" i="126"/>
  <c r="BE215" i="126"/>
  <c r="BF215" i="126"/>
  <c r="BG215" i="126"/>
  <c r="BH215" i="126"/>
  <c r="BI215" i="126"/>
  <c r="BJ215" i="126"/>
  <c r="BK215" i="126"/>
  <c r="BL215" i="126"/>
  <c r="BM215" i="126"/>
  <c r="BN215" i="126"/>
  <c r="BO215" i="126"/>
  <c r="BP215" i="126"/>
  <c r="BQ215" i="126"/>
  <c r="BR215" i="126"/>
  <c r="BS215" i="126"/>
  <c r="BT215" i="126"/>
  <c r="BU215" i="126"/>
  <c r="BV215" i="126"/>
  <c r="BW215" i="126"/>
  <c r="BX215" i="126"/>
  <c r="BY215" i="126"/>
  <c r="BZ215" i="126"/>
  <c r="CA215" i="126"/>
  <c r="CB215" i="126"/>
  <c r="CC215" i="126"/>
  <c r="CD215" i="126"/>
  <c r="CE215" i="126"/>
  <c r="CF215" i="126"/>
  <c r="CG215" i="126"/>
  <c r="CH215" i="126"/>
  <c r="CI215" i="126"/>
  <c r="CJ215" i="126"/>
  <c r="CK215" i="126"/>
  <c r="AY216" i="126"/>
  <c r="AZ216" i="126"/>
  <c r="BA216" i="126"/>
  <c r="BB216" i="126"/>
  <c r="BC216" i="126"/>
  <c r="BD216" i="126"/>
  <c r="BE216" i="126"/>
  <c r="BF216" i="126"/>
  <c r="BG216" i="126"/>
  <c r="BH216" i="126"/>
  <c r="BI216" i="126"/>
  <c r="BJ216" i="126"/>
  <c r="BK216" i="126"/>
  <c r="BL216" i="126"/>
  <c r="BM216" i="126"/>
  <c r="BN216" i="126"/>
  <c r="BO216" i="126"/>
  <c r="BP216" i="126"/>
  <c r="BQ216" i="126"/>
  <c r="BR216" i="126"/>
  <c r="BS216" i="126"/>
  <c r="BT216" i="126"/>
  <c r="BU216" i="126"/>
  <c r="BV216" i="126"/>
  <c r="BW216" i="126"/>
  <c r="BX216" i="126"/>
  <c r="BY216" i="126"/>
  <c r="BZ216" i="126"/>
  <c r="CA216" i="126"/>
  <c r="CB216" i="126"/>
  <c r="CC216" i="126"/>
  <c r="CD216" i="126"/>
  <c r="CE216" i="126"/>
  <c r="CF216" i="126"/>
  <c r="CG216" i="126"/>
  <c r="CH216" i="126"/>
  <c r="CI216" i="126"/>
  <c r="CJ216" i="126"/>
  <c r="CK216" i="126"/>
  <c r="AY217" i="126"/>
  <c r="AZ217" i="126"/>
  <c r="BA217" i="126"/>
  <c r="BB217" i="126"/>
  <c r="BC217" i="126"/>
  <c r="BD217" i="126"/>
  <c r="BE217" i="126"/>
  <c r="BF217" i="126"/>
  <c r="BG217" i="126"/>
  <c r="BH217" i="126"/>
  <c r="BI217" i="126"/>
  <c r="BJ217" i="126"/>
  <c r="BK217" i="126"/>
  <c r="BL217" i="126"/>
  <c r="BM217" i="126"/>
  <c r="BN217" i="126"/>
  <c r="BO217" i="126"/>
  <c r="BP217" i="126"/>
  <c r="BQ217" i="126"/>
  <c r="BR217" i="126"/>
  <c r="BS217" i="126"/>
  <c r="BT217" i="126"/>
  <c r="BU217" i="126"/>
  <c r="BV217" i="126"/>
  <c r="BW217" i="126"/>
  <c r="BX217" i="126"/>
  <c r="BY217" i="126"/>
  <c r="BZ217" i="126"/>
  <c r="CA217" i="126"/>
  <c r="CB217" i="126"/>
  <c r="CC217" i="126"/>
  <c r="CD217" i="126"/>
  <c r="CE217" i="126"/>
  <c r="CF217" i="126"/>
  <c r="CG217" i="126"/>
  <c r="CH217" i="126"/>
  <c r="CI217" i="126"/>
  <c r="CJ217" i="126"/>
  <c r="CK217" i="126"/>
  <c r="AY218" i="126"/>
  <c r="AZ218" i="126"/>
  <c r="BA218" i="126"/>
  <c r="BB218" i="126"/>
  <c r="BC218" i="126"/>
  <c r="BD218" i="126"/>
  <c r="BE218" i="126"/>
  <c r="BF218" i="126"/>
  <c r="BG218" i="126"/>
  <c r="BH218" i="126"/>
  <c r="BI218" i="126"/>
  <c r="BJ218" i="126"/>
  <c r="BK218" i="126"/>
  <c r="BL218" i="126"/>
  <c r="BM218" i="126"/>
  <c r="BN218" i="126"/>
  <c r="BO218" i="126"/>
  <c r="BP218" i="126"/>
  <c r="BQ218" i="126"/>
  <c r="BR218" i="126"/>
  <c r="BS218" i="126"/>
  <c r="BT218" i="126"/>
  <c r="BU218" i="126"/>
  <c r="BV218" i="126"/>
  <c r="BW218" i="126"/>
  <c r="BX218" i="126"/>
  <c r="BY218" i="126"/>
  <c r="BZ218" i="126"/>
  <c r="CA218" i="126"/>
  <c r="CB218" i="126"/>
  <c r="CC218" i="126"/>
  <c r="CD218" i="126"/>
  <c r="CE218" i="126"/>
  <c r="CF218" i="126"/>
  <c r="CG218" i="126"/>
  <c r="CH218" i="126"/>
  <c r="CI218" i="126"/>
  <c r="CJ218" i="126"/>
  <c r="CK218" i="126"/>
  <c r="AY219" i="126"/>
  <c r="AZ219" i="126"/>
  <c r="BA219" i="126"/>
  <c r="BB219" i="126"/>
  <c r="BC219" i="126"/>
  <c r="BD219" i="126"/>
  <c r="BE219" i="126"/>
  <c r="BF219" i="126"/>
  <c r="BG219" i="126"/>
  <c r="BH219" i="126"/>
  <c r="BI219" i="126"/>
  <c r="BJ219" i="126"/>
  <c r="BK219" i="126"/>
  <c r="BL219" i="126"/>
  <c r="BM219" i="126"/>
  <c r="BN219" i="126"/>
  <c r="BO219" i="126"/>
  <c r="BP219" i="126"/>
  <c r="BQ219" i="126"/>
  <c r="BR219" i="126"/>
  <c r="BS219" i="126"/>
  <c r="BT219" i="126"/>
  <c r="BU219" i="126"/>
  <c r="BV219" i="126"/>
  <c r="BW219" i="126"/>
  <c r="BX219" i="126"/>
  <c r="BY219" i="126"/>
  <c r="BZ219" i="126"/>
  <c r="CA219" i="126"/>
  <c r="CB219" i="126"/>
  <c r="CC219" i="126"/>
  <c r="CD219" i="126"/>
  <c r="CE219" i="126"/>
  <c r="CF219" i="126"/>
  <c r="CG219" i="126"/>
  <c r="CH219" i="126"/>
  <c r="CI219" i="126"/>
  <c r="CJ219" i="126"/>
  <c r="CK219" i="126"/>
  <c r="AY220" i="126"/>
  <c r="AZ220" i="126"/>
  <c r="BA220" i="126"/>
  <c r="BB220" i="126"/>
  <c r="BC220" i="126"/>
  <c r="BD220" i="126"/>
  <c r="BE220" i="126"/>
  <c r="BF220" i="126"/>
  <c r="BG220" i="126"/>
  <c r="BH220" i="126"/>
  <c r="BI220" i="126"/>
  <c r="BJ220" i="126"/>
  <c r="BK220" i="126"/>
  <c r="BL220" i="126"/>
  <c r="BM220" i="126"/>
  <c r="BN220" i="126"/>
  <c r="BO220" i="126"/>
  <c r="BP220" i="126"/>
  <c r="BQ220" i="126"/>
  <c r="BR220" i="126"/>
  <c r="BS220" i="126"/>
  <c r="BT220" i="126"/>
  <c r="BU220" i="126"/>
  <c r="BV220" i="126"/>
  <c r="BW220" i="126"/>
  <c r="BX220" i="126"/>
  <c r="BY220" i="126"/>
  <c r="BZ220" i="126"/>
  <c r="CA220" i="126"/>
  <c r="CB220" i="126"/>
  <c r="CC220" i="126"/>
  <c r="CD220" i="126"/>
  <c r="CE220" i="126"/>
  <c r="CF220" i="126"/>
  <c r="CG220" i="126"/>
  <c r="CH220" i="126"/>
  <c r="CI220" i="126"/>
  <c r="CJ220" i="126"/>
  <c r="CK220" i="126"/>
  <c r="AY221" i="126"/>
  <c r="AZ221" i="126"/>
  <c r="BA221" i="126"/>
  <c r="BB221" i="126"/>
  <c r="BC221" i="126"/>
  <c r="BD221" i="126"/>
  <c r="BE221" i="126"/>
  <c r="BF221" i="126"/>
  <c r="BG221" i="126"/>
  <c r="BH221" i="126"/>
  <c r="BI221" i="126"/>
  <c r="BJ221" i="126"/>
  <c r="BK221" i="126"/>
  <c r="BL221" i="126"/>
  <c r="BM221" i="126"/>
  <c r="BN221" i="126"/>
  <c r="BO221" i="126"/>
  <c r="BP221" i="126"/>
  <c r="BQ221" i="126"/>
  <c r="BR221" i="126"/>
  <c r="BS221" i="126"/>
  <c r="BT221" i="126"/>
  <c r="BU221" i="126"/>
  <c r="BV221" i="126"/>
  <c r="BW221" i="126"/>
  <c r="BX221" i="126"/>
  <c r="BY221" i="126"/>
  <c r="BZ221" i="126"/>
  <c r="CA221" i="126"/>
  <c r="CB221" i="126"/>
  <c r="CC221" i="126"/>
  <c r="CD221" i="126"/>
  <c r="CE221" i="126"/>
  <c r="CF221" i="126"/>
  <c r="CG221" i="126"/>
  <c r="CH221" i="126"/>
  <c r="CI221" i="126"/>
  <c r="CJ221" i="126"/>
  <c r="CK221" i="126"/>
  <c r="AY222" i="126"/>
  <c r="AZ222" i="126"/>
  <c r="BA222" i="126"/>
  <c r="BB222" i="126"/>
  <c r="BC222" i="126"/>
  <c r="BD222" i="126"/>
  <c r="BE222" i="126"/>
  <c r="BF222" i="126"/>
  <c r="BG222" i="126"/>
  <c r="BH222" i="126"/>
  <c r="BI222" i="126"/>
  <c r="BJ222" i="126"/>
  <c r="BK222" i="126"/>
  <c r="BL222" i="126"/>
  <c r="BM222" i="126"/>
  <c r="BN222" i="126"/>
  <c r="BO222" i="126"/>
  <c r="BP222" i="126"/>
  <c r="BQ222" i="126"/>
  <c r="BR222" i="126"/>
  <c r="BS222" i="126"/>
  <c r="BT222" i="126"/>
  <c r="BU222" i="126"/>
  <c r="BV222" i="126"/>
  <c r="BW222" i="126"/>
  <c r="BX222" i="126"/>
  <c r="BY222" i="126"/>
  <c r="BZ222" i="126"/>
  <c r="CA222" i="126"/>
  <c r="CB222" i="126"/>
  <c r="CC222" i="126"/>
  <c r="CD222" i="126"/>
  <c r="CE222" i="126"/>
  <c r="CF222" i="126"/>
  <c r="CG222" i="126"/>
  <c r="CH222" i="126"/>
  <c r="CI222" i="126"/>
  <c r="CJ222" i="126"/>
  <c r="CK222" i="126"/>
  <c r="AZ223" i="126"/>
  <c r="BA223" i="126"/>
  <c r="BB223" i="126"/>
  <c r="BC223" i="126"/>
  <c r="BD223" i="126"/>
  <c r="BE223" i="126"/>
  <c r="BF223" i="126"/>
  <c r="BG223" i="126"/>
  <c r="BH223" i="126"/>
  <c r="BI223" i="126"/>
  <c r="BJ223" i="126"/>
  <c r="BK223" i="126"/>
  <c r="BL223" i="126"/>
  <c r="BM223" i="126"/>
  <c r="BN223" i="126"/>
  <c r="BO223" i="126"/>
  <c r="BP223" i="126"/>
  <c r="BQ223" i="126"/>
  <c r="BR223" i="126"/>
  <c r="BS223" i="126"/>
  <c r="BT223" i="126"/>
  <c r="BU223" i="126"/>
  <c r="BV223" i="126"/>
  <c r="BW223" i="126"/>
  <c r="BX223" i="126"/>
  <c r="BY223" i="126"/>
  <c r="BZ223" i="126"/>
  <c r="CA223" i="126"/>
  <c r="CB223" i="126"/>
  <c r="CC223" i="126"/>
  <c r="CD223" i="126"/>
  <c r="CE223" i="126"/>
  <c r="CF223" i="126"/>
  <c r="CG223" i="126"/>
  <c r="CH223" i="126"/>
  <c r="CI223" i="126"/>
  <c r="CJ223" i="126"/>
  <c r="CK223" i="126"/>
  <c r="AZ224" i="126"/>
  <c r="BA224" i="126"/>
  <c r="BB224" i="126"/>
  <c r="BC224" i="126"/>
  <c r="BD224" i="126"/>
  <c r="BE224" i="126"/>
  <c r="BF224" i="126"/>
  <c r="BG224" i="126"/>
  <c r="BH224" i="126"/>
  <c r="BI224" i="126"/>
  <c r="BJ224" i="126"/>
  <c r="BK224" i="126"/>
  <c r="BL224" i="126"/>
  <c r="BM224" i="126"/>
  <c r="BN224" i="126"/>
  <c r="BO224" i="126"/>
  <c r="BP224" i="126"/>
  <c r="BQ224" i="126"/>
  <c r="BR224" i="126"/>
  <c r="BS224" i="126"/>
  <c r="BT224" i="126"/>
  <c r="BU224" i="126"/>
  <c r="BV224" i="126"/>
  <c r="BW224" i="126"/>
  <c r="BX224" i="126"/>
  <c r="BY224" i="126"/>
  <c r="BZ224" i="126"/>
  <c r="CA224" i="126"/>
  <c r="CB224" i="126"/>
  <c r="CC224" i="126"/>
  <c r="CD224" i="126"/>
  <c r="CE224" i="126"/>
  <c r="CF224" i="126"/>
  <c r="CG224" i="126"/>
  <c r="CH224" i="126"/>
  <c r="CI224" i="126"/>
  <c r="CJ224" i="126"/>
  <c r="CK224" i="126"/>
  <c r="AY225" i="126"/>
  <c r="AZ225" i="126"/>
  <c r="BA225" i="126"/>
  <c r="BB225" i="126"/>
  <c r="BC225" i="126"/>
  <c r="BD225" i="126"/>
  <c r="BE225" i="126"/>
  <c r="BF225" i="126"/>
  <c r="BG225" i="126"/>
  <c r="BH225" i="126"/>
  <c r="BI225" i="126"/>
  <c r="BJ225" i="126"/>
  <c r="BK225" i="126"/>
  <c r="BL225" i="126"/>
  <c r="BM225" i="126"/>
  <c r="BN225" i="126"/>
  <c r="BO225" i="126"/>
  <c r="BP225" i="126"/>
  <c r="BQ225" i="126"/>
  <c r="BR225" i="126"/>
  <c r="BS225" i="126"/>
  <c r="BT225" i="126"/>
  <c r="BU225" i="126"/>
  <c r="BV225" i="126"/>
  <c r="BW225" i="126"/>
  <c r="BX225" i="126"/>
  <c r="BY225" i="126"/>
  <c r="BZ225" i="126"/>
  <c r="CA225" i="126"/>
  <c r="CB225" i="126"/>
  <c r="CC225" i="126"/>
  <c r="CD225" i="126"/>
  <c r="CE225" i="126"/>
  <c r="CF225" i="126"/>
  <c r="CG225" i="126"/>
  <c r="CH225" i="126"/>
  <c r="CI225" i="126"/>
  <c r="CJ225" i="126"/>
  <c r="CK225" i="126"/>
  <c r="AZ226" i="126"/>
  <c r="BA226" i="126"/>
  <c r="BB226" i="126"/>
  <c r="BC226" i="126"/>
  <c r="BD226" i="126"/>
  <c r="BE226" i="126"/>
  <c r="BF226" i="126"/>
  <c r="BG226" i="126"/>
  <c r="BH226" i="126"/>
  <c r="BI226" i="126"/>
  <c r="BJ226" i="126"/>
  <c r="BK226" i="126"/>
  <c r="BL226" i="126"/>
  <c r="BM226" i="126"/>
  <c r="BN226" i="126"/>
  <c r="BO226" i="126"/>
  <c r="BP226" i="126"/>
  <c r="BQ226" i="126"/>
  <c r="BR226" i="126"/>
  <c r="BS226" i="126"/>
  <c r="BT226" i="126"/>
  <c r="BU226" i="126"/>
  <c r="BV226" i="126"/>
  <c r="BW226" i="126"/>
  <c r="BX226" i="126"/>
  <c r="BY226" i="126"/>
  <c r="BZ226" i="126"/>
  <c r="CA226" i="126"/>
  <c r="CB226" i="126"/>
  <c r="CC226" i="126"/>
  <c r="CD226" i="126"/>
  <c r="CE226" i="126"/>
  <c r="CF226" i="126"/>
  <c r="CG226" i="126"/>
  <c r="CH226" i="126"/>
  <c r="CI226" i="126"/>
  <c r="CJ226" i="126"/>
  <c r="CK226" i="126"/>
  <c r="AY227" i="126"/>
  <c r="AZ227" i="126"/>
  <c r="BA227" i="126"/>
  <c r="BB227" i="126"/>
  <c r="BC227" i="126"/>
  <c r="BD227" i="126"/>
  <c r="BE227" i="126"/>
  <c r="BF227" i="126"/>
  <c r="BG227" i="126"/>
  <c r="BH227" i="126"/>
  <c r="BI227" i="126"/>
  <c r="BJ227" i="126"/>
  <c r="BK227" i="126"/>
  <c r="BL227" i="126"/>
  <c r="BM227" i="126"/>
  <c r="BN227" i="126"/>
  <c r="BO227" i="126"/>
  <c r="BP227" i="126"/>
  <c r="BQ227" i="126"/>
  <c r="BR227" i="126"/>
  <c r="BS227" i="126"/>
  <c r="BT227" i="126"/>
  <c r="BU227" i="126"/>
  <c r="BV227" i="126"/>
  <c r="BW227" i="126"/>
  <c r="BX227" i="126"/>
  <c r="BY227" i="126"/>
  <c r="BZ227" i="126"/>
  <c r="CA227" i="126"/>
  <c r="CB227" i="126"/>
  <c r="CC227" i="126"/>
  <c r="CD227" i="126"/>
  <c r="CE227" i="126"/>
  <c r="CF227" i="126"/>
  <c r="CG227" i="126"/>
  <c r="CH227" i="126"/>
  <c r="CI227" i="126"/>
  <c r="CJ227" i="126"/>
  <c r="CK227" i="126"/>
  <c r="AY228" i="126"/>
  <c r="AZ228" i="126"/>
  <c r="BA228" i="126"/>
  <c r="BB228" i="126"/>
  <c r="BC228" i="126"/>
  <c r="BD228" i="126"/>
  <c r="BE228" i="126"/>
  <c r="BF228" i="126"/>
  <c r="BG228" i="126"/>
  <c r="BH228" i="126"/>
  <c r="BI228" i="126"/>
  <c r="BJ228" i="126"/>
  <c r="BK228" i="126"/>
  <c r="BL228" i="126"/>
  <c r="BM228" i="126"/>
  <c r="BN228" i="126"/>
  <c r="BO228" i="126"/>
  <c r="BP228" i="126"/>
  <c r="BQ228" i="126"/>
  <c r="BR228" i="126"/>
  <c r="BS228" i="126"/>
  <c r="BT228" i="126"/>
  <c r="BU228" i="126"/>
  <c r="BV228" i="126"/>
  <c r="BW228" i="126"/>
  <c r="BX228" i="126"/>
  <c r="BY228" i="126"/>
  <c r="BZ228" i="126"/>
  <c r="CA228" i="126"/>
  <c r="CB228" i="126"/>
  <c r="CC228" i="126"/>
  <c r="CD228" i="126"/>
  <c r="CE228" i="126"/>
  <c r="CF228" i="126"/>
  <c r="CG228" i="126"/>
  <c r="CH228" i="126"/>
  <c r="CI228" i="126"/>
  <c r="CJ228" i="126"/>
  <c r="CK228" i="126"/>
  <c r="AY229" i="126"/>
  <c r="AZ229" i="126"/>
  <c r="BA229" i="126"/>
  <c r="BB229" i="126"/>
  <c r="BC229" i="126"/>
  <c r="BD229" i="126"/>
  <c r="BE229" i="126"/>
  <c r="BF229" i="126"/>
  <c r="BG229" i="126"/>
  <c r="BH229" i="126"/>
  <c r="BI229" i="126"/>
  <c r="BJ229" i="126"/>
  <c r="BK229" i="126"/>
  <c r="BL229" i="126"/>
  <c r="BM229" i="126"/>
  <c r="BN229" i="126"/>
  <c r="BO229" i="126"/>
  <c r="BP229" i="126"/>
  <c r="BQ229" i="126"/>
  <c r="BR229" i="126"/>
  <c r="BS229" i="126"/>
  <c r="BT229" i="126"/>
  <c r="BU229" i="126"/>
  <c r="BV229" i="126"/>
  <c r="BW229" i="126"/>
  <c r="BX229" i="126"/>
  <c r="BY229" i="126"/>
  <c r="BZ229" i="126"/>
  <c r="CA229" i="126"/>
  <c r="CB229" i="126"/>
  <c r="CC229" i="126"/>
  <c r="CD229" i="126"/>
  <c r="CE229" i="126"/>
  <c r="CF229" i="126"/>
  <c r="CG229" i="126"/>
  <c r="CH229" i="126"/>
  <c r="CI229" i="126"/>
  <c r="CJ229" i="126"/>
  <c r="CK229" i="126"/>
  <c r="AY230" i="126"/>
  <c r="AZ230" i="126"/>
  <c r="BA230" i="126"/>
  <c r="BB230" i="126"/>
  <c r="BC230" i="126"/>
  <c r="BD230" i="126"/>
  <c r="BE230" i="126"/>
  <c r="BF230" i="126"/>
  <c r="BG230" i="126"/>
  <c r="BH230" i="126"/>
  <c r="BI230" i="126"/>
  <c r="BJ230" i="126"/>
  <c r="BK230" i="126"/>
  <c r="BL230" i="126"/>
  <c r="BM230" i="126"/>
  <c r="BN230" i="126"/>
  <c r="BO230" i="126"/>
  <c r="BP230" i="126"/>
  <c r="BQ230" i="126"/>
  <c r="BR230" i="126"/>
  <c r="BS230" i="126"/>
  <c r="BT230" i="126"/>
  <c r="BU230" i="126"/>
  <c r="BV230" i="126"/>
  <c r="BW230" i="126"/>
  <c r="BX230" i="126"/>
  <c r="BY230" i="126"/>
  <c r="BZ230" i="126"/>
  <c r="CA230" i="126"/>
  <c r="CB230" i="126"/>
  <c r="CC230" i="126"/>
  <c r="CD230" i="126"/>
  <c r="CE230" i="126"/>
  <c r="CF230" i="126"/>
  <c r="CG230" i="126"/>
  <c r="CH230" i="126"/>
  <c r="CI230" i="126"/>
  <c r="CJ230" i="126"/>
  <c r="CK230" i="126"/>
  <c r="AY231" i="126"/>
  <c r="AZ231" i="126"/>
  <c r="BA231" i="126"/>
  <c r="BB231" i="126"/>
  <c r="BC231" i="126"/>
  <c r="BD231" i="126"/>
  <c r="BE231" i="126"/>
  <c r="BF231" i="126"/>
  <c r="BG231" i="126"/>
  <c r="BH231" i="126"/>
  <c r="BI231" i="126"/>
  <c r="BJ231" i="126"/>
  <c r="BK231" i="126"/>
  <c r="BL231" i="126"/>
  <c r="BM231" i="126"/>
  <c r="BN231" i="126"/>
  <c r="BO231" i="126"/>
  <c r="BP231" i="126"/>
  <c r="BQ231" i="126"/>
  <c r="BR231" i="126"/>
  <c r="BS231" i="126"/>
  <c r="BT231" i="126"/>
  <c r="BU231" i="126"/>
  <c r="BV231" i="126"/>
  <c r="BW231" i="126"/>
  <c r="BX231" i="126"/>
  <c r="BY231" i="126"/>
  <c r="BZ231" i="126"/>
  <c r="CA231" i="126"/>
  <c r="CB231" i="126"/>
  <c r="CC231" i="126"/>
  <c r="CD231" i="126"/>
  <c r="CE231" i="126"/>
  <c r="CF231" i="126"/>
  <c r="CG231" i="126"/>
  <c r="CH231" i="126"/>
  <c r="CI231" i="126"/>
  <c r="CJ231" i="126"/>
  <c r="CK231" i="126"/>
  <c r="AY232" i="126"/>
  <c r="AZ232" i="126"/>
  <c r="BA232" i="126"/>
  <c r="BB232" i="126"/>
  <c r="BC232" i="126"/>
  <c r="BD232" i="126"/>
  <c r="BE232" i="126"/>
  <c r="BF232" i="126"/>
  <c r="BG232" i="126"/>
  <c r="BH232" i="126"/>
  <c r="BI232" i="126"/>
  <c r="BJ232" i="126"/>
  <c r="BK232" i="126"/>
  <c r="BL232" i="126"/>
  <c r="BM232" i="126"/>
  <c r="BN232" i="126"/>
  <c r="BO232" i="126"/>
  <c r="BP232" i="126"/>
  <c r="BQ232" i="126"/>
  <c r="BR232" i="126"/>
  <c r="BS232" i="126"/>
  <c r="BT232" i="126"/>
  <c r="BU232" i="126"/>
  <c r="BV232" i="126"/>
  <c r="BW232" i="126"/>
  <c r="BX232" i="126"/>
  <c r="BY232" i="126"/>
  <c r="BZ232" i="126"/>
  <c r="CA232" i="126"/>
  <c r="CB232" i="126"/>
  <c r="CC232" i="126"/>
  <c r="CD232" i="126"/>
  <c r="CE232" i="126"/>
  <c r="CF232" i="126"/>
  <c r="CG232" i="126"/>
  <c r="CH232" i="126"/>
  <c r="CI232" i="126"/>
  <c r="CJ232" i="126"/>
  <c r="CK232" i="126"/>
  <c r="AY233" i="126"/>
  <c r="AZ233" i="126"/>
  <c r="BA233" i="126"/>
  <c r="BB233" i="126"/>
  <c r="BC233" i="126"/>
  <c r="BD233" i="126"/>
  <c r="BE233" i="126"/>
  <c r="BF233" i="126"/>
  <c r="BG233" i="126"/>
  <c r="BH233" i="126"/>
  <c r="BI233" i="126"/>
  <c r="BJ233" i="126"/>
  <c r="BK233" i="126"/>
  <c r="BL233" i="126"/>
  <c r="BM233" i="126"/>
  <c r="BN233" i="126"/>
  <c r="BO233" i="126"/>
  <c r="BP233" i="126"/>
  <c r="BQ233" i="126"/>
  <c r="BR233" i="126"/>
  <c r="BS233" i="126"/>
  <c r="BT233" i="126"/>
  <c r="BU233" i="126"/>
  <c r="BV233" i="126"/>
  <c r="BW233" i="126"/>
  <c r="BX233" i="126"/>
  <c r="BY233" i="126"/>
  <c r="BZ233" i="126"/>
  <c r="CA233" i="126"/>
  <c r="CB233" i="126"/>
  <c r="CC233" i="126"/>
  <c r="CD233" i="126"/>
  <c r="CE233" i="126"/>
  <c r="CF233" i="126"/>
  <c r="CG233" i="126"/>
  <c r="CH233" i="126"/>
  <c r="CI233" i="126"/>
  <c r="CJ233" i="126"/>
  <c r="CK233" i="126"/>
  <c r="AY234" i="126"/>
  <c r="AZ234" i="126"/>
  <c r="BA234" i="126"/>
  <c r="BB234" i="126"/>
  <c r="BC234" i="126"/>
  <c r="BD234" i="126"/>
  <c r="BE234" i="126"/>
  <c r="BF234" i="126"/>
  <c r="BG234" i="126"/>
  <c r="BH234" i="126"/>
  <c r="BI234" i="126"/>
  <c r="BJ234" i="126"/>
  <c r="BK234" i="126"/>
  <c r="BL234" i="126"/>
  <c r="BM234" i="126"/>
  <c r="BN234" i="126"/>
  <c r="BO234" i="126"/>
  <c r="BP234" i="126"/>
  <c r="BQ234" i="126"/>
  <c r="BR234" i="126"/>
  <c r="BS234" i="126"/>
  <c r="BT234" i="126"/>
  <c r="BU234" i="126"/>
  <c r="BV234" i="126"/>
  <c r="BW234" i="126"/>
  <c r="BX234" i="126"/>
  <c r="BY234" i="126"/>
  <c r="BZ234" i="126"/>
  <c r="CA234" i="126"/>
  <c r="CB234" i="126"/>
  <c r="CC234" i="126"/>
  <c r="CD234" i="126"/>
  <c r="CE234" i="126"/>
  <c r="CF234" i="126"/>
  <c r="CG234" i="126"/>
  <c r="CH234" i="126"/>
  <c r="CI234" i="126"/>
  <c r="CJ234" i="126"/>
  <c r="CK234" i="126"/>
  <c r="AY235" i="126"/>
  <c r="AZ235" i="126"/>
  <c r="BA235" i="126"/>
  <c r="BB235" i="126"/>
  <c r="BC235" i="126"/>
  <c r="BD235" i="126"/>
  <c r="BE235" i="126"/>
  <c r="BF235" i="126"/>
  <c r="BG235" i="126"/>
  <c r="BH235" i="126"/>
  <c r="BI235" i="126"/>
  <c r="BJ235" i="126"/>
  <c r="BK235" i="126"/>
  <c r="BL235" i="126"/>
  <c r="BM235" i="126"/>
  <c r="BN235" i="126"/>
  <c r="BO235" i="126"/>
  <c r="BP235" i="126"/>
  <c r="BQ235" i="126"/>
  <c r="BR235" i="126"/>
  <c r="BS235" i="126"/>
  <c r="BT235" i="126"/>
  <c r="BU235" i="126"/>
  <c r="BV235" i="126"/>
  <c r="BW235" i="126"/>
  <c r="BX235" i="126"/>
  <c r="BY235" i="126"/>
  <c r="BZ235" i="126"/>
  <c r="CA235" i="126"/>
  <c r="CB235" i="126"/>
  <c r="CC235" i="126"/>
  <c r="CD235" i="126"/>
  <c r="CE235" i="126"/>
  <c r="CF235" i="126"/>
  <c r="CG235" i="126"/>
  <c r="CH235" i="126"/>
  <c r="CI235" i="126"/>
  <c r="CJ235" i="126"/>
  <c r="CK235" i="126"/>
  <c r="AY236" i="126"/>
  <c r="AZ236" i="126"/>
  <c r="BA236" i="126"/>
  <c r="BB236" i="126"/>
  <c r="BC236" i="126"/>
  <c r="BD236" i="126"/>
  <c r="BE236" i="126"/>
  <c r="BF236" i="126"/>
  <c r="BG236" i="126"/>
  <c r="BH236" i="126"/>
  <c r="BI236" i="126"/>
  <c r="BJ236" i="126"/>
  <c r="BK236" i="126"/>
  <c r="BL236" i="126"/>
  <c r="BM236" i="126"/>
  <c r="BN236" i="126"/>
  <c r="BO236" i="126"/>
  <c r="BP236" i="126"/>
  <c r="BQ236" i="126"/>
  <c r="BR236" i="126"/>
  <c r="BS236" i="126"/>
  <c r="BT236" i="126"/>
  <c r="BU236" i="126"/>
  <c r="BV236" i="126"/>
  <c r="BW236" i="126"/>
  <c r="BX236" i="126"/>
  <c r="BY236" i="126"/>
  <c r="BZ236" i="126"/>
  <c r="CA236" i="126"/>
  <c r="CB236" i="126"/>
  <c r="CC236" i="126"/>
  <c r="CD236" i="126"/>
  <c r="CE236" i="126"/>
  <c r="CF236" i="126"/>
  <c r="CG236" i="126"/>
  <c r="CH236" i="126"/>
  <c r="CI236" i="126"/>
  <c r="CJ236" i="126"/>
  <c r="CK236" i="126"/>
  <c r="AY237" i="126"/>
  <c r="AZ237" i="126"/>
  <c r="BA237" i="126"/>
  <c r="BB237" i="126"/>
  <c r="BC237" i="126"/>
  <c r="BD237" i="126"/>
  <c r="BE237" i="126"/>
  <c r="BF237" i="126"/>
  <c r="BG237" i="126"/>
  <c r="BH237" i="126"/>
  <c r="BI237" i="126"/>
  <c r="BJ237" i="126"/>
  <c r="BK237" i="126"/>
  <c r="BL237" i="126"/>
  <c r="BM237" i="126"/>
  <c r="BN237" i="126"/>
  <c r="BO237" i="126"/>
  <c r="BP237" i="126"/>
  <c r="BQ237" i="126"/>
  <c r="BR237" i="126"/>
  <c r="BS237" i="126"/>
  <c r="BT237" i="126"/>
  <c r="BU237" i="126"/>
  <c r="BV237" i="126"/>
  <c r="BW237" i="126"/>
  <c r="BX237" i="126"/>
  <c r="BY237" i="126"/>
  <c r="BZ237" i="126"/>
  <c r="CA237" i="126"/>
  <c r="CB237" i="126"/>
  <c r="CC237" i="126"/>
  <c r="CD237" i="126"/>
  <c r="CE237" i="126"/>
  <c r="CF237" i="126"/>
  <c r="CG237" i="126"/>
  <c r="CH237" i="126"/>
  <c r="CI237" i="126"/>
  <c r="CJ237" i="126"/>
  <c r="CK237" i="126"/>
  <c r="AY238" i="126"/>
  <c r="AZ238" i="126"/>
  <c r="BA238" i="126"/>
  <c r="BB238" i="126"/>
  <c r="BC238" i="126"/>
  <c r="BD238" i="126"/>
  <c r="BE238" i="126"/>
  <c r="BF238" i="126"/>
  <c r="BG238" i="126"/>
  <c r="BH238" i="126"/>
  <c r="BI238" i="126"/>
  <c r="BJ238" i="126"/>
  <c r="BK238" i="126"/>
  <c r="BL238" i="126"/>
  <c r="BM238" i="126"/>
  <c r="BN238" i="126"/>
  <c r="BO238" i="126"/>
  <c r="BP238" i="126"/>
  <c r="BQ238" i="126"/>
  <c r="BR238" i="126"/>
  <c r="BS238" i="126"/>
  <c r="BT238" i="126"/>
  <c r="BU238" i="126"/>
  <c r="BV238" i="126"/>
  <c r="BW238" i="126"/>
  <c r="BX238" i="126"/>
  <c r="BY238" i="126"/>
  <c r="BZ238" i="126"/>
  <c r="CA238" i="126"/>
  <c r="CB238" i="126"/>
  <c r="CC238" i="126"/>
  <c r="CD238" i="126"/>
  <c r="CE238" i="126"/>
  <c r="CF238" i="126"/>
  <c r="CG238" i="126"/>
  <c r="CH238" i="126"/>
  <c r="CI238" i="126"/>
  <c r="CJ238" i="126"/>
  <c r="CK238" i="126"/>
  <c r="AY239" i="126"/>
  <c r="AZ239" i="126"/>
  <c r="BA239" i="126"/>
  <c r="BB239" i="126"/>
  <c r="BC239" i="126"/>
  <c r="BD239" i="126"/>
  <c r="BE239" i="126"/>
  <c r="BF239" i="126"/>
  <c r="BG239" i="126"/>
  <c r="BH239" i="126"/>
  <c r="BI239" i="126"/>
  <c r="BJ239" i="126"/>
  <c r="BK239" i="126"/>
  <c r="BL239" i="126"/>
  <c r="BM239" i="126"/>
  <c r="BN239" i="126"/>
  <c r="BO239" i="126"/>
  <c r="BP239" i="126"/>
  <c r="BQ239" i="126"/>
  <c r="BR239" i="126"/>
  <c r="BS239" i="126"/>
  <c r="BT239" i="126"/>
  <c r="BU239" i="126"/>
  <c r="BV239" i="126"/>
  <c r="BW239" i="126"/>
  <c r="BX239" i="126"/>
  <c r="BY239" i="126"/>
  <c r="BZ239" i="126"/>
  <c r="CA239" i="126"/>
  <c r="CB239" i="126"/>
  <c r="CC239" i="126"/>
  <c r="CD239" i="126"/>
  <c r="CE239" i="126"/>
  <c r="CF239" i="126"/>
  <c r="CG239" i="126"/>
  <c r="CH239" i="126"/>
  <c r="CI239" i="126"/>
  <c r="CJ239" i="126"/>
  <c r="CK239" i="126"/>
  <c r="AY240" i="126"/>
  <c r="AZ240" i="126"/>
  <c r="BA240" i="126"/>
  <c r="BB240" i="126"/>
  <c r="BC240" i="126"/>
  <c r="BD240" i="126"/>
  <c r="BE240" i="126"/>
  <c r="BF240" i="126"/>
  <c r="BG240" i="126"/>
  <c r="BH240" i="126"/>
  <c r="BI240" i="126"/>
  <c r="BJ240" i="126"/>
  <c r="BK240" i="126"/>
  <c r="BL240" i="126"/>
  <c r="BM240" i="126"/>
  <c r="BN240" i="126"/>
  <c r="BO240" i="126"/>
  <c r="BP240" i="126"/>
  <c r="BQ240" i="126"/>
  <c r="BR240" i="126"/>
  <c r="BS240" i="126"/>
  <c r="BT240" i="126"/>
  <c r="BU240" i="126"/>
  <c r="BV240" i="126"/>
  <c r="BW240" i="126"/>
  <c r="BX240" i="126"/>
  <c r="BY240" i="126"/>
  <c r="BZ240" i="126"/>
  <c r="CA240" i="126"/>
  <c r="CB240" i="126"/>
  <c r="CC240" i="126"/>
  <c r="CD240" i="126"/>
  <c r="CE240" i="126"/>
  <c r="CF240" i="126"/>
  <c r="CG240" i="126"/>
  <c r="CH240" i="126"/>
  <c r="CI240" i="126"/>
  <c r="CJ240" i="126"/>
  <c r="CK240" i="126"/>
  <c r="AY241" i="126"/>
  <c r="AZ241" i="126"/>
  <c r="BA241" i="126"/>
  <c r="BB241" i="126"/>
  <c r="BC241" i="126"/>
  <c r="BD241" i="126"/>
  <c r="BE241" i="126"/>
  <c r="BF241" i="126"/>
  <c r="BG241" i="126"/>
  <c r="BH241" i="126"/>
  <c r="BI241" i="126"/>
  <c r="BJ241" i="126"/>
  <c r="BK241" i="126"/>
  <c r="BL241" i="126"/>
  <c r="BM241" i="126"/>
  <c r="BN241" i="126"/>
  <c r="BO241" i="126"/>
  <c r="BP241" i="126"/>
  <c r="BQ241" i="126"/>
  <c r="BR241" i="126"/>
  <c r="BS241" i="126"/>
  <c r="BT241" i="126"/>
  <c r="BU241" i="126"/>
  <c r="BV241" i="126"/>
  <c r="BW241" i="126"/>
  <c r="BX241" i="126"/>
  <c r="BY241" i="126"/>
  <c r="BZ241" i="126"/>
  <c r="CA241" i="126"/>
  <c r="CB241" i="126"/>
  <c r="CC241" i="126"/>
  <c r="CD241" i="126"/>
  <c r="CE241" i="126"/>
  <c r="CF241" i="126"/>
  <c r="CG241" i="126"/>
  <c r="CH241" i="126"/>
  <c r="CI241" i="126"/>
  <c r="CJ241" i="126"/>
  <c r="CK241" i="126"/>
  <c r="AY242" i="126"/>
  <c r="AZ242" i="126"/>
  <c r="BA242" i="126"/>
  <c r="BB242" i="126"/>
  <c r="BC242" i="126"/>
  <c r="BD242" i="126"/>
  <c r="BE242" i="126"/>
  <c r="BF242" i="126"/>
  <c r="BG242" i="126"/>
  <c r="BH242" i="126"/>
  <c r="BI242" i="126"/>
  <c r="BJ242" i="126"/>
  <c r="BK242" i="126"/>
  <c r="BL242" i="126"/>
  <c r="BM242" i="126"/>
  <c r="BN242" i="126"/>
  <c r="BO242" i="126"/>
  <c r="BP242" i="126"/>
  <c r="BQ242" i="126"/>
  <c r="BR242" i="126"/>
  <c r="BS242" i="126"/>
  <c r="BT242" i="126"/>
  <c r="BU242" i="126"/>
  <c r="BV242" i="126"/>
  <c r="BW242" i="126"/>
  <c r="BX242" i="126"/>
  <c r="BY242" i="126"/>
  <c r="BZ242" i="126"/>
  <c r="CA242" i="126"/>
  <c r="CB242" i="126"/>
  <c r="CC242" i="126"/>
  <c r="CD242" i="126"/>
  <c r="CE242" i="126"/>
  <c r="CF242" i="126"/>
  <c r="CG242" i="126"/>
  <c r="CH242" i="126"/>
  <c r="CI242" i="126"/>
  <c r="CJ242" i="126"/>
  <c r="CK242" i="126"/>
  <c r="AY243" i="126"/>
  <c r="AZ243" i="126"/>
  <c r="BA243" i="126"/>
  <c r="BB243" i="126"/>
  <c r="BC243" i="126"/>
  <c r="BD243" i="126"/>
  <c r="BE243" i="126"/>
  <c r="BF243" i="126"/>
  <c r="BG243" i="126"/>
  <c r="BH243" i="126"/>
  <c r="BI243" i="126"/>
  <c r="BJ243" i="126"/>
  <c r="BK243" i="126"/>
  <c r="BL243" i="126"/>
  <c r="BM243" i="126"/>
  <c r="BN243" i="126"/>
  <c r="BO243" i="126"/>
  <c r="BP243" i="126"/>
  <c r="BQ243" i="126"/>
  <c r="BR243" i="126"/>
  <c r="BS243" i="126"/>
  <c r="BT243" i="126"/>
  <c r="BU243" i="126"/>
  <c r="BV243" i="126"/>
  <c r="BW243" i="126"/>
  <c r="BX243" i="126"/>
  <c r="BY243" i="126"/>
  <c r="BZ243" i="126"/>
  <c r="CA243" i="126"/>
  <c r="CB243" i="126"/>
  <c r="CC243" i="126"/>
  <c r="CD243" i="126"/>
  <c r="CE243" i="126"/>
  <c r="CF243" i="126"/>
  <c r="CG243" i="126"/>
  <c r="CH243" i="126"/>
  <c r="CI243" i="126"/>
  <c r="CJ243" i="126"/>
  <c r="CK243" i="126"/>
  <c r="AY244" i="126"/>
  <c r="AZ244" i="126"/>
  <c r="BA244" i="126"/>
  <c r="BB244" i="126"/>
  <c r="BC244" i="126"/>
  <c r="BD244" i="126"/>
  <c r="BE244" i="126"/>
  <c r="BF244" i="126"/>
  <c r="BG244" i="126"/>
  <c r="BH244" i="126"/>
  <c r="BI244" i="126"/>
  <c r="BJ244" i="126"/>
  <c r="BK244" i="126"/>
  <c r="BL244" i="126"/>
  <c r="BM244" i="126"/>
  <c r="BN244" i="126"/>
  <c r="BO244" i="126"/>
  <c r="BP244" i="126"/>
  <c r="BQ244" i="126"/>
  <c r="BR244" i="126"/>
  <c r="BS244" i="126"/>
  <c r="BT244" i="126"/>
  <c r="BU244" i="126"/>
  <c r="BV244" i="126"/>
  <c r="BW244" i="126"/>
  <c r="BX244" i="126"/>
  <c r="BY244" i="126"/>
  <c r="BZ244" i="126"/>
  <c r="CA244" i="126"/>
  <c r="CB244" i="126"/>
  <c r="CC244" i="126"/>
  <c r="CD244" i="126"/>
  <c r="CE244" i="126"/>
  <c r="CF244" i="126"/>
  <c r="CG244" i="126"/>
  <c r="CH244" i="126"/>
  <c r="CI244" i="126"/>
  <c r="CJ244" i="126"/>
  <c r="CK244" i="126"/>
  <c r="AY245" i="126"/>
  <c r="AZ245" i="126"/>
  <c r="BA245" i="126"/>
  <c r="BB245" i="126"/>
  <c r="BC245" i="126"/>
  <c r="BD245" i="126"/>
  <c r="BE245" i="126"/>
  <c r="BF245" i="126"/>
  <c r="BG245" i="126"/>
  <c r="BH245" i="126"/>
  <c r="BI245" i="126"/>
  <c r="BJ245" i="126"/>
  <c r="BK245" i="126"/>
  <c r="BL245" i="126"/>
  <c r="BM245" i="126"/>
  <c r="BN245" i="126"/>
  <c r="BO245" i="126"/>
  <c r="BP245" i="126"/>
  <c r="BQ245" i="126"/>
  <c r="BR245" i="126"/>
  <c r="BS245" i="126"/>
  <c r="BT245" i="126"/>
  <c r="BU245" i="126"/>
  <c r="BV245" i="126"/>
  <c r="BW245" i="126"/>
  <c r="BX245" i="126"/>
  <c r="BY245" i="126"/>
  <c r="BZ245" i="126"/>
  <c r="CA245" i="126"/>
  <c r="CB245" i="126"/>
  <c r="CC245" i="126"/>
  <c r="CD245" i="126"/>
  <c r="CE245" i="126"/>
  <c r="CF245" i="126"/>
  <c r="CG245" i="126"/>
  <c r="CH245" i="126"/>
  <c r="CI245" i="126"/>
  <c r="CJ245" i="126"/>
  <c r="CK245" i="126"/>
  <c r="AY246" i="126"/>
  <c r="AZ246" i="126"/>
  <c r="BA246" i="126"/>
  <c r="BB246" i="126"/>
  <c r="BC246" i="126"/>
  <c r="BD246" i="126"/>
  <c r="BE246" i="126"/>
  <c r="BF246" i="126"/>
  <c r="BG246" i="126"/>
  <c r="BH246" i="126"/>
  <c r="BI246" i="126"/>
  <c r="BJ246" i="126"/>
  <c r="BK246" i="126"/>
  <c r="BL246" i="126"/>
  <c r="BM246" i="126"/>
  <c r="BN246" i="126"/>
  <c r="BO246" i="126"/>
  <c r="BP246" i="126"/>
  <c r="BQ246" i="126"/>
  <c r="BR246" i="126"/>
  <c r="BS246" i="126"/>
  <c r="BT246" i="126"/>
  <c r="BU246" i="126"/>
  <c r="BV246" i="126"/>
  <c r="BW246" i="126"/>
  <c r="BX246" i="126"/>
  <c r="BY246" i="126"/>
  <c r="BZ246" i="126"/>
  <c r="CA246" i="126"/>
  <c r="CB246" i="126"/>
  <c r="CC246" i="126"/>
  <c r="CD246" i="126"/>
  <c r="CE246" i="126"/>
  <c r="CF246" i="126"/>
  <c r="CG246" i="126"/>
  <c r="CH246" i="126"/>
  <c r="CI246" i="126"/>
  <c r="CJ246" i="126"/>
  <c r="CK246" i="126"/>
  <c r="AY247" i="126"/>
  <c r="AZ247" i="126"/>
  <c r="BA247" i="126"/>
  <c r="BB247" i="126"/>
  <c r="BC247" i="126"/>
  <c r="BD247" i="126"/>
  <c r="BE247" i="126"/>
  <c r="BF247" i="126"/>
  <c r="BG247" i="126"/>
  <c r="BH247" i="126"/>
  <c r="BI247" i="126"/>
  <c r="BJ247" i="126"/>
  <c r="BK247" i="126"/>
  <c r="BL247" i="126"/>
  <c r="BM247" i="126"/>
  <c r="BN247" i="126"/>
  <c r="BO247" i="126"/>
  <c r="BP247" i="126"/>
  <c r="BQ247" i="126"/>
  <c r="BR247" i="126"/>
  <c r="BS247" i="126"/>
  <c r="BT247" i="126"/>
  <c r="BU247" i="126"/>
  <c r="BV247" i="126"/>
  <c r="BW247" i="126"/>
  <c r="BX247" i="126"/>
  <c r="BY247" i="126"/>
  <c r="BZ247" i="126"/>
  <c r="CA247" i="126"/>
  <c r="CB247" i="126"/>
  <c r="CC247" i="126"/>
  <c r="CD247" i="126"/>
  <c r="CE247" i="126"/>
  <c r="CF247" i="126"/>
  <c r="CG247" i="126"/>
  <c r="CH247" i="126"/>
  <c r="CI247" i="126"/>
  <c r="CJ247" i="126"/>
  <c r="CK247" i="126"/>
  <c r="AY248" i="126"/>
  <c r="AZ248" i="126"/>
  <c r="BA248" i="126"/>
  <c r="BB248" i="126"/>
  <c r="BC248" i="126"/>
  <c r="BD248" i="126"/>
  <c r="BE248" i="126"/>
  <c r="BF248" i="126"/>
  <c r="BG248" i="126"/>
  <c r="BH248" i="126"/>
  <c r="BI248" i="126"/>
  <c r="BJ248" i="126"/>
  <c r="BK248" i="126"/>
  <c r="BL248" i="126"/>
  <c r="BM248" i="126"/>
  <c r="BN248" i="126"/>
  <c r="BO248" i="126"/>
  <c r="BP248" i="126"/>
  <c r="BQ248" i="126"/>
  <c r="BR248" i="126"/>
  <c r="BS248" i="126"/>
  <c r="BT248" i="126"/>
  <c r="BU248" i="126"/>
  <c r="BV248" i="126"/>
  <c r="BW248" i="126"/>
  <c r="BX248" i="126"/>
  <c r="BY248" i="126"/>
  <c r="BZ248" i="126"/>
  <c r="CA248" i="126"/>
  <c r="CB248" i="126"/>
  <c r="CC248" i="126"/>
  <c r="CD248" i="126"/>
  <c r="CE248" i="126"/>
  <c r="CF248" i="126"/>
  <c r="CG248" i="126"/>
  <c r="CH248" i="126"/>
  <c r="CI248" i="126"/>
  <c r="CJ248" i="126"/>
  <c r="CK248" i="126"/>
  <c r="AY249" i="126"/>
  <c r="AZ249" i="126"/>
  <c r="BA249" i="126"/>
  <c r="BB249" i="126"/>
  <c r="BC249" i="126"/>
  <c r="BD249" i="126"/>
  <c r="BE249" i="126"/>
  <c r="BF249" i="126"/>
  <c r="BG249" i="126"/>
  <c r="BH249" i="126"/>
  <c r="BI249" i="126"/>
  <c r="BJ249" i="126"/>
  <c r="BK249" i="126"/>
  <c r="BL249" i="126"/>
  <c r="BM249" i="126"/>
  <c r="BN249" i="126"/>
  <c r="BO249" i="126"/>
  <c r="BP249" i="126"/>
  <c r="BQ249" i="126"/>
  <c r="BR249" i="126"/>
  <c r="BS249" i="126"/>
  <c r="BT249" i="126"/>
  <c r="BU249" i="126"/>
  <c r="BV249" i="126"/>
  <c r="BW249" i="126"/>
  <c r="BX249" i="126"/>
  <c r="BY249" i="126"/>
  <c r="BZ249" i="126"/>
  <c r="CA249" i="126"/>
  <c r="CB249" i="126"/>
  <c r="CC249" i="126"/>
  <c r="CD249" i="126"/>
  <c r="CE249" i="126"/>
  <c r="CF249" i="126"/>
  <c r="CG249" i="126"/>
  <c r="CH249" i="126"/>
  <c r="CI249" i="126"/>
  <c r="CJ249" i="126"/>
  <c r="CK249" i="126"/>
  <c r="AY250" i="126"/>
  <c r="AZ250" i="126"/>
  <c r="BA250" i="126"/>
  <c r="BB250" i="126"/>
  <c r="BC250" i="126"/>
  <c r="BD250" i="126"/>
  <c r="BE250" i="126"/>
  <c r="BF250" i="126"/>
  <c r="BG250" i="126"/>
  <c r="BH250" i="126"/>
  <c r="BI250" i="126"/>
  <c r="BJ250" i="126"/>
  <c r="BK250" i="126"/>
  <c r="BL250" i="126"/>
  <c r="BM250" i="126"/>
  <c r="BN250" i="126"/>
  <c r="BO250" i="126"/>
  <c r="BP250" i="126"/>
  <c r="BQ250" i="126"/>
  <c r="BR250" i="126"/>
  <c r="BS250" i="126"/>
  <c r="BT250" i="126"/>
  <c r="BU250" i="126"/>
  <c r="BV250" i="126"/>
  <c r="BW250" i="126"/>
  <c r="BX250" i="126"/>
  <c r="BY250" i="126"/>
  <c r="BZ250" i="126"/>
  <c r="CA250" i="126"/>
  <c r="CB250" i="126"/>
  <c r="CC250" i="126"/>
  <c r="CD250" i="126"/>
  <c r="CE250" i="126"/>
  <c r="CF250" i="126"/>
  <c r="CG250" i="126"/>
  <c r="CH250" i="126"/>
  <c r="CI250" i="126"/>
  <c r="CJ250" i="126"/>
  <c r="CK250" i="126"/>
  <c r="AY251" i="126"/>
  <c r="AZ251" i="126"/>
  <c r="BA251" i="126"/>
  <c r="BB251" i="126"/>
  <c r="BC251" i="126"/>
  <c r="BD251" i="126"/>
  <c r="BE251" i="126"/>
  <c r="BF251" i="126"/>
  <c r="BG251" i="126"/>
  <c r="BH251" i="126"/>
  <c r="BI251" i="126"/>
  <c r="BJ251" i="126"/>
  <c r="BK251" i="126"/>
  <c r="BL251" i="126"/>
  <c r="BM251" i="126"/>
  <c r="BN251" i="126"/>
  <c r="BO251" i="126"/>
  <c r="BP251" i="126"/>
  <c r="BQ251" i="126"/>
  <c r="BR251" i="126"/>
  <c r="BS251" i="126"/>
  <c r="BT251" i="126"/>
  <c r="BU251" i="126"/>
  <c r="BV251" i="126"/>
  <c r="BW251" i="126"/>
  <c r="BX251" i="126"/>
  <c r="BY251" i="126"/>
  <c r="BZ251" i="126"/>
  <c r="CA251" i="126"/>
  <c r="CB251" i="126"/>
  <c r="CC251" i="126"/>
  <c r="CD251" i="126"/>
  <c r="CE251" i="126"/>
  <c r="CF251" i="126"/>
  <c r="CG251" i="126"/>
  <c r="CH251" i="126"/>
  <c r="CI251" i="126"/>
  <c r="CJ251" i="126"/>
  <c r="CK251" i="126"/>
  <c r="AY252" i="126"/>
  <c r="AZ252" i="126"/>
  <c r="BA252" i="126"/>
  <c r="BB252" i="126"/>
  <c r="BC252" i="126"/>
  <c r="BD252" i="126"/>
  <c r="BE252" i="126"/>
  <c r="BF252" i="126"/>
  <c r="BG252" i="126"/>
  <c r="BH252" i="126"/>
  <c r="BI252" i="126"/>
  <c r="BJ252" i="126"/>
  <c r="BK252" i="126"/>
  <c r="BL252" i="126"/>
  <c r="BM252" i="126"/>
  <c r="BN252" i="126"/>
  <c r="BO252" i="126"/>
  <c r="BP252" i="126"/>
  <c r="BQ252" i="126"/>
  <c r="BR252" i="126"/>
  <c r="BS252" i="126"/>
  <c r="BT252" i="126"/>
  <c r="BU252" i="126"/>
  <c r="BV252" i="126"/>
  <c r="BW252" i="126"/>
  <c r="BX252" i="126"/>
  <c r="BY252" i="126"/>
  <c r="BZ252" i="126"/>
  <c r="CA252" i="126"/>
  <c r="CB252" i="126"/>
  <c r="CC252" i="126"/>
  <c r="CD252" i="126"/>
  <c r="CE252" i="126"/>
  <c r="CF252" i="126"/>
  <c r="CG252" i="126"/>
  <c r="CH252" i="126"/>
  <c r="CI252" i="126"/>
  <c r="CJ252" i="126"/>
  <c r="CK252" i="126"/>
  <c r="AY253" i="126"/>
  <c r="AZ253" i="126"/>
  <c r="BA253" i="126"/>
  <c r="BB253" i="126"/>
  <c r="BC253" i="126"/>
  <c r="BD253" i="126"/>
  <c r="BE253" i="126"/>
  <c r="BF253" i="126"/>
  <c r="BG253" i="126"/>
  <c r="BH253" i="126"/>
  <c r="BI253" i="126"/>
  <c r="BJ253" i="126"/>
  <c r="BK253" i="126"/>
  <c r="BL253" i="126"/>
  <c r="BM253" i="126"/>
  <c r="BN253" i="126"/>
  <c r="BO253" i="126"/>
  <c r="BP253" i="126"/>
  <c r="BQ253" i="126"/>
  <c r="BR253" i="126"/>
  <c r="BS253" i="126"/>
  <c r="BT253" i="126"/>
  <c r="BU253" i="126"/>
  <c r="BV253" i="126"/>
  <c r="BW253" i="126"/>
  <c r="BX253" i="126"/>
  <c r="BY253" i="126"/>
  <c r="BZ253" i="126"/>
  <c r="CA253" i="126"/>
  <c r="CB253" i="126"/>
  <c r="CC253" i="126"/>
  <c r="CD253" i="126"/>
  <c r="CE253" i="126"/>
  <c r="CF253" i="126"/>
  <c r="CG253" i="126"/>
  <c r="CH253" i="126"/>
  <c r="CI253" i="126"/>
  <c r="CJ253" i="126"/>
  <c r="CK253" i="126"/>
  <c r="AY254" i="126"/>
  <c r="AZ254" i="126"/>
  <c r="BA254" i="126"/>
  <c r="BB254" i="126"/>
  <c r="BC254" i="126"/>
  <c r="BD254" i="126"/>
  <c r="BE254" i="126"/>
  <c r="BF254" i="126"/>
  <c r="BG254" i="126"/>
  <c r="BH254" i="126"/>
  <c r="BI254" i="126"/>
  <c r="BJ254" i="126"/>
  <c r="BK254" i="126"/>
  <c r="BL254" i="126"/>
  <c r="BM254" i="126"/>
  <c r="BN254" i="126"/>
  <c r="BO254" i="126"/>
  <c r="BP254" i="126"/>
  <c r="BQ254" i="126"/>
  <c r="BR254" i="126"/>
  <c r="BS254" i="126"/>
  <c r="BT254" i="126"/>
  <c r="BU254" i="126"/>
  <c r="BV254" i="126"/>
  <c r="BW254" i="126"/>
  <c r="BX254" i="126"/>
  <c r="BY254" i="126"/>
  <c r="BZ254" i="126"/>
  <c r="CA254" i="126"/>
  <c r="CB254" i="126"/>
  <c r="CC254" i="126"/>
  <c r="CD254" i="126"/>
  <c r="CE254" i="126"/>
  <c r="CF254" i="126"/>
  <c r="CG254" i="126"/>
  <c r="CH254" i="126"/>
  <c r="CI254" i="126"/>
  <c r="CJ254" i="126"/>
  <c r="CK254" i="126"/>
  <c r="AY255" i="126"/>
  <c r="AZ255" i="126"/>
  <c r="BA255" i="126"/>
  <c r="BB255" i="126"/>
  <c r="BC255" i="126"/>
  <c r="BD255" i="126"/>
  <c r="BE255" i="126"/>
  <c r="BF255" i="126"/>
  <c r="BG255" i="126"/>
  <c r="BH255" i="126"/>
  <c r="BI255" i="126"/>
  <c r="BJ255" i="126"/>
  <c r="BK255" i="126"/>
  <c r="BL255" i="126"/>
  <c r="BM255" i="126"/>
  <c r="BN255" i="126"/>
  <c r="BO255" i="126"/>
  <c r="BP255" i="126"/>
  <c r="BQ255" i="126"/>
  <c r="BR255" i="126"/>
  <c r="BS255" i="126"/>
  <c r="BT255" i="126"/>
  <c r="BU255" i="126"/>
  <c r="BV255" i="126"/>
  <c r="BW255" i="126"/>
  <c r="BX255" i="126"/>
  <c r="BY255" i="126"/>
  <c r="BZ255" i="126"/>
  <c r="CA255" i="126"/>
  <c r="CB255" i="126"/>
  <c r="CC255" i="126"/>
  <c r="CD255" i="126"/>
  <c r="CE255" i="126"/>
  <c r="CF255" i="126"/>
  <c r="CG255" i="126"/>
  <c r="CH255" i="126"/>
  <c r="CI255" i="126"/>
  <c r="CJ255" i="126"/>
  <c r="CK255" i="126"/>
  <c r="AY256" i="126"/>
  <c r="AZ256" i="126"/>
  <c r="BA256" i="126"/>
  <c r="BB256" i="126"/>
  <c r="BC256" i="126"/>
  <c r="BD256" i="126"/>
  <c r="BE256" i="126"/>
  <c r="BF256" i="126"/>
  <c r="BG256" i="126"/>
  <c r="BH256" i="126"/>
  <c r="BI256" i="126"/>
  <c r="BJ256" i="126"/>
  <c r="BK256" i="126"/>
  <c r="BL256" i="126"/>
  <c r="BM256" i="126"/>
  <c r="BN256" i="126"/>
  <c r="BO256" i="126"/>
  <c r="BP256" i="126"/>
  <c r="BQ256" i="126"/>
  <c r="BR256" i="126"/>
  <c r="BS256" i="126"/>
  <c r="BT256" i="126"/>
  <c r="BU256" i="126"/>
  <c r="BV256" i="126"/>
  <c r="BW256" i="126"/>
  <c r="BX256" i="126"/>
  <c r="BY256" i="126"/>
  <c r="BZ256" i="126"/>
  <c r="CA256" i="126"/>
  <c r="CB256" i="126"/>
  <c r="CC256" i="126"/>
  <c r="CD256" i="126"/>
  <c r="CE256" i="126"/>
  <c r="CF256" i="126"/>
  <c r="CG256" i="126"/>
  <c r="CH256" i="126"/>
  <c r="CI256" i="126"/>
  <c r="CJ256" i="126"/>
  <c r="CK256" i="126"/>
  <c r="AY257" i="126"/>
  <c r="AZ257" i="126"/>
  <c r="BA257" i="126"/>
  <c r="BB257" i="126"/>
  <c r="BC257" i="126"/>
  <c r="BD257" i="126"/>
  <c r="BE257" i="126"/>
  <c r="BF257" i="126"/>
  <c r="BG257" i="126"/>
  <c r="BH257" i="126"/>
  <c r="BI257" i="126"/>
  <c r="BJ257" i="126"/>
  <c r="BK257" i="126"/>
  <c r="BL257" i="126"/>
  <c r="BM257" i="126"/>
  <c r="BN257" i="126"/>
  <c r="BO257" i="126"/>
  <c r="BP257" i="126"/>
  <c r="BQ257" i="126"/>
  <c r="BR257" i="126"/>
  <c r="BS257" i="126"/>
  <c r="BT257" i="126"/>
  <c r="BU257" i="126"/>
  <c r="BV257" i="126"/>
  <c r="BW257" i="126"/>
  <c r="BX257" i="126"/>
  <c r="BY257" i="126"/>
  <c r="BZ257" i="126"/>
  <c r="CA257" i="126"/>
  <c r="CB257" i="126"/>
  <c r="CC257" i="126"/>
  <c r="CD257" i="126"/>
  <c r="CE257" i="126"/>
  <c r="CF257" i="126"/>
  <c r="CG257" i="126"/>
  <c r="CH257" i="126"/>
  <c r="CI257" i="126"/>
  <c r="CJ257" i="126"/>
  <c r="CK257" i="126"/>
  <c r="AY258" i="126"/>
  <c r="AZ258" i="126"/>
  <c r="BA258" i="126"/>
  <c r="BB258" i="126"/>
  <c r="BC258" i="126"/>
  <c r="BD258" i="126"/>
  <c r="BE258" i="126"/>
  <c r="BF258" i="126"/>
  <c r="BG258" i="126"/>
  <c r="BH258" i="126"/>
  <c r="BI258" i="126"/>
  <c r="BJ258" i="126"/>
  <c r="BK258" i="126"/>
  <c r="BL258" i="126"/>
  <c r="BM258" i="126"/>
  <c r="BN258" i="126"/>
  <c r="BO258" i="126"/>
  <c r="BP258" i="126"/>
  <c r="BQ258" i="126"/>
  <c r="BR258" i="126"/>
  <c r="BS258" i="126"/>
  <c r="BT258" i="126"/>
  <c r="BU258" i="126"/>
  <c r="BV258" i="126"/>
  <c r="BW258" i="126"/>
  <c r="BX258" i="126"/>
  <c r="BY258" i="126"/>
  <c r="BZ258" i="126"/>
  <c r="CA258" i="126"/>
  <c r="CB258" i="126"/>
  <c r="CC258" i="126"/>
  <c r="CD258" i="126"/>
  <c r="CE258" i="126"/>
  <c r="CF258" i="126"/>
  <c r="CG258" i="126"/>
  <c r="CH258" i="126"/>
  <c r="CI258" i="126"/>
  <c r="CJ258" i="126"/>
  <c r="CK258" i="126"/>
  <c r="AY259" i="126"/>
  <c r="AZ259" i="126"/>
  <c r="BA259" i="126"/>
  <c r="BB259" i="126"/>
  <c r="BC259" i="126"/>
  <c r="BD259" i="126"/>
  <c r="BE259" i="126"/>
  <c r="BF259" i="126"/>
  <c r="BG259" i="126"/>
  <c r="BH259" i="126"/>
  <c r="BI259" i="126"/>
  <c r="BJ259" i="126"/>
  <c r="BK259" i="126"/>
  <c r="BL259" i="126"/>
  <c r="BM259" i="126"/>
  <c r="BN259" i="126"/>
  <c r="BO259" i="126"/>
  <c r="BP259" i="126"/>
  <c r="BQ259" i="126"/>
  <c r="BR259" i="126"/>
  <c r="BS259" i="126"/>
  <c r="BT259" i="126"/>
  <c r="BU259" i="126"/>
  <c r="BV259" i="126"/>
  <c r="BW259" i="126"/>
  <c r="BX259" i="126"/>
  <c r="BY259" i="126"/>
  <c r="BZ259" i="126"/>
  <c r="CA259" i="126"/>
  <c r="CB259" i="126"/>
  <c r="CC259" i="126"/>
  <c r="CD259" i="126"/>
  <c r="CE259" i="126"/>
  <c r="CF259" i="126"/>
  <c r="CG259" i="126"/>
  <c r="CH259" i="126"/>
  <c r="CI259" i="126"/>
  <c r="CJ259" i="126"/>
  <c r="CK259" i="126"/>
  <c r="AY260" i="126"/>
  <c r="AZ260" i="126"/>
  <c r="BA260" i="126"/>
  <c r="BB260" i="126"/>
  <c r="BC260" i="126"/>
  <c r="BD260" i="126"/>
  <c r="BE260" i="126"/>
  <c r="BF260" i="126"/>
  <c r="BG260" i="126"/>
  <c r="BH260" i="126"/>
  <c r="BI260" i="126"/>
  <c r="BJ260" i="126"/>
  <c r="BK260" i="126"/>
  <c r="BL260" i="126"/>
  <c r="BM260" i="126"/>
  <c r="BN260" i="126"/>
  <c r="BO260" i="126"/>
  <c r="BP260" i="126"/>
  <c r="BQ260" i="126"/>
  <c r="BR260" i="126"/>
  <c r="BS260" i="126"/>
  <c r="BT260" i="126"/>
  <c r="BU260" i="126"/>
  <c r="BV260" i="126"/>
  <c r="BW260" i="126"/>
  <c r="BX260" i="126"/>
  <c r="BY260" i="126"/>
  <c r="BZ260" i="126"/>
  <c r="CA260" i="126"/>
  <c r="CB260" i="126"/>
  <c r="CC260" i="126"/>
  <c r="CD260" i="126"/>
  <c r="CE260" i="126"/>
  <c r="CF260" i="126"/>
  <c r="CG260" i="126"/>
  <c r="CH260" i="126"/>
  <c r="CI260" i="126"/>
  <c r="CJ260" i="126"/>
  <c r="CK260" i="126"/>
  <c r="AY261" i="126"/>
  <c r="AZ261" i="126"/>
  <c r="BA261" i="126"/>
  <c r="BB261" i="126"/>
  <c r="BC261" i="126"/>
  <c r="BD261" i="126"/>
  <c r="BE261" i="126"/>
  <c r="BF261" i="126"/>
  <c r="BG261" i="126"/>
  <c r="BH261" i="126"/>
  <c r="BI261" i="126"/>
  <c r="BJ261" i="126"/>
  <c r="BK261" i="126"/>
  <c r="BL261" i="126"/>
  <c r="BM261" i="126"/>
  <c r="BN261" i="126"/>
  <c r="BO261" i="126"/>
  <c r="BP261" i="126"/>
  <c r="BQ261" i="126"/>
  <c r="BR261" i="126"/>
  <c r="BS261" i="126"/>
  <c r="BT261" i="126"/>
  <c r="BU261" i="126"/>
  <c r="BV261" i="126"/>
  <c r="BW261" i="126"/>
  <c r="BX261" i="126"/>
  <c r="BY261" i="126"/>
  <c r="BZ261" i="126"/>
  <c r="CA261" i="126"/>
  <c r="CB261" i="126"/>
  <c r="CC261" i="126"/>
  <c r="CD261" i="126"/>
  <c r="CE261" i="126"/>
  <c r="CF261" i="126"/>
  <c r="CG261" i="126"/>
  <c r="CH261" i="126"/>
  <c r="CI261" i="126"/>
  <c r="CJ261" i="126"/>
  <c r="CK261" i="126"/>
  <c r="AY262" i="126"/>
  <c r="AZ262" i="126"/>
  <c r="BA262" i="126"/>
  <c r="BB262" i="126"/>
  <c r="BC262" i="126"/>
  <c r="BD262" i="126"/>
  <c r="BE262" i="126"/>
  <c r="BF262" i="126"/>
  <c r="BG262" i="126"/>
  <c r="BH262" i="126"/>
  <c r="BI262" i="126"/>
  <c r="BJ262" i="126"/>
  <c r="BK262" i="126"/>
  <c r="BL262" i="126"/>
  <c r="BM262" i="126"/>
  <c r="BN262" i="126"/>
  <c r="BO262" i="126"/>
  <c r="BP262" i="126"/>
  <c r="BQ262" i="126"/>
  <c r="BR262" i="126"/>
  <c r="BS262" i="126"/>
  <c r="BT262" i="126"/>
  <c r="BU262" i="126"/>
  <c r="BV262" i="126"/>
  <c r="BW262" i="126"/>
  <c r="BX262" i="126"/>
  <c r="BY262" i="126"/>
  <c r="BZ262" i="126"/>
  <c r="CA262" i="126"/>
  <c r="CB262" i="126"/>
  <c r="CC262" i="126"/>
  <c r="CD262" i="126"/>
  <c r="CE262" i="126"/>
  <c r="CF262" i="126"/>
  <c r="CG262" i="126"/>
  <c r="CH262" i="126"/>
  <c r="CI262" i="126"/>
  <c r="CJ262" i="126"/>
  <c r="CK262" i="126"/>
  <c r="AY263" i="126"/>
  <c r="AZ263" i="126"/>
  <c r="BA263" i="126"/>
  <c r="BB263" i="126"/>
  <c r="BC263" i="126"/>
  <c r="BD263" i="126"/>
  <c r="BE263" i="126"/>
  <c r="BF263" i="126"/>
  <c r="BG263" i="126"/>
  <c r="BH263" i="126"/>
  <c r="BI263" i="126"/>
  <c r="BJ263" i="126"/>
  <c r="BK263" i="126"/>
  <c r="BL263" i="126"/>
  <c r="BM263" i="126"/>
  <c r="BN263" i="126"/>
  <c r="BO263" i="126"/>
  <c r="BP263" i="126"/>
  <c r="BQ263" i="126"/>
  <c r="BR263" i="126"/>
  <c r="BS263" i="126"/>
  <c r="BT263" i="126"/>
  <c r="BU263" i="126"/>
  <c r="BV263" i="126"/>
  <c r="BW263" i="126"/>
  <c r="BX263" i="126"/>
  <c r="BY263" i="126"/>
  <c r="BZ263" i="126"/>
  <c r="CA263" i="126"/>
  <c r="CB263" i="126"/>
  <c r="CC263" i="126"/>
  <c r="CD263" i="126"/>
  <c r="CE263" i="126"/>
  <c r="CF263" i="126"/>
  <c r="CG263" i="126"/>
  <c r="CH263" i="126"/>
  <c r="CI263" i="126"/>
  <c r="CJ263" i="126"/>
  <c r="CK263" i="126"/>
  <c r="AY264" i="126"/>
  <c r="AZ264" i="126"/>
  <c r="BA264" i="126"/>
  <c r="BB264" i="126"/>
  <c r="BC264" i="126"/>
  <c r="BD264" i="126"/>
  <c r="BE264" i="126"/>
  <c r="BF264" i="126"/>
  <c r="BG264" i="126"/>
  <c r="BH264" i="126"/>
  <c r="BI264" i="126"/>
  <c r="BJ264" i="126"/>
  <c r="BK264" i="126"/>
  <c r="BL264" i="126"/>
  <c r="BM264" i="126"/>
  <c r="BN264" i="126"/>
  <c r="BO264" i="126"/>
  <c r="BP264" i="126"/>
  <c r="BQ264" i="126"/>
  <c r="BR264" i="126"/>
  <c r="BS264" i="126"/>
  <c r="BT264" i="126"/>
  <c r="BU264" i="126"/>
  <c r="BV264" i="126"/>
  <c r="BW264" i="126"/>
  <c r="BX264" i="126"/>
  <c r="BY264" i="126"/>
  <c r="BZ264" i="126"/>
  <c r="CA264" i="126"/>
  <c r="CB264" i="126"/>
  <c r="CC264" i="126"/>
  <c r="CD264" i="126"/>
  <c r="CE264" i="126"/>
  <c r="CF264" i="126"/>
  <c r="CG264" i="126"/>
  <c r="CH264" i="126"/>
  <c r="CI264" i="126"/>
  <c r="CJ264" i="126"/>
  <c r="CK264" i="126"/>
  <c r="AY265" i="126"/>
  <c r="AZ265" i="126"/>
  <c r="BA265" i="126"/>
  <c r="BB265" i="126"/>
  <c r="BC265" i="126"/>
  <c r="BD265" i="126"/>
  <c r="BE265" i="126"/>
  <c r="BF265" i="126"/>
  <c r="BG265" i="126"/>
  <c r="BH265" i="126"/>
  <c r="BI265" i="126"/>
  <c r="BJ265" i="126"/>
  <c r="BK265" i="126"/>
  <c r="BL265" i="126"/>
  <c r="BM265" i="126"/>
  <c r="BN265" i="126"/>
  <c r="BO265" i="126"/>
  <c r="BP265" i="126"/>
  <c r="BQ265" i="126"/>
  <c r="BR265" i="126"/>
  <c r="BS265" i="126"/>
  <c r="BT265" i="126"/>
  <c r="BU265" i="126"/>
  <c r="BV265" i="126"/>
  <c r="BW265" i="126"/>
  <c r="BX265" i="126"/>
  <c r="BY265" i="126"/>
  <c r="BZ265" i="126"/>
  <c r="CA265" i="126"/>
  <c r="CB265" i="126"/>
  <c r="CC265" i="126"/>
  <c r="CD265" i="126"/>
  <c r="CE265" i="126"/>
  <c r="CF265" i="126"/>
  <c r="CG265" i="126"/>
  <c r="CH265" i="126"/>
  <c r="CI265" i="126"/>
  <c r="CJ265" i="126"/>
  <c r="CK265" i="126"/>
  <c r="AY266" i="126"/>
  <c r="AZ266" i="126"/>
  <c r="BA266" i="126"/>
  <c r="BB266" i="126"/>
  <c r="BC266" i="126"/>
  <c r="BD266" i="126"/>
  <c r="BE266" i="126"/>
  <c r="BF266" i="126"/>
  <c r="BG266" i="126"/>
  <c r="BH266" i="126"/>
  <c r="BI266" i="126"/>
  <c r="BJ266" i="126"/>
  <c r="BK266" i="126"/>
  <c r="BL266" i="126"/>
  <c r="BM266" i="126"/>
  <c r="BN266" i="126"/>
  <c r="BO266" i="126"/>
  <c r="BP266" i="126"/>
  <c r="BQ266" i="126"/>
  <c r="BR266" i="126"/>
  <c r="BS266" i="126"/>
  <c r="BT266" i="126"/>
  <c r="BU266" i="126"/>
  <c r="BV266" i="126"/>
  <c r="BW266" i="126"/>
  <c r="BX266" i="126"/>
  <c r="BY266" i="126"/>
  <c r="BZ266" i="126"/>
  <c r="CA266" i="126"/>
  <c r="CB266" i="126"/>
  <c r="CC266" i="126"/>
  <c r="CD266" i="126"/>
  <c r="CE266" i="126"/>
  <c r="CF266" i="126"/>
  <c r="CG266" i="126"/>
  <c r="CH266" i="126"/>
  <c r="CI266" i="126"/>
  <c r="CJ266" i="126"/>
  <c r="CK266" i="126"/>
  <c r="AY267" i="126"/>
  <c r="AZ267" i="126"/>
  <c r="BA267" i="126"/>
  <c r="BB267" i="126"/>
  <c r="BC267" i="126"/>
  <c r="BD267" i="126"/>
  <c r="BE267" i="126"/>
  <c r="BF267" i="126"/>
  <c r="BG267" i="126"/>
  <c r="BH267" i="126"/>
  <c r="BI267" i="126"/>
  <c r="BJ267" i="126"/>
  <c r="BK267" i="126"/>
  <c r="BL267" i="126"/>
  <c r="BM267" i="126"/>
  <c r="BN267" i="126"/>
  <c r="BO267" i="126"/>
  <c r="BP267" i="126"/>
  <c r="BQ267" i="126"/>
  <c r="BR267" i="126"/>
  <c r="BS267" i="126"/>
  <c r="BT267" i="126"/>
  <c r="BU267" i="126"/>
  <c r="BV267" i="126"/>
  <c r="BW267" i="126"/>
  <c r="BX267" i="126"/>
  <c r="BY267" i="126"/>
  <c r="BZ267" i="126"/>
  <c r="CA267" i="126"/>
  <c r="CB267" i="126"/>
  <c r="CC267" i="126"/>
  <c r="CD267" i="126"/>
  <c r="CE267" i="126"/>
  <c r="CF267" i="126"/>
  <c r="CG267" i="126"/>
  <c r="CH267" i="126"/>
  <c r="CI267" i="126"/>
  <c r="CJ267" i="126"/>
  <c r="CK267" i="126"/>
  <c r="AY268" i="126"/>
  <c r="AZ268" i="126"/>
  <c r="BA268" i="126"/>
  <c r="BB268" i="126"/>
  <c r="BC268" i="126"/>
  <c r="BD268" i="126"/>
  <c r="BE268" i="126"/>
  <c r="BF268" i="126"/>
  <c r="BG268" i="126"/>
  <c r="BH268" i="126"/>
  <c r="BI268" i="126"/>
  <c r="BJ268" i="126"/>
  <c r="BK268" i="126"/>
  <c r="BL268" i="126"/>
  <c r="BM268" i="126"/>
  <c r="BN268" i="126"/>
  <c r="BO268" i="126"/>
  <c r="BP268" i="126"/>
  <c r="BQ268" i="126"/>
  <c r="BR268" i="126"/>
  <c r="BS268" i="126"/>
  <c r="BT268" i="126"/>
  <c r="BU268" i="126"/>
  <c r="BV268" i="126"/>
  <c r="BW268" i="126"/>
  <c r="BX268" i="126"/>
  <c r="BY268" i="126"/>
  <c r="BZ268" i="126"/>
  <c r="CA268" i="126"/>
  <c r="CB268" i="126"/>
  <c r="CC268" i="126"/>
  <c r="CD268" i="126"/>
  <c r="CE268" i="126"/>
  <c r="CF268" i="126"/>
  <c r="CG268" i="126"/>
  <c r="CH268" i="126"/>
  <c r="CI268" i="126"/>
  <c r="CJ268" i="126"/>
  <c r="CK268" i="126"/>
  <c r="AY269" i="126"/>
  <c r="AZ269" i="126"/>
  <c r="BA269" i="126"/>
  <c r="BB269" i="126"/>
  <c r="BC269" i="126"/>
  <c r="BD269" i="126"/>
  <c r="BE269" i="126"/>
  <c r="BF269" i="126"/>
  <c r="BG269" i="126"/>
  <c r="BH269" i="126"/>
  <c r="BI269" i="126"/>
  <c r="BJ269" i="126"/>
  <c r="BK269" i="126"/>
  <c r="BL269" i="126"/>
  <c r="BM269" i="126"/>
  <c r="BN269" i="126"/>
  <c r="BO269" i="126"/>
  <c r="BP269" i="126"/>
  <c r="BQ269" i="126"/>
  <c r="BR269" i="126"/>
  <c r="BS269" i="126"/>
  <c r="BT269" i="126"/>
  <c r="BU269" i="126"/>
  <c r="BV269" i="126"/>
  <c r="BW269" i="126"/>
  <c r="BX269" i="126"/>
  <c r="BY269" i="126"/>
  <c r="BZ269" i="126"/>
  <c r="CA269" i="126"/>
  <c r="CB269" i="126"/>
  <c r="CC269" i="126"/>
  <c r="CD269" i="126"/>
  <c r="CE269" i="126"/>
  <c r="CF269" i="126"/>
  <c r="CG269" i="126"/>
  <c r="CH269" i="126"/>
  <c r="CI269" i="126"/>
  <c r="CJ269" i="126"/>
  <c r="CK269" i="126"/>
  <c r="AY270" i="126"/>
  <c r="AZ270" i="126"/>
  <c r="BA270" i="126"/>
  <c r="BB270" i="126"/>
  <c r="BC270" i="126"/>
  <c r="BD270" i="126"/>
  <c r="BE270" i="126"/>
  <c r="BF270" i="126"/>
  <c r="BG270" i="126"/>
  <c r="BH270" i="126"/>
  <c r="BI270" i="126"/>
  <c r="BJ270" i="126"/>
  <c r="BK270" i="126"/>
  <c r="BL270" i="126"/>
  <c r="BM270" i="126"/>
  <c r="BN270" i="126"/>
  <c r="BO270" i="126"/>
  <c r="BP270" i="126"/>
  <c r="BQ270" i="126"/>
  <c r="BR270" i="126"/>
  <c r="BS270" i="126"/>
  <c r="BT270" i="126"/>
  <c r="BU270" i="126"/>
  <c r="BV270" i="126"/>
  <c r="BW270" i="126"/>
  <c r="BX270" i="126"/>
  <c r="BY270" i="126"/>
  <c r="BZ270" i="126"/>
  <c r="CA270" i="126"/>
  <c r="CB270" i="126"/>
  <c r="CC270" i="126"/>
  <c r="CD270" i="126"/>
  <c r="CE270" i="126"/>
  <c r="CF270" i="126"/>
  <c r="CG270" i="126"/>
  <c r="CH270" i="126"/>
  <c r="CI270" i="126"/>
  <c r="CJ270" i="126"/>
  <c r="CK270" i="126"/>
  <c r="AY271" i="126"/>
  <c r="AZ271" i="126"/>
  <c r="BA271" i="126"/>
  <c r="BB271" i="126"/>
  <c r="BC271" i="126"/>
  <c r="BD271" i="126"/>
  <c r="BE271" i="126"/>
  <c r="BF271" i="126"/>
  <c r="BG271" i="126"/>
  <c r="BH271" i="126"/>
  <c r="BI271" i="126"/>
  <c r="BJ271" i="126"/>
  <c r="BK271" i="126"/>
  <c r="BL271" i="126"/>
  <c r="BM271" i="126"/>
  <c r="BN271" i="126"/>
  <c r="BO271" i="126"/>
  <c r="BP271" i="126"/>
  <c r="BQ271" i="126"/>
  <c r="BR271" i="126"/>
  <c r="BS271" i="126"/>
  <c r="BT271" i="126"/>
  <c r="BU271" i="126"/>
  <c r="BV271" i="126"/>
  <c r="BW271" i="126"/>
  <c r="BX271" i="126"/>
  <c r="BY271" i="126"/>
  <c r="BZ271" i="126"/>
  <c r="CA271" i="126"/>
  <c r="CB271" i="126"/>
  <c r="CC271" i="126"/>
  <c r="CD271" i="126"/>
  <c r="CE271" i="126"/>
  <c r="CF271" i="126"/>
  <c r="CG271" i="126"/>
  <c r="CH271" i="126"/>
  <c r="CI271" i="126"/>
  <c r="CJ271" i="126"/>
  <c r="CK271" i="126"/>
  <c r="AY272" i="126"/>
  <c r="AZ272" i="126"/>
  <c r="BA272" i="126"/>
  <c r="BB272" i="126"/>
  <c r="BC272" i="126"/>
  <c r="BD272" i="126"/>
  <c r="BE272" i="126"/>
  <c r="BF272" i="126"/>
  <c r="BG272" i="126"/>
  <c r="BH272" i="126"/>
  <c r="BI272" i="126"/>
  <c r="BJ272" i="126"/>
  <c r="BK272" i="126"/>
  <c r="BL272" i="126"/>
  <c r="BM272" i="126"/>
  <c r="BN272" i="126"/>
  <c r="BO272" i="126"/>
  <c r="BP272" i="126"/>
  <c r="BQ272" i="126"/>
  <c r="BR272" i="126"/>
  <c r="BS272" i="126"/>
  <c r="BT272" i="126"/>
  <c r="BU272" i="126"/>
  <c r="BV272" i="126"/>
  <c r="BW272" i="126"/>
  <c r="BX272" i="126"/>
  <c r="BY272" i="126"/>
  <c r="BZ272" i="126"/>
  <c r="CA272" i="126"/>
  <c r="CB272" i="126"/>
  <c r="CC272" i="126"/>
  <c r="CD272" i="126"/>
  <c r="CE272" i="126"/>
  <c r="CF272" i="126"/>
  <c r="CG272" i="126"/>
  <c r="CH272" i="126"/>
  <c r="CI272" i="126"/>
  <c r="CJ272" i="126"/>
  <c r="CK272" i="126"/>
  <c r="AY273" i="126"/>
  <c r="AZ273" i="126"/>
  <c r="BA273" i="126"/>
  <c r="BB273" i="126"/>
  <c r="BC273" i="126"/>
  <c r="BD273" i="126"/>
  <c r="BE273" i="126"/>
  <c r="BF273" i="126"/>
  <c r="BG273" i="126"/>
  <c r="BH273" i="126"/>
  <c r="BI273" i="126"/>
  <c r="BJ273" i="126"/>
  <c r="BK273" i="126"/>
  <c r="BL273" i="126"/>
  <c r="BM273" i="126"/>
  <c r="BN273" i="126"/>
  <c r="BO273" i="126"/>
  <c r="BP273" i="126"/>
  <c r="BQ273" i="126"/>
  <c r="BR273" i="126"/>
  <c r="BS273" i="126"/>
  <c r="BT273" i="126"/>
  <c r="BU273" i="126"/>
  <c r="BV273" i="126"/>
  <c r="BW273" i="126"/>
  <c r="BX273" i="126"/>
  <c r="BY273" i="126"/>
  <c r="BZ273" i="126"/>
  <c r="CA273" i="126"/>
  <c r="CB273" i="126"/>
  <c r="CC273" i="126"/>
  <c r="CD273" i="126"/>
  <c r="CE273" i="126"/>
  <c r="CF273" i="126"/>
  <c r="CG273" i="126"/>
  <c r="CH273" i="126"/>
  <c r="CI273" i="126"/>
  <c r="CJ273" i="126"/>
  <c r="CK273" i="126"/>
  <c r="AY274" i="126"/>
  <c r="AZ274" i="126"/>
  <c r="BA274" i="126"/>
  <c r="BB274" i="126"/>
  <c r="BC274" i="126"/>
  <c r="BD274" i="126"/>
  <c r="BE274" i="126"/>
  <c r="BF274" i="126"/>
  <c r="BG274" i="126"/>
  <c r="BH274" i="126"/>
  <c r="BI274" i="126"/>
  <c r="BJ274" i="126"/>
  <c r="BK274" i="126"/>
  <c r="BL274" i="126"/>
  <c r="BM274" i="126"/>
  <c r="BN274" i="126"/>
  <c r="BO274" i="126"/>
  <c r="BP274" i="126"/>
  <c r="BQ274" i="126"/>
  <c r="BR274" i="126"/>
  <c r="BS274" i="126"/>
  <c r="BT274" i="126"/>
  <c r="BU274" i="126"/>
  <c r="BV274" i="126"/>
  <c r="BW274" i="126"/>
  <c r="BX274" i="126"/>
  <c r="BY274" i="126"/>
  <c r="BZ274" i="126"/>
  <c r="CA274" i="126"/>
  <c r="CB274" i="126"/>
  <c r="CC274" i="126"/>
  <c r="CD274" i="126"/>
  <c r="CE274" i="126"/>
  <c r="CF274" i="126"/>
  <c r="CG274" i="126"/>
  <c r="CH274" i="126"/>
  <c r="CI274" i="126"/>
  <c r="CJ274" i="126"/>
  <c r="CK274" i="126"/>
  <c r="AY275" i="126"/>
  <c r="AZ275" i="126"/>
  <c r="BA275" i="126"/>
  <c r="BB275" i="126"/>
  <c r="BC275" i="126"/>
  <c r="BD275" i="126"/>
  <c r="BE275" i="126"/>
  <c r="BF275" i="126"/>
  <c r="BG275" i="126"/>
  <c r="BH275" i="126"/>
  <c r="BI275" i="126"/>
  <c r="BJ275" i="126"/>
  <c r="BK275" i="126"/>
  <c r="BL275" i="126"/>
  <c r="BM275" i="126"/>
  <c r="BN275" i="126"/>
  <c r="BO275" i="126"/>
  <c r="BP275" i="126"/>
  <c r="BQ275" i="126"/>
  <c r="BR275" i="126"/>
  <c r="BS275" i="126"/>
  <c r="BT275" i="126"/>
  <c r="BU275" i="126"/>
  <c r="BV275" i="126"/>
  <c r="BW275" i="126"/>
  <c r="BX275" i="126"/>
  <c r="BY275" i="126"/>
  <c r="BZ275" i="126"/>
  <c r="CA275" i="126"/>
  <c r="CB275" i="126"/>
  <c r="CC275" i="126"/>
  <c r="CD275" i="126"/>
  <c r="CE275" i="126"/>
  <c r="CF275" i="126"/>
  <c r="CG275" i="126"/>
  <c r="CH275" i="126"/>
  <c r="CI275" i="126"/>
  <c r="CJ275" i="126"/>
  <c r="CK275" i="126"/>
  <c r="AY276" i="126"/>
  <c r="AZ276" i="126"/>
  <c r="BA276" i="126"/>
  <c r="BB276" i="126"/>
  <c r="BC276" i="126"/>
  <c r="BD276" i="126"/>
  <c r="BE276" i="126"/>
  <c r="BF276" i="126"/>
  <c r="BG276" i="126"/>
  <c r="BH276" i="126"/>
  <c r="BI276" i="126"/>
  <c r="BJ276" i="126"/>
  <c r="BK276" i="126"/>
  <c r="BL276" i="126"/>
  <c r="BM276" i="126"/>
  <c r="BN276" i="126"/>
  <c r="BO276" i="126"/>
  <c r="BP276" i="126"/>
  <c r="BQ276" i="126"/>
  <c r="BR276" i="126"/>
  <c r="BS276" i="126"/>
  <c r="BT276" i="126"/>
  <c r="BU276" i="126"/>
  <c r="BV276" i="126"/>
  <c r="BW276" i="126"/>
  <c r="BX276" i="126"/>
  <c r="BY276" i="126"/>
  <c r="BZ276" i="126"/>
  <c r="CA276" i="126"/>
  <c r="CB276" i="126"/>
  <c r="CC276" i="126"/>
  <c r="CD276" i="126"/>
  <c r="CE276" i="126"/>
  <c r="CF276" i="126"/>
  <c r="CG276" i="126"/>
  <c r="CH276" i="126"/>
  <c r="CI276" i="126"/>
  <c r="CJ276" i="126"/>
  <c r="CK276" i="126"/>
  <c r="AY277" i="126"/>
  <c r="AZ277" i="126"/>
  <c r="BA277" i="126"/>
  <c r="BB277" i="126"/>
  <c r="BC277" i="126"/>
  <c r="BD277" i="126"/>
  <c r="BE277" i="126"/>
  <c r="BF277" i="126"/>
  <c r="BG277" i="126"/>
  <c r="BH277" i="126"/>
  <c r="BI277" i="126"/>
  <c r="BJ277" i="126"/>
  <c r="BK277" i="126"/>
  <c r="BL277" i="126"/>
  <c r="BM277" i="126"/>
  <c r="BN277" i="126"/>
  <c r="BO277" i="126"/>
  <c r="BP277" i="126"/>
  <c r="BQ277" i="126"/>
  <c r="BR277" i="126"/>
  <c r="BS277" i="126"/>
  <c r="BT277" i="126"/>
  <c r="BU277" i="126"/>
  <c r="BV277" i="126"/>
  <c r="BW277" i="126"/>
  <c r="BX277" i="126"/>
  <c r="BY277" i="126"/>
  <c r="BZ277" i="126"/>
  <c r="CA277" i="126"/>
  <c r="CB277" i="126"/>
  <c r="CC277" i="126"/>
  <c r="CD277" i="126"/>
  <c r="CE277" i="126"/>
  <c r="CF277" i="126"/>
  <c r="CG277" i="126"/>
  <c r="CH277" i="126"/>
  <c r="CI277" i="126"/>
  <c r="CJ277" i="126"/>
  <c r="CK277" i="126"/>
  <c r="AY278" i="126"/>
  <c r="AZ278" i="126"/>
  <c r="BA278" i="126"/>
  <c r="BB278" i="126"/>
  <c r="BC278" i="126"/>
  <c r="BD278" i="126"/>
  <c r="BE278" i="126"/>
  <c r="BF278" i="126"/>
  <c r="BG278" i="126"/>
  <c r="BH278" i="126"/>
  <c r="BI278" i="126"/>
  <c r="BJ278" i="126"/>
  <c r="BK278" i="126"/>
  <c r="BL278" i="126"/>
  <c r="BM278" i="126"/>
  <c r="BN278" i="126"/>
  <c r="BO278" i="126"/>
  <c r="BP278" i="126"/>
  <c r="BQ278" i="126"/>
  <c r="BR278" i="126"/>
  <c r="BS278" i="126"/>
  <c r="BT278" i="126"/>
  <c r="BU278" i="126"/>
  <c r="BV278" i="126"/>
  <c r="BW278" i="126"/>
  <c r="BX278" i="126"/>
  <c r="BY278" i="126"/>
  <c r="BZ278" i="126"/>
  <c r="CA278" i="126"/>
  <c r="CB278" i="126"/>
  <c r="CC278" i="126"/>
  <c r="CD278" i="126"/>
  <c r="CE278" i="126"/>
  <c r="CF278" i="126"/>
  <c r="CG278" i="126"/>
  <c r="CH278" i="126"/>
  <c r="CI278" i="126"/>
  <c r="CJ278" i="126"/>
  <c r="CK278" i="126"/>
  <c r="AY279" i="126"/>
  <c r="AZ279" i="126"/>
  <c r="BA279" i="126"/>
  <c r="BB279" i="126"/>
  <c r="BC279" i="126"/>
  <c r="BD279" i="126"/>
  <c r="BE279" i="126"/>
  <c r="BF279" i="126"/>
  <c r="BG279" i="126"/>
  <c r="BH279" i="126"/>
  <c r="BI279" i="126"/>
  <c r="BJ279" i="126"/>
  <c r="BK279" i="126"/>
  <c r="BL279" i="126"/>
  <c r="BM279" i="126"/>
  <c r="BN279" i="126"/>
  <c r="BO279" i="126"/>
  <c r="BP279" i="126"/>
  <c r="BQ279" i="126"/>
  <c r="BR279" i="126"/>
  <c r="BS279" i="126"/>
  <c r="BT279" i="126"/>
  <c r="BU279" i="126"/>
  <c r="BV279" i="126"/>
  <c r="BW279" i="126"/>
  <c r="BX279" i="126"/>
  <c r="BY279" i="126"/>
  <c r="BZ279" i="126"/>
  <c r="CA279" i="126"/>
  <c r="CB279" i="126"/>
  <c r="CC279" i="126"/>
  <c r="CD279" i="126"/>
  <c r="CE279" i="126"/>
  <c r="CF279" i="126"/>
  <c r="CG279" i="126"/>
  <c r="CH279" i="126"/>
  <c r="CI279" i="126"/>
  <c r="CJ279" i="126"/>
  <c r="CK279" i="126"/>
  <c r="AY280" i="126"/>
  <c r="AZ280" i="126"/>
  <c r="BA280" i="126"/>
  <c r="BB280" i="126"/>
  <c r="BC280" i="126"/>
  <c r="BD280" i="126"/>
  <c r="BE280" i="126"/>
  <c r="BF280" i="126"/>
  <c r="BG280" i="126"/>
  <c r="BH280" i="126"/>
  <c r="BI280" i="126"/>
  <c r="BJ280" i="126"/>
  <c r="BK280" i="126"/>
  <c r="BL280" i="126"/>
  <c r="BM280" i="126"/>
  <c r="BN280" i="126"/>
  <c r="BO280" i="126"/>
  <c r="BP280" i="126"/>
  <c r="BQ280" i="126"/>
  <c r="BR280" i="126"/>
  <c r="BS280" i="126"/>
  <c r="BT280" i="126"/>
  <c r="BU280" i="126"/>
  <c r="BV280" i="126"/>
  <c r="BW280" i="126"/>
  <c r="BX280" i="126"/>
  <c r="BY280" i="126"/>
  <c r="BZ280" i="126"/>
  <c r="CA280" i="126"/>
  <c r="CB280" i="126"/>
  <c r="CC280" i="126"/>
  <c r="CD280" i="126"/>
  <c r="CE280" i="126"/>
  <c r="CF280" i="126"/>
  <c r="CG280" i="126"/>
  <c r="CH280" i="126"/>
  <c r="CI280" i="126"/>
  <c r="CJ280" i="126"/>
  <c r="CK280" i="126"/>
  <c r="AY281" i="126"/>
  <c r="AZ281" i="126"/>
  <c r="BA281" i="126"/>
  <c r="BB281" i="126"/>
  <c r="BC281" i="126"/>
  <c r="BD281" i="126"/>
  <c r="BE281" i="126"/>
  <c r="BF281" i="126"/>
  <c r="BG281" i="126"/>
  <c r="BH281" i="126"/>
  <c r="BI281" i="126"/>
  <c r="BJ281" i="126"/>
  <c r="BK281" i="126"/>
  <c r="BL281" i="126"/>
  <c r="BM281" i="126"/>
  <c r="BN281" i="126"/>
  <c r="BO281" i="126"/>
  <c r="BP281" i="126"/>
  <c r="BQ281" i="126"/>
  <c r="BR281" i="126"/>
  <c r="BS281" i="126"/>
  <c r="BT281" i="126"/>
  <c r="BU281" i="126"/>
  <c r="BV281" i="126"/>
  <c r="BW281" i="126"/>
  <c r="BX281" i="126"/>
  <c r="BY281" i="126"/>
  <c r="BZ281" i="126"/>
  <c r="CA281" i="126"/>
  <c r="CB281" i="126"/>
  <c r="CC281" i="126"/>
  <c r="CD281" i="126"/>
  <c r="CE281" i="126"/>
  <c r="CF281" i="126"/>
  <c r="CG281" i="126"/>
  <c r="CH281" i="126"/>
  <c r="CI281" i="126"/>
  <c r="CJ281" i="126"/>
  <c r="CK281" i="126"/>
  <c r="AY282" i="126"/>
  <c r="AZ282" i="126"/>
  <c r="BA282" i="126"/>
  <c r="BB282" i="126"/>
  <c r="BC282" i="126"/>
  <c r="BD282" i="126"/>
  <c r="BE282" i="126"/>
  <c r="BF282" i="126"/>
  <c r="BG282" i="126"/>
  <c r="BH282" i="126"/>
  <c r="BI282" i="126"/>
  <c r="BJ282" i="126"/>
  <c r="BK282" i="126"/>
  <c r="BL282" i="126"/>
  <c r="BM282" i="126"/>
  <c r="BN282" i="126"/>
  <c r="BO282" i="126"/>
  <c r="BP282" i="126"/>
  <c r="BQ282" i="126"/>
  <c r="BR282" i="126"/>
  <c r="BS282" i="126"/>
  <c r="BT282" i="126"/>
  <c r="BU282" i="126"/>
  <c r="BV282" i="126"/>
  <c r="BW282" i="126"/>
  <c r="BX282" i="126"/>
  <c r="BY282" i="126"/>
  <c r="BZ282" i="126"/>
  <c r="CA282" i="126"/>
  <c r="CB282" i="126"/>
  <c r="CC282" i="126"/>
  <c r="CD282" i="126"/>
  <c r="CE282" i="126"/>
  <c r="CF282" i="126"/>
  <c r="CG282" i="126"/>
  <c r="CH282" i="126"/>
  <c r="CI282" i="126"/>
  <c r="CJ282" i="126"/>
  <c r="CK282" i="126"/>
  <c r="AY283" i="126"/>
  <c r="AZ283" i="126"/>
  <c r="BA283" i="126"/>
  <c r="BB283" i="126"/>
  <c r="BC283" i="126"/>
  <c r="BD283" i="126"/>
  <c r="BE283" i="126"/>
  <c r="BF283" i="126"/>
  <c r="BG283" i="126"/>
  <c r="BH283" i="126"/>
  <c r="BI283" i="126"/>
  <c r="BJ283" i="126"/>
  <c r="BK283" i="126"/>
  <c r="BL283" i="126"/>
  <c r="BM283" i="126"/>
  <c r="BN283" i="126"/>
  <c r="BO283" i="126"/>
  <c r="BP283" i="126"/>
  <c r="BQ283" i="126"/>
  <c r="BR283" i="126"/>
  <c r="BS283" i="126"/>
  <c r="BT283" i="126"/>
  <c r="BU283" i="126"/>
  <c r="BV283" i="126"/>
  <c r="BW283" i="126"/>
  <c r="BX283" i="126"/>
  <c r="BY283" i="126"/>
  <c r="BZ283" i="126"/>
  <c r="CA283" i="126"/>
  <c r="CB283" i="126"/>
  <c r="CC283" i="126"/>
  <c r="CD283" i="126"/>
  <c r="CE283" i="126"/>
  <c r="CF283" i="126"/>
  <c r="CG283" i="126"/>
  <c r="CH283" i="126"/>
  <c r="CI283" i="126"/>
  <c r="CJ283" i="126"/>
  <c r="CK283" i="126"/>
  <c r="AY284" i="126"/>
  <c r="AZ284" i="126"/>
  <c r="BA284" i="126"/>
  <c r="BB284" i="126"/>
  <c r="BC284" i="126"/>
  <c r="BD284" i="126"/>
  <c r="BE284" i="126"/>
  <c r="BF284" i="126"/>
  <c r="BG284" i="126"/>
  <c r="BH284" i="126"/>
  <c r="BI284" i="126"/>
  <c r="BJ284" i="126"/>
  <c r="BK284" i="126"/>
  <c r="BL284" i="126"/>
  <c r="BM284" i="126"/>
  <c r="BN284" i="126"/>
  <c r="BO284" i="126"/>
  <c r="BP284" i="126"/>
  <c r="BQ284" i="126"/>
  <c r="BR284" i="126"/>
  <c r="BS284" i="126"/>
  <c r="BT284" i="126"/>
  <c r="BU284" i="126"/>
  <c r="BV284" i="126"/>
  <c r="BW284" i="126"/>
  <c r="BX284" i="126"/>
  <c r="BY284" i="126"/>
  <c r="BZ284" i="126"/>
  <c r="CA284" i="126"/>
  <c r="CB284" i="126"/>
  <c r="CC284" i="126"/>
  <c r="CD284" i="126"/>
  <c r="CE284" i="126"/>
  <c r="CF284" i="126"/>
  <c r="CG284" i="126"/>
  <c r="CH284" i="126"/>
  <c r="CI284" i="126"/>
  <c r="CJ284" i="126"/>
  <c r="CK284" i="126"/>
  <c r="AY285" i="126"/>
  <c r="AZ285" i="126"/>
  <c r="BA285" i="126"/>
  <c r="BB285" i="126"/>
  <c r="BC285" i="126"/>
  <c r="BD285" i="126"/>
  <c r="BE285" i="126"/>
  <c r="BF285" i="126"/>
  <c r="BG285" i="126"/>
  <c r="BH285" i="126"/>
  <c r="BI285" i="126"/>
  <c r="BJ285" i="126"/>
  <c r="BK285" i="126"/>
  <c r="BL285" i="126"/>
  <c r="BM285" i="126"/>
  <c r="BN285" i="126"/>
  <c r="BO285" i="126"/>
  <c r="BP285" i="126"/>
  <c r="BQ285" i="126"/>
  <c r="BR285" i="126"/>
  <c r="BS285" i="126"/>
  <c r="BT285" i="126"/>
  <c r="BU285" i="126"/>
  <c r="BV285" i="126"/>
  <c r="BW285" i="126"/>
  <c r="BX285" i="126"/>
  <c r="BY285" i="126"/>
  <c r="BZ285" i="126"/>
  <c r="CA285" i="126"/>
  <c r="CB285" i="126"/>
  <c r="CC285" i="126"/>
  <c r="CD285" i="126"/>
  <c r="CE285" i="126"/>
  <c r="CF285" i="126"/>
  <c r="CG285" i="126"/>
  <c r="CH285" i="126"/>
  <c r="CI285" i="126"/>
  <c r="CJ285" i="126"/>
  <c r="CK285" i="126"/>
  <c r="AY286" i="126"/>
  <c r="AZ286" i="126"/>
  <c r="BA286" i="126"/>
  <c r="BB286" i="126"/>
  <c r="BC286" i="126"/>
  <c r="BD286" i="126"/>
  <c r="BE286" i="126"/>
  <c r="BF286" i="126"/>
  <c r="BG286" i="126"/>
  <c r="BH286" i="126"/>
  <c r="BI286" i="126"/>
  <c r="BJ286" i="126"/>
  <c r="BK286" i="126"/>
  <c r="BL286" i="126"/>
  <c r="BM286" i="126"/>
  <c r="BN286" i="126"/>
  <c r="BO286" i="126"/>
  <c r="BP286" i="126"/>
  <c r="BQ286" i="126"/>
  <c r="BR286" i="126"/>
  <c r="BS286" i="126"/>
  <c r="BT286" i="126"/>
  <c r="BU286" i="126"/>
  <c r="BV286" i="126"/>
  <c r="BW286" i="126"/>
  <c r="BX286" i="126"/>
  <c r="BY286" i="126"/>
  <c r="BZ286" i="126"/>
  <c r="CA286" i="126"/>
  <c r="CB286" i="126"/>
  <c r="CC286" i="126"/>
  <c r="CD286" i="126"/>
  <c r="CE286" i="126"/>
  <c r="CF286" i="126"/>
  <c r="CG286" i="126"/>
  <c r="CH286" i="126"/>
  <c r="CI286" i="126"/>
  <c r="CJ286" i="126"/>
  <c r="CK286" i="126"/>
  <c r="AY287" i="126"/>
  <c r="AZ287" i="126"/>
  <c r="BA287" i="126"/>
  <c r="BB287" i="126"/>
  <c r="BC287" i="126"/>
  <c r="BD287" i="126"/>
  <c r="BE287" i="126"/>
  <c r="BF287" i="126"/>
  <c r="BG287" i="126"/>
  <c r="BH287" i="126"/>
  <c r="BI287" i="126"/>
  <c r="BJ287" i="126"/>
  <c r="BK287" i="126"/>
  <c r="BL287" i="126"/>
  <c r="BM287" i="126"/>
  <c r="BN287" i="126"/>
  <c r="BO287" i="126"/>
  <c r="BP287" i="126"/>
  <c r="BQ287" i="126"/>
  <c r="BR287" i="126"/>
  <c r="BS287" i="126"/>
  <c r="BT287" i="126"/>
  <c r="BU287" i="126"/>
  <c r="BV287" i="126"/>
  <c r="BW287" i="126"/>
  <c r="BX287" i="126"/>
  <c r="BY287" i="126"/>
  <c r="BZ287" i="126"/>
  <c r="CA287" i="126"/>
  <c r="CB287" i="126"/>
  <c r="CC287" i="126"/>
  <c r="CD287" i="126"/>
  <c r="CE287" i="126"/>
  <c r="CF287" i="126"/>
  <c r="CG287" i="126"/>
  <c r="CH287" i="126"/>
  <c r="CI287" i="126"/>
  <c r="CJ287" i="126"/>
  <c r="CK287" i="126"/>
  <c r="AY288" i="126"/>
  <c r="AZ288" i="126"/>
  <c r="BA288" i="126"/>
  <c r="BB288" i="126"/>
  <c r="BC288" i="126"/>
  <c r="BD288" i="126"/>
  <c r="BE288" i="126"/>
  <c r="BF288" i="126"/>
  <c r="BG288" i="126"/>
  <c r="BH288" i="126"/>
  <c r="BI288" i="126"/>
  <c r="BJ288" i="126"/>
  <c r="BK288" i="126"/>
  <c r="BL288" i="126"/>
  <c r="BM288" i="126"/>
  <c r="BN288" i="126"/>
  <c r="BO288" i="126"/>
  <c r="BP288" i="126"/>
  <c r="BQ288" i="126"/>
  <c r="BR288" i="126"/>
  <c r="BS288" i="126"/>
  <c r="BT288" i="126"/>
  <c r="BU288" i="126"/>
  <c r="BV288" i="126"/>
  <c r="BW288" i="126"/>
  <c r="BX288" i="126"/>
  <c r="BY288" i="126"/>
  <c r="BZ288" i="126"/>
  <c r="CA288" i="126"/>
  <c r="CB288" i="126"/>
  <c r="CC288" i="126"/>
  <c r="CD288" i="126"/>
  <c r="CE288" i="126"/>
  <c r="CF288" i="126"/>
  <c r="CG288" i="126"/>
  <c r="CH288" i="126"/>
  <c r="CI288" i="126"/>
  <c r="CJ288" i="126"/>
  <c r="CK288" i="126"/>
  <c r="AY289" i="126"/>
  <c r="AZ289" i="126"/>
  <c r="BA289" i="126"/>
  <c r="BB289" i="126"/>
  <c r="BC289" i="126"/>
  <c r="BD289" i="126"/>
  <c r="BE289" i="126"/>
  <c r="BF289" i="126"/>
  <c r="BG289" i="126"/>
  <c r="BH289" i="126"/>
  <c r="BI289" i="126"/>
  <c r="BJ289" i="126"/>
  <c r="BK289" i="126"/>
  <c r="BL289" i="126"/>
  <c r="BM289" i="126"/>
  <c r="BN289" i="126"/>
  <c r="BO289" i="126"/>
  <c r="BP289" i="126"/>
  <c r="BQ289" i="126"/>
  <c r="BR289" i="126"/>
  <c r="BS289" i="126"/>
  <c r="BT289" i="126"/>
  <c r="BU289" i="126"/>
  <c r="BV289" i="126"/>
  <c r="BW289" i="126"/>
  <c r="BX289" i="126"/>
  <c r="BY289" i="126"/>
  <c r="BZ289" i="126"/>
  <c r="CA289" i="126"/>
  <c r="CB289" i="126"/>
  <c r="CC289" i="126"/>
  <c r="CD289" i="126"/>
  <c r="CE289" i="126"/>
  <c r="CF289" i="126"/>
  <c r="CG289" i="126"/>
  <c r="CH289" i="126"/>
  <c r="CI289" i="126"/>
  <c r="CJ289" i="126"/>
  <c r="CK289" i="126"/>
  <c r="AY290" i="126"/>
  <c r="AZ290" i="126"/>
  <c r="BA290" i="126"/>
  <c r="BB290" i="126"/>
  <c r="BC290" i="126"/>
  <c r="BD290" i="126"/>
  <c r="BE290" i="126"/>
  <c r="BF290" i="126"/>
  <c r="BG290" i="126"/>
  <c r="BH290" i="126"/>
  <c r="BI290" i="126"/>
  <c r="BJ290" i="126"/>
  <c r="BK290" i="126"/>
  <c r="BL290" i="126"/>
  <c r="BM290" i="126"/>
  <c r="BN290" i="126"/>
  <c r="BO290" i="126"/>
  <c r="BP290" i="126"/>
  <c r="BQ290" i="126"/>
  <c r="BR290" i="126"/>
  <c r="BS290" i="126"/>
  <c r="BT290" i="126"/>
  <c r="BU290" i="126"/>
  <c r="BV290" i="126"/>
  <c r="BW290" i="126"/>
  <c r="BX290" i="126"/>
  <c r="BY290" i="126"/>
  <c r="BZ290" i="126"/>
  <c r="CA290" i="126"/>
  <c r="CB290" i="126"/>
  <c r="CC290" i="126"/>
  <c r="CD290" i="126"/>
  <c r="CE290" i="126"/>
  <c r="CF290" i="126"/>
  <c r="CG290" i="126"/>
  <c r="CH290" i="126"/>
  <c r="CI290" i="126"/>
  <c r="CJ290" i="126"/>
  <c r="CK290" i="126"/>
  <c r="AY291" i="126"/>
  <c r="AZ291" i="126"/>
  <c r="BA291" i="126"/>
  <c r="BB291" i="126"/>
  <c r="BC291" i="126"/>
  <c r="BD291" i="126"/>
  <c r="BE291" i="126"/>
  <c r="BF291" i="126"/>
  <c r="BG291" i="126"/>
  <c r="BH291" i="126"/>
  <c r="BI291" i="126"/>
  <c r="BJ291" i="126"/>
  <c r="BK291" i="126"/>
  <c r="BL291" i="126"/>
  <c r="BM291" i="126"/>
  <c r="BN291" i="126"/>
  <c r="BO291" i="126"/>
  <c r="BP291" i="126"/>
  <c r="BQ291" i="126"/>
  <c r="BR291" i="126"/>
  <c r="BS291" i="126"/>
  <c r="BT291" i="126"/>
  <c r="BU291" i="126"/>
  <c r="BV291" i="126"/>
  <c r="BW291" i="126"/>
  <c r="BX291" i="126"/>
  <c r="BY291" i="126"/>
  <c r="BZ291" i="126"/>
  <c r="CA291" i="126"/>
  <c r="CB291" i="126"/>
  <c r="CC291" i="126"/>
  <c r="CD291" i="126"/>
  <c r="CE291" i="126"/>
  <c r="CF291" i="126"/>
  <c r="CG291" i="126"/>
  <c r="CH291" i="126"/>
  <c r="CI291" i="126"/>
  <c r="CJ291" i="126"/>
  <c r="CK291" i="126"/>
  <c r="AZ292" i="126"/>
  <c r="BA292" i="126"/>
  <c r="BB292" i="126"/>
  <c r="BC292" i="126"/>
  <c r="BD292" i="126"/>
  <c r="BE292" i="126"/>
  <c r="BF292" i="126"/>
  <c r="BG292" i="126"/>
  <c r="BH292" i="126"/>
  <c r="BI292" i="126"/>
  <c r="BJ292" i="126"/>
  <c r="BK292" i="126"/>
  <c r="BL292" i="126"/>
  <c r="BM292" i="126"/>
  <c r="BN292" i="126"/>
  <c r="BO292" i="126"/>
  <c r="BP292" i="126"/>
  <c r="BQ292" i="126"/>
  <c r="BR292" i="126"/>
  <c r="BS292" i="126"/>
  <c r="BT292" i="126"/>
  <c r="BU292" i="126"/>
  <c r="BV292" i="126"/>
  <c r="BW292" i="126"/>
  <c r="BX292" i="126"/>
  <c r="BY292" i="126"/>
  <c r="BZ292" i="126"/>
  <c r="CA292" i="126"/>
  <c r="CB292" i="126"/>
  <c r="CC292" i="126"/>
  <c r="CD292" i="126"/>
  <c r="CE292" i="126"/>
  <c r="CF292" i="126"/>
  <c r="CG292" i="126"/>
  <c r="CH292" i="126"/>
  <c r="CI292" i="126"/>
  <c r="CJ292" i="126"/>
  <c r="CK292" i="126"/>
  <c r="BA293" i="126"/>
  <c r="BB293" i="126"/>
  <c r="BC293" i="126"/>
  <c r="BD293" i="126"/>
  <c r="BE293" i="126"/>
  <c r="BF293" i="126"/>
  <c r="BG293" i="126"/>
  <c r="BH293" i="126"/>
  <c r="BI293" i="126"/>
  <c r="BJ293" i="126"/>
  <c r="BK293" i="126"/>
  <c r="BL293" i="126"/>
  <c r="BM293" i="126"/>
  <c r="BN293" i="126"/>
  <c r="BO293" i="126"/>
  <c r="BP293" i="126"/>
  <c r="BQ293" i="126"/>
  <c r="BR293" i="126"/>
  <c r="BS293" i="126"/>
  <c r="BT293" i="126"/>
  <c r="BU293" i="126"/>
  <c r="BV293" i="126"/>
  <c r="BW293" i="126"/>
  <c r="BX293" i="126"/>
  <c r="BY293" i="126"/>
  <c r="BZ293" i="126"/>
  <c r="CA293" i="126"/>
  <c r="CB293" i="126"/>
  <c r="CC293" i="126"/>
  <c r="CD293" i="126"/>
  <c r="CE293" i="126"/>
  <c r="CF293" i="126"/>
  <c r="CG293" i="126"/>
  <c r="CH293" i="126"/>
  <c r="CI293" i="126"/>
  <c r="CJ293" i="126"/>
  <c r="CK293" i="126"/>
  <c r="AZ294" i="126"/>
  <c r="BA294" i="126"/>
  <c r="BB294" i="126"/>
  <c r="BC294" i="126"/>
  <c r="BD294" i="126"/>
  <c r="BE294" i="126"/>
  <c r="BF294" i="126"/>
  <c r="BG294" i="126"/>
  <c r="BH294" i="126"/>
  <c r="BI294" i="126"/>
  <c r="BJ294" i="126"/>
  <c r="BK294" i="126"/>
  <c r="BL294" i="126"/>
  <c r="BM294" i="126"/>
  <c r="BN294" i="126"/>
  <c r="BO294" i="126"/>
  <c r="BP294" i="126"/>
  <c r="BQ294" i="126"/>
  <c r="BR294" i="126"/>
  <c r="BS294" i="126"/>
  <c r="BT294" i="126"/>
  <c r="BU294" i="126"/>
  <c r="BV294" i="126"/>
  <c r="BW294" i="126"/>
  <c r="BX294" i="126"/>
  <c r="BY294" i="126"/>
  <c r="BZ294" i="126"/>
  <c r="CA294" i="126"/>
  <c r="CB294" i="126"/>
  <c r="CC294" i="126"/>
  <c r="CD294" i="126"/>
  <c r="CE294" i="126"/>
  <c r="CF294" i="126"/>
  <c r="CG294" i="126"/>
  <c r="CH294" i="126"/>
  <c r="CI294" i="126"/>
  <c r="CJ294" i="126"/>
  <c r="CK294" i="126"/>
  <c r="AY295" i="126"/>
  <c r="AZ295" i="126"/>
  <c r="BA295" i="126"/>
  <c r="BB295" i="126"/>
  <c r="BC295" i="126"/>
  <c r="BD295" i="126"/>
  <c r="BE295" i="126"/>
  <c r="BF295" i="126"/>
  <c r="BG295" i="126"/>
  <c r="BH295" i="126"/>
  <c r="BI295" i="126"/>
  <c r="BJ295" i="126"/>
  <c r="BK295" i="126"/>
  <c r="BL295" i="126"/>
  <c r="BM295" i="126"/>
  <c r="BN295" i="126"/>
  <c r="BO295" i="126"/>
  <c r="BP295" i="126"/>
  <c r="BQ295" i="126"/>
  <c r="BR295" i="126"/>
  <c r="BS295" i="126"/>
  <c r="BT295" i="126"/>
  <c r="BU295" i="126"/>
  <c r="BV295" i="126"/>
  <c r="BW295" i="126"/>
  <c r="BX295" i="126"/>
  <c r="BY295" i="126"/>
  <c r="BZ295" i="126"/>
  <c r="CA295" i="126"/>
  <c r="CB295" i="126"/>
  <c r="CC295" i="126"/>
  <c r="CD295" i="126"/>
  <c r="CE295" i="126"/>
  <c r="CF295" i="126"/>
  <c r="CG295" i="126"/>
  <c r="CH295" i="126"/>
  <c r="CI295" i="126"/>
  <c r="CJ295" i="126"/>
  <c r="CK295" i="126"/>
  <c r="AY296" i="126"/>
  <c r="AZ296" i="126"/>
  <c r="BA296" i="126"/>
  <c r="BB296" i="126"/>
  <c r="BC296" i="126"/>
  <c r="BD296" i="126"/>
  <c r="BE296" i="126"/>
  <c r="BF296" i="126"/>
  <c r="BG296" i="126"/>
  <c r="BH296" i="126"/>
  <c r="BI296" i="126"/>
  <c r="BJ296" i="126"/>
  <c r="BK296" i="126"/>
  <c r="BL296" i="126"/>
  <c r="BM296" i="126"/>
  <c r="BN296" i="126"/>
  <c r="BO296" i="126"/>
  <c r="BP296" i="126"/>
  <c r="BQ296" i="126"/>
  <c r="BR296" i="126"/>
  <c r="BS296" i="126"/>
  <c r="BT296" i="126"/>
  <c r="BU296" i="126"/>
  <c r="BV296" i="126"/>
  <c r="BW296" i="126"/>
  <c r="BX296" i="126"/>
  <c r="BY296" i="126"/>
  <c r="BZ296" i="126"/>
  <c r="CA296" i="126"/>
  <c r="CB296" i="126"/>
  <c r="CC296" i="126"/>
  <c r="CD296" i="126"/>
  <c r="CE296" i="126"/>
  <c r="CF296" i="126"/>
  <c r="CG296" i="126"/>
  <c r="CH296" i="126"/>
  <c r="CI296" i="126"/>
  <c r="CJ296" i="126"/>
  <c r="CK296" i="126"/>
  <c r="BB297" i="126"/>
  <c r="BC297" i="126"/>
  <c r="BD297" i="126"/>
  <c r="BE297" i="126"/>
  <c r="BF297" i="126"/>
  <c r="BG297" i="126"/>
  <c r="BH297" i="126"/>
  <c r="BI297" i="126"/>
  <c r="BJ297" i="126"/>
  <c r="BK297" i="126"/>
  <c r="BL297" i="126"/>
  <c r="BM297" i="126"/>
  <c r="BN297" i="126"/>
  <c r="BO297" i="126"/>
  <c r="BP297" i="126"/>
  <c r="BQ297" i="126"/>
  <c r="BR297" i="126"/>
  <c r="BS297" i="126"/>
  <c r="BT297" i="126"/>
  <c r="BU297" i="126"/>
  <c r="BV297" i="126"/>
  <c r="BW297" i="126"/>
  <c r="BX297" i="126"/>
  <c r="BY297" i="126"/>
  <c r="BZ297" i="126"/>
  <c r="CA297" i="126"/>
  <c r="CB297" i="126"/>
  <c r="CC297" i="126"/>
  <c r="CD297" i="126"/>
  <c r="CE297" i="126"/>
  <c r="CF297" i="126"/>
  <c r="CG297" i="126"/>
  <c r="CH297" i="126"/>
  <c r="CI297" i="126"/>
  <c r="CJ297" i="126"/>
  <c r="CK297" i="126"/>
  <c r="AY298" i="126"/>
  <c r="AZ298" i="126"/>
  <c r="BA298" i="126"/>
  <c r="BB298" i="126"/>
  <c r="BC298" i="126"/>
  <c r="BD298" i="126"/>
  <c r="BE298" i="126"/>
  <c r="BF298" i="126"/>
  <c r="BG298" i="126"/>
  <c r="BH298" i="126"/>
  <c r="BI298" i="126"/>
  <c r="BJ298" i="126"/>
  <c r="BK298" i="126"/>
  <c r="BL298" i="126"/>
  <c r="BM298" i="126"/>
  <c r="BN298" i="126"/>
  <c r="BO298" i="126"/>
  <c r="BP298" i="126"/>
  <c r="BQ298" i="126"/>
  <c r="BR298" i="126"/>
  <c r="BS298" i="126"/>
  <c r="BT298" i="126"/>
  <c r="BU298" i="126"/>
  <c r="BV298" i="126"/>
  <c r="BW298" i="126"/>
  <c r="BX298" i="126"/>
  <c r="BY298" i="126"/>
  <c r="BZ298" i="126"/>
  <c r="CA298" i="126"/>
  <c r="CB298" i="126"/>
  <c r="CC298" i="126"/>
  <c r="CD298" i="126"/>
  <c r="CE298" i="126"/>
  <c r="CF298" i="126"/>
  <c r="CG298" i="126"/>
  <c r="CH298" i="126"/>
  <c r="CI298" i="126"/>
  <c r="CJ298" i="126"/>
  <c r="CK298" i="126"/>
  <c r="AY299" i="126"/>
  <c r="AZ299" i="126"/>
  <c r="BA299" i="126"/>
  <c r="BB299" i="126"/>
  <c r="BC299" i="126"/>
  <c r="BD299" i="126"/>
  <c r="BE299" i="126"/>
  <c r="BF299" i="126"/>
  <c r="BG299" i="126"/>
  <c r="BH299" i="126"/>
  <c r="BI299" i="126"/>
  <c r="BJ299" i="126"/>
  <c r="BK299" i="126"/>
  <c r="BL299" i="126"/>
  <c r="BM299" i="126"/>
  <c r="BN299" i="126"/>
  <c r="BO299" i="126"/>
  <c r="BP299" i="126"/>
  <c r="BQ299" i="126"/>
  <c r="BR299" i="126"/>
  <c r="BS299" i="126"/>
  <c r="BT299" i="126"/>
  <c r="BU299" i="126"/>
  <c r="BV299" i="126"/>
  <c r="BW299" i="126"/>
  <c r="BX299" i="126"/>
  <c r="BY299" i="126"/>
  <c r="BZ299" i="126"/>
  <c r="CA299" i="126"/>
  <c r="CB299" i="126"/>
  <c r="CC299" i="126"/>
  <c r="CD299" i="126"/>
  <c r="CE299" i="126"/>
  <c r="CF299" i="126"/>
  <c r="CG299" i="126"/>
  <c r="CH299" i="126"/>
  <c r="CI299" i="126"/>
  <c r="CJ299" i="126"/>
  <c r="CK299" i="126"/>
  <c r="BC300" i="126"/>
  <c r="BD300" i="126"/>
  <c r="BE300" i="126"/>
  <c r="BF300" i="126"/>
  <c r="BG300" i="126"/>
  <c r="BH300" i="126"/>
  <c r="BI300" i="126"/>
  <c r="BJ300" i="126"/>
  <c r="BK300" i="126"/>
  <c r="BL300" i="126"/>
  <c r="BM300" i="126"/>
  <c r="BN300" i="126"/>
  <c r="BO300" i="126"/>
  <c r="BP300" i="126"/>
  <c r="BQ300" i="126"/>
  <c r="BR300" i="126"/>
  <c r="BS300" i="126"/>
  <c r="BT300" i="126"/>
  <c r="BU300" i="126"/>
  <c r="BV300" i="126"/>
  <c r="BW300" i="126"/>
  <c r="BX300" i="126"/>
  <c r="BY300" i="126"/>
  <c r="BZ300" i="126"/>
  <c r="CA300" i="126"/>
  <c r="CB300" i="126"/>
  <c r="CC300" i="126"/>
  <c r="CD300" i="126"/>
  <c r="CE300" i="126"/>
  <c r="CF300" i="126"/>
  <c r="CG300" i="126"/>
  <c r="CH300" i="126"/>
  <c r="CI300" i="126"/>
  <c r="CJ300" i="126"/>
  <c r="CK300" i="126"/>
  <c r="AZ301" i="126"/>
  <c r="BA301" i="126"/>
  <c r="BB301" i="126"/>
  <c r="BC301" i="126"/>
  <c r="BD301" i="126"/>
  <c r="BE301" i="126"/>
  <c r="BF301" i="126"/>
  <c r="BG301" i="126"/>
  <c r="BH301" i="126"/>
  <c r="BI301" i="126"/>
  <c r="BJ301" i="126"/>
  <c r="BK301" i="126"/>
  <c r="BL301" i="126"/>
  <c r="BM301" i="126"/>
  <c r="BN301" i="126"/>
  <c r="BO301" i="126"/>
  <c r="BP301" i="126"/>
  <c r="BQ301" i="126"/>
  <c r="BR301" i="126"/>
  <c r="BS301" i="126"/>
  <c r="BT301" i="126"/>
  <c r="BU301" i="126"/>
  <c r="BV301" i="126"/>
  <c r="BW301" i="126"/>
  <c r="BX301" i="126"/>
  <c r="BY301" i="126"/>
  <c r="BZ301" i="126"/>
  <c r="CA301" i="126"/>
  <c r="CB301" i="126"/>
  <c r="CC301" i="126"/>
  <c r="CD301" i="126"/>
  <c r="CE301" i="126"/>
  <c r="CF301" i="126"/>
  <c r="CG301" i="126"/>
  <c r="CH301" i="126"/>
  <c r="CI301" i="126"/>
  <c r="CJ301" i="126"/>
  <c r="CK301" i="126"/>
  <c r="AZ302" i="126"/>
  <c r="BA302" i="126"/>
  <c r="BB302" i="126"/>
  <c r="BC302" i="126"/>
  <c r="BD302" i="126"/>
  <c r="BE302" i="126"/>
  <c r="BF302" i="126"/>
  <c r="BG302" i="126"/>
  <c r="BH302" i="126"/>
  <c r="BI302" i="126"/>
  <c r="BJ302" i="126"/>
  <c r="BK302" i="126"/>
  <c r="BL302" i="126"/>
  <c r="BM302" i="126"/>
  <c r="BN302" i="126"/>
  <c r="BO302" i="126"/>
  <c r="BP302" i="126"/>
  <c r="BQ302" i="126"/>
  <c r="BR302" i="126"/>
  <c r="BS302" i="126"/>
  <c r="BT302" i="126"/>
  <c r="BU302" i="126"/>
  <c r="BV302" i="126"/>
  <c r="BW302" i="126"/>
  <c r="BX302" i="126"/>
  <c r="BY302" i="126"/>
  <c r="BZ302" i="126"/>
  <c r="CA302" i="126"/>
  <c r="CB302" i="126"/>
  <c r="CC302" i="126"/>
  <c r="CD302" i="126"/>
  <c r="CE302" i="126"/>
  <c r="CF302" i="126"/>
  <c r="CG302" i="126"/>
  <c r="CH302" i="126"/>
  <c r="CI302" i="126"/>
  <c r="CJ302" i="126"/>
  <c r="CK302" i="126"/>
  <c r="AZ303" i="126"/>
  <c r="BA303" i="126"/>
  <c r="BB303" i="126"/>
  <c r="BC303" i="126"/>
  <c r="BD303" i="126"/>
  <c r="BE303" i="126"/>
  <c r="BF303" i="126"/>
  <c r="BG303" i="126"/>
  <c r="BH303" i="126"/>
  <c r="BI303" i="126"/>
  <c r="BJ303" i="126"/>
  <c r="BK303" i="126"/>
  <c r="BL303" i="126"/>
  <c r="BM303" i="126"/>
  <c r="BN303" i="126"/>
  <c r="BO303" i="126"/>
  <c r="BP303" i="126"/>
  <c r="BQ303" i="126"/>
  <c r="BR303" i="126"/>
  <c r="BS303" i="126"/>
  <c r="BT303" i="126"/>
  <c r="BU303" i="126"/>
  <c r="BV303" i="126"/>
  <c r="BW303" i="126"/>
  <c r="BX303" i="126"/>
  <c r="BY303" i="126"/>
  <c r="BZ303" i="126"/>
  <c r="CA303" i="126"/>
  <c r="CB303" i="126"/>
  <c r="CC303" i="126"/>
  <c r="CD303" i="126"/>
  <c r="CE303" i="126"/>
  <c r="CF303" i="126"/>
  <c r="CG303" i="126"/>
  <c r="CH303" i="126"/>
  <c r="CI303" i="126"/>
  <c r="CJ303" i="126"/>
  <c r="CK303" i="126"/>
  <c r="AY304" i="126"/>
  <c r="AZ304" i="126"/>
  <c r="BA304" i="126"/>
  <c r="BB304" i="126"/>
  <c r="BC304" i="126"/>
  <c r="BD304" i="126"/>
  <c r="BE304" i="126"/>
  <c r="BF304" i="126"/>
  <c r="BG304" i="126"/>
  <c r="BH304" i="126"/>
  <c r="BI304" i="126"/>
  <c r="BJ304" i="126"/>
  <c r="BK304" i="126"/>
  <c r="BL304" i="126"/>
  <c r="BM304" i="126"/>
  <c r="BN304" i="126"/>
  <c r="BO304" i="126"/>
  <c r="BP304" i="126"/>
  <c r="BQ304" i="126"/>
  <c r="BR304" i="126"/>
  <c r="BS304" i="126"/>
  <c r="BT304" i="126"/>
  <c r="BU304" i="126"/>
  <c r="BV304" i="126"/>
  <c r="BW304" i="126"/>
  <c r="BX304" i="126"/>
  <c r="BY304" i="126"/>
  <c r="BZ304" i="126"/>
  <c r="CA304" i="126"/>
  <c r="CB304" i="126"/>
  <c r="CC304" i="126"/>
  <c r="CD304" i="126"/>
  <c r="CE304" i="126"/>
  <c r="CF304" i="126"/>
  <c r="CG304" i="126"/>
  <c r="CH304" i="126"/>
  <c r="CI304" i="126"/>
  <c r="CJ304" i="126"/>
  <c r="CK304" i="126"/>
  <c r="BA305" i="126"/>
  <c r="BB305" i="126"/>
  <c r="BC305" i="126"/>
  <c r="BD305" i="126"/>
  <c r="BE305" i="126"/>
  <c r="BF305" i="126"/>
  <c r="BG305" i="126"/>
  <c r="BH305" i="126"/>
  <c r="BI305" i="126"/>
  <c r="BJ305" i="126"/>
  <c r="BK305" i="126"/>
  <c r="BL305" i="126"/>
  <c r="BM305" i="126"/>
  <c r="BN305" i="126"/>
  <c r="BO305" i="126"/>
  <c r="BP305" i="126"/>
  <c r="BQ305" i="126"/>
  <c r="BR305" i="126"/>
  <c r="BS305" i="126"/>
  <c r="BT305" i="126"/>
  <c r="BU305" i="126"/>
  <c r="BV305" i="126"/>
  <c r="BW305" i="126"/>
  <c r="BX305" i="126"/>
  <c r="BY305" i="126"/>
  <c r="BZ305" i="126"/>
  <c r="CA305" i="126"/>
  <c r="CB305" i="126"/>
  <c r="CC305" i="126"/>
  <c r="CD305" i="126"/>
  <c r="CE305" i="126"/>
  <c r="CF305" i="126"/>
  <c r="CG305" i="126"/>
  <c r="CH305" i="126"/>
  <c r="CI305" i="126"/>
  <c r="CJ305" i="126"/>
  <c r="CK305" i="126"/>
  <c r="AY306" i="126"/>
  <c r="AZ306" i="126"/>
  <c r="BA306" i="126"/>
  <c r="BB306" i="126"/>
  <c r="BC306" i="126"/>
  <c r="BD306" i="126"/>
  <c r="BE306" i="126"/>
  <c r="BF306" i="126"/>
  <c r="BG306" i="126"/>
  <c r="BH306" i="126"/>
  <c r="BI306" i="126"/>
  <c r="BJ306" i="126"/>
  <c r="BK306" i="126"/>
  <c r="BL306" i="126"/>
  <c r="BM306" i="126"/>
  <c r="BN306" i="126"/>
  <c r="BO306" i="126"/>
  <c r="BP306" i="126"/>
  <c r="BQ306" i="126"/>
  <c r="BR306" i="126"/>
  <c r="BS306" i="126"/>
  <c r="BT306" i="126"/>
  <c r="BU306" i="126"/>
  <c r="BV306" i="126"/>
  <c r="BW306" i="126"/>
  <c r="BX306" i="126"/>
  <c r="BY306" i="126"/>
  <c r="BZ306" i="126"/>
  <c r="CA306" i="126"/>
  <c r="CB306" i="126"/>
  <c r="CC306" i="126"/>
  <c r="CD306" i="126"/>
  <c r="CE306" i="126"/>
  <c r="CF306" i="126"/>
  <c r="CG306" i="126"/>
  <c r="CH306" i="126"/>
  <c r="CI306" i="126"/>
  <c r="CJ306" i="126"/>
  <c r="CK306" i="126"/>
  <c r="AY307" i="126"/>
  <c r="AZ307" i="126"/>
  <c r="BA307" i="126"/>
  <c r="BB307" i="126"/>
  <c r="BC307" i="126"/>
  <c r="BD307" i="126"/>
  <c r="BE307" i="126"/>
  <c r="BF307" i="126"/>
  <c r="BG307" i="126"/>
  <c r="BH307" i="126"/>
  <c r="BI307" i="126"/>
  <c r="BJ307" i="126"/>
  <c r="BK307" i="126"/>
  <c r="BL307" i="126"/>
  <c r="BM307" i="126"/>
  <c r="BN307" i="126"/>
  <c r="BO307" i="126"/>
  <c r="BP307" i="126"/>
  <c r="BQ307" i="126"/>
  <c r="BR307" i="126"/>
  <c r="BS307" i="126"/>
  <c r="BT307" i="126"/>
  <c r="BU307" i="126"/>
  <c r="BV307" i="126"/>
  <c r="BW307" i="126"/>
  <c r="BX307" i="126"/>
  <c r="BY307" i="126"/>
  <c r="BZ307" i="126"/>
  <c r="CA307" i="126"/>
  <c r="CB307" i="126"/>
  <c r="CC307" i="126"/>
  <c r="CD307" i="126"/>
  <c r="CE307" i="126"/>
  <c r="CF307" i="126"/>
  <c r="CG307" i="126"/>
  <c r="CH307" i="126"/>
  <c r="CI307" i="126"/>
  <c r="CJ307" i="126"/>
  <c r="CK307" i="126"/>
  <c r="BP308" i="126"/>
  <c r="BQ308" i="126"/>
  <c r="BR308" i="126"/>
  <c r="BS308" i="126"/>
  <c r="BT308" i="126"/>
  <c r="BU308" i="126"/>
  <c r="BV308" i="126"/>
  <c r="BW308" i="126"/>
  <c r="BX308" i="126"/>
  <c r="BY308" i="126"/>
  <c r="BZ308" i="126"/>
  <c r="CA308" i="126"/>
  <c r="CB308" i="126"/>
  <c r="CC308" i="126"/>
  <c r="CD308" i="126"/>
  <c r="CE308" i="126"/>
  <c r="CF308" i="126"/>
  <c r="CG308" i="126"/>
  <c r="CH308" i="126"/>
  <c r="CI308" i="126"/>
  <c r="CJ308" i="126"/>
  <c r="CK308" i="126"/>
  <c r="AY309" i="126"/>
  <c r="AZ309" i="126"/>
  <c r="BA309" i="126"/>
  <c r="BB309" i="126"/>
  <c r="BC309" i="126"/>
  <c r="BD309" i="126"/>
  <c r="BE309" i="126"/>
  <c r="BF309" i="126"/>
  <c r="BG309" i="126"/>
  <c r="BH309" i="126"/>
  <c r="BI309" i="126"/>
  <c r="BJ309" i="126"/>
  <c r="BK309" i="126"/>
  <c r="BL309" i="126"/>
  <c r="BM309" i="126"/>
  <c r="BN309" i="126"/>
  <c r="BO309" i="126"/>
  <c r="BP309" i="126"/>
  <c r="BQ309" i="126"/>
  <c r="BR309" i="126"/>
  <c r="BS309" i="126"/>
  <c r="BT309" i="126"/>
  <c r="BU309" i="126"/>
  <c r="BV309" i="126"/>
  <c r="BW309" i="126"/>
  <c r="BX309" i="126"/>
  <c r="BY309" i="126"/>
  <c r="BZ309" i="126"/>
  <c r="CA309" i="126"/>
  <c r="CB309" i="126"/>
  <c r="CC309" i="126"/>
  <c r="CD309" i="126"/>
  <c r="CE309" i="126"/>
  <c r="CF309" i="126"/>
  <c r="CG309" i="126"/>
  <c r="CH309" i="126"/>
  <c r="CI309" i="126"/>
  <c r="CJ309" i="126"/>
  <c r="CK309" i="126"/>
  <c r="AY310" i="126"/>
  <c r="AZ310" i="126"/>
  <c r="BA310" i="126"/>
  <c r="BB310" i="126"/>
  <c r="BC310" i="126"/>
  <c r="BD310" i="126"/>
  <c r="BE310" i="126"/>
  <c r="BF310" i="126"/>
  <c r="BG310" i="126"/>
  <c r="BH310" i="126"/>
  <c r="BI310" i="126"/>
  <c r="BJ310" i="126"/>
  <c r="BK310" i="126"/>
  <c r="BL310" i="126"/>
  <c r="BM310" i="126"/>
  <c r="BN310" i="126"/>
  <c r="BO310" i="126"/>
  <c r="BP310" i="126"/>
  <c r="BQ310" i="126"/>
  <c r="BR310" i="126"/>
  <c r="BS310" i="126"/>
  <c r="BT310" i="126"/>
  <c r="BU310" i="126"/>
  <c r="BV310" i="126"/>
  <c r="BW310" i="126"/>
  <c r="BX310" i="126"/>
  <c r="BY310" i="126"/>
  <c r="BZ310" i="126"/>
  <c r="CA310" i="126"/>
  <c r="CB310" i="126"/>
  <c r="CC310" i="126"/>
  <c r="CD310" i="126"/>
  <c r="CE310" i="126"/>
  <c r="CF310" i="126"/>
  <c r="CG310" i="126"/>
  <c r="CH310" i="126"/>
  <c r="CI310" i="126"/>
  <c r="CJ310" i="126"/>
  <c r="CK310" i="126"/>
  <c r="AY311" i="126"/>
  <c r="AZ311" i="126"/>
  <c r="BA311" i="126"/>
  <c r="BB311" i="126"/>
  <c r="BC311" i="126"/>
  <c r="BD311" i="126"/>
  <c r="BE311" i="126"/>
  <c r="BF311" i="126"/>
  <c r="BG311" i="126"/>
  <c r="BH311" i="126"/>
  <c r="BI311" i="126"/>
  <c r="BJ311" i="126"/>
  <c r="BK311" i="126"/>
  <c r="BL311" i="126"/>
  <c r="BM311" i="126"/>
  <c r="BN311" i="126"/>
  <c r="BO311" i="126"/>
  <c r="BP311" i="126"/>
  <c r="BQ311" i="126"/>
  <c r="BR311" i="126"/>
  <c r="BS311" i="126"/>
  <c r="BT311" i="126"/>
  <c r="BU311" i="126"/>
  <c r="BV311" i="126"/>
  <c r="BW311" i="126"/>
  <c r="BX311" i="126"/>
  <c r="BY311" i="126"/>
  <c r="BZ311" i="126"/>
  <c r="CA311" i="126"/>
  <c r="CB311" i="126"/>
  <c r="CC311" i="126"/>
  <c r="CD311" i="126"/>
  <c r="CE311" i="126"/>
  <c r="CF311" i="126"/>
  <c r="CG311" i="126"/>
  <c r="CH311" i="126"/>
  <c r="CI311" i="126"/>
  <c r="CJ311" i="126"/>
  <c r="CK311" i="126"/>
  <c r="AY312" i="126"/>
  <c r="AZ312" i="126"/>
  <c r="BA312" i="126"/>
  <c r="BB312" i="126"/>
  <c r="BC312" i="126"/>
  <c r="BD312" i="126"/>
  <c r="BE312" i="126"/>
  <c r="BF312" i="126"/>
  <c r="BG312" i="126"/>
  <c r="BH312" i="126"/>
  <c r="BI312" i="126"/>
  <c r="BJ312" i="126"/>
  <c r="BK312" i="126"/>
  <c r="BL312" i="126"/>
  <c r="BM312" i="126"/>
  <c r="BN312" i="126"/>
  <c r="BO312" i="126"/>
  <c r="BP312" i="126"/>
  <c r="BQ312" i="126"/>
  <c r="BR312" i="126"/>
  <c r="BS312" i="126"/>
  <c r="BT312" i="126"/>
  <c r="BU312" i="126"/>
  <c r="BV312" i="126"/>
  <c r="BW312" i="126"/>
  <c r="BX312" i="126"/>
  <c r="BY312" i="126"/>
  <c r="BZ312" i="126"/>
  <c r="CA312" i="126"/>
  <c r="CB312" i="126"/>
  <c r="CC312" i="126"/>
  <c r="CD312" i="126"/>
  <c r="CE312" i="126"/>
  <c r="CF312" i="126"/>
  <c r="CG312" i="126"/>
  <c r="CH312" i="126"/>
  <c r="CI312" i="126"/>
  <c r="CJ312" i="126"/>
  <c r="CK312" i="126"/>
  <c r="AY313" i="126"/>
  <c r="AZ313" i="126"/>
  <c r="BA313" i="126"/>
  <c r="BB313" i="126"/>
  <c r="BC313" i="126"/>
  <c r="BD313" i="126"/>
  <c r="BE313" i="126"/>
  <c r="BF313" i="126"/>
  <c r="BG313" i="126"/>
  <c r="BH313" i="126"/>
  <c r="BI313" i="126"/>
  <c r="BJ313" i="126"/>
  <c r="BK313" i="126"/>
  <c r="BL313" i="126"/>
  <c r="BM313" i="126"/>
  <c r="BN313" i="126"/>
  <c r="BO313" i="126"/>
  <c r="BP313" i="126"/>
  <c r="BQ313" i="126"/>
  <c r="BR313" i="126"/>
  <c r="BS313" i="126"/>
  <c r="BT313" i="126"/>
  <c r="BU313" i="126"/>
  <c r="BV313" i="126"/>
  <c r="BW313" i="126"/>
  <c r="BX313" i="126"/>
  <c r="BY313" i="126"/>
  <c r="BZ313" i="126"/>
  <c r="CA313" i="126"/>
  <c r="CB313" i="126"/>
  <c r="CC313" i="126"/>
  <c r="CD313" i="126"/>
  <c r="CE313" i="126"/>
  <c r="CF313" i="126"/>
  <c r="CG313" i="126"/>
  <c r="CH313" i="126"/>
  <c r="CI313" i="126"/>
  <c r="CJ313" i="126"/>
  <c r="CK313" i="126"/>
  <c r="AY314" i="126"/>
  <c r="AZ314" i="126"/>
  <c r="BA314" i="126"/>
  <c r="BB314" i="126"/>
  <c r="BC314" i="126"/>
  <c r="BD314" i="126"/>
  <c r="BE314" i="126"/>
  <c r="BF314" i="126"/>
  <c r="BG314" i="126"/>
  <c r="BH314" i="126"/>
  <c r="BI314" i="126"/>
  <c r="BJ314" i="126"/>
  <c r="BK314" i="126"/>
  <c r="BL314" i="126"/>
  <c r="BM314" i="126"/>
  <c r="BN314" i="126"/>
  <c r="BO314" i="126"/>
  <c r="BP314" i="126"/>
  <c r="BQ314" i="126"/>
  <c r="BR314" i="126"/>
  <c r="BS314" i="126"/>
  <c r="BT314" i="126"/>
  <c r="BU314" i="126"/>
  <c r="BV314" i="126"/>
  <c r="BW314" i="126"/>
  <c r="BX314" i="126"/>
  <c r="BY314" i="126"/>
  <c r="BZ314" i="126"/>
  <c r="CA314" i="126"/>
  <c r="CB314" i="126"/>
  <c r="CC314" i="126"/>
  <c r="CD314" i="126"/>
  <c r="CE314" i="126"/>
  <c r="CF314" i="126"/>
  <c r="CG314" i="126"/>
  <c r="CH314" i="126"/>
  <c r="CI314" i="126"/>
  <c r="CJ314" i="126"/>
  <c r="CK314" i="126"/>
  <c r="AY315" i="126"/>
  <c r="AZ315" i="126"/>
  <c r="BA315" i="126"/>
  <c r="BB315" i="126"/>
  <c r="BC315" i="126"/>
  <c r="BD315" i="126"/>
  <c r="BE315" i="126"/>
  <c r="BF315" i="126"/>
  <c r="BG315" i="126"/>
  <c r="BH315" i="126"/>
  <c r="BI315" i="126"/>
  <c r="BJ315" i="126"/>
  <c r="BK315" i="126"/>
  <c r="BL315" i="126"/>
  <c r="BM315" i="126"/>
  <c r="BN315" i="126"/>
  <c r="BO315" i="126"/>
  <c r="BP315" i="126"/>
  <c r="BQ315" i="126"/>
  <c r="BR315" i="126"/>
  <c r="BS315" i="126"/>
  <c r="BT315" i="126"/>
  <c r="BU315" i="126"/>
  <c r="BV315" i="126"/>
  <c r="BW315" i="126"/>
  <c r="BX315" i="126"/>
  <c r="BY315" i="126"/>
  <c r="BZ315" i="126"/>
  <c r="CA315" i="126"/>
  <c r="CB315" i="126"/>
  <c r="CC315" i="126"/>
  <c r="CD315" i="126"/>
  <c r="CE315" i="126"/>
  <c r="CF315" i="126"/>
  <c r="CG315" i="126"/>
  <c r="CH315" i="126"/>
  <c r="CI315" i="126"/>
  <c r="CJ315" i="126"/>
  <c r="CK315" i="126"/>
  <c r="AY316" i="126"/>
  <c r="AZ316" i="126"/>
  <c r="BA316" i="126"/>
  <c r="BB316" i="126"/>
  <c r="BC316" i="126"/>
  <c r="BD316" i="126"/>
  <c r="BE316" i="126"/>
  <c r="BF316" i="126"/>
  <c r="BG316" i="126"/>
  <c r="BH316" i="126"/>
  <c r="BI316" i="126"/>
  <c r="BJ316" i="126"/>
  <c r="BK316" i="126"/>
  <c r="BL316" i="126"/>
  <c r="BM316" i="126"/>
  <c r="BN316" i="126"/>
  <c r="BO316" i="126"/>
  <c r="BP316" i="126"/>
  <c r="BQ316" i="126"/>
  <c r="BR316" i="126"/>
  <c r="BS316" i="126"/>
  <c r="BT316" i="126"/>
  <c r="BU316" i="126"/>
  <c r="BV316" i="126"/>
  <c r="BW316" i="126"/>
  <c r="BX316" i="126"/>
  <c r="BY316" i="126"/>
  <c r="BZ316" i="126"/>
  <c r="CA316" i="126"/>
  <c r="CB316" i="126"/>
  <c r="CC316" i="126"/>
  <c r="CD316" i="126"/>
  <c r="CE316" i="126"/>
  <c r="CF316" i="126"/>
  <c r="CG316" i="126"/>
  <c r="CH316" i="126"/>
  <c r="CI316" i="126"/>
  <c r="CJ316" i="126"/>
  <c r="CK316" i="126"/>
  <c r="AY317" i="126"/>
  <c r="AZ317" i="126"/>
  <c r="BA317" i="126"/>
  <c r="BB317" i="126"/>
  <c r="BC317" i="126"/>
  <c r="BD317" i="126"/>
  <c r="BE317" i="126"/>
  <c r="BF317" i="126"/>
  <c r="BG317" i="126"/>
  <c r="BH317" i="126"/>
  <c r="BI317" i="126"/>
  <c r="BJ317" i="126"/>
  <c r="BK317" i="126"/>
  <c r="BL317" i="126"/>
  <c r="BM317" i="126"/>
  <c r="BN317" i="126"/>
  <c r="BO317" i="126"/>
  <c r="BP317" i="126"/>
  <c r="BQ317" i="126"/>
  <c r="BR317" i="126"/>
  <c r="BS317" i="126"/>
  <c r="BT317" i="126"/>
  <c r="BU317" i="126"/>
  <c r="BV317" i="126"/>
  <c r="BW317" i="126"/>
  <c r="BX317" i="126"/>
  <c r="BY317" i="126"/>
  <c r="BZ317" i="126"/>
  <c r="CA317" i="126"/>
  <c r="CB317" i="126"/>
  <c r="CC317" i="126"/>
  <c r="CD317" i="126"/>
  <c r="CE317" i="126"/>
  <c r="CF317" i="126"/>
  <c r="CG317" i="126"/>
  <c r="CH317" i="126"/>
  <c r="CI317" i="126"/>
  <c r="CJ317" i="126"/>
  <c r="CK317" i="126"/>
  <c r="AY318" i="126"/>
  <c r="AZ318" i="126"/>
  <c r="BA318" i="126"/>
  <c r="BB318" i="126"/>
  <c r="BC318" i="126"/>
  <c r="BD318" i="126"/>
  <c r="BE318" i="126"/>
  <c r="BF318" i="126"/>
  <c r="BG318" i="126"/>
  <c r="BH318" i="126"/>
  <c r="BI318" i="126"/>
  <c r="BJ318" i="126"/>
  <c r="BK318" i="126"/>
  <c r="BL318" i="126"/>
  <c r="BM318" i="126"/>
  <c r="BN318" i="126"/>
  <c r="BO318" i="126"/>
  <c r="BP318" i="126"/>
  <c r="BQ318" i="126"/>
  <c r="BR318" i="126"/>
  <c r="BS318" i="126"/>
  <c r="BT318" i="126"/>
  <c r="BU318" i="126"/>
  <c r="BV318" i="126"/>
  <c r="BW318" i="126"/>
  <c r="BX318" i="126"/>
  <c r="BY318" i="126"/>
  <c r="BZ318" i="126"/>
  <c r="CA318" i="126"/>
  <c r="CB318" i="126"/>
  <c r="CC318" i="126"/>
  <c r="CD318" i="126"/>
  <c r="CE318" i="126"/>
  <c r="CF318" i="126"/>
  <c r="CG318" i="126"/>
  <c r="CH318" i="126"/>
  <c r="CI318" i="126"/>
  <c r="CJ318" i="126"/>
  <c r="CK318" i="126"/>
  <c r="AZ319" i="126"/>
  <c r="BA319" i="126"/>
  <c r="BB319" i="126"/>
  <c r="BC319" i="126"/>
  <c r="BD319" i="126"/>
  <c r="BE319" i="126"/>
  <c r="BF319" i="126"/>
  <c r="BG319" i="126"/>
  <c r="BH319" i="126"/>
  <c r="BI319" i="126"/>
  <c r="BJ319" i="126"/>
  <c r="BK319" i="126"/>
  <c r="BL319" i="126"/>
  <c r="BM319" i="126"/>
  <c r="BN319" i="126"/>
  <c r="BO319" i="126"/>
  <c r="BP319" i="126"/>
  <c r="BQ319" i="126"/>
  <c r="BR319" i="126"/>
  <c r="BS319" i="126"/>
  <c r="BT319" i="126"/>
  <c r="BU319" i="126"/>
  <c r="BV319" i="126"/>
  <c r="BW319" i="126"/>
  <c r="BX319" i="126"/>
  <c r="BY319" i="126"/>
  <c r="BZ319" i="126"/>
  <c r="CA319" i="126"/>
  <c r="CB319" i="126"/>
  <c r="CC319" i="126"/>
  <c r="CD319" i="126"/>
  <c r="CE319" i="126"/>
  <c r="CF319" i="126"/>
  <c r="CG319" i="126"/>
  <c r="CH319" i="126"/>
  <c r="CI319" i="126"/>
  <c r="CJ319" i="126"/>
  <c r="CK319" i="126"/>
  <c r="AZ320" i="126"/>
  <c r="BA320" i="126"/>
  <c r="BB320" i="126"/>
  <c r="BC320" i="126"/>
  <c r="BD320" i="126"/>
  <c r="BE320" i="126"/>
  <c r="BF320" i="126"/>
  <c r="BG320" i="126"/>
  <c r="BH320" i="126"/>
  <c r="BI320" i="126"/>
  <c r="BJ320" i="126"/>
  <c r="BK320" i="126"/>
  <c r="BL320" i="126"/>
  <c r="BM320" i="126"/>
  <c r="BN320" i="126"/>
  <c r="BO320" i="126"/>
  <c r="BP320" i="126"/>
  <c r="BQ320" i="126"/>
  <c r="BR320" i="126"/>
  <c r="BS320" i="126"/>
  <c r="BT320" i="126"/>
  <c r="BU320" i="126"/>
  <c r="BV320" i="126"/>
  <c r="BW320" i="126"/>
  <c r="BX320" i="126"/>
  <c r="BY320" i="126"/>
  <c r="BZ320" i="126"/>
  <c r="CA320" i="126"/>
  <c r="CB320" i="126"/>
  <c r="CC320" i="126"/>
  <c r="CD320" i="126"/>
  <c r="CE320" i="126"/>
  <c r="CF320" i="126"/>
  <c r="CG320" i="126"/>
  <c r="CH320" i="126"/>
  <c r="CI320" i="126"/>
  <c r="CJ320" i="126"/>
  <c r="CK320" i="126"/>
  <c r="AY321" i="126"/>
  <c r="AZ321" i="126"/>
  <c r="BA321" i="126"/>
  <c r="BB321" i="126"/>
  <c r="BC321" i="126"/>
  <c r="BD321" i="126"/>
  <c r="BE321" i="126"/>
  <c r="BF321" i="126"/>
  <c r="BG321" i="126"/>
  <c r="BH321" i="126"/>
  <c r="BI321" i="126"/>
  <c r="BJ321" i="126"/>
  <c r="BK321" i="126"/>
  <c r="BL321" i="126"/>
  <c r="BM321" i="126"/>
  <c r="BN321" i="126"/>
  <c r="BO321" i="126"/>
  <c r="BP321" i="126"/>
  <c r="BQ321" i="126"/>
  <c r="BR321" i="126"/>
  <c r="BS321" i="126"/>
  <c r="BT321" i="126"/>
  <c r="BU321" i="126"/>
  <c r="BV321" i="126"/>
  <c r="BW321" i="126"/>
  <c r="BX321" i="126"/>
  <c r="BY321" i="126"/>
  <c r="BZ321" i="126"/>
  <c r="CA321" i="126"/>
  <c r="CB321" i="126"/>
  <c r="CC321" i="126"/>
  <c r="CD321" i="126"/>
  <c r="CE321" i="126"/>
  <c r="CF321" i="126"/>
  <c r="CG321" i="126"/>
  <c r="CH321" i="126"/>
  <c r="CI321" i="126"/>
  <c r="CJ321" i="126"/>
  <c r="CK321" i="126"/>
  <c r="AZ322" i="126"/>
  <c r="BA322" i="126"/>
  <c r="BB322" i="126"/>
  <c r="BC322" i="126"/>
  <c r="BD322" i="126"/>
  <c r="BE322" i="126"/>
  <c r="BF322" i="126"/>
  <c r="BG322" i="126"/>
  <c r="BH322" i="126"/>
  <c r="BI322" i="126"/>
  <c r="BJ322" i="126"/>
  <c r="BK322" i="126"/>
  <c r="BL322" i="126"/>
  <c r="BM322" i="126"/>
  <c r="BN322" i="126"/>
  <c r="BO322" i="126"/>
  <c r="BP322" i="126"/>
  <c r="BQ322" i="126"/>
  <c r="BR322" i="126"/>
  <c r="BS322" i="126"/>
  <c r="BT322" i="126"/>
  <c r="BU322" i="126"/>
  <c r="BV322" i="126"/>
  <c r="BW322" i="126"/>
  <c r="BX322" i="126"/>
  <c r="BY322" i="126"/>
  <c r="BZ322" i="126"/>
  <c r="CA322" i="126"/>
  <c r="CB322" i="126"/>
  <c r="CC322" i="126"/>
  <c r="CD322" i="126"/>
  <c r="CE322" i="126"/>
  <c r="CF322" i="126"/>
  <c r="CG322" i="126"/>
  <c r="CH322" i="126"/>
  <c r="CI322" i="126"/>
  <c r="CJ322" i="126"/>
  <c r="CK322" i="126"/>
  <c r="AY323" i="126"/>
  <c r="AZ323" i="126"/>
  <c r="BA323" i="126"/>
  <c r="BB323" i="126"/>
  <c r="BC323" i="126"/>
  <c r="BD323" i="126"/>
  <c r="BE323" i="126"/>
  <c r="BF323" i="126"/>
  <c r="BG323" i="126"/>
  <c r="BH323" i="126"/>
  <c r="BI323" i="126"/>
  <c r="BJ323" i="126"/>
  <c r="BK323" i="126"/>
  <c r="BL323" i="126"/>
  <c r="BM323" i="126"/>
  <c r="BN323" i="126"/>
  <c r="BO323" i="126"/>
  <c r="BP323" i="126"/>
  <c r="BQ323" i="126"/>
  <c r="BR323" i="126"/>
  <c r="BS323" i="126"/>
  <c r="BT323" i="126"/>
  <c r="BU323" i="126"/>
  <c r="BV323" i="126"/>
  <c r="BW323" i="126"/>
  <c r="BX323" i="126"/>
  <c r="BY323" i="126"/>
  <c r="BZ323" i="126"/>
  <c r="CA323" i="126"/>
  <c r="CB323" i="126"/>
  <c r="CC323" i="126"/>
  <c r="CD323" i="126"/>
  <c r="CE323" i="126"/>
  <c r="CF323" i="126"/>
  <c r="CG323" i="126"/>
  <c r="CH323" i="126"/>
  <c r="CI323" i="126"/>
  <c r="CJ323" i="126"/>
  <c r="CK323" i="126"/>
  <c r="AY324" i="126"/>
  <c r="AZ324" i="126"/>
  <c r="BA324" i="126"/>
  <c r="BB324" i="126"/>
  <c r="BC324" i="126"/>
  <c r="BD324" i="126"/>
  <c r="BE324" i="126"/>
  <c r="BF324" i="126"/>
  <c r="BG324" i="126"/>
  <c r="BH324" i="126"/>
  <c r="BI324" i="126"/>
  <c r="BJ324" i="126"/>
  <c r="BK324" i="126"/>
  <c r="BL324" i="126"/>
  <c r="BM324" i="126"/>
  <c r="BN324" i="126"/>
  <c r="BO324" i="126"/>
  <c r="BP324" i="126"/>
  <c r="BQ324" i="126"/>
  <c r="BR324" i="126"/>
  <c r="BS324" i="126"/>
  <c r="BT324" i="126"/>
  <c r="BU324" i="126"/>
  <c r="BV324" i="126"/>
  <c r="BW324" i="126"/>
  <c r="BX324" i="126"/>
  <c r="BY324" i="126"/>
  <c r="BZ324" i="126"/>
  <c r="CA324" i="126"/>
  <c r="CB324" i="126"/>
  <c r="CC324" i="126"/>
  <c r="CD324" i="126"/>
  <c r="CE324" i="126"/>
  <c r="CF324" i="126"/>
  <c r="CG324" i="126"/>
  <c r="CH324" i="126"/>
  <c r="CI324" i="126"/>
  <c r="CJ324" i="126"/>
  <c r="CK324" i="126"/>
  <c r="AY325" i="126"/>
  <c r="AZ325" i="126"/>
  <c r="BA325" i="126"/>
  <c r="BB325" i="126"/>
  <c r="BC325" i="126"/>
  <c r="BD325" i="126"/>
  <c r="BE325" i="126"/>
  <c r="BF325" i="126"/>
  <c r="BG325" i="126"/>
  <c r="BH325" i="126"/>
  <c r="BI325" i="126"/>
  <c r="BJ325" i="126"/>
  <c r="BK325" i="126"/>
  <c r="BL325" i="126"/>
  <c r="BM325" i="126"/>
  <c r="BN325" i="126"/>
  <c r="BO325" i="126"/>
  <c r="BP325" i="126"/>
  <c r="BQ325" i="126"/>
  <c r="BR325" i="126"/>
  <c r="BS325" i="126"/>
  <c r="BT325" i="126"/>
  <c r="BU325" i="126"/>
  <c r="BV325" i="126"/>
  <c r="BW325" i="126"/>
  <c r="BX325" i="126"/>
  <c r="BY325" i="126"/>
  <c r="BZ325" i="126"/>
  <c r="CA325" i="126"/>
  <c r="CB325" i="126"/>
  <c r="CC325" i="126"/>
  <c r="CD325" i="126"/>
  <c r="CE325" i="126"/>
  <c r="CF325" i="126"/>
  <c r="CG325" i="126"/>
  <c r="CH325" i="126"/>
  <c r="CI325" i="126"/>
  <c r="CJ325" i="126"/>
  <c r="CK325" i="126"/>
  <c r="AY326" i="126"/>
  <c r="AZ326" i="126"/>
  <c r="BA326" i="126"/>
  <c r="BB326" i="126"/>
  <c r="BC326" i="126"/>
  <c r="BD326" i="126"/>
  <c r="BE326" i="126"/>
  <c r="BF326" i="126"/>
  <c r="BG326" i="126"/>
  <c r="BH326" i="126"/>
  <c r="BI326" i="126"/>
  <c r="BJ326" i="126"/>
  <c r="BK326" i="126"/>
  <c r="BL326" i="126"/>
  <c r="BM326" i="126"/>
  <c r="BN326" i="126"/>
  <c r="BO326" i="126"/>
  <c r="BP326" i="126"/>
  <c r="BQ326" i="126"/>
  <c r="BR326" i="126"/>
  <c r="BS326" i="126"/>
  <c r="BT326" i="126"/>
  <c r="BU326" i="126"/>
  <c r="BV326" i="126"/>
  <c r="BW326" i="126"/>
  <c r="BX326" i="126"/>
  <c r="BY326" i="126"/>
  <c r="BZ326" i="126"/>
  <c r="CA326" i="126"/>
  <c r="CB326" i="126"/>
  <c r="CC326" i="126"/>
  <c r="CD326" i="126"/>
  <c r="CE326" i="126"/>
  <c r="CF326" i="126"/>
  <c r="CG326" i="126"/>
  <c r="CH326" i="126"/>
  <c r="CI326" i="126"/>
  <c r="CJ326" i="126"/>
  <c r="CK326" i="126"/>
  <c r="AY327" i="126"/>
  <c r="AZ327" i="126"/>
  <c r="BA327" i="126"/>
  <c r="BB327" i="126"/>
  <c r="BC327" i="126"/>
  <c r="BD327" i="126"/>
  <c r="BE327" i="126"/>
  <c r="BF327" i="126"/>
  <c r="BG327" i="126"/>
  <c r="BH327" i="126"/>
  <c r="BI327" i="126"/>
  <c r="BJ327" i="126"/>
  <c r="BK327" i="126"/>
  <c r="BL327" i="126"/>
  <c r="BM327" i="126"/>
  <c r="BN327" i="126"/>
  <c r="BO327" i="126"/>
  <c r="BP327" i="126"/>
  <c r="BQ327" i="126"/>
  <c r="BR327" i="126"/>
  <c r="BS327" i="126"/>
  <c r="BT327" i="126"/>
  <c r="BU327" i="126"/>
  <c r="BV327" i="126"/>
  <c r="BW327" i="126"/>
  <c r="BX327" i="126"/>
  <c r="BY327" i="126"/>
  <c r="BZ327" i="126"/>
  <c r="CA327" i="126"/>
  <c r="CB327" i="126"/>
  <c r="CC327" i="126"/>
  <c r="CD327" i="126"/>
  <c r="CE327" i="126"/>
  <c r="CF327" i="126"/>
  <c r="CG327" i="126"/>
  <c r="CH327" i="126"/>
  <c r="CI327" i="126"/>
  <c r="CJ327" i="126"/>
  <c r="CK327" i="126"/>
  <c r="AY328" i="126"/>
  <c r="AZ328" i="126"/>
  <c r="BA328" i="126"/>
  <c r="BB328" i="126"/>
  <c r="BC328" i="126"/>
  <c r="BD328" i="126"/>
  <c r="BE328" i="126"/>
  <c r="BF328" i="126"/>
  <c r="BG328" i="126"/>
  <c r="BH328" i="126"/>
  <c r="BI328" i="126"/>
  <c r="BJ328" i="126"/>
  <c r="BK328" i="126"/>
  <c r="BL328" i="126"/>
  <c r="BM328" i="126"/>
  <c r="BN328" i="126"/>
  <c r="BO328" i="126"/>
  <c r="BP328" i="126"/>
  <c r="BQ328" i="126"/>
  <c r="BR328" i="126"/>
  <c r="BS328" i="126"/>
  <c r="BT328" i="126"/>
  <c r="BU328" i="126"/>
  <c r="BV328" i="126"/>
  <c r="BW328" i="126"/>
  <c r="BX328" i="126"/>
  <c r="BY328" i="126"/>
  <c r="BZ328" i="126"/>
  <c r="CA328" i="126"/>
  <c r="CB328" i="126"/>
  <c r="CC328" i="126"/>
  <c r="CD328" i="126"/>
  <c r="CE328" i="126"/>
  <c r="CF328" i="126"/>
  <c r="CG328" i="126"/>
  <c r="CH328" i="126"/>
  <c r="CI328" i="126"/>
  <c r="CJ328" i="126"/>
  <c r="CK328" i="126"/>
  <c r="AY329" i="126"/>
  <c r="AZ329" i="126"/>
  <c r="BA329" i="126"/>
  <c r="BB329" i="126"/>
  <c r="BC329" i="126"/>
  <c r="BD329" i="126"/>
  <c r="BE329" i="126"/>
  <c r="BF329" i="126"/>
  <c r="BG329" i="126"/>
  <c r="BH329" i="126"/>
  <c r="BI329" i="126"/>
  <c r="BJ329" i="126"/>
  <c r="BK329" i="126"/>
  <c r="BL329" i="126"/>
  <c r="BM329" i="126"/>
  <c r="BN329" i="126"/>
  <c r="BO329" i="126"/>
  <c r="BP329" i="126"/>
  <c r="BQ329" i="126"/>
  <c r="BR329" i="126"/>
  <c r="BS329" i="126"/>
  <c r="BT329" i="126"/>
  <c r="BU329" i="126"/>
  <c r="BV329" i="126"/>
  <c r="BW329" i="126"/>
  <c r="BX329" i="126"/>
  <c r="BY329" i="126"/>
  <c r="BZ329" i="126"/>
  <c r="CA329" i="126"/>
  <c r="CB329" i="126"/>
  <c r="CC329" i="126"/>
  <c r="CD329" i="126"/>
  <c r="CE329" i="126"/>
  <c r="CF329" i="126"/>
  <c r="CG329" i="126"/>
  <c r="CH329" i="126"/>
  <c r="CI329" i="126"/>
  <c r="CJ329" i="126"/>
  <c r="CK329" i="126"/>
  <c r="AY330" i="126"/>
  <c r="AZ330" i="126"/>
  <c r="BA330" i="126"/>
  <c r="BB330" i="126"/>
  <c r="BC330" i="126"/>
  <c r="BD330" i="126"/>
  <c r="BE330" i="126"/>
  <c r="BF330" i="126"/>
  <c r="BG330" i="126"/>
  <c r="BH330" i="126"/>
  <c r="BI330" i="126"/>
  <c r="BJ330" i="126"/>
  <c r="BK330" i="126"/>
  <c r="BL330" i="126"/>
  <c r="BM330" i="126"/>
  <c r="BN330" i="126"/>
  <c r="BO330" i="126"/>
  <c r="BP330" i="126"/>
  <c r="BQ330" i="126"/>
  <c r="BR330" i="126"/>
  <c r="BS330" i="126"/>
  <c r="BT330" i="126"/>
  <c r="BU330" i="126"/>
  <c r="BV330" i="126"/>
  <c r="BW330" i="126"/>
  <c r="BX330" i="126"/>
  <c r="BY330" i="126"/>
  <c r="BZ330" i="126"/>
  <c r="CA330" i="126"/>
  <c r="CB330" i="126"/>
  <c r="CC330" i="126"/>
  <c r="CD330" i="126"/>
  <c r="CE330" i="126"/>
  <c r="CF330" i="126"/>
  <c r="CG330" i="126"/>
  <c r="CH330" i="126"/>
  <c r="CI330" i="126"/>
  <c r="CJ330" i="126"/>
  <c r="CK330" i="126"/>
  <c r="AY331" i="126"/>
  <c r="AZ331" i="126"/>
  <c r="BA331" i="126"/>
  <c r="BB331" i="126"/>
  <c r="BC331" i="126"/>
  <c r="BD331" i="126"/>
  <c r="BE331" i="126"/>
  <c r="BF331" i="126"/>
  <c r="BG331" i="126"/>
  <c r="BH331" i="126"/>
  <c r="BI331" i="126"/>
  <c r="BJ331" i="126"/>
  <c r="BK331" i="126"/>
  <c r="BL331" i="126"/>
  <c r="BM331" i="126"/>
  <c r="BN331" i="126"/>
  <c r="BO331" i="126"/>
  <c r="BP331" i="126"/>
  <c r="BQ331" i="126"/>
  <c r="BR331" i="126"/>
  <c r="BS331" i="126"/>
  <c r="BT331" i="126"/>
  <c r="BU331" i="126"/>
  <c r="BV331" i="126"/>
  <c r="BW331" i="126"/>
  <c r="BX331" i="126"/>
  <c r="BY331" i="126"/>
  <c r="BZ331" i="126"/>
  <c r="CA331" i="126"/>
  <c r="CB331" i="126"/>
  <c r="CC331" i="126"/>
  <c r="CD331" i="126"/>
  <c r="CE331" i="126"/>
  <c r="CF331" i="126"/>
  <c r="CG331" i="126"/>
  <c r="CH331" i="126"/>
  <c r="CI331" i="126"/>
  <c r="CJ331" i="126"/>
  <c r="CK331" i="126"/>
  <c r="AY332" i="126"/>
  <c r="AZ332" i="126"/>
  <c r="BA332" i="126"/>
  <c r="BB332" i="126"/>
  <c r="BC332" i="126"/>
  <c r="BD332" i="126"/>
  <c r="BE332" i="126"/>
  <c r="BF332" i="126"/>
  <c r="BG332" i="126"/>
  <c r="BH332" i="126"/>
  <c r="BI332" i="126"/>
  <c r="BJ332" i="126"/>
  <c r="BK332" i="126"/>
  <c r="BL332" i="126"/>
  <c r="BM332" i="126"/>
  <c r="BN332" i="126"/>
  <c r="BO332" i="126"/>
  <c r="BP332" i="126"/>
  <c r="BQ332" i="126"/>
  <c r="BR332" i="126"/>
  <c r="BS332" i="126"/>
  <c r="BT332" i="126"/>
  <c r="BU332" i="126"/>
  <c r="BV332" i="126"/>
  <c r="BW332" i="126"/>
  <c r="BX332" i="126"/>
  <c r="BY332" i="126"/>
  <c r="BZ332" i="126"/>
  <c r="CA332" i="126"/>
  <c r="CB332" i="126"/>
  <c r="CC332" i="126"/>
  <c r="CD332" i="126"/>
  <c r="CE332" i="126"/>
  <c r="CF332" i="126"/>
  <c r="CG332" i="126"/>
  <c r="CH332" i="126"/>
  <c r="CI332" i="126"/>
  <c r="CJ332" i="126"/>
  <c r="CK332" i="126"/>
  <c r="AY333" i="126"/>
  <c r="AZ333" i="126"/>
  <c r="BA333" i="126"/>
  <c r="BB333" i="126"/>
  <c r="BC333" i="126"/>
  <c r="BD333" i="126"/>
  <c r="BE333" i="126"/>
  <c r="BF333" i="126"/>
  <c r="BG333" i="126"/>
  <c r="BH333" i="126"/>
  <c r="BI333" i="126"/>
  <c r="BJ333" i="126"/>
  <c r="BK333" i="126"/>
  <c r="BL333" i="126"/>
  <c r="BM333" i="126"/>
  <c r="BN333" i="126"/>
  <c r="BO333" i="126"/>
  <c r="BP333" i="126"/>
  <c r="BQ333" i="126"/>
  <c r="BR333" i="126"/>
  <c r="BS333" i="126"/>
  <c r="BT333" i="126"/>
  <c r="BU333" i="126"/>
  <c r="BV333" i="126"/>
  <c r="BW333" i="126"/>
  <c r="BX333" i="126"/>
  <c r="BY333" i="126"/>
  <c r="BZ333" i="126"/>
  <c r="CA333" i="126"/>
  <c r="CB333" i="126"/>
  <c r="CC333" i="126"/>
  <c r="CD333" i="126"/>
  <c r="CE333" i="126"/>
  <c r="CF333" i="126"/>
  <c r="CG333" i="126"/>
  <c r="CH333" i="126"/>
  <c r="CI333" i="126"/>
  <c r="CJ333" i="126"/>
  <c r="CK333" i="126"/>
  <c r="AY334" i="126"/>
  <c r="AZ334" i="126"/>
  <c r="BA334" i="126"/>
  <c r="BB334" i="126"/>
  <c r="BC334" i="126"/>
  <c r="BD334" i="126"/>
  <c r="BE334" i="126"/>
  <c r="BF334" i="126"/>
  <c r="BG334" i="126"/>
  <c r="BH334" i="126"/>
  <c r="BI334" i="126"/>
  <c r="BJ334" i="126"/>
  <c r="BK334" i="126"/>
  <c r="BL334" i="126"/>
  <c r="BM334" i="126"/>
  <c r="BN334" i="126"/>
  <c r="BO334" i="126"/>
  <c r="BP334" i="126"/>
  <c r="BQ334" i="126"/>
  <c r="BR334" i="126"/>
  <c r="BS334" i="126"/>
  <c r="BT334" i="126"/>
  <c r="BU334" i="126"/>
  <c r="BV334" i="126"/>
  <c r="BW334" i="126"/>
  <c r="BX334" i="126"/>
  <c r="BY334" i="126"/>
  <c r="BZ334" i="126"/>
  <c r="CA334" i="126"/>
  <c r="CB334" i="126"/>
  <c r="CC334" i="126"/>
  <c r="CD334" i="126"/>
  <c r="CE334" i="126"/>
  <c r="CF334" i="126"/>
  <c r="CG334" i="126"/>
  <c r="CH334" i="126"/>
  <c r="CI334" i="126"/>
  <c r="CJ334" i="126"/>
  <c r="CK334" i="126"/>
  <c r="AY335" i="126"/>
  <c r="AZ335" i="126"/>
  <c r="BA335" i="126"/>
  <c r="BB335" i="126"/>
  <c r="BC335" i="126"/>
  <c r="BD335" i="126"/>
  <c r="BE335" i="126"/>
  <c r="BF335" i="126"/>
  <c r="BG335" i="126"/>
  <c r="BH335" i="126"/>
  <c r="BI335" i="126"/>
  <c r="BJ335" i="126"/>
  <c r="BK335" i="126"/>
  <c r="BL335" i="126"/>
  <c r="BM335" i="126"/>
  <c r="BN335" i="126"/>
  <c r="BO335" i="126"/>
  <c r="BP335" i="126"/>
  <c r="BQ335" i="126"/>
  <c r="BR335" i="126"/>
  <c r="BS335" i="126"/>
  <c r="BT335" i="126"/>
  <c r="BU335" i="126"/>
  <c r="BV335" i="126"/>
  <c r="BW335" i="126"/>
  <c r="BX335" i="126"/>
  <c r="BY335" i="126"/>
  <c r="BZ335" i="126"/>
  <c r="CA335" i="126"/>
  <c r="CB335" i="126"/>
  <c r="CC335" i="126"/>
  <c r="CD335" i="126"/>
  <c r="CE335" i="126"/>
  <c r="CF335" i="126"/>
  <c r="CG335" i="126"/>
  <c r="CH335" i="126"/>
  <c r="CI335" i="126"/>
  <c r="CJ335" i="126"/>
  <c r="CK335" i="126"/>
  <c r="AY336" i="126"/>
  <c r="AZ336" i="126"/>
  <c r="BA336" i="126"/>
  <c r="BB336" i="126"/>
  <c r="BC336" i="126"/>
  <c r="BD336" i="126"/>
  <c r="BE336" i="126"/>
  <c r="BF336" i="126"/>
  <c r="BG336" i="126"/>
  <c r="BH336" i="126"/>
  <c r="BI336" i="126"/>
  <c r="BJ336" i="126"/>
  <c r="BK336" i="126"/>
  <c r="BL336" i="126"/>
  <c r="BM336" i="126"/>
  <c r="BN336" i="126"/>
  <c r="BO336" i="126"/>
  <c r="BP336" i="126"/>
  <c r="BQ336" i="126"/>
  <c r="BR336" i="126"/>
  <c r="BS336" i="126"/>
  <c r="BT336" i="126"/>
  <c r="BU336" i="126"/>
  <c r="BV336" i="126"/>
  <c r="BW336" i="126"/>
  <c r="BX336" i="126"/>
  <c r="BY336" i="126"/>
  <c r="BZ336" i="126"/>
  <c r="CA336" i="126"/>
  <c r="CB336" i="126"/>
  <c r="CC336" i="126"/>
  <c r="CD336" i="126"/>
  <c r="CE336" i="126"/>
  <c r="CF336" i="126"/>
  <c r="CG336" i="126"/>
  <c r="CH336" i="126"/>
  <c r="CI336" i="126"/>
  <c r="CJ336" i="126"/>
  <c r="CK336" i="126"/>
  <c r="AY337" i="126"/>
  <c r="AZ337" i="126"/>
  <c r="BA337" i="126"/>
  <c r="BB337" i="126"/>
  <c r="BC337" i="126"/>
  <c r="BD337" i="126"/>
  <c r="BE337" i="126"/>
  <c r="BF337" i="126"/>
  <c r="BG337" i="126"/>
  <c r="BH337" i="126"/>
  <c r="BI337" i="126"/>
  <c r="BJ337" i="126"/>
  <c r="BK337" i="126"/>
  <c r="BL337" i="126"/>
  <c r="BM337" i="126"/>
  <c r="BN337" i="126"/>
  <c r="BO337" i="126"/>
  <c r="BP337" i="126"/>
  <c r="BQ337" i="126"/>
  <c r="BR337" i="126"/>
  <c r="BS337" i="126"/>
  <c r="BT337" i="126"/>
  <c r="BU337" i="126"/>
  <c r="BV337" i="126"/>
  <c r="BW337" i="126"/>
  <c r="BX337" i="126"/>
  <c r="BY337" i="126"/>
  <c r="BZ337" i="126"/>
  <c r="CA337" i="126"/>
  <c r="CB337" i="126"/>
  <c r="CC337" i="126"/>
  <c r="CD337" i="126"/>
  <c r="CE337" i="126"/>
  <c r="CF337" i="126"/>
  <c r="CG337" i="126"/>
  <c r="CH337" i="126"/>
  <c r="CI337" i="126"/>
  <c r="CJ337" i="126"/>
  <c r="CK337" i="126"/>
  <c r="AY338" i="126"/>
  <c r="AZ338" i="126"/>
  <c r="BA338" i="126"/>
  <c r="BB338" i="126"/>
  <c r="BC338" i="126"/>
  <c r="BD338" i="126"/>
  <c r="BE338" i="126"/>
  <c r="BF338" i="126"/>
  <c r="BG338" i="126"/>
  <c r="BH338" i="126"/>
  <c r="BI338" i="126"/>
  <c r="BJ338" i="126"/>
  <c r="BK338" i="126"/>
  <c r="BL338" i="126"/>
  <c r="BM338" i="126"/>
  <c r="BN338" i="126"/>
  <c r="BO338" i="126"/>
  <c r="BP338" i="126"/>
  <c r="BQ338" i="126"/>
  <c r="BR338" i="126"/>
  <c r="BS338" i="126"/>
  <c r="BT338" i="126"/>
  <c r="BU338" i="126"/>
  <c r="BV338" i="126"/>
  <c r="BW338" i="126"/>
  <c r="BX338" i="126"/>
  <c r="BY338" i="126"/>
  <c r="BZ338" i="126"/>
  <c r="CA338" i="126"/>
  <c r="CB338" i="126"/>
  <c r="CC338" i="126"/>
  <c r="CD338" i="126"/>
  <c r="CE338" i="126"/>
  <c r="CF338" i="126"/>
  <c r="CG338" i="126"/>
  <c r="CH338" i="126"/>
  <c r="CI338" i="126"/>
  <c r="CJ338" i="126"/>
  <c r="CK338" i="126"/>
  <c r="AY339" i="126"/>
  <c r="AZ339" i="126"/>
  <c r="BA339" i="126"/>
  <c r="BB339" i="126"/>
  <c r="BC339" i="126"/>
  <c r="BD339" i="126"/>
  <c r="BE339" i="126"/>
  <c r="BF339" i="126"/>
  <c r="BG339" i="126"/>
  <c r="BH339" i="126"/>
  <c r="BI339" i="126"/>
  <c r="BJ339" i="126"/>
  <c r="BK339" i="126"/>
  <c r="BL339" i="126"/>
  <c r="BM339" i="126"/>
  <c r="BN339" i="126"/>
  <c r="BO339" i="126"/>
  <c r="BP339" i="126"/>
  <c r="BQ339" i="126"/>
  <c r="BR339" i="126"/>
  <c r="BS339" i="126"/>
  <c r="BT339" i="126"/>
  <c r="BU339" i="126"/>
  <c r="BV339" i="126"/>
  <c r="BW339" i="126"/>
  <c r="BX339" i="126"/>
  <c r="BY339" i="126"/>
  <c r="BZ339" i="126"/>
  <c r="CA339" i="126"/>
  <c r="CB339" i="126"/>
  <c r="CC339" i="126"/>
  <c r="CD339" i="126"/>
  <c r="CE339" i="126"/>
  <c r="CF339" i="126"/>
  <c r="CG339" i="126"/>
  <c r="CH339" i="126"/>
  <c r="CI339" i="126"/>
  <c r="CJ339" i="126"/>
  <c r="CK339" i="126"/>
  <c r="AY340" i="126"/>
  <c r="AZ340" i="126"/>
  <c r="BA340" i="126"/>
  <c r="BB340" i="126"/>
  <c r="BC340" i="126"/>
  <c r="BD340" i="126"/>
  <c r="BE340" i="126"/>
  <c r="BF340" i="126"/>
  <c r="BG340" i="126"/>
  <c r="BH340" i="126"/>
  <c r="BI340" i="126"/>
  <c r="BJ340" i="126"/>
  <c r="BK340" i="126"/>
  <c r="BL340" i="126"/>
  <c r="BM340" i="126"/>
  <c r="BN340" i="126"/>
  <c r="BO340" i="126"/>
  <c r="BP340" i="126"/>
  <c r="BQ340" i="126"/>
  <c r="BR340" i="126"/>
  <c r="BS340" i="126"/>
  <c r="BT340" i="126"/>
  <c r="BU340" i="126"/>
  <c r="BV340" i="126"/>
  <c r="BW340" i="126"/>
  <c r="BX340" i="126"/>
  <c r="BY340" i="126"/>
  <c r="BZ340" i="126"/>
  <c r="CA340" i="126"/>
  <c r="CB340" i="126"/>
  <c r="CC340" i="126"/>
  <c r="CD340" i="126"/>
  <c r="CE340" i="126"/>
  <c r="CF340" i="126"/>
  <c r="CG340" i="126"/>
  <c r="CH340" i="126"/>
  <c r="CI340" i="126"/>
  <c r="CJ340" i="126"/>
  <c r="CK340" i="126"/>
  <c r="AY341" i="126"/>
  <c r="AZ341" i="126"/>
  <c r="BA341" i="126"/>
  <c r="BB341" i="126"/>
  <c r="BC341" i="126"/>
  <c r="BD341" i="126"/>
  <c r="BE341" i="126"/>
  <c r="BF341" i="126"/>
  <c r="BG341" i="126"/>
  <c r="BH341" i="126"/>
  <c r="BI341" i="126"/>
  <c r="BJ341" i="126"/>
  <c r="BK341" i="126"/>
  <c r="BL341" i="126"/>
  <c r="BM341" i="126"/>
  <c r="BN341" i="126"/>
  <c r="BO341" i="126"/>
  <c r="BP341" i="126"/>
  <c r="BQ341" i="126"/>
  <c r="BR341" i="126"/>
  <c r="BS341" i="126"/>
  <c r="BT341" i="126"/>
  <c r="BU341" i="126"/>
  <c r="BV341" i="126"/>
  <c r="BW341" i="126"/>
  <c r="BX341" i="126"/>
  <c r="BY341" i="126"/>
  <c r="BZ341" i="126"/>
  <c r="CA341" i="126"/>
  <c r="CB341" i="126"/>
  <c r="CC341" i="126"/>
  <c r="CD341" i="126"/>
  <c r="CE341" i="126"/>
  <c r="CF341" i="126"/>
  <c r="CG341" i="126"/>
  <c r="CH341" i="126"/>
  <c r="CI341" i="126"/>
  <c r="CJ341" i="126"/>
  <c r="CK341" i="126"/>
  <c r="AY342" i="126"/>
  <c r="AZ342" i="126"/>
  <c r="BA342" i="126"/>
  <c r="BB342" i="126"/>
  <c r="BC342" i="126"/>
  <c r="BD342" i="126"/>
  <c r="BE342" i="126"/>
  <c r="BF342" i="126"/>
  <c r="BG342" i="126"/>
  <c r="BH342" i="126"/>
  <c r="BI342" i="126"/>
  <c r="BJ342" i="126"/>
  <c r="BK342" i="126"/>
  <c r="BL342" i="126"/>
  <c r="BM342" i="126"/>
  <c r="BN342" i="126"/>
  <c r="BO342" i="126"/>
  <c r="BP342" i="126"/>
  <c r="BQ342" i="126"/>
  <c r="BR342" i="126"/>
  <c r="BS342" i="126"/>
  <c r="BT342" i="126"/>
  <c r="BU342" i="126"/>
  <c r="BV342" i="126"/>
  <c r="BW342" i="126"/>
  <c r="BX342" i="126"/>
  <c r="BY342" i="126"/>
  <c r="BZ342" i="126"/>
  <c r="CA342" i="126"/>
  <c r="CB342" i="126"/>
  <c r="CC342" i="126"/>
  <c r="CD342" i="126"/>
  <c r="CE342" i="126"/>
  <c r="CF342" i="126"/>
  <c r="CG342" i="126"/>
  <c r="CH342" i="126"/>
  <c r="CI342" i="126"/>
  <c r="CJ342" i="126"/>
  <c r="CK342" i="126"/>
  <c r="AY343" i="126"/>
  <c r="AZ343" i="126"/>
  <c r="BA343" i="126"/>
  <c r="BB343" i="126"/>
  <c r="BC343" i="126"/>
  <c r="BD343" i="126"/>
  <c r="BE343" i="126"/>
  <c r="BF343" i="126"/>
  <c r="BG343" i="126"/>
  <c r="BH343" i="126"/>
  <c r="BI343" i="126"/>
  <c r="BJ343" i="126"/>
  <c r="BK343" i="126"/>
  <c r="BL343" i="126"/>
  <c r="BM343" i="126"/>
  <c r="BN343" i="126"/>
  <c r="BO343" i="126"/>
  <c r="BP343" i="126"/>
  <c r="BQ343" i="126"/>
  <c r="BR343" i="126"/>
  <c r="BS343" i="126"/>
  <c r="BT343" i="126"/>
  <c r="BU343" i="126"/>
  <c r="BV343" i="126"/>
  <c r="BW343" i="126"/>
  <c r="BX343" i="126"/>
  <c r="BY343" i="126"/>
  <c r="BZ343" i="126"/>
  <c r="CA343" i="126"/>
  <c r="CB343" i="126"/>
  <c r="CC343" i="126"/>
  <c r="CD343" i="126"/>
  <c r="CE343" i="126"/>
  <c r="CF343" i="126"/>
  <c r="CG343" i="126"/>
  <c r="CH343" i="126"/>
  <c r="CI343" i="126"/>
  <c r="CJ343" i="126"/>
  <c r="CK343" i="126"/>
  <c r="AY344" i="126"/>
  <c r="AZ344" i="126"/>
  <c r="BA344" i="126"/>
  <c r="BB344" i="126"/>
  <c r="BC344" i="126"/>
  <c r="BD344" i="126"/>
  <c r="BE344" i="126"/>
  <c r="BF344" i="126"/>
  <c r="BG344" i="126"/>
  <c r="BH344" i="126"/>
  <c r="BI344" i="126"/>
  <c r="BJ344" i="126"/>
  <c r="BK344" i="126"/>
  <c r="BL344" i="126"/>
  <c r="BM344" i="126"/>
  <c r="BN344" i="126"/>
  <c r="BO344" i="126"/>
  <c r="BP344" i="126"/>
  <c r="BQ344" i="126"/>
  <c r="BR344" i="126"/>
  <c r="BS344" i="126"/>
  <c r="BT344" i="126"/>
  <c r="BU344" i="126"/>
  <c r="BV344" i="126"/>
  <c r="BW344" i="126"/>
  <c r="BX344" i="126"/>
  <c r="BY344" i="126"/>
  <c r="BZ344" i="126"/>
  <c r="CA344" i="126"/>
  <c r="CB344" i="126"/>
  <c r="CC344" i="126"/>
  <c r="CD344" i="126"/>
  <c r="CE344" i="126"/>
  <c r="CF344" i="126"/>
  <c r="CG344" i="126"/>
  <c r="CH344" i="126"/>
  <c r="CI344" i="126"/>
  <c r="CJ344" i="126"/>
  <c r="CK344" i="126"/>
  <c r="AY345" i="126"/>
  <c r="AZ345" i="126"/>
  <c r="BA345" i="126"/>
  <c r="BB345" i="126"/>
  <c r="BC345" i="126"/>
  <c r="BD345" i="126"/>
  <c r="BE345" i="126"/>
  <c r="BF345" i="126"/>
  <c r="BG345" i="126"/>
  <c r="BH345" i="126"/>
  <c r="BI345" i="126"/>
  <c r="BJ345" i="126"/>
  <c r="BK345" i="126"/>
  <c r="BL345" i="126"/>
  <c r="BM345" i="126"/>
  <c r="BN345" i="126"/>
  <c r="BO345" i="126"/>
  <c r="BP345" i="126"/>
  <c r="BQ345" i="126"/>
  <c r="BR345" i="126"/>
  <c r="BS345" i="126"/>
  <c r="BT345" i="126"/>
  <c r="BU345" i="126"/>
  <c r="BV345" i="126"/>
  <c r="BW345" i="126"/>
  <c r="BX345" i="126"/>
  <c r="BY345" i="126"/>
  <c r="BZ345" i="126"/>
  <c r="CA345" i="126"/>
  <c r="CB345" i="126"/>
  <c r="CC345" i="126"/>
  <c r="CD345" i="126"/>
  <c r="CE345" i="126"/>
  <c r="CF345" i="126"/>
  <c r="CG345" i="126"/>
  <c r="CH345" i="126"/>
  <c r="CI345" i="126"/>
  <c r="CJ345" i="126"/>
  <c r="CK345" i="126"/>
  <c r="AY346" i="126"/>
  <c r="AZ346" i="126"/>
  <c r="BA346" i="126"/>
  <c r="BB346" i="126"/>
  <c r="BC346" i="126"/>
  <c r="BD346" i="126"/>
  <c r="BE346" i="126"/>
  <c r="BF346" i="126"/>
  <c r="BG346" i="126"/>
  <c r="BH346" i="126"/>
  <c r="BI346" i="126"/>
  <c r="BJ346" i="126"/>
  <c r="BK346" i="126"/>
  <c r="BL346" i="126"/>
  <c r="BM346" i="126"/>
  <c r="BN346" i="126"/>
  <c r="BO346" i="126"/>
  <c r="BP346" i="126"/>
  <c r="BQ346" i="126"/>
  <c r="BR346" i="126"/>
  <c r="BS346" i="126"/>
  <c r="BT346" i="126"/>
  <c r="BU346" i="126"/>
  <c r="BV346" i="126"/>
  <c r="BW346" i="126"/>
  <c r="BX346" i="126"/>
  <c r="BY346" i="126"/>
  <c r="BZ346" i="126"/>
  <c r="CA346" i="126"/>
  <c r="CB346" i="126"/>
  <c r="CC346" i="126"/>
  <c r="CD346" i="126"/>
  <c r="CE346" i="126"/>
  <c r="CF346" i="126"/>
  <c r="CG346" i="126"/>
  <c r="CH346" i="126"/>
  <c r="CI346" i="126"/>
  <c r="CJ346" i="126"/>
  <c r="CK346" i="126"/>
  <c r="AY347" i="126"/>
  <c r="AZ347" i="126"/>
  <c r="BA347" i="126"/>
  <c r="BB347" i="126"/>
  <c r="BC347" i="126"/>
  <c r="BD347" i="126"/>
  <c r="BE347" i="126"/>
  <c r="BF347" i="126"/>
  <c r="BG347" i="126"/>
  <c r="BH347" i="126"/>
  <c r="BI347" i="126"/>
  <c r="BJ347" i="126"/>
  <c r="BK347" i="126"/>
  <c r="BL347" i="126"/>
  <c r="BM347" i="126"/>
  <c r="BN347" i="126"/>
  <c r="BO347" i="126"/>
  <c r="BP347" i="126"/>
  <c r="BQ347" i="126"/>
  <c r="BR347" i="126"/>
  <c r="BS347" i="126"/>
  <c r="BT347" i="126"/>
  <c r="BU347" i="126"/>
  <c r="BV347" i="126"/>
  <c r="BW347" i="126"/>
  <c r="BX347" i="126"/>
  <c r="BY347" i="126"/>
  <c r="BZ347" i="126"/>
  <c r="CA347" i="126"/>
  <c r="CB347" i="126"/>
  <c r="CC347" i="126"/>
  <c r="CD347" i="126"/>
  <c r="CE347" i="126"/>
  <c r="CF347" i="126"/>
  <c r="CG347" i="126"/>
  <c r="CH347" i="126"/>
  <c r="CI347" i="126"/>
  <c r="CJ347" i="126"/>
  <c r="CK347" i="126"/>
  <c r="AY348" i="126"/>
  <c r="AZ348" i="126"/>
  <c r="BA348" i="126"/>
  <c r="BB348" i="126"/>
  <c r="BC348" i="126"/>
  <c r="BD348" i="126"/>
  <c r="BE348" i="126"/>
  <c r="BF348" i="126"/>
  <c r="BG348" i="126"/>
  <c r="BH348" i="126"/>
  <c r="BI348" i="126"/>
  <c r="BJ348" i="126"/>
  <c r="BK348" i="126"/>
  <c r="BL348" i="126"/>
  <c r="BM348" i="126"/>
  <c r="BN348" i="126"/>
  <c r="BO348" i="126"/>
  <c r="BP348" i="126"/>
  <c r="BQ348" i="126"/>
  <c r="BR348" i="126"/>
  <c r="BS348" i="126"/>
  <c r="BT348" i="126"/>
  <c r="BU348" i="126"/>
  <c r="BV348" i="126"/>
  <c r="BW348" i="126"/>
  <c r="BX348" i="126"/>
  <c r="BY348" i="126"/>
  <c r="BZ348" i="126"/>
  <c r="CA348" i="126"/>
  <c r="CB348" i="126"/>
  <c r="CC348" i="126"/>
  <c r="CD348" i="126"/>
  <c r="CE348" i="126"/>
  <c r="CF348" i="126"/>
  <c r="CG348" i="126"/>
  <c r="CH348" i="126"/>
  <c r="CI348" i="126"/>
  <c r="CJ348" i="126"/>
  <c r="CK348" i="126"/>
  <c r="AY349" i="126"/>
  <c r="AZ349" i="126"/>
  <c r="BA349" i="126"/>
  <c r="BB349" i="126"/>
  <c r="BC349" i="126"/>
  <c r="BD349" i="126"/>
  <c r="BE349" i="126"/>
  <c r="BF349" i="126"/>
  <c r="BG349" i="126"/>
  <c r="BH349" i="126"/>
  <c r="BI349" i="126"/>
  <c r="BJ349" i="126"/>
  <c r="BK349" i="126"/>
  <c r="BL349" i="126"/>
  <c r="BM349" i="126"/>
  <c r="BN349" i="126"/>
  <c r="BO349" i="126"/>
  <c r="BP349" i="126"/>
  <c r="BQ349" i="126"/>
  <c r="BR349" i="126"/>
  <c r="BS349" i="126"/>
  <c r="BT349" i="126"/>
  <c r="BU349" i="126"/>
  <c r="BV349" i="126"/>
  <c r="BW349" i="126"/>
  <c r="BX349" i="126"/>
  <c r="BY349" i="126"/>
  <c r="BZ349" i="126"/>
  <c r="CA349" i="126"/>
  <c r="CB349" i="126"/>
  <c r="CC349" i="126"/>
  <c r="CD349" i="126"/>
  <c r="CE349" i="126"/>
  <c r="CF349" i="126"/>
  <c r="CG349" i="126"/>
  <c r="CH349" i="126"/>
  <c r="CI349" i="126"/>
  <c r="CJ349" i="126"/>
  <c r="CK349" i="126"/>
  <c r="AY350" i="126"/>
  <c r="AZ350" i="126"/>
  <c r="BA350" i="126"/>
  <c r="BB350" i="126"/>
  <c r="BC350" i="126"/>
  <c r="BD350" i="126"/>
  <c r="BE350" i="126"/>
  <c r="BF350" i="126"/>
  <c r="BG350" i="126"/>
  <c r="BH350" i="126"/>
  <c r="BI350" i="126"/>
  <c r="BJ350" i="126"/>
  <c r="BK350" i="126"/>
  <c r="BL350" i="126"/>
  <c r="BM350" i="126"/>
  <c r="BN350" i="126"/>
  <c r="BO350" i="126"/>
  <c r="BP350" i="126"/>
  <c r="BQ350" i="126"/>
  <c r="BR350" i="126"/>
  <c r="BS350" i="126"/>
  <c r="BT350" i="126"/>
  <c r="BU350" i="126"/>
  <c r="BV350" i="126"/>
  <c r="BW350" i="126"/>
  <c r="BX350" i="126"/>
  <c r="BY350" i="126"/>
  <c r="BZ350" i="126"/>
  <c r="CA350" i="126"/>
  <c r="CB350" i="126"/>
  <c r="CC350" i="126"/>
  <c r="CD350" i="126"/>
  <c r="CE350" i="126"/>
  <c r="CF350" i="126"/>
  <c r="CG350" i="126"/>
  <c r="CH350" i="126"/>
  <c r="CI350" i="126"/>
  <c r="CJ350" i="126"/>
  <c r="CK350" i="126"/>
  <c r="AY351" i="126"/>
  <c r="AZ351" i="126"/>
  <c r="BA351" i="126"/>
  <c r="BB351" i="126"/>
  <c r="BC351" i="126"/>
  <c r="BD351" i="126"/>
  <c r="BE351" i="126"/>
  <c r="BF351" i="126"/>
  <c r="BG351" i="126"/>
  <c r="BH351" i="126"/>
  <c r="BI351" i="126"/>
  <c r="BJ351" i="126"/>
  <c r="BK351" i="126"/>
  <c r="BL351" i="126"/>
  <c r="BM351" i="126"/>
  <c r="BN351" i="126"/>
  <c r="BO351" i="126"/>
  <c r="BP351" i="126"/>
  <c r="BQ351" i="126"/>
  <c r="BR351" i="126"/>
  <c r="BS351" i="126"/>
  <c r="BT351" i="126"/>
  <c r="BU351" i="126"/>
  <c r="BV351" i="126"/>
  <c r="BW351" i="126"/>
  <c r="BX351" i="126"/>
  <c r="BY351" i="126"/>
  <c r="BZ351" i="126"/>
  <c r="CA351" i="126"/>
  <c r="CB351" i="126"/>
  <c r="CC351" i="126"/>
  <c r="CD351" i="126"/>
  <c r="CE351" i="126"/>
  <c r="CF351" i="126"/>
  <c r="CG351" i="126"/>
  <c r="CH351" i="126"/>
  <c r="CI351" i="126"/>
  <c r="CJ351" i="126"/>
  <c r="CK351" i="126"/>
  <c r="AY352" i="126"/>
  <c r="AZ352" i="126"/>
  <c r="BA352" i="126"/>
  <c r="BB352" i="126"/>
  <c r="BC352" i="126"/>
  <c r="BD352" i="126"/>
  <c r="BE352" i="126"/>
  <c r="BF352" i="126"/>
  <c r="BG352" i="126"/>
  <c r="BH352" i="126"/>
  <c r="BI352" i="126"/>
  <c r="BJ352" i="126"/>
  <c r="BK352" i="126"/>
  <c r="BL352" i="126"/>
  <c r="BM352" i="126"/>
  <c r="BN352" i="126"/>
  <c r="BO352" i="126"/>
  <c r="BP352" i="126"/>
  <c r="BQ352" i="126"/>
  <c r="BR352" i="126"/>
  <c r="BS352" i="126"/>
  <c r="BT352" i="126"/>
  <c r="BU352" i="126"/>
  <c r="BV352" i="126"/>
  <c r="BW352" i="126"/>
  <c r="BX352" i="126"/>
  <c r="BY352" i="126"/>
  <c r="BZ352" i="126"/>
  <c r="CA352" i="126"/>
  <c r="CB352" i="126"/>
  <c r="CC352" i="126"/>
  <c r="CD352" i="126"/>
  <c r="CE352" i="126"/>
  <c r="CF352" i="126"/>
  <c r="CG352" i="126"/>
  <c r="CH352" i="126"/>
  <c r="CI352" i="126"/>
  <c r="CJ352" i="126"/>
  <c r="CK352" i="126"/>
  <c r="AY353" i="126"/>
  <c r="AZ353" i="126"/>
  <c r="BA353" i="126"/>
  <c r="BB353" i="126"/>
  <c r="BC353" i="126"/>
  <c r="BD353" i="126"/>
  <c r="BE353" i="126"/>
  <c r="BF353" i="126"/>
  <c r="BG353" i="126"/>
  <c r="BH353" i="126"/>
  <c r="BI353" i="126"/>
  <c r="BJ353" i="126"/>
  <c r="BK353" i="126"/>
  <c r="BL353" i="126"/>
  <c r="BM353" i="126"/>
  <c r="BN353" i="126"/>
  <c r="BO353" i="126"/>
  <c r="BP353" i="126"/>
  <c r="BQ353" i="126"/>
  <c r="BR353" i="126"/>
  <c r="BS353" i="126"/>
  <c r="BT353" i="126"/>
  <c r="BU353" i="126"/>
  <c r="BV353" i="126"/>
  <c r="BW353" i="126"/>
  <c r="BX353" i="126"/>
  <c r="BY353" i="126"/>
  <c r="BZ353" i="126"/>
  <c r="CA353" i="126"/>
  <c r="CB353" i="126"/>
  <c r="CC353" i="126"/>
  <c r="CD353" i="126"/>
  <c r="CE353" i="126"/>
  <c r="CF353" i="126"/>
  <c r="CG353" i="126"/>
  <c r="CH353" i="126"/>
  <c r="CI353" i="126"/>
  <c r="CJ353" i="126"/>
  <c r="CK353" i="126"/>
  <c r="AY354" i="126"/>
  <c r="AZ354" i="126"/>
  <c r="BA354" i="126"/>
  <c r="BB354" i="126"/>
  <c r="BC354" i="126"/>
  <c r="BD354" i="126"/>
  <c r="BE354" i="126"/>
  <c r="BF354" i="126"/>
  <c r="BG354" i="126"/>
  <c r="BH354" i="126"/>
  <c r="BI354" i="126"/>
  <c r="BJ354" i="126"/>
  <c r="BK354" i="126"/>
  <c r="BL354" i="126"/>
  <c r="BM354" i="126"/>
  <c r="BN354" i="126"/>
  <c r="BO354" i="126"/>
  <c r="BP354" i="126"/>
  <c r="BQ354" i="126"/>
  <c r="BR354" i="126"/>
  <c r="BS354" i="126"/>
  <c r="BT354" i="126"/>
  <c r="BU354" i="126"/>
  <c r="BV354" i="126"/>
  <c r="BW354" i="126"/>
  <c r="BX354" i="126"/>
  <c r="BY354" i="126"/>
  <c r="BZ354" i="126"/>
  <c r="CA354" i="126"/>
  <c r="CB354" i="126"/>
  <c r="CC354" i="126"/>
  <c r="CD354" i="126"/>
  <c r="CE354" i="126"/>
  <c r="CF354" i="126"/>
  <c r="CG354" i="126"/>
  <c r="CH354" i="126"/>
  <c r="CI354" i="126"/>
  <c r="CJ354" i="126"/>
  <c r="CK354" i="126"/>
  <c r="AY355" i="126"/>
  <c r="AZ355" i="126"/>
  <c r="BA355" i="126"/>
  <c r="BB355" i="126"/>
  <c r="BC355" i="126"/>
  <c r="BD355" i="126"/>
  <c r="BE355" i="126"/>
  <c r="BF355" i="126"/>
  <c r="BG355" i="126"/>
  <c r="BH355" i="126"/>
  <c r="BI355" i="126"/>
  <c r="BJ355" i="126"/>
  <c r="BK355" i="126"/>
  <c r="BL355" i="126"/>
  <c r="BM355" i="126"/>
  <c r="BN355" i="126"/>
  <c r="BO355" i="126"/>
  <c r="BP355" i="126"/>
  <c r="BQ355" i="126"/>
  <c r="BR355" i="126"/>
  <c r="BS355" i="126"/>
  <c r="BT355" i="126"/>
  <c r="BU355" i="126"/>
  <c r="BV355" i="126"/>
  <c r="BW355" i="126"/>
  <c r="BX355" i="126"/>
  <c r="BY355" i="126"/>
  <c r="BZ355" i="126"/>
  <c r="CA355" i="126"/>
  <c r="CB355" i="126"/>
  <c r="CC355" i="126"/>
  <c r="CD355" i="126"/>
  <c r="CE355" i="126"/>
  <c r="CF355" i="126"/>
  <c r="CG355" i="126"/>
  <c r="CH355" i="126"/>
  <c r="CI355" i="126"/>
  <c r="CJ355" i="126"/>
  <c r="CK355" i="126"/>
  <c r="AY356" i="126"/>
  <c r="AZ356" i="126"/>
  <c r="BA356" i="126"/>
  <c r="BB356" i="126"/>
  <c r="BC356" i="126"/>
  <c r="BD356" i="126"/>
  <c r="BE356" i="126"/>
  <c r="BF356" i="126"/>
  <c r="BG356" i="126"/>
  <c r="BH356" i="126"/>
  <c r="BI356" i="126"/>
  <c r="BJ356" i="126"/>
  <c r="BK356" i="126"/>
  <c r="BL356" i="126"/>
  <c r="BM356" i="126"/>
  <c r="BN356" i="126"/>
  <c r="BO356" i="126"/>
  <c r="BP356" i="126"/>
  <c r="BQ356" i="126"/>
  <c r="BR356" i="126"/>
  <c r="BS356" i="126"/>
  <c r="BT356" i="126"/>
  <c r="BU356" i="126"/>
  <c r="BV356" i="126"/>
  <c r="BW356" i="126"/>
  <c r="BX356" i="126"/>
  <c r="BY356" i="126"/>
  <c r="BZ356" i="126"/>
  <c r="CA356" i="126"/>
  <c r="CB356" i="126"/>
  <c r="CC356" i="126"/>
  <c r="CD356" i="126"/>
  <c r="CE356" i="126"/>
  <c r="CF356" i="126"/>
  <c r="CG356" i="126"/>
  <c r="CH356" i="126"/>
  <c r="CI356" i="126"/>
  <c r="CJ356" i="126"/>
  <c r="CK356" i="126"/>
  <c r="AY357" i="126"/>
  <c r="AZ357" i="126"/>
  <c r="BA357" i="126"/>
  <c r="BB357" i="126"/>
  <c r="BC357" i="126"/>
  <c r="BD357" i="126"/>
  <c r="BE357" i="126"/>
  <c r="BF357" i="126"/>
  <c r="BG357" i="126"/>
  <c r="BH357" i="126"/>
  <c r="BI357" i="126"/>
  <c r="BJ357" i="126"/>
  <c r="BK357" i="126"/>
  <c r="BL357" i="126"/>
  <c r="BM357" i="126"/>
  <c r="BN357" i="126"/>
  <c r="BO357" i="126"/>
  <c r="BP357" i="126"/>
  <c r="BQ357" i="126"/>
  <c r="BR357" i="126"/>
  <c r="BS357" i="126"/>
  <c r="BT357" i="126"/>
  <c r="BU357" i="126"/>
  <c r="BV357" i="126"/>
  <c r="BW357" i="126"/>
  <c r="BX357" i="126"/>
  <c r="BY357" i="126"/>
  <c r="BZ357" i="126"/>
  <c r="CA357" i="126"/>
  <c r="CB357" i="126"/>
  <c r="CC357" i="126"/>
  <c r="CD357" i="126"/>
  <c r="CE357" i="126"/>
  <c r="CF357" i="126"/>
  <c r="CG357" i="126"/>
  <c r="CH357" i="126"/>
  <c r="CI357" i="126"/>
  <c r="CJ357" i="126"/>
  <c r="CK357" i="126"/>
  <c r="AY358" i="126"/>
  <c r="AZ358" i="126"/>
  <c r="BA358" i="126"/>
  <c r="BB358" i="126"/>
  <c r="BC358" i="126"/>
  <c r="BD358" i="126"/>
  <c r="BE358" i="126"/>
  <c r="BF358" i="126"/>
  <c r="BG358" i="126"/>
  <c r="BH358" i="126"/>
  <c r="BI358" i="126"/>
  <c r="BJ358" i="126"/>
  <c r="BK358" i="126"/>
  <c r="BL358" i="126"/>
  <c r="BM358" i="126"/>
  <c r="BN358" i="126"/>
  <c r="BO358" i="126"/>
  <c r="BP358" i="126"/>
  <c r="BQ358" i="126"/>
  <c r="BR358" i="126"/>
  <c r="BS358" i="126"/>
  <c r="BT358" i="126"/>
  <c r="BU358" i="126"/>
  <c r="BV358" i="126"/>
  <c r="BW358" i="126"/>
  <c r="BX358" i="126"/>
  <c r="BY358" i="126"/>
  <c r="BZ358" i="126"/>
  <c r="CA358" i="126"/>
  <c r="CB358" i="126"/>
  <c r="CC358" i="126"/>
  <c r="CD358" i="126"/>
  <c r="CE358" i="126"/>
  <c r="CF358" i="126"/>
  <c r="CG358" i="126"/>
  <c r="CH358" i="126"/>
  <c r="CI358" i="126"/>
  <c r="CJ358" i="126"/>
  <c r="CK358" i="126"/>
  <c r="AY359" i="126"/>
  <c r="AZ359" i="126"/>
  <c r="BA359" i="126"/>
  <c r="BB359" i="126"/>
  <c r="BC359" i="126"/>
  <c r="BD359" i="126"/>
  <c r="BE359" i="126"/>
  <c r="BF359" i="126"/>
  <c r="BG359" i="126"/>
  <c r="BH359" i="126"/>
  <c r="BI359" i="126"/>
  <c r="BJ359" i="126"/>
  <c r="BK359" i="126"/>
  <c r="BL359" i="126"/>
  <c r="BM359" i="126"/>
  <c r="BN359" i="126"/>
  <c r="BO359" i="126"/>
  <c r="BP359" i="126"/>
  <c r="BQ359" i="126"/>
  <c r="BR359" i="126"/>
  <c r="BS359" i="126"/>
  <c r="BT359" i="126"/>
  <c r="BU359" i="126"/>
  <c r="BV359" i="126"/>
  <c r="BW359" i="126"/>
  <c r="BX359" i="126"/>
  <c r="BY359" i="126"/>
  <c r="BZ359" i="126"/>
  <c r="CA359" i="126"/>
  <c r="CB359" i="126"/>
  <c r="CC359" i="126"/>
  <c r="CD359" i="126"/>
  <c r="CE359" i="126"/>
  <c r="CF359" i="126"/>
  <c r="CG359" i="126"/>
  <c r="CH359" i="126"/>
  <c r="CI359" i="126"/>
  <c r="CJ359" i="126"/>
  <c r="CK359" i="126"/>
  <c r="AY360" i="126"/>
  <c r="AZ360" i="126"/>
  <c r="BA360" i="126"/>
  <c r="BB360" i="126"/>
  <c r="BC360" i="126"/>
  <c r="BD360" i="126"/>
  <c r="BE360" i="126"/>
  <c r="BF360" i="126"/>
  <c r="BG360" i="126"/>
  <c r="BH360" i="126"/>
  <c r="BI360" i="126"/>
  <c r="BJ360" i="126"/>
  <c r="BK360" i="126"/>
  <c r="BL360" i="126"/>
  <c r="BM360" i="126"/>
  <c r="BN360" i="126"/>
  <c r="BO360" i="126"/>
  <c r="BP360" i="126"/>
  <c r="BQ360" i="126"/>
  <c r="BR360" i="126"/>
  <c r="BS360" i="126"/>
  <c r="BT360" i="126"/>
  <c r="BU360" i="126"/>
  <c r="BV360" i="126"/>
  <c r="BW360" i="126"/>
  <c r="BX360" i="126"/>
  <c r="BY360" i="126"/>
  <c r="BZ360" i="126"/>
  <c r="CA360" i="126"/>
  <c r="CB360" i="126"/>
  <c r="CC360" i="126"/>
  <c r="CD360" i="126"/>
  <c r="CE360" i="126"/>
  <c r="CF360" i="126"/>
  <c r="CG360" i="126"/>
  <c r="CH360" i="126"/>
  <c r="CI360" i="126"/>
  <c r="CJ360" i="126"/>
  <c r="CK360" i="126"/>
  <c r="AY361" i="126"/>
  <c r="AZ361" i="126"/>
  <c r="BA361" i="126"/>
  <c r="BB361" i="126"/>
  <c r="BC361" i="126"/>
  <c r="BD361" i="126"/>
  <c r="BE361" i="126"/>
  <c r="BF361" i="126"/>
  <c r="BG361" i="126"/>
  <c r="BH361" i="126"/>
  <c r="BI361" i="126"/>
  <c r="BJ361" i="126"/>
  <c r="BK361" i="126"/>
  <c r="BL361" i="126"/>
  <c r="BM361" i="126"/>
  <c r="BN361" i="126"/>
  <c r="BO361" i="126"/>
  <c r="BP361" i="126"/>
  <c r="BQ361" i="126"/>
  <c r="BR361" i="126"/>
  <c r="BS361" i="126"/>
  <c r="BT361" i="126"/>
  <c r="BU361" i="126"/>
  <c r="BV361" i="126"/>
  <c r="BW361" i="126"/>
  <c r="BX361" i="126"/>
  <c r="BY361" i="126"/>
  <c r="BZ361" i="126"/>
  <c r="CA361" i="126"/>
  <c r="CB361" i="126"/>
  <c r="CC361" i="126"/>
  <c r="CD361" i="126"/>
  <c r="CE361" i="126"/>
  <c r="CF361" i="126"/>
  <c r="CG361" i="126"/>
  <c r="CH361" i="126"/>
  <c r="CI361" i="126"/>
  <c r="CJ361" i="126"/>
  <c r="CK361" i="126"/>
  <c r="AY362" i="126"/>
  <c r="AZ362" i="126"/>
  <c r="BA362" i="126"/>
  <c r="BB362" i="126"/>
  <c r="BC362" i="126"/>
  <c r="BD362" i="126"/>
  <c r="BE362" i="126"/>
  <c r="BF362" i="126"/>
  <c r="BG362" i="126"/>
  <c r="BH362" i="126"/>
  <c r="BI362" i="126"/>
  <c r="BJ362" i="126"/>
  <c r="BK362" i="126"/>
  <c r="BL362" i="126"/>
  <c r="BM362" i="126"/>
  <c r="BN362" i="126"/>
  <c r="BO362" i="126"/>
  <c r="BP362" i="126"/>
  <c r="BQ362" i="126"/>
  <c r="BR362" i="126"/>
  <c r="BS362" i="126"/>
  <c r="BT362" i="126"/>
  <c r="BU362" i="126"/>
  <c r="BV362" i="126"/>
  <c r="BW362" i="126"/>
  <c r="BX362" i="126"/>
  <c r="BY362" i="126"/>
  <c r="BZ362" i="126"/>
  <c r="CA362" i="126"/>
  <c r="CB362" i="126"/>
  <c r="CC362" i="126"/>
  <c r="CD362" i="126"/>
  <c r="CE362" i="126"/>
  <c r="CF362" i="126"/>
  <c r="CG362" i="126"/>
  <c r="CH362" i="126"/>
  <c r="CI362" i="126"/>
  <c r="CJ362" i="126"/>
  <c r="CK362" i="126"/>
  <c r="AY363" i="126"/>
  <c r="AZ363" i="126"/>
  <c r="BA363" i="126"/>
  <c r="BB363" i="126"/>
  <c r="BC363" i="126"/>
  <c r="BD363" i="126"/>
  <c r="BE363" i="126"/>
  <c r="BF363" i="126"/>
  <c r="BG363" i="126"/>
  <c r="BH363" i="126"/>
  <c r="BI363" i="126"/>
  <c r="BJ363" i="126"/>
  <c r="BK363" i="126"/>
  <c r="BL363" i="126"/>
  <c r="BM363" i="126"/>
  <c r="BN363" i="126"/>
  <c r="BO363" i="126"/>
  <c r="BP363" i="126"/>
  <c r="BQ363" i="126"/>
  <c r="BR363" i="126"/>
  <c r="BS363" i="126"/>
  <c r="BT363" i="126"/>
  <c r="BU363" i="126"/>
  <c r="BV363" i="126"/>
  <c r="BW363" i="126"/>
  <c r="BX363" i="126"/>
  <c r="BY363" i="126"/>
  <c r="BZ363" i="126"/>
  <c r="CA363" i="126"/>
  <c r="CB363" i="126"/>
  <c r="CC363" i="126"/>
  <c r="CD363" i="126"/>
  <c r="CE363" i="126"/>
  <c r="CF363" i="126"/>
  <c r="CG363" i="126"/>
  <c r="CH363" i="126"/>
  <c r="CI363" i="126"/>
  <c r="CJ363" i="126"/>
  <c r="CK363" i="126"/>
  <c r="AY364" i="126"/>
  <c r="AZ364" i="126"/>
  <c r="BA364" i="126"/>
  <c r="BB364" i="126"/>
  <c r="BC364" i="126"/>
  <c r="BD364" i="126"/>
  <c r="BE364" i="126"/>
  <c r="BF364" i="126"/>
  <c r="BG364" i="126"/>
  <c r="BH364" i="126"/>
  <c r="BI364" i="126"/>
  <c r="BJ364" i="126"/>
  <c r="BK364" i="126"/>
  <c r="BL364" i="126"/>
  <c r="BM364" i="126"/>
  <c r="BN364" i="126"/>
  <c r="BO364" i="126"/>
  <c r="BP364" i="126"/>
  <c r="BQ364" i="126"/>
  <c r="BR364" i="126"/>
  <c r="BS364" i="126"/>
  <c r="BT364" i="126"/>
  <c r="BU364" i="126"/>
  <c r="BV364" i="126"/>
  <c r="BW364" i="126"/>
  <c r="BX364" i="126"/>
  <c r="BY364" i="126"/>
  <c r="BZ364" i="126"/>
  <c r="CA364" i="126"/>
  <c r="CB364" i="126"/>
  <c r="CC364" i="126"/>
  <c r="CD364" i="126"/>
  <c r="CE364" i="126"/>
  <c r="CF364" i="126"/>
  <c r="CG364" i="126"/>
  <c r="CH364" i="126"/>
  <c r="CI364" i="126"/>
  <c r="CJ364" i="126"/>
  <c r="CK364" i="126"/>
  <c r="AY365" i="126"/>
  <c r="AZ365" i="126"/>
  <c r="BA365" i="126"/>
  <c r="BB365" i="126"/>
  <c r="BC365" i="126"/>
  <c r="BD365" i="126"/>
  <c r="BE365" i="126"/>
  <c r="BF365" i="126"/>
  <c r="BG365" i="126"/>
  <c r="BH365" i="126"/>
  <c r="BI365" i="126"/>
  <c r="BJ365" i="126"/>
  <c r="BK365" i="126"/>
  <c r="BL365" i="126"/>
  <c r="BM365" i="126"/>
  <c r="BN365" i="126"/>
  <c r="BO365" i="126"/>
  <c r="BP365" i="126"/>
  <c r="BQ365" i="126"/>
  <c r="BR365" i="126"/>
  <c r="BS365" i="126"/>
  <c r="BT365" i="126"/>
  <c r="BU365" i="126"/>
  <c r="BV365" i="126"/>
  <c r="BW365" i="126"/>
  <c r="BX365" i="126"/>
  <c r="BY365" i="126"/>
  <c r="BZ365" i="126"/>
  <c r="CA365" i="126"/>
  <c r="CB365" i="126"/>
  <c r="CC365" i="126"/>
  <c r="CD365" i="126"/>
  <c r="CE365" i="126"/>
  <c r="CF365" i="126"/>
  <c r="CG365" i="126"/>
  <c r="CH365" i="126"/>
  <c r="CI365" i="126"/>
  <c r="CJ365" i="126"/>
  <c r="CK365" i="126"/>
  <c r="AY366" i="126"/>
  <c r="AZ366" i="126"/>
  <c r="BA366" i="126"/>
  <c r="BB366" i="126"/>
  <c r="BC366" i="126"/>
  <c r="BD366" i="126"/>
  <c r="BE366" i="126"/>
  <c r="BF366" i="126"/>
  <c r="BG366" i="126"/>
  <c r="BH366" i="126"/>
  <c r="BI366" i="126"/>
  <c r="BJ366" i="126"/>
  <c r="BK366" i="126"/>
  <c r="BL366" i="126"/>
  <c r="BM366" i="126"/>
  <c r="BN366" i="126"/>
  <c r="BO366" i="126"/>
  <c r="BP366" i="126"/>
  <c r="BQ366" i="126"/>
  <c r="BR366" i="126"/>
  <c r="BS366" i="126"/>
  <c r="BT366" i="126"/>
  <c r="BU366" i="126"/>
  <c r="BV366" i="126"/>
  <c r="BW366" i="126"/>
  <c r="BX366" i="126"/>
  <c r="BY366" i="126"/>
  <c r="BZ366" i="126"/>
  <c r="CA366" i="126"/>
  <c r="CB366" i="126"/>
  <c r="CC366" i="126"/>
  <c r="CD366" i="126"/>
  <c r="CE366" i="126"/>
  <c r="CF366" i="126"/>
  <c r="CG366" i="126"/>
  <c r="CH366" i="126"/>
  <c r="CI366" i="126"/>
  <c r="CJ366" i="126"/>
  <c r="CK366" i="126"/>
  <c r="AY367" i="126"/>
  <c r="AZ367" i="126"/>
  <c r="BA367" i="126"/>
  <c r="BB367" i="126"/>
  <c r="BC367" i="126"/>
  <c r="BD367" i="126"/>
  <c r="BE367" i="126"/>
  <c r="BF367" i="126"/>
  <c r="BG367" i="126"/>
  <c r="BH367" i="126"/>
  <c r="BI367" i="126"/>
  <c r="BJ367" i="126"/>
  <c r="BK367" i="126"/>
  <c r="BL367" i="126"/>
  <c r="BM367" i="126"/>
  <c r="BN367" i="126"/>
  <c r="BO367" i="126"/>
  <c r="BP367" i="126"/>
  <c r="BQ367" i="126"/>
  <c r="BR367" i="126"/>
  <c r="BS367" i="126"/>
  <c r="BT367" i="126"/>
  <c r="BU367" i="126"/>
  <c r="BV367" i="126"/>
  <c r="BW367" i="126"/>
  <c r="BX367" i="126"/>
  <c r="BY367" i="126"/>
  <c r="BZ367" i="126"/>
  <c r="CA367" i="126"/>
  <c r="CB367" i="126"/>
  <c r="CC367" i="126"/>
  <c r="CD367" i="126"/>
  <c r="CE367" i="126"/>
  <c r="CF367" i="126"/>
  <c r="CG367" i="126"/>
  <c r="CH367" i="126"/>
  <c r="CI367" i="126"/>
  <c r="CJ367" i="126"/>
  <c r="CK367" i="126"/>
  <c r="AY368" i="126"/>
  <c r="AZ368" i="126"/>
  <c r="BA368" i="126"/>
  <c r="BB368" i="126"/>
  <c r="BC368" i="126"/>
  <c r="BD368" i="126"/>
  <c r="BE368" i="126"/>
  <c r="BF368" i="126"/>
  <c r="BG368" i="126"/>
  <c r="BH368" i="126"/>
  <c r="BI368" i="126"/>
  <c r="BJ368" i="126"/>
  <c r="BK368" i="126"/>
  <c r="BL368" i="126"/>
  <c r="BM368" i="126"/>
  <c r="BN368" i="126"/>
  <c r="BO368" i="126"/>
  <c r="BP368" i="126"/>
  <c r="BQ368" i="126"/>
  <c r="BR368" i="126"/>
  <c r="BS368" i="126"/>
  <c r="BT368" i="126"/>
  <c r="BU368" i="126"/>
  <c r="BV368" i="126"/>
  <c r="BW368" i="126"/>
  <c r="BX368" i="126"/>
  <c r="BY368" i="126"/>
  <c r="BZ368" i="126"/>
  <c r="CA368" i="126"/>
  <c r="CB368" i="126"/>
  <c r="CC368" i="126"/>
  <c r="CD368" i="126"/>
  <c r="CE368" i="126"/>
  <c r="CF368" i="126"/>
  <c r="CG368" i="126"/>
  <c r="CH368" i="126"/>
  <c r="CI368" i="126"/>
  <c r="CJ368" i="126"/>
  <c r="CK368" i="126"/>
  <c r="AY369" i="126"/>
  <c r="AZ369" i="126"/>
  <c r="BA369" i="126"/>
  <c r="BB369" i="126"/>
  <c r="BC369" i="126"/>
  <c r="BD369" i="126"/>
  <c r="BE369" i="126"/>
  <c r="BF369" i="126"/>
  <c r="BG369" i="126"/>
  <c r="BH369" i="126"/>
  <c r="BI369" i="126"/>
  <c r="BJ369" i="126"/>
  <c r="BK369" i="126"/>
  <c r="BL369" i="126"/>
  <c r="BM369" i="126"/>
  <c r="BN369" i="126"/>
  <c r="BO369" i="126"/>
  <c r="BP369" i="126"/>
  <c r="BQ369" i="126"/>
  <c r="BR369" i="126"/>
  <c r="BS369" i="126"/>
  <c r="BT369" i="126"/>
  <c r="BU369" i="126"/>
  <c r="BV369" i="126"/>
  <c r="BW369" i="126"/>
  <c r="BX369" i="126"/>
  <c r="BY369" i="126"/>
  <c r="BZ369" i="126"/>
  <c r="CA369" i="126"/>
  <c r="CB369" i="126"/>
  <c r="CC369" i="126"/>
  <c r="CD369" i="126"/>
  <c r="CE369" i="126"/>
  <c r="CF369" i="126"/>
  <c r="CG369" i="126"/>
  <c r="CH369" i="126"/>
  <c r="CI369" i="126"/>
  <c r="CJ369" i="126"/>
  <c r="CK369" i="126"/>
  <c r="AY370" i="126"/>
  <c r="AZ370" i="126"/>
  <c r="BA370" i="126"/>
  <c r="BB370" i="126"/>
  <c r="BC370" i="126"/>
  <c r="BD370" i="126"/>
  <c r="BE370" i="126"/>
  <c r="BF370" i="126"/>
  <c r="BG370" i="126"/>
  <c r="BH370" i="126"/>
  <c r="BI370" i="126"/>
  <c r="BJ370" i="126"/>
  <c r="BK370" i="126"/>
  <c r="BL370" i="126"/>
  <c r="BM370" i="126"/>
  <c r="BN370" i="126"/>
  <c r="BO370" i="126"/>
  <c r="BP370" i="126"/>
  <c r="BQ370" i="126"/>
  <c r="BR370" i="126"/>
  <c r="BS370" i="126"/>
  <c r="BT370" i="126"/>
  <c r="BU370" i="126"/>
  <c r="BV370" i="126"/>
  <c r="BW370" i="126"/>
  <c r="BX370" i="126"/>
  <c r="BY370" i="126"/>
  <c r="BZ370" i="126"/>
  <c r="CA370" i="126"/>
  <c r="CB370" i="126"/>
  <c r="CC370" i="126"/>
  <c r="CD370" i="126"/>
  <c r="CE370" i="126"/>
  <c r="CF370" i="126"/>
  <c r="CG370" i="126"/>
  <c r="CH370" i="126"/>
  <c r="CI370" i="126"/>
  <c r="CJ370" i="126"/>
  <c r="CK370" i="126"/>
  <c r="AY371" i="126"/>
  <c r="AZ371" i="126"/>
  <c r="BA371" i="126"/>
  <c r="BB371" i="126"/>
  <c r="BC371" i="126"/>
  <c r="BD371" i="126"/>
  <c r="BE371" i="126"/>
  <c r="BF371" i="126"/>
  <c r="BG371" i="126"/>
  <c r="BH371" i="126"/>
  <c r="BI371" i="126"/>
  <c r="BJ371" i="126"/>
  <c r="BK371" i="126"/>
  <c r="BL371" i="126"/>
  <c r="BM371" i="126"/>
  <c r="BN371" i="126"/>
  <c r="BO371" i="126"/>
  <c r="BP371" i="126"/>
  <c r="BQ371" i="126"/>
  <c r="BR371" i="126"/>
  <c r="BS371" i="126"/>
  <c r="BT371" i="126"/>
  <c r="BU371" i="126"/>
  <c r="BV371" i="126"/>
  <c r="BW371" i="126"/>
  <c r="BX371" i="126"/>
  <c r="BY371" i="126"/>
  <c r="BZ371" i="126"/>
  <c r="CA371" i="126"/>
  <c r="CB371" i="126"/>
  <c r="CC371" i="126"/>
  <c r="CD371" i="126"/>
  <c r="CE371" i="126"/>
  <c r="CF371" i="126"/>
  <c r="CG371" i="126"/>
  <c r="CH371" i="126"/>
  <c r="CI371" i="126"/>
  <c r="CJ371" i="126"/>
  <c r="CK371" i="126"/>
  <c r="AY372" i="126"/>
  <c r="AZ372" i="126"/>
  <c r="BA372" i="126"/>
  <c r="BB372" i="126"/>
  <c r="BC372" i="126"/>
  <c r="BD372" i="126"/>
  <c r="BE372" i="126"/>
  <c r="BF372" i="126"/>
  <c r="BG372" i="126"/>
  <c r="BH372" i="126"/>
  <c r="BI372" i="126"/>
  <c r="BJ372" i="126"/>
  <c r="BK372" i="126"/>
  <c r="BL372" i="126"/>
  <c r="BM372" i="126"/>
  <c r="BN372" i="126"/>
  <c r="BO372" i="126"/>
  <c r="BP372" i="126"/>
  <c r="BQ372" i="126"/>
  <c r="BR372" i="126"/>
  <c r="BS372" i="126"/>
  <c r="BT372" i="126"/>
  <c r="BU372" i="126"/>
  <c r="BV372" i="126"/>
  <c r="BW372" i="126"/>
  <c r="BX372" i="126"/>
  <c r="BY372" i="126"/>
  <c r="BZ372" i="126"/>
  <c r="CA372" i="126"/>
  <c r="CB372" i="126"/>
  <c r="CC372" i="126"/>
  <c r="CD372" i="126"/>
  <c r="CE372" i="126"/>
  <c r="CF372" i="126"/>
  <c r="CG372" i="126"/>
  <c r="CH372" i="126"/>
  <c r="CI372" i="126"/>
  <c r="CJ372" i="126"/>
  <c r="CK372" i="126"/>
  <c r="AY373" i="126"/>
  <c r="AZ373" i="126"/>
  <c r="BA373" i="126"/>
  <c r="BB373" i="126"/>
  <c r="BC373" i="126"/>
  <c r="BD373" i="126"/>
  <c r="BE373" i="126"/>
  <c r="BF373" i="126"/>
  <c r="BG373" i="126"/>
  <c r="BH373" i="126"/>
  <c r="BI373" i="126"/>
  <c r="BJ373" i="126"/>
  <c r="BK373" i="126"/>
  <c r="BL373" i="126"/>
  <c r="BM373" i="126"/>
  <c r="BN373" i="126"/>
  <c r="BO373" i="126"/>
  <c r="BP373" i="126"/>
  <c r="BQ373" i="126"/>
  <c r="BR373" i="126"/>
  <c r="BS373" i="126"/>
  <c r="BT373" i="126"/>
  <c r="BU373" i="126"/>
  <c r="BV373" i="126"/>
  <c r="BW373" i="126"/>
  <c r="BX373" i="126"/>
  <c r="BY373" i="126"/>
  <c r="BZ373" i="126"/>
  <c r="CA373" i="126"/>
  <c r="CB373" i="126"/>
  <c r="CC373" i="126"/>
  <c r="CD373" i="126"/>
  <c r="CE373" i="126"/>
  <c r="CF373" i="126"/>
  <c r="CG373" i="126"/>
  <c r="CH373" i="126"/>
  <c r="CI373" i="126"/>
  <c r="CJ373" i="126"/>
  <c r="CK373" i="126"/>
  <c r="AY374" i="126"/>
  <c r="AZ374" i="126"/>
  <c r="BA374" i="126"/>
  <c r="BB374" i="126"/>
  <c r="BC374" i="126"/>
  <c r="BD374" i="126"/>
  <c r="BE374" i="126"/>
  <c r="BF374" i="126"/>
  <c r="BG374" i="126"/>
  <c r="BH374" i="126"/>
  <c r="BI374" i="126"/>
  <c r="BJ374" i="126"/>
  <c r="BK374" i="126"/>
  <c r="BL374" i="126"/>
  <c r="BM374" i="126"/>
  <c r="BN374" i="126"/>
  <c r="BO374" i="126"/>
  <c r="BP374" i="126"/>
  <c r="BQ374" i="126"/>
  <c r="BR374" i="126"/>
  <c r="BS374" i="126"/>
  <c r="BT374" i="126"/>
  <c r="BU374" i="126"/>
  <c r="BV374" i="126"/>
  <c r="BW374" i="126"/>
  <c r="BX374" i="126"/>
  <c r="BY374" i="126"/>
  <c r="BZ374" i="126"/>
  <c r="CA374" i="126"/>
  <c r="CB374" i="126"/>
  <c r="CC374" i="126"/>
  <c r="CD374" i="126"/>
  <c r="CE374" i="126"/>
  <c r="CF374" i="126"/>
  <c r="CG374" i="126"/>
  <c r="CH374" i="126"/>
  <c r="CI374" i="126"/>
  <c r="CJ374" i="126"/>
  <c r="CK374" i="126"/>
  <c r="AY375" i="126"/>
  <c r="AZ375" i="126"/>
  <c r="BA375" i="126"/>
  <c r="BB375" i="126"/>
  <c r="BC375" i="126"/>
  <c r="BD375" i="126"/>
  <c r="BE375" i="126"/>
  <c r="BF375" i="126"/>
  <c r="BG375" i="126"/>
  <c r="BH375" i="126"/>
  <c r="BI375" i="126"/>
  <c r="BJ375" i="126"/>
  <c r="BK375" i="126"/>
  <c r="BL375" i="126"/>
  <c r="BM375" i="126"/>
  <c r="BN375" i="126"/>
  <c r="BO375" i="126"/>
  <c r="BP375" i="126"/>
  <c r="BQ375" i="126"/>
  <c r="BR375" i="126"/>
  <c r="BS375" i="126"/>
  <c r="BT375" i="126"/>
  <c r="BU375" i="126"/>
  <c r="BV375" i="126"/>
  <c r="BW375" i="126"/>
  <c r="BX375" i="126"/>
  <c r="BY375" i="126"/>
  <c r="BZ375" i="126"/>
  <c r="CA375" i="126"/>
  <c r="CB375" i="126"/>
  <c r="CC375" i="126"/>
  <c r="CD375" i="126"/>
  <c r="CE375" i="126"/>
  <c r="CF375" i="126"/>
  <c r="CG375" i="126"/>
  <c r="CH375" i="126"/>
  <c r="CI375" i="126"/>
  <c r="CJ375" i="126"/>
  <c r="CK375" i="126"/>
  <c r="AY376" i="126"/>
  <c r="AZ376" i="126"/>
  <c r="BA376" i="126"/>
  <c r="BB376" i="126"/>
  <c r="BC376" i="126"/>
  <c r="BD376" i="126"/>
  <c r="BE376" i="126"/>
  <c r="BF376" i="126"/>
  <c r="BG376" i="126"/>
  <c r="BH376" i="126"/>
  <c r="BI376" i="126"/>
  <c r="BJ376" i="126"/>
  <c r="BK376" i="126"/>
  <c r="BL376" i="126"/>
  <c r="BM376" i="126"/>
  <c r="BN376" i="126"/>
  <c r="BO376" i="126"/>
  <c r="BP376" i="126"/>
  <c r="BQ376" i="126"/>
  <c r="BR376" i="126"/>
  <c r="BS376" i="126"/>
  <c r="BT376" i="126"/>
  <c r="BU376" i="126"/>
  <c r="BV376" i="126"/>
  <c r="BW376" i="126"/>
  <c r="BX376" i="126"/>
  <c r="BY376" i="126"/>
  <c r="BZ376" i="126"/>
  <c r="CA376" i="126"/>
  <c r="CB376" i="126"/>
  <c r="CC376" i="126"/>
  <c r="CD376" i="126"/>
  <c r="CE376" i="126"/>
  <c r="CF376" i="126"/>
  <c r="CG376" i="126"/>
  <c r="CH376" i="126"/>
  <c r="CI376" i="126"/>
  <c r="CJ376" i="126"/>
  <c r="CK376" i="126"/>
  <c r="AY377" i="126"/>
  <c r="AZ377" i="126"/>
  <c r="BA377" i="126"/>
  <c r="BB377" i="126"/>
  <c r="BC377" i="126"/>
  <c r="BD377" i="126"/>
  <c r="BE377" i="126"/>
  <c r="BF377" i="126"/>
  <c r="BG377" i="126"/>
  <c r="BH377" i="126"/>
  <c r="BI377" i="126"/>
  <c r="BJ377" i="126"/>
  <c r="BK377" i="126"/>
  <c r="BL377" i="126"/>
  <c r="BM377" i="126"/>
  <c r="BN377" i="126"/>
  <c r="BO377" i="126"/>
  <c r="BP377" i="126"/>
  <c r="BQ377" i="126"/>
  <c r="BR377" i="126"/>
  <c r="BS377" i="126"/>
  <c r="BT377" i="126"/>
  <c r="BU377" i="126"/>
  <c r="BV377" i="126"/>
  <c r="BW377" i="126"/>
  <c r="BX377" i="126"/>
  <c r="BY377" i="126"/>
  <c r="BZ377" i="126"/>
  <c r="CA377" i="126"/>
  <c r="CB377" i="126"/>
  <c r="CC377" i="126"/>
  <c r="CD377" i="126"/>
  <c r="CE377" i="126"/>
  <c r="CF377" i="126"/>
  <c r="CG377" i="126"/>
  <c r="CH377" i="126"/>
  <c r="CI377" i="126"/>
  <c r="CJ377" i="126"/>
  <c r="CK377" i="126"/>
  <c r="AY378" i="126"/>
  <c r="AZ378" i="126"/>
  <c r="BA378" i="126"/>
  <c r="BB378" i="126"/>
  <c r="BC378" i="126"/>
  <c r="BD378" i="126"/>
  <c r="BE378" i="126"/>
  <c r="BF378" i="126"/>
  <c r="BG378" i="126"/>
  <c r="BH378" i="126"/>
  <c r="BI378" i="126"/>
  <c r="BJ378" i="126"/>
  <c r="BK378" i="126"/>
  <c r="BL378" i="126"/>
  <c r="BM378" i="126"/>
  <c r="BN378" i="126"/>
  <c r="BO378" i="126"/>
  <c r="BP378" i="126"/>
  <c r="BQ378" i="126"/>
  <c r="BR378" i="126"/>
  <c r="BS378" i="126"/>
  <c r="BT378" i="126"/>
  <c r="BU378" i="126"/>
  <c r="BV378" i="126"/>
  <c r="BW378" i="126"/>
  <c r="BX378" i="126"/>
  <c r="BY378" i="126"/>
  <c r="BZ378" i="126"/>
  <c r="CA378" i="126"/>
  <c r="CB378" i="126"/>
  <c r="CC378" i="126"/>
  <c r="CD378" i="126"/>
  <c r="CE378" i="126"/>
  <c r="CF378" i="126"/>
  <c r="CG378" i="126"/>
  <c r="CH378" i="126"/>
  <c r="CI378" i="126"/>
  <c r="CJ378" i="126"/>
  <c r="CK378" i="126"/>
  <c r="AY379" i="126"/>
  <c r="AZ379" i="126"/>
  <c r="BA379" i="126"/>
  <c r="BB379" i="126"/>
  <c r="BC379" i="126"/>
  <c r="BD379" i="126"/>
  <c r="BE379" i="126"/>
  <c r="BF379" i="126"/>
  <c r="BG379" i="126"/>
  <c r="BH379" i="126"/>
  <c r="BI379" i="126"/>
  <c r="BJ379" i="126"/>
  <c r="BK379" i="126"/>
  <c r="BL379" i="126"/>
  <c r="BM379" i="126"/>
  <c r="BN379" i="126"/>
  <c r="BO379" i="126"/>
  <c r="BP379" i="126"/>
  <c r="BQ379" i="126"/>
  <c r="BR379" i="126"/>
  <c r="BS379" i="126"/>
  <c r="BT379" i="126"/>
  <c r="BU379" i="126"/>
  <c r="BV379" i="126"/>
  <c r="BW379" i="126"/>
  <c r="BX379" i="126"/>
  <c r="BY379" i="126"/>
  <c r="BZ379" i="126"/>
  <c r="CA379" i="126"/>
  <c r="CB379" i="126"/>
  <c r="CC379" i="126"/>
  <c r="CD379" i="126"/>
  <c r="CE379" i="126"/>
  <c r="CF379" i="126"/>
  <c r="CG379" i="126"/>
  <c r="CH379" i="126"/>
  <c r="CI379" i="126"/>
  <c r="CJ379" i="126"/>
  <c r="CK379" i="126"/>
  <c r="AY380" i="126"/>
  <c r="AZ380" i="126"/>
  <c r="BA380" i="126"/>
  <c r="BB380" i="126"/>
  <c r="BC380" i="126"/>
  <c r="BD380" i="126"/>
  <c r="BE380" i="126"/>
  <c r="BF380" i="126"/>
  <c r="BG380" i="126"/>
  <c r="BH380" i="126"/>
  <c r="BI380" i="126"/>
  <c r="BJ380" i="126"/>
  <c r="BK380" i="126"/>
  <c r="BL380" i="126"/>
  <c r="BM380" i="126"/>
  <c r="BN380" i="126"/>
  <c r="BO380" i="126"/>
  <c r="BP380" i="126"/>
  <c r="BQ380" i="126"/>
  <c r="BR380" i="126"/>
  <c r="BS380" i="126"/>
  <c r="BT380" i="126"/>
  <c r="BU380" i="126"/>
  <c r="BV380" i="126"/>
  <c r="BW380" i="126"/>
  <c r="BX380" i="126"/>
  <c r="BY380" i="126"/>
  <c r="BZ380" i="126"/>
  <c r="CA380" i="126"/>
  <c r="CB380" i="126"/>
  <c r="CC380" i="126"/>
  <c r="CD380" i="126"/>
  <c r="CE380" i="126"/>
  <c r="CF380" i="126"/>
  <c r="CG380" i="126"/>
  <c r="CH380" i="126"/>
  <c r="CI380" i="126"/>
  <c r="CJ380" i="126"/>
  <c r="CK380" i="126"/>
  <c r="AY381" i="126"/>
  <c r="AZ381" i="126"/>
  <c r="BA381" i="126"/>
  <c r="BB381" i="126"/>
  <c r="BC381" i="126"/>
  <c r="BD381" i="126"/>
  <c r="BE381" i="126"/>
  <c r="BF381" i="126"/>
  <c r="BG381" i="126"/>
  <c r="BH381" i="126"/>
  <c r="BI381" i="126"/>
  <c r="BJ381" i="126"/>
  <c r="BK381" i="126"/>
  <c r="BL381" i="126"/>
  <c r="BM381" i="126"/>
  <c r="BN381" i="126"/>
  <c r="BO381" i="126"/>
  <c r="BP381" i="126"/>
  <c r="BQ381" i="126"/>
  <c r="BR381" i="126"/>
  <c r="BS381" i="126"/>
  <c r="BT381" i="126"/>
  <c r="BU381" i="126"/>
  <c r="BV381" i="126"/>
  <c r="BW381" i="126"/>
  <c r="BX381" i="126"/>
  <c r="BY381" i="126"/>
  <c r="BZ381" i="126"/>
  <c r="CA381" i="126"/>
  <c r="CB381" i="126"/>
  <c r="CC381" i="126"/>
  <c r="CD381" i="126"/>
  <c r="CE381" i="126"/>
  <c r="CF381" i="126"/>
  <c r="CG381" i="126"/>
  <c r="CH381" i="126"/>
  <c r="CI381" i="126"/>
  <c r="CJ381" i="126"/>
  <c r="CK381" i="126"/>
  <c r="AY382" i="126"/>
  <c r="AZ382" i="126"/>
  <c r="BA382" i="126"/>
  <c r="BB382" i="126"/>
  <c r="BC382" i="126"/>
  <c r="BD382" i="126"/>
  <c r="BE382" i="126"/>
  <c r="BF382" i="126"/>
  <c r="BG382" i="126"/>
  <c r="BH382" i="126"/>
  <c r="BI382" i="126"/>
  <c r="BJ382" i="126"/>
  <c r="BK382" i="126"/>
  <c r="BL382" i="126"/>
  <c r="BM382" i="126"/>
  <c r="BN382" i="126"/>
  <c r="BO382" i="126"/>
  <c r="BP382" i="126"/>
  <c r="BQ382" i="126"/>
  <c r="BR382" i="126"/>
  <c r="BS382" i="126"/>
  <c r="BT382" i="126"/>
  <c r="BU382" i="126"/>
  <c r="BV382" i="126"/>
  <c r="BW382" i="126"/>
  <c r="BX382" i="126"/>
  <c r="BY382" i="126"/>
  <c r="BZ382" i="126"/>
  <c r="CA382" i="126"/>
  <c r="CB382" i="126"/>
  <c r="CC382" i="126"/>
  <c r="CD382" i="126"/>
  <c r="CE382" i="126"/>
  <c r="CF382" i="126"/>
  <c r="CG382" i="126"/>
  <c r="CH382" i="126"/>
  <c r="CI382" i="126"/>
  <c r="CJ382" i="126"/>
  <c r="CK382" i="126"/>
  <c r="AY383" i="126"/>
  <c r="AZ383" i="126"/>
  <c r="BA383" i="126"/>
  <c r="BB383" i="126"/>
  <c r="BC383" i="126"/>
  <c r="BD383" i="126"/>
  <c r="BE383" i="126"/>
  <c r="BF383" i="126"/>
  <c r="BG383" i="126"/>
  <c r="BH383" i="126"/>
  <c r="BI383" i="126"/>
  <c r="BJ383" i="126"/>
  <c r="BK383" i="126"/>
  <c r="BL383" i="126"/>
  <c r="BM383" i="126"/>
  <c r="BN383" i="126"/>
  <c r="BO383" i="126"/>
  <c r="BP383" i="126"/>
  <c r="BQ383" i="126"/>
  <c r="BR383" i="126"/>
  <c r="BS383" i="126"/>
  <c r="BT383" i="126"/>
  <c r="BU383" i="126"/>
  <c r="BV383" i="126"/>
  <c r="BW383" i="126"/>
  <c r="BX383" i="126"/>
  <c r="BY383" i="126"/>
  <c r="BZ383" i="126"/>
  <c r="CA383" i="126"/>
  <c r="CB383" i="126"/>
  <c r="CC383" i="126"/>
  <c r="CD383" i="126"/>
  <c r="CE383" i="126"/>
  <c r="CF383" i="126"/>
  <c r="CG383" i="126"/>
  <c r="CH383" i="126"/>
  <c r="CI383" i="126"/>
  <c r="CJ383" i="126"/>
  <c r="CK383" i="126"/>
  <c r="AY384" i="126"/>
  <c r="AZ384" i="126"/>
  <c r="BA384" i="126"/>
  <c r="BB384" i="126"/>
  <c r="BC384" i="126"/>
  <c r="BD384" i="126"/>
  <c r="BE384" i="126"/>
  <c r="BF384" i="126"/>
  <c r="BG384" i="126"/>
  <c r="BH384" i="126"/>
  <c r="BI384" i="126"/>
  <c r="BJ384" i="126"/>
  <c r="BK384" i="126"/>
  <c r="BL384" i="126"/>
  <c r="BM384" i="126"/>
  <c r="BN384" i="126"/>
  <c r="BO384" i="126"/>
  <c r="BP384" i="126"/>
  <c r="BQ384" i="126"/>
  <c r="BR384" i="126"/>
  <c r="BS384" i="126"/>
  <c r="BT384" i="126"/>
  <c r="BU384" i="126"/>
  <c r="BV384" i="126"/>
  <c r="BW384" i="126"/>
  <c r="BX384" i="126"/>
  <c r="BY384" i="126"/>
  <c r="BZ384" i="126"/>
  <c r="CA384" i="126"/>
  <c r="CB384" i="126"/>
  <c r="CC384" i="126"/>
  <c r="CD384" i="126"/>
  <c r="CE384" i="126"/>
  <c r="CF384" i="126"/>
  <c r="CG384" i="126"/>
  <c r="CH384" i="126"/>
  <c r="CI384" i="126"/>
  <c r="CJ384" i="126"/>
  <c r="CK384" i="126"/>
  <c r="AY385" i="126"/>
  <c r="AZ385" i="126"/>
  <c r="BA385" i="126"/>
  <c r="BB385" i="126"/>
  <c r="BC385" i="126"/>
  <c r="BD385" i="126"/>
  <c r="BE385" i="126"/>
  <c r="BF385" i="126"/>
  <c r="BG385" i="126"/>
  <c r="BH385" i="126"/>
  <c r="BI385" i="126"/>
  <c r="BJ385" i="126"/>
  <c r="BK385" i="126"/>
  <c r="BL385" i="126"/>
  <c r="BM385" i="126"/>
  <c r="BN385" i="126"/>
  <c r="BO385" i="126"/>
  <c r="BP385" i="126"/>
  <c r="BQ385" i="126"/>
  <c r="BR385" i="126"/>
  <c r="BS385" i="126"/>
  <c r="BT385" i="126"/>
  <c r="BU385" i="126"/>
  <c r="BV385" i="126"/>
  <c r="BW385" i="126"/>
  <c r="BX385" i="126"/>
  <c r="BY385" i="126"/>
  <c r="BZ385" i="126"/>
  <c r="CA385" i="126"/>
  <c r="CB385" i="126"/>
  <c r="CC385" i="126"/>
  <c r="CD385" i="126"/>
  <c r="CE385" i="126"/>
  <c r="CF385" i="126"/>
  <c r="CG385" i="126"/>
  <c r="CH385" i="126"/>
  <c r="CI385" i="126"/>
  <c r="CJ385" i="126"/>
  <c r="CK385" i="126"/>
  <c r="AY386" i="126"/>
  <c r="AZ386" i="126"/>
  <c r="BA386" i="126"/>
  <c r="BB386" i="126"/>
  <c r="BC386" i="126"/>
  <c r="BD386" i="126"/>
  <c r="BE386" i="126"/>
  <c r="BF386" i="126"/>
  <c r="BG386" i="126"/>
  <c r="BH386" i="126"/>
  <c r="BI386" i="126"/>
  <c r="BJ386" i="126"/>
  <c r="BK386" i="126"/>
  <c r="BL386" i="126"/>
  <c r="BM386" i="126"/>
  <c r="BN386" i="126"/>
  <c r="BO386" i="126"/>
  <c r="BP386" i="126"/>
  <c r="BQ386" i="126"/>
  <c r="BR386" i="126"/>
  <c r="BS386" i="126"/>
  <c r="BT386" i="126"/>
  <c r="BU386" i="126"/>
  <c r="BV386" i="126"/>
  <c r="BW386" i="126"/>
  <c r="BX386" i="126"/>
  <c r="BY386" i="126"/>
  <c r="BZ386" i="126"/>
  <c r="CA386" i="126"/>
  <c r="CB386" i="126"/>
  <c r="CC386" i="126"/>
  <c r="CD386" i="126"/>
  <c r="CE386" i="126"/>
  <c r="CF386" i="126"/>
  <c r="CG386" i="126"/>
  <c r="CH386" i="126"/>
  <c r="CI386" i="126"/>
  <c r="CJ386" i="126"/>
  <c r="CK386" i="126"/>
  <c r="AY387" i="126"/>
  <c r="AZ387" i="126"/>
  <c r="BA387" i="126"/>
  <c r="BB387" i="126"/>
  <c r="BC387" i="126"/>
  <c r="BD387" i="126"/>
  <c r="BE387" i="126"/>
  <c r="BF387" i="126"/>
  <c r="BG387" i="126"/>
  <c r="BH387" i="126"/>
  <c r="BI387" i="126"/>
  <c r="BJ387" i="126"/>
  <c r="BK387" i="126"/>
  <c r="BL387" i="126"/>
  <c r="BM387" i="126"/>
  <c r="BN387" i="126"/>
  <c r="BO387" i="126"/>
  <c r="BP387" i="126"/>
  <c r="BQ387" i="126"/>
  <c r="BR387" i="126"/>
  <c r="BS387" i="126"/>
  <c r="BT387" i="126"/>
  <c r="BU387" i="126"/>
  <c r="BV387" i="126"/>
  <c r="BW387" i="126"/>
  <c r="BX387" i="126"/>
  <c r="BY387" i="126"/>
  <c r="BZ387" i="126"/>
  <c r="CA387" i="126"/>
  <c r="CB387" i="126"/>
  <c r="CC387" i="126"/>
  <c r="CD387" i="126"/>
  <c r="CE387" i="126"/>
  <c r="CF387" i="126"/>
  <c r="CG387" i="126"/>
  <c r="CH387" i="126"/>
  <c r="CI387" i="126"/>
  <c r="CJ387" i="126"/>
  <c r="CK387" i="126"/>
  <c r="AX388" i="126"/>
  <c r="AY388" i="126"/>
  <c r="AZ388" i="126"/>
  <c r="BA388" i="126"/>
  <c r="BB388" i="126"/>
  <c r="BC388" i="126"/>
  <c r="BD388" i="126"/>
  <c r="BE388" i="126"/>
  <c r="BF388" i="126"/>
  <c r="BG388" i="126"/>
  <c r="BH388" i="126"/>
  <c r="BI388" i="126"/>
  <c r="BJ388" i="126"/>
  <c r="BK388" i="126"/>
  <c r="BL388" i="126"/>
  <c r="BM388" i="126"/>
  <c r="BN388" i="126"/>
  <c r="BO388" i="126"/>
  <c r="BP388" i="126"/>
  <c r="BQ388" i="126"/>
  <c r="BR388" i="126"/>
  <c r="BS388" i="126"/>
  <c r="BT388" i="126"/>
  <c r="BU388" i="126"/>
  <c r="BV388" i="126"/>
  <c r="BW388" i="126"/>
  <c r="BX388" i="126"/>
  <c r="BY388" i="126"/>
  <c r="BZ388" i="126"/>
  <c r="CA388" i="126"/>
  <c r="CB388" i="126"/>
  <c r="CC388" i="126"/>
  <c r="CD388" i="126"/>
  <c r="CE388" i="126"/>
  <c r="CF388" i="126"/>
  <c r="CG388" i="126"/>
  <c r="CH388" i="126"/>
  <c r="CI388" i="126"/>
  <c r="CJ388" i="126"/>
  <c r="CK388" i="126"/>
  <c r="AX389" i="126"/>
  <c r="AY389" i="126"/>
  <c r="AZ389" i="126"/>
  <c r="BA389" i="126"/>
  <c r="BB389" i="126"/>
  <c r="BC389" i="126"/>
  <c r="BD389" i="126"/>
  <c r="BE389" i="126"/>
  <c r="BF389" i="126"/>
  <c r="BG389" i="126"/>
  <c r="BH389" i="126"/>
  <c r="BI389" i="126"/>
  <c r="BJ389" i="126"/>
  <c r="BK389" i="126"/>
  <c r="BL389" i="126"/>
  <c r="BM389" i="126"/>
  <c r="BN389" i="126"/>
  <c r="BO389" i="126"/>
  <c r="BP389" i="126"/>
  <c r="BQ389" i="126"/>
  <c r="BR389" i="126"/>
  <c r="BS389" i="126"/>
  <c r="BT389" i="126"/>
  <c r="BU389" i="126"/>
  <c r="BV389" i="126"/>
  <c r="BW389" i="126"/>
  <c r="BX389" i="126"/>
  <c r="BY389" i="126"/>
  <c r="BZ389" i="126"/>
  <c r="CA389" i="126"/>
  <c r="CB389" i="126"/>
  <c r="CC389" i="126"/>
  <c r="CD389" i="126"/>
  <c r="CE389" i="126"/>
  <c r="CF389" i="126"/>
  <c r="CG389" i="126"/>
  <c r="CH389" i="126"/>
  <c r="CI389" i="126"/>
  <c r="CJ389" i="126"/>
  <c r="CK389" i="126"/>
  <c r="AX390" i="126"/>
  <c r="AY390" i="126"/>
  <c r="AZ390" i="126"/>
  <c r="BA390" i="126"/>
  <c r="BB390" i="126"/>
  <c r="BC390" i="126"/>
  <c r="BD390" i="126"/>
  <c r="BE390" i="126"/>
  <c r="BF390" i="126"/>
  <c r="BG390" i="126"/>
  <c r="BH390" i="126"/>
  <c r="BI390" i="126"/>
  <c r="BJ390" i="126"/>
  <c r="BK390" i="126"/>
  <c r="BL390" i="126"/>
  <c r="BM390" i="126"/>
  <c r="BN390" i="126"/>
  <c r="BO390" i="126"/>
  <c r="BP390" i="126"/>
  <c r="BQ390" i="126"/>
  <c r="BR390" i="126"/>
  <c r="BS390" i="126"/>
  <c r="BT390" i="126"/>
  <c r="BU390" i="126"/>
  <c r="BV390" i="126"/>
  <c r="BW390" i="126"/>
  <c r="BX390" i="126"/>
  <c r="BY390" i="126"/>
  <c r="BZ390" i="126"/>
  <c r="CA390" i="126"/>
  <c r="CB390" i="126"/>
  <c r="CC390" i="126"/>
  <c r="CD390" i="126"/>
  <c r="CE390" i="126"/>
  <c r="CF390" i="126"/>
  <c r="CG390" i="126"/>
  <c r="CH390" i="126"/>
  <c r="CI390" i="126"/>
  <c r="CJ390" i="126"/>
  <c r="CK390" i="126"/>
  <c r="AX391" i="126"/>
  <c r="AY391" i="126"/>
  <c r="AZ391" i="126"/>
  <c r="BA391" i="126"/>
  <c r="BB391" i="126"/>
  <c r="BC391" i="126"/>
  <c r="BD391" i="126"/>
  <c r="BE391" i="126"/>
  <c r="BF391" i="126"/>
  <c r="BG391" i="126"/>
  <c r="BH391" i="126"/>
  <c r="BI391" i="126"/>
  <c r="BJ391" i="126"/>
  <c r="BK391" i="126"/>
  <c r="BL391" i="126"/>
  <c r="BM391" i="126"/>
  <c r="BN391" i="126"/>
  <c r="BO391" i="126"/>
  <c r="BP391" i="126"/>
  <c r="BQ391" i="126"/>
  <c r="BR391" i="126"/>
  <c r="BS391" i="126"/>
  <c r="BT391" i="126"/>
  <c r="BU391" i="126"/>
  <c r="BV391" i="126"/>
  <c r="BW391" i="126"/>
  <c r="BX391" i="126"/>
  <c r="BY391" i="126"/>
  <c r="BZ391" i="126"/>
  <c r="CA391" i="126"/>
  <c r="CB391" i="126"/>
  <c r="CC391" i="126"/>
  <c r="CD391" i="126"/>
  <c r="CE391" i="126"/>
  <c r="CF391" i="126"/>
  <c r="CG391" i="126"/>
  <c r="CH391" i="126"/>
  <c r="CI391" i="126"/>
  <c r="CJ391" i="126"/>
  <c r="CK391" i="126"/>
  <c r="AX392" i="126"/>
  <c r="AY392" i="126"/>
  <c r="AZ392" i="126"/>
  <c r="BA392" i="126"/>
  <c r="BB392" i="126"/>
  <c r="BC392" i="126"/>
  <c r="BD392" i="126"/>
  <c r="BE392" i="126"/>
  <c r="BF392" i="126"/>
  <c r="BG392" i="126"/>
  <c r="BH392" i="126"/>
  <c r="BI392" i="126"/>
  <c r="BJ392" i="126"/>
  <c r="BK392" i="126"/>
  <c r="BL392" i="126"/>
  <c r="BM392" i="126"/>
  <c r="BN392" i="126"/>
  <c r="BO392" i="126"/>
  <c r="BP392" i="126"/>
  <c r="BQ392" i="126"/>
  <c r="BR392" i="126"/>
  <c r="BS392" i="126"/>
  <c r="BT392" i="126"/>
  <c r="BU392" i="126"/>
  <c r="BV392" i="126"/>
  <c r="BW392" i="126"/>
  <c r="BX392" i="126"/>
  <c r="BY392" i="126"/>
  <c r="BZ392" i="126"/>
  <c r="CA392" i="126"/>
  <c r="CB392" i="126"/>
  <c r="CC392" i="126"/>
  <c r="CD392" i="126"/>
  <c r="CE392" i="126"/>
  <c r="CF392" i="126"/>
  <c r="CG392" i="126"/>
  <c r="CH392" i="126"/>
  <c r="CI392" i="126"/>
  <c r="CJ392" i="126"/>
  <c r="CK392" i="126"/>
  <c r="AX393" i="126"/>
  <c r="AY393" i="126"/>
  <c r="AZ393" i="126"/>
  <c r="BA393" i="126"/>
  <c r="BB393" i="126"/>
  <c r="BC393" i="126"/>
  <c r="BD393" i="126"/>
  <c r="BE393" i="126"/>
  <c r="BF393" i="126"/>
  <c r="BG393" i="126"/>
  <c r="BH393" i="126"/>
  <c r="BI393" i="126"/>
  <c r="BJ393" i="126"/>
  <c r="BK393" i="126"/>
  <c r="BL393" i="126"/>
  <c r="BM393" i="126"/>
  <c r="BN393" i="126"/>
  <c r="BO393" i="126"/>
  <c r="BP393" i="126"/>
  <c r="BQ393" i="126"/>
  <c r="BR393" i="126"/>
  <c r="BS393" i="126"/>
  <c r="BT393" i="126"/>
  <c r="BU393" i="126"/>
  <c r="BV393" i="126"/>
  <c r="BW393" i="126"/>
  <c r="BX393" i="126"/>
  <c r="BY393" i="126"/>
  <c r="BZ393" i="126"/>
  <c r="CA393" i="126"/>
  <c r="CB393" i="126"/>
  <c r="CC393" i="126"/>
  <c r="CD393" i="126"/>
  <c r="CE393" i="126"/>
  <c r="CF393" i="126"/>
  <c r="CG393" i="126"/>
  <c r="CH393" i="126"/>
  <c r="CI393" i="126"/>
  <c r="CJ393" i="126"/>
  <c r="CK393" i="126"/>
  <c r="AX394" i="126"/>
  <c r="AY394" i="126"/>
  <c r="AZ394" i="126"/>
  <c r="BA394" i="126"/>
  <c r="BB394" i="126"/>
  <c r="BC394" i="126"/>
  <c r="BD394" i="126"/>
  <c r="BE394" i="126"/>
  <c r="BF394" i="126"/>
  <c r="BG394" i="126"/>
  <c r="BH394" i="126"/>
  <c r="BI394" i="126"/>
  <c r="BJ394" i="126"/>
  <c r="BK394" i="126"/>
  <c r="BL394" i="126"/>
  <c r="BM394" i="126"/>
  <c r="BN394" i="126"/>
  <c r="BO394" i="126"/>
  <c r="BP394" i="126"/>
  <c r="BQ394" i="126"/>
  <c r="BR394" i="126"/>
  <c r="BS394" i="126"/>
  <c r="BT394" i="126"/>
  <c r="BU394" i="126"/>
  <c r="BV394" i="126"/>
  <c r="BW394" i="126"/>
  <c r="BX394" i="126"/>
  <c r="BY394" i="126"/>
  <c r="BZ394" i="126"/>
  <c r="CA394" i="126"/>
  <c r="CB394" i="126"/>
  <c r="CC394" i="126"/>
  <c r="CD394" i="126"/>
  <c r="CE394" i="126"/>
  <c r="CF394" i="126"/>
  <c r="CG394" i="126"/>
  <c r="CH394" i="126"/>
  <c r="CI394" i="126"/>
  <c r="CJ394" i="126"/>
  <c r="CK394" i="126"/>
  <c r="AX395" i="126"/>
  <c r="AY395" i="126"/>
  <c r="AZ395" i="126"/>
  <c r="BA395" i="126"/>
  <c r="BB395" i="126"/>
  <c r="BC395" i="126"/>
  <c r="BD395" i="126"/>
  <c r="BE395" i="126"/>
  <c r="BF395" i="126"/>
  <c r="BG395" i="126"/>
  <c r="BH395" i="126"/>
  <c r="BI395" i="126"/>
  <c r="BJ395" i="126"/>
  <c r="BK395" i="126"/>
  <c r="BL395" i="126"/>
  <c r="BM395" i="126"/>
  <c r="BN395" i="126"/>
  <c r="BO395" i="126"/>
  <c r="BP395" i="126"/>
  <c r="BQ395" i="126"/>
  <c r="BR395" i="126"/>
  <c r="BS395" i="126"/>
  <c r="BT395" i="126"/>
  <c r="BU395" i="126"/>
  <c r="BV395" i="126"/>
  <c r="BW395" i="126"/>
  <c r="BX395" i="126"/>
  <c r="BY395" i="126"/>
  <c r="BZ395" i="126"/>
  <c r="CA395" i="126"/>
  <c r="CB395" i="126"/>
  <c r="CC395" i="126"/>
  <c r="CD395" i="126"/>
  <c r="CE395" i="126"/>
  <c r="CF395" i="126"/>
  <c r="CG395" i="126"/>
  <c r="CH395" i="126"/>
  <c r="CI395" i="126"/>
  <c r="CJ395" i="126"/>
  <c r="CK395" i="126"/>
  <c r="AX396" i="126"/>
  <c r="AY396" i="126"/>
  <c r="AZ396" i="126"/>
  <c r="BA396" i="126"/>
  <c r="BB396" i="126"/>
  <c r="BC396" i="126"/>
  <c r="BD396" i="126"/>
  <c r="BE396" i="126"/>
  <c r="BF396" i="126"/>
  <c r="BG396" i="126"/>
  <c r="BH396" i="126"/>
  <c r="BI396" i="126"/>
  <c r="BJ396" i="126"/>
  <c r="BK396" i="126"/>
  <c r="BL396" i="126"/>
  <c r="BM396" i="126"/>
  <c r="BN396" i="126"/>
  <c r="BO396" i="126"/>
  <c r="BP396" i="126"/>
  <c r="BQ396" i="126"/>
  <c r="BR396" i="126"/>
  <c r="BS396" i="126"/>
  <c r="BT396" i="126"/>
  <c r="BU396" i="126"/>
  <c r="BV396" i="126"/>
  <c r="BW396" i="126"/>
  <c r="BX396" i="126"/>
  <c r="BY396" i="126"/>
  <c r="BZ396" i="126"/>
  <c r="CA396" i="126"/>
  <c r="CB396" i="126"/>
  <c r="CC396" i="126"/>
  <c r="CD396" i="126"/>
  <c r="CE396" i="126"/>
  <c r="CF396" i="126"/>
  <c r="CG396" i="126"/>
  <c r="CH396" i="126"/>
  <c r="CI396" i="126"/>
  <c r="CJ396" i="126"/>
  <c r="CK396" i="126"/>
  <c r="AX397" i="126"/>
  <c r="AY397" i="126"/>
  <c r="AZ397" i="126"/>
  <c r="BA397" i="126"/>
  <c r="BB397" i="126"/>
  <c r="BC397" i="126"/>
  <c r="BD397" i="126"/>
  <c r="BE397" i="126"/>
  <c r="BF397" i="126"/>
  <c r="BG397" i="126"/>
  <c r="BH397" i="126"/>
  <c r="BI397" i="126"/>
  <c r="BJ397" i="126"/>
  <c r="BK397" i="126"/>
  <c r="BL397" i="126"/>
  <c r="BM397" i="126"/>
  <c r="BN397" i="126"/>
  <c r="BO397" i="126"/>
  <c r="BP397" i="126"/>
  <c r="BQ397" i="126"/>
  <c r="BR397" i="126"/>
  <c r="BS397" i="126"/>
  <c r="BT397" i="126"/>
  <c r="BU397" i="126"/>
  <c r="BV397" i="126"/>
  <c r="BW397" i="126"/>
  <c r="BX397" i="126"/>
  <c r="BY397" i="126"/>
  <c r="BZ397" i="126"/>
  <c r="CA397" i="126"/>
  <c r="CB397" i="126"/>
  <c r="CC397" i="126"/>
  <c r="CD397" i="126"/>
  <c r="CE397" i="126"/>
  <c r="CF397" i="126"/>
  <c r="CG397" i="126"/>
  <c r="CH397" i="126"/>
  <c r="CI397" i="126"/>
  <c r="CJ397" i="126"/>
  <c r="CK397" i="126"/>
  <c r="AX398" i="126"/>
  <c r="AY398" i="126"/>
  <c r="AZ398" i="126"/>
  <c r="BA398" i="126"/>
  <c r="BB398" i="126"/>
  <c r="BC398" i="126"/>
  <c r="BD398" i="126"/>
  <c r="BE398" i="126"/>
  <c r="BF398" i="126"/>
  <c r="BG398" i="126"/>
  <c r="BH398" i="126"/>
  <c r="BI398" i="126"/>
  <c r="BJ398" i="126"/>
  <c r="BK398" i="126"/>
  <c r="BL398" i="126"/>
  <c r="BM398" i="126"/>
  <c r="BN398" i="126"/>
  <c r="BO398" i="126"/>
  <c r="BP398" i="126"/>
  <c r="BQ398" i="126"/>
  <c r="BR398" i="126"/>
  <c r="BS398" i="126"/>
  <c r="BT398" i="126"/>
  <c r="BU398" i="126"/>
  <c r="BV398" i="126"/>
  <c r="BW398" i="126"/>
  <c r="BX398" i="126"/>
  <c r="BY398" i="126"/>
  <c r="BZ398" i="126"/>
  <c r="CA398" i="126"/>
  <c r="CB398" i="126"/>
  <c r="CC398" i="126"/>
  <c r="CD398" i="126"/>
  <c r="CE398" i="126"/>
  <c r="CF398" i="126"/>
  <c r="CG398" i="126"/>
  <c r="CH398" i="126"/>
  <c r="CI398" i="126"/>
  <c r="CJ398" i="126"/>
  <c r="CK398" i="126"/>
  <c r="AX399" i="126"/>
  <c r="AY399" i="126"/>
  <c r="AZ399" i="126"/>
  <c r="BA399" i="126"/>
  <c r="BB399" i="126"/>
  <c r="BC399" i="126"/>
  <c r="BD399" i="126"/>
  <c r="BE399" i="126"/>
  <c r="BF399" i="126"/>
  <c r="BG399" i="126"/>
  <c r="BH399" i="126"/>
  <c r="BI399" i="126"/>
  <c r="BJ399" i="126"/>
  <c r="BK399" i="126"/>
  <c r="BL399" i="126"/>
  <c r="BM399" i="126"/>
  <c r="BN399" i="126"/>
  <c r="BO399" i="126"/>
  <c r="BP399" i="126"/>
  <c r="BQ399" i="126"/>
  <c r="BR399" i="126"/>
  <c r="BS399" i="126"/>
  <c r="BT399" i="126"/>
  <c r="BU399" i="126"/>
  <c r="BV399" i="126"/>
  <c r="BW399" i="126"/>
  <c r="BX399" i="126"/>
  <c r="BY399" i="126"/>
  <c r="BZ399" i="126"/>
  <c r="CA399" i="126"/>
  <c r="CB399" i="126"/>
  <c r="CC399" i="126"/>
  <c r="CD399" i="126"/>
  <c r="CE399" i="126"/>
  <c r="CF399" i="126"/>
  <c r="CG399" i="126"/>
  <c r="CH399" i="126"/>
  <c r="CI399" i="126"/>
  <c r="CJ399" i="126"/>
  <c r="CK399" i="126"/>
  <c r="AX400" i="126"/>
  <c r="AY400" i="126"/>
  <c r="AZ400" i="126"/>
  <c r="BA400" i="126"/>
  <c r="BB400" i="126"/>
  <c r="BC400" i="126"/>
  <c r="BD400" i="126"/>
  <c r="BE400" i="126"/>
  <c r="BF400" i="126"/>
  <c r="BG400" i="126"/>
  <c r="BH400" i="126"/>
  <c r="BI400" i="126"/>
  <c r="BJ400" i="126"/>
  <c r="BK400" i="126"/>
  <c r="BL400" i="126"/>
  <c r="BM400" i="126"/>
  <c r="BN400" i="126"/>
  <c r="BO400" i="126"/>
  <c r="BP400" i="126"/>
  <c r="BQ400" i="126"/>
  <c r="BR400" i="126"/>
  <c r="BS400" i="126"/>
  <c r="BT400" i="126"/>
  <c r="BU400" i="126"/>
  <c r="BV400" i="126"/>
  <c r="BW400" i="126"/>
  <c r="BX400" i="126"/>
  <c r="BY400" i="126"/>
  <c r="BZ400" i="126"/>
  <c r="CA400" i="126"/>
  <c r="CB400" i="126"/>
  <c r="CC400" i="126"/>
  <c r="CD400" i="126"/>
  <c r="CE400" i="126"/>
  <c r="CF400" i="126"/>
  <c r="CG400" i="126"/>
  <c r="CH400" i="126"/>
  <c r="CI400" i="126"/>
  <c r="CJ400" i="126"/>
  <c r="CK400" i="126"/>
  <c r="AX401" i="126"/>
  <c r="AY401" i="126"/>
  <c r="AZ401" i="126"/>
  <c r="BA401" i="126"/>
  <c r="BB401" i="126"/>
  <c r="BC401" i="126"/>
  <c r="BD401" i="126"/>
  <c r="BE401" i="126"/>
  <c r="BF401" i="126"/>
  <c r="BG401" i="126"/>
  <c r="BH401" i="126"/>
  <c r="BI401" i="126"/>
  <c r="BJ401" i="126"/>
  <c r="BK401" i="126"/>
  <c r="BL401" i="126"/>
  <c r="BM401" i="126"/>
  <c r="BN401" i="126"/>
  <c r="BO401" i="126"/>
  <c r="BP401" i="126"/>
  <c r="BQ401" i="126"/>
  <c r="BR401" i="126"/>
  <c r="BS401" i="126"/>
  <c r="BT401" i="126"/>
  <c r="BU401" i="126"/>
  <c r="BV401" i="126"/>
  <c r="BW401" i="126"/>
  <c r="BX401" i="126"/>
  <c r="BY401" i="126"/>
  <c r="BZ401" i="126"/>
  <c r="CA401" i="126"/>
  <c r="CB401" i="126"/>
  <c r="CC401" i="126"/>
  <c r="CD401" i="126"/>
  <c r="CE401" i="126"/>
  <c r="CF401" i="126"/>
  <c r="CG401" i="126"/>
  <c r="CH401" i="126"/>
  <c r="CI401" i="126"/>
  <c r="CJ401" i="126"/>
  <c r="CK401" i="126"/>
  <c r="AX402" i="126"/>
  <c r="AY402" i="126"/>
  <c r="AZ402" i="126"/>
  <c r="BA402" i="126"/>
  <c r="BB402" i="126"/>
  <c r="BC402" i="126"/>
  <c r="BD402" i="126"/>
  <c r="BE402" i="126"/>
  <c r="BF402" i="126"/>
  <c r="BG402" i="126"/>
  <c r="BH402" i="126"/>
  <c r="BI402" i="126"/>
  <c r="BJ402" i="126"/>
  <c r="BK402" i="126"/>
  <c r="BL402" i="126"/>
  <c r="BM402" i="126"/>
  <c r="BN402" i="126"/>
  <c r="BO402" i="126"/>
  <c r="BP402" i="126"/>
  <c r="BQ402" i="126"/>
  <c r="BR402" i="126"/>
  <c r="BS402" i="126"/>
  <c r="BT402" i="126"/>
  <c r="BU402" i="126"/>
  <c r="BV402" i="126"/>
  <c r="BW402" i="126"/>
  <c r="BX402" i="126"/>
  <c r="BY402" i="126"/>
  <c r="BZ402" i="126"/>
  <c r="CA402" i="126"/>
  <c r="CB402" i="126"/>
  <c r="CC402" i="126"/>
  <c r="CD402" i="126"/>
  <c r="CE402" i="126"/>
  <c r="CF402" i="126"/>
  <c r="CG402" i="126"/>
  <c r="CH402" i="126"/>
  <c r="CI402" i="126"/>
  <c r="CJ402" i="126"/>
  <c r="CK402" i="126"/>
  <c r="AX403" i="126"/>
  <c r="AY403" i="126"/>
  <c r="AZ403" i="126"/>
  <c r="BA403" i="126"/>
  <c r="BB403" i="126"/>
  <c r="BC403" i="126"/>
  <c r="BD403" i="126"/>
  <c r="BE403" i="126"/>
  <c r="BF403" i="126"/>
  <c r="BG403" i="126"/>
  <c r="BH403" i="126"/>
  <c r="BI403" i="126"/>
  <c r="BJ403" i="126"/>
  <c r="BK403" i="126"/>
  <c r="BL403" i="126"/>
  <c r="BM403" i="126"/>
  <c r="BN403" i="126"/>
  <c r="BO403" i="126"/>
  <c r="BP403" i="126"/>
  <c r="BQ403" i="126"/>
  <c r="BR403" i="126"/>
  <c r="BS403" i="126"/>
  <c r="BT403" i="126"/>
  <c r="BU403" i="126"/>
  <c r="BV403" i="126"/>
  <c r="BW403" i="126"/>
  <c r="BX403" i="126"/>
  <c r="BY403" i="126"/>
  <c r="BZ403" i="126"/>
  <c r="CA403" i="126"/>
  <c r="CB403" i="126"/>
  <c r="CC403" i="126"/>
  <c r="CD403" i="126"/>
  <c r="CE403" i="126"/>
  <c r="CF403" i="126"/>
  <c r="CG403" i="126"/>
  <c r="CH403" i="126"/>
  <c r="CI403" i="126"/>
  <c r="CJ403" i="126"/>
  <c r="CK403" i="126"/>
  <c r="AX404" i="126"/>
  <c r="AY404" i="126"/>
  <c r="AZ404" i="126"/>
  <c r="BA404" i="126"/>
  <c r="BB404" i="126"/>
  <c r="BC404" i="126"/>
  <c r="BD404" i="126"/>
  <c r="BE404" i="126"/>
  <c r="BF404" i="126"/>
  <c r="BG404" i="126"/>
  <c r="BH404" i="126"/>
  <c r="BI404" i="126"/>
  <c r="BJ404" i="126"/>
  <c r="BK404" i="126"/>
  <c r="BL404" i="126"/>
  <c r="BM404" i="126"/>
  <c r="BN404" i="126"/>
  <c r="BO404" i="126"/>
  <c r="BP404" i="126"/>
  <c r="BQ404" i="126"/>
  <c r="BR404" i="126"/>
  <c r="BS404" i="126"/>
  <c r="BT404" i="126"/>
  <c r="BU404" i="126"/>
  <c r="BV404" i="126"/>
  <c r="BW404" i="126"/>
  <c r="BX404" i="126"/>
  <c r="BY404" i="126"/>
  <c r="BZ404" i="126"/>
  <c r="CA404" i="126"/>
  <c r="CB404" i="126"/>
  <c r="CC404" i="126"/>
  <c r="CD404" i="126"/>
  <c r="CE404" i="126"/>
  <c r="CF404" i="126"/>
  <c r="CG404" i="126"/>
  <c r="CH404" i="126"/>
  <c r="CI404" i="126"/>
  <c r="CJ404" i="126"/>
  <c r="CK404" i="126"/>
  <c r="AX405" i="126"/>
  <c r="AY405" i="126"/>
  <c r="AZ405" i="126"/>
  <c r="BA405" i="126"/>
  <c r="BB405" i="126"/>
  <c r="BC405" i="126"/>
  <c r="BD405" i="126"/>
  <c r="BE405" i="126"/>
  <c r="BF405" i="126"/>
  <c r="BG405" i="126"/>
  <c r="BH405" i="126"/>
  <c r="BI405" i="126"/>
  <c r="BJ405" i="126"/>
  <c r="BK405" i="126"/>
  <c r="BL405" i="126"/>
  <c r="BM405" i="126"/>
  <c r="BN405" i="126"/>
  <c r="BO405" i="126"/>
  <c r="BP405" i="126"/>
  <c r="BQ405" i="126"/>
  <c r="BR405" i="126"/>
  <c r="BS405" i="126"/>
  <c r="BT405" i="126"/>
  <c r="BU405" i="126"/>
  <c r="BV405" i="126"/>
  <c r="BW405" i="126"/>
  <c r="BX405" i="126"/>
  <c r="BY405" i="126"/>
  <c r="BZ405" i="126"/>
  <c r="CA405" i="126"/>
  <c r="CB405" i="126"/>
  <c r="CC405" i="126"/>
  <c r="CD405" i="126"/>
  <c r="CE405" i="126"/>
  <c r="CF405" i="126"/>
  <c r="CG405" i="126"/>
  <c r="CH405" i="126"/>
  <c r="CI405" i="126"/>
  <c r="CJ405" i="126"/>
  <c r="CK405" i="126"/>
  <c r="AX406" i="126"/>
  <c r="AY406" i="126"/>
  <c r="AZ406" i="126"/>
  <c r="BA406" i="126"/>
  <c r="BB406" i="126"/>
  <c r="BC406" i="126"/>
  <c r="BD406" i="126"/>
  <c r="BE406" i="126"/>
  <c r="BF406" i="126"/>
  <c r="BG406" i="126"/>
  <c r="BH406" i="126"/>
  <c r="BI406" i="126"/>
  <c r="BJ406" i="126"/>
  <c r="BK406" i="126"/>
  <c r="BL406" i="126"/>
  <c r="BM406" i="126"/>
  <c r="BN406" i="126"/>
  <c r="BO406" i="126"/>
  <c r="BP406" i="126"/>
  <c r="BQ406" i="126"/>
  <c r="BR406" i="126"/>
  <c r="BS406" i="126"/>
  <c r="BT406" i="126"/>
  <c r="BU406" i="126"/>
  <c r="BV406" i="126"/>
  <c r="BW406" i="126"/>
  <c r="BX406" i="126"/>
  <c r="BY406" i="126"/>
  <c r="BZ406" i="126"/>
  <c r="CA406" i="126"/>
  <c r="CB406" i="126"/>
  <c r="CC406" i="126"/>
  <c r="CD406" i="126"/>
  <c r="CE406" i="126"/>
  <c r="CF406" i="126"/>
  <c r="CG406" i="126"/>
  <c r="CH406" i="126"/>
  <c r="CI406" i="126"/>
  <c r="CJ406" i="126"/>
  <c r="CK406" i="126"/>
  <c r="AX407" i="126"/>
  <c r="AY407" i="126"/>
  <c r="AZ407" i="126"/>
  <c r="BA407" i="126"/>
  <c r="BB407" i="126"/>
  <c r="BC407" i="126"/>
  <c r="BD407" i="126"/>
  <c r="BE407" i="126"/>
  <c r="BF407" i="126"/>
  <c r="BG407" i="126"/>
  <c r="BH407" i="126"/>
  <c r="BI407" i="126"/>
  <c r="BJ407" i="126"/>
  <c r="BK407" i="126"/>
  <c r="BL407" i="126"/>
  <c r="BM407" i="126"/>
  <c r="BN407" i="126"/>
  <c r="BO407" i="126"/>
  <c r="BP407" i="126"/>
  <c r="BQ407" i="126"/>
  <c r="BR407" i="126"/>
  <c r="BS407" i="126"/>
  <c r="BT407" i="126"/>
  <c r="BU407" i="126"/>
  <c r="BV407" i="126"/>
  <c r="BW407" i="126"/>
  <c r="BX407" i="126"/>
  <c r="BY407" i="126"/>
  <c r="BZ407" i="126"/>
  <c r="CA407" i="126"/>
  <c r="CB407" i="126"/>
  <c r="CC407" i="126"/>
  <c r="CD407" i="126"/>
  <c r="CE407" i="126"/>
  <c r="CF407" i="126"/>
  <c r="CG407" i="126"/>
  <c r="CH407" i="126"/>
  <c r="CI407" i="126"/>
  <c r="CJ407" i="126"/>
  <c r="CK407" i="126"/>
  <c r="AX408" i="126"/>
  <c r="AY408" i="126"/>
  <c r="AZ408" i="126"/>
  <c r="BA408" i="126"/>
  <c r="BB408" i="126"/>
  <c r="BC408" i="126"/>
  <c r="BD408" i="126"/>
  <c r="BE408" i="126"/>
  <c r="BF408" i="126"/>
  <c r="BG408" i="126"/>
  <c r="BH408" i="126"/>
  <c r="BI408" i="126"/>
  <c r="BJ408" i="126"/>
  <c r="BK408" i="126"/>
  <c r="BL408" i="126"/>
  <c r="BM408" i="126"/>
  <c r="BN408" i="126"/>
  <c r="BO408" i="126"/>
  <c r="BP408" i="126"/>
  <c r="BQ408" i="126"/>
  <c r="BR408" i="126"/>
  <c r="BS408" i="126"/>
  <c r="BT408" i="126"/>
  <c r="BU408" i="126"/>
  <c r="BV408" i="126"/>
  <c r="BW408" i="126"/>
  <c r="BX408" i="126"/>
  <c r="BY408" i="126"/>
  <c r="BZ408" i="126"/>
  <c r="CA408" i="126"/>
  <c r="CB408" i="126"/>
  <c r="CC408" i="126"/>
  <c r="CD408" i="126"/>
  <c r="CE408" i="126"/>
  <c r="CF408" i="126"/>
  <c r="CG408" i="126"/>
  <c r="CH408" i="126"/>
  <c r="CI408" i="126"/>
  <c r="CJ408" i="126"/>
  <c r="CK408" i="126"/>
  <c r="AX409" i="126"/>
  <c r="AY409" i="126"/>
  <c r="AZ409" i="126"/>
  <c r="BA409" i="126"/>
  <c r="BB409" i="126"/>
  <c r="BC409" i="126"/>
  <c r="BD409" i="126"/>
  <c r="BE409" i="126"/>
  <c r="BF409" i="126"/>
  <c r="BG409" i="126"/>
  <c r="BH409" i="126"/>
  <c r="BI409" i="126"/>
  <c r="BJ409" i="126"/>
  <c r="BK409" i="126"/>
  <c r="BL409" i="126"/>
  <c r="BM409" i="126"/>
  <c r="BN409" i="126"/>
  <c r="BO409" i="126"/>
  <c r="BP409" i="126"/>
  <c r="BQ409" i="126"/>
  <c r="BR409" i="126"/>
  <c r="BS409" i="126"/>
  <c r="BT409" i="126"/>
  <c r="BU409" i="126"/>
  <c r="BV409" i="126"/>
  <c r="BW409" i="126"/>
  <c r="BX409" i="126"/>
  <c r="BY409" i="126"/>
  <c r="BZ409" i="126"/>
  <c r="CA409" i="126"/>
  <c r="CB409" i="126"/>
  <c r="CC409" i="126"/>
  <c r="CD409" i="126"/>
  <c r="CE409" i="126"/>
  <c r="CF409" i="126"/>
  <c r="CG409" i="126"/>
  <c r="CH409" i="126"/>
  <c r="CI409" i="126"/>
  <c r="CJ409" i="126"/>
  <c r="CK409" i="126"/>
  <c r="AX410" i="126"/>
  <c r="AY410" i="126"/>
  <c r="AZ410" i="126"/>
  <c r="BA410" i="126"/>
  <c r="BB410" i="126"/>
  <c r="BC410" i="126"/>
  <c r="BD410" i="126"/>
  <c r="BE410" i="126"/>
  <c r="BF410" i="126"/>
  <c r="BG410" i="126"/>
  <c r="BH410" i="126"/>
  <c r="BI410" i="126"/>
  <c r="BJ410" i="126"/>
  <c r="BK410" i="126"/>
  <c r="BL410" i="126"/>
  <c r="BM410" i="126"/>
  <c r="BN410" i="126"/>
  <c r="BO410" i="126"/>
  <c r="BP410" i="126"/>
  <c r="BQ410" i="126"/>
  <c r="BR410" i="126"/>
  <c r="BS410" i="126"/>
  <c r="BT410" i="126"/>
  <c r="BU410" i="126"/>
  <c r="BV410" i="126"/>
  <c r="BW410" i="126"/>
  <c r="BX410" i="126"/>
  <c r="BY410" i="126"/>
  <c r="BZ410" i="126"/>
  <c r="CA410" i="126"/>
  <c r="CB410" i="126"/>
  <c r="CC410" i="126"/>
  <c r="CD410" i="126"/>
  <c r="CE410" i="126"/>
  <c r="CF410" i="126"/>
  <c r="CG410" i="126"/>
  <c r="CH410" i="126"/>
  <c r="CI410" i="126"/>
  <c r="CJ410" i="126"/>
  <c r="CK410" i="126"/>
  <c r="AX411" i="126"/>
  <c r="AY411" i="126"/>
  <c r="AZ411" i="126"/>
  <c r="BA411" i="126"/>
  <c r="BB411" i="126"/>
  <c r="BC411" i="126"/>
  <c r="BD411" i="126"/>
  <c r="BE411" i="126"/>
  <c r="BF411" i="126"/>
  <c r="BG411" i="126"/>
  <c r="BH411" i="126"/>
  <c r="BI411" i="126"/>
  <c r="BJ411" i="126"/>
  <c r="BK411" i="126"/>
  <c r="BL411" i="126"/>
  <c r="BM411" i="126"/>
  <c r="BN411" i="126"/>
  <c r="BO411" i="126"/>
  <c r="BP411" i="126"/>
  <c r="BQ411" i="126"/>
  <c r="BR411" i="126"/>
  <c r="BS411" i="126"/>
  <c r="BT411" i="126"/>
  <c r="BU411" i="126"/>
  <c r="BV411" i="126"/>
  <c r="BW411" i="126"/>
  <c r="BX411" i="126"/>
  <c r="BY411" i="126"/>
  <c r="BZ411" i="126"/>
  <c r="CA411" i="126"/>
  <c r="CB411" i="126"/>
  <c r="CC411" i="126"/>
  <c r="CD411" i="126"/>
  <c r="CE411" i="126"/>
  <c r="CF411" i="126"/>
  <c r="CG411" i="126"/>
  <c r="CH411" i="126"/>
  <c r="CI411" i="126"/>
  <c r="CJ411" i="126"/>
  <c r="CK411" i="126"/>
  <c r="AX412" i="126"/>
  <c r="AY412" i="126"/>
  <c r="AZ412" i="126"/>
  <c r="BA412" i="126"/>
  <c r="BB412" i="126"/>
  <c r="BC412" i="126"/>
  <c r="BD412" i="126"/>
  <c r="BE412" i="126"/>
  <c r="BF412" i="126"/>
  <c r="BG412" i="126"/>
  <c r="BH412" i="126"/>
  <c r="BI412" i="126"/>
  <c r="BJ412" i="126"/>
  <c r="BK412" i="126"/>
  <c r="BL412" i="126"/>
  <c r="BM412" i="126"/>
  <c r="BN412" i="126"/>
  <c r="BO412" i="126"/>
  <c r="BP412" i="126"/>
  <c r="BQ412" i="126"/>
  <c r="BR412" i="126"/>
  <c r="BS412" i="126"/>
  <c r="BT412" i="126"/>
  <c r="BU412" i="126"/>
  <c r="BV412" i="126"/>
  <c r="BW412" i="126"/>
  <c r="BX412" i="126"/>
  <c r="BY412" i="126"/>
  <c r="BZ412" i="126"/>
  <c r="CA412" i="126"/>
  <c r="CB412" i="126"/>
  <c r="CC412" i="126"/>
  <c r="CD412" i="126"/>
  <c r="CE412" i="126"/>
  <c r="CF412" i="126"/>
  <c r="CG412" i="126"/>
  <c r="CH412" i="126"/>
  <c r="CI412" i="126"/>
  <c r="CJ412" i="126"/>
  <c r="CK412" i="126"/>
  <c r="AX413" i="126"/>
  <c r="AY413" i="126"/>
  <c r="AZ413" i="126"/>
  <c r="BA413" i="126"/>
  <c r="BB413" i="126"/>
  <c r="BC413" i="126"/>
  <c r="BD413" i="126"/>
  <c r="BE413" i="126"/>
  <c r="BF413" i="126"/>
  <c r="BG413" i="126"/>
  <c r="BH413" i="126"/>
  <c r="BI413" i="126"/>
  <c r="BJ413" i="126"/>
  <c r="BK413" i="126"/>
  <c r="BL413" i="126"/>
  <c r="BM413" i="126"/>
  <c r="BN413" i="126"/>
  <c r="BO413" i="126"/>
  <c r="BP413" i="126"/>
  <c r="BQ413" i="126"/>
  <c r="BR413" i="126"/>
  <c r="BS413" i="126"/>
  <c r="BT413" i="126"/>
  <c r="BU413" i="126"/>
  <c r="BV413" i="126"/>
  <c r="BW413" i="126"/>
  <c r="BX413" i="126"/>
  <c r="BY413" i="126"/>
  <c r="BZ413" i="126"/>
  <c r="CA413" i="126"/>
  <c r="CB413" i="126"/>
  <c r="CC413" i="126"/>
  <c r="CD413" i="126"/>
  <c r="CE413" i="126"/>
  <c r="CF413" i="126"/>
  <c r="CG413" i="126"/>
  <c r="CH413" i="126"/>
  <c r="CI413" i="126"/>
  <c r="CJ413" i="126"/>
  <c r="CK413" i="126"/>
  <c r="AX414" i="126"/>
  <c r="AY414" i="126"/>
  <c r="AZ414" i="126"/>
  <c r="BA414" i="126"/>
  <c r="BB414" i="126"/>
  <c r="BC414" i="126"/>
  <c r="BD414" i="126"/>
  <c r="BE414" i="126"/>
  <c r="BF414" i="126"/>
  <c r="BG414" i="126"/>
  <c r="BH414" i="126"/>
  <c r="BI414" i="126"/>
  <c r="BJ414" i="126"/>
  <c r="BK414" i="126"/>
  <c r="BL414" i="126"/>
  <c r="BM414" i="126"/>
  <c r="BN414" i="126"/>
  <c r="BO414" i="126"/>
  <c r="BP414" i="126"/>
  <c r="BQ414" i="126"/>
  <c r="BR414" i="126"/>
  <c r="BS414" i="126"/>
  <c r="BT414" i="126"/>
  <c r="BU414" i="126"/>
  <c r="BV414" i="126"/>
  <c r="BW414" i="126"/>
  <c r="BX414" i="126"/>
  <c r="BY414" i="126"/>
  <c r="BZ414" i="126"/>
  <c r="CA414" i="126"/>
  <c r="CB414" i="126"/>
  <c r="CC414" i="126"/>
  <c r="CD414" i="126"/>
  <c r="CE414" i="126"/>
  <c r="CF414" i="126"/>
  <c r="CG414" i="126"/>
  <c r="CH414" i="126"/>
  <c r="CI414" i="126"/>
  <c r="CJ414" i="126"/>
  <c r="CK414" i="126"/>
  <c r="AX415" i="126"/>
  <c r="AY415" i="126"/>
  <c r="AZ415" i="126"/>
  <c r="BA415" i="126"/>
  <c r="BB415" i="126"/>
  <c r="BC415" i="126"/>
  <c r="BD415" i="126"/>
  <c r="BE415" i="126"/>
  <c r="BF415" i="126"/>
  <c r="BG415" i="126"/>
  <c r="BH415" i="126"/>
  <c r="BI415" i="126"/>
  <c r="BJ415" i="126"/>
  <c r="BK415" i="126"/>
  <c r="BL415" i="126"/>
  <c r="BM415" i="126"/>
  <c r="BN415" i="126"/>
  <c r="BO415" i="126"/>
  <c r="BP415" i="126"/>
  <c r="BQ415" i="126"/>
  <c r="BR415" i="126"/>
  <c r="BS415" i="126"/>
  <c r="BT415" i="126"/>
  <c r="BU415" i="126"/>
  <c r="BV415" i="126"/>
  <c r="BW415" i="126"/>
  <c r="BX415" i="126"/>
  <c r="BY415" i="126"/>
  <c r="BZ415" i="126"/>
  <c r="CA415" i="126"/>
  <c r="CB415" i="126"/>
  <c r="CC415" i="126"/>
  <c r="CD415" i="126"/>
  <c r="CE415" i="126"/>
  <c r="CF415" i="126"/>
  <c r="CG415" i="126"/>
  <c r="CH415" i="126"/>
  <c r="CI415" i="126"/>
  <c r="CJ415" i="126"/>
  <c r="CK415" i="126"/>
  <c r="AX416" i="126"/>
  <c r="AY416" i="126"/>
  <c r="AZ416" i="126"/>
  <c r="BA416" i="126"/>
  <c r="BB416" i="126"/>
  <c r="BC416" i="126"/>
  <c r="BD416" i="126"/>
  <c r="BE416" i="126"/>
  <c r="BF416" i="126"/>
  <c r="BG416" i="126"/>
  <c r="BH416" i="126"/>
  <c r="BI416" i="126"/>
  <c r="BJ416" i="126"/>
  <c r="BK416" i="126"/>
  <c r="BL416" i="126"/>
  <c r="BM416" i="126"/>
  <c r="BN416" i="126"/>
  <c r="BO416" i="126"/>
  <c r="BP416" i="126"/>
  <c r="BQ416" i="126"/>
  <c r="BR416" i="126"/>
  <c r="BS416" i="126"/>
  <c r="BT416" i="126"/>
  <c r="BU416" i="126"/>
  <c r="BV416" i="126"/>
  <c r="BW416" i="126"/>
  <c r="BX416" i="126"/>
  <c r="BY416" i="126"/>
  <c r="BZ416" i="126"/>
  <c r="CA416" i="126"/>
  <c r="CB416" i="126"/>
  <c r="CC416" i="126"/>
  <c r="CD416" i="126"/>
  <c r="CE416" i="126"/>
  <c r="CF416" i="126"/>
  <c r="CG416" i="126"/>
  <c r="CH416" i="126"/>
  <c r="CI416" i="126"/>
  <c r="CJ416" i="126"/>
  <c r="CK416" i="126"/>
  <c r="AX417" i="126"/>
  <c r="AY417" i="126"/>
  <c r="AZ417" i="126"/>
  <c r="BA417" i="126"/>
  <c r="BB417" i="126"/>
  <c r="BC417" i="126"/>
  <c r="BD417" i="126"/>
  <c r="BE417" i="126"/>
  <c r="BF417" i="126"/>
  <c r="BG417" i="126"/>
  <c r="BH417" i="126"/>
  <c r="BI417" i="126"/>
  <c r="BJ417" i="126"/>
  <c r="BK417" i="126"/>
  <c r="BL417" i="126"/>
  <c r="BM417" i="126"/>
  <c r="BN417" i="126"/>
  <c r="BO417" i="126"/>
  <c r="BP417" i="126"/>
  <c r="BQ417" i="126"/>
  <c r="BR417" i="126"/>
  <c r="BS417" i="126"/>
  <c r="BT417" i="126"/>
  <c r="BU417" i="126"/>
  <c r="BV417" i="126"/>
  <c r="BW417" i="126"/>
  <c r="BX417" i="126"/>
  <c r="BY417" i="126"/>
  <c r="BZ417" i="126"/>
  <c r="CA417" i="126"/>
  <c r="CB417" i="126"/>
  <c r="CC417" i="126"/>
  <c r="CD417" i="126"/>
  <c r="CE417" i="126"/>
  <c r="CF417" i="126"/>
  <c r="CG417" i="126"/>
  <c r="CH417" i="126"/>
  <c r="CI417" i="126"/>
  <c r="CJ417" i="126"/>
  <c r="CK417" i="126"/>
  <c r="AX418" i="126"/>
  <c r="AY418" i="126"/>
  <c r="AZ418" i="126"/>
  <c r="BA418" i="126"/>
  <c r="BB418" i="126"/>
  <c r="BC418" i="126"/>
  <c r="BD418" i="126"/>
  <c r="BE418" i="126"/>
  <c r="BF418" i="126"/>
  <c r="BG418" i="126"/>
  <c r="BH418" i="126"/>
  <c r="BI418" i="126"/>
  <c r="BJ418" i="126"/>
  <c r="BK418" i="126"/>
  <c r="BL418" i="126"/>
  <c r="BM418" i="126"/>
  <c r="BN418" i="126"/>
  <c r="BO418" i="126"/>
  <c r="BP418" i="126"/>
  <c r="BQ418" i="126"/>
  <c r="BR418" i="126"/>
  <c r="BS418" i="126"/>
  <c r="BT418" i="126"/>
  <c r="BU418" i="126"/>
  <c r="BV418" i="126"/>
  <c r="BW418" i="126"/>
  <c r="BX418" i="126"/>
  <c r="BY418" i="126"/>
  <c r="BZ418" i="126"/>
  <c r="CA418" i="126"/>
  <c r="CB418" i="126"/>
  <c r="CC418" i="126"/>
  <c r="CD418" i="126"/>
  <c r="CE418" i="126"/>
  <c r="CF418" i="126"/>
  <c r="CG418" i="126"/>
  <c r="CH418" i="126"/>
  <c r="CI418" i="126"/>
  <c r="CJ418" i="126"/>
  <c r="CK418" i="126"/>
  <c r="AX419" i="126"/>
  <c r="AY419" i="126"/>
  <c r="AZ419" i="126"/>
  <c r="BA419" i="126"/>
  <c r="BB419" i="126"/>
  <c r="BC419" i="126"/>
  <c r="BD419" i="126"/>
  <c r="BE419" i="126"/>
  <c r="BF419" i="126"/>
  <c r="BG419" i="126"/>
  <c r="BH419" i="126"/>
  <c r="BI419" i="126"/>
  <c r="BJ419" i="126"/>
  <c r="BK419" i="126"/>
  <c r="BL419" i="126"/>
  <c r="BM419" i="126"/>
  <c r="BN419" i="126"/>
  <c r="BO419" i="126"/>
  <c r="BP419" i="126"/>
  <c r="BQ419" i="126"/>
  <c r="BR419" i="126"/>
  <c r="BS419" i="126"/>
  <c r="BT419" i="126"/>
  <c r="BU419" i="126"/>
  <c r="BV419" i="126"/>
  <c r="BW419" i="126"/>
  <c r="BX419" i="126"/>
  <c r="BY419" i="126"/>
  <c r="BZ419" i="126"/>
  <c r="CA419" i="126"/>
  <c r="CB419" i="126"/>
  <c r="CC419" i="126"/>
  <c r="CD419" i="126"/>
  <c r="CE419" i="126"/>
  <c r="CF419" i="126"/>
  <c r="CG419" i="126"/>
  <c r="CH419" i="126"/>
  <c r="CI419" i="126"/>
  <c r="CJ419" i="126"/>
  <c r="CK419" i="126"/>
  <c r="AX420" i="126"/>
  <c r="AY420" i="126"/>
  <c r="AZ420" i="126"/>
  <c r="BA420" i="126"/>
  <c r="BB420" i="126"/>
  <c r="BC420" i="126"/>
  <c r="BD420" i="126"/>
  <c r="BE420" i="126"/>
  <c r="BF420" i="126"/>
  <c r="BG420" i="126"/>
  <c r="BH420" i="126"/>
  <c r="BI420" i="126"/>
  <c r="BJ420" i="126"/>
  <c r="BK420" i="126"/>
  <c r="BL420" i="126"/>
  <c r="BM420" i="126"/>
  <c r="BN420" i="126"/>
  <c r="BO420" i="126"/>
  <c r="BP420" i="126"/>
  <c r="BQ420" i="126"/>
  <c r="BR420" i="126"/>
  <c r="BS420" i="126"/>
  <c r="BT420" i="126"/>
  <c r="BU420" i="126"/>
  <c r="BV420" i="126"/>
  <c r="BW420" i="126"/>
  <c r="BX420" i="126"/>
  <c r="BY420" i="126"/>
  <c r="BZ420" i="126"/>
  <c r="CA420" i="126"/>
  <c r="CB420" i="126"/>
  <c r="CC420" i="126"/>
  <c r="CD420" i="126"/>
  <c r="CE420" i="126"/>
  <c r="CF420" i="126"/>
  <c r="CG420" i="126"/>
  <c r="CH420" i="126"/>
  <c r="CI420" i="126"/>
  <c r="CJ420" i="126"/>
  <c r="CK420" i="126"/>
  <c r="AX421" i="126"/>
  <c r="AY421" i="126"/>
  <c r="AZ421" i="126"/>
  <c r="BA421" i="126"/>
  <c r="BB421" i="126"/>
  <c r="BC421" i="126"/>
  <c r="BD421" i="126"/>
  <c r="BE421" i="126"/>
  <c r="BF421" i="126"/>
  <c r="BG421" i="126"/>
  <c r="BH421" i="126"/>
  <c r="BI421" i="126"/>
  <c r="BJ421" i="126"/>
  <c r="BK421" i="126"/>
  <c r="BL421" i="126"/>
  <c r="BM421" i="126"/>
  <c r="BN421" i="126"/>
  <c r="BO421" i="126"/>
  <c r="BP421" i="126"/>
  <c r="BQ421" i="126"/>
  <c r="BR421" i="126"/>
  <c r="BS421" i="126"/>
  <c r="BT421" i="126"/>
  <c r="BU421" i="126"/>
  <c r="BV421" i="126"/>
  <c r="BW421" i="126"/>
  <c r="BX421" i="126"/>
  <c r="BY421" i="126"/>
  <c r="BZ421" i="126"/>
  <c r="CA421" i="126"/>
  <c r="CB421" i="126"/>
  <c r="CC421" i="126"/>
  <c r="CD421" i="126"/>
  <c r="CE421" i="126"/>
  <c r="CF421" i="126"/>
  <c r="CG421" i="126"/>
  <c r="CH421" i="126"/>
  <c r="CI421" i="126"/>
  <c r="CJ421" i="126"/>
  <c r="CK421" i="126"/>
  <c r="AX422" i="126"/>
  <c r="AY422" i="126"/>
  <c r="AZ422" i="126"/>
  <c r="BA422" i="126"/>
  <c r="BB422" i="126"/>
  <c r="BC422" i="126"/>
  <c r="BD422" i="126"/>
  <c r="BE422" i="126"/>
  <c r="BF422" i="126"/>
  <c r="BG422" i="126"/>
  <c r="BH422" i="126"/>
  <c r="BI422" i="126"/>
  <c r="BJ422" i="126"/>
  <c r="BK422" i="126"/>
  <c r="BL422" i="126"/>
  <c r="BM422" i="126"/>
  <c r="BN422" i="126"/>
  <c r="BO422" i="126"/>
  <c r="BP422" i="126"/>
  <c r="BQ422" i="126"/>
  <c r="BR422" i="126"/>
  <c r="BS422" i="126"/>
  <c r="BT422" i="126"/>
  <c r="BU422" i="126"/>
  <c r="BV422" i="126"/>
  <c r="BW422" i="126"/>
  <c r="BX422" i="126"/>
  <c r="BY422" i="126"/>
  <c r="BZ422" i="126"/>
  <c r="CA422" i="126"/>
  <c r="CB422" i="126"/>
  <c r="CC422" i="126"/>
  <c r="CD422" i="126"/>
  <c r="CE422" i="126"/>
  <c r="CF422" i="126"/>
  <c r="CG422" i="126"/>
  <c r="CH422" i="126"/>
  <c r="CI422" i="126"/>
  <c r="CJ422" i="126"/>
  <c r="CK422" i="126"/>
  <c r="AX423" i="126"/>
  <c r="AY423" i="126"/>
  <c r="AZ423" i="126"/>
  <c r="BA423" i="126"/>
  <c r="BB423" i="126"/>
  <c r="BC423" i="126"/>
  <c r="BD423" i="126"/>
  <c r="BE423" i="126"/>
  <c r="BF423" i="126"/>
  <c r="BG423" i="126"/>
  <c r="BH423" i="126"/>
  <c r="BI423" i="126"/>
  <c r="BJ423" i="126"/>
  <c r="BK423" i="126"/>
  <c r="BL423" i="126"/>
  <c r="BM423" i="126"/>
  <c r="BN423" i="126"/>
  <c r="BO423" i="126"/>
  <c r="BP423" i="126"/>
  <c r="BQ423" i="126"/>
  <c r="BR423" i="126"/>
  <c r="BS423" i="126"/>
  <c r="BT423" i="126"/>
  <c r="BU423" i="126"/>
  <c r="BV423" i="126"/>
  <c r="BW423" i="126"/>
  <c r="BX423" i="126"/>
  <c r="BY423" i="126"/>
  <c r="BZ423" i="126"/>
  <c r="CA423" i="126"/>
  <c r="CB423" i="126"/>
  <c r="CC423" i="126"/>
  <c r="CD423" i="126"/>
  <c r="CE423" i="126"/>
  <c r="CF423" i="126"/>
  <c r="CG423" i="126"/>
  <c r="CH423" i="126"/>
  <c r="CI423" i="126"/>
  <c r="CJ423" i="126"/>
  <c r="CK423" i="126"/>
  <c r="AX424" i="126"/>
  <c r="AY424" i="126"/>
  <c r="AZ424" i="126"/>
  <c r="BA424" i="126"/>
  <c r="BB424" i="126"/>
  <c r="BC424" i="126"/>
  <c r="BD424" i="126"/>
  <c r="BE424" i="126"/>
  <c r="BF424" i="126"/>
  <c r="BG424" i="126"/>
  <c r="BH424" i="126"/>
  <c r="BI424" i="126"/>
  <c r="BJ424" i="126"/>
  <c r="BK424" i="126"/>
  <c r="BL424" i="126"/>
  <c r="BM424" i="126"/>
  <c r="BN424" i="126"/>
  <c r="BO424" i="126"/>
  <c r="BP424" i="126"/>
  <c r="BQ424" i="126"/>
  <c r="BR424" i="126"/>
  <c r="BS424" i="126"/>
  <c r="BT424" i="126"/>
  <c r="BU424" i="126"/>
  <c r="BV424" i="126"/>
  <c r="BW424" i="126"/>
  <c r="BX424" i="126"/>
  <c r="BY424" i="126"/>
  <c r="BZ424" i="126"/>
  <c r="CA424" i="126"/>
  <c r="CB424" i="126"/>
  <c r="CC424" i="126"/>
  <c r="CD424" i="126"/>
  <c r="CE424" i="126"/>
  <c r="CF424" i="126"/>
  <c r="CG424" i="126"/>
  <c r="CH424" i="126"/>
  <c r="CI424" i="126"/>
  <c r="CJ424" i="126"/>
  <c r="CK424" i="126"/>
  <c r="AX425" i="126"/>
  <c r="AY425" i="126"/>
  <c r="AZ425" i="126"/>
  <c r="BA425" i="126"/>
  <c r="BB425" i="126"/>
  <c r="BC425" i="126"/>
  <c r="BD425" i="126"/>
  <c r="BE425" i="126"/>
  <c r="BF425" i="126"/>
  <c r="BG425" i="126"/>
  <c r="BH425" i="126"/>
  <c r="BI425" i="126"/>
  <c r="BJ425" i="126"/>
  <c r="BK425" i="126"/>
  <c r="BL425" i="126"/>
  <c r="BM425" i="126"/>
  <c r="BN425" i="126"/>
  <c r="BO425" i="126"/>
  <c r="BP425" i="126"/>
  <c r="BQ425" i="126"/>
  <c r="BR425" i="126"/>
  <c r="BS425" i="126"/>
  <c r="BT425" i="126"/>
  <c r="BU425" i="126"/>
  <c r="BV425" i="126"/>
  <c r="BW425" i="126"/>
  <c r="BX425" i="126"/>
  <c r="BY425" i="126"/>
  <c r="BZ425" i="126"/>
  <c r="CA425" i="126"/>
  <c r="CB425" i="126"/>
  <c r="CC425" i="126"/>
  <c r="CD425" i="126"/>
  <c r="CE425" i="126"/>
  <c r="CF425" i="126"/>
  <c r="CG425" i="126"/>
  <c r="CH425" i="126"/>
  <c r="CI425" i="126"/>
  <c r="CJ425" i="126"/>
  <c r="CK425" i="126"/>
  <c r="AX426" i="126"/>
  <c r="AY426" i="126"/>
  <c r="AZ426" i="126"/>
  <c r="BA426" i="126"/>
  <c r="BB426" i="126"/>
  <c r="BC426" i="126"/>
  <c r="BD426" i="126"/>
  <c r="BE426" i="126"/>
  <c r="BF426" i="126"/>
  <c r="BG426" i="126"/>
  <c r="BH426" i="126"/>
  <c r="BI426" i="126"/>
  <c r="BJ426" i="126"/>
  <c r="BK426" i="126"/>
  <c r="BL426" i="126"/>
  <c r="BM426" i="126"/>
  <c r="BN426" i="126"/>
  <c r="BO426" i="126"/>
  <c r="BP426" i="126"/>
  <c r="BQ426" i="126"/>
  <c r="BR426" i="126"/>
  <c r="BS426" i="126"/>
  <c r="BT426" i="126"/>
  <c r="BU426" i="126"/>
  <c r="BV426" i="126"/>
  <c r="BW426" i="126"/>
  <c r="BX426" i="126"/>
  <c r="BY426" i="126"/>
  <c r="BZ426" i="126"/>
  <c r="CA426" i="126"/>
  <c r="CB426" i="126"/>
  <c r="CC426" i="126"/>
  <c r="CD426" i="126"/>
  <c r="CE426" i="126"/>
  <c r="CF426" i="126"/>
  <c r="CG426" i="126"/>
  <c r="CH426" i="126"/>
  <c r="CI426" i="126"/>
  <c r="CJ426" i="126"/>
  <c r="CK426" i="126"/>
  <c r="AX427" i="126"/>
  <c r="AY427" i="126"/>
  <c r="AZ427" i="126"/>
  <c r="BA427" i="126"/>
  <c r="BB427" i="126"/>
  <c r="BC427" i="126"/>
  <c r="BD427" i="126"/>
  <c r="BE427" i="126"/>
  <c r="BF427" i="126"/>
  <c r="BG427" i="126"/>
  <c r="BH427" i="126"/>
  <c r="BI427" i="126"/>
  <c r="BJ427" i="126"/>
  <c r="BK427" i="126"/>
  <c r="BL427" i="126"/>
  <c r="BM427" i="126"/>
  <c r="BN427" i="126"/>
  <c r="BO427" i="126"/>
  <c r="BP427" i="126"/>
  <c r="BQ427" i="126"/>
  <c r="BR427" i="126"/>
  <c r="BS427" i="126"/>
  <c r="BT427" i="126"/>
  <c r="BU427" i="126"/>
  <c r="BV427" i="126"/>
  <c r="BW427" i="126"/>
  <c r="BX427" i="126"/>
  <c r="BY427" i="126"/>
  <c r="BZ427" i="126"/>
  <c r="CA427" i="126"/>
  <c r="CB427" i="126"/>
  <c r="CC427" i="126"/>
  <c r="CD427" i="126"/>
  <c r="CE427" i="126"/>
  <c r="CF427" i="126"/>
  <c r="CG427" i="126"/>
  <c r="CH427" i="126"/>
  <c r="CI427" i="126"/>
  <c r="CJ427" i="126"/>
  <c r="CK427" i="126"/>
  <c r="AX428" i="126"/>
  <c r="AY428" i="126"/>
  <c r="AZ428" i="126"/>
  <c r="BA428" i="126"/>
  <c r="BB428" i="126"/>
  <c r="BC428" i="126"/>
  <c r="BD428" i="126"/>
  <c r="BE428" i="126"/>
  <c r="BF428" i="126"/>
  <c r="BG428" i="126"/>
  <c r="BH428" i="126"/>
  <c r="BI428" i="126"/>
  <c r="BJ428" i="126"/>
  <c r="BK428" i="126"/>
  <c r="BL428" i="126"/>
  <c r="BM428" i="126"/>
  <c r="BN428" i="126"/>
  <c r="BO428" i="126"/>
  <c r="BP428" i="126"/>
  <c r="BQ428" i="126"/>
  <c r="BR428" i="126"/>
  <c r="BS428" i="126"/>
  <c r="BT428" i="126"/>
  <c r="BU428" i="126"/>
  <c r="BV428" i="126"/>
  <c r="BW428" i="126"/>
  <c r="BX428" i="126"/>
  <c r="BY428" i="126"/>
  <c r="BZ428" i="126"/>
  <c r="CA428" i="126"/>
  <c r="CB428" i="126"/>
  <c r="CC428" i="126"/>
  <c r="CD428" i="126"/>
  <c r="CE428" i="126"/>
  <c r="CF428" i="126"/>
  <c r="CG428" i="126"/>
  <c r="CH428" i="126"/>
  <c r="CI428" i="126"/>
  <c r="CJ428" i="126"/>
  <c r="CK428" i="126"/>
  <c r="AX429" i="126"/>
  <c r="AY429" i="126"/>
  <c r="AZ429" i="126"/>
  <c r="BA429" i="126"/>
  <c r="BB429" i="126"/>
  <c r="BC429" i="126"/>
  <c r="BD429" i="126"/>
  <c r="BE429" i="126"/>
  <c r="BF429" i="126"/>
  <c r="BG429" i="126"/>
  <c r="BH429" i="126"/>
  <c r="BI429" i="126"/>
  <c r="BJ429" i="126"/>
  <c r="BK429" i="126"/>
  <c r="BL429" i="126"/>
  <c r="BM429" i="126"/>
  <c r="BN429" i="126"/>
  <c r="BO429" i="126"/>
  <c r="BP429" i="126"/>
  <c r="BQ429" i="126"/>
  <c r="BR429" i="126"/>
  <c r="BS429" i="126"/>
  <c r="BT429" i="126"/>
  <c r="BU429" i="126"/>
  <c r="BV429" i="126"/>
  <c r="BW429" i="126"/>
  <c r="BX429" i="126"/>
  <c r="BY429" i="126"/>
  <c r="BZ429" i="126"/>
  <c r="CA429" i="126"/>
  <c r="CB429" i="126"/>
  <c r="CC429" i="126"/>
  <c r="CD429" i="126"/>
  <c r="CE429" i="126"/>
  <c r="CF429" i="126"/>
  <c r="CG429" i="126"/>
  <c r="CH429" i="126"/>
  <c r="CI429" i="126"/>
  <c r="CJ429" i="126"/>
  <c r="CK429" i="126"/>
  <c r="AX430" i="126"/>
  <c r="AY430" i="126"/>
  <c r="AZ430" i="126"/>
  <c r="BA430" i="126"/>
  <c r="BB430" i="126"/>
  <c r="BC430" i="126"/>
  <c r="BD430" i="126"/>
  <c r="BE430" i="126"/>
  <c r="BF430" i="126"/>
  <c r="BG430" i="126"/>
  <c r="BH430" i="126"/>
  <c r="BI430" i="126"/>
  <c r="BJ430" i="126"/>
  <c r="BK430" i="126"/>
  <c r="BL430" i="126"/>
  <c r="BM430" i="126"/>
  <c r="BN430" i="126"/>
  <c r="BO430" i="126"/>
  <c r="BP430" i="126"/>
  <c r="BQ430" i="126"/>
  <c r="BR430" i="126"/>
  <c r="BS430" i="126"/>
  <c r="BT430" i="126"/>
  <c r="BU430" i="126"/>
  <c r="BV430" i="126"/>
  <c r="BW430" i="126"/>
  <c r="BX430" i="126"/>
  <c r="BY430" i="126"/>
  <c r="BZ430" i="126"/>
  <c r="CA430" i="126"/>
  <c r="CB430" i="126"/>
  <c r="CC430" i="126"/>
  <c r="CD430" i="126"/>
  <c r="CE430" i="126"/>
  <c r="CF430" i="126"/>
  <c r="CG430" i="126"/>
  <c r="CH430" i="126"/>
  <c r="CI430" i="126"/>
  <c r="CJ430" i="126"/>
  <c r="CK430" i="126"/>
  <c r="AX431" i="126"/>
  <c r="AY431" i="126"/>
  <c r="AZ431" i="126"/>
  <c r="BA431" i="126"/>
  <c r="BB431" i="126"/>
  <c r="BC431" i="126"/>
  <c r="BD431" i="126"/>
  <c r="BE431" i="126"/>
  <c r="BF431" i="126"/>
  <c r="BG431" i="126"/>
  <c r="BH431" i="126"/>
  <c r="BI431" i="126"/>
  <c r="BJ431" i="126"/>
  <c r="BK431" i="126"/>
  <c r="BL431" i="126"/>
  <c r="BM431" i="126"/>
  <c r="BN431" i="126"/>
  <c r="BO431" i="126"/>
  <c r="BP431" i="126"/>
  <c r="BQ431" i="126"/>
  <c r="BR431" i="126"/>
  <c r="BS431" i="126"/>
  <c r="BT431" i="126"/>
  <c r="BU431" i="126"/>
  <c r="BV431" i="126"/>
  <c r="BW431" i="126"/>
  <c r="BX431" i="126"/>
  <c r="BY431" i="126"/>
  <c r="BZ431" i="126"/>
  <c r="CA431" i="126"/>
  <c r="CB431" i="126"/>
  <c r="CC431" i="126"/>
  <c r="CD431" i="126"/>
  <c r="CE431" i="126"/>
  <c r="CF431" i="126"/>
  <c r="CG431" i="126"/>
  <c r="CH431" i="126"/>
  <c r="CI431" i="126"/>
  <c r="CJ431" i="126"/>
  <c r="CK431" i="126"/>
  <c r="AX432" i="126"/>
  <c r="AY432" i="126"/>
  <c r="AZ432" i="126"/>
  <c r="BA432" i="126"/>
  <c r="BB432" i="126"/>
  <c r="BC432" i="126"/>
  <c r="BD432" i="126"/>
  <c r="BE432" i="126"/>
  <c r="BF432" i="126"/>
  <c r="BG432" i="126"/>
  <c r="BH432" i="126"/>
  <c r="BI432" i="126"/>
  <c r="BJ432" i="126"/>
  <c r="BK432" i="126"/>
  <c r="BL432" i="126"/>
  <c r="BM432" i="126"/>
  <c r="BN432" i="126"/>
  <c r="BO432" i="126"/>
  <c r="BP432" i="126"/>
  <c r="BQ432" i="126"/>
  <c r="BR432" i="126"/>
  <c r="BS432" i="126"/>
  <c r="BT432" i="126"/>
  <c r="BU432" i="126"/>
  <c r="BV432" i="126"/>
  <c r="BW432" i="126"/>
  <c r="BX432" i="126"/>
  <c r="BY432" i="126"/>
  <c r="BZ432" i="126"/>
  <c r="CA432" i="126"/>
  <c r="CB432" i="126"/>
  <c r="CC432" i="126"/>
  <c r="CD432" i="126"/>
  <c r="CE432" i="126"/>
  <c r="CF432" i="126"/>
  <c r="CG432" i="126"/>
  <c r="CH432" i="126"/>
  <c r="CI432" i="126"/>
  <c r="CJ432" i="126"/>
  <c r="CK432" i="126"/>
  <c r="AX433" i="126"/>
  <c r="AY433" i="126"/>
  <c r="AZ433" i="126"/>
  <c r="BA433" i="126"/>
  <c r="BB433" i="126"/>
  <c r="BC433" i="126"/>
  <c r="BD433" i="126"/>
  <c r="BE433" i="126"/>
  <c r="BF433" i="126"/>
  <c r="BG433" i="126"/>
  <c r="BH433" i="126"/>
  <c r="BI433" i="126"/>
  <c r="BJ433" i="126"/>
  <c r="BK433" i="126"/>
  <c r="BL433" i="126"/>
  <c r="BM433" i="126"/>
  <c r="BN433" i="126"/>
  <c r="BO433" i="126"/>
  <c r="BP433" i="126"/>
  <c r="BQ433" i="126"/>
  <c r="BR433" i="126"/>
  <c r="BS433" i="126"/>
  <c r="BT433" i="126"/>
  <c r="BU433" i="126"/>
  <c r="BV433" i="126"/>
  <c r="BW433" i="126"/>
  <c r="BX433" i="126"/>
  <c r="BY433" i="126"/>
  <c r="BZ433" i="126"/>
  <c r="CA433" i="126"/>
  <c r="CB433" i="126"/>
  <c r="CC433" i="126"/>
  <c r="CD433" i="126"/>
  <c r="CE433" i="126"/>
  <c r="CF433" i="126"/>
  <c r="CG433" i="126"/>
  <c r="CH433" i="126"/>
  <c r="CI433" i="126"/>
  <c r="CJ433" i="126"/>
  <c r="CK433" i="126"/>
  <c r="AX434" i="126"/>
  <c r="AY434" i="126"/>
  <c r="AZ434" i="126"/>
  <c r="BA434" i="126"/>
  <c r="BB434" i="126"/>
  <c r="BC434" i="126"/>
  <c r="BD434" i="126"/>
  <c r="BE434" i="126"/>
  <c r="BF434" i="126"/>
  <c r="BG434" i="126"/>
  <c r="BH434" i="126"/>
  <c r="BI434" i="126"/>
  <c r="BJ434" i="126"/>
  <c r="BK434" i="126"/>
  <c r="BL434" i="126"/>
  <c r="BM434" i="126"/>
  <c r="BN434" i="126"/>
  <c r="BO434" i="126"/>
  <c r="BP434" i="126"/>
  <c r="BQ434" i="126"/>
  <c r="BR434" i="126"/>
  <c r="BS434" i="126"/>
  <c r="BT434" i="126"/>
  <c r="BU434" i="126"/>
  <c r="BV434" i="126"/>
  <c r="BW434" i="126"/>
  <c r="BX434" i="126"/>
  <c r="BY434" i="126"/>
  <c r="BZ434" i="126"/>
  <c r="CA434" i="126"/>
  <c r="CB434" i="126"/>
  <c r="CC434" i="126"/>
  <c r="CD434" i="126"/>
  <c r="CE434" i="126"/>
  <c r="CF434" i="126"/>
  <c r="CG434" i="126"/>
  <c r="CH434" i="126"/>
  <c r="CI434" i="126"/>
  <c r="CJ434" i="126"/>
  <c r="CK434" i="126"/>
  <c r="AX435" i="126"/>
  <c r="AY435" i="126"/>
  <c r="AZ435" i="126"/>
  <c r="BA435" i="126"/>
  <c r="BB435" i="126"/>
  <c r="BC435" i="126"/>
  <c r="BD435" i="126"/>
  <c r="BE435" i="126"/>
  <c r="BF435" i="126"/>
  <c r="BG435" i="126"/>
  <c r="BH435" i="126"/>
  <c r="BI435" i="126"/>
  <c r="BJ435" i="126"/>
  <c r="BK435" i="126"/>
  <c r="BL435" i="126"/>
  <c r="BM435" i="126"/>
  <c r="BN435" i="126"/>
  <c r="BO435" i="126"/>
  <c r="BP435" i="126"/>
  <c r="BQ435" i="126"/>
  <c r="BR435" i="126"/>
  <c r="BS435" i="126"/>
  <c r="BT435" i="126"/>
  <c r="BU435" i="126"/>
  <c r="BV435" i="126"/>
  <c r="BW435" i="126"/>
  <c r="BX435" i="126"/>
  <c r="BY435" i="126"/>
  <c r="BZ435" i="126"/>
  <c r="CA435" i="126"/>
  <c r="CB435" i="126"/>
  <c r="CC435" i="126"/>
  <c r="CD435" i="126"/>
  <c r="CE435" i="126"/>
  <c r="CF435" i="126"/>
  <c r="CG435" i="126"/>
  <c r="CH435" i="126"/>
  <c r="CI435" i="126"/>
  <c r="CJ435" i="126"/>
  <c r="CK435" i="126"/>
  <c r="AX436" i="126"/>
  <c r="AY436" i="126"/>
  <c r="AZ436" i="126"/>
  <c r="BA436" i="126"/>
  <c r="BB436" i="126"/>
  <c r="BC436" i="126"/>
  <c r="BD436" i="126"/>
  <c r="BE436" i="126"/>
  <c r="BF436" i="126"/>
  <c r="BG436" i="126"/>
  <c r="BH436" i="126"/>
  <c r="BI436" i="126"/>
  <c r="BJ436" i="126"/>
  <c r="BK436" i="126"/>
  <c r="BL436" i="126"/>
  <c r="BM436" i="126"/>
  <c r="BN436" i="126"/>
  <c r="BO436" i="126"/>
  <c r="BP436" i="126"/>
  <c r="BQ436" i="126"/>
  <c r="BR436" i="126"/>
  <c r="BS436" i="126"/>
  <c r="BT436" i="126"/>
  <c r="BU436" i="126"/>
  <c r="BV436" i="126"/>
  <c r="BW436" i="126"/>
  <c r="BX436" i="126"/>
  <c r="BY436" i="126"/>
  <c r="BZ436" i="126"/>
  <c r="CA436" i="126"/>
  <c r="CB436" i="126"/>
  <c r="CC436" i="126"/>
  <c r="CD436" i="126"/>
  <c r="CE436" i="126"/>
  <c r="CF436" i="126"/>
  <c r="CG436" i="126"/>
  <c r="CH436" i="126"/>
  <c r="CI436" i="126"/>
  <c r="CJ436" i="126"/>
  <c r="CK436" i="126"/>
  <c r="AX437" i="126"/>
  <c r="AY437" i="126"/>
  <c r="AZ437" i="126"/>
  <c r="BA437" i="126"/>
  <c r="BB437" i="126"/>
  <c r="BC437" i="126"/>
  <c r="BD437" i="126"/>
  <c r="BE437" i="126"/>
  <c r="BF437" i="126"/>
  <c r="BG437" i="126"/>
  <c r="BH437" i="126"/>
  <c r="BI437" i="126"/>
  <c r="BJ437" i="126"/>
  <c r="BK437" i="126"/>
  <c r="BL437" i="126"/>
  <c r="BM437" i="126"/>
  <c r="BN437" i="126"/>
  <c r="BO437" i="126"/>
  <c r="BP437" i="126"/>
  <c r="BQ437" i="126"/>
  <c r="BR437" i="126"/>
  <c r="BS437" i="126"/>
  <c r="BT437" i="126"/>
  <c r="BU437" i="126"/>
  <c r="BV437" i="126"/>
  <c r="BW437" i="126"/>
  <c r="BX437" i="126"/>
  <c r="BY437" i="126"/>
  <c r="BZ437" i="126"/>
  <c r="CA437" i="126"/>
  <c r="CB437" i="126"/>
  <c r="CC437" i="126"/>
  <c r="CD437" i="126"/>
  <c r="CE437" i="126"/>
  <c r="CF437" i="126"/>
  <c r="CG437" i="126"/>
  <c r="CH437" i="126"/>
  <c r="CI437" i="126"/>
  <c r="CJ437" i="126"/>
  <c r="CK437" i="126"/>
  <c r="AX438" i="126"/>
  <c r="AY438" i="126"/>
  <c r="AZ438" i="126"/>
  <c r="BA438" i="126"/>
  <c r="BB438" i="126"/>
  <c r="BC438" i="126"/>
  <c r="BD438" i="126"/>
  <c r="BE438" i="126"/>
  <c r="BF438" i="126"/>
  <c r="BG438" i="126"/>
  <c r="BH438" i="126"/>
  <c r="BI438" i="126"/>
  <c r="BJ438" i="126"/>
  <c r="BK438" i="126"/>
  <c r="BL438" i="126"/>
  <c r="BM438" i="126"/>
  <c r="BN438" i="126"/>
  <c r="BO438" i="126"/>
  <c r="BP438" i="126"/>
  <c r="BQ438" i="126"/>
  <c r="BR438" i="126"/>
  <c r="BS438" i="126"/>
  <c r="BT438" i="126"/>
  <c r="BU438" i="126"/>
  <c r="BV438" i="126"/>
  <c r="BW438" i="126"/>
  <c r="BX438" i="126"/>
  <c r="BY438" i="126"/>
  <c r="BZ438" i="126"/>
  <c r="CA438" i="126"/>
  <c r="CB438" i="126"/>
  <c r="CC438" i="126"/>
  <c r="CD438" i="126"/>
  <c r="CE438" i="126"/>
  <c r="CF438" i="126"/>
  <c r="CG438" i="126"/>
  <c r="CH438" i="126"/>
  <c r="CI438" i="126"/>
  <c r="CJ438" i="126"/>
  <c r="CK438" i="126"/>
  <c r="AX439" i="126"/>
  <c r="AY439" i="126"/>
  <c r="AZ439" i="126"/>
  <c r="BA439" i="126"/>
  <c r="BB439" i="126"/>
  <c r="BC439" i="126"/>
  <c r="BD439" i="126"/>
  <c r="BE439" i="126"/>
  <c r="BF439" i="126"/>
  <c r="BG439" i="126"/>
  <c r="BH439" i="126"/>
  <c r="BI439" i="126"/>
  <c r="BJ439" i="126"/>
  <c r="BK439" i="126"/>
  <c r="BL439" i="126"/>
  <c r="BM439" i="126"/>
  <c r="BN439" i="126"/>
  <c r="BO439" i="126"/>
  <c r="BP439" i="126"/>
  <c r="BQ439" i="126"/>
  <c r="BR439" i="126"/>
  <c r="BS439" i="126"/>
  <c r="BT439" i="126"/>
  <c r="BU439" i="126"/>
  <c r="BV439" i="126"/>
  <c r="BW439" i="126"/>
  <c r="BX439" i="126"/>
  <c r="BY439" i="126"/>
  <c r="BZ439" i="126"/>
  <c r="CA439" i="126"/>
  <c r="CB439" i="126"/>
  <c r="CC439" i="126"/>
  <c r="CD439" i="126"/>
  <c r="CE439" i="126"/>
  <c r="CF439" i="126"/>
  <c r="CG439" i="126"/>
  <c r="CH439" i="126"/>
  <c r="CI439" i="126"/>
  <c r="CJ439" i="126"/>
  <c r="CK439" i="126"/>
  <c r="AX440" i="126"/>
  <c r="AY440" i="126"/>
  <c r="AZ440" i="126"/>
  <c r="BA440" i="126"/>
  <c r="BB440" i="126"/>
  <c r="BC440" i="126"/>
  <c r="BD440" i="126"/>
  <c r="BE440" i="126"/>
  <c r="BF440" i="126"/>
  <c r="BG440" i="126"/>
  <c r="BH440" i="126"/>
  <c r="BI440" i="126"/>
  <c r="BJ440" i="126"/>
  <c r="BK440" i="126"/>
  <c r="BL440" i="126"/>
  <c r="BM440" i="126"/>
  <c r="BN440" i="126"/>
  <c r="BO440" i="126"/>
  <c r="BP440" i="126"/>
  <c r="BQ440" i="126"/>
  <c r="BR440" i="126"/>
  <c r="BS440" i="126"/>
  <c r="BT440" i="126"/>
  <c r="BU440" i="126"/>
  <c r="BV440" i="126"/>
  <c r="BW440" i="126"/>
  <c r="BX440" i="126"/>
  <c r="BY440" i="126"/>
  <c r="BZ440" i="126"/>
  <c r="CA440" i="126"/>
  <c r="CB440" i="126"/>
  <c r="CC440" i="126"/>
  <c r="CD440" i="126"/>
  <c r="CE440" i="126"/>
  <c r="CF440" i="126"/>
  <c r="CG440" i="126"/>
  <c r="CH440" i="126"/>
  <c r="CI440" i="126"/>
  <c r="CJ440" i="126"/>
  <c r="CK440" i="126"/>
  <c r="AX441" i="126"/>
  <c r="AY441" i="126"/>
  <c r="AZ441" i="126"/>
  <c r="BA441" i="126"/>
  <c r="BB441" i="126"/>
  <c r="BC441" i="126"/>
  <c r="BD441" i="126"/>
  <c r="BE441" i="126"/>
  <c r="BF441" i="126"/>
  <c r="BG441" i="126"/>
  <c r="BH441" i="126"/>
  <c r="BI441" i="126"/>
  <c r="BJ441" i="126"/>
  <c r="BK441" i="126"/>
  <c r="BL441" i="126"/>
  <c r="BM441" i="126"/>
  <c r="BN441" i="126"/>
  <c r="BO441" i="126"/>
  <c r="BP441" i="126"/>
  <c r="BQ441" i="126"/>
  <c r="BR441" i="126"/>
  <c r="BS441" i="126"/>
  <c r="BT441" i="126"/>
  <c r="BU441" i="126"/>
  <c r="BV441" i="126"/>
  <c r="BW441" i="126"/>
  <c r="BX441" i="126"/>
  <c r="BY441" i="126"/>
  <c r="BZ441" i="126"/>
  <c r="CA441" i="126"/>
  <c r="CB441" i="126"/>
  <c r="CC441" i="126"/>
  <c r="CD441" i="126"/>
  <c r="CE441" i="126"/>
  <c r="CF441" i="126"/>
  <c r="CG441" i="126"/>
  <c r="CH441" i="126"/>
  <c r="CI441" i="126"/>
  <c r="CJ441" i="126"/>
  <c r="CK441" i="126"/>
  <c r="AX442" i="126"/>
  <c r="AY442" i="126"/>
  <c r="AZ442" i="126"/>
  <c r="BA442" i="126"/>
  <c r="BB442" i="126"/>
  <c r="BC442" i="126"/>
  <c r="BD442" i="126"/>
  <c r="BE442" i="126"/>
  <c r="BF442" i="126"/>
  <c r="BG442" i="126"/>
  <c r="BH442" i="126"/>
  <c r="BI442" i="126"/>
  <c r="BJ442" i="126"/>
  <c r="BK442" i="126"/>
  <c r="BL442" i="126"/>
  <c r="BM442" i="126"/>
  <c r="BN442" i="126"/>
  <c r="BO442" i="126"/>
  <c r="BP442" i="126"/>
  <c r="BQ442" i="126"/>
  <c r="BR442" i="126"/>
  <c r="BS442" i="126"/>
  <c r="BT442" i="126"/>
  <c r="BU442" i="126"/>
  <c r="BV442" i="126"/>
  <c r="BW442" i="126"/>
  <c r="BX442" i="126"/>
  <c r="BY442" i="126"/>
  <c r="BZ442" i="126"/>
  <c r="CA442" i="126"/>
  <c r="CB442" i="126"/>
  <c r="CC442" i="126"/>
  <c r="CD442" i="126"/>
  <c r="CE442" i="126"/>
  <c r="CF442" i="126"/>
  <c r="CG442" i="126"/>
  <c r="CH442" i="126"/>
  <c r="CI442" i="126"/>
  <c r="CJ442" i="126"/>
  <c r="CK442" i="126"/>
  <c r="AX443" i="126"/>
  <c r="AY443" i="126"/>
  <c r="AZ443" i="126"/>
  <c r="BA443" i="126"/>
  <c r="BB443" i="126"/>
  <c r="BC443" i="126"/>
  <c r="BD443" i="126"/>
  <c r="BE443" i="126"/>
  <c r="BF443" i="126"/>
  <c r="BG443" i="126"/>
  <c r="BH443" i="126"/>
  <c r="BI443" i="126"/>
  <c r="BJ443" i="126"/>
  <c r="BK443" i="126"/>
  <c r="BL443" i="126"/>
  <c r="BM443" i="126"/>
  <c r="BN443" i="126"/>
  <c r="BO443" i="126"/>
  <c r="BP443" i="126"/>
  <c r="BQ443" i="126"/>
  <c r="BR443" i="126"/>
  <c r="BS443" i="126"/>
  <c r="BT443" i="126"/>
  <c r="BU443" i="126"/>
  <c r="BV443" i="126"/>
  <c r="BW443" i="126"/>
  <c r="BX443" i="126"/>
  <c r="BY443" i="126"/>
  <c r="BZ443" i="126"/>
  <c r="CA443" i="126"/>
  <c r="CB443" i="126"/>
  <c r="CC443" i="126"/>
  <c r="CD443" i="126"/>
  <c r="CE443" i="126"/>
  <c r="CF443" i="126"/>
  <c r="CG443" i="126"/>
  <c r="CH443" i="126"/>
  <c r="CI443" i="126"/>
  <c r="CJ443" i="126"/>
  <c r="CK443" i="126"/>
  <c r="AX444" i="126"/>
  <c r="AY444" i="126"/>
  <c r="AZ444" i="126"/>
  <c r="BA444" i="126"/>
  <c r="BB444" i="126"/>
  <c r="BC444" i="126"/>
  <c r="BD444" i="126"/>
  <c r="BE444" i="126"/>
  <c r="BF444" i="126"/>
  <c r="BG444" i="126"/>
  <c r="BH444" i="126"/>
  <c r="BI444" i="126"/>
  <c r="BJ444" i="126"/>
  <c r="BK444" i="126"/>
  <c r="BL444" i="126"/>
  <c r="BM444" i="126"/>
  <c r="BN444" i="126"/>
  <c r="BO444" i="126"/>
  <c r="BP444" i="126"/>
  <c r="BQ444" i="126"/>
  <c r="BR444" i="126"/>
  <c r="BS444" i="126"/>
  <c r="BT444" i="126"/>
  <c r="BU444" i="126"/>
  <c r="BV444" i="126"/>
  <c r="BW444" i="126"/>
  <c r="BX444" i="126"/>
  <c r="BY444" i="126"/>
  <c r="BZ444" i="126"/>
  <c r="CA444" i="126"/>
  <c r="CB444" i="126"/>
  <c r="CC444" i="126"/>
  <c r="CD444" i="126"/>
  <c r="CE444" i="126"/>
  <c r="CF444" i="126"/>
  <c r="CG444" i="126"/>
  <c r="CH444" i="126"/>
  <c r="CI444" i="126"/>
  <c r="CJ444" i="126"/>
  <c r="CK444" i="126"/>
  <c r="AX445" i="126"/>
  <c r="AY445" i="126"/>
  <c r="AZ445" i="126"/>
  <c r="BA445" i="126"/>
  <c r="BB445" i="126"/>
  <c r="BC445" i="126"/>
  <c r="BD445" i="126"/>
  <c r="BE445" i="126"/>
  <c r="BF445" i="126"/>
  <c r="BG445" i="126"/>
  <c r="BH445" i="126"/>
  <c r="BI445" i="126"/>
  <c r="BJ445" i="126"/>
  <c r="BK445" i="126"/>
  <c r="BL445" i="126"/>
  <c r="BM445" i="126"/>
  <c r="BN445" i="126"/>
  <c r="BO445" i="126"/>
  <c r="BP445" i="126"/>
  <c r="BQ445" i="126"/>
  <c r="BR445" i="126"/>
  <c r="BS445" i="126"/>
  <c r="BT445" i="126"/>
  <c r="BU445" i="126"/>
  <c r="BV445" i="126"/>
  <c r="BW445" i="126"/>
  <c r="BX445" i="126"/>
  <c r="BY445" i="126"/>
  <c r="BZ445" i="126"/>
  <c r="CA445" i="126"/>
  <c r="CB445" i="126"/>
  <c r="CC445" i="126"/>
  <c r="CD445" i="126"/>
  <c r="CE445" i="126"/>
  <c r="CF445" i="126"/>
  <c r="CG445" i="126"/>
  <c r="CH445" i="126"/>
  <c r="CI445" i="126"/>
  <c r="CJ445" i="126"/>
  <c r="CK445" i="126"/>
  <c r="AX446" i="126"/>
  <c r="AY446" i="126"/>
  <c r="AZ446" i="126"/>
  <c r="BA446" i="126"/>
  <c r="BB446" i="126"/>
  <c r="BC446" i="126"/>
  <c r="BD446" i="126"/>
  <c r="BE446" i="126"/>
  <c r="BF446" i="126"/>
  <c r="BG446" i="126"/>
  <c r="BH446" i="126"/>
  <c r="BI446" i="126"/>
  <c r="BJ446" i="126"/>
  <c r="BK446" i="126"/>
  <c r="BL446" i="126"/>
  <c r="BM446" i="126"/>
  <c r="BN446" i="126"/>
  <c r="BO446" i="126"/>
  <c r="BP446" i="126"/>
  <c r="BQ446" i="126"/>
  <c r="BR446" i="126"/>
  <c r="BS446" i="126"/>
  <c r="BT446" i="126"/>
  <c r="BU446" i="126"/>
  <c r="BV446" i="126"/>
  <c r="BW446" i="126"/>
  <c r="BX446" i="126"/>
  <c r="BY446" i="126"/>
  <c r="BZ446" i="126"/>
  <c r="CA446" i="126"/>
  <c r="CB446" i="126"/>
  <c r="CC446" i="126"/>
  <c r="CD446" i="126"/>
  <c r="CE446" i="126"/>
  <c r="CF446" i="126"/>
  <c r="CG446" i="126"/>
  <c r="CH446" i="126"/>
  <c r="CI446" i="126"/>
  <c r="CJ446" i="126"/>
  <c r="CK446" i="126"/>
  <c r="AX447" i="126"/>
  <c r="AY447" i="126"/>
  <c r="AZ447" i="126"/>
  <c r="BA447" i="126"/>
  <c r="BB447" i="126"/>
  <c r="BC447" i="126"/>
  <c r="BD447" i="126"/>
  <c r="BE447" i="126"/>
  <c r="BF447" i="126"/>
  <c r="BG447" i="126"/>
  <c r="BH447" i="126"/>
  <c r="BI447" i="126"/>
  <c r="BJ447" i="126"/>
  <c r="BK447" i="126"/>
  <c r="BL447" i="126"/>
  <c r="BM447" i="126"/>
  <c r="BN447" i="126"/>
  <c r="BO447" i="126"/>
  <c r="BP447" i="126"/>
  <c r="BQ447" i="126"/>
  <c r="BR447" i="126"/>
  <c r="BS447" i="126"/>
  <c r="BT447" i="126"/>
  <c r="BU447" i="126"/>
  <c r="BV447" i="126"/>
  <c r="BW447" i="126"/>
  <c r="BX447" i="126"/>
  <c r="BY447" i="126"/>
  <c r="BZ447" i="126"/>
  <c r="CA447" i="126"/>
  <c r="CB447" i="126"/>
  <c r="CC447" i="126"/>
  <c r="CD447" i="126"/>
  <c r="CE447" i="126"/>
  <c r="CF447" i="126"/>
  <c r="CG447" i="126"/>
  <c r="CH447" i="126"/>
  <c r="CI447" i="126"/>
  <c r="CJ447" i="126"/>
  <c r="CK447" i="126"/>
  <c r="AX448" i="126"/>
  <c r="AY448" i="126"/>
  <c r="AZ448" i="126"/>
  <c r="BA448" i="126"/>
  <c r="BB448" i="126"/>
  <c r="BC448" i="126"/>
  <c r="BD448" i="126"/>
  <c r="BE448" i="126"/>
  <c r="BF448" i="126"/>
  <c r="BG448" i="126"/>
  <c r="BH448" i="126"/>
  <c r="BI448" i="126"/>
  <c r="BJ448" i="126"/>
  <c r="BK448" i="126"/>
  <c r="BL448" i="126"/>
  <c r="BM448" i="126"/>
  <c r="BN448" i="126"/>
  <c r="BO448" i="126"/>
  <c r="BP448" i="126"/>
  <c r="BQ448" i="126"/>
  <c r="BR448" i="126"/>
  <c r="BS448" i="126"/>
  <c r="BT448" i="126"/>
  <c r="BU448" i="126"/>
  <c r="BV448" i="126"/>
  <c r="BW448" i="126"/>
  <c r="BX448" i="126"/>
  <c r="BY448" i="126"/>
  <c r="BZ448" i="126"/>
  <c r="CA448" i="126"/>
  <c r="CB448" i="126"/>
  <c r="CC448" i="126"/>
  <c r="CD448" i="126"/>
  <c r="CE448" i="126"/>
  <c r="CF448" i="126"/>
  <c r="CG448" i="126"/>
  <c r="CH448" i="126"/>
  <c r="CI448" i="126"/>
  <c r="CJ448" i="126"/>
  <c r="CK448" i="126"/>
  <c r="AX449" i="126"/>
  <c r="AY449" i="126"/>
  <c r="AZ449" i="126"/>
  <c r="BA449" i="126"/>
  <c r="BB449" i="126"/>
  <c r="BC449" i="126"/>
  <c r="BD449" i="126"/>
  <c r="BE449" i="126"/>
  <c r="BF449" i="126"/>
  <c r="BG449" i="126"/>
  <c r="BH449" i="126"/>
  <c r="BI449" i="126"/>
  <c r="BJ449" i="126"/>
  <c r="BK449" i="126"/>
  <c r="BL449" i="126"/>
  <c r="BM449" i="126"/>
  <c r="BN449" i="126"/>
  <c r="BO449" i="126"/>
  <c r="BP449" i="126"/>
  <c r="BQ449" i="126"/>
  <c r="BR449" i="126"/>
  <c r="BS449" i="126"/>
  <c r="BT449" i="126"/>
  <c r="BU449" i="126"/>
  <c r="BV449" i="126"/>
  <c r="BW449" i="126"/>
  <c r="BX449" i="126"/>
  <c r="BY449" i="126"/>
  <c r="BZ449" i="126"/>
  <c r="CA449" i="126"/>
  <c r="CB449" i="126"/>
  <c r="CC449" i="126"/>
  <c r="CD449" i="126"/>
  <c r="CE449" i="126"/>
  <c r="CF449" i="126"/>
  <c r="CG449" i="126"/>
  <c r="CH449" i="126"/>
  <c r="CI449" i="126"/>
  <c r="CJ449" i="126"/>
  <c r="CK449" i="126"/>
  <c r="AX450" i="126"/>
  <c r="AY450" i="126"/>
  <c r="AZ450" i="126"/>
  <c r="BA450" i="126"/>
  <c r="BB450" i="126"/>
  <c r="BC450" i="126"/>
  <c r="BD450" i="126"/>
  <c r="BE450" i="126"/>
  <c r="BF450" i="126"/>
  <c r="BG450" i="126"/>
  <c r="BH450" i="126"/>
  <c r="BI450" i="126"/>
  <c r="BJ450" i="126"/>
  <c r="BK450" i="126"/>
  <c r="BL450" i="126"/>
  <c r="BM450" i="126"/>
  <c r="BN450" i="126"/>
  <c r="BO450" i="126"/>
  <c r="BP450" i="126"/>
  <c r="BQ450" i="126"/>
  <c r="BR450" i="126"/>
  <c r="BS450" i="126"/>
  <c r="BT450" i="126"/>
  <c r="BU450" i="126"/>
  <c r="BV450" i="126"/>
  <c r="BW450" i="126"/>
  <c r="BX450" i="126"/>
  <c r="BY450" i="126"/>
  <c r="BZ450" i="126"/>
  <c r="CA450" i="126"/>
  <c r="CB450" i="126"/>
  <c r="CC450" i="126"/>
  <c r="CD450" i="126"/>
  <c r="CE450" i="126"/>
  <c r="CF450" i="126"/>
  <c r="CG450" i="126"/>
  <c r="CH450" i="126"/>
  <c r="CI450" i="126"/>
  <c r="CJ450" i="126"/>
  <c r="CK450" i="126"/>
  <c r="AX451" i="126"/>
  <c r="AY451" i="126"/>
  <c r="AZ451" i="126"/>
  <c r="BA451" i="126"/>
  <c r="BB451" i="126"/>
  <c r="BC451" i="126"/>
  <c r="BD451" i="126"/>
  <c r="BE451" i="126"/>
  <c r="BF451" i="126"/>
  <c r="BG451" i="126"/>
  <c r="BH451" i="126"/>
  <c r="BI451" i="126"/>
  <c r="BJ451" i="126"/>
  <c r="BK451" i="126"/>
  <c r="BL451" i="126"/>
  <c r="BM451" i="126"/>
  <c r="BN451" i="126"/>
  <c r="BO451" i="126"/>
  <c r="BP451" i="126"/>
  <c r="BQ451" i="126"/>
  <c r="BR451" i="126"/>
  <c r="BS451" i="126"/>
  <c r="BT451" i="126"/>
  <c r="BU451" i="126"/>
  <c r="BV451" i="126"/>
  <c r="BW451" i="126"/>
  <c r="BX451" i="126"/>
  <c r="BY451" i="126"/>
  <c r="BZ451" i="126"/>
  <c r="CA451" i="126"/>
  <c r="CB451" i="126"/>
  <c r="CC451" i="126"/>
  <c r="CD451" i="126"/>
  <c r="CE451" i="126"/>
  <c r="CF451" i="126"/>
  <c r="CG451" i="126"/>
  <c r="CH451" i="126"/>
  <c r="CI451" i="126"/>
  <c r="CJ451" i="126"/>
  <c r="CK451" i="126"/>
  <c r="AX452" i="126"/>
  <c r="AY452" i="126"/>
  <c r="AZ452" i="126"/>
  <c r="BA452" i="126"/>
  <c r="BB452" i="126"/>
  <c r="BC452" i="126"/>
  <c r="BD452" i="126"/>
  <c r="BE452" i="126"/>
  <c r="BF452" i="126"/>
  <c r="BG452" i="126"/>
  <c r="BH452" i="126"/>
  <c r="BI452" i="126"/>
  <c r="BJ452" i="126"/>
  <c r="BK452" i="126"/>
  <c r="BL452" i="126"/>
  <c r="BM452" i="126"/>
  <c r="BN452" i="126"/>
  <c r="BO452" i="126"/>
  <c r="BP452" i="126"/>
  <c r="BQ452" i="126"/>
  <c r="BR452" i="126"/>
  <c r="BS452" i="126"/>
  <c r="BT452" i="126"/>
  <c r="BU452" i="126"/>
  <c r="BV452" i="126"/>
  <c r="BW452" i="126"/>
  <c r="BX452" i="126"/>
  <c r="BY452" i="126"/>
  <c r="BZ452" i="126"/>
  <c r="CA452" i="126"/>
  <c r="CB452" i="126"/>
  <c r="CC452" i="126"/>
  <c r="CD452" i="126"/>
  <c r="CE452" i="126"/>
  <c r="CF452" i="126"/>
  <c r="CG452" i="126"/>
  <c r="CH452" i="126"/>
  <c r="CI452" i="126"/>
  <c r="CJ452" i="126"/>
  <c r="CK452" i="126"/>
  <c r="AX453" i="126"/>
  <c r="AY453" i="126"/>
  <c r="AZ453" i="126"/>
  <c r="BA453" i="126"/>
  <c r="BB453" i="126"/>
  <c r="BC453" i="126"/>
  <c r="BD453" i="126"/>
  <c r="BE453" i="126"/>
  <c r="BF453" i="126"/>
  <c r="BG453" i="126"/>
  <c r="BH453" i="126"/>
  <c r="BI453" i="126"/>
  <c r="BJ453" i="126"/>
  <c r="BK453" i="126"/>
  <c r="BL453" i="126"/>
  <c r="BM453" i="126"/>
  <c r="BN453" i="126"/>
  <c r="BO453" i="126"/>
  <c r="BP453" i="126"/>
  <c r="BQ453" i="126"/>
  <c r="BR453" i="126"/>
  <c r="BS453" i="126"/>
  <c r="BT453" i="126"/>
  <c r="BU453" i="126"/>
  <c r="BV453" i="126"/>
  <c r="BW453" i="126"/>
  <c r="BX453" i="126"/>
  <c r="BY453" i="126"/>
  <c r="BZ453" i="126"/>
  <c r="CA453" i="126"/>
  <c r="CB453" i="126"/>
  <c r="CC453" i="126"/>
  <c r="CD453" i="126"/>
  <c r="CE453" i="126"/>
  <c r="CF453" i="126"/>
  <c r="CG453" i="126"/>
  <c r="CH453" i="126"/>
  <c r="CI453" i="126"/>
  <c r="CJ453" i="126"/>
  <c r="CK453" i="126"/>
  <c r="AX454" i="126"/>
  <c r="AY454" i="126"/>
  <c r="AZ454" i="126"/>
  <c r="BA454" i="126"/>
  <c r="BB454" i="126"/>
  <c r="BC454" i="126"/>
  <c r="BD454" i="126"/>
  <c r="BE454" i="126"/>
  <c r="BF454" i="126"/>
  <c r="BG454" i="126"/>
  <c r="BH454" i="126"/>
  <c r="BI454" i="126"/>
  <c r="BJ454" i="126"/>
  <c r="BK454" i="126"/>
  <c r="BL454" i="126"/>
  <c r="BM454" i="126"/>
  <c r="BN454" i="126"/>
  <c r="BO454" i="126"/>
  <c r="BP454" i="126"/>
  <c r="BQ454" i="126"/>
  <c r="BR454" i="126"/>
  <c r="BS454" i="126"/>
  <c r="BT454" i="126"/>
  <c r="BU454" i="126"/>
  <c r="BV454" i="126"/>
  <c r="BW454" i="126"/>
  <c r="BX454" i="126"/>
  <c r="BY454" i="126"/>
  <c r="BZ454" i="126"/>
  <c r="CA454" i="126"/>
  <c r="CB454" i="126"/>
  <c r="CC454" i="126"/>
  <c r="CD454" i="126"/>
  <c r="CE454" i="126"/>
  <c r="CF454" i="126"/>
  <c r="CG454" i="126"/>
  <c r="CH454" i="126"/>
  <c r="CI454" i="126"/>
  <c r="CJ454" i="126"/>
  <c r="CK454" i="126"/>
  <c r="AX455" i="126"/>
  <c r="AY455" i="126"/>
  <c r="AZ455" i="126"/>
  <c r="BA455" i="126"/>
  <c r="BB455" i="126"/>
  <c r="BC455" i="126"/>
  <c r="BD455" i="126"/>
  <c r="BE455" i="126"/>
  <c r="BF455" i="126"/>
  <c r="BG455" i="126"/>
  <c r="BH455" i="126"/>
  <c r="BI455" i="126"/>
  <c r="BJ455" i="126"/>
  <c r="BK455" i="126"/>
  <c r="BL455" i="126"/>
  <c r="BM455" i="126"/>
  <c r="BN455" i="126"/>
  <c r="BO455" i="126"/>
  <c r="BP455" i="126"/>
  <c r="BQ455" i="126"/>
  <c r="BR455" i="126"/>
  <c r="BS455" i="126"/>
  <c r="BT455" i="126"/>
  <c r="BU455" i="126"/>
  <c r="BV455" i="126"/>
  <c r="BW455" i="126"/>
  <c r="BX455" i="126"/>
  <c r="BY455" i="126"/>
  <c r="BZ455" i="126"/>
  <c r="CA455" i="126"/>
  <c r="CB455" i="126"/>
  <c r="CC455" i="126"/>
  <c r="CD455" i="126"/>
  <c r="CE455" i="126"/>
  <c r="CF455" i="126"/>
  <c r="CG455" i="126"/>
  <c r="CH455" i="126"/>
  <c r="CI455" i="126"/>
  <c r="CJ455" i="126"/>
  <c r="CK455" i="126"/>
  <c r="AX456" i="126"/>
  <c r="AY456" i="126"/>
  <c r="AZ456" i="126"/>
  <c r="BA456" i="126"/>
  <c r="BB456" i="126"/>
  <c r="BC456" i="126"/>
  <c r="BD456" i="126"/>
  <c r="BE456" i="126"/>
  <c r="BF456" i="126"/>
  <c r="BG456" i="126"/>
  <c r="BH456" i="126"/>
  <c r="BI456" i="126"/>
  <c r="BJ456" i="126"/>
  <c r="BK456" i="126"/>
  <c r="BL456" i="126"/>
  <c r="BM456" i="126"/>
  <c r="BN456" i="126"/>
  <c r="BO456" i="126"/>
  <c r="BP456" i="126"/>
  <c r="BQ456" i="126"/>
  <c r="BR456" i="126"/>
  <c r="BS456" i="126"/>
  <c r="BT456" i="126"/>
  <c r="BU456" i="126"/>
  <c r="BV456" i="126"/>
  <c r="BW456" i="126"/>
  <c r="BX456" i="126"/>
  <c r="BY456" i="126"/>
  <c r="BZ456" i="126"/>
  <c r="CA456" i="126"/>
  <c r="CB456" i="126"/>
  <c r="CC456" i="126"/>
  <c r="CD456" i="126"/>
  <c r="CE456" i="126"/>
  <c r="CF456" i="126"/>
  <c r="CG456" i="126"/>
  <c r="CH456" i="126"/>
  <c r="CI456" i="126"/>
  <c r="CJ456" i="126"/>
  <c r="CK456" i="126"/>
  <c r="AX457" i="126"/>
  <c r="AY457" i="126"/>
  <c r="AZ457" i="126"/>
  <c r="BA457" i="126"/>
  <c r="BB457" i="126"/>
  <c r="BC457" i="126"/>
  <c r="BD457" i="126"/>
  <c r="BE457" i="126"/>
  <c r="BF457" i="126"/>
  <c r="BG457" i="126"/>
  <c r="BH457" i="126"/>
  <c r="BI457" i="126"/>
  <c r="BJ457" i="126"/>
  <c r="BK457" i="126"/>
  <c r="BL457" i="126"/>
  <c r="BM457" i="126"/>
  <c r="BN457" i="126"/>
  <c r="BO457" i="126"/>
  <c r="BP457" i="126"/>
  <c r="BQ457" i="126"/>
  <c r="BR457" i="126"/>
  <c r="BS457" i="126"/>
  <c r="BT457" i="126"/>
  <c r="BU457" i="126"/>
  <c r="BV457" i="126"/>
  <c r="BW457" i="126"/>
  <c r="BX457" i="126"/>
  <c r="BY457" i="126"/>
  <c r="BZ457" i="126"/>
  <c r="CA457" i="126"/>
  <c r="CB457" i="126"/>
  <c r="CC457" i="126"/>
  <c r="CD457" i="126"/>
  <c r="CE457" i="126"/>
  <c r="CF457" i="126"/>
  <c r="CG457" i="126"/>
  <c r="CH457" i="126"/>
  <c r="CI457" i="126"/>
  <c r="CJ457" i="126"/>
  <c r="CK457" i="126"/>
  <c r="AX458" i="126"/>
  <c r="AY458" i="126"/>
  <c r="AZ458" i="126"/>
  <c r="BA458" i="126"/>
  <c r="BB458" i="126"/>
  <c r="BC458" i="126"/>
  <c r="BD458" i="126"/>
  <c r="BE458" i="126"/>
  <c r="BF458" i="126"/>
  <c r="BG458" i="126"/>
  <c r="BH458" i="126"/>
  <c r="BI458" i="126"/>
  <c r="BJ458" i="126"/>
  <c r="BK458" i="126"/>
  <c r="BL458" i="126"/>
  <c r="BM458" i="126"/>
  <c r="BN458" i="126"/>
  <c r="BO458" i="126"/>
  <c r="BP458" i="126"/>
  <c r="BQ458" i="126"/>
  <c r="BR458" i="126"/>
  <c r="BS458" i="126"/>
  <c r="BT458" i="126"/>
  <c r="BU458" i="126"/>
  <c r="BV458" i="126"/>
  <c r="BW458" i="126"/>
  <c r="BX458" i="126"/>
  <c r="BY458" i="126"/>
  <c r="BZ458" i="126"/>
  <c r="CA458" i="126"/>
  <c r="CB458" i="126"/>
  <c r="CC458" i="126"/>
  <c r="CD458" i="126"/>
  <c r="CE458" i="126"/>
  <c r="CF458" i="126"/>
  <c r="CG458" i="126"/>
  <c r="CH458" i="126"/>
  <c r="CI458" i="126"/>
  <c r="CJ458" i="126"/>
  <c r="CK458" i="126"/>
  <c r="AX459" i="126"/>
  <c r="AY459" i="126"/>
  <c r="AZ459" i="126"/>
  <c r="BA459" i="126"/>
  <c r="BB459" i="126"/>
  <c r="BC459" i="126"/>
  <c r="BD459" i="126"/>
  <c r="BE459" i="126"/>
  <c r="BF459" i="126"/>
  <c r="BG459" i="126"/>
  <c r="BH459" i="126"/>
  <c r="BI459" i="126"/>
  <c r="BJ459" i="126"/>
  <c r="BK459" i="126"/>
  <c r="BL459" i="126"/>
  <c r="BM459" i="126"/>
  <c r="BN459" i="126"/>
  <c r="BO459" i="126"/>
  <c r="BP459" i="126"/>
  <c r="BQ459" i="126"/>
  <c r="BR459" i="126"/>
  <c r="BS459" i="126"/>
  <c r="BT459" i="126"/>
  <c r="BU459" i="126"/>
  <c r="BV459" i="126"/>
  <c r="BW459" i="126"/>
  <c r="BX459" i="126"/>
  <c r="BY459" i="126"/>
  <c r="BZ459" i="126"/>
  <c r="CA459" i="126"/>
  <c r="CB459" i="126"/>
  <c r="CC459" i="126"/>
  <c r="CD459" i="126"/>
  <c r="CE459" i="126"/>
  <c r="CF459" i="126"/>
  <c r="CG459" i="126"/>
  <c r="CH459" i="126"/>
  <c r="CI459" i="126"/>
  <c r="CJ459" i="126"/>
  <c r="CK459" i="126"/>
  <c r="AX460" i="126"/>
  <c r="AY460" i="126"/>
  <c r="AZ460" i="126"/>
  <c r="BA460" i="126"/>
  <c r="BB460" i="126"/>
  <c r="BC460" i="126"/>
  <c r="BD460" i="126"/>
  <c r="BE460" i="126"/>
  <c r="BF460" i="126"/>
  <c r="BG460" i="126"/>
  <c r="BH460" i="126"/>
  <c r="BI460" i="126"/>
  <c r="BJ460" i="126"/>
  <c r="BK460" i="126"/>
  <c r="BL460" i="126"/>
  <c r="BM460" i="126"/>
  <c r="BN460" i="126"/>
  <c r="BO460" i="126"/>
  <c r="BP460" i="126"/>
  <c r="BQ460" i="126"/>
  <c r="BR460" i="126"/>
  <c r="BS460" i="126"/>
  <c r="BT460" i="126"/>
  <c r="BU460" i="126"/>
  <c r="BV460" i="126"/>
  <c r="BW460" i="126"/>
  <c r="BX460" i="126"/>
  <c r="BY460" i="126"/>
  <c r="BZ460" i="126"/>
  <c r="CA460" i="126"/>
  <c r="CB460" i="126"/>
  <c r="CC460" i="126"/>
  <c r="CD460" i="126"/>
  <c r="CE460" i="126"/>
  <c r="CF460" i="126"/>
  <c r="CG460" i="126"/>
  <c r="CH460" i="126"/>
  <c r="CI460" i="126"/>
  <c r="CJ460" i="126"/>
  <c r="CK460" i="126"/>
  <c r="AX461" i="126"/>
  <c r="AY461" i="126"/>
  <c r="AZ461" i="126"/>
  <c r="BA461" i="126"/>
  <c r="BB461" i="126"/>
  <c r="BC461" i="126"/>
  <c r="BD461" i="126"/>
  <c r="BE461" i="126"/>
  <c r="BF461" i="126"/>
  <c r="BG461" i="126"/>
  <c r="BH461" i="126"/>
  <c r="BI461" i="126"/>
  <c r="BJ461" i="126"/>
  <c r="BK461" i="126"/>
  <c r="BL461" i="126"/>
  <c r="BM461" i="126"/>
  <c r="BN461" i="126"/>
  <c r="BO461" i="126"/>
  <c r="BP461" i="126"/>
  <c r="BQ461" i="126"/>
  <c r="BR461" i="126"/>
  <c r="BS461" i="126"/>
  <c r="BT461" i="126"/>
  <c r="BU461" i="126"/>
  <c r="BV461" i="126"/>
  <c r="BW461" i="126"/>
  <c r="BX461" i="126"/>
  <c r="BY461" i="126"/>
  <c r="BZ461" i="126"/>
  <c r="CA461" i="126"/>
  <c r="CB461" i="126"/>
  <c r="CC461" i="126"/>
  <c r="CD461" i="126"/>
  <c r="CE461" i="126"/>
  <c r="CF461" i="126"/>
  <c r="CG461" i="126"/>
  <c r="CH461" i="126"/>
  <c r="CI461" i="126"/>
  <c r="CJ461" i="126"/>
  <c r="CK461" i="126"/>
  <c r="AX462" i="126"/>
  <c r="AY462" i="126"/>
  <c r="AZ462" i="126"/>
  <c r="BA462" i="126"/>
  <c r="BB462" i="126"/>
  <c r="BC462" i="126"/>
  <c r="BD462" i="126"/>
  <c r="BE462" i="126"/>
  <c r="BF462" i="126"/>
  <c r="BG462" i="126"/>
  <c r="BH462" i="126"/>
  <c r="BI462" i="126"/>
  <c r="BJ462" i="126"/>
  <c r="BK462" i="126"/>
  <c r="BL462" i="126"/>
  <c r="BM462" i="126"/>
  <c r="BN462" i="126"/>
  <c r="BO462" i="126"/>
  <c r="BP462" i="126"/>
  <c r="BQ462" i="126"/>
  <c r="BR462" i="126"/>
  <c r="BS462" i="126"/>
  <c r="BT462" i="126"/>
  <c r="BU462" i="126"/>
  <c r="BV462" i="126"/>
  <c r="BW462" i="126"/>
  <c r="BX462" i="126"/>
  <c r="BY462" i="126"/>
  <c r="BZ462" i="126"/>
  <c r="CA462" i="126"/>
  <c r="CB462" i="126"/>
  <c r="CC462" i="126"/>
  <c r="CD462" i="126"/>
  <c r="CE462" i="126"/>
  <c r="CF462" i="126"/>
  <c r="CG462" i="126"/>
  <c r="CH462" i="126"/>
  <c r="CI462" i="126"/>
  <c r="CJ462" i="126"/>
  <c r="CK462" i="126"/>
  <c r="AX463" i="126"/>
  <c r="AY463" i="126"/>
  <c r="AZ463" i="126"/>
  <c r="BA463" i="126"/>
  <c r="BB463" i="126"/>
  <c r="BC463" i="126"/>
  <c r="BD463" i="126"/>
  <c r="BE463" i="126"/>
  <c r="BF463" i="126"/>
  <c r="BG463" i="126"/>
  <c r="BH463" i="126"/>
  <c r="BI463" i="126"/>
  <c r="BJ463" i="126"/>
  <c r="BK463" i="126"/>
  <c r="BL463" i="126"/>
  <c r="BM463" i="126"/>
  <c r="BN463" i="126"/>
  <c r="BO463" i="126"/>
  <c r="BP463" i="126"/>
  <c r="BQ463" i="126"/>
  <c r="BR463" i="126"/>
  <c r="BS463" i="126"/>
  <c r="BT463" i="126"/>
  <c r="BU463" i="126"/>
  <c r="BV463" i="126"/>
  <c r="BW463" i="126"/>
  <c r="BX463" i="126"/>
  <c r="BY463" i="126"/>
  <c r="BZ463" i="126"/>
  <c r="CA463" i="126"/>
  <c r="CB463" i="126"/>
  <c r="CC463" i="126"/>
  <c r="CD463" i="126"/>
  <c r="CE463" i="126"/>
  <c r="CF463" i="126"/>
  <c r="CG463" i="126"/>
  <c r="CH463" i="126"/>
  <c r="CI463" i="126"/>
  <c r="CJ463" i="126"/>
  <c r="CK463" i="126"/>
  <c r="AX464" i="126"/>
  <c r="AY464" i="126"/>
  <c r="AZ464" i="126"/>
  <c r="BA464" i="126"/>
  <c r="BB464" i="126"/>
  <c r="BC464" i="126"/>
  <c r="BD464" i="126"/>
  <c r="BE464" i="126"/>
  <c r="BF464" i="126"/>
  <c r="BG464" i="126"/>
  <c r="BH464" i="126"/>
  <c r="BI464" i="126"/>
  <c r="BJ464" i="126"/>
  <c r="BK464" i="126"/>
  <c r="BL464" i="126"/>
  <c r="BM464" i="126"/>
  <c r="BN464" i="126"/>
  <c r="BO464" i="126"/>
  <c r="BP464" i="126"/>
  <c r="BQ464" i="126"/>
  <c r="BR464" i="126"/>
  <c r="BS464" i="126"/>
  <c r="BT464" i="126"/>
  <c r="BU464" i="126"/>
  <c r="BV464" i="126"/>
  <c r="BW464" i="126"/>
  <c r="BX464" i="126"/>
  <c r="BY464" i="126"/>
  <c r="BZ464" i="126"/>
  <c r="CA464" i="126"/>
  <c r="CB464" i="126"/>
  <c r="CC464" i="126"/>
  <c r="CD464" i="126"/>
  <c r="CE464" i="126"/>
  <c r="CF464" i="126"/>
  <c r="CG464" i="126"/>
  <c r="CH464" i="126"/>
  <c r="CI464" i="126"/>
  <c r="CJ464" i="126"/>
  <c r="CK464" i="126"/>
  <c r="AX465" i="126"/>
  <c r="AY465" i="126"/>
  <c r="AZ465" i="126"/>
  <c r="BA465" i="126"/>
  <c r="BB465" i="126"/>
  <c r="BC465" i="126"/>
  <c r="BD465" i="126"/>
  <c r="BE465" i="126"/>
  <c r="BF465" i="126"/>
  <c r="BG465" i="126"/>
  <c r="BH465" i="126"/>
  <c r="BI465" i="126"/>
  <c r="BJ465" i="126"/>
  <c r="BK465" i="126"/>
  <c r="BL465" i="126"/>
  <c r="BM465" i="126"/>
  <c r="BN465" i="126"/>
  <c r="BO465" i="126"/>
  <c r="BP465" i="126"/>
  <c r="BQ465" i="126"/>
  <c r="BR465" i="126"/>
  <c r="BS465" i="126"/>
  <c r="BT465" i="126"/>
  <c r="BU465" i="126"/>
  <c r="BV465" i="126"/>
  <c r="BW465" i="126"/>
  <c r="BX465" i="126"/>
  <c r="BY465" i="126"/>
  <c r="BZ465" i="126"/>
  <c r="CA465" i="126"/>
  <c r="CB465" i="126"/>
  <c r="CC465" i="126"/>
  <c r="CD465" i="126"/>
  <c r="CE465" i="126"/>
  <c r="CF465" i="126"/>
  <c r="CG465" i="126"/>
  <c r="CH465" i="126"/>
  <c r="CI465" i="126"/>
  <c r="CJ465" i="126"/>
  <c r="CK465" i="126"/>
  <c r="AX466" i="126"/>
  <c r="AY466" i="126"/>
  <c r="AZ466" i="126"/>
  <c r="BA466" i="126"/>
  <c r="BB466" i="126"/>
  <c r="BC466" i="126"/>
  <c r="BD466" i="126"/>
  <c r="BE466" i="126"/>
  <c r="BF466" i="126"/>
  <c r="BG466" i="126"/>
  <c r="BH466" i="126"/>
  <c r="BI466" i="126"/>
  <c r="BJ466" i="126"/>
  <c r="BK466" i="126"/>
  <c r="BL466" i="126"/>
  <c r="BM466" i="126"/>
  <c r="BN466" i="126"/>
  <c r="BO466" i="126"/>
  <c r="BP466" i="126"/>
  <c r="BQ466" i="126"/>
  <c r="BR466" i="126"/>
  <c r="BS466" i="126"/>
  <c r="BT466" i="126"/>
  <c r="BU466" i="126"/>
  <c r="BV466" i="126"/>
  <c r="BW466" i="126"/>
  <c r="BX466" i="126"/>
  <c r="BY466" i="126"/>
  <c r="BZ466" i="126"/>
  <c r="CA466" i="126"/>
  <c r="CB466" i="126"/>
  <c r="CC466" i="126"/>
  <c r="CD466" i="126"/>
  <c r="CE466" i="126"/>
  <c r="CF466" i="126"/>
  <c r="CG466" i="126"/>
  <c r="CH466" i="126"/>
  <c r="CI466" i="126"/>
  <c r="CJ466" i="126"/>
  <c r="CK466" i="126"/>
  <c r="AX467" i="126"/>
  <c r="AY467" i="126"/>
  <c r="AZ467" i="126"/>
  <c r="BA467" i="126"/>
  <c r="BB467" i="126"/>
  <c r="BC467" i="126"/>
  <c r="BD467" i="126"/>
  <c r="BE467" i="126"/>
  <c r="BF467" i="126"/>
  <c r="BG467" i="126"/>
  <c r="BH467" i="126"/>
  <c r="BI467" i="126"/>
  <c r="BJ467" i="126"/>
  <c r="BK467" i="126"/>
  <c r="BL467" i="126"/>
  <c r="BM467" i="126"/>
  <c r="BN467" i="126"/>
  <c r="BO467" i="126"/>
  <c r="BP467" i="126"/>
  <c r="BQ467" i="126"/>
  <c r="BR467" i="126"/>
  <c r="BS467" i="126"/>
  <c r="BT467" i="126"/>
  <c r="BU467" i="126"/>
  <c r="BV467" i="126"/>
  <c r="BW467" i="126"/>
  <c r="BX467" i="126"/>
  <c r="BY467" i="126"/>
  <c r="BZ467" i="126"/>
  <c r="CA467" i="126"/>
  <c r="CB467" i="126"/>
  <c r="CC467" i="126"/>
  <c r="CD467" i="126"/>
  <c r="CE467" i="126"/>
  <c r="CF467" i="126"/>
  <c r="CG467" i="126"/>
  <c r="CH467" i="126"/>
  <c r="CI467" i="126"/>
  <c r="CJ467" i="126"/>
  <c r="CK467" i="126"/>
  <c r="AX468" i="126"/>
  <c r="AY468" i="126"/>
  <c r="AZ468" i="126"/>
  <c r="BA468" i="126"/>
  <c r="BB468" i="126"/>
  <c r="BC468" i="126"/>
  <c r="BD468" i="126"/>
  <c r="BE468" i="126"/>
  <c r="BF468" i="126"/>
  <c r="BG468" i="126"/>
  <c r="BH468" i="126"/>
  <c r="BI468" i="126"/>
  <c r="BJ468" i="126"/>
  <c r="BK468" i="126"/>
  <c r="BL468" i="126"/>
  <c r="BM468" i="126"/>
  <c r="BN468" i="126"/>
  <c r="BO468" i="126"/>
  <c r="BP468" i="126"/>
  <c r="BQ468" i="126"/>
  <c r="BR468" i="126"/>
  <c r="BS468" i="126"/>
  <c r="BT468" i="126"/>
  <c r="BU468" i="126"/>
  <c r="BV468" i="126"/>
  <c r="BW468" i="126"/>
  <c r="BX468" i="126"/>
  <c r="BY468" i="126"/>
  <c r="BZ468" i="126"/>
  <c r="CA468" i="126"/>
  <c r="CB468" i="126"/>
  <c r="CC468" i="126"/>
  <c r="CD468" i="126"/>
  <c r="CE468" i="126"/>
  <c r="CF468" i="126"/>
  <c r="CG468" i="126"/>
  <c r="CH468" i="126"/>
  <c r="CI468" i="126"/>
  <c r="CJ468" i="126"/>
  <c r="CK468" i="126"/>
  <c r="AX469" i="126"/>
  <c r="AY469" i="126"/>
  <c r="AZ469" i="126"/>
  <c r="BA469" i="126"/>
  <c r="BB469" i="126"/>
  <c r="BC469" i="126"/>
  <c r="BD469" i="126"/>
  <c r="BE469" i="126"/>
  <c r="BF469" i="126"/>
  <c r="BG469" i="126"/>
  <c r="BH469" i="126"/>
  <c r="BI469" i="126"/>
  <c r="BJ469" i="126"/>
  <c r="BK469" i="126"/>
  <c r="BL469" i="126"/>
  <c r="BM469" i="126"/>
  <c r="BN469" i="126"/>
  <c r="BO469" i="126"/>
  <c r="BP469" i="126"/>
  <c r="BQ469" i="126"/>
  <c r="BR469" i="126"/>
  <c r="BS469" i="126"/>
  <c r="BT469" i="126"/>
  <c r="BU469" i="126"/>
  <c r="BV469" i="126"/>
  <c r="BW469" i="126"/>
  <c r="BX469" i="126"/>
  <c r="BY469" i="126"/>
  <c r="BZ469" i="126"/>
  <c r="CA469" i="126"/>
  <c r="CB469" i="126"/>
  <c r="CC469" i="126"/>
  <c r="CD469" i="126"/>
  <c r="CE469" i="126"/>
  <c r="CF469" i="126"/>
  <c r="CG469" i="126"/>
  <c r="CH469" i="126"/>
  <c r="CI469" i="126"/>
  <c r="CJ469" i="126"/>
  <c r="CK469" i="126"/>
  <c r="AX470" i="126"/>
  <c r="AY470" i="126"/>
  <c r="AZ470" i="126"/>
  <c r="BA470" i="126"/>
  <c r="BB470" i="126"/>
  <c r="BC470" i="126"/>
  <c r="BD470" i="126"/>
  <c r="BE470" i="126"/>
  <c r="BF470" i="126"/>
  <c r="BG470" i="126"/>
  <c r="BH470" i="126"/>
  <c r="BI470" i="126"/>
  <c r="BJ470" i="126"/>
  <c r="BK470" i="126"/>
  <c r="BL470" i="126"/>
  <c r="BM470" i="126"/>
  <c r="BN470" i="126"/>
  <c r="BO470" i="126"/>
  <c r="BP470" i="126"/>
  <c r="BQ470" i="126"/>
  <c r="BR470" i="126"/>
  <c r="BS470" i="126"/>
  <c r="BT470" i="126"/>
  <c r="BU470" i="126"/>
  <c r="BV470" i="126"/>
  <c r="BW470" i="126"/>
  <c r="BX470" i="126"/>
  <c r="BY470" i="126"/>
  <c r="BZ470" i="126"/>
  <c r="CA470" i="126"/>
  <c r="CB470" i="126"/>
  <c r="CC470" i="126"/>
  <c r="CD470" i="126"/>
  <c r="CE470" i="126"/>
  <c r="CF470" i="126"/>
  <c r="CG470" i="126"/>
  <c r="CH470" i="126"/>
  <c r="CI470" i="126"/>
  <c r="CJ470" i="126"/>
  <c r="CK470" i="126"/>
  <c r="AX471" i="126"/>
  <c r="AY471" i="126"/>
  <c r="AZ471" i="126"/>
  <c r="BA471" i="126"/>
  <c r="BB471" i="126"/>
  <c r="BC471" i="126"/>
  <c r="BD471" i="126"/>
  <c r="BE471" i="126"/>
  <c r="BF471" i="126"/>
  <c r="BG471" i="126"/>
  <c r="BH471" i="126"/>
  <c r="BI471" i="126"/>
  <c r="BJ471" i="126"/>
  <c r="BK471" i="126"/>
  <c r="BL471" i="126"/>
  <c r="BM471" i="126"/>
  <c r="BN471" i="126"/>
  <c r="BO471" i="126"/>
  <c r="BP471" i="126"/>
  <c r="BQ471" i="126"/>
  <c r="BR471" i="126"/>
  <c r="BS471" i="126"/>
  <c r="BT471" i="126"/>
  <c r="BU471" i="126"/>
  <c r="BV471" i="126"/>
  <c r="BW471" i="126"/>
  <c r="BX471" i="126"/>
  <c r="BY471" i="126"/>
  <c r="BZ471" i="126"/>
  <c r="CA471" i="126"/>
  <c r="CB471" i="126"/>
  <c r="CC471" i="126"/>
  <c r="CD471" i="126"/>
  <c r="CE471" i="126"/>
  <c r="CF471" i="126"/>
  <c r="CG471" i="126"/>
  <c r="CH471" i="126"/>
  <c r="CI471" i="126"/>
  <c r="CJ471" i="126"/>
  <c r="CK471" i="126"/>
  <c r="AX472" i="126"/>
  <c r="AY472" i="126"/>
  <c r="AZ472" i="126"/>
  <c r="BA472" i="126"/>
  <c r="BB472" i="126"/>
  <c r="BC472" i="126"/>
  <c r="BD472" i="126"/>
  <c r="BE472" i="126"/>
  <c r="BF472" i="126"/>
  <c r="BG472" i="126"/>
  <c r="BH472" i="126"/>
  <c r="BI472" i="126"/>
  <c r="BJ472" i="126"/>
  <c r="BK472" i="126"/>
  <c r="BL472" i="126"/>
  <c r="BM472" i="126"/>
  <c r="BN472" i="126"/>
  <c r="BO472" i="126"/>
  <c r="BP472" i="126"/>
  <c r="BQ472" i="126"/>
  <c r="BR472" i="126"/>
  <c r="BS472" i="126"/>
  <c r="BT472" i="126"/>
  <c r="BU472" i="126"/>
  <c r="BV472" i="126"/>
  <c r="BW472" i="126"/>
  <c r="BX472" i="126"/>
  <c r="BY472" i="126"/>
  <c r="BZ472" i="126"/>
  <c r="CA472" i="126"/>
  <c r="CB472" i="126"/>
  <c r="CC472" i="126"/>
  <c r="CD472" i="126"/>
  <c r="CE472" i="126"/>
  <c r="CF472" i="126"/>
  <c r="CG472" i="126"/>
  <c r="CH472" i="126"/>
  <c r="CI472" i="126"/>
  <c r="CJ472" i="126"/>
  <c r="CK472" i="126"/>
  <c r="AX473" i="126"/>
  <c r="AY473" i="126"/>
  <c r="AZ473" i="126"/>
  <c r="BA473" i="126"/>
  <c r="BB473" i="126"/>
  <c r="BC473" i="126"/>
  <c r="BD473" i="126"/>
  <c r="BE473" i="126"/>
  <c r="BF473" i="126"/>
  <c r="BG473" i="126"/>
  <c r="BH473" i="126"/>
  <c r="BI473" i="126"/>
  <c r="BJ473" i="126"/>
  <c r="BK473" i="126"/>
  <c r="BL473" i="126"/>
  <c r="BM473" i="126"/>
  <c r="BN473" i="126"/>
  <c r="BO473" i="126"/>
  <c r="BP473" i="126"/>
  <c r="BQ473" i="126"/>
  <c r="BR473" i="126"/>
  <c r="BS473" i="126"/>
  <c r="BT473" i="126"/>
  <c r="BU473" i="126"/>
  <c r="BV473" i="126"/>
  <c r="BW473" i="126"/>
  <c r="BX473" i="126"/>
  <c r="BY473" i="126"/>
  <c r="BZ473" i="126"/>
  <c r="CA473" i="126"/>
  <c r="CB473" i="126"/>
  <c r="CC473" i="126"/>
  <c r="CD473" i="126"/>
  <c r="CE473" i="126"/>
  <c r="CF473" i="126"/>
  <c r="CG473" i="126"/>
  <c r="CH473" i="126"/>
  <c r="CI473" i="126"/>
  <c r="CJ473" i="126"/>
  <c r="CK473" i="126"/>
  <c r="AX474" i="126"/>
  <c r="AY474" i="126"/>
  <c r="AZ474" i="126"/>
  <c r="BA474" i="126"/>
  <c r="BB474" i="126"/>
  <c r="BC474" i="126"/>
  <c r="BD474" i="126"/>
  <c r="BE474" i="126"/>
  <c r="BF474" i="126"/>
  <c r="BG474" i="126"/>
  <c r="BH474" i="126"/>
  <c r="BI474" i="126"/>
  <c r="BJ474" i="126"/>
  <c r="BK474" i="126"/>
  <c r="BL474" i="126"/>
  <c r="BM474" i="126"/>
  <c r="BN474" i="126"/>
  <c r="BO474" i="126"/>
  <c r="BP474" i="126"/>
  <c r="BQ474" i="126"/>
  <c r="BR474" i="126"/>
  <c r="BS474" i="126"/>
  <c r="BT474" i="126"/>
  <c r="BU474" i="126"/>
  <c r="BV474" i="126"/>
  <c r="BW474" i="126"/>
  <c r="BX474" i="126"/>
  <c r="BY474" i="126"/>
  <c r="BZ474" i="126"/>
  <c r="CA474" i="126"/>
  <c r="CB474" i="126"/>
  <c r="CC474" i="126"/>
  <c r="CD474" i="126"/>
  <c r="CE474" i="126"/>
  <c r="CF474" i="126"/>
  <c r="CG474" i="126"/>
  <c r="CH474" i="126"/>
  <c r="CI474" i="126"/>
  <c r="CJ474" i="126"/>
  <c r="CK474" i="126"/>
  <c r="AX475" i="126"/>
  <c r="AY475" i="126"/>
  <c r="AZ475" i="126"/>
  <c r="BA475" i="126"/>
  <c r="BB475" i="126"/>
  <c r="BC475" i="126"/>
  <c r="BD475" i="126"/>
  <c r="BE475" i="126"/>
  <c r="BF475" i="126"/>
  <c r="BG475" i="126"/>
  <c r="BH475" i="126"/>
  <c r="BI475" i="126"/>
  <c r="BJ475" i="126"/>
  <c r="BK475" i="126"/>
  <c r="BL475" i="126"/>
  <c r="BM475" i="126"/>
  <c r="BN475" i="126"/>
  <c r="BO475" i="126"/>
  <c r="BP475" i="126"/>
  <c r="BQ475" i="126"/>
  <c r="BR475" i="126"/>
  <c r="BS475" i="126"/>
  <c r="BT475" i="126"/>
  <c r="BU475" i="126"/>
  <c r="BV475" i="126"/>
  <c r="BW475" i="126"/>
  <c r="BX475" i="126"/>
  <c r="BY475" i="126"/>
  <c r="BZ475" i="126"/>
  <c r="CA475" i="126"/>
  <c r="CB475" i="126"/>
  <c r="CC475" i="126"/>
  <c r="CD475" i="126"/>
  <c r="CE475" i="126"/>
  <c r="CF475" i="126"/>
  <c r="CG475" i="126"/>
  <c r="CH475" i="126"/>
  <c r="CI475" i="126"/>
  <c r="CJ475" i="126"/>
  <c r="CK475" i="126"/>
  <c r="AX476" i="126"/>
  <c r="AY476" i="126"/>
  <c r="AZ476" i="126"/>
  <c r="BA476" i="126"/>
  <c r="BB476" i="126"/>
  <c r="BC476" i="126"/>
  <c r="BD476" i="126"/>
  <c r="BE476" i="126"/>
  <c r="BF476" i="126"/>
  <c r="BG476" i="126"/>
  <c r="BH476" i="126"/>
  <c r="BI476" i="126"/>
  <c r="BJ476" i="126"/>
  <c r="BK476" i="126"/>
  <c r="BL476" i="126"/>
  <c r="BM476" i="126"/>
  <c r="BN476" i="126"/>
  <c r="BO476" i="126"/>
  <c r="BP476" i="126"/>
  <c r="BQ476" i="126"/>
  <c r="BR476" i="126"/>
  <c r="BS476" i="126"/>
  <c r="BT476" i="126"/>
  <c r="BU476" i="126"/>
  <c r="BV476" i="126"/>
  <c r="BW476" i="126"/>
  <c r="BX476" i="126"/>
  <c r="BY476" i="126"/>
  <c r="BZ476" i="126"/>
  <c r="CA476" i="126"/>
  <c r="CB476" i="126"/>
  <c r="CC476" i="126"/>
  <c r="CD476" i="126"/>
  <c r="CE476" i="126"/>
  <c r="CF476" i="126"/>
  <c r="CG476" i="126"/>
  <c r="CH476" i="126"/>
  <c r="CI476" i="126"/>
  <c r="CJ476" i="126"/>
  <c r="CK476" i="126"/>
  <c r="AX477" i="126"/>
  <c r="AY477" i="126"/>
  <c r="AZ477" i="126"/>
  <c r="BA477" i="126"/>
  <c r="BB477" i="126"/>
  <c r="BC477" i="126"/>
  <c r="BD477" i="126"/>
  <c r="BE477" i="126"/>
  <c r="BF477" i="126"/>
  <c r="BG477" i="126"/>
  <c r="BH477" i="126"/>
  <c r="BI477" i="126"/>
  <c r="BJ477" i="126"/>
  <c r="BK477" i="126"/>
  <c r="BL477" i="126"/>
  <c r="BM477" i="126"/>
  <c r="BN477" i="126"/>
  <c r="BO477" i="126"/>
  <c r="BP477" i="126"/>
  <c r="BQ477" i="126"/>
  <c r="BR477" i="126"/>
  <c r="BS477" i="126"/>
  <c r="BT477" i="126"/>
  <c r="BU477" i="126"/>
  <c r="BV477" i="126"/>
  <c r="BW477" i="126"/>
  <c r="BX477" i="126"/>
  <c r="BY477" i="126"/>
  <c r="BZ477" i="126"/>
  <c r="CA477" i="126"/>
  <c r="CB477" i="126"/>
  <c r="CC477" i="126"/>
  <c r="CD477" i="126"/>
  <c r="CE477" i="126"/>
  <c r="CF477" i="126"/>
  <c r="CG477" i="126"/>
  <c r="CH477" i="126"/>
  <c r="CI477" i="126"/>
  <c r="CJ477" i="126"/>
  <c r="CK477" i="126"/>
  <c r="AX478" i="126"/>
  <c r="AY478" i="126"/>
  <c r="AZ478" i="126"/>
  <c r="BA478" i="126"/>
  <c r="BB478" i="126"/>
  <c r="BC478" i="126"/>
  <c r="BD478" i="126"/>
  <c r="BE478" i="126"/>
  <c r="BF478" i="126"/>
  <c r="BG478" i="126"/>
  <c r="BH478" i="126"/>
  <c r="BI478" i="126"/>
  <c r="BJ478" i="126"/>
  <c r="BK478" i="126"/>
  <c r="BL478" i="126"/>
  <c r="BM478" i="126"/>
  <c r="BN478" i="126"/>
  <c r="BO478" i="126"/>
  <c r="BP478" i="126"/>
  <c r="BQ478" i="126"/>
  <c r="BR478" i="126"/>
  <c r="BS478" i="126"/>
  <c r="BT478" i="126"/>
  <c r="BU478" i="126"/>
  <c r="BV478" i="126"/>
  <c r="BW478" i="126"/>
  <c r="BX478" i="126"/>
  <c r="BY478" i="126"/>
  <c r="BZ478" i="126"/>
  <c r="CA478" i="126"/>
  <c r="CB478" i="126"/>
  <c r="CC478" i="126"/>
  <c r="CD478" i="126"/>
  <c r="CE478" i="126"/>
  <c r="CF478" i="126"/>
  <c r="CG478" i="126"/>
  <c r="CH478" i="126"/>
  <c r="CI478" i="126"/>
  <c r="CJ478" i="126"/>
  <c r="CK478" i="126"/>
  <c r="AX479" i="126"/>
  <c r="AY479" i="126"/>
  <c r="AZ479" i="126"/>
  <c r="BA479" i="126"/>
  <c r="BB479" i="126"/>
  <c r="BC479" i="126"/>
  <c r="BD479" i="126"/>
  <c r="BE479" i="126"/>
  <c r="BF479" i="126"/>
  <c r="BG479" i="126"/>
  <c r="BH479" i="126"/>
  <c r="BI479" i="126"/>
  <c r="BJ479" i="126"/>
  <c r="BK479" i="126"/>
  <c r="BL479" i="126"/>
  <c r="BM479" i="126"/>
  <c r="BN479" i="126"/>
  <c r="BO479" i="126"/>
  <c r="BP479" i="126"/>
  <c r="BQ479" i="126"/>
  <c r="BR479" i="126"/>
  <c r="BS479" i="126"/>
  <c r="BT479" i="126"/>
  <c r="BU479" i="126"/>
  <c r="BV479" i="126"/>
  <c r="BW479" i="126"/>
  <c r="BX479" i="126"/>
  <c r="BY479" i="126"/>
  <c r="BZ479" i="126"/>
  <c r="CA479" i="126"/>
  <c r="CB479" i="126"/>
  <c r="CC479" i="126"/>
  <c r="CD479" i="126"/>
  <c r="CE479" i="126"/>
  <c r="CF479" i="126"/>
  <c r="CG479" i="126"/>
  <c r="CH479" i="126"/>
  <c r="CI479" i="126"/>
  <c r="CJ479" i="126"/>
  <c r="CK479" i="126"/>
  <c r="AX480" i="126"/>
  <c r="AY480" i="126"/>
  <c r="AZ480" i="126"/>
  <c r="BA480" i="126"/>
  <c r="BB480" i="126"/>
  <c r="BC480" i="126"/>
  <c r="BD480" i="126"/>
  <c r="BE480" i="126"/>
  <c r="BF480" i="126"/>
  <c r="BG480" i="126"/>
  <c r="BH480" i="126"/>
  <c r="BI480" i="126"/>
  <c r="BJ480" i="126"/>
  <c r="BK480" i="126"/>
  <c r="BL480" i="126"/>
  <c r="BM480" i="126"/>
  <c r="BN480" i="126"/>
  <c r="BO480" i="126"/>
  <c r="BP480" i="126"/>
  <c r="BQ480" i="126"/>
  <c r="BR480" i="126"/>
  <c r="BS480" i="126"/>
  <c r="BT480" i="126"/>
  <c r="BU480" i="126"/>
  <c r="BV480" i="126"/>
  <c r="BW480" i="126"/>
  <c r="BX480" i="126"/>
  <c r="BY480" i="126"/>
  <c r="BZ480" i="126"/>
  <c r="CA480" i="126"/>
  <c r="CB480" i="126"/>
  <c r="CC480" i="126"/>
  <c r="CD480" i="126"/>
  <c r="CE480" i="126"/>
  <c r="CF480" i="126"/>
  <c r="CG480" i="126"/>
  <c r="CH480" i="126"/>
  <c r="CI480" i="126"/>
  <c r="CJ480" i="126"/>
  <c r="CK480" i="126"/>
  <c r="AX481" i="126"/>
  <c r="AY481" i="126"/>
  <c r="AZ481" i="126"/>
  <c r="BA481" i="126"/>
  <c r="BB481" i="126"/>
  <c r="BC481" i="126"/>
  <c r="BD481" i="126"/>
  <c r="BE481" i="126"/>
  <c r="BF481" i="126"/>
  <c r="BG481" i="126"/>
  <c r="BH481" i="126"/>
  <c r="BI481" i="126"/>
  <c r="BJ481" i="126"/>
  <c r="BK481" i="126"/>
  <c r="BL481" i="126"/>
  <c r="BM481" i="126"/>
  <c r="BN481" i="126"/>
  <c r="BO481" i="126"/>
  <c r="BP481" i="126"/>
  <c r="BQ481" i="126"/>
  <c r="BR481" i="126"/>
  <c r="BS481" i="126"/>
  <c r="BT481" i="126"/>
  <c r="BU481" i="126"/>
  <c r="BV481" i="126"/>
  <c r="BW481" i="126"/>
  <c r="BX481" i="126"/>
  <c r="BY481" i="126"/>
  <c r="BZ481" i="126"/>
  <c r="CA481" i="126"/>
  <c r="CB481" i="126"/>
  <c r="CC481" i="126"/>
  <c r="CD481" i="126"/>
  <c r="CE481" i="126"/>
  <c r="CF481" i="126"/>
  <c r="CG481" i="126"/>
  <c r="CH481" i="126"/>
  <c r="CI481" i="126"/>
  <c r="CJ481" i="126"/>
  <c r="CK481" i="126"/>
  <c r="AX482" i="126"/>
  <c r="AY482" i="126"/>
  <c r="AZ482" i="126"/>
  <c r="BA482" i="126"/>
  <c r="BB482" i="126"/>
  <c r="BC482" i="126"/>
  <c r="BD482" i="126"/>
  <c r="BE482" i="126"/>
  <c r="BF482" i="126"/>
  <c r="BG482" i="126"/>
  <c r="BH482" i="126"/>
  <c r="BI482" i="126"/>
  <c r="BJ482" i="126"/>
  <c r="BK482" i="126"/>
  <c r="BL482" i="126"/>
  <c r="BM482" i="126"/>
  <c r="BN482" i="126"/>
  <c r="BO482" i="126"/>
  <c r="BP482" i="126"/>
  <c r="BQ482" i="126"/>
  <c r="BR482" i="126"/>
  <c r="BS482" i="126"/>
  <c r="BT482" i="126"/>
  <c r="BU482" i="126"/>
  <c r="BV482" i="126"/>
  <c r="BW482" i="126"/>
  <c r="BX482" i="126"/>
  <c r="BY482" i="126"/>
  <c r="BZ482" i="126"/>
  <c r="CA482" i="126"/>
  <c r="CB482" i="126"/>
  <c r="CC482" i="126"/>
  <c r="CD482" i="126"/>
  <c r="CE482" i="126"/>
  <c r="CF482" i="126"/>
  <c r="CG482" i="126"/>
  <c r="CH482" i="126"/>
  <c r="CI482" i="126"/>
  <c r="CJ482" i="126"/>
  <c r="CK482" i="126"/>
  <c r="AX483" i="126"/>
  <c r="AY483" i="126"/>
  <c r="AZ483" i="126"/>
  <c r="BA483" i="126"/>
  <c r="BB483" i="126"/>
  <c r="BC483" i="126"/>
  <c r="BD483" i="126"/>
  <c r="BE483" i="126"/>
  <c r="BF483" i="126"/>
  <c r="BG483" i="126"/>
  <c r="BH483" i="126"/>
  <c r="BI483" i="126"/>
  <c r="BJ483" i="126"/>
  <c r="BK483" i="126"/>
  <c r="BL483" i="126"/>
  <c r="BM483" i="126"/>
  <c r="BN483" i="126"/>
  <c r="BO483" i="126"/>
  <c r="BP483" i="126"/>
  <c r="BQ483" i="126"/>
  <c r="BR483" i="126"/>
  <c r="BS483" i="126"/>
  <c r="BT483" i="126"/>
  <c r="BU483" i="126"/>
  <c r="BV483" i="126"/>
  <c r="BW483" i="126"/>
  <c r="BX483" i="126"/>
  <c r="BY483" i="126"/>
  <c r="BZ483" i="126"/>
  <c r="CA483" i="126"/>
  <c r="CB483" i="126"/>
  <c r="CC483" i="126"/>
  <c r="CD483" i="126"/>
  <c r="CE483" i="126"/>
  <c r="CF483" i="126"/>
  <c r="CG483" i="126"/>
  <c r="CH483" i="126"/>
  <c r="CI483" i="126"/>
  <c r="CJ483" i="126"/>
  <c r="CK483" i="126"/>
  <c r="AX484" i="126"/>
  <c r="AY484" i="126"/>
  <c r="AZ484" i="126"/>
  <c r="BA484" i="126"/>
  <c r="BB484" i="126"/>
  <c r="BC484" i="126"/>
  <c r="BD484" i="126"/>
  <c r="BE484" i="126"/>
  <c r="BF484" i="126"/>
  <c r="BG484" i="126"/>
  <c r="BH484" i="126"/>
  <c r="BI484" i="126"/>
  <c r="BJ484" i="126"/>
  <c r="BK484" i="126"/>
  <c r="BL484" i="126"/>
  <c r="BM484" i="126"/>
  <c r="BN484" i="126"/>
  <c r="BO484" i="126"/>
  <c r="BP484" i="126"/>
  <c r="BQ484" i="126"/>
  <c r="BR484" i="126"/>
  <c r="BS484" i="126"/>
  <c r="BT484" i="126"/>
  <c r="BU484" i="126"/>
  <c r="BV484" i="126"/>
  <c r="BW484" i="126"/>
  <c r="BX484" i="126"/>
  <c r="BY484" i="126"/>
  <c r="BZ484" i="126"/>
  <c r="CA484" i="126"/>
  <c r="CB484" i="126"/>
  <c r="CC484" i="126"/>
  <c r="CD484" i="126"/>
  <c r="CE484" i="126"/>
  <c r="CF484" i="126"/>
  <c r="CG484" i="126"/>
  <c r="CH484" i="126"/>
  <c r="CI484" i="126"/>
  <c r="CJ484" i="126"/>
  <c r="CK484" i="126"/>
  <c r="AX485" i="126"/>
  <c r="AY485" i="126"/>
  <c r="AZ485" i="126"/>
  <c r="BA485" i="126"/>
  <c r="BB485" i="126"/>
  <c r="BC485" i="126"/>
  <c r="BD485" i="126"/>
  <c r="BE485" i="126"/>
  <c r="BF485" i="126"/>
  <c r="BG485" i="126"/>
  <c r="BH485" i="126"/>
  <c r="BI485" i="126"/>
  <c r="BJ485" i="126"/>
  <c r="BK485" i="126"/>
  <c r="BL485" i="126"/>
  <c r="BM485" i="126"/>
  <c r="BN485" i="126"/>
  <c r="BO485" i="126"/>
  <c r="BP485" i="126"/>
  <c r="BQ485" i="126"/>
  <c r="BR485" i="126"/>
  <c r="BS485" i="126"/>
  <c r="BT485" i="126"/>
  <c r="BU485" i="126"/>
  <c r="BV485" i="126"/>
  <c r="BW485" i="126"/>
  <c r="BX485" i="126"/>
  <c r="BY485" i="126"/>
  <c r="BZ485" i="126"/>
  <c r="CA485" i="126"/>
  <c r="CB485" i="126"/>
  <c r="CC485" i="126"/>
  <c r="CD485" i="126"/>
  <c r="CE485" i="126"/>
  <c r="CF485" i="126"/>
  <c r="CG485" i="126"/>
  <c r="CH485" i="126"/>
  <c r="CI485" i="126"/>
  <c r="CJ485" i="126"/>
  <c r="CK485" i="126"/>
  <c r="AX486" i="126"/>
  <c r="AY486" i="126"/>
  <c r="AZ486" i="126"/>
  <c r="BA486" i="126"/>
  <c r="BB486" i="126"/>
  <c r="BC486" i="126"/>
  <c r="BD486" i="126"/>
  <c r="BE486" i="126"/>
  <c r="BF486" i="126"/>
  <c r="BG486" i="126"/>
  <c r="BH486" i="126"/>
  <c r="BI486" i="126"/>
  <c r="BJ486" i="126"/>
  <c r="BK486" i="126"/>
  <c r="BL486" i="126"/>
  <c r="BM486" i="126"/>
  <c r="BN486" i="126"/>
  <c r="BO486" i="126"/>
  <c r="BP486" i="126"/>
  <c r="BQ486" i="126"/>
  <c r="BR486" i="126"/>
  <c r="BS486" i="126"/>
  <c r="BT486" i="126"/>
  <c r="BU486" i="126"/>
  <c r="BV486" i="126"/>
  <c r="BW486" i="126"/>
  <c r="BX486" i="126"/>
  <c r="BY486" i="126"/>
  <c r="BZ486" i="126"/>
  <c r="CA486" i="126"/>
  <c r="CB486" i="126"/>
  <c r="CC486" i="126"/>
  <c r="CD486" i="126"/>
  <c r="CE486" i="126"/>
  <c r="CF486" i="126"/>
  <c r="CG486" i="126"/>
  <c r="CH486" i="126"/>
  <c r="CI486" i="126"/>
  <c r="CJ486" i="126"/>
  <c r="CK486" i="126"/>
  <c r="AX487" i="126"/>
  <c r="AY487" i="126"/>
  <c r="AZ487" i="126"/>
  <c r="BA487" i="126"/>
  <c r="BB487" i="126"/>
  <c r="BC487" i="126"/>
  <c r="BD487" i="126"/>
  <c r="BE487" i="126"/>
  <c r="BF487" i="126"/>
  <c r="BG487" i="126"/>
  <c r="BH487" i="126"/>
  <c r="BI487" i="126"/>
  <c r="BJ487" i="126"/>
  <c r="BK487" i="126"/>
  <c r="BL487" i="126"/>
  <c r="BM487" i="126"/>
  <c r="BN487" i="126"/>
  <c r="BO487" i="126"/>
  <c r="BP487" i="126"/>
  <c r="BQ487" i="126"/>
  <c r="BR487" i="126"/>
  <c r="BS487" i="126"/>
  <c r="BT487" i="126"/>
  <c r="BU487" i="126"/>
  <c r="BV487" i="126"/>
  <c r="BW487" i="126"/>
  <c r="BX487" i="126"/>
  <c r="BY487" i="126"/>
  <c r="BZ487" i="126"/>
  <c r="CA487" i="126"/>
  <c r="CB487" i="126"/>
  <c r="CC487" i="126"/>
  <c r="CD487" i="126"/>
  <c r="CE487" i="126"/>
  <c r="CF487" i="126"/>
  <c r="CG487" i="126"/>
  <c r="CH487" i="126"/>
  <c r="CI487" i="126"/>
  <c r="CJ487" i="126"/>
  <c r="CK487" i="126"/>
  <c r="AX488" i="126"/>
  <c r="AY488" i="126"/>
  <c r="AZ488" i="126"/>
  <c r="BA488" i="126"/>
  <c r="BB488" i="126"/>
  <c r="BC488" i="126"/>
  <c r="BD488" i="126"/>
  <c r="BE488" i="126"/>
  <c r="BF488" i="126"/>
  <c r="BG488" i="126"/>
  <c r="BH488" i="126"/>
  <c r="BI488" i="126"/>
  <c r="BJ488" i="126"/>
  <c r="BK488" i="126"/>
  <c r="BL488" i="126"/>
  <c r="BM488" i="126"/>
  <c r="BN488" i="126"/>
  <c r="BO488" i="126"/>
  <c r="BP488" i="126"/>
  <c r="BQ488" i="126"/>
  <c r="BR488" i="126"/>
  <c r="BS488" i="126"/>
  <c r="BT488" i="126"/>
  <c r="BU488" i="126"/>
  <c r="BV488" i="126"/>
  <c r="BW488" i="126"/>
  <c r="BX488" i="126"/>
  <c r="BY488" i="126"/>
  <c r="BZ488" i="126"/>
  <c r="CA488" i="126"/>
  <c r="CB488" i="126"/>
  <c r="CC488" i="126"/>
  <c r="CD488" i="126"/>
  <c r="CE488" i="126"/>
  <c r="CF488" i="126"/>
  <c r="CG488" i="126"/>
  <c r="CH488" i="126"/>
  <c r="CI488" i="126"/>
  <c r="CJ488" i="126"/>
  <c r="CK488" i="126"/>
  <c r="AX489" i="126"/>
  <c r="AY489" i="126"/>
  <c r="AZ489" i="126"/>
  <c r="BA489" i="126"/>
  <c r="BB489" i="126"/>
  <c r="BC489" i="126"/>
  <c r="BD489" i="126"/>
  <c r="BE489" i="126"/>
  <c r="BF489" i="126"/>
  <c r="BG489" i="126"/>
  <c r="BH489" i="126"/>
  <c r="BI489" i="126"/>
  <c r="BJ489" i="126"/>
  <c r="BK489" i="126"/>
  <c r="BL489" i="126"/>
  <c r="BM489" i="126"/>
  <c r="BN489" i="126"/>
  <c r="BO489" i="126"/>
  <c r="BP489" i="126"/>
  <c r="BQ489" i="126"/>
  <c r="BR489" i="126"/>
  <c r="BS489" i="126"/>
  <c r="BT489" i="126"/>
  <c r="BU489" i="126"/>
  <c r="BV489" i="126"/>
  <c r="BW489" i="126"/>
  <c r="BX489" i="126"/>
  <c r="BY489" i="126"/>
  <c r="BZ489" i="126"/>
  <c r="CA489" i="126"/>
  <c r="CB489" i="126"/>
  <c r="CC489" i="126"/>
  <c r="CD489" i="126"/>
  <c r="CE489" i="126"/>
  <c r="CF489" i="126"/>
  <c r="CG489" i="126"/>
  <c r="CH489" i="126"/>
  <c r="CI489" i="126"/>
  <c r="CJ489" i="126"/>
  <c r="CK489" i="126"/>
  <c r="AX490" i="126"/>
  <c r="AY490" i="126"/>
  <c r="AZ490" i="126"/>
  <c r="BA490" i="126"/>
  <c r="BB490" i="126"/>
  <c r="BC490" i="126"/>
  <c r="BD490" i="126"/>
  <c r="BE490" i="126"/>
  <c r="BF490" i="126"/>
  <c r="BG490" i="126"/>
  <c r="BH490" i="126"/>
  <c r="BI490" i="126"/>
  <c r="BJ490" i="126"/>
  <c r="BK490" i="126"/>
  <c r="BL490" i="126"/>
  <c r="BM490" i="126"/>
  <c r="BN490" i="126"/>
  <c r="BO490" i="126"/>
  <c r="BP490" i="126"/>
  <c r="BQ490" i="126"/>
  <c r="BR490" i="126"/>
  <c r="BS490" i="126"/>
  <c r="BT490" i="126"/>
  <c r="BU490" i="126"/>
  <c r="BV490" i="126"/>
  <c r="BW490" i="126"/>
  <c r="BX490" i="126"/>
  <c r="BY490" i="126"/>
  <c r="BZ490" i="126"/>
  <c r="CA490" i="126"/>
  <c r="CB490" i="126"/>
  <c r="CC490" i="126"/>
  <c r="CD490" i="126"/>
  <c r="CE490" i="126"/>
  <c r="CF490" i="126"/>
  <c r="CG490" i="126"/>
  <c r="CH490" i="126"/>
  <c r="CI490" i="126"/>
  <c r="CJ490" i="126"/>
  <c r="CK490" i="126"/>
  <c r="AX491" i="126"/>
  <c r="AY491" i="126"/>
  <c r="AZ491" i="126"/>
  <c r="BA491" i="126"/>
  <c r="BB491" i="126"/>
  <c r="BC491" i="126"/>
  <c r="BD491" i="126"/>
  <c r="BE491" i="126"/>
  <c r="BF491" i="126"/>
  <c r="BG491" i="126"/>
  <c r="BH491" i="126"/>
  <c r="BI491" i="126"/>
  <c r="BJ491" i="126"/>
  <c r="BK491" i="126"/>
  <c r="BL491" i="126"/>
  <c r="BM491" i="126"/>
  <c r="BN491" i="126"/>
  <c r="BO491" i="126"/>
  <c r="BP491" i="126"/>
  <c r="BQ491" i="126"/>
  <c r="BR491" i="126"/>
  <c r="BS491" i="126"/>
  <c r="BT491" i="126"/>
  <c r="BU491" i="126"/>
  <c r="BV491" i="126"/>
  <c r="BW491" i="126"/>
  <c r="BX491" i="126"/>
  <c r="BY491" i="126"/>
  <c r="BZ491" i="126"/>
  <c r="CA491" i="126"/>
  <c r="CB491" i="126"/>
  <c r="CC491" i="126"/>
  <c r="CD491" i="126"/>
  <c r="CE491" i="126"/>
  <c r="CF491" i="126"/>
  <c r="CG491" i="126"/>
  <c r="CH491" i="126"/>
  <c r="CI491" i="126"/>
  <c r="CJ491" i="126"/>
  <c r="CK491" i="126"/>
  <c r="AX492" i="126"/>
  <c r="AY492" i="126"/>
  <c r="AZ492" i="126"/>
  <c r="BA492" i="126"/>
  <c r="BB492" i="126"/>
  <c r="BC492" i="126"/>
  <c r="BD492" i="126"/>
  <c r="BE492" i="126"/>
  <c r="BF492" i="126"/>
  <c r="BG492" i="126"/>
  <c r="BH492" i="126"/>
  <c r="BI492" i="126"/>
  <c r="BJ492" i="126"/>
  <c r="BK492" i="126"/>
  <c r="BL492" i="126"/>
  <c r="BM492" i="126"/>
  <c r="BN492" i="126"/>
  <c r="BO492" i="126"/>
  <c r="BP492" i="126"/>
  <c r="BQ492" i="126"/>
  <c r="BR492" i="126"/>
  <c r="BS492" i="126"/>
  <c r="BT492" i="126"/>
  <c r="BU492" i="126"/>
  <c r="BV492" i="126"/>
  <c r="BW492" i="126"/>
  <c r="BX492" i="126"/>
  <c r="BY492" i="126"/>
  <c r="BZ492" i="126"/>
  <c r="CA492" i="126"/>
  <c r="CB492" i="126"/>
  <c r="CC492" i="126"/>
  <c r="CD492" i="126"/>
  <c r="CE492" i="126"/>
  <c r="CF492" i="126"/>
  <c r="CG492" i="126"/>
  <c r="CH492" i="126"/>
  <c r="CI492" i="126"/>
  <c r="CJ492" i="126"/>
  <c r="CK492" i="126"/>
  <c r="AX493" i="126"/>
  <c r="AY493" i="126"/>
  <c r="AZ493" i="126"/>
  <c r="BA493" i="126"/>
  <c r="BB493" i="126"/>
  <c r="BC493" i="126"/>
  <c r="BD493" i="126"/>
  <c r="BE493" i="126"/>
  <c r="BF493" i="126"/>
  <c r="BG493" i="126"/>
  <c r="BH493" i="126"/>
  <c r="BI493" i="126"/>
  <c r="BJ493" i="126"/>
  <c r="BK493" i="126"/>
  <c r="BL493" i="126"/>
  <c r="BM493" i="126"/>
  <c r="BN493" i="126"/>
  <c r="BO493" i="126"/>
  <c r="BP493" i="126"/>
  <c r="BQ493" i="126"/>
  <c r="BR493" i="126"/>
  <c r="BS493" i="126"/>
  <c r="BT493" i="126"/>
  <c r="BU493" i="126"/>
  <c r="BV493" i="126"/>
  <c r="BW493" i="126"/>
  <c r="BX493" i="126"/>
  <c r="BY493" i="126"/>
  <c r="BZ493" i="126"/>
  <c r="CA493" i="126"/>
  <c r="CB493" i="126"/>
  <c r="CC493" i="126"/>
  <c r="CD493" i="126"/>
  <c r="CE493" i="126"/>
  <c r="CF493" i="126"/>
  <c r="CG493" i="126"/>
  <c r="CH493" i="126"/>
  <c r="CI493" i="126"/>
  <c r="CJ493" i="126"/>
  <c r="CK493" i="126"/>
  <c r="AX494" i="126"/>
  <c r="AY494" i="126"/>
  <c r="AZ494" i="126"/>
  <c r="BA494" i="126"/>
  <c r="BB494" i="126"/>
  <c r="BC494" i="126"/>
  <c r="BD494" i="126"/>
  <c r="BE494" i="126"/>
  <c r="BF494" i="126"/>
  <c r="BG494" i="126"/>
  <c r="BH494" i="126"/>
  <c r="BI494" i="126"/>
  <c r="BJ494" i="126"/>
  <c r="BK494" i="126"/>
  <c r="BL494" i="126"/>
  <c r="BM494" i="126"/>
  <c r="BN494" i="126"/>
  <c r="BO494" i="126"/>
  <c r="BP494" i="126"/>
  <c r="BQ494" i="126"/>
  <c r="BR494" i="126"/>
  <c r="BS494" i="126"/>
  <c r="BT494" i="126"/>
  <c r="BU494" i="126"/>
  <c r="BV494" i="126"/>
  <c r="BW494" i="126"/>
  <c r="BX494" i="126"/>
  <c r="BY494" i="126"/>
  <c r="BZ494" i="126"/>
  <c r="CA494" i="126"/>
  <c r="CB494" i="126"/>
  <c r="CC494" i="126"/>
  <c r="CD494" i="126"/>
  <c r="CE494" i="126"/>
  <c r="CF494" i="126"/>
  <c r="CG494" i="126"/>
  <c r="CH494" i="126"/>
  <c r="CI494" i="126"/>
  <c r="CJ494" i="126"/>
  <c r="CK494" i="126"/>
  <c r="AX495" i="126"/>
  <c r="AY495" i="126"/>
  <c r="AZ495" i="126"/>
  <c r="BA495" i="126"/>
  <c r="BB495" i="126"/>
  <c r="BC495" i="126"/>
  <c r="BD495" i="126"/>
  <c r="BE495" i="126"/>
  <c r="BF495" i="126"/>
  <c r="BG495" i="126"/>
  <c r="BH495" i="126"/>
  <c r="BI495" i="126"/>
  <c r="BJ495" i="126"/>
  <c r="BK495" i="126"/>
  <c r="BL495" i="126"/>
  <c r="BM495" i="126"/>
  <c r="BN495" i="126"/>
  <c r="BO495" i="126"/>
  <c r="BP495" i="126"/>
  <c r="BQ495" i="126"/>
  <c r="BR495" i="126"/>
  <c r="BS495" i="126"/>
  <c r="BT495" i="126"/>
  <c r="BU495" i="126"/>
  <c r="BV495" i="126"/>
  <c r="BW495" i="126"/>
  <c r="BX495" i="126"/>
  <c r="BY495" i="126"/>
  <c r="BZ495" i="126"/>
  <c r="CA495" i="126"/>
  <c r="CB495" i="126"/>
  <c r="CC495" i="126"/>
  <c r="CD495" i="126"/>
  <c r="CE495" i="126"/>
  <c r="CF495" i="126"/>
  <c r="CG495" i="126"/>
  <c r="CH495" i="126"/>
  <c r="CI495" i="126"/>
  <c r="CJ495" i="126"/>
  <c r="CK495" i="126"/>
  <c r="AX496" i="126"/>
  <c r="AY496" i="126"/>
  <c r="AZ496" i="126"/>
  <c r="BA496" i="126"/>
  <c r="BB496" i="126"/>
  <c r="BC496" i="126"/>
  <c r="BD496" i="126"/>
  <c r="BE496" i="126"/>
  <c r="BF496" i="126"/>
  <c r="BG496" i="126"/>
  <c r="BH496" i="126"/>
  <c r="BI496" i="126"/>
  <c r="BJ496" i="126"/>
  <c r="BK496" i="126"/>
  <c r="BL496" i="126"/>
  <c r="BM496" i="126"/>
  <c r="BN496" i="126"/>
  <c r="BO496" i="126"/>
  <c r="BP496" i="126"/>
  <c r="BQ496" i="126"/>
  <c r="BR496" i="126"/>
  <c r="BS496" i="126"/>
  <c r="BT496" i="126"/>
  <c r="BU496" i="126"/>
  <c r="BV496" i="126"/>
  <c r="BW496" i="126"/>
  <c r="BX496" i="126"/>
  <c r="BY496" i="126"/>
  <c r="BZ496" i="126"/>
  <c r="CA496" i="126"/>
  <c r="CB496" i="126"/>
  <c r="CC496" i="126"/>
  <c r="CD496" i="126"/>
  <c r="CE496" i="126"/>
  <c r="CF496" i="126"/>
  <c r="CG496" i="126"/>
  <c r="CH496" i="126"/>
  <c r="CI496" i="126"/>
  <c r="CJ496" i="126"/>
  <c r="CK496" i="126"/>
  <c r="AX497" i="126"/>
  <c r="AY497" i="126"/>
  <c r="AZ497" i="126"/>
  <c r="BA497" i="126"/>
  <c r="BB497" i="126"/>
  <c r="BC497" i="126"/>
  <c r="BD497" i="126"/>
  <c r="BE497" i="126"/>
  <c r="BF497" i="126"/>
  <c r="BG497" i="126"/>
  <c r="BH497" i="126"/>
  <c r="BI497" i="126"/>
  <c r="BJ497" i="126"/>
  <c r="BK497" i="126"/>
  <c r="BL497" i="126"/>
  <c r="BM497" i="126"/>
  <c r="BN497" i="126"/>
  <c r="BO497" i="126"/>
  <c r="BP497" i="126"/>
  <c r="BQ497" i="126"/>
  <c r="BR497" i="126"/>
  <c r="BS497" i="126"/>
  <c r="BT497" i="126"/>
  <c r="BU497" i="126"/>
  <c r="BV497" i="126"/>
  <c r="BW497" i="126"/>
  <c r="BX497" i="126"/>
  <c r="BY497" i="126"/>
  <c r="BZ497" i="126"/>
  <c r="CA497" i="126"/>
  <c r="CB497" i="126"/>
  <c r="CC497" i="126"/>
  <c r="CD497" i="126"/>
  <c r="CE497" i="126"/>
  <c r="CF497" i="126"/>
  <c r="CG497" i="126"/>
  <c r="CH497" i="126"/>
  <c r="CI497" i="126"/>
  <c r="CJ497" i="126"/>
  <c r="CK497" i="126"/>
  <c r="AX498" i="126"/>
  <c r="AY498" i="126"/>
  <c r="AZ498" i="126"/>
  <c r="BA498" i="126"/>
  <c r="BB498" i="126"/>
  <c r="BC498" i="126"/>
  <c r="BD498" i="126"/>
  <c r="BE498" i="126"/>
  <c r="BF498" i="126"/>
  <c r="BG498" i="126"/>
  <c r="BH498" i="126"/>
  <c r="BI498" i="126"/>
  <c r="BJ498" i="126"/>
  <c r="BK498" i="126"/>
  <c r="BL498" i="126"/>
  <c r="BM498" i="126"/>
  <c r="BN498" i="126"/>
  <c r="BO498" i="126"/>
  <c r="BP498" i="126"/>
  <c r="BQ498" i="126"/>
  <c r="BR498" i="126"/>
  <c r="BS498" i="126"/>
  <c r="BT498" i="126"/>
  <c r="BU498" i="126"/>
  <c r="BV498" i="126"/>
  <c r="BW498" i="126"/>
  <c r="BX498" i="126"/>
  <c r="BY498" i="126"/>
  <c r="BZ498" i="126"/>
  <c r="CA498" i="126"/>
  <c r="CB498" i="126"/>
  <c r="CC498" i="126"/>
  <c r="CD498" i="126"/>
  <c r="CE498" i="126"/>
  <c r="CF498" i="126"/>
  <c r="CG498" i="126"/>
  <c r="CH498" i="126"/>
  <c r="CI498" i="126"/>
  <c r="CJ498" i="126"/>
  <c r="CK498" i="126"/>
  <c r="AX499" i="126"/>
  <c r="AY499" i="126"/>
  <c r="AZ499" i="126"/>
  <c r="BA499" i="126"/>
  <c r="BB499" i="126"/>
  <c r="BC499" i="126"/>
  <c r="BD499" i="126"/>
  <c r="BE499" i="126"/>
  <c r="BF499" i="126"/>
  <c r="BG499" i="126"/>
  <c r="BH499" i="126"/>
  <c r="BI499" i="126"/>
  <c r="BJ499" i="126"/>
  <c r="BK499" i="126"/>
  <c r="BL499" i="126"/>
  <c r="BM499" i="126"/>
  <c r="BN499" i="126"/>
  <c r="BO499" i="126"/>
  <c r="BP499" i="126"/>
  <c r="BQ499" i="126"/>
  <c r="BR499" i="126"/>
  <c r="BS499" i="126"/>
  <c r="BT499" i="126"/>
  <c r="BU499" i="126"/>
  <c r="BV499" i="126"/>
  <c r="BW499" i="126"/>
  <c r="BX499" i="126"/>
  <c r="BY499" i="126"/>
  <c r="BZ499" i="126"/>
  <c r="CA499" i="126"/>
  <c r="CB499" i="126"/>
  <c r="CC499" i="126"/>
  <c r="CD499" i="126"/>
  <c r="CE499" i="126"/>
  <c r="CF499" i="126"/>
  <c r="CG499" i="126"/>
  <c r="CH499" i="126"/>
  <c r="CI499" i="126"/>
  <c r="CJ499" i="126"/>
  <c r="CK499" i="126"/>
  <c r="AX500" i="126"/>
  <c r="AY500" i="126"/>
  <c r="AZ500" i="126"/>
  <c r="BA500" i="126"/>
  <c r="BB500" i="126"/>
  <c r="BC500" i="126"/>
  <c r="BD500" i="126"/>
  <c r="BE500" i="126"/>
  <c r="BF500" i="126"/>
  <c r="BG500" i="126"/>
  <c r="BH500" i="126"/>
  <c r="BI500" i="126"/>
  <c r="BJ500" i="126"/>
  <c r="BK500" i="126"/>
  <c r="BL500" i="126"/>
  <c r="BM500" i="126"/>
  <c r="BN500" i="126"/>
  <c r="BO500" i="126"/>
  <c r="BP500" i="126"/>
  <c r="BQ500" i="126"/>
  <c r="BR500" i="126"/>
  <c r="BS500" i="126"/>
  <c r="BT500" i="126"/>
  <c r="BU500" i="126"/>
  <c r="BV500" i="126"/>
  <c r="BW500" i="126"/>
  <c r="BX500" i="126"/>
  <c r="BY500" i="126"/>
  <c r="BZ500" i="126"/>
  <c r="CA500" i="126"/>
  <c r="CB500" i="126"/>
  <c r="CC500" i="126"/>
  <c r="CD500" i="126"/>
  <c r="CE500" i="126"/>
  <c r="CF500" i="126"/>
  <c r="CG500" i="126"/>
  <c r="CH500" i="126"/>
  <c r="CI500" i="126"/>
  <c r="CJ500" i="126"/>
  <c r="CK500" i="126"/>
  <c r="AX501" i="126"/>
  <c r="AY501" i="126"/>
  <c r="AZ501" i="126"/>
  <c r="BA501" i="126"/>
  <c r="BB501" i="126"/>
  <c r="BC501" i="126"/>
  <c r="BD501" i="126"/>
  <c r="BE501" i="126"/>
  <c r="BF501" i="126"/>
  <c r="BG501" i="126"/>
  <c r="BH501" i="126"/>
  <c r="BI501" i="126"/>
  <c r="BJ501" i="126"/>
  <c r="BK501" i="126"/>
  <c r="BL501" i="126"/>
  <c r="BM501" i="126"/>
  <c r="BN501" i="126"/>
  <c r="BO501" i="126"/>
  <c r="BP501" i="126"/>
  <c r="BQ501" i="126"/>
  <c r="BR501" i="126"/>
  <c r="BS501" i="126"/>
  <c r="BT501" i="126"/>
  <c r="BU501" i="126"/>
  <c r="BV501" i="126"/>
  <c r="BW501" i="126"/>
  <c r="BX501" i="126"/>
  <c r="BY501" i="126"/>
  <c r="BZ501" i="126"/>
  <c r="CA501" i="126"/>
  <c r="CB501" i="126"/>
  <c r="CC501" i="126"/>
  <c r="CD501" i="126"/>
  <c r="CE501" i="126"/>
  <c r="CF501" i="126"/>
  <c r="CG501" i="126"/>
  <c r="CH501" i="126"/>
  <c r="CI501" i="126"/>
  <c r="CJ501" i="126"/>
  <c r="CK501" i="126"/>
  <c r="AX502" i="126"/>
  <c r="AY502" i="126"/>
  <c r="AZ502" i="126"/>
  <c r="BA502" i="126"/>
  <c r="BB502" i="126"/>
  <c r="BC502" i="126"/>
  <c r="BD502" i="126"/>
  <c r="BE502" i="126"/>
  <c r="BF502" i="126"/>
  <c r="BG502" i="126"/>
  <c r="BH502" i="126"/>
  <c r="BI502" i="126"/>
  <c r="BJ502" i="126"/>
  <c r="BK502" i="126"/>
  <c r="BL502" i="126"/>
  <c r="BM502" i="126"/>
  <c r="BN502" i="126"/>
  <c r="BO502" i="126"/>
  <c r="BP502" i="126"/>
  <c r="BQ502" i="126"/>
  <c r="BR502" i="126"/>
  <c r="BS502" i="126"/>
  <c r="BT502" i="126"/>
  <c r="BU502" i="126"/>
  <c r="BV502" i="126"/>
  <c r="BW502" i="126"/>
  <c r="BX502" i="126"/>
  <c r="BY502" i="126"/>
  <c r="BZ502" i="126"/>
  <c r="CA502" i="126"/>
  <c r="CB502" i="126"/>
  <c r="CC502" i="126"/>
  <c r="CD502" i="126"/>
  <c r="CE502" i="126"/>
  <c r="CF502" i="126"/>
  <c r="CG502" i="126"/>
  <c r="CH502" i="126"/>
  <c r="CI502" i="126"/>
  <c r="CJ502" i="126"/>
  <c r="CK502" i="126"/>
  <c r="AX503" i="126"/>
  <c r="AY503" i="126"/>
  <c r="AZ503" i="126"/>
  <c r="BA503" i="126"/>
  <c r="BB503" i="126"/>
  <c r="BC503" i="126"/>
  <c r="BD503" i="126"/>
  <c r="BE503" i="126"/>
  <c r="BF503" i="126"/>
  <c r="BG503" i="126"/>
  <c r="BH503" i="126"/>
  <c r="BI503" i="126"/>
  <c r="BJ503" i="126"/>
  <c r="BK503" i="126"/>
  <c r="BL503" i="126"/>
  <c r="BM503" i="126"/>
  <c r="BN503" i="126"/>
  <c r="BO503" i="126"/>
  <c r="BP503" i="126"/>
  <c r="BQ503" i="126"/>
  <c r="BR503" i="126"/>
  <c r="BS503" i="126"/>
  <c r="BT503" i="126"/>
  <c r="BU503" i="126"/>
  <c r="BV503" i="126"/>
  <c r="BW503" i="126"/>
  <c r="BX503" i="126"/>
  <c r="BY503" i="126"/>
  <c r="BZ503" i="126"/>
  <c r="CA503" i="126"/>
  <c r="CB503" i="126"/>
  <c r="CC503" i="126"/>
  <c r="CD503" i="126"/>
  <c r="CE503" i="126"/>
  <c r="CF503" i="126"/>
  <c r="CG503" i="126"/>
  <c r="CH503" i="126"/>
  <c r="CI503" i="126"/>
  <c r="CJ503" i="126"/>
  <c r="CK503" i="126"/>
  <c r="AZ4" i="126"/>
  <c r="BA4" i="126"/>
  <c r="BB4" i="126"/>
  <c r="BC4" i="126"/>
  <c r="BD4" i="126"/>
  <c r="BE4" i="126"/>
  <c r="BF4" i="126"/>
  <c r="BG4" i="126"/>
  <c r="BH4" i="126"/>
  <c r="BI4" i="126"/>
  <c r="BJ4" i="126"/>
  <c r="BK4" i="126"/>
  <c r="BL4" i="126"/>
  <c r="BM4" i="126"/>
  <c r="BN4" i="126"/>
  <c r="BO4" i="126"/>
  <c r="BP4" i="126"/>
  <c r="BQ4" i="126"/>
  <c r="BR4" i="126"/>
  <c r="BS4" i="126"/>
  <c r="BT4" i="126"/>
  <c r="BU4" i="126"/>
  <c r="BV4" i="126"/>
  <c r="BW4" i="126"/>
  <c r="BX4" i="126"/>
  <c r="BY4" i="126"/>
  <c r="BZ4" i="126"/>
  <c r="CA4" i="126"/>
  <c r="CB4" i="126"/>
  <c r="CC4" i="126"/>
  <c r="CD4" i="126"/>
  <c r="CE4" i="126"/>
  <c r="CF4" i="126"/>
  <c r="CG4" i="126"/>
  <c r="CH4" i="126"/>
  <c r="CI4" i="126"/>
  <c r="CJ4" i="126"/>
  <c r="CK4" i="126"/>
  <c r="F292" i="126"/>
  <c r="F293" i="126"/>
  <c r="F294" i="126"/>
  <c r="F295" i="126"/>
  <c r="F296" i="126"/>
  <c r="F297" i="126"/>
  <c r="F298" i="126"/>
  <c r="F299" i="126"/>
  <c r="F300" i="126"/>
  <c r="F301" i="126"/>
  <c r="F302" i="126"/>
  <c r="F303" i="126"/>
  <c r="F304" i="126"/>
  <c r="F305" i="126"/>
  <c r="F306" i="126"/>
  <c r="F307" i="126"/>
  <c r="F308" i="126"/>
  <c r="F309" i="126"/>
  <c r="F310" i="126"/>
  <c r="F311" i="126"/>
  <c r="F312" i="126"/>
  <c r="F313" i="126"/>
  <c r="F314" i="126"/>
  <c r="F315" i="126"/>
  <c r="F316" i="126"/>
  <c r="F317" i="126"/>
  <c r="F318" i="126"/>
  <c r="F319" i="126"/>
  <c r="F320" i="126"/>
  <c r="F321" i="126"/>
  <c r="F322" i="126"/>
  <c r="F323" i="126"/>
  <c r="F324" i="126"/>
  <c r="F325" i="126"/>
  <c r="F326" i="126"/>
  <c r="F327" i="126"/>
  <c r="F328" i="126"/>
  <c r="F329" i="126"/>
  <c r="F330" i="126"/>
  <c r="F331" i="126"/>
  <c r="F332" i="126"/>
  <c r="F333" i="126"/>
  <c r="F334" i="126"/>
  <c r="F335" i="126"/>
  <c r="F336" i="126"/>
  <c r="F337" i="126"/>
  <c r="F338" i="126"/>
  <c r="F339" i="126"/>
  <c r="F340" i="126"/>
  <c r="F341" i="126"/>
  <c r="F342" i="126"/>
  <c r="F343" i="126"/>
  <c r="F344" i="126"/>
  <c r="F345" i="126"/>
  <c r="F346" i="126"/>
  <c r="F347" i="126"/>
  <c r="F348" i="126"/>
  <c r="F349" i="126"/>
  <c r="F350" i="126"/>
  <c r="F351" i="126"/>
  <c r="F352" i="126"/>
  <c r="F353" i="126"/>
  <c r="F354" i="126"/>
  <c r="F355" i="126"/>
  <c r="F356" i="126"/>
  <c r="F357" i="126"/>
  <c r="F358" i="126"/>
  <c r="F359" i="126"/>
  <c r="F360" i="126"/>
  <c r="F361" i="126"/>
  <c r="F362" i="126"/>
  <c r="F363" i="126"/>
  <c r="F364" i="126"/>
  <c r="F365" i="126"/>
  <c r="F366" i="126"/>
  <c r="F367" i="126"/>
  <c r="F368" i="126"/>
  <c r="F369" i="126"/>
  <c r="F370" i="126"/>
  <c r="F371" i="126"/>
  <c r="F372" i="126"/>
  <c r="F373" i="126"/>
  <c r="F374" i="126"/>
  <c r="F375" i="126"/>
  <c r="F376" i="126"/>
  <c r="F377" i="126"/>
  <c r="F378" i="126"/>
  <c r="F379" i="126"/>
  <c r="F380" i="126"/>
  <c r="F381" i="126"/>
  <c r="F382" i="126"/>
  <c r="F383" i="126"/>
  <c r="F384" i="126"/>
  <c r="F385" i="126"/>
  <c r="F386" i="126"/>
  <c r="F387" i="126"/>
  <c r="F388" i="126"/>
  <c r="F389" i="126"/>
  <c r="F390" i="126"/>
  <c r="F391" i="126"/>
  <c r="F392" i="126"/>
  <c r="F393" i="126"/>
  <c r="F394" i="126"/>
  <c r="F395" i="126"/>
  <c r="F396" i="126"/>
  <c r="F397" i="126"/>
  <c r="F398" i="126"/>
  <c r="F399" i="126"/>
  <c r="F400" i="126"/>
  <c r="F401" i="126"/>
  <c r="F402" i="126"/>
  <c r="F403" i="126"/>
  <c r="F404" i="126"/>
  <c r="F405" i="126"/>
  <c r="F406" i="126"/>
  <c r="F407" i="126"/>
  <c r="F408" i="126"/>
  <c r="F409" i="126"/>
  <c r="F410" i="126"/>
  <c r="F411" i="126"/>
  <c r="F412" i="126"/>
  <c r="F413" i="126"/>
  <c r="F414" i="126"/>
  <c r="F415" i="126"/>
  <c r="F416" i="126"/>
  <c r="F417" i="126"/>
  <c r="F418" i="126"/>
  <c r="F419" i="126"/>
  <c r="F420" i="126"/>
  <c r="F421" i="126"/>
  <c r="F422" i="126"/>
  <c r="F423" i="126"/>
  <c r="F424" i="126"/>
  <c r="F425" i="126"/>
  <c r="F426" i="126"/>
  <c r="F427" i="126"/>
  <c r="F428" i="126"/>
  <c r="F429" i="126"/>
  <c r="F430" i="126"/>
  <c r="F431" i="126"/>
  <c r="F432" i="126"/>
  <c r="F433" i="126"/>
  <c r="F434" i="126"/>
  <c r="F435" i="126"/>
  <c r="F436" i="126"/>
  <c r="F437" i="126"/>
  <c r="F438" i="126"/>
  <c r="F439" i="126"/>
  <c r="F440" i="126"/>
  <c r="F441" i="126"/>
  <c r="F442" i="126"/>
  <c r="F443" i="126"/>
  <c r="F444" i="126"/>
  <c r="F445" i="126"/>
  <c r="F446" i="126"/>
  <c r="F447" i="126"/>
  <c r="F448" i="126"/>
  <c r="F449" i="126"/>
  <c r="F450" i="126"/>
  <c r="F451" i="126"/>
  <c r="F452" i="126"/>
  <c r="F453" i="126"/>
  <c r="F454" i="126"/>
  <c r="F455" i="126"/>
  <c r="F456" i="126"/>
  <c r="F457" i="126"/>
  <c r="F458" i="126"/>
  <c r="F459" i="126"/>
  <c r="F460" i="126"/>
  <c r="F461" i="126"/>
  <c r="F462" i="126"/>
  <c r="F463" i="126"/>
  <c r="F464" i="126"/>
  <c r="F465" i="126"/>
  <c r="F466" i="126"/>
  <c r="F467" i="126"/>
  <c r="F468" i="126"/>
  <c r="F469" i="126"/>
  <c r="F470" i="126"/>
  <c r="F471" i="126"/>
  <c r="F472" i="126"/>
  <c r="F473" i="126"/>
  <c r="F474" i="126"/>
  <c r="F475" i="126"/>
  <c r="F476" i="126"/>
  <c r="F477" i="126"/>
  <c r="F478" i="126"/>
  <c r="F479" i="126"/>
  <c r="F480" i="126"/>
  <c r="F481" i="126"/>
  <c r="F482" i="126"/>
  <c r="F483" i="126"/>
  <c r="F484" i="126"/>
  <c r="F485" i="126"/>
  <c r="F486" i="126"/>
  <c r="F487" i="126"/>
  <c r="F488" i="126"/>
  <c r="F489" i="126"/>
  <c r="F490" i="126"/>
  <c r="F491" i="126"/>
  <c r="F492" i="126"/>
  <c r="F493" i="126"/>
  <c r="F494" i="126"/>
  <c r="F495" i="126"/>
  <c r="F496" i="126"/>
  <c r="F497" i="126"/>
  <c r="F498" i="126"/>
  <c r="F499" i="126"/>
  <c r="F500" i="126"/>
  <c r="F501" i="126"/>
  <c r="F502" i="126"/>
  <c r="F503" i="126"/>
  <c r="T106" i="89"/>
  <c r="X14" i="137"/>
  <c r="W14" i="137"/>
  <c r="E41" i="137"/>
  <c r="E40" i="137"/>
  <c r="G19" i="137"/>
  <c r="F19" i="137"/>
  <c r="E36" i="137" s="1"/>
  <c r="D19" i="137"/>
  <c r="E34" i="137" s="1"/>
  <c r="C19" i="137"/>
  <c r="E31" i="137" s="1"/>
  <c r="B19" i="137"/>
  <c r="E29" i="137" s="1"/>
  <c r="E30" i="137" s="1"/>
  <c r="E32" i="137" s="1"/>
  <c r="E33" i="137" s="1"/>
  <c r="O14" i="137"/>
  <c r="B14" i="137"/>
  <c r="V107" i="89"/>
  <c r="V108" i="89"/>
  <c r="E17" i="88"/>
  <c r="A17" i="88"/>
  <c r="R106" i="89"/>
  <c r="A108" i="136"/>
  <c r="J107" i="89"/>
  <c r="A107" i="136"/>
  <c r="A106" i="136"/>
  <c r="V106" i="89"/>
  <c r="R105" i="89"/>
  <c r="R107" i="89"/>
  <c r="K106" i="89"/>
  <c r="J106" i="89"/>
  <c r="H106" i="89"/>
  <c r="H107" i="89"/>
  <c r="G106" i="89"/>
  <c r="G107" i="89"/>
  <c r="F105" i="89"/>
  <c r="F106" i="89"/>
  <c r="F107" i="89"/>
  <c r="E105" i="89"/>
  <c r="E106" i="89"/>
  <c r="E107" i="89"/>
  <c r="D105" i="89"/>
  <c r="D106" i="89"/>
  <c r="C105" i="89"/>
  <c r="C106" i="89"/>
  <c r="V109" i="89"/>
  <c r="V111" i="89"/>
  <c r="V112" i="89"/>
  <c r="V113" i="89"/>
  <c r="V114" i="89"/>
  <c r="V115" i="89"/>
  <c r="V116" i="89"/>
  <c r="V117" i="89"/>
  <c r="V118" i="89"/>
  <c r="V119" i="89"/>
  <c r="V120" i="89"/>
  <c r="V121" i="89"/>
  <c r="V122" i="89"/>
  <c r="V123" i="89"/>
  <c r="V124" i="89"/>
  <c r="V125" i="89"/>
  <c r="V126" i="89"/>
  <c r="V127" i="89"/>
  <c r="V128" i="89"/>
  <c r="V129" i="89"/>
  <c r="V130" i="89"/>
  <c r="V131" i="89"/>
  <c r="V132" i="89"/>
  <c r="V133" i="89"/>
  <c r="V134" i="89"/>
  <c r="V135" i="89"/>
  <c r="V136" i="89"/>
  <c r="V137" i="89"/>
  <c r="V138" i="89"/>
  <c r="V139" i="89"/>
  <c r="V140" i="89"/>
  <c r="V141" i="89"/>
  <c r="V142" i="89"/>
  <c r="V143" i="89"/>
  <c r="V144" i="89"/>
  <c r="V145" i="89"/>
  <c r="V146" i="89"/>
  <c r="V147" i="89"/>
  <c r="V148" i="89"/>
  <c r="V149" i="89"/>
  <c r="V150" i="89"/>
  <c r="V151" i="89"/>
  <c r="V152" i="89"/>
  <c r="V153" i="89"/>
  <c r="V154" i="89"/>
  <c r="V155" i="89"/>
  <c r="V156" i="89"/>
  <c r="V157" i="89"/>
  <c r="V158" i="89"/>
  <c r="V159" i="89"/>
  <c r="V160" i="89"/>
  <c r="V161" i="89"/>
  <c r="V162" i="89"/>
  <c r="V163" i="89"/>
  <c r="V164" i="89"/>
  <c r="V165" i="89"/>
  <c r="V166" i="89"/>
  <c r="V167" i="89"/>
  <c r="V168" i="89"/>
  <c r="V169" i="89"/>
  <c r="V170" i="89"/>
  <c r="V171" i="89"/>
  <c r="V172" i="89"/>
  <c r="V173" i="89"/>
  <c r="V174" i="89"/>
  <c r="V175" i="89"/>
  <c r="V176" i="89"/>
  <c r="V177" i="89"/>
  <c r="V178" i="89"/>
  <c r="V179" i="89"/>
  <c r="V180" i="89"/>
  <c r="V181" i="89"/>
  <c r="V182" i="89"/>
  <c r="V183" i="89"/>
  <c r="V184" i="89"/>
  <c r="V185" i="89"/>
  <c r="V186" i="89"/>
  <c r="V187" i="89"/>
  <c r="V188" i="89"/>
  <c r="V189" i="89"/>
  <c r="V190" i="89"/>
  <c r="V191" i="89"/>
  <c r="V192" i="89"/>
  <c r="V193" i="89"/>
  <c r="V194" i="89"/>
  <c r="V195" i="89"/>
  <c r="V196" i="89"/>
  <c r="V197" i="89"/>
  <c r="V198" i="89"/>
  <c r="V199" i="89"/>
  <c r="V200" i="89"/>
  <c r="V201" i="89"/>
  <c r="V202" i="89"/>
  <c r="V203" i="89"/>
  <c r="V204" i="89"/>
  <c r="V205" i="89"/>
  <c r="V206" i="89"/>
  <c r="V207" i="89"/>
  <c r="V208" i="89"/>
  <c r="V209" i="89"/>
  <c r="V210" i="89"/>
  <c r="V211" i="89"/>
  <c r="V212" i="89"/>
  <c r="V213" i="89"/>
  <c r="V214" i="89"/>
  <c r="V215" i="89"/>
  <c r="V216" i="89"/>
  <c r="V217" i="89"/>
  <c r="V218" i="89"/>
  <c r="V219" i="89"/>
  <c r="V220" i="89"/>
  <c r="V221" i="89"/>
  <c r="V222" i="89"/>
  <c r="V223" i="89"/>
  <c r="V224" i="89"/>
  <c r="V225" i="89"/>
  <c r="V226" i="89"/>
  <c r="V227" i="89"/>
  <c r="V228" i="89"/>
  <c r="V229" i="89"/>
  <c r="V230" i="89"/>
  <c r="V231" i="89"/>
  <c r="V232" i="89"/>
  <c r="V233" i="89"/>
  <c r="V234" i="89"/>
  <c r="V235" i="89"/>
  <c r="V236" i="89"/>
  <c r="V237" i="89"/>
  <c r="V238" i="89"/>
  <c r="V239" i="89"/>
  <c r="V240" i="89"/>
  <c r="V241" i="89"/>
  <c r="V242" i="89"/>
  <c r="V243" i="89"/>
  <c r="V244" i="89"/>
  <c r="V245" i="89"/>
  <c r="V246" i="89"/>
  <c r="V247" i="89"/>
  <c r="V248" i="89"/>
  <c r="V249" i="89"/>
  <c r="V250" i="89"/>
  <c r="V251" i="89"/>
  <c r="V252" i="89"/>
  <c r="V253" i="89"/>
  <c r="V254" i="89"/>
  <c r="V255" i="89"/>
  <c r="V256" i="89"/>
  <c r="V257" i="89"/>
  <c r="V258" i="89"/>
  <c r="V259" i="89"/>
  <c r="V260" i="89"/>
  <c r="V261" i="89"/>
  <c r="V262" i="89"/>
  <c r="V263" i="89"/>
  <c r="V264" i="89"/>
  <c r="V265" i="89"/>
  <c r="V266" i="89"/>
  <c r="V267" i="89"/>
  <c r="V268" i="89"/>
  <c r="V269" i="89"/>
  <c r="V270" i="89"/>
  <c r="V271" i="89"/>
  <c r="V272" i="89"/>
  <c r="V273" i="89"/>
  <c r="V274" i="89"/>
  <c r="V275" i="89"/>
  <c r="V276" i="89"/>
  <c r="V277" i="89"/>
  <c r="V278" i="89"/>
  <c r="V279" i="89"/>
  <c r="V280" i="89"/>
  <c r="V281" i="89"/>
  <c r="V282" i="89"/>
  <c r="V283" i="89"/>
  <c r="V284" i="89"/>
  <c r="V285" i="89"/>
  <c r="V286" i="89"/>
  <c r="V287" i="89"/>
  <c r="V288" i="89"/>
  <c r="V289" i="89"/>
  <c r="V290" i="89"/>
  <c r="V291" i="89"/>
  <c r="V292" i="89"/>
  <c r="V293" i="89"/>
  <c r="V294" i="89"/>
  <c r="V295" i="89"/>
  <c r="V296" i="89"/>
  <c r="V297" i="89"/>
  <c r="V298" i="89"/>
  <c r="V299" i="89"/>
  <c r="V300" i="89"/>
  <c r="V301" i="89"/>
  <c r="V302" i="89"/>
  <c r="V303" i="89"/>
  <c r="V304" i="89"/>
  <c r="V305" i="89"/>
  <c r="R108" i="89"/>
  <c r="R109" i="89"/>
  <c r="R111" i="89"/>
  <c r="R112" i="89"/>
  <c r="R113" i="89"/>
  <c r="R114" i="89"/>
  <c r="R115" i="89"/>
  <c r="R116" i="89"/>
  <c r="R117" i="89"/>
  <c r="R118" i="89"/>
  <c r="R119" i="89"/>
  <c r="R120" i="89"/>
  <c r="R121" i="89"/>
  <c r="R122" i="89"/>
  <c r="R123" i="89"/>
  <c r="R124" i="89"/>
  <c r="R125" i="89"/>
  <c r="R126" i="89"/>
  <c r="R127" i="89"/>
  <c r="R128" i="89"/>
  <c r="R129" i="89"/>
  <c r="R130" i="89"/>
  <c r="R131" i="89"/>
  <c r="R132" i="89"/>
  <c r="R133" i="89"/>
  <c r="R134" i="89"/>
  <c r="R135" i="89"/>
  <c r="R136" i="89"/>
  <c r="R137" i="89"/>
  <c r="R138" i="89"/>
  <c r="R139" i="89"/>
  <c r="R140" i="89"/>
  <c r="R141" i="89"/>
  <c r="R142" i="89"/>
  <c r="R143" i="89"/>
  <c r="R144" i="89"/>
  <c r="R145" i="89"/>
  <c r="R146" i="89"/>
  <c r="R147" i="89"/>
  <c r="R148" i="89"/>
  <c r="R149" i="89"/>
  <c r="R150" i="89"/>
  <c r="R151" i="89"/>
  <c r="R152" i="89"/>
  <c r="R153" i="89"/>
  <c r="R154" i="89"/>
  <c r="R155" i="89"/>
  <c r="R156" i="89"/>
  <c r="R157" i="89"/>
  <c r="R158" i="89"/>
  <c r="R159" i="89"/>
  <c r="R160" i="89"/>
  <c r="R161" i="89"/>
  <c r="R162" i="89"/>
  <c r="R163" i="89"/>
  <c r="R164" i="89"/>
  <c r="R165" i="89"/>
  <c r="R166" i="89"/>
  <c r="R167" i="89"/>
  <c r="R168" i="89"/>
  <c r="R169" i="89"/>
  <c r="R170" i="89"/>
  <c r="R171" i="89"/>
  <c r="R172" i="89"/>
  <c r="R173" i="89"/>
  <c r="R174" i="89"/>
  <c r="R175" i="89"/>
  <c r="R176" i="89"/>
  <c r="R177" i="89"/>
  <c r="R178" i="89"/>
  <c r="R179" i="89"/>
  <c r="R180" i="89"/>
  <c r="R181" i="89"/>
  <c r="R182" i="89"/>
  <c r="R183" i="89"/>
  <c r="R184" i="89"/>
  <c r="R185" i="89"/>
  <c r="R186" i="89"/>
  <c r="R187" i="89"/>
  <c r="R188" i="89"/>
  <c r="R189" i="89"/>
  <c r="R190" i="89"/>
  <c r="R191" i="89"/>
  <c r="R192" i="89"/>
  <c r="R193" i="89"/>
  <c r="R194" i="89"/>
  <c r="R195" i="89"/>
  <c r="R196" i="89"/>
  <c r="R197" i="89"/>
  <c r="R198" i="89"/>
  <c r="R199" i="89"/>
  <c r="R200" i="89"/>
  <c r="R201" i="89"/>
  <c r="R202" i="89"/>
  <c r="R203" i="89"/>
  <c r="R204" i="89"/>
  <c r="R205" i="89"/>
  <c r="R206" i="89"/>
  <c r="R207" i="89"/>
  <c r="R208" i="89"/>
  <c r="R209" i="89"/>
  <c r="R210" i="89"/>
  <c r="R211" i="89"/>
  <c r="R212" i="89"/>
  <c r="R213" i="89"/>
  <c r="R214" i="89"/>
  <c r="R215" i="89"/>
  <c r="R216" i="89"/>
  <c r="R217" i="89"/>
  <c r="R218" i="89"/>
  <c r="R219" i="89"/>
  <c r="R220" i="89"/>
  <c r="R221" i="89"/>
  <c r="R222" i="89"/>
  <c r="R223" i="89"/>
  <c r="R224" i="89"/>
  <c r="R225" i="89"/>
  <c r="R226" i="89"/>
  <c r="R227" i="89"/>
  <c r="R228" i="89"/>
  <c r="R229" i="89"/>
  <c r="R230" i="89"/>
  <c r="R231" i="89"/>
  <c r="R232" i="89"/>
  <c r="R233" i="89"/>
  <c r="R234" i="89"/>
  <c r="R235" i="89"/>
  <c r="R236" i="89"/>
  <c r="R237" i="89"/>
  <c r="R238" i="89"/>
  <c r="R239" i="89"/>
  <c r="R240" i="89"/>
  <c r="R241" i="89"/>
  <c r="R242" i="89"/>
  <c r="R243" i="89"/>
  <c r="R244" i="89"/>
  <c r="R245" i="89"/>
  <c r="R246" i="89"/>
  <c r="R247" i="89"/>
  <c r="R248" i="89"/>
  <c r="R249" i="89"/>
  <c r="R250" i="89"/>
  <c r="R251" i="89"/>
  <c r="R252" i="89"/>
  <c r="R253" i="89"/>
  <c r="R254" i="89"/>
  <c r="R255" i="89"/>
  <c r="R256" i="89"/>
  <c r="R257" i="89"/>
  <c r="R258" i="89"/>
  <c r="R259" i="89"/>
  <c r="R260" i="89"/>
  <c r="R261" i="89"/>
  <c r="R262" i="89"/>
  <c r="R263" i="89"/>
  <c r="R264" i="89"/>
  <c r="R265" i="89"/>
  <c r="R266" i="89"/>
  <c r="R267" i="89"/>
  <c r="R268" i="89"/>
  <c r="R269" i="89"/>
  <c r="R270" i="89"/>
  <c r="R271" i="89"/>
  <c r="R272" i="89"/>
  <c r="R273" i="89"/>
  <c r="R274" i="89"/>
  <c r="R275" i="89"/>
  <c r="R276" i="89"/>
  <c r="R277" i="89"/>
  <c r="R278" i="89"/>
  <c r="R279" i="89"/>
  <c r="R280" i="89"/>
  <c r="R281" i="89"/>
  <c r="R282" i="89"/>
  <c r="R283" i="89"/>
  <c r="R284" i="89"/>
  <c r="R285" i="89"/>
  <c r="R286" i="89"/>
  <c r="R287" i="89"/>
  <c r="R288" i="89"/>
  <c r="R289" i="89"/>
  <c r="R290" i="89"/>
  <c r="R291" i="89"/>
  <c r="R292" i="89"/>
  <c r="R293" i="89"/>
  <c r="R294" i="89"/>
  <c r="R295" i="89"/>
  <c r="R296" i="89"/>
  <c r="R297" i="89"/>
  <c r="R298" i="89"/>
  <c r="R299" i="89"/>
  <c r="R300" i="89"/>
  <c r="R301" i="89"/>
  <c r="R302" i="89"/>
  <c r="R303" i="89"/>
  <c r="R304" i="89"/>
  <c r="R305" i="89"/>
  <c r="K108" i="89"/>
  <c r="K109" i="89"/>
  <c r="K112" i="89"/>
  <c r="K113" i="89"/>
  <c r="K114" i="89"/>
  <c r="K115" i="89"/>
  <c r="K116" i="89"/>
  <c r="K117" i="89"/>
  <c r="K118" i="89"/>
  <c r="K119" i="89"/>
  <c r="K120" i="89"/>
  <c r="K121" i="89"/>
  <c r="K122" i="89"/>
  <c r="K123" i="89"/>
  <c r="K124" i="89"/>
  <c r="K125" i="89"/>
  <c r="K126" i="89"/>
  <c r="K127" i="89"/>
  <c r="K128" i="89"/>
  <c r="K129" i="89"/>
  <c r="K130" i="89"/>
  <c r="K131" i="89"/>
  <c r="K132" i="89"/>
  <c r="K133" i="89"/>
  <c r="K134" i="89"/>
  <c r="K135" i="89"/>
  <c r="K136" i="89"/>
  <c r="K137" i="89"/>
  <c r="K138" i="89"/>
  <c r="K139" i="89"/>
  <c r="K140" i="89"/>
  <c r="K141" i="89"/>
  <c r="K142" i="89"/>
  <c r="K143" i="89"/>
  <c r="K144" i="89"/>
  <c r="K145" i="89"/>
  <c r="K146" i="89"/>
  <c r="K147" i="89"/>
  <c r="K148" i="89"/>
  <c r="K149" i="89"/>
  <c r="K150" i="89"/>
  <c r="K151" i="89"/>
  <c r="K152" i="89"/>
  <c r="K153" i="89"/>
  <c r="K154" i="89"/>
  <c r="K155" i="89"/>
  <c r="K156" i="89"/>
  <c r="K157" i="89"/>
  <c r="K158" i="89"/>
  <c r="K159" i="89"/>
  <c r="K160" i="89"/>
  <c r="K161" i="89"/>
  <c r="K162" i="89"/>
  <c r="K163" i="89"/>
  <c r="K164" i="89"/>
  <c r="K165" i="89"/>
  <c r="K166" i="89"/>
  <c r="K167" i="89"/>
  <c r="K168" i="89"/>
  <c r="K169" i="89"/>
  <c r="K170" i="89"/>
  <c r="K171" i="89"/>
  <c r="K172" i="89"/>
  <c r="K173" i="89"/>
  <c r="K174" i="89"/>
  <c r="K175" i="89"/>
  <c r="K176" i="89"/>
  <c r="K177" i="89"/>
  <c r="K178" i="89"/>
  <c r="K179" i="89"/>
  <c r="K180" i="89"/>
  <c r="K181" i="89"/>
  <c r="K182" i="89"/>
  <c r="K183" i="89"/>
  <c r="K184" i="89"/>
  <c r="K185" i="89"/>
  <c r="K186" i="89"/>
  <c r="K187" i="89"/>
  <c r="K188" i="89"/>
  <c r="K189" i="89"/>
  <c r="K190" i="89"/>
  <c r="K191" i="89"/>
  <c r="K192" i="89"/>
  <c r="K193" i="89"/>
  <c r="K194" i="89"/>
  <c r="K195" i="89"/>
  <c r="K196" i="89"/>
  <c r="K197" i="89"/>
  <c r="K198" i="89"/>
  <c r="K199" i="89"/>
  <c r="K200" i="89"/>
  <c r="K201" i="89"/>
  <c r="K202" i="89"/>
  <c r="K203" i="89"/>
  <c r="K204" i="89"/>
  <c r="K205" i="89"/>
  <c r="K206" i="89"/>
  <c r="K207" i="89"/>
  <c r="K208" i="89"/>
  <c r="K209" i="89"/>
  <c r="K210" i="89"/>
  <c r="K211" i="89"/>
  <c r="K212" i="89"/>
  <c r="K213" i="89"/>
  <c r="K214" i="89"/>
  <c r="K215" i="89"/>
  <c r="K216" i="89"/>
  <c r="K217" i="89"/>
  <c r="K218" i="89"/>
  <c r="K219" i="89"/>
  <c r="K220" i="89"/>
  <c r="K221" i="89"/>
  <c r="K222" i="89"/>
  <c r="K223" i="89"/>
  <c r="K224" i="89"/>
  <c r="K225" i="89"/>
  <c r="K226" i="89"/>
  <c r="K227" i="89"/>
  <c r="K228" i="89"/>
  <c r="K229" i="89"/>
  <c r="K230" i="89"/>
  <c r="K231" i="89"/>
  <c r="K232" i="89"/>
  <c r="K233" i="89"/>
  <c r="K234" i="89"/>
  <c r="K235" i="89"/>
  <c r="K236" i="89"/>
  <c r="K237" i="89"/>
  <c r="K238" i="89"/>
  <c r="K239" i="89"/>
  <c r="K240" i="89"/>
  <c r="K241" i="89"/>
  <c r="K242" i="89"/>
  <c r="K243" i="89"/>
  <c r="K244" i="89"/>
  <c r="K245" i="89"/>
  <c r="K246" i="89"/>
  <c r="K247" i="89"/>
  <c r="K248" i="89"/>
  <c r="K249" i="89"/>
  <c r="K250" i="89"/>
  <c r="K251" i="89"/>
  <c r="K252" i="89"/>
  <c r="K253" i="89"/>
  <c r="K254" i="89"/>
  <c r="K255" i="89"/>
  <c r="K256" i="89"/>
  <c r="K257" i="89"/>
  <c r="K258" i="89"/>
  <c r="K259" i="89"/>
  <c r="K260" i="89"/>
  <c r="K261" i="89"/>
  <c r="K262" i="89"/>
  <c r="K263" i="89"/>
  <c r="K264" i="89"/>
  <c r="K265" i="89"/>
  <c r="K266" i="89"/>
  <c r="K267" i="89"/>
  <c r="K268" i="89"/>
  <c r="K269" i="89"/>
  <c r="K270" i="89"/>
  <c r="K271" i="89"/>
  <c r="K272" i="89"/>
  <c r="K273" i="89"/>
  <c r="K274" i="89"/>
  <c r="K275" i="89"/>
  <c r="K276" i="89"/>
  <c r="K277" i="89"/>
  <c r="K278" i="89"/>
  <c r="K279" i="89"/>
  <c r="K280" i="89"/>
  <c r="K281" i="89"/>
  <c r="K282" i="89"/>
  <c r="K283" i="89"/>
  <c r="K284" i="89"/>
  <c r="K285" i="89"/>
  <c r="K286" i="89"/>
  <c r="K287" i="89"/>
  <c r="K288" i="89"/>
  <c r="K289" i="89"/>
  <c r="K290" i="89"/>
  <c r="K291" i="89"/>
  <c r="K292" i="89"/>
  <c r="K293" i="89"/>
  <c r="K294" i="89"/>
  <c r="K295" i="89"/>
  <c r="K296" i="89"/>
  <c r="K297" i="89"/>
  <c r="K298" i="89"/>
  <c r="K299" i="89"/>
  <c r="K300" i="89"/>
  <c r="K301" i="89"/>
  <c r="K302" i="89"/>
  <c r="K303" i="89"/>
  <c r="K304" i="89"/>
  <c r="K305" i="89"/>
  <c r="K107" i="89"/>
  <c r="J108" i="89"/>
  <c r="J109" i="89"/>
  <c r="J112" i="89"/>
  <c r="J113" i="89"/>
  <c r="J114" i="89"/>
  <c r="J115" i="89"/>
  <c r="J116" i="89"/>
  <c r="J117" i="89"/>
  <c r="J118" i="89"/>
  <c r="J119" i="89"/>
  <c r="J120" i="89"/>
  <c r="J121" i="89"/>
  <c r="J122" i="89"/>
  <c r="J123" i="89"/>
  <c r="J124" i="89"/>
  <c r="J125" i="89"/>
  <c r="J126" i="89"/>
  <c r="J127" i="89"/>
  <c r="J128" i="89"/>
  <c r="J129" i="89"/>
  <c r="J130" i="89"/>
  <c r="J131" i="89"/>
  <c r="J132" i="89"/>
  <c r="J133" i="89"/>
  <c r="J134" i="89"/>
  <c r="J135" i="89"/>
  <c r="J136" i="89"/>
  <c r="J137" i="89"/>
  <c r="J138" i="89"/>
  <c r="J139" i="89"/>
  <c r="J140" i="89"/>
  <c r="J141" i="89"/>
  <c r="J142" i="89"/>
  <c r="J143" i="89"/>
  <c r="J144" i="89"/>
  <c r="J145" i="89"/>
  <c r="J146" i="89"/>
  <c r="J147" i="89"/>
  <c r="J148" i="89"/>
  <c r="J149" i="89"/>
  <c r="J150" i="89"/>
  <c r="J151" i="89"/>
  <c r="J152" i="89"/>
  <c r="J153" i="89"/>
  <c r="J154" i="89"/>
  <c r="J155" i="89"/>
  <c r="J156" i="89"/>
  <c r="J157" i="89"/>
  <c r="J158" i="89"/>
  <c r="J159" i="89"/>
  <c r="J160" i="89"/>
  <c r="J161" i="89"/>
  <c r="J162" i="89"/>
  <c r="J163" i="89"/>
  <c r="J164" i="89"/>
  <c r="J165" i="89"/>
  <c r="J166" i="89"/>
  <c r="J167" i="89"/>
  <c r="J168" i="89"/>
  <c r="J169" i="89"/>
  <c r="J170" i="89"/>
  <c r="J171" i="89"/>
  <c r="J172" i="89"/>
  <c r="J173" i="89"/>
  <c r="J174" i="89"/>
  <c r="J175" i="89"/>
  <c r="J176" i="89"/>
  <c r="J177" i="89"/>
  <c r="J178" i="89"/>
  <c r="J179" i="89"/>
  <c r="J180" i="89"/>
  <c r="J181" i="89"/>
  <c r="J182" i="89"/>
  <c r="J183" i="89"/>
  <c r="J184" i="89"/>
  <c r="J185" i="89"/>
  <c r="J186" i="89"/>
  <c r="J187" i="89"/>
  <c r="J188" i="89"/>
  <c r="J189" i="89"/>
  <c r="J190" i="89"/>
  <c r="J191" i="89"/>
  <c r="J192" i="89"/>
  <c r="J193" i="89"/>
  <c r="J194" i="89"/>
  <c r="J195" i="89"/>
  <c r="J196" i="89"/>
  <c r="J197" i="89"/>
  <c r="J198" i="89"/>
  <c r="J199" i="89"/>
  <c r="J200" i="89"/>
  <c r="J201" i="89"/>
  <c r="J202" i="89"/>
  <c r="J203" i="89"/>
  <c r="J204" i="89"/>
  <c r="J205" i="89"/>
  <c r="J206" i="89"/>
  <c r="J207" i="89"/>
  <c r="J208" i="89"/>
  <c r="J209" i="89"/>
  <c r="J210" i="89"/>
  <c r="J211" i="89"/>
  <c r="J212" i="89"/>
  <c r="J213" i="89"/>
  <c r="J214" i="89"/>
  <c r="J215" i="89"/>
  <c r="J216" i="89"/>
  <c r="J217" i="89"/>
  <c r="J218" i="89"/>
  <c r="J219" i="89"/>
  <c r="J220" i="89"/>
  <c r="J221" i="89"/>
  <c r="J222" i="89"/>
  <c r="J223" i="89"/>
  <c r="J224" i="89"/>
  <c r="J225" i="89"/>
  <c r="J226" i="89"/>
  <c r="J227" i="89"/>
  <c r="J228" i="89"/>
  <c r="J229" i="89"/>
  <c r="J230" i="89"/>
  <c r="J231" i="89"/>
  <c r="J232" i="89"/>
  <c r="J233" i="89"/>
  <c r="J234" i="89"/>
  <c r="J235" i="89"/>
  <c r="J236" i="89"/>
  <c r="J237" i="89"/>
  <c r="J238" i="89"/>
  <c r="J239" i="89"/>
  <c r="J240" i="89"/>
  <c r="J241" i="89"/>
  <c r="J242" i="89"/>
  <c r="J243" i="89"/>
  <c r="J244" i="89"/>
  <c r="J245" i="89"/>
  <c r="J246" i="89"/>
  <c r="J247" i="89"/>
  <c r="J248" i="89"/>
  <c r="J249" i="89"/>
  <c r="J250" i="89"/>
  <c r="J251" i="89"/>
  <c r="J252" i="89"/>
  <c r="J253" i="89"/>
  <c r="J254" i="89"/>
  <c r="J255" i="89"/>
  <c r="J256" i="89"/>
  <c r="J257" i="89"/>
  <c r="J258" i="89"/>
  <c r="J259" i="89"/>
  <c r="J260" i="89"/>
  <c r="J261" i="89"/>
  <c r="J262" i="89"/>
  <c r="J263" i="89"/>
  <c r="J264" i="89"/>
  <c r="J265" i="89"/>
  <c r="J266" i="89"/>
  <c r="J267" i="89"/>
  <c r="J268" i="89"/>
  <c r="J269" i="89"/>
  <c r="J270" i="89"/>
  <c r="J271" i="89"/>
  <c r="J272" i="89"/>
  <c r="J273" i="89"/>
  <c r="J274" i="89"/>
  <c r="J275" i="89"/>
  <c r="J276" i="89"/>
  <c r="J277" i="89"/>
  <c r="J278" i="89"/>
  <c r="J279" i="89"/>
  <c r="J280" i="89"/>
  <c r="J281" i="89"/>
  <c r="J282" i="89"/>
  <c r="J283" i="89"/>
  <c r="J284" i="89"/>
  <c r="J285" i="89"/>
  <c r="J286" i="89"/>
  <c r="J287" i="89"/>
  <c r="J288" i="89"/>
  <c r="J289" i="89"/>
  <c r="J290" i="89"/>
  <c r="J291" i="89"/>
  <c r="J292" i="89"/>
  <c r="J293" i="89"/>
  <c r="J294" i="89"/>
  <c r="J295" i="89"/>
  <c r="J296" i="89"/>
  <c r="J297" i="89"/>
  <c r="J298" i="89"/>
  <c r="J299" i="89"/>
  <c r="J300" i="89"/>
  <c r="J301" i="89"/>
  <c r="J302" i="89"/>
  <c r="J303" i="89"/>
  <c r="J304" i="89"/>
  <c r="J305" i="89"/>
  <c r="H109" i="89"/>
  <c r="H112" i="89"/>
  <c r="H113" i="89"/>
  <c r="H114" i="89"/>
  <c r="H115" i="89"/>
  <c r="H116" i="89"/>
  <c r="H117" i="89"/>
  <c r="H118" i="89"/>
  <c r="H119" i="89"/>
  <c r="H120" i="89"/>
  <c r="H121" i="89"/>
  <c r="H122" i="89"/>
  <c r="H123" i="89"/>
  <c r="H124" i="89"/>
  <c r="H125" i="89"/>
  <c r="H126" i="89"/>
  <c r="H127" i="89"/>
  <c r="H128" i="89"/>
  <c r="H129" i="89"/>
  <c r="H130" i="89"/>
  <c r="H131" i="89"/>
  <c r="H132" i="89"/>
  <c r="H133" i="89"/>
  <c r="H134" i="89"/>
  <c r="H135" i="89"/>
  <c r="H136" i="89"/>
  <c r="H137" i="89"/>
  <c r="H138" i="89"/>
  <c r="H139" i="89"/>
  <c r="H140" i="89"/>
  <c r="H141" i="89"/>
  <c r="H142" i="89"/>
  <c r="H143" i="89"/>
  <c r="H144" i="89"/>
  <c r="H145" i="89"/>
  <c r="H146" i="89"/>
  <c r="H147" i="89"/>
  <c r="H148" i="89"/>
  <c r="H149" i="89"/>
  <c r="H150" i="89"/>
  <c r="H151" i="89"/>
  <c r="H152" i="89"/>
  <c r="H153" i="89"/>
  <c r="H154" i="89"/>
  <c r="H155" i="89"/>
  <c r="H156" i="89"/>
  <c r="H157" i="89"/>
  <c r="H158" i="89"/>
  <c r="H159" i="89"/>
  <c r="H160" i="89"/>
  <c r="H161" i="89"/>
  <c r="H162" i="89"/>
  <c r="H163" i="89"/>
  <c r="H164" i="89"/>
  <c r="H165" i="89"/>
  <c r="H166" i="89"/>
  <c r="H167" i="89"/>
  <c r="H168" i="89"/>
  <c r="H169" i="89"/>
  <c r="H170" i="89"/>
  <c r="H171" i="89"/>
  <c r="H172" i="89"/>
  <c r="H173" i="89"/>
  <c r="H174" i="89"/>
  <c r="H175" i="89"/>
  <c r="H176" i="89"/>
  <c r="H177" i="89"/>
  <c r="H178" i="89"/>
  <c r="H179" i="89"/>
  <c r="H180" i="89"/>
  <c r="H181" i="89"/>
  <c r="H182" i="89"/>
  <c r="H183" i="89"/>
  <c r="H184" i="89"/>
  <c r="H185" i="89"/>
  <c r="H186" i="89"/>
  <c r="H187" i="89"/>
  <c r="H188" i="89"/>
  <c r="H189" i="89"/>
  <c r="H190" i="89"/>
  <c r="H191" i="89"/>
  <c r="H192" i="89"/>
  <c r="H193" i="89"/>
  <c r="H194" i="89"/>
  <c r="H195" i="89"/>
  <c r="H196" i="89"/>
  <c r="H197" i="89"/>
  <c r="H198" i="89"/>
  <c r="H199" i="89"/>
  <c r="H200" i="89"/>
  <c r="H201" i="89"/>
  <c r="H202" i="89"/>
  <c r="H203" i="89"/>
  <c r="H204" i="89"/>
  <c r="H205" i="89"/>
  <c r="H206" i="89"/>
  <c r="H207" i="89"/>
  <c r="H208" i="89"/>
  <c r="H209" i="89"/>
  <c r="H210" i="89"/>
  <c r="H211" i="89"/>
  <c r="H212" i="89"/>
  <c r="H213" i="89"/>
  <c r="H214" i="89"/>
  <c r="H215" i="89"/>
  <c r="H216" i="89"/>
  <c r="H217" i="89"/>
  <c r="H218" i="89"/>
  <c r="H219" i="89"/>
  <c r="H220" i="89"/>
  <c r="H221" i="89"/>
  <c r="H222" i="89"/>
  <c r="H223" i="89"/>
  <c r="H224" i="89"/>
  <c r="H225" i="89"/>
  <c r="H226" i="89"/>
  <c r="H227" i="89"/>
  <c r="H228" i="89"/>
  <c r="H229" i="89"/>
  <c r="H230" i="89"/>
  <c r="H231" i="89"/>
  <c r="H232" i="89"/>
  <c r="H233" i="89"/>
  <c r="H234" i="89"/>
  <c r="H235" i="89"/>
  <c r="H236" i="89"/>
  <c r="H237" i="89"/>
  <c r="H238" i="89"/>
  <c r="H239" i="89"/>
  <c r="H240" i="89"/>
  <c r="H241" i="89"/>
  <c r="H242" i="89"/>
  <c r="H243" i="89"/>
  <c r="H244" i="89"/>
  <c r="H245" i="89"/>
  <c r="H246" i="89"/>
  <c r="H247" i="89"/>
  <c r="H248" i="89"/>
  <c r="H249" i="89"/>
  <c r="H250" i="89"/>
  <c r="H251" i="89"/>
  <c r="H252" i="89"/>
  <c r="H253" i="89"/>
  <c r="H254" i="89"/>
  <c r="H255" i="89"/>
  <c r="H256" i="89"/>
  <c r="H257" i="89"/>
  <c r="H258" i="89"/>
  <c r="H259" i="89"/>
  <c r="H260" i="89"/>
  <c r="H261" i="89"/>
  <c r="H262" i="89"/>
  <c r="H263" i="89"/>
  <c r="H264" i="89"/>
  <c r="H265" i="89"/>
  <c r="H266" i="89"/>
  <c r="H267" i="89"/>
  <c r="H268" i="89"/>
  <c r="H269" i="89"/>
  <c r="H270" i="89"/>
  <c r="H271" i="89"/>
  <c r="H272" i="89"/>
  <c r="H273" i="89"/>
  <c r="H274" i="89"/>
  <c r="H275" i="89"/>
  <c r="H276" i="89"/>
  <c r="H277" i="89"/>
  <c r="H278" i="89"/>
  <c r="H279" i="89"/>
  <c r="H280" i="89"/>
  <c r="H281" i="89"/>
  <c r="H282" i="89"/>
  <c r="H283" i="89"/>
  <c r="H284" i="89"/>
  <c r="H285" i="89"/>
  <c r="H286" i="89"/>
  <c r="H287" i="89"/>
  <c r="H288" i="89"/>
  <c r="H289" i="89"/>
  <c r="H290" i="89"/>
  <c r="H291" i="89"/>
  <c r="H292" i="89"/>
  <c r="H293" i="89"/>
  <c r="H294" i="89"/>
  <c r="H295" i="89"/>
  <c r="H296" i="89"/>
  <c r="H297" i="89"/>
  <c r="H298" i="89"/>
  <c r="H299" i="89"/>
  <c r="H300" i="89"/>
  <c r="H301" i="89"/>
  <c r="H302" i="89"/>
  <c r="H303" i="89"/>
  <c r="H304" i="89"/>
  <c r="H305" i="89"/>
  <c r="H108" i="89"/>
  <c r="G109" i="89"/>
  <c r="G112" i="89"/>
  <c r="G113" i="89"/>
  <c r="G114" i="89"/>
  <c r="G115" i="89"/>
  <c r="G116" i="89"/>
  <c r="G117" i="89"/>
  <c r="G118" i="89"/>
  <c r="G119" i="89"/>
  <c r="G120" i="89"/>
  <c r="G121" i="89"/>
  <c r="G122" i="89"/>
  <c r="G123" i="89"/>
  <c r="G124" i="89"/>
  <c r="G125" i="89"/>
  <c r="G126" i="89"/>
  <c r="G127" i="89"/>
  <c r="G128" i="89"/>
  <c r="G129" i="89"/>
  <c r="G130" i="89"/>
  <c r="G131" i="89"/>
  <c r="G132" i="89"/>
  <c r="G133" i="89"/>
  <c r="G134" i="89"/>
  <c r="G135" i="89"/>
  <c r="G136" i="89"/>
  <c r="G137" i="89"/>
  <c r="G138" i="89"/>
  <c r="G139" i="89"/>
  <c r="G140" i="89"/>
  <c r="G141" i="89"/>
  <c r="G142" i="89"/>
  <c r="G143" i="89"/>
  <c r="G144" i="89"/>
  <c r="G145" i="89"/>
  <c r="G146" i="89"/>
  <c r="G147" i="89"/>
  <c r="G148" i="89"/>
  <c r="G149" i="89"/>
  <c r="G150" i="89"/>
  <c r="G151" i="89"/>
  <c r="G152" i="89"/>
  <c r="G153" i="89"/>
  <c r="G154" i="89"/>
  <c r="G155" i="89"/>
  <c r="G156" i="89"/>
  <c r="G157" i="89"/>
  <c r="G158" i="89"/>
  <c r="G159" i="89"/>
  <c r="G160" i="89"/>
  <c r="G161" i="89"/>
  <c r="G162" i="89"/>
  <c r="G163" i="89"/>
  <c r="G164" i="89"/>
  <c r="G165" i="89"/>
  <c r="G166" i="89"/>
  <c r="G167" i="89"/>
  <c r="G168" i="89"/>
  <c r="G169" i="89"/>
  <c r="G170" i="89"/>
  <c r="G171" i="89"/>
  <c r="G172" i="89"/>
  <c r="G173" i="89"/>
  <c r="G174" i="89"/>
  <c r="G175" i="89"/>
  <c r="G176" i="89"/>
  <c r="G177" i="89"/>
  <c r="G178" i="89"/>
  <c r="G179" i="89"/>
  <c r="G180" i="89"/>
  <c r="G181" i="89"/>
  <c r="G182" i="89"/>
  <c r="G183" i="89"/>
  <c r="G184" i="89"/>
  <c r="G185" i="89"/>
  <c r="G186" i="89"/>
  <c r="G187" i="89"/>
  <c r="G188" i="89"/>
  <c r="G189" i="89"/>
  <c r="G190" i="89"/>
  <c r="G191" i="89"/>
  <c r="G192" i="89"/>
  <c r="G193" i="89"/>
  <c r="G194" i="89"/>
  <c r="G195" i="89"/>
  <c r="G196" i="89"/>
  <c r="G197" i="89"/>
  <c r="G198" i="89"/>
  <c r="G199" i="89"/>
  <c r="G200" i="89"/>
  <c r="G201" i="89"/>
  <c r="G202" i="89"/>
  <c r="G203" i="89"/>
  <c r="G204" i="89"/>
  <c r="G205" i="89"/>
  <c r="G206" i="89"/>
  <c r="G207" i="89"/>
  <c r="G208" i="89"/>
  <c r="G209" i="89"/>
  <c r="G210" i="89"/>
  <c r="G211" i="89"/>
  <c r="G212" i="89"/>
  <c r="G213" i="89"/>
  <c r="G214" i="89"/>
  <c r="G215" i="89"/>
  <c r="G216" i="89"/>
  <c r="G217" i="89"/>
  <c r="G218" i="89"/>
  <c r="G219" i="89"/>
  <c r="G220" i="89"/>
  <c r="G221" i="89"/>
  <c r="G222" i="89"/>
  <c r="G223" i="89"/>
  <c r="G224" i="89"/>
  <c r="G225" i="89"/>
  <c r="G226" i="89"/>
  <c r="G227" i="89"/>
  <c r="G228" i="89"/>
  <c r="G229" i="89"/>
  <c r="G230" i="89"/>
  <c r="G231" i="89"/>
  <c r="G232" i="89"/>
  <c r="G233" i="89"/>
  <c r="G234" i="89"/>
  <c r="G235" i="89"/>
  <c r="G236" i="89"/>
  <c r="G237" i="89"/>
  <c r="G238" i="89"/>
  <c r="G239" i="89"/>
  <c r="G240" i="89"/>
  <c r="G241" i="89"/>
  <c r="G242" i="89"/>
  <c r="G243" i="89"/>
  <c r="G244" i="89"/>
  <c r="G245" i="89"/>
  <c r="G246" i="89"/>
  <c r="G247" i="89"/>
  <c r="G248" i="89"/>
  <c r="G249" i="89"/>
  <c r="G250" i="89"/>
  <c r="G251" i="89"/>
  <c r="G252" i="89"/>
  <c r="G253" i="89"/>
  <c r="G254" i="89"/>
  <c r="G255" i="89"/>
  <c r="G256" i="89"/>
  <c r="G257" i="89"/>
  <c r="G258" i="89"/>
  <c r="G259" i="89"/>
  <c r="G260" i="89"/>
  <c r="G261" i="89"/>
  <c r="G262" i="89"/>
  <c r="G263" i="89"/>
  <c r="G264" i="89"/>
  <c r="G265" i="89"/>
  <c r="G266" i="89"/>
  <c r="G267" i="89"/>
  <c r="G268" i="89"/>
  <c r="G269" i="89"/>
  <c r="G270" i="89"/>
  <c r="G271" i="89"/>
  <c r="G272" i="89"/>
  <c r="G273" i="89"/>
  <c r="G274" i="89"/>
  <c r="G275" i="89"/>
  <c r="G276" i="89"/>
  <c r="G277" i="89"/>
  <c r="G278" i="89"/>
  <c r="G279" i="89"/>
  <c r="G280" i="89"/>
  <c r="G281" i="89"/>
  <c r="G282" i="89"/>
  <c r="G283" i="89"/>
  <c r="G284" i="89"/>
  <c r="G285" i="89"/>
  <c r="G286" i="89"/>
  <c r="G287" i="89"/>
  <c r="G288" i="89"/>
  <c r="G289" i="89"/>
  <c r="G290" i="89"/>
  <c r="G291" i="89"/>
  <c r="G292" i="89"/>
  <c r="G293" i="89"/>
  <c r="G294" i="89"/>
  <c r="G295" i="89"/>
  <c r="G296" i="89"/>
  <c r="G297" i="89"/>
  <c r="G298" i="89"/>
  <c r="G299" i="89"/>
  <c r="G300" i="89"/>
  <c r="G301" i="89"/>
  <c r="G302" i="89"/>
  <c r="G303" i="89"/>
  <c r="G304" i="89"/>
  <c r="G305" i="89"/>
  <c r="G108" i="89"/>
  <c r="F109" i="89"/>
  <c r="F112" i="89"/>
  <c r="F113" i="89"/>
  <c r="F114" i="89"/>
  <c r="F115" i="89"/>
  <c r="F116" i="89"/>
  <c r="F117" i="89"/>
  <c r="F118" i="89"/>
  <c r="F119" i="89"/>
  <c r="F120" i="89"/>
  <c r="F121" i="89"/>
  <c r="F122" i="89"/>
  <c r="F123" i="89"/>
  <c r="F124" i="89"/>
  <c r="F125" i="89"/>
  <c r="F126" i="89"/>
  <c r="F127" i="89"/>
  <c r="F128" i="89"/>
  <c r="F129" i="89"/>
  <c r="F130" i="89"/>
  <c r="F131" i="89"/>
  <c r="F132" i="89"/>
  <c r="F133" i="89"/>
  <c r="F134" i="89"/>
  <c r="F135" i="89"/>
  <c r="F136" i="89"/>
  <c r="F137" i="89"/>
  <c r="F138" i="89"/>
  <c r="F139" i="89"/>
  <c r="F140" i="89"/>
  <c r="F141" i="89"/>
  <c r="F142" i="89"/>
  <c r="F143" i="89"/>
  <c r="F144" i="89"/>
  <c r="F145" i="89"/>
  <c r="F146" i="89"/>
  <c r="F147" i="89"/>
  <c r="F148" i="89"/>
  <c r="F149" i="89"/>
  <c r="F150" i="89"/>
  <c r="F151" i="89"/>
  <c r="F152" i="89"/>
  <c r="F153" i="89"/>
  <c r="F154" i="89"/>
  <c r="F155" i="89"/>
  <c r="F156" i="89"/>
  <c r="F157" i="89"/>
  <c r="F158" i="89"/>
  <c r="F159" i="89"/>
  <c r="F160" i="89"/>
  <c r="F161" i="89"/>
  <c r="F162" i="89"/>
  <c r="F163" i="89"/>
  <c r="F164" i="89"/>
  <c r="F165" i="89"/>
  <c r="F166" i="89"/>
  <c r="F167" i="89"/>
  <c r="F168" i="89"/>
  <c r="F169" i="89"/>
  <c r="F170" i="89"/>
  <c r="F171" i="89"/>
  <c r="F172" i="89"/>
  <c r="F173" i="89"/>
  <c r="F174" i="89"/>
  <c r="F175" i="89"/>
  <c r="F176" i="89"/>
  <c r="F177" i="89"/>
  <c r="F178" i="89"/>
  <c r="F179" i="89"/>
  <c r="F180" i="89"/>
  <c r="F181" i="89"/>
  <c r="F182" i="89"/>
  <c r="F183" i="89"/>
  <c r="F184" i="89"/>
  <c r="F185" i="89"/>
  <c r="F186" i="89"/>
  <c r="F187" i="89"/>
  <c r="F188" i="89"/>
  <c r="F189" i="89"/>
  <c r="F190" i="89"/>
  <c r="F191" i="89"/>
  <c r="F192" i="89"/>
  <c r="F193" i="89"/>
  <c r="F194" i="89"/>
  <c r="F195" i="89"/>
  <c r="F196" i="89"/>
  <c r="F197" i="89"/>
  <c r="F198" i="89"/>
  <c r="F199" i="89"/>
  <c r="F200" i="89"/>
  <c r="F201" i="89"/>
  <c r="F202" i="89"/>
  <c r="F203" i="89"/>
  <c r="F204" i="89"/>
  <c r="F205" i="89"/>
  <c r="F206" i="89"/>
  <c r="F207" i="89"/>
  <c r="F208" i="89"/>
  <c r="F209" i="89"/>
  <c r="F210" i="89"/>
  <c r="F211" i="89"/>
  <c r="F212" i="89"/>
  <c r="F213" i="89"/>
  <c r="F214" i="89"/>
  <c r="F215" i="89"/>
  <c r="F216" i="89"/>
  <c r="F217" i="89"/>
  <c r="F218" i="89"/>
  <c r="F219" i="89"/>
  <c r="F220" i="89"/>
  <c r="F221" i="89"/>
  <c r="F222" i="89"/>
  <c r="F223" i="89"/>
  <c r="F224" i="89"/>
  <c r="F225" i="89"/>
  <c r="F226" i="89"/>
  <c r="F227" i="89"/>
  <c r="F228" i="89"/>
  <c r="F229" i="89"/>
  <c r="F230" i="89"/>
  <c r="F231" i="89"/>
  <c r="F232" i="89"/>
  <c r="F233" i="89"/>
  <c r="F234" i="89"/>
  <c r="F235" i="89"/>
  <c r="F236" i="89"/>
  <c r="F237" i="89"/>
  <c r="F238" i="89"/>
  <c r="F239" i="89"/>
  <c r="F240" i="89"/>
  <c r="F241" i="89"/>
  <c r="F242" i="89"/>
  <c r="F243" i="89"/>
  <c r="F244" i="89"/>
  <c r="F245" i="89"/>
  <c r="F246" i="89"/>
  <c r="F247" i="89"/>
  <c r="F248" i="89"/>
  <c r="F249" i="89"/>
  <c r="F250" i="89"/>
  <c r="F251" i="89"/>
  <c r="F252" i="89"/>
  <c r="F253" i="89"/>
  <c r="F254" i="89"/>
  <c r="F255" i="89"/>
  <c r="F256" i="89"/>
  <c r="F257" i="89"/>
  <c r="F258" i="89"/>
  <c r="F259" i="89"/>
  <c r="F260" i="89"/>
  <c r="F261" i="89"/>
  <c r="F262" i="89"/>
  <c r="F263" i="89"/>
  <c r="F264" i="89"/>
  <c r="F265" i="89"/>
  <c r="F266" i="89"/>
  <c r="F267" i="89"/>
  <c r="F268" i="89"/>
  <c r="F269" i="89"/>
  <c r="F270" i="89"/>
  <c r="F271" i="89"/>
  <c r="F272" i="89"/>
  <c r="F273" i="89"/>
  <c r="F274" i="89"/>
  <c r="F275" i="89"/>
  <c r="F276" i="89"/>
  <c r="F277" i="89"/>
  <c r="F278" i="89"/>
  <c r="F279" i="89"/>
  <c r="F280" i="89"/>
  <c r="F281" i="89"/>
  <c r="F282" i="89"/>
  <c r="F283" i="89"/>
  <c r="F284" i="89"/>
  <c r="F285" i="89"/>
  <c r="F286" i="89"/>
  <c r="F287" i="89"/>
  <c r="F288" i="89"/>
  <c r="F289" i="89"/>
  <c r="F290" i="89"/>
  <c r="F291" i="89"/>
  <c r="F292" i="89"/>
  <c r="F293" i="89"/>
  <c r="F294" i="89"/>
  <c r="F295" i="89"/>
  <c r="F296" i="89"/>
  <c r="F297" i="89"/>
  <c r="F298" i="89"/>
  <c r="F299" i="89"/>
  <c r="F300" i="89"/>
  <c r="F301" i="89"/>
  <c r="F302" i="89"/>
  <c r="F303" i="89"/>
  <c r="F304" i="89"/>
  <c r="F305" i="89"/>
  <c r="F108" i="89"/>
  <c r="E109" i="89"/>
  <c r="E111" i="89"/>
  <c r="E112" i="89"/>
  <c r="E113" i="89"/>
  <c r="E114" i="89"/>
  <c r="E115" i="89"/>
  <c r="E116" i="89"/>
  <c r="E117" i="89"/>
  <c r="E118" i="89"/>
  <c r="E119" i="89"/>
  <c r="E120" i="89"/>
  <c r="E121" i="89"/>
  <c r="E122" i="89"/>
  <c r="E123" i="89"/>
  <c r="E124" i="89"/>
  <c r="E125" i="89"/>
  <c r="E126" i="89"/>
  <c r="E127" i="89"/>
  <c r="E128" i="89"/>
  <c r="E129" i="89"/>
  <c r="E130" i="89"/>
  <c r="E131" i="89"/>
  <c r="E132" i="89"/>
  <c r="E133" i="89"/>
  <c r="E134" i="89"/>
  <c r="E135" i="89"/>
  <c r="E136" i="89"/>
  <c r="E137" i="89"/>
  <c r="E138" i="89"/>
  <c r="E139" i="89"/>
  <c r="E140" i="89"/>
  <c r="E141" i="89"/>
  <c r="E142" i="89"/>
  <c r="E143" i="89"/>
  <c r="E144" i="89"/>
  <c r="E145" i="89"/>
  <c r="E146" i="89"/>
  <c r="E147" i="89"/>
  <c r="E148" i="89"/>
  <c r="E149" i="89"/>
  <c r="E150" i="89"/>
  <c r="E151" i="89"/>
  <c r="E152" i="89"/>
  <c r="E153" i="89"/>
  <c r="E154" i="89"/>
  <c r="E155" i="89"/>
  <c r="E156" i="89"/>
  <c r="E157" i="89"/>
  <c r="E158" i="89"/>
  <c r="E159" i="89"/>
  <c r="E160" i="89"/>
  <c r="E161" i="89"/>
  <c r="E162" i="89"/>
  <c r="E163" i="89"/>
  <c r="E164" i="89"/>
  <c r="E165" i="89"/>
  <c r="E166" i="89"/>
  <c r="E167" i="89"/>
  <c r="E168" i="89"/>
  <c r="E169" i="89"/>
  <c r="E170" i="89"/>
  <c r="E171" i="89"/>
  <c r="E172" i="89"/>
  <c r="E173" i="89"/>
  <c r="E174" i="89"/>
  <c r="E175" i="89"/>
  <c r="E176" i="89"/>
  <c r="E177" i="89"/>
  <c r="E178" i="89"/>
  <c r="E179" i="89"/>
  <c r="E180" i="89"/>
  <c r="E181" i="89"/>
  <c r="E182" i="89"/>
  <c r="E183" i="89"/>
  <c r="E184" i="89"/>
  <c r="E185" i="89"/>
  <c r="E186" i="89"/>
  <c r="E187" i="89"/>
  <c r="E188" i="89"/>
  <c r="E189" i="89"/>
  <c r="E190" i="89"/>
  <c r="E191" i="89"/>
  <c r="E192" i="89"/>
  <c r="E193" i="89"/>
  <c r="E194" i="89"/>
  <c r="E195" i="89"/>
  <c r="E196" i="89"/>
  <c r="E197" i="89"/>
  <c r="E198" i="89"/>
  <c r="E199" i="89"/>
  <c r="E200" i="89"/>
  <c r="E201" i="89"/>
  <c r="E202" i="89"/>
  <c r="E203" i="89"/>
  <c r="E204" i="89"/>
  <c r="E205" i="89"/>
  <c r="E206" i="89"/>
  <c r="E207" i="89"/>
  <c r="E208" i="89"/>
  <c r="E209" i="89"/>
  <c r="E210" i="89"/>
  <c r="E211" i="89"/>
  <c r="E212" i="89"/>
  <c r="E213" i="89"/>
  <c r="E214" i="89"/>
  <c r="E215" i="89"/>
  <c r="E216" i="89"/>
  <c r="E217" i="89"/>
  <c r="E218" i="89"/>
  <c r="E219" i="89"/>
  <c r="E220" i="89"/>
  <c r="E221" i="89"/>
  <c r="E222" i="89"/>
  <c r="E223" i="89"/>
  <c r="E224" i="89"/>
  <c r="E225" i="89"/>
  <c r="E226" i="89"/>
  <c r="E227" i="89"/>
  <c r="E228" i="89"/>
  <c r="E229" i="89"/>
  <c r="E230" i="89"/>
  <c r="E231" i="89"/>
  <c r="E232" i="89"/>
  <c r="E233" i="89"/>
  <c r="E234" i="89"/>
  <c r="E235" i="89"/>
  <c r="E236" i="89"/>
  <c r="E237" i="89"/>
  <c r="E238" i="89"/>
  <c r="E239" i="89"/>
  <c r="E240" i="89"/>
  <c r="E241" i="89"/>
  <c r="E242" i="89"/>
  <c r="E243" i="89"/>
  <c r="E244" i="89"/>
  <c r="E245" i="89"/>
  <c r="E246" i="89"/>
  <c r="E247" i="89"/>
  <c r="E248" i="89"/>
  <c r="E249" i="89"/>
  <c r="E250" i="89"/>
  <c r="E251" i="89"/>
  <c r="E252" i="89"/>
  <c r="E253" i="89"/>
  <c r="E254" i="89"/>
  <c r="E255" i="89"/>
  <c r="E256" i="89"/>
  <c r="E257" i="89"/>
  <c r="E258" i="89"/>
  <c r="E259" i="89"/>
  <c r="E260" i="89"/>
  <c r="E261" i="89"/>
  <c r="E262" i="89"/>
  <c r="E263" i="89"/>
  <c r="E264" i="89"/>
  <c r="E265" i="89"/>
  <c r="E266" i="89"/>
  <c r="E267" i="89"/>
  <c r="E268" i="89"/>
  <c r="E269" i="89"/>
  <c r="E270" i="89"/>
  <c r="E271" i="89"/>
  <c r="E272" i="89"/>
  <c r="E273" i="89"/>
  <c r="E274" i="89"/>
  <c r="E275" i="89"/>
  <c r="E276" i="89"/>
  <c r="E277" i="89"/>
  <c r="E278" i="89"/>
  <c r="E279" i="89"/>
  <c r="E280" i="89"/>
  <c r="E281" i="89"/>
  <c r="E282" i="89"/>
  <c r="E283" i="89"/>
  <c r="E284" i="89"/>
  <c r="E285" i="89"/>
  <c r="E286" i="89"/>
  <c r="E287" i="89"/>
  <c r="E288" i="89"/>
  <c r="E289" i="89"/>
  <c r="E290" i="89"/>
  <c r="E291" i="89"/>
  <c r="E292" i="89"/>
  <c r="E293" i="89"/>
  <c r="E294" i="89"/>
  <c r="E295" i="89"/>
  <c r="E296" i="89"/>
  <c r="E297" i="89"/>
  <c r="E298" i="89"/>
  <c r="E299" i="89"/>
  <c r="E300" i="89"/>
  <c r="E301" i="89"/>
  <c r="E302" i="89"/>
  <c r="E303" i="89"/>
  <c r="E304" i="89"/>
  <c r="E305" i="89"/>
  <c r="D107" i="89"/>
  <c r="C107" i="89"/>
  <c r="E108" i="89"/>
  <c r="D109" i="89"/>
  <c r="D111" i="89"/>
  <c r="D112" i="89"/>
  <c r="D113" i="89"/>
  <c r="D114" i="89"/>
  <c r="D115" i="89"/>
  <c r="D116" i="89"/>
  <c r="D117" i="89"/>
  <c r="D118" i="89"/>
  <c r="D119" i="89"/>
  <c r="D120" i="89"/>
  <c r="D121" i="89"/>
  <c r="D122" i="89"/>
  <c r="D123" i="89"/>
  <c r="D124" i="89"/>
  <c r="D125" i="89"/>
  <c r="D126" i="89"/>
  <c r="D127" i="89"/>
  <c r="D128" i="89"/>
  <c r="D129" i="89"/>
  <c r="D130" i="89"/>
  <c r="D131" i="89"/>
  <c r="D132" i="89"/>
  <c r="D133" i="89"/>
  <c r="D134" i="89"/>
  <c r="D135" i="89"/>
  <c r="D136" i="89"/>
  <c r="D137" i="89"/>
  <c r="D138" i="89"/>
  <c r="D139" i="89"/>
  <c r="D140" i="89"/>
  <c r="D141" i="89"/>
  <c r="D142" i="89"/>
  <c r="D143" i="89"/>
  <c r="D144" i="89"/>
  <c r="D145" i="89"/>
  <c r="D146" i="89"/>
  <c r="D147" i="89"/>
  <c r="D148" i="89"/>
  <c r="D149" i="89"/>
  <c r="D150" i="89"/>
  <c r="D151" i="89"/>
  <c r="D152" i="89"/>
  <c r="D153" i="89"/>
  <c r="D154" i="89"/>
  <c r="D155" i="89"/>
  <c r="D156" i="89"/>
  <c r="D157" i="89"/>
  <c r="D158" i="89"/>
  <c r="D159" i="89"/>
  <c r="D160" i="89"/>
  <c r="D161" i="89"/>
  <c r="D162" i="89"/>
  <c r="D163" i="89"/>
  <c r="D164" i="89"/>
  <c r="D165" i="89"/>
  <c r="D166" i="89"/>
  <c r="D167" i="89"/>
  <c r="D168" i="89"/>
  <c r="D169" i="89"/>
  <c r="D170" i="89"/>
  <c r="D171" i="89"/>
  <c r="D172" i="89"/>
  <c r="D173" i="89"/>
  <c r="D174" i="89"/>
  <c r="D175" i="89"/>
  <c r="D176" i="89"/>
  <c r="D177" i="89"/>
  <c r="D178" i="89"/>
  <c r="D179" i="89"/>
  <c r="D180" i="89"/>
  <c r="D181" i="89"/>
  <c r="D182" i="89"/>
  <c r="D183" i="89"/>
  <c r="D184" i="89"/>
  <c r="D185" i="89"/>
  <c r="D186" i="89"/>
  <c r="D187" i="89"/>
  <c r="D188" i="89"/>
  <c r="D189" i="89"/>
  <c r="D190" i="89"/>
  <c r="D191" i="89"/>
  <c r="D192" i="89"/>
  <c r="D193" i="89"/>
  <c r="D194" i="89"/>
  <c r="D195" i="89"/>
  <c r="D196" i="89"/>
  <c r="D197" i="89"/>
  <c r="D198" i="89"/>
  <c r="D199" i="89"/>
  <c r="D200" i="89"/>
  <c r="D201" i="89"/>
  <c r="D202" i="89"/>
  <c r="D203" i="89"/>
  <c r="D204" i="89"/>
  <c r="D205" i="89"/>
  <c r="D206" i="89"/>
  <c r="D207" i="89"/>
  <c r="D208" i="89"/>
  <c r="D209" i="89"/>
  <c r="D210" i="89"/>
  <c r="D211" i="89"/>
  <c r="D212" i="89"/>
  <c r="D213" i="89"/>
  <c r="D214" i="89"/>
  <c r="D215" i="89"/>
  <c r="D216" i="89"/>
  <c r="D217" i="89"/>
  <c r="D218" i="89"/>
  <c r="D219" i="89"/>
  <c r="D220" i="89"/>
  <c r="D221" i="89"/>
  <c r="D222" i="89"/>
  <c r="D223" i="89"/>
  <c r="D224" i="89"/>
  <c r="D225" i="89"/>
  <c r="D226" i="89"/>
  <c r="D227" i="89"/>
  <c r="D228" i="89"/>
  <c r="D229" i="89"/>
  <c r="D230" i="89"/>
  <c r="D231" i="89"/>
  <c r="D232" i="89"/>
  <c r="D233" i="89"/>
  <c r="D234" i="89"/>
  <c r="D235" i="89"/>
  <c r="D236" i="89"/>
  <c r="D237" i="89"/>
  <c r="D238" i="89"/>
  <c r="D239" i="89"/>
  <c r="D240" i="89"/>
  <c r="D241" i="89"/>
  <c r="D242" i="89"/>
  <c r="D243" i="89"/>
  <c r="D244" i="89"/>
  <c r="D245" i="89"/>
  <c r="D246" i="89"/>
  <c r="D247" i="89"/>
  <c r="D248" i="89"/>
  <c r="D249" i="89"/>
  <c r="D250" i="89"/>
  <c r="D251" i="89"/>
  <c r="D252" i="89"/>
  <c r="D253" i="89"/>
  <c r="D254" i="89"/>
  <c r="D255" i="89"/>
  <c r="D256" i="89"/>
  <c r="D257" i="89"/>
  <c r="D258" i="89"/>
  <c r="D259" i="89"/>
  <c r="D260" i="89"/>
  <c r="D261" i="89"/>
  <c r="D262" i="89"/>
  <c r="D263" i="89"/>
  <c r="D264" i="89"/>
  <c r="D265" i="89"/>
  <c r="D266" i="89"/>
  <c r="D267" i="89"/>
  <c r="D268" i="89"/>
  <c r="D269" i="89"/>
  <c r="D270" i="89"/>
  <c r="D271" i="89"/>
  <c r="D272" i="89"/>
  <c r="D273" i="89"/>
  <c r="D274" i="89"/>
  <c r="D275" i="89"/>
  <c r="D276" i="89"/>
  <c r="D277" i="89"/>
  <c r="D278" i="89"/>
  <c r="D279" i="89"/>
  <c r="D280" i="89"/>
  <c r="D281" i="89"/>
  <c r="D282" i="89"/>
  <c r="D283" i="89"/>
  <c r="D284" i="89"/>
  <c r="D285" i="89"/>
  <c r="D286" i="89"/>
  <c r="D287" i="89"/>
  <c r="D288" i="89"/>
  <c r="D289" i="89"/>
  <c r="D290" i="89"/>
  <c r="D291" i="89"/>
  <c r="D292" i="89"/>
  <c r="D293" i="89"/>
  <c r="D294" i="89"/>
  <c r="D295" i="89"/>
  <c r="D296" i="89"/>
  <c r="D297" i="89"/>
  <c r="D298" i="89"/>
  <c r="D299" i="89"/>
  <c r="D300" i="89"/>
  <c r="D301" i="89"/>
  <c r="D302" i="89"/>
  <c r="D303" i="89"/>
  <c r="D304" i="89"/>
  <c r="D305" i="89"/>
  <c r="D108" i="89"/>
  <c r="C109" i="89"/>
  <c r="C111" i="89"/>
  <c r="C112" i="89"/>
  <c r="C113" i="89"/>
  <c r="C114" i="89"/>
  <c r="C115" i="89"/>
  <c r="C116" i="89"/>
  <c r="C117" i="89"/>
  <c r="C118" i="89"/>
  <c r="C119" i="89"/>
  <c r="C120" i="89"/>
  <c r="C121" i="89"/>
  <c r="C122" i="89"/>
  <c r="C123" i="89"/>
  <c r="C124" i="89"/>
  <c r="C125" i="89"/>
  <c r="C126" i="89"/>
  <c r="C127" i="89"/>
  <c r="C128" i="89"/>
  <c r="C129" i="89"/>
  <c r="C130" i="89"/>
  <c r="C131" i="89"/>
  <c r="C132" i="89"/>
  <c r="C133" i="89"/>
  <c r="C134" i="89"/>
  <c r="C135" i="89"/>
  <c r="C136" i="89"/>
  <c r="C137" i="89"/>
  <c r="C138" i="89"/>
  <c r="C139" i="89"/>
  <c r="C140" i="89"/>
  <c r="C141" i="89"/>
  <c r="C142" i="89"/>
  <c r="C143" i="89"/>
  <c r="C144" i="89"/>
  <c r="C145" i="89"/>
  <c r="C146" i="89"/>
  <c r="C147" i="89"/>
  <c r="C148" i="89"/>
  <c r="C149" i="89"/>
  <c r="C150" i="89"/>
  <c r="C151" i="89"/>
  <c r="C152" i="89"/>
  <c r="C153" i="89"/>
  <c r="C154" i="89"/>
  <c r="C155" i="89"/>
  <c r="C156" i="89"/>
  <c r="C157" i="89"/>
  <c r="C158" i="89"/>
  <c r="C159" i="89"/>
  <c r="C160" i="89"/>
  <c r="C161" i="89"/>
  <c r="C162" i="89"/>
  <c r="C163" i="89"/>
  <c r="C164" i="89"/>
  <c r="C165" i="89"/>
  <c r="C166" i="89"/>
  <c r="C167" i="89"/>
  <c r="C168" i="89"/>
  <c r="C169" i="89"/>
  <c r="C170" i="89"/>
  <c r="C171" i="89"/>
  <c r="C172" i="89"/>
  <c r="C173" i="89"/>
  <c r="C174" i="89"/>
  <c r="C175" i="89"/>
  <c r="C176" i="89"/>
  <c r="C177" i="89"/>
  <c r="C178" i="89"/>
  <c r="C179" i="89"/>
  <c r="C180" i="89"/>
  <c r="C181" i="89"/>
  <c r="C182" i="89"/>
  <c r="C183" i="89"/>
  <c r="C184" i="89"/>
  <c r="C185" i="89"/>
  <c r="C186" i="89"/>
  <c r="C187" i="89"/>
  <c r="C188" i="89"/>
  <c r="C189" i="89"/>
  <c r="C190" i="89"/>
  <c r="C191" i="89"/>
  <c r="C192" i="89"/>
  <c r="C193" i="89"/>
  <c r="C194" i="89"/>
  <c r="C195" i="89"/>
  <c r="C196" i="89"/>
  <c r="C197" i="89"/>
  <c r="C198" i="89"/>
  <c r="C199" i="89"/>
  <c r="C200" i="89"/>
  <c r="C201" i="89"/>
  <c r="C202" i="89"/>
  <c r="C203" i="89"/>
  <c r="C204" i="89"/>
  <c r="C205" i="89"/>
  <c r="C206" i="89"/>
  <c r="C207" i="89"/>
  <c r="C208" i="89"/>
  <c r="C209" i="89"/>
  <c r="C210" i="89"/>
  <c r="C211" i="89"/>
  <c r="C212" i="89"/>
  <c r="C213" i="89"/>
  <c r="C214" i="89"/>
  <c r="C215" i="89"/>
  <c r="C216" i="89"/>
  <c r="C217" i="89"/>
  <c r="C218" i="89"/>
  <c r="C219" i="89"/>
  <c r="C220" i="89"/>
  <c r="C221" i="89"/>
  <c r="C222" i="89"/>
  <c r="C223" i="89"/>
  <c r="C224" i="89"/>
  <c r="C225" i="89"/>
  <c r="C226" i="89"/>
  <c r="C227" i="89"/>
  <c r="C228" i="89"/>
  <c r="C229" i="89"/>
  <c r="C230" i="89"/>
  <c r="C231" i="89"/>
  <c r="C232" i="89"/>
  <c r="C233" i="89"/>
  <c r="C234" i="89"/>
  <c r="C235" i="89"/>
  <c r="C236" i="89"/>
  <c r="C237" i="89"/>
  <c r="C238" i="89"/>
  <c r="C239" i="89"/>
  <c r="C240" i="89"/>
  <c r="C241" i="89"/>
  <c r="C242" i="89"/>
  <c r="C243" i="89"/>
  <c r="C244" i="89"/>
  <c r="C245" i="89"/>
  <c r="C246" i="89"/>
  <c r="C247" i="89"/>
  <c r="C248" i="89"/>
  <c r="C249" i="89"/>
  <c r="C250" i="89"/>
  <c r="C251" i="89"/>
  <c r="C252" i="89"/>
  <c r="C253" i="89"/>
  <c r="C254" i="89"/>
  <c r="C255" i="89"/>
  <c r="C256" i="89"/>
  <c r="C257" i="89"/>
  <c r="C258" i="89"/>
  <c r="C259" i="89"/>
  <c r="C260" i="89"/>
  <c r="C261" i="89"/>
  <c r="C262" i="89"/>
  <c r="C263" i="89"/>
  <c r="C264" i="89"/>
  <c r="C265" i="89"/>
  <c r="C266" i="89"/>
  <c r="C267" i="89"/>
  <c r="C268" i="89"/>
  <c r="C269" i="89"/>
  <c r="C270" i="89"/>
  <c r="C271" i="89"/>
  <c r="C272" i="89"/>
  <c r="C273" i="89"/>
  <c r="C274" i="89"/>
  <c r="C275" i="89"/>
  <c r="C276" i="89"/>
  <c r="C277" i="89"/>
  <c r="C278" i="89"/>
  <c r="C279" i="89"/>
  <c r="C280" i="89"/>
  <c r="C281" i="89"/>
  <c r="C282" i="89"/>
  <c r="C283" i="89"/>
  <c r="C284" i="89"/>
  <c r="C285" i="89"/>
  <c r="C286" i="89"/>
  <c r="C287" i="89"/>
  <c r="C288" i="89"/>
  <c r="C289" i="89"/>
  <c r="C290" i="89"/>
  <c r="C291" i="89"/>
  <c r="C292" i="89"/>
  <c r="C293" i="89"/>
  <c r="C294" i="89"/>
  <c r="C295" i="89"/>
  <c r="C296" i="89"/>
  <c r="C297" i="89"/>
  <c r="C298" i="89"/>
  <c r="C299" i="89"/>
  <c r="C300" i="89"/>
  <c r="C301" i="89"/>
  <c r="C302" i="89"/>
  <c r="C303" i="89"/>
  <c r="C304" i="89"/>
  <c r="C305" i="89"/>
  <c r="C108" i="89"/>
  <c r="B109" i="89"/>
  <c r="B111" i="89"/>
  <c r="B112" i="89"/>
  <c r="B113" i="89"/>
  <c r="B114" i="89"/>
  <c r="B115" i="89"/>
  <c r="B116" i="89"/>
  <c r="B117" i="89"/>
  <c r="B118" i="89"/>
  <c r="B119" i="89"/>
  <c r="B120" i="89"/>
  <c r="B121" i="89"/>
  <c r="B122" i="89"/>
  <c r="B123" i="89"/>
  <c r="B124" i="89"/>
  <c r="B125" i="89"/>
  <c r="B126" i="89"/>
  <c r="B127" i="89"/>
  <c r="B128" i="89"/>
  <c r="B129" i="89"/>
  <c r="B130" i="89"/>
  <c r="B131" i="89"/>
  <c r="B132" i="89"/>
  <c r="B133" i="89"/>
  <c r="B134" i="89"/>
  <c r="B135" i="89"/>
  <c r="B136" i="89"/>
  <c r="B137" i="89"/>
  <c r="B138" i="89"/>
  <c r="B139" i="89"/>
  <c r="B140" i="89"/>
  <c r="B141" i="89"/>
  <c r="B142" i="89"/>
  <c r="B143" i="89"/>
  <c r="B144" i="89"/>
  <c r="B145" i="89"/>
  <c r="B146" i="89"/>
  <c r="B147" i="89"/>
  <c r="B148" i="89"/>
  <c r="B149" i="89"/>
  <c r="B150" i="89"/>
  <c r="B151" i="89"/>
  <c r="B152" i="89"/>
  <c r="B153" i="89"/>
  <c r="B154" i="89"/>
  <c r="B155" i="89"/>
  <c r="B156" i="89"/>
  <c r="B157" i="89"/>
  <c r="B158" i="89"/>
  <c r="B159" i="89"/>
  <c r="B160" i="89"/>
  <c r="B161" i="89"/>
  <c r="B162" i="89"/>
  <c r="B163" i="89"/>
  <c r="B164" i="89"/>
  <c r="B165" i="89"/>
  <c r="B166" i="89"/>
  <c r="B167" i="89"/>
  <c r="B168" i="89"/>
  <c r="B169" i="89"/>
  <c r="B170" i="89"/>
  <c r="B171" i="89"/>
  <c r="B172" i="89"/>
  <c r="B173" i="89"/>
  <c r="B174" i="89"/>
  <c r="B175" i="89"/>
  <c r="B176" i="89"/>
  <c r="B177" i="89"/>
  <c r="B178" i="89"/>
  <c r="B179" i="89"/>
  <c r="B180" i="89"/>
  <c r="B181" i="89"/>
  <c r="B182" i="89"/>
  <c r="B183" i="89"/>
  <c r="B184" i="89"/>
  <c r="B185" i="89"/>
  <c r="B186" i="89"/>
  <c r="B187" i="89"/>
  <c r="B188" i="89"/>
  <c r="B189" i="89"/>
  <c r="B190" i="89"/>
  <c r="B191" i="89"/>
  <c r="B192" i="89"/>
  <c r="B193" i="89"/>
  <c r="B194" i="89"/>
  <c r="B195" i="89"/>
  <c r="B196" i="89"/>
  <c r="B197" i="89"/>
  <c r="B198" i="89"/>
  <c r="B199" i="89"/>
  <c r="B200" i="89"/>
  <c r="B201" i="89"/>
  <c r="B202" i="89"/>
  <c r="B203" i="89"/>
  <c r="B204" i="89"/>
  <c r="B205" i="89"/>
  <c r="B206" i="89"/>
  <c r="B207" i="89"/>
  <c r="B208" i="89"/>
  <c r="B209" i="89"/>
  <c r="B210" i="89"/>
  <c r="B211" i="89"/>
  <c r="B212" i="89"/>
  <c r="B213" i="89"/>
  <c r="B214" i="89"/>
  <c r="B215" i="89"/>
  <c r="B216" i="89"/>
  <c r="B217" i="89"/>
  <c r="B218" i="89"/>
  <c r="B219" i="89"/>
  <c r="B220" i="89"/>
  <c r="B221" i="89"/>
  <c r="B222" i="89"/>
  <c r="B223" i="89"/>
  <c r="B224" i="89"/>
  <c r="B225" i="89"/>
  <c r="B226" i="89"/>
  <c r="B227" i="89"/>
  <c r="B228" i="89"/>
  <c r="B229" i="89"/>
  <c r="B230" i="89"/>
  <c r="B231" i="89"/>
  <c r="B232" i="89"/>
  <c r="B233" i="89"/>
  <c r="B234" i="89"/>
  <c r="B235" i="89"/>
  <c r="B236" i="89"/>
  <c r="B237" i="89"/>
  <c r="B238" i="89"/>
  <c r="B239" i="89"/>
  <c r="B240" i="89"/>
  <c r="B241" i="89"/>
  <c r="B242" i="89"/>
  <c r="B243" i="89"/>
  <c r="B244" i="89"/>
  <c r="B245" i="89"/>
  <c r="B246" i="89"/>
  <c r="B247" i="89"/>
  <c r="B248" i="89"/>
  <c r="B249" i="89"/>
  <c r="B250" i="89"/>
  <c r="B251" i="89"/>
  <c r="B252" i="89"/>
  <c r="B253" i="89"/>
  <c r="B254" i="89"/>
  <c r="B255" i="89"/>
  <c r="B256" i="89"/>
  <c r="B257" i="89"/>
  <c r="B258" i="89"/>
  <c r="B259" i="89"/>
  <c r="B260" i="89"/>
  <c r="B261" i="89"/>
  <c r="B262" i="89"/>
  <c r="B263" i="89"/>
  <c r="B264" i="89"/>
  <c r="B265" i="89"/>
  <c r="B266" i="89"/>
  <c r="B267" i="89"/>
  <c r="B268" i="89"/>
  <c r="B269" i="89"/>
  <c r="B270" i="89"/>
  <c r="B271" i="89"/>
  <c r="B272" i="89"/>
  <c r="B273" i="89"/>
  <c r="B274" i="89"/>
  <c r="B275" i="89"/>
  <c r="B276" i="89"/>
  <c r="B277" i="89"/>
  <c r="B278" i="89"/>
  <c r="B279" i="89"/>
  <c r="B280" i="89"/>
  <c r="B281" i="89"/>
  <c r="B282" i="89"/>
  <c r="B283" i="89"/>
  <c r="B284" i="89"/>
  <c r="B285" i="89"/>
  <c r="B286" i="89"/>
  <c r="B287" i="89"/>
  <c r="B288" i="89"/>
  <c r="B289" i="89"/>
  <c r="B290" i="89"/>
  <c r="B291" i="89"/>
  <c r="B292" i="89"/>
  <c r="B293" i="89"/>
  <c r="B294" i="89"/>
  <c r="B295" i="89"/>
  <c r="B296" i="89"/>
  <c r="B297" i="89"/>
  <c r="B298" i="89"/>
  <c r="B299" i="89"/>
  <c r="B300" i="89"/>
  <c r="B301" i="89"/>
  <c r="B302" i="89"/>
  <c r="B303" i="89"/>
  <c r="B304" i="89"/>
  <c r="B305" i="89"/>
  <c r="B108" i="89"/>
  <c r="A6" i="136"/>
  <c r="A7" i="136"/>
  <c r="A8" i="136"/>
  <c r="A9" i="136"/>
  <c r="A10" i="136"/>
  <c r="A11" i="136"/>
  <c r="A12" i="136"/>
  <c r="A13" i="136"/>
  <c r="A14" i="136"/>
  <c r="A15" i="136"/>
  <c r="A16" i="136"/>
  <c r="A17" i="136"/>
  <c r="A18" i="136"/>
  <c r="A19" i="136"/>
  <c r="A20" i="136"/>
  <c r="A21" i="136"/>
  <c r="A22" i="136"/>
  <c r="A23" i="136"/>
  <c r="A24" i="136"/>
  <c r="A25" i="136"/>
  <c r="A26" i="136"/>
  <c r="A27" i="136"/>
  <c r="A28" i="136"/>
  <c r="A29" i="136"/>
  <c r="A30" i="136"/>
  <c r="A31" i="136"/>
  <c r="A32" i="136"/>
  <c r="A33" i="136"/>
  <c r="A34" i="136"/>
  <c r="A35" i="136"/>
  <c r="A36" i="136"/>
  <c r="A37" i="136"/>
  <c r="A38" i="136"/>
  <c r="A39" i="136"/>
  <c r="A40" i="136"/>
  <c r="A41" i="136"/>
  <c r="A42" i="136"/>
  <c r="A43" i="136"/>
  <c r="A44" i="136"/>
  <c r="A45" i="136"/>
  <c r="A46" i="136"/>
  <c r="A47" i="136"/>
  <c r="A48" i="136"/>
  <c r="A49" i="136"/>
  <c r="A50" i="136"/>
  <c r="A51" i="136"/>
  <c r="A52" i="136"/>
  <c r="A53" i="136"/>
  <c r="A54" i="136"/>
  <c r="A55" i="136"/>
  <c r="A56" i="136"/>
  <c r="A57" i="136"/>
  <c r="A58" i="136"/>
  <c r="A59" i="136"/>
  <c r="A60" i="136"/>
  <c r="A61" i="136"/>
  <c r="A62" i="136"/>
  <c r="A63" i="136"/>
  <c r="A64" i="136"/>
  <c r="A65" i="136"/>
  <c r="A66" i="136"/>
  <c r="A67" i="136"/>
  <c r="A68" i="136"/>
  <c r="A69" i="136"/>
  <c r="A70" i="136"/>
  <c r="A71" i="136"/>
  <c r="A72" i="136"/>
  <c r="A73" i="136"/>
  <c r="A74" i="136"/>
  <c r="A75" i="136"/>
  <c r="A76" i="136"/>
  <c r="A77" i="136"/>
  <c r="A78" i="136"/>
  <c r="A79" i="136"/>
  <c r="A80" i="136"/>
  <c r="A81" i="136"/>
  <c r="A82" i="136"/>
  <c r="A83" i="136"/>
  <c r="A84" i="136"/>
  <c r="A85" i="136"/>
  <c r="A86" i="136"/>
  <c r="A87" i="136"/>
  <c r="A88" i="136"/>
  <c r="A89" i="136"/>
  <c r="A90" i="136"/>
  <c r="A91" i="136"/>
  <c r="A92" i="136"/>
  <c r="A93" i="136"/>
  <c r="A94" i="136"/>
  <c r="A95" i="136"/>
  <c r="A96" i="136"/>
  <c r="A97" i="136"/>
  <c r="A98" i="136"/>
  <c r="A99" i="136"/>
  <c r="A100" i="136"/>
  <c r="A101" i="136"/>
  <c r="A102" i="136"/>
  <c r="A103" i="136"/>
  <c r="A104" i="136"/>
  <c r="A5" i="136"/>
  <c r="B107" i="89"/>
  <c r="B106" i="89"/>
  <c r="BC1" i="137" s="1" a="1"/>
  <c r="BC1" i="137" s="1"/>
  <c r="BB1" i="137" s="1"/>
  <c r="C5" i="137" s="1"/>
  <c r="F43" i="135"/>
  <c r="J19" i="135"/>
  <c r="I19" i="135"/>
  <c r="E37" i="135" s="1"/>
  <c r="H19" i="135"/>
  <c r="G19" i="135"/>
  <c r="E38" i="135" s="1"/>
  <c r="F19" i="135"/>
  <c r="E36" i="135" s="1"/>
  <c r="E19" i="135"/>
  <c r="E35" i="135" s="1"/>
  <c r="D19" i="135"/>
  <c r="E34" i="135" s="1"/>
  <c r="C19" i="135"/>
  <c r="E31" i="135" s="1"/>
  <c r="B19" i="135"/>
  <c r="E29" i="135" s="1"/>
  <c r="E30" i="135" s="1"/>
  <c r="E32" i="135" s="1"/>
  <c r="E33" i="135" s="1"/>
  <c r="B14" i="135"/>
  <c r="BC1" i="135" a="1"/>
  <c r="BC1" i="135" s="1"/>
  <c r="BB1" i="135"/>
  <c r="C5" i="135" s="1"/>
  <c r="B105" i="89"/>
  <c r="J19" i="134"/>
  <c r="I19" i="134"/>
  <c r="E37" i="134" s="1"/>
  <c r="H19" i="134"/>
  <c r="G19" i="134"/>
  <c r="E38" i="134" s="1"/>
  <c r="F19" i="134"/>
  <c r="E36" i="134" s="1"/>
  <c r="E19" i="134"/>
  <c r="E35" i="134" s="1"/>
  <c r="D19" i="134"/>
  <c r="E34" i="134" s="1"/>
  <c r="C19" i="134"/>
  <c r="E31" i="134" s="1"/>
  <c r="B19" i="134"/>
  <c r="E29" i="134" s="1"/>
  <c r="E30" i="134" s="1"/>
  <c r="E32" i="134" s="1"/>
  <c r="E33" i="134" s="1"/>
  <c r="B14" i="134"/>
  <c r="AG14" i="133"/>
  <c r="E41" i="133" s="1"/>
  <c r="AF14" i="133"/>
  <c r="E40" i="133" s="1"/>
  <c r="AE14" i="133"/>
  <c r="E39" i="133" s="1"/>
  <c r="F48" i="133"/>
  <c r="J19" i="133"/>
  <c r="I19" i="133"/>
  <c r="E37" i="133" s="1"/>
  <c r="H19" i="133"/>
  <c r="G19" i="133"/>
  <c r="E38" i="133" s="1"/>
  <c r="F19" i="133"/>
  <c r="E36" i="133" s="1"/>
  <c r="D46" i="133" s="1"/>
  <c r="E19" i="133"/>
  <c r="E35" i="133" s="1"/>
  <c r="D19" i="133"/>
  <c r="E34" i="133" s="1"/>
  <c r="C19" i="133"/>
  <c r="E31" i="133" s="1"/>
  <c r="B19" i="133"/>
  <c r="E29" i="133" s="1"/>
  <c r="E30" i="133" s="1"/>
  <c r="E32" i="133" s="1"/>
  <c r="E33" i="133" s="1"/>
  <c r="B14" i="133"/>
  <c r="R14" i="132"/>
  <c r="J14" i="132" s="1"/>
  <c r="F47" i="132"/>
  <c r="J19" i="132"/>
  <c r="I19" i="132"/>
  <c r="E37" i="132" s="1"/>
  <c r="H19" i="132"/>
  <c r="G19" i="132"/>
  <c r="E38" i="132" s="1"/>
  <c r="F19" i="132"/>
  <c r="E36" i="132" s="1"/>
  <c r="D45" i="132" s="1"/>
  <c r="E19" i="132"/>
  <c r="E35" i="132" s="1"/>
  <c r="D19" i="132"/>
  <c r="E34" i="132" s="1"/>
  <c r="C19" i="132"/>
  <c r="E31" i="132" s="1"/>
  <c r="B19" i="132"/>
  <c r="E29" i="132" s="1"/>
  <c r="E30" i="132" s="1"/>
  <c r="E32" i="132" s="1"/>
  <c r="E33" i="132" s="1"/>
  <c r="B14" i="132"/>
  <c r="Q14" i="131"/>
  <c r="I14" i="131"/>
  <c r="F47" i="131"/>
  <c r="J19" i="131"/>
  <c r="I19" i="131"/>
  <c r="E37" i="131" s="1"/>
  <c r="H19" i="131"/>
  <c r="G19" i="131"/>
  <c r="E38" i="131" s="1"/>
  <c r="F19" i="131"/>
  <c r="E36" i="131" s="1"/>
  <c r="D45" i="131" s="1"/>
  <c r="E19" i="131"/>
  <c r="E35" i="131" s="1"/>
  <c r="D19" i="131"/>
  <c r="E34" i="131" s="1"/>
  <c r="C19" i="131"/>
  <c r="E31" i="131" s="1"/>
  <c r="B19" i="131"/>
  <c r="E29" i="131" s="1"/>
  <c r="E30" i="131" s="1"/>
  <c r="E32" i="131" s="1"/>
  <c r="E33" i="131" s="1"/>
  <c r="B14" i="131"/>
  <c r="B104" i="89"/>
  <c r="B103" i="89"/>
  <c r="B102" i="89"/>
  <c r="B101" i="89"/>
  <c r="G3" i="120"/>
  <c r="B5" i="89"/>
  <c r="B6" i="89"/>
  <c r="B7" i="89"/>
  <c r="B8" i="89"/>
  <c r="B9" i="89"/>
  <c r="B10" i="89"/>
  <c r="B11" i="89"/>
  <c r="B12" i="89"/>
  <c r="B13" i="89"/>
  <c r="B14" i="89"/>
  <c r="B15" i="89"/>
  <c r="B16" i="89"/>
  <c r="B17" i="89"/>
  <c r="B18" i="89"/>
  <c r="B19" i="89"/>
  <c r="B20" i="89"/>
  <c r="B21" i="89"/>
  <c r="B22" i="89"/>
  <c r="B23" i="89"/>
  <c r="B24" i="89"/>
  <c r="B25" i="89"/>
  <c r="B26" i="89"/>
  <c r="B27" i="89"/>
  <c r="B28" i="89"/>
  <c r="B29" i="89"/>
  <c r="B30" i="89"/>
  <c r="B31" i="89"/>
  <c r="B32" i="89"/>
  <c r="B33" i="89"/>
  <c r="B34" i="89"/>
  <c r="B35" i="89"/>
  <c r="B36" i="89"/>
  <c r="B37" i="89"/>
  <c r="B38" i="89"/>
  <c r="B39" i="89"/>
  <c r="B40" i="89"/>
  <c r="B41" i="89"/>
  <c r="B42" i="89"/>
  <c r="B43" i="89"/>
  <c r="B44" i="89"/>
  <c r="B45" i="89"/>
  <c r="B46" i="89"/>
  <c r="B47" i="89"/>
  <c r="B48" i="89"/>
  <c r="B49" i="89"/>
  <c r="B50" i="89"/>
  <c r="B51" i="89"/>
  <c r="B52" i="89"/>
  <c r="B53" i="89"/>
  <c r="B54" i="89"/>
  <c r="B55" i="89"/>
  <c r="B56" i="89"/>
  <c r="B57" i="89"/>
  <c r="B58" i="89"/>
  <c r="B59" i="89"/>
  <c r="B60" i="89"/>
  <c r="B61" i="89"/>
  <c r="B62" i="89"/>
  <c r="B63" i="89"/>
  <c r="B64" i="89"/>
  <c r="B65" i="89"/>
  <c r="B66" i="89"/>
  <c r="B67" i="89"/>
  <c r="B68" i="89"/>
  <c r="B69" i="89"/>
  <c r="B70" i="89"/>
  <c r="B71" i="89"/>
  <c r="B72" i="89"/>
  <c r="B73" i="89"/>
  <c r="B74" i="89"/>
  <c r="B75" i="89"/>
  <c r="B76" i="89"/>
  <c r="B77" i="89"/>
  <c r="B78" i="89"/>
  <c r="B79" i="89"/>
  <c r="B80" i="89"/>
  <c r="B81" i="89"/>
  <c r="B82" i="89"/>
  <c r="B83" i="89"/>
  <c r="B84" i="89"/>
  <c r="B85" i="89"/>
  <c r="B86" i="89"/>
  <c r="B87" i="89"/>
  <c r="B88" i="89"/>
  <c r="B89" i="89"/>
  <c r="B90" i="89"/>
  <c r="B91" i="89"/>
  <c r="B92" i="89"/>
  <c r="B93" i="89"/>
  <c r="B94" i="89"/>
  <c r="B95" i="89"/>
  <c r="A95" i="89" s="1"/>
  <c r="B96" i="89"/>
  <c r="A96" i="89" s="1"/>
  <c r="B97" i="89"/>
  <c r="B98" i="89"/>
  <c r="B99" i="89"/>
  <c r="B100" i="89"/>
  <c r="A100" i="89" s="1"/>
  <c r="H19" i="130"/>
  <c r="F19" i="130"/>
  <c r="E36" i="130" s="1"/>
  <c r="E19" i="130"/>
  <c r="E35" i="130" s="1"/>
  <c r="J19" i="130"/>
  <c r="I19" i="130"/>
  <c r="E37" i="130" s="1"/>
  <c r="F47" i="130"/>
  <c r="G19" i="130"/>
  <c r="E38" i="130" s="1"/>
  <c r="D45" i="130"/>
  <c r="D19" i="130"/>
  <c r="E34" i="130" s="1"/>
  <c r="C19" i="130"/>
  <c r="E31" i="130" s="1"/>
  <c r="B19" i="130"/>
  <c r="E29" i="130" s="1"/>
  <c r="E30" i="130" s="1"/>
  <c r="E32" i="130" s="1"/>
  <c r="E33" i="130" s="1"/>
  <c r="B14" i="130"/>
  <c r="D47" i="129"/>
  <c r="F47" i="129"/>
  <c r="B19" i="129"/>
  <c r="E29" i="129" s="1"/>
  <c r="E30" i="129" s="1"/>
  <c r="C19" i="129"/>
  <c r="E31" i="129" s="1"/>
  <c r="D19" i="129"/>
  <c r="E34" i="129" s="1"/>
  <c r="F19" i="129"/>
  <c r="E36" i="129" s="1"/>
  <c r="D45" i="129" s="1"/>
  <c r="G19" i="129"/>
  <c r="E38" i="129" s="1"/>
  <c r="B14" i="129"/>
  <c r="U69" i="89"/>
  <c r="X69" i="89"/>
  <c r="Q68" i="89"/>
  <c r="Q10" i="89"/>
  <c r="Q65" i="89"/>
  <c r="G19" i="128"/>
  <c r="F19" i="128"/>
  <c r="D19" i="128"/>
  <c r="C19" i="128"/>
  <c r="B19" i="128"/>
  <c r="B14" i="128"/>
  <c r="C8" i="120" a="1"/>
  <c r="C8" i="120"/>
  <c r="T38" i="127"/>
  <c r="T39" i="127"/>
  <c r="T40" i="127"/>
  <c r="T41" i="127"/>
  <c r="T42" i="127"/>
  <c r="T43" i="127"/>
  <c r="T44" i="127"/>
  <c r="T45" i="127"/>
  <c r="T46" i="127"/>
  <c r="T47" i="127"/>
  <c r="T48" i="127"/>
  <c r="T49" i="127"/>
  <c r="T50" i="127"/>
  <c r="T51" i="127"/>
  <c r="T52" i="127"/>
  <c r="T53" i="127"/>
  <c r="T54" i="127"/>
  <c r="T55" i="127"/>
  <c r="T56" i="127"/>
  <c r="T57" i="127"/>
  <c r="T58" i="127"/>
  <c r="T59" i="127"/>
  <c r="T60" i="127"/>
  <c r="T61" i="127"/>
  <c r="T62" i="127"/>
  <c r="T63" i="127"/>
  <c r="T64" i="127"/>
  <c r="T65" i="127"/>
  <c r="T66" i="127"/>
  <c r="T67" i="127"/>
  <c r="T68" i="127"/>
  <c r="T69" i="127"/>
  <c r="T70" i="127"/>
  <c r="T71" i="127"/>
  <c r="T72" i="127"/>
  <c r="T73" i="127"/>
  <c r="T74" i="127"/>
  <c r="T75" i="127"/>
  <c r="T76" i="127"/>
  <c r="T77" i="127"/>
  <c r="T78" i="127"/>
  <c r="T79" i="127"/>
  <c r="T80" i="127"/>
  <c r="T81" i="127"/>
  <c r="T82" i="127"/>
  <c r="T83" i="127"/>
  <c r="T84" i="127"/>
  <c r="T85" i="127"/>
  <c r="T86" i="127"/>
  <c r="T87" i="127"/>
  <c r="T88" i="127"/>
  <c r="T89" i="127"/>
  <c r="T90" i="127"/>
  <c r="T91" i="127"/>
  <c r="T92" i="127"/>
  <c r="T93" i="127"/>
  <c r="T94" i="127"/>
  <c r="T95" i="127"/>
  <c r="T96" i="127"/>
  <c r="T97" i="127"/>
  <c r="T98" i="127"/>
  <c r="T99" i="127"/>
  <c r="T100" i="127"/>
  <c r="T101" i="127"/>
  <c r="T102" i="127"/>
  <c r="T103" i="127"/>
  <c r="K250" i="127"/>
  <c r="K251" i="127"/>
  <c r="K252" i="127"/>
  <c r="K253" i="127"/>
  <c r="K254" i="127"/>
  <c r="K255" i="127"/>
  <c r="K256" i="127"/>
  <c r="K257" i="127"/>
  <c r="K258" i="127"/>
  <c r="K259" i="127"/>
  <c r="K260" i="127"/>
  <c r="K261" i="127"/>
  <c r="K262" i="127"/>
  <c r="K263" i="127"/>
  <c r="K264" i="127"/>
  <c r="K265" i="127"/>
  <c r="K266" i="127"/>
  <c r="K267" i="127"/>
  <c r="K268" i="127"/>
  <c r="K269" i="127"/>
  <c r="K270" i="127"/>
  <c r="K271" i="127"/>
  <c r="K272" i="127"/>
  <c r="K273" i="127"/>
  <c r="K274" i="127"/>
  <c r="K275" i="127"/>
  <c r="K276" i="127"/>
  <c r="K277" i="127"/>
  <c r="K278" i="127"/>
  <c r="K279" i="127"/>
  <c r="K280" i="127"/>
  <c r="K281" i="127"/>
  <c r="K282" i="127"/>
  <c r="K283" i="127"/>
  <c r="K284" i="127"/>
  <c r="K285" i="127"/>
  <c r="K286" i="127"/>
  <c r="K287" i="127"/>
  <c r="K288" i="127"/>
  <c r="K289" i="127"/>
  <c r="K290" i="127"/>
  <c r="K291" i="127"/>
  <c r="K292" i="127"/>
  <c r="K293" i="127"/>
  <c r="K294" i="127"/>
  <c r="K295" i="127"/>
  <c r="K296" i="127"/>
  <c r="K297" i="127"/>
  <c r="K298" i="127"/>
  <c r="K299" i="127"/>
  <c r="K300" i="127"/>
  <c r="K301" i="127"/>
  <c r="K302" i="127"/>
  <c r="K303" i="127"/>
  <c r="K304" i="127"/>
  <c r="K305" i="127"/>
  <c r="K306" i="127"/>
  <c r="K307" i="127"/>
  <c r="K308" i="127"/>
  <c r="K309" i="127"/>
  <c r="K310" i="127"/>
  <c r="K311" i="127"/>
  <c r="K312" i="127"/>
  <c r="K313" i="127"/>
  <c r="K314" i="127"/>
  <c r="K315" i="127"/>
  <c r="K316" i="127"/>
  <c r="K317" i="127"/>
  <c r="K318" i="127"/>
  <c r="K319" i="127"/>
  <c r="K320" i="127"/>
  <c r="K321" i="127"/>
  <c r="K322" i="127"/>
  <c r="K323" i="127"/>
  <c r="K324" i="127"/>
  <c r="K325" i="127"/>
  <c r="K326" i="127"/>
  <c r="K327" i="127"/>
  <c r="K328" i="127"/>
  <c r="K329" i="127"/>
  <c r="K330" i="127"/>
  <c r="K331" i="127"/>
  <c r="K332" i="127"/>
  <c r="K333" i="127"/>
  <c r="K334" i="127"/>
  <c r="K335" i="127"/>
  <c r="K336" i="127"/>
  <c r="K337" i="127"/>
  <c r="K338" i="127"/>
  <c r="K339" i="127"/>
  <c r="K340" i="127"/>
  <c r="K341" i="127"/>
  <c r="K342" i="127"/>
  <c r="K343" i="127"/>
  <c r="K344" i="127"/>
  <c r="K345" i="127"/>
  <c r="K346" i="127"/>
  <c r="K347" i="127"/>
  <c r="K348" i="127"/>
  <c r="K349" i="127"/>
  <c r="K350" i="127"/>
  <c r="K351" i="127"/>
  <c r="K352" i="127"/>
  <c r="K353" i="127"/>
  <c r="K354" i="127"/>
  <c r="K355" i="127"/>
  <c r="K356" i="127"/>
  <c r="K357" i="127"/>
  <c r="K358" i="127"/>
  <c r="K359" i="127"/>
  <c r="K360" i="127"/>
  <c r="K361" i="127"/>
  <c r="K362" i="127"/>
  <c r="K363" i="127"/>
  <c r="K364" i="127"/>
  <c r="K365" i="127"/>
  <c r="K366" i="127"/>
  <c r="K367" i="127"/>
  <c r="K368" i="127"/>
  <c r="K369" i="127"/>
  <c r="K370" i="127"/>
  <c r="K371" i="127"/>
  <c r="K372" i="127"/>
  <c r="K373" i="127"/>
  <c r="K374" i="127"/>
  <c r="K375" i="127"/>
  <c r="K376" i="127"/>
  <c r="K377" i="127"/>
  <c r="K378" i="127"/>
  <c r="K379" i="127"/>
  <c r="K380" i="127"/>
  <c r="K381" i="127"/>
  <c r="K382" i="127"/>
  <c r="K383" i="127"/>
  <c r="K384" i="127"/>
  <c r="K385" i="127"/>
  <c r="K386" i="127"/>
  <c r="K387" i="127"/>
  <c r="K388" i="127"/>
  <c r="K389" i="127"/>
  <c r="K390" i="127"/>
  <c r="K391" i="127"/>
  <c r="K392" i="127"/>
  <c r="K393" i="127"/>
  <c r="K394" i="127"/>
  <c r="K395" i="127"/>
  <c r="K396" i="127"/>
  <c r="K397" i="127"/>
  <c r="K398" i="127"/>
  <c r="K399" i="127"/>
  <c r="K400" i="127"/>
  <c r="K401" i="127"/>
  <c r="K402" i="127"/>
  <c r="K403" i="127"/>
  <c r="K404" i="127"/>
  <c r="K405" i="127"/>
  <c r="K406" i="127"/>
  <c r="K407" i="127"/>
  <c r="K408" i="127"/>
  <c r="K409" i="127"/>
  <c r="K410" i="127"/>
  <c r="K411" i="127"/>
  <c r="K412" i="127"/>
  <c r="K413" i="127"/>
  <c r="K414" i="127"/>
  <c r="K415" i="127"/>
  <c r="K416" i="127"/>
  <c r="K417" i="127"/>
  <c r="K418" i="127"/>
  <c r="K419" i="127"/>
  <c r="K420" i="127"/>
  <c r="K421" i="127"/>
  <c r="K422" i="127"/>
  <c r="K423" i="127"/>
  <c r="K424" i="127"/>
  <c r="K425" i="127"/>
  <c r="K426" i="127"/>
  <c r="K427" i="127"/>
  <c r="K428" i="127"/>
  <c r="K429" i="127"/>
  <c r="K430" i="127"/>
  <c r="K431" i="127"/>
  <c r="K432" i="127"/>
  <c r="K433" i="127"/>
  <c r="K434" i="127"/>
  <c r="K435" i="127"/>
  <c r="K436" i="127"/>
  <c r="K437" i="127"/>
  <c r="K438" i="127"/>
  <c r="K439" i="127"/>
  <c r="K440" i="127"/>
  <c r="K441" i="127"/>
  <c r="K442" i="127"/>
  <c r="K443" i="127"/>
  <c r="K444" i="127"/>
  <c r="K445" i="127"/>
  <c r="K446" i="127"/>
  <c r="K447" i="127"/>
  <c r="K448" i="127"/>
  <c r="K449" i="127"/>
  <c r="K450" i="127"/>
  <c r="K451" i="127"/>
  <c r="K452" i="127"/>
  <c r="K453" i="127"/>
  <c r="K454" i="127"/>
  <c r="K455" i="127"/>
  <c r="K456" i="127"/>
  <c r="K457" i="127"/>
  <c r="K458" i="127"/>
  <c r="K459" i="127"/>
  <c r="K460" i="127"/>
  <c r="K461" i="127"/>
  <c r="K462" i="127"/>
  <c r="K463" i="127"/>
  <c r="K464" i="127"/>
  <c r="K465" i="127"/>
  <c r="K466" i="127"/>
  <c r="K467" i="127"/>
  <c r="K468" i="127"/>
  <c r="K469" i="127"/>
  <c r="K470" i="127"/>
  <c r="K471" i="127"/>
  <c r="K472" i="127"/>
  <c r="K473" i="127"/>
  <c r="K474" i="127"/>
  <c r="K475" i="127"/>
  <c r="K476" i="127"/>
  <c r="K477" i="127"/>
  <c r="K478" i="127"/>
  <c r="K479" i="127"/>
  <c r="K480" i="127"/>
  <c r="K481" i="127"/>
  <c r="K482" i="127"/>
  <c r="K483" i="127"/>
  <c r="K484" i="127"/>
  <c r="K485" i="127"/>
  <c r="K486" i="127"/>
  <c r="K487" i="127"/>
  <c r="K488" i="127"/>
  <c r="K489" i="127"/>
  <c r="K490" i="127"/>
  <c r="K491" i="127"/>
  <c r="K492" i="127"/>
  <c r="K493" i="127"/>
  <c r="K494" i="127"/>
  <c r="K495" i="127"/>
  <c r="K496" i="127"/>
  <c r="K497" i="127"/>
  <c r="K498" i="127"/>
  <c r="K499" i="127"/>
  <c r="K500" i="127"/>
  <c r="K501" i="127"/>
  <c r="K502" i="127"/>
  <c r="K503" i="127"/>
  <c r="K504" i="127"/>
  <c r="K505" i="127"/>
  <c r="K506" i="127"/>
  <c r="K507" i="127"/>
  <c r="K508" i="127"/>
  <c r="K509" i="127"/>
  <c r="K510" i="127"/>
  <c r="K511" i="127"/>
  <c r="K512" i="127"/>
  <c r="K513" i="127"/>
  <c r="K514" i="127"/>
  <c r="K515" i="127"/>
  <c r="K516" i="127"/>
  <c r="K517" i="127"/>
  <c r="K518" i="127"/>
  <c r="K519" i="127"/>
  <c r="K520" i="127"/>
  <c r="K521" i="127"/>
  <c r="K522" i="127"/>
  <c r="K523" i="127"/>
  <c r="K524" i="127"/>
  <c r="K525" i="127"/>
  <c r="K526" i="127"/>
  <c r="K527" i="127"/>
  <c r="K528" i="127"/>
  <c r="K529" i="127"/>
  <c r="K530" i="127"/>
  <c r="K531" i="127"/>
  <c r="K532" i="127"/>
  <c r="K533" i="127"/>
  <c r="K534" i="127"/>
  <c r="K535" i="127"/>
  <c r="K536" i="127"/>
  <c r="K537" i="127"/>
  <c r="K538" i="127"/>
  <c r="K539" i="127"/>
  <c r="K540" i="127"/>
  <c r="K541" i="127"/>
  <c r="K542" i="127"/>
  <c r="K543" i="127"/>
  <c r="K544" i="127"/>
  <c r="K545" i="127"/>
  <c r="K546" i="127"/>
  <c r="K547" i="127"/>
  <c r="K548" i="127"/>
  <c r="K549" i="127"/>
  <c r="K550" i="127"/>
  <c r="K551" i="127"/>
  <c r="K552" i="127"/>
  <c r="K553" i="127"/>
  <c r="K554" i="127"/>
  <c r="K555" i="127"/>
  <c r="K556" i="127"/>
  <c r="K557" i="127"/>
  <c r="K558" i="127"/>
  <c r="K559" i="127"/>
  <c r="K560" i="127"/>
  <c r="K561" i="127"/>
  <c r="K562" i="127"/>
  <c r="K563" i="127"/>
  <c r="K564" i="127"/>
  <c r="K565" i="127"/>
  <c r="K566" i="127"/>
  <c r="K567" i="127"/>
  <c r="K568" i="127"/>
  <c r="K569" i="127"/>
  <c r="K570" i="127"/>
  <c r="K571" i="127"/>
  <c r="K572" i="127"/>
  <c r="K573" i="127"/>
  <c r="K574" i="127"/>
  <c r="K575" i="127"/>
  <c r="K576" i="127"/>
  <c r="K577" i="127"/>
  <c r="K578" i="127"/>
  <c r="K579" i="127"/>
  <c r="K580" i="127"/>
  <c r="K581" i="127"/>
  <c r="K582" i="127"/>
  <c r="K583" i="127"/>
  <c r="K584" i="127"/>
  <c r="K585" i="127"/>
  <c r="K586" i="127"/>
  <c r="K587" i="127"/>
  <c r="K588" i="127"/>
  <c r="K589" i="127"/>
  <c r="K590" i="127"/>
  <c r="K591" i="127"/>
  <c r="K592" i="127"/>
  <c r="K593" i="127"/>
  <c r="K594" i="127"/>
  <c r="K595" i="127"/>
  <c r="K596" i="127"/>
  <c r="K597" i="127"/>
  <c r="K598" i="127"/>
  <c r="K599" i="127"/>
  <c r="K600" i="127"/>
  <c r="K601" i="127"/>
  <c r="K602" i="127"/>
  <c r="K603" i="127"/>
  <c r="K604" i="127"/>
  <c r="K605" i="127"/>
  <c r="K606" i="127"/>
  <c r="K607" i="127"/>
  <c r="K608" i="127"/>
  <c r="K609" i="127"/>
  <c r="K610" i="127"/>
  <c r="K611" i="127"/>
  <c r="K612" i="127"/>
  <c r="K613" i="127"/>
  <c r="K614" i="127"/>
  <c r="K615" i="127"/>
  <c r="K616" i="127"/>
  <c r="K617" i="127"/>
  <c r="K618" i="127"/>
  <c r="K619" i="127"/>
  <c r="K620" i="127"/>
  <c r="K621" i="127"/>
  <c r="K622" i="127"/>
  <c r="K623" i="127"/>
  <c r="K624" i="127"/>
  <c r="K625" i="127"/>
  <c r="K626" i="127"/>
  <c r="K627" i="127"/>
  <c r="K628" i="127"/>
  <c r="K629" i="127"/>
  <c r="K630" i="127"/>
  <c r="K631" i="127"/>
  <c r="K632" i="127"/>
  <c r="K633" i="127"/>
  <c r="K634" i="127"/>
  <c r="K635" i="127"/>
  <c r="K636" i="127"/>
  <c r="K637" i="127"/>
  <c r="K638" i="127"/>
  <c r="K639" i="127"/>
  <c r="K640" i="127"/>
  <c r="K641" i="127"/>
  <c r="K642" i="127"/>
  <c r="K643" i="127"/>
  <c r="K644" i="127"/>
  <c r="K645" i="127"/>
  <c r="K646" i="127"/>
  <c r="K647" i="127"/>
  <c r="K648" i="127"/>
  <c r="K649" i="127"/>
  <c r="K650" i="127"/>
  <c r="K651" i="127"/>
  <c r="K652" i="127"/>
  <c r="K653" i="127"/>
  <c r="K654" i="127"/>
  <c r="K655" i="127"/>
  <c r="K656" i="127"/>
  <c r="K657" i="127"/>
  <c r="K658" i="127"/>
  <c r="K659" i="127"/>
  <c r="K660" i="127"/>
  <c r="K661" i="127"/>
  <c r="K662" i="127"/>
  <c r="K663" i="127"/>
  <c r="K664" i="127"/>
  <c r="K665" i="127"/>
  <c r="K666" i="127"/>
  <c r="K667" i="127"/>
  <c r="K668" i="127"/>
  <c r="K669" i="127"/>
  <c r="K670" i="127"/>
  <c r="K671" i="127"/>
  <c r="K672" i="127"/>
  <c r="K673" i="127"/>
  <c r="K674" i="127"/>
  <c r="K675" i="127"/>
  <c r="K676" i="127"/>
  <c r="K677" i="127"/>
  <c r="K678" i="127"/>
  <c r="K679" i="127"/>
  <c r="K680" i="127"/>
  <c r="K681" i="127"/>
  <c r="K682" i="127"/>
  <c r="K683" i="127"/>
  <c r="K684" i="127"/>
  <c r="K685" i="127"/>
  <c r="K686" i="127"/>
  <c r="K687" i="127"/>
  <c r="K688" i="127"/>
  <c r="K689" i="127"/>
  <c r="K690" i="127"/>
  <c r="K691" i="127"/>
  <c r="K692" i="127"/>
  <c r="K693" i="127"/>
  <c r="K694" i="127"/>
  <c r="K695" i="127"/>
  <c r="K696" i="127"/>
  <c r="K697" i="127"/>
  <c r="K698" i="127"/>
  <c r="K699" i="127"/>
  <c r="K700" i="127"/>
  <c r="K701" i="127"/>
  <c r="K702" i="127"/>
  <c r="K703" i="127"/>
  <c r="K704" i="127"/>
  <c r="K705" i="127"/>
  <c r="K706" i="127"/>
  <c r="K707" i="127"/>
  <c r="K708" i="127"/>
  <c r="K709" i="127"/>
  <c r="K710" i="127"/>
  <c r="K711" i="127"/>
  <c r="K712" i="127"/>
  <c r="K713" i="127"/>
  <c r="K714" i="127"/>
  <c r="K715" i="127"/>
  <c r="K716" i="127"/>
  <c r="K717" i="127"/>
  <c r="K718" i="127"/>
  <c r="K719" i="127"/>
  <c r="K720" i="127"/>
  <c r="K721" i="127"/>
  <c r="K722" i="127"/>
  <c r="K723" i="127"/>
  <c r="K724" i="127"/>
  <c r="K725" i="127"/>
  <c r="K726" i="127"/>
  <c r="K727" i="127"/>
  <c r="K728" i="127"/>
  <c r="K729" i="127"/>
  <c r="K730" i="127"/>
  <c r="K731" i="127"/>
  <c r="K732" i="127"/>
  <c r="K733" i="127"/>
  <c r="K734" i="127"/>
  <c r="K735" i="127"/>
  <c r="K736" i="127"/>
  <c r="K737" i="127"/>
  <c r="K738" i="127"/>
  <c r="K739" i="127"/>
  <c r="K740" i="127"/>
  <c r="K741" i="127"/>
  <c r="K742" i="127"/>
  <c r="K743" i="127"/>
  <c r="K744" i="127"/>
  <c r="K745" i="127"/>
  <c r="K746" i="127"/>
  <c r="K747" i="127"/>
  <c r="K748" i="127"/>
  <c r="K749" i="127"/>
  <c r="K750" i="127"/>
  <c r="K751" i="127"/>
  <c r="K752" i="127"/>
  <c r="K753" i="127"/>
  <c r="K754" i="127"/>
  <c r="K755" i="127"/>
  <c r="K756" i="127"/>
  <c r="K757" i="127"/>
  <c r="K758" i="127"/>
  <c r="K759" i="127"/>
  <c r="K760" i="127"/>
  <c r="K761" i="127"/>
  <c r="K762" i="127"/>
  <c r="K763" i="127"/>
  <c r="K764" i="127"/>
  <c r="K765" i="127"/>
  <c r="K766" i="127"/>
  <c r="K767" i="127"/>
  <c r="K768" i="127"/>
  <c r="K769" i="127"/>
  <c r="K770" i="127"/>
  <c r="K771" i="127"/>
  <c r="K772" i="127"/>
  <c r="K773" i="127"/>
  <c r="K774" i="127"/>
  <c r="K775" i="127"/>
  <c r="K776" i="127"/>
  <c r="K777" i="127"/>
  <c r="K778" i="127"/>
  <c r="K779" i="127"/>
  <c r="K780" i="127"/>
  <c r="K781" i="127"/>
  <c r="K782" i="127"/>
  <c r="K783" i="127"/>
  <c r="K784" i="127"/>
  <c r="K785" i="127"/>
  <c r="K786" i="127"/>
  <c r="K787" i="127"/>
  <c r="K788" i="127"/>
  <c r="K789" i="127"/>
  <c r="K790" i="127"/>
  <c r="K791" i="127"/>
  <c r="K792" i="127"/>
  <c r="K793" i="127"/>
  <c r="K794" i="127"/>
  <c r="K795" i="127"/>
  <c r="K796" i="127"/>
  <c r="K797" i="127"/>
  <c r="K798" i="127"/>
  <c r="K799" i="127"/>
  <c r="K800" i="127"/>
  <c r="K801" i="127"/>
  <c r="K802" i="127"/>
  <c r="K803" i="127"/>
  <c r="K804" i="127"/>
  <c r="K805" i="127"/>
  <c r="K806" i="127"/>
  <c r="K807" i="127"/>
  <c r="K808" i="127"/>
  <c r="K809" i="127"/>
  <c r="K810" i="127"/>
  <c r="K811" i="127"/>
  <c r="K812" i="127"/>
  <c r="K813" i="127"/>
  <c r="K814" i="127"/>
  <c r="K815" i="127"/>
  <c r="K816" i="127"/>
  <c r="K817" i="127"/>
  <c r="K818" i="127"/>
  <c r="K819" i="127"/>
  <c r="K820" i="127"/>
  <c r="K821" i="127"/>
  <c r="K822" i="127"/>
  <c r="K823" i="127"/>
  <c r="K824" i="127"/>
  <c r="K825" i="127"/>
  <c r="K826" i="127"/>
  <c r="K827" i="127"/>
  <c r="K828" i="127"/>
  <c r="K829" i="127"/>
  <c r="K830" i="127"/>
  <c r="K831" i="127"/>
  <c r="K832" i="127"/>
  <c r="K833" i="127"/>
  <c r="K834" i="127"/>
  <c r="K835" i="127"/>
  <c r="K836" i="127"/>
  <c r="K837" i="127"/>
  <c r="K838" i="127"/>
  <c r="K839" i="127"/>
  <c r="K840" i="127"/>
  <c r="K841" i="127"/>
  <c r="K842" i="127"/>
  <c r="K843" i="127"/>
  <c r="K844" i="127"/>
  <c r="K845" i="127"/>
  <c r="K846" i="127"/>
  <c r="K847" i="127"/>
  <c r="K848" i="127"/>
  <c r="K849" i="127"/>
  <c r="K850" i="127"/>
  <c r="K851" i="127"/>
  <c r="K852" i="127"/>
  <c r="K853" i="127"/>
  <c r="K854" i="127"/>
  <c r="K855" i="127"/>
  <c r="K856" i="127"/>
  <c r="K857" i="127"/>
  <c r="K858" i="127"/>
  <c r="K859" i="127"/>
  <c r="K860" i="127"/>
  <c r="K861" i="127"/>
  <c r="K862" i="127"/>
  <c r="K863" i="127"/>
  <c r="K864" i="127"/>
  <c r="K865" i="127"/>
  <c r="K866" i="127"/>
  <c r="K867" i="127"/>
  <c r="K868" i="127"/>
  <c r="K869" i="127"/>
  <c r="K870" i="127"/>
  <c r="K871" i="127"/>
  <c r="K872" i="127"/>
  <c r="K873" i="127"/>
  <c r="K874" i="127"/>
  <c r="K875" i="127"/>
  <c r="K876" i="127"/>
  <c r="K877" i="127"/>
  <c r="K878" i="127"/>
  <c r="K879" i="127"/>
  <c r="K880" i="127"/>
  <c r="K881" i="127"/>
  <c r="K882" i="127"/>
  <c r="K883" i="127"/>
  <c r="K884" i="127"/>
  <c r="K885" i="127"/>
  <c r="K886" i="127"/>
  <c r="K887" i="127"/>
  <c r="K888" i="127"/>
  <c r="K889" i="127"/>
  <c r="K890" i="127"/>
  <c r="K891" i="127"/>
  <c r="K892" i="127"/>
  <c r="K893" i="127"/>
  <c r="K894" i="127"/>
  <c r="K895" i="127"/>
  <c r="K896" i="127"/>
  <c r="K897" i="127"/>
  <c r="K898" i="127"/>
  <c r="K899" i="127"/>
  <c r="K900" i="127"/>
  <c r="K901" i="127"/>
  <c r="K902" i="127"/>
  <c r="K903" i="127"/>
  <c r="K904" i="127"/>
  <c r="K905" i="127"/>
  <c r="K906" i="127"/>
  <c r="K907" i="127"/>
  <c r="K908" i="127"/>
  <c r="K909" i="127"/>
  <c r="K910" i="127"/>
  <c r="K911" i="127"/>
  <c r="K912" i="127"/>
  <c r="K913" i="127"/>
  <c r="K914" i="127"/>
  <c r="K915" i="127"/>
  <c r="K916" i="127"/>
  <c r="K917" i="127"/>
  <c r="K918" i="127"/>
  <c r="K919" i="127"/>
  <c r="K920" i="127"/>
  <c r="K921" i="127"/>
  <c r="K922" i="127"/>
  <c r="K923" i="127"/>
  <c r="K924" i="127"/>
  <c r="K925" i="127"/>
  <c r="K926" i="127"/>
  <c r="K927" i="127"/>
  <c r="K928" i="127"/>
  <c r="K929" i="127"/>
  <c r="K930" i="127"/>
  <c r="K931" i="127"/>
  <c r="K932" i="127"/>
  <c r="K933" i="127"/>
  <c r="K934" i="127"/>
  <c r="K935" i="127"/>
  <c r="K936" i="127"/>
  <c r="K937" i="127"/>
  <c r="K938" i="127"/>
  <c r="K939" i="127"/>
  <c r="K940" i="127"/>
  <c r="K941" i="127"/>
  <c r="K942" i="127"/>
  <c r="K943" i="127"/>
  <c r="K944" i="127"/>
  <c r="K945" i="127"/>
  <c r="K946" i="127"/>
  <c r="K947" i="127"/>
  <c r="K948" i="127"/>
  <c r="K949" i="127"/>
  <c r="K950" i="127"/>
  <c r="K951" i="127"/>
  <c r="K952" i="127"/>
  <c r="K953" i="127"/>
  <c r="K954" i="127"/>
  <c r="K955" i="127"/>
  <c r="K956" i="127"/>
  <c r="K957" i="127"/>
  <c r="K958" i="127"/>
  <c r="K959" i="127"/>
  <c r="K960" i="127"/>
  <c r="K961" i="127"/>
  <c r="K962" i="127"/>
  <c r="K963" i="127"/>
  <c r="K964" i="127"/>
  <c r="K965" i="127"/>
  <c r="K966" i="127"/>
  <c r="K967" i="127"/>
  <c r="K968" i="127"/>
  <c r="K969" i="127"/>
  <c r="K970" i="127"/>
  <c r="K971" i="127"/>
  <c r="K972" i="127"/>
  <c r="K973" i="127"/>
  <c r="K974" i="127"/>
  <c r="K975" i="127"/>
  <c r="K976" i="127"/>
  <c r="K977" i="127"/>
  <c r="K978" i="127"/>
  <c r="K979" i="127"/>
  <c r="K980" i="127"/>
  <c r="K981" i="127"/>
  <c r="K982" i="127"/>
  <c r="K983" i="127"/>
  <c r="K984" i="127"/>
  <c r="K985" i="127"/>
  <c r="K986" i="127"/>
  <c r="K987" i="127"/>
  <c r="K988" i="127"/>
  <c r="K989" i="127"/>
  <c r="K990" i="127"/>
  <c r="K991" i="127"/>
  <c r="K992" i="127"/>
  <c r="K993" i="127"/>
  <c r="K994" i="127"/>
  <c r="K995" i="127"/>
  <c r="K996" i="127"/>
  <c r="K997" i="127"/>
  <c r="K998" i="127"/>
  <c r="K999" i="127"/>
  <c r="K1000" i="127"/>
  <c r="K1001" i="127"/>
  <c r="K1002" i="127"/>
  <c r="K1003" i="127"/>
  <c r="N4" i="120"/>
  <c r="C20004" i="127"/>
  <c r="A196" i="126" a="1"/>
  <c r="I196" i="126"/>
  <c r="J196" i="126" a="1"/>
  <c r="H197" i="126"/>
  <c r="I197" i="126"/>
  <c r="J197" i="126" a="1"/>
  <c r="G198" i="126"/>
  <c r="H198" i="126"/>
  <c r="I198" i="126"/>
  <c r="J198" i="126" a="1"/>
  <c r="G199" i="126"/>
  <c r="H199" i="126"/>
  <c r="I199" i="126"/>
  <c r="J199" i="126" a="1"/>
  <c r="J199" i="126" s="1"/>
  <c r="G200" i="126"/>
  <c r="H200" i="126"/>
  <c r="I200" i="126"/>
  <c r="J200" i="126" a="1"/>
  <c r="J200" i="126" s="1"/>
  <c r="G201" i="126"/>
  <c r="H201" i="126"/>
  <c r="I201" i="126"/>
  <c r="J201" i="126" a="1"/>
  <c r="G202" i="126"/>
  <c r="H202" i="126"/>
  <c r="I202" i="126"/>
  <c r="J202" i="126" a="1"/>
  <c r="J202" i="126" s="1"/>
  <c r="G203" i="126"/>
  <c r="H203" i="126"/>
  <c r="I203" i="126"/>
  <c r="J203" i="126" a="1"/>
  <c r="J203" i="126" s="1"/>
  <c r="G204" i="126"/>
  <c r="H204" i="126"/>
  <c r="I204" i="126"/>
  <c r="J204" i="126" a="1"/>
  <c r="G205" i="126"/>
  <c r="H205" i="126"/>
  <c r="I205" i="126"/>
  <c r="J205" i="126" a="1"/>
  <c r="G206" i="126"/>
  <c r="H206" i="126"/>
  <c r="I206" i="126"/>
  <c r="J206" i="126" a="1"/>
  <c r="G207" i="126"/>
  <c r="H207" i="126"/>
  <c r="I207" i="126"/>
  <c r="J207" i="126" a="1"/>
  <c r="G208" i="126"/>
  <c r="H208" i="126"/>
  <c r="I208" i="126"/>
  <c r="J208" i="126" a="1"/>
  <c r="J208" i="126" s="1"/>
  <c r="G209" i="126"/>
  <c r="H209" i="126"/>
  <c r="I209" i="126"/>
  <c r="J209" i="126" a="1"/>
  <c r="G210" i="126"/>
  <c r="H210" i="126"/>
  <c r="I210" i="126"/>
  <c r="J210" i="126" a="1"/>
  <c r="J210" i="126" s="1"/>
  <c r="G211" i="126"/>
  <c r="H211" i="126"/>
  <c r="I211" i="126"/>
  <c r="J211" i="126" a="1"/>
  <c r="J211" i="126" s="1"/>
  <c r="G212" i="126"/>
  <c r="H212" i="126"/>
  <c r="I212" i="126"/>
  <c r="J212" i="126" a="1"/>
  <c r="J212" i="126" s="1"/>
  <c r="G213" i="126"/>
  <c r="H213" i="126"/>
  <c r="I213" i="126"/>
  <c r="J213" i="126" a="1"/>
  <c r="J213" i="126" s="1"/>
  <c r="G214" i="126"/>
  <c r="H214" i="126"/>
  <c r="I214" i="126"/>
  <c r="J214" i="126" a="1"/>
  <c r="J214" i="126" s="1"/>
  <c r="G215" i="126"/>
  <c r="H215" i="126"/>
  <c r="I215" i="126"/>
  <c r="J215" i="126" a="1"/>
  <c r="J215" i="126" s="1"/>
  <c r="G216" i="126"/>
  <c r="H216" i="126"/>
  <c r="I216" i="126"/>
  <c r="J216" i="126" a="1"/>
  <c r="J216" i="126" s="1"/>
  <c r="G217" i="126"/>
  <c r="H217" i="126"/>
  <c r="I217" i="126"/>
  <c r="J217" i="126" a="1"/>
  <c r="J217" i="126" s="1"/>
  <c r="G218" i="126"/>
  <c r="H218" i="126"/>
  <c r="I218" i="126"/>
  <c r="J218" i="126" a="1"/>
  <c r="J218" i="126" s="1"/>
  <c r="G219" i="126"/>
  <c r="H219" i="126"/>
  <c r="I219" i="126"/>
  <c r="J219" i="126" a="1"/>
  <c r="J219" i="126" s="1"/>
  <c r="G220" i="126"/>
  <c r="H220" i="126"/>
  <c r="I220" i="126"/>
  <c r="J220" i="126" a="1"/>
  <c r="J220" i="126" s="1"/>
  <c r="G221" i="126"/>
  <c r="H221" i="126"/>
  <c r="I221" i="126"/>
  <c r="J221" i="126" a="1"/>
  <c r="J221" i="126" s="1"/>
  <c r="G222" i="126"/>
  <c r="H222" i="126"/>
  <c r="I222" i="126"/>
  <c r="J222" i="126" a="1"/>
  <c r="J222" i="126" s="1"/>
  <c r="G223" i="126"/>
  <c r="H223" i="126"/>
  <c r="I223" i="126"/>
  <c r="J223" i="126" a="1"/>
  <c r="G224" i="126"/>
  <c r="H224" i="126"/>
  <c r="I224" i="126"/>
  <c r="J224" i="126" a="1"/>
  <c r="G225" i="126"/>
  <c r="H225" i="126"/>
  <c r="I225" i="126"/>
  <c r="J225" i="126" a="1"/>
  <c r="J225" i="126" s="1"/>
  <c r="G226" i="126"/>
  <c r="H226" i="126"/>
  <c r="I226" i="126"/>
  <c r="J226" i="126" a="1"/>
  <c r="G227" i="126"/>
  <c r="H227" i="126"/>
  <c r="I227" i="126"/>
  <c r="J227" i="126" a="1"/>
  <c r="J227" i="126" s="1"/>
  <c r="AX227" i="126" s="1"/>
  <c r="G228" i="126"/>
  <c r="H228" i="126"/>
  <c r="I228" i="126"/>
  <c r="J228" i="126" a="1"/>
  <c r="J228" i="126" s="1"/>
  <c r="AX228" i="126" s="1"/>
  <c r="G229" i="126"/>
  <c r="H229" i="126"/>
  <c r="I229" i="126"/>
  <c r="J229" i="126" a="1"/>
  <c r="J229" i="126" s="1"/>
  <c r="AX229" i="126" s="1"/>
  <c r="G230" i="126"/>
  <c r="H230" i="126"/>
  <c r="I230" i="126"/>
  <c r="J230" i="126" a="1"/>
  <c r="J230" i="126" s="1"/>
  <c r="AX230" i="126" s="1"/>
  <c r="G231" i="126"/>
  <c r="H231" i="126"/>
  <c r="I231" i="126"/>
  <c r="J231" i="126" a="1"/>
  <c r="J231" i="126" s="1"/>
  <c r="AX231" i="126" s="1"/>
  <c r="G232" i="126"/>
  <c r="H232" i="126"/>
  <c r="I232" i="126"/>
  <c r="J232" i="126" a="1"/>
  <c r="J232" i="126" s="1"/>
  <c r="AX232" i="126" s="1"/>
  <c r="G233" i="126"/>
  <c r="H233" i="126"/>
  <c r="I233" i="126"/>
  <c r="J233" i="126" a="1"/>
  <c r="J233" i="126" s="1"/>
  <c r="AX233" i="126" s="1"/>
  <c r="G234" i="126"/>
  <c r="H234" i="126"/>
  <c r="I234" i="126"/>
  <c r="J234" i="126" a="1"/>
  <c r="J234" i="126" s="1"/>
  <c r="AX234" i="126" s="1"/>
  <c r="G235" i="126"/>
  <c r="H235" i="126"/>
  <c r="I235" i="126"/>
  <c r="J235" i="126" a="1"/>
  <c r="J235" i="126" s="1"/>
  <c r="AX235" i="126" s="1"/>
  <c r="G236" i="126"/>
  <c r="H236" i="126"/>
  <c r="I236" i="126"/>
  <c r="J236" i="126" a="1"/>
  <c r="J236" i="126" s="1"/>
  <c r="AX236" i="126" s="1"/>
  <c r="G237" i="126"/>
  <c r="H237" i="126"/>
  <c r="I237" i="126"/>
  <c r="J237" i="126" a="1"/>
  <c r="J237" i="126" s="1"/>
  <c r="AX237" i="126" s="1"/>
  <c r="G238" i="126"/>
  <c r="H238" i="126"/>
  <c r="I238" i="126"/>
  <c r="J238" i="126" a="1"/>
  <c r="J238" i="126" s="1"/>
  <c r="AX238" i="126" s="1"/>
  <c r="G239" i="126"/>
  <c r="H239" i="126"/>
  <c r="I239" i="126"/>
  <c r="J239" i="126" a="1"/>
  <c r="J239" i="126" s="1"/>
  <c r="AX239" i="126" s="1"/>
  <c r="G240" i="126"/>
  <c r="H240" i="126"/>
  <c r="I240" i="126"/>
  <c r="J240" i="126" a="1"/>
  <c r="J240" i="126" s="1"/>
  <c r="AX240" i="126" s="1"/>
  <c r="G241" i="126"/>
  <c r="H241" i="126"/>
  <c r="I241" i="126"/>
  <c r="J241" i="126" a="1"/>
  <c r="J241" i="126" s="1"/>
  <c r="AX241" i="126" s="1"/>
  <c r="G242" i="126"/>
  <c r="H242" i="126"/>
  <c r="I242" i="126"/>
  <c r="J242" i="126" a="1"/>
  <c r="J242" i="126" s="1"/>
  <c r="AX242" i="126" s="1"/>
  <c r="G243" i="126"/>
  <c r="H243" i="126"/>
  <c r="I243" i="126"/>
  <c r="J243" i="126" a="1"/>
  <c r="J243" i="126" s="1"/>
  <c r="AX243" i="126" s="1"/>
  <c r="G244" i="126"/>
  <c r="H244" i="126"/>
  <c r="I244" i="126"/>
  <c r="J244" i="126" a="1"/>
  <c r="J244" i="126" s="1"/>
  <c r="AX244" i="126" s="1"/>
  <c r="G245" i="126"/>
  <c r="H245" i="126"/>
  <c r="I245" i="126"/>
  <c r="J245" i="126" a="1"/>
  <c r="J245" i="126" s="1"/>
  <c r="AX245" i="126" s="1"/>
  <c r="G246" i="126"/>
  <c r="H246" i="126"/>
  <c r="I246" i="126"/>
  <c r="J246" i="126" a="1"/>
  <c r="J246" i="126" s="1"/>
  <c r="AX246" i="126" s="1"/>
  <c r="G247" i="126"/>
  <c r="H247" i="126"/>
  <c r="I247" i="126"/>
  <c r="J247" i="126" a="1"/>
  <c r="J247" i="126" s="1"/>
  <c r="AX247" i="126" s="1"/>
  <c r="G248" i="126"/>
  <c r="H248" i="126"/>
  <c r="I248" i="126"/>
  <c r="J248" i="126" a="1"/>
  <c r="J248" i="126" s="1"/>
  <c r="AX248" i="126" s="1"/>
  <c r="G249" i="126"/>
  <c r="H249" i="126"/>
  <c r="I249" i="126"/>
  <c r="J249" i="126" a="1"/>
  <c r="J249" i="126" s="1"/>
  <c r="AX249" i="126" s="1"/>
  <c r="G250" i="126"/>
  <c r="H250" i="126"/>
  <c r="I250" i="126"/>
  <c r="J250" i="126" a="1"/>
  <c r="J250" i="126" s="1"/>
  <c r="AX250" i="126" s="1"/>
  <c r="G251" i="126"/>
  <c r="H251" i="126"/>
  <c r="I251" i="126"/>
  <c r="J251" i="126" a="1"/>
  <c r="J251" i="126" s="1"/>
  <c r="AX251" i="126" s="1"/>
  <c r="G252" i="126"/>
  <c r="H252" i="126"/>
  <c r="I252" i="126"/>
  <c r="J252" i="126" a="1"/>
  <c r="J252" i="126" s="1"/>
  <c r="AX252" i="126" s="1"/>
  <c r="G253" i="126"/>
  <c r="H253" i="126"/>
  <c r="I253" i="126"/>
  <c r="J253" i="126" a="1"/>
  <c r="J253" i="126" s="1"/>
  <c r="AX253" i="126" s="1"/>
  <c r="G254" i="126"/>
  <c r="H254" i="126"/>
  <c r="I254" i="126"/>
  <c r="J254" i="126" a="1"/>
  <c r="J254" i="126" s="1"/>
  <c r="AX254" i="126" s="1"/>
  <c r="G255" i="126"/>
  <c r="H255" i="126"/>
  <c r="I255" i="126"/>
  <c r="J255" i="126" a="1"/>
  <c r="J255" i="126" s="1"/>
  <c r="AX255" i="126" s="1"/>
  <c r="G256" i="126"/>
  <c r="H256" i="126"/>
  <c r="I256" i="126"/>
  <c r="J256" i="126" a="1"/>
  <c r="J256" i="126" s="1"/>
  <c r="AX256" i="126" s="1"/>
  <c r="G257" i="126"/>
  <c r="H257" i="126"/>
  <c r="I257" i="126"/>
  <c r="J257" i="126" a="1"/>
  <c r="J257" i="126" s="1"/>
  <c r="AX257" i="126" s="1"/>
  <c r="G258" i="126"/>
  <c r="H258" i="126"/>
  <c r="I258" i="126"/>
  <c r="J258" i="126" a="1"/>
  <c r="J258" i="126" s="1"/>
  <c r="AX258" i="126" s="1"/>
  <c r="G259" i="126"/>
  <c r="H259" i="126"/>
  <c r="I259" i="126"/>
  <c r="J259" i="126" a="1"/>
  <c r="J259" i="126" s="1"/>
  <c r="AX259" i="126" s="1"/>
  <c r="G260" i="126"/>
  <c r="H260" i="126"/>
  <c r="I260" i="126"/>
  <c r="J260" i="126" a="1"/>
  <c r="J260" i="126" s="1"/>
  <c r="AX260" i="126" s="1"/>
  <c r="G261" i="126"/>
  <c r="H261" i="126"/>
  <c r="I261" i="126"/>
  <c r="J261" i="126" a="1"/>
  <c r="J261" i="126" s="1"/>
  <c r="AX261" i="126" s="1"/>
  <c r="G262" i="126"/>
  <c r="H262" i="126"/>
  <c r="I262" i="126"/>
  <c r="J262" i="126" a="1"/>
  <c r="J262" i="126" s="1"/>
  <c r="AX262" i="126" s="1"/>
  <c r="G263" i="126"/>
  <c r="H263" i="126"/>
  <c r="I263" i="126"/>
  <c r="J263" i="126" a="1"/>
  <c r="J263" i="126" s="1"/>
  <c r="AX263" i="126" s="1"/>
  <c r="G264" i="126"/>
  <c r="H264" i="126"/>
  <c r="I264" i="126"/>
  <c r="J264" i="126" a="1"/>
  <c r="J264" i="126"/>
  <c r="AX264" i="126" s="1"/>
  <c r="G265" i="126"/>
  <c r="H265" i="126"/>
  <c r="I265" i="126"/>
  <c r="J265" i="126" a="1"/>
  <c r="J265" i="126" s="1"/>
  <c r="AX265" i="126" s="1"/>
  <c r="G266" i="126"/>
  <c r="H266" i="126"/>
  <c r="I266" i="126"/>
  <c r="J266" i="126" a="1"/>
  <c r="J266" i="126" s="1"/>
  <c r="AX266" i="126" s="1"/>
  <c r="G267" i="126"/>
  <c r="H267" i="126"/>
  <c r="I267" i="126"/>
  <c r="J267" i="126" a="1"/>
  <c r="J267" i="126" s="1"/>
  <c r="AX267" i="126" s="1"/>
  <c r="G268" i="126"/>
  <c r="H268" i="126"/>
  <c r="I268" i="126"/>
  <c r="J268" i="126" a="1"/>
  <c r="J268" i="126" s="1"/>
  <c r="AX268" i="126" s="1"/>
  <c r="G269" i="126"/>
  <c r="H269" i="126"/>
  <c r="I269" i="126"/>
  <c r="J269" i="126" a="1"/>
  <c r="J269" i="126" s="1"/>
  <c r="AX269" i="126" s="1"/>
  <c r="G270" i="126"/>
  <c r="H270" i="126"/>
  <c r="I270" i="126"/>
  <c r="J270" i="126" a="1"/>
  <c r="J270" i="126" s="1"/>
  <c r="AX270" i="126" s="1"/>
  <c r="G271" i="126"/>
  <c r="H271" i="126"/>
  <c r="I271" i="126"/>
  <c r="J271" i="126" a="1"/>
  <c r="J271" i="126" s="1"/>
  <c r="AX271" i="126" s="1"/>
  <c r="G272" i="126"/>
  <c r="H272" i="126"/>
  <c r="I272" i="126"/>
  <c r="J272" i="126" a="1"/>
  <c r="J272" i="126" s="1"/>
  <c r="AX272" i="126" s="1"/>
  <c r="G273" i="126"/>
  <c r="H273" i="126"/>
  <c r="I273" i="126"/>
  <c r="J273" i="126" a="1"/>
  <c r="J273" i="126" s="1"/>
  <c r="AX273" i="126" s="1"/>
  <c r="G274" i="126"/>
  <c r="H274" i="126"/>
  <c r="I274" i="126"/>
  <c r="J274" i="126" a="1"/>
  <c r="J274" i="126" s="1"/>
  <c r="AX274" i="126" s="1"/>
  <c r="G275" i="126"/>
  <c r="H275" i="126"/>
  <c r="I275" i="126"/>
  <c r="J275" i="126" a="1"/>
  <c r="J275" i="126" s="1"/>
  <c r="AX275" i="126" s="1"/>
  <c r="G276" i="126"/>
  <c r="H276" i="126"/>
  <c r="I276" i="126"/>
  <c r="J276" i="126" a="1"/>
  <c r="J276" i="126" s="1"/>
  <c r="AX276" i="126" s="1"/>
  <c r="G277" i="126"/>
  <c r="H277" i="126"/>
  <c r="I277" i="126"/>
  <c r="J277" i="126" a="1"/>
  <c r="J277" i="126" s="1"/>
  <c r="AX277" i="126" s="1"/>
  <c r="G278" i="126"/>
  <c r="H278" i="126"/>
  <c r="I278" i="126"/>
  <c r="J278" i="126" a="1"/>
  <c r="J278" i="126" s="1"/>
  <c r="AX278" i="126" s="1"/>
  <c r="G279" i="126"/>
  <c r="H279" i="126"/>
  <c r="I279" i="126"/>
  <c r="J279" i="126" a="1"/>
  <c r="J279" i="126" s="1"/>
  <c r="AX279" i="126" s="1"/>
  <c r="G280" i="126"/>
  <c r="H280" i="126"/>
  <c r="I280" i="126"/>
  <c r="J280" i="126" a="1"/>
  <c r="J280" i="126" s="1"/>
  <c r="AX280" i="126" s="1"/>
  <c r="G281" i="126"/>
  <c r="H281" i="126"/>
  <c r="I281" i="126"/>
  <c r="J281" i="126" a="1"/>
  <c r="J281" i="126" s="1"/>
  <c r="AX281" i="126" s="1"/>
  <c r="G282" i="126"/>
  <c r="H282" i="126"/>
  <c r="I282" i="126"/>
  <c r="J282" i="126" a="1"/>
  <c r="J282" i="126" s="1"/>
  <c r="AX282" i="126" s="1"/>
  <c r="G283" i="126"/>
  <c r="H283" i="126"/>
  <c r="I283" i="126"/>
  <c r="J283" i="126" a="1"/>
  <c r="J283" i="126" s="1"/>
  <c r="AX283" i="126" s="1"/>
  <c r="G284" i="126"/>
  <c r="H284" i="126"/>
  <c r="I284" i="126"/>
  <c r="J284" i="126" a="1"/>
  <c r="J284" i="126" s="1"/>
  <c r="AX284" i="126" s="1"/>
  <c r="G285" i="126"/>
  <c r="H285" i="126"/>
  <c r="I285" i="126"/>
  <c r="J285" i="126" a="1"/>
  <c r="J285" i="126" s="1"/>
  <c r="AX285" i="126" s="1"/>
  <c r="G286" i="126"/>
  <c r="H286" i="126"/>
  <c r="I286" i="126"/>
  <c r="J286" i="126" a="1"/>
  <c r="J286" i="126" s="1"/>
  <c r="AX286" i="126" s="1"/>
  <c r="G287" i="126"/>
  <c r="H287" i="126"/>
  <c r="I287" i="126"/>
  <c r="J287" i="126" a="1"/>
  <c r="J287" i="126" s="1"/>
  <c r="AX287" i="126" s="1"/>
  <c r="G288" i="126"/>
  <c r="H288" i="126"/>
  <c r="I288" i="126"/>
  <c r="J288" i="126" a="1"/>
  <c r="J288" i="126"/>
  <c r="AX288" i="126" s="1"/>
  <c r="G289" i="126"/>
  <c r="H289" i="126"/>
  <c r="I289" i="126"/>
  <c r="J289" i="126" a="1"/>
  <c r="J289" i="126" s="1"/>
  <c r="AX289" i="126" s="1"/>
  <c r="G290" i="126"/>
  <c r="H290" i="126"/>
  <c r="I290" i="126"/>
  <c r="J290" i="126" a="1"/>
  <c r="J290" i="126" s="1"/>
  <c r="AX290" i="126" s="1"/>
  <c r="G291" i="126"/>
  <c r="H291" i="126"/>
  <c r="I291" i="126"/>
  <c r="J291" i="126" a="1"/>
  <c r="J291" i="126" s="1"/>
  <c r="AX291" i="126" s="1"/>
  <c r="G292" i="126"/>
  <c r="H292" i="126"/>
  <c r="I292" i="126"/>
  <c r="J292" i="126" a="1"/>
  <c r="AY292" i="126" s="1"/>
  <c r="J292" i="126"/>
  <c r="AX292" i="126" s="1"/>
  <c r="G293" i="126"/>
  <c r="H293" i="126"/>
  <c r="I293" i="126"/>
  <c r="J293" i="126" a="1"/>
  <c r="J293" i="126"/>
  <c r="AX293" i="126" s="1"/>
  <c r="G294" i="126"/>
  <c r="H294" i="126"/>
  <c r="I294" i="126"/>
  <c r="J294" i="126" a="1"/>
  <c r="AY294" i="126" s="1"/>
  <c r="J294" i="126"/>
  <c r="AX294" i="126" s="1"/>
  <c r="G295" i="126"/>
  <c r="H295" i="126"/>
  <c r="I295" i="126"/>
  <c r="J295" i="126" a="1"/>
  <c r="J295" i="126"/>
  <c r="AX295" i="126" s="1"/>
  <c r="G296" i="126"/>
  <c r="H296" i="126"/>
  <c r="I296" i="126"/>
  <c r="J296" i="126" a="1"/>
  <c r="J296" i="126"/>
  <c r="AX296" i="126" s="1"/>
  <c r="G297" i="126"/>
  <c r="H297" i="126"/>
  <c r="I297" i="126"/>
  <c r="J297" i="126" a="1"/>
  <c r="J297" i="126"/>
  <c r="AX297" i="126" s="1"/>
  <c r="G298" i="126"/>
  <c r="H298" i="126"/>
  <c r="I298" i="126"/>
  <c r="J298" i="126" a="1"/>
  <c r="J298" i="126"/>
  <c r="AX298" i="126" s="1"/>
  <c r="G299" i="126"/>
  <c r="H299" i="126"/>
  <c r="I299" i="126"/>
  <c r="J299" i="126" a="1"/>
  <c r="J299" i="126"/>
  <c r="AX299" i="126" s="1"/>
  <c r="G300" i="126"/>
  <c r="H300" i="126"/>
  <c r="I300" i="126"/>
  <c r="J300" i="126" a="1"/>
  <c r="J300" i="126"/>
  <c r="AX300" i="126" s="1"/>
  <c r="G301" i="126"/>
  <c r="H301" i="126"/>
  <c r="I301" i="126"/>
  <c r="J301" i="126" a="1"/>
  <c r="AY301" i="126" s="1"/>
  <c r="J301" i="126"/>
  <c r="AX301" i="126" s="1"/>
  <c r="G302" i="126"/>
  <c r="H302" i="126"/>
  <c r="I302" i="126"/>
  <c r="J302" i="126" a="1"/>
  <c r="AY302" i="126" s="1"/>
  <c r="J302" i="126"/>
  <c r="AX302" i="126" s="1"/>
  <c r="G303" i="126"/>
  <c r="H303" i="126"/>
  <c r="I303" i="126"/>
  <c r="J303" i="126" a="1"/>
  <c r="AY303" i="126" s="1"/>
  <c r="J303" i="126"/>
  <c r="AX303" i="126" s="1"/>
  <c r="G304" i="126"/>
  <c r="H304" i="126"/>
  <c r="I304" i="126"/>
  <c r="J304" i="126" a="1"/>
  <c r="J304" i="126"/>
  <c r="AX304" i="126" s="1"/>
  <c r="G305" i="126"/>
  <c r="H305" i="126"/>
  <c r="I305" i="126"/>
  <c r="J305" i="126" a="1"/>
  <c r="J305" i="126"/>
  <c r="AX305" i="126" s="1"/>
  <c r="G306" i="126"/>
  <c r="H306" i="126"/>
  <c r="I306" i="126"/>
  <c r="J306" i="126" a="1"/>
  <c r="J306" i="126"/>
  <c r="AX306" i="126" s="1"/>
  <c r="G307" i="126"/>
  <c r="H307" i="126"/>
  <c r="I307" i="126"/>
  <c r="J307" i="126" a="1"/>
  <c r="J307" i="126"/>
  <c r="AX307" i="126" s="1"/>
  <c r="G308" i="126"/>
  <c r="H308" i="126"/>
  <c r="I308" i="126"/>
  <c r="J308" i="126" a="1"/>
  <c r="J308" i="126"/>
  <c r="AX308" i="126" s="1"/>
  <c r="G309" i="126"/>
  <c r="H309" i="126"/>
  <c r="I309" i="126"/>
  <c r="J309" i="126" a="1"/>
  <c r="J309" i="126"/>
  <c r="AX309" i="126" s="1"/>
  <c r="G310" i="126"/>
  <c r="H310" i="126"/>
  <c r="I310" i="126"/>
  <c r="J310" i="126" a="1"/>
  <c r="J310" i="126"/>
  <c r="AX310" i="126" s="1"/>
  <c r="G311" i="126"/>
  <c r="H311" i="126"/>
  <c r="I311" i="126"/>
  <c r="J311" i="126" a="1"/>
  <c r="J311" i="126"/>
  <c r="AX311" i="126" s="1"/>
  <c r="G312" i="126"/>
  <c r="H312" i="126"/>
  <c r="I312" i="126"/>
  <c r="J312" i="126" a="1"/>
  <c r="J312" i="126"/>
  <c r="AX312" i="126" s="1"/>
  <c r="G313" i="126"/>
  <c r="H313" i="126"/>
  <c r="I313" i="126"/>
  <c r="J313" i="126" a="1"/>
  <c r="J313" i="126"/>
  <c r="AX313" i="126" s="1"/>
  <c r="G314" i="126"/>
  <c r="H314" i="126"/>
  <c r="I314" i="126"/>
  <c r="J314" i="126" a="1"/>
  <c r="J314" i="126"/>
  <c r="AX314" i="126" s="1"/>
  <c r="G315" i="126"/>
  <c r="H315" i="126"/>
  <c r="I315" i="126"/>
  <c r="J315" i="126" a="1"/>
  <c r="J315" i="126"/>
  <c r="AX315" i="126" s="1"/>
  <c r="G316" i="126"/>
  <c r="H316" i="126"/>
  <c r="I316" i="126"/>
  <c r="J316" i="126" a="1"/>
  <c r="J316" i="126"/>
  <c r="AX316" i="126" s="1"/>
  <c r="G317" i="126"/>
  <c r="H317" i="126"/>
  <c r="I317" i="126"/>
  <c r="J317" i="126" a="1"/>
  <c r="J317" i="126"/>
  <c r="AX317" i="126" s="1"/>
  <c r="G318" i="126"/>
  <c r="H318" i="126"/>
  <c r="I318" i="126"/>
  <c r="J318" i="126" a="1"/>
  <c r="J318" i="126"/>
  <c r="AX318" i="126" s="1"/>
  <c r="G319" i="126"/>
  <c r="H319" i="126"/>
  <c r="I319" i="126"/>
  <c r="J319" i="126" a="1"/>
  <c r="AY319" i="126" s="1"/>
  <c r="J319" i="126"/>
  <c r="AX319" i="126" s="1"/>
  <c r="G320" i="126"/>
  <c r="H320" i="126"/>
  <c r="I320" i="126"/>
  <c r="J320" i="126" a="1"/>
  <c r="AY320" i="126" s="1"/>
  <c r="J320" i="126"/>
  <c r="AX320" i="126" s="1"/>
  <c r="G321" i="126"/>
  <c r="H321" i="126"/>
  <c r="I321" i="126"/>
  <c r="J321" i="126" a="1"/>
  <c r="J321" i="126"/>
  <c r="AX321" i="126" s="1"/>
  <c r="G322" i="126"/>
  <c r="H322" i="126"/>
  <c r="I322" i="126"/>
  <c r="J322" i="126" a="1"/>
  <c r="AY322" i="126" s="1"/>
  <c r="J322" i="126"/>
  <c r="AX322" i="126" s="1"/>
  <c r="G323" i="126"/>
  <c r="H323" i="126"/>
  <c r="I323" i="126"/>
  <c r="J323" i="126" a="1"/>
  <c r="J323" i="126"/>
  <c r="AX323" i="126" s="1"/>
  <c r="G324" i="126"/>
  <c r="H324" i="126"/>
  <c r="I324" i="126"/>
  <c r="J324" i="126" a="1"/>
  <c r="J324" i="126"/>
  <c r="AX324" i="126" s="1"/>
  <c r="G325" i="126"/>
  <c r="H325" i="126"/>
  <c r="I325" i="126"/>
  <c r="J325" i="126" a="1"/>
  <c r="J325" i="126"/>
  <c r="AX325" i="126" s="1"/>
  <c r="G326" i="126"/>
  <c r="H326" i="126"/>
  <c r="I326" i="126"/>
  <c r="J326" i="126" a="1"/>
  <c r="J326" i="126"/>
  <c r="AX326" i="126" s="1"/>
  <c r="G327" i="126"/>
  <c r="H327" i="126"/>
  <c r="I327" i="126"/>
  <c r="J327" i="126" a="1"/>
  <c r="J327" i="126"/>
  <c r="AX327" i="126" s="1"/>
  <c r="G328" i="126"/>
  <c r="H328" i="126"/>
  <c r="I328" i="126"/>
  <c r="J328" i="126" a="1"/>
  <c r="J328" i="126"/>
  <c r="AX328" i="126" s="1"/>
  <c r="G329" i="126"/>
  <c r="H329" i="126"/>
  <c r="I329" i="126"/>
  <c r="J329" i="126" a="1"/>
  <c r="J329" i="126"/>
  <c r="AX329" i="126" s="1"/>
  <c r="G330" i="126"/>
  <c r="H330" i="126"/>
  <c r="I330" i="126"/>
  <c r="J330" i="126" a="1"/>
  <c r="J330" i="126"/>
  <c r="AX330" i="126" s="1"/>
  <c r="G331" i="126"/>
  <c r="H331" i="126"/>
  <c r="I331" i="126"/>
  <c r="J331" i="126" a="1"/>
  <c r="J331" i="126"/>
  <c r="AX331" i="126" s="1"/>
  <c r="G332" i="126"/>
  <c r="H332" i="126"/>
  <c r="I332" i="126"/>
  <c r="J332" i="126" a="1"/>
  <c r="J332" i="126"/>
  <c r="AX332" i="126" s="1"/>
  <c r="G333" i="126"/>
  <c r="H333" i="126"/>
  <c r="I333" i="126"/>
  <c r="J333" i="126" a="1"/>
  <c r="J333" i="126"/>
  <c r="AX333" i="126" s="1"/>
  <c r="G334" i="126"/>
  <c r="H334" i="126"/>
  <c r="I334" i="126"/>
  <c r="J334" i="126" a="1"/>
  <c r="J334" i="126"/>
  <c r="AX334" i="126" s="1"/>
  <c r="G335" i="126"/>
  <c r="H335" i="126"/>
  <c r="I335" i="126"/>
  <c r="J335" i="126" a="1"/>
  <c r="J335" i="126"/>
  <c r="AX335" i="126" s="1"/>
  <c r="G336" i="126"/>
  <c r="H336" i="126"/>
  <c r="I336" i="126"/>
  <c r="J336" i="126" a="1"/>
  <c r="J336" i="126"/>
  <c r="AX336" i="126" s="1"/>
  <c r="G337" i="126"/>
  <c r="H337" i="126"/>
  <c r="I337" i="126"/>
  <c r="J337" i="126" a="1"/>
  <c r="J337" i="126"/>
  <c r="AX337" i="126" s="1"/>
  <c r="G338" i="126"/>
  <c r="H338" i="126"/>
  <c r="I338" i="126"/>
  <c r="J338" i="126" a="1"/>
  <c r="J338" i="126"/>
  <c r="AX338" i="126" s="1"/>
  <c r="G339" i="126"/>
  <c r="H339" i="126"/>
  <c r="I339" i="126"/>
  <c r="J339" i="126" a="1"/>
  <c r="J339" i="126"/>
  <c r="AX339" i="126" s="1"/>
  <c r="G340" i="126"/>
  <c r="H340" i="126"/>
  <c r="I340" i="126"/>
  <c r="J340" i="126" a="1"/>
  <c r="J340" i="126"/>
  <c r="AX340" i="126" s="1"/>
  <c r="G341" i="126"/>
  <c r="H341" i="126"/>
  <c r="I341" i="126"/>
  <c r="J341" i="126" a="1"/>
  <c r="J341" i="126"/>
  <c r="AX341" i="126" s="1"/>
  <c r="G342" i="126"/>
  <c r="H342" i="126"/>
  <c r="I342" i="126"/>
  <c r="J342" i="126" a="1"/>
  <c r="J342" i="126"/>
  <c r="AX342" i="126" s="1"/>
  <c r="G343" i="126"/>
  <c r="H343" i="126"/>
  <c r="I343" i="126"/>
  <c r="J343" i="126" a="1"/>
  <c r="J343" i="126"/>
  <c r="AX343" i="126" s="1"/>
  <c r="G344" i="126"/>
  <c r="H344" i="126"/>
  <c r="I344" i="126"/>
  <c r="J344" i="126" a="1"/>
  <c r="J344" i="126"/>
  <c r="AX344" i="126" s="1"/>
  <c r="G345" i="126"/>
  <c r="H345" i="126"/>
  <c r="I345" i="126"/>
  <c r="J345" i="126" a="1"/>
  <c r="J345" i="126"/>
  <c r="AX345" i="126" s="1"/>
  <c r="G346" i="126"/>
  <c r="H346" i="126"/>
  <c r="I346" i="126"/>
  <c r="J346" i="126" a="1"/>
  <c r="J346" i="126"/>
  <c r="AX346" i="126" s="1"/>
  <c r="G347" i="126"/>
  <c r="H347" i="126"/>
  <c r="I347" i="126"/>
  <c r="J347" i="126" a="1"/>
  <c r="J347" i="126"/>
  <c r="AX347" i="126" s="1"/>
  <c r="G348" i="126"/>
  <c r="H348" i="126"/>
  <c r="I348" i="126"/>
  <c r="J348" i="126" a="1"/>
  <c r="J348" i="126"/>
  <c r="AX348" i="126" s="1"/>
  <c r="G349" i="126"/>
  <c r="H349" i="126"/>
  <c r="I349" i="126"/>
  <c r="J349" i="126" a="1"/>
  <c r="J349" i="126"/>
  <c r="AX349" i="126" s="1"/>
  <c r="G350" i="126"/>
  <c r="H350" i="126"/>
  <c r="I350" i="126"/>
  <c r="J350" i="126" a="1"/>
  <c r="J350" i="126"/>
  <c r="AX350" i="126" s="1"/>
  <c r="G351" i="126"/>
  <c r="H351" i="126"/>
  <c r="I351" i="126"/>
  <c r="J351" i="126" a="1"/>
  <c r="J351" i="126"/>
  <c r="AX351" i="126" s="1"/>
  <c r="G352" i="126"/>
  <c r="H352" i="126"/>
  <c r="I352" i="126"/>
  <c r="J352" i="126" a="1"/>
  <c r="J352" i="126"/>
  <c r="AX352" i="126" s="1"/>
  <c r="G353" i="126"/>
  <c r="H353" i="126"/>
  <c r="I353" i="126"/>
  <c r="J353" i="126" a="1"/>
  <c r="J353" i="126"/>
  <c r="AX353" i="126" s="1"/>
  <c r="G354" i="126"/>
  <c r="H354" i="126"/>
  <c r="I354" i="126"/>
  <c r="J354" i="126" a="1"/>
  <c r="J354" i="126"/>
  <c r="AX354" i="126" s="1"/>
  <c r="G355" i="126"/>
  <c r="H355" i="126"/>
  <c r="I355" i="126"/>
  <c r="J355" i="126" a="1"/>
  <c r="J355" i="126"/>
  <c r="AX355" i="126" s="1"/>
  <c r="G356" i="126"/>
  <c r="H356" i="126"/>
  <c r="I356" i="126"/>
  <c r="J356" i="126" a="1"/>
  <c r="J356" i="126"/>
  <c r="AX356" i="126" s="1"/>
  <c r="G357" i="126"/>
  <c r="H357" i="126"/>
  <c r="I357" i="126"/>
  <c r="J357" i="126" a="1"/>
  <c r="J357" i="126"/>
  <c r="AX357" i="126" s="1"/>
  <c r="G358" i="126"/>
  <c r="H358" i="126"/>
  <c r="I358" i="126"/>
  <c r="J358" i="126" a="1"/>
  <c r="J358" i="126"/>
  <c r="AX358" i="126" s="1"/>
  <c r="G359" i="126"/>
  <c r="H359" i="126"/>
  <c r="I359" i="126"/>
  <c r="J359" i="126" a="1"/>
  <c r="J359" i="126"/>
  <c r="AX359" i="126" s="1"/>
  <c r="G360" i="126"/>
  <c r="H360" i="126"/>
  <c r="I360" i="126"/>
  <c r="J360" i="126" a="1"/>
  <c r="J360" i="126"/>
  <c r="AX360" i="126" s="1"/>
  <c r="G361" i="126"/>
  <c r="H361" i="126"/>
  <c r="I361" i="126"/>
  <c r="J361" i="126" a="1"/>
  <c r="J361" i="126"/>
  <c r="AX361" i="126" s="1"/>
  <c r="G362" i="126"/>
  <c r="H362" i="126"/>
  <c r="I362" i="126"/>
  <c r="J362" i="126" a="1"/>
  <c r="J362" i="126"/>
  <c r="AX362" i="126" s="1"/>
  <c r="G363" i="126"/>
  <c r="H363" i="126"/>
  <c r="I363" i="126"/>
  <c r="J363" i="126" a="1"/>
  <c r="J363" i="126"/>
  <c r="AX363" i="126" s="1"/>
  <c r="G364" i="126"/>
  <c r="H364" i="126"/>
  <c r="I364" i="126"/>
  <c r="J364" i="126" a="1"/>
  <c r="J364" i="126"/>
  <c r="AX364" i="126" s="1"/>
  <c r="G365" i="126"/>
  <c r="H365" i="126"/>
  <c r="I365" i="126"/>
  <c r="J365" i="126" a="1"/>
  <c r="J365" i="126"/>
  <c r="AX365" i="126" s="1"/>
  <c r="G366" i="126"/>
  <c r="H366" i="126"/>
  <c r="I366" i="126"/>
  <c r="J366" i="126" a="1"/>
  <c r="J366" i="126"/>
  <c r="AX366" i="126" s="1"/>
  <c r="G367" i="126"/>
  <c r="H367" i="126"/>
  <c r="I367" i="126"/>
  <c r="J367" i="126" a="1"/>
  <c r="J367" i="126"/>
  <c r="AX367" i="126" s="1"/>
  <c r="G368" i="126"/>
  <c r="H368" i="126"/>
  <c r="I368" i="126"/>
  <c r="J368" i="126" a="1"/>
  <c r="J368" i="126"/>
  <c r="AX368" i="126" s="1"/>
  <c r="G369" i="126"/>
  <c r="H369" i="126"/>
  <c r="I369" i="126"/>
  <c r="J369" i="126" a="1"/>
  <c r="J369" i="126"/>
  <c r="AX369" i="126" s="1"/>
  <c r="G370" i="126"/>
  <c r="H370" i="126"/>
  <c r="I370" i="126"/>
  <c r="J370" i="126" a="1"/>
  <c r="J370" i="126"/>
  <c r="AX370" i="126" s="1"/>
  <c r="G371" i="126"/>
  <c r="H371" i="126"/>
  <c r="I371" i="126"/>
  <c r="J371" i="126" a="1"/>
  <c r="J371" i="126"/>
  <c r="AX371" i="126" s="1"/>
  <c r="G372" i="126"/>
  <c r="H372" i="126"/>
  <c r="I372" i="126"/>
  <c r="J372" i="126" a="1"/>
  <c r="J372" i="126"/>
  <c r="AX372" i="126" s="1"/>
  <c r="G373" i="126"/>
  <c r="H373" i="126"/>
  <c r="I373" i="126"/>
  <c r="J373" i="126" a="1"/>
  <c r="J373" i="126"/>
  <c r="AX373" i="126" s="1"/>
  <c r="G374" i="126"/>
  <c r="H374" i="126"/>
  <c r="I374" i="126"/>
  <c r="J374" i="126" a="1"/>
  <c r="J374" i="126"/>
  <c r="AX374" i="126" s="1"/>
  <c r="G375" i="126"/>
  <c r="H375" i="126"/>
  <c r="I375" i="126"/>
  <c r="J375" i="126" a="1"/>
  <c r="J375" i="126"/>
  <c r="AX375" i="126" s="1"/>
  <c r="G376" i="126"/>
  <c r="H376" i="126"/>
  <c r="I376" i="126"/>
  <c r="J376" i="126" a="1"/>
  <c r="J376" i="126"/>
  <c r="AX376" i="126" s="1"/>
  <c r="G377" i="126"/>
  <c r="H377" i="126"/>
  <c r="I377" i="126"/>
  <c r="J377" i="126" a="1"/>
  <c r="J377" i="126"/>
  <c r="AX377" i="126" s="1"/>
  <c r="G378" i="126"/>
  <c r="H378" i="126"/>
  <c r="I378" i="126"/>
  <c r="J378" i="126" a="1"/>
  <c r="J378" i="126"/>
  <c r="AX378" i="126" s="1"/>
  <c r="G379" i="126"/>
  <c r="H379" i="126"/>
  <c r="I379" i="126"/>
  <c r="J379" i="126" a="1"/>
  <c r="J379" i="126"/>
  <c r="AX379" i="126" s="1"/>
  <c r="G380" i="126"/>
  <c r="H380" i="126"/>
  <c r="I380" i="126"/>
  <c r="J380" i="126" a="1"/>
  <c r="J380" i="126"/>
  <c r="AX380" i="126" s="1"/>
  <c r="G381" i="126"/>
  <c r="H381" i="126"/>
  <c r="I381" i="126"/>
  <c r="J381" i="126" a="1"/>
  <c r="J381" i="126"/>
  <c r="AX381" i="126" s="1"/>
  <c r="G382" i="126"/>
  <c r="H382" i="126"/>
  <c r="I382" i="126"/>
  <c r="J382" i="126" a="1"/>
  <c r="J382" i="126"/>
  <c r="AX382" i="126" s="1"/>
  <c r="G383" i="126"/>
  <c r="H383" i="126"/>
  <c r="I383" i="126"/>
  <c r="J383" i="126" a="1"/>
  <c r="J383" i="126"/>
  <c r="AX383" i="126" s="1"/>
  <c r="G384" i="126"/>
  <c r="H384" i="126"/>
  <c r="I384" i="126"/>
  <c r="J384" i="126" a="1"/>
  <c r="J384" i="126"/>
  <c r="AX384" i="126" s="1"/>
  <c r="G385" i="126"/>
  <c r="H385" i="126"/>
  <c r="I385" i="126"/>
  <c r="J385" i="126" a="1"/>
  <c r="J385" i="126"/>
  <c r="AX385" i="126" s="1"/>
  <c r="G386" i="126"/>
  <c r="H386" i="126"/>
  <c r="I386" i="126"/>
  <c r="J386" i="126" a="1"/>
  <c r="J386" i="126"/>
  <c r="AX386" i="126" s="1"/>
  <c r="G387" i="126"/>
  <c r="H387" i="126"/>
  <c r="I387" i="126"/>
  <c r="J387" i="126" a="1"/>
  <c r="J387" i="126"/>
  <c r="AX387" i="126" s="1"/>
  <c r="G388" i="126"/>
  <c r="H388" i="126"/>
  <c r="I388" i="126"/>
  <c r="J388" i="126" a="1"/>
  <c r="J388" i="126"/>
  <c r="G389" i="126"/>
  <c r="H389" i="126"/>
  <c r="I389" i="126"/>
  <c r="J389" i="126" a="1"/>
  <c r="J389" i="126"/>
  <c r="G390" i="126"/>
  <c r="H390" i="126"/>
  <c r="I390" i="126"/>
  <c r="J390" i="126" a="1"/>
  <c r="J390" i="126"/>
  <c r="G391" i="126"/>
  <c r="H391" i="126"/>
  <c r="I391" i="126"/>
  <c r="J391" i="126" a="1"/>
  <c r="J391" i="126"/>
  <c r="G392" i="126"/>
  <c r="H392" i="126"/>
  <c r="I392" i="126"/>
  <c r="J392" i="126" a="1"/>
  <c r="J392" i="126"/>
  <c r="G393" i="126"/>
  <c r="H393" i="126"/>
  <c r="I393" i="126"/>
  <c r="J393" i="126" a="1"/>
  <c r="J393" i="126"/>
  <c r="G394" i="126"/>
  <c r="H394" i="126"/>
  <c r="I394" i="126"/>
  <c r="J394" i="126" a="1"/>
  <c r="J394" i="126"/>
  <c r="G395" i="126"/>
  <c r="H395" i="126"/>
  <c r="I395" i="126"/>
  <c r="J395" i="126" a="1"/>
  <c r="J395" i="126"/>
  <c r="G396" i="126"/>
  <c r="H396" i="126"/>
  <c r="I396" i="126"/>
  <c r="J396" i="126" a="1"/>
  <c r="J396" i="126"/>
  <c r="G397" i="126"/>
  <c r="H397" i="126"/>
  <c r="I397" i="126"/>
  <c r="J397" i="126" a="1"/>
  <c r="J397" i="126"/>
  <c r="G398" i="126"/>
  <c r="H398" i="126"/>
  <c r="I398" i="126"/>
  <c r="J398" i="126" a="1"/>
  <c r="J398" i="126"/>
  <c r="G399" i="126"/>
  <c r="H399" i="126"/>
  <c r="I399" i="126"/>
  <c r="J399" i="126" a="1"/>
  <c r="J399" i="126"/>
  <c r="G400" i="126"/>
  <c r="H400" i="126"/>
  <c r="I400" i="126"/>
  <c r="J400" i="126" a="1"/>
  <c r="J400" i="126"/>
  <c r="G401" i="126"/>
  <c r="H401" i="126"/>
  <c r="I401" i="126"/>
  <c r="J401" i="126" a="1"/>
  <c r="J401" i="126"/>
  <c r="G402" i="126"/>
  <c r="H402" i="126"/>
  <c r="I402" i="126"/>
  <c r="J402" i="126" a="1"/>
  <c r="J402" i="126"/>
  <c r="G403" i="126"/>
  <c r="H403" i="126"/>
  <c r="I403" i="126"/>
  <c r="J403" i="126" a="1"/>
  <c r="J403" i="126"/>
  <c r="G404" i="126"/>
  <c r="H404" i="126"/>
  <c r="I404" i="126"/>
  <c r="J404" i="126" a="1"/>
  <c r="J404" i="126"/>
  <c r="G405" i="126"/>
  <c r="H405" i="126"/>
  <c r="I405" i="126"/>
  <c r="J405" i="126" a="1"/>
  <c r="J405" i="126"/>
  <c r="G406" i="126"/>
  <c r="H406" i="126"/>
  <c r="I406" i="126"/>
  <c r="J406" i="126" a="1"/>
  <c r="J406" i="126"/>
  <c r="G407" i="126"/>
  <c r="H407" i="126"/>
  <c r="I407" i="126"/>
  <c r="J407" i="126" a="1"/>
  <c r="J407" i="126"/>
  <c r="G408" i="126"/>
  <c r="H408" i="126"/>
  <c r="I408" i="126"/>
  <c r="J408" i="126" a="1"/>
  <c r="J408" i="126"/>
  <c r="G409" i="126"/>
  <c r="H409" i="126"/>
  <c r="I409" i="126"/>
  <c r="J409" i="126" a="1"/>
  <c r="J409" i="126"/>
  <c r="G410" i="126"/>
  <c r="H410" i="126"/>
  <c r="I410" i="126"/>
  <c r="J410" i="126" a="1"/>
  <c r="J410" i="126"/>
  <c r="G411" i="126"/>
  <c r="H411" i="126"/>
  <c r="I411" i="126"/>
  <c r="J411" i="126" a="1"/>
  <c r="J411" i="126"/>
  <c r="G412" i="126"/>
  <c r="H412" i="126"/>
  <c r="I412" i="126"/>
  <c r="J412" i="126" a="1"/>
  <c r="J412" i="126"/>
  <c r="G413" i="126"/>
  <c r="H413" i="126"/>
  <c r="I413" i="126"/>
  <c r="J413" i="126" a="1"/>
  <c r="J413" i="126"/>
  <c r="G414" i="126"/>
  <c r="H414" i="126"/>
  <c r="I414" i="126"/>
  <c r="J414" i="126" a="1"/>
  <c r="J414" i="126"/>
  <c r="G415" i="126"/>
  <c r="H415" i="126"/>
  <c r="I415" i="126"/>
  <c r="J415" i="126" a="1"/>
  <c r="J415" i="126"/>
  <c r="G416" i="126"/>
  <c r="H416" i="126"/>
  <c r="I416" i="126"/>
  <c r="J416" i="126" a="1"/>
  <c r="J416" i="126"/>
  <c r="G417" i="126"/>
  <c r="H417" i="126"/>
  <c r="I417" i="126"/>
  <c r="J417" i="126" a="1"/>
  <c r="J417" i="126"/>
  <c r="G418" i="126"/>
  <c r="H418" i="126"/>
  <c r="I418" i="126"/>
  <c r="J418" i="126" a="1"/>
  <c r="J418" i="126"/>
  <c r="G419" i="126"/>
  <c r="H419" i="126"/>
  <c r="I419" i="126"/>
  <c r="J419" i="126" a="1"/>
  <c r="J419" i="126"/>
  <c r="G420" i="126"/>
  <c r="H420" i="126"/>
  <c r="I420" i="126"/>
  <c r="J420" i="126" a="1"/>
  <c r="J420" i="126"/>
  <c r="G421" i="126"/>
  <c r="H421" i="126"/>
  <c r="I421" i="126"/>
  <c r="J421" i="126" a="1"/>
  <c r="J421" i="126"/>
  <c r="G422" i="126"/>
  <c r="H422" i="126"/>
  <c r="I422" i="126"/>
  <c r="J422" i="126" a="1"/>
  <c r="J422" i="126"/>
  <c r="G423" i="126"/>
  <c r="H423" i="126"/>
  <c r="I423" i="126"/>
  <c r="J423" i="126" a="1"/>
  <c r="J423" i="126"/>
  <c r="G424" i="126"/>
  <c r="H424" i="126"/>
  <c r="I424" i="126"/>
  <c r="J424" i="126" a="1"/>
  <c r="J424" i="126"/>
  <c r="G425" i="126"/>
  <c r="H425" i="126"/>
  <c r="I425" i="126"/>
  <c r="J425" i="126" a="1"/>
  <c r="J425" i="126"/>
  <c r="G426" i="126"/>
  <c r="H426" i="126"/>
  <c r="I426" i="126"/>
  <c r="J426" i="126" a="1"/>
  <c r="J426" i="126"/>
  <c r="G427" i="126"/>
  <c r="H427" i="126"/>
  <c r="I427" i="126"/>
  <c r="J427" i="126" a="1"/>
  <c r="J427" i="126"/>
  <c r="G428" i="126"/>
  <c r="H428" i="126"/>
  <c r="I428" i="126"/>
  <c r="J428" i="126" a="1"/>
  <c r="J428" i="126"/>
  <c r="G429" i="126"/>
  <c r="H429" i="126"/>
  <c r="I429" i="126"/>
  <c r="J429" i="126" a="1"/>
  <c r="J429" i="126"/>
  <c r="G430" i="126"/>
  <c r="H430" i="126"/>
  <c r="I430" i="126"/>
  <c r="J430" i="126" a="1"/>
  <c r="J430" i="126"/>
  <c r="G431" i="126"/>
  <c r="H431" i="126"/>
  <c r="I431" i="126"/>
  <c r="J431" i="126" a="1"/>
  <c r="J431" i="126"/>
  <c r="G432" i="126"/>
  <c r="H432" i="126"/>
  <c r="I432" i="126"/>
  <c r="J432" i="126" a="1"/>
  <c r="J432" i="126"/>
  <c r="G433" i="126"/>
  <c r="H433" i="126"/>
  <c r="I433" i="126"/>
  <c r="J433" i="126" a="1"/>
  <c r="J433" i="126"/>
  <c r="G434" i="126"/>
  <c r="H434" i="126"/>
  <c r="I434" i="126"/>
  <c r="J434" i="126" a="1"/>
  <c r="J434" i="126"/>
  <c r="G435" i="126"/>
  <c r="H435" i="126"/>
  <c r="I435" i="126"/>
  <c r="J435" i="126" a="1"/>
  <c r="J435" i="126"/>
  <c r="G436" i="126"/>
  <c r="H436" i="126"/>
  <c r="I436" i="126"/>
  <c r="J436" i="126" a="1"/>
  <c r="J436" i="126"/>
  <c r="G437" i="126"/>
  <c r="H437" i="126"/>
  <c r="I437" i="126"/>
  <c r="J437" i="126" a="1"/>
  <c r="J437" i="126"/>
  <c r="G438" i="126"/>
  <c r="H438" i="126"/>
  <c r="I438" i="126"/>
  <c r="J438" i="126" a="1"/>
  <c r="J438" i="126"/>
  <c r="G439" i="126"/>
  <c r="H439" i="126"/>
  <c r="I439" i="126"/>
  <c r="J439" i="126" a="1"/>
  <c r="J439" i="126"/>
  <c r="G440" i="126"/>
  <c r="H440" i="126"/>
  <c r="I440" i="126"/>
  <c r="J440" i="126" a="1"/>
  <c r="J440" i="126"/>
  <c r="G441" i="126"/>
  <c r="H441" i="126"/>
  <c r="I441" i="126"/>
  <c r="J441" i="126" a="1"/>
  <c r="J441" i="126"/>
  <c r="G442" i="126"/>
  <c r="H442" i="126"/>
  <c r="I442" i="126"/>
  <c r="J442" i="126" a="1"/>
  <c r="J442" i="126"/>
  <c r="G443" i="126"/>
  <c r="H443" i="126"/>
  <c r="I443" i="126"/>
  <c r="J443" i="126" a="1"/>
  <c r="J443" i="126"/>
  <c r="G444" i="126"/>
  <c r="H444" i="126"/>
  <c r="I444" i="126"/>
  <c r="J444" i="126" a="1"/>
  <c r="J444" i="126"/>
  <c r="G445" i="126"/>
  <c r="H445" i="126"/>
  <c r="I445" i="126"/>
  <c r="J445" i="126" a="1"/>
  <c r="J445" i="126"/>
  <c r="G446" i="126"/>
  <c r="H446" i="126"/>
  <c r="I446" i="126"/>
  <c r="J446" i="126" a="1"/>
  <c r="J446" i="126"/>
  <c r="G447" i="126"/>
  <c r="H447" i="126"/>
  <c r="I447" i="126"/>
  <c r="J447" i="126" a="1"/>
  <c r="J447" i="126"/>
  <c r="G448" i="126"/>
  <c r="H448" i="126"/>
  <c r="I448" i="126"/>
  <c r="J448" i="126" a="1"/>
  <c r="J448" i="126"/>
  <c r="G449" i="126"/>
  <c r="H449" i="126"/>
  <c r="I449" i="126"/>
  <c r="J449" i="126" a="1"/>
  <c r="J449" i="126"/>
  <c r="G450" i="126"/>
  <c r="H450" i="126"/>
  <c r="I450" i="126"/>
  <c r="J450" i="126" a="1"/>
  <c r="J450" i="126"/>
  <c r="G451" i="126"/>
  <c r="H451" i="126"/>
  <c r="I451" i="126"/>
  <c r="J451" i="126" a="1"/>
  <c r="J451" i="126"/>
  <c r="G452" i="126"/>
  <c r="H452" i="126"/>
  <c r="I452" i="126"/>
  <c r="J452" i="126" a="1"/>
  <c r="J452" i="126"/>
  <c r="G453" i="126"/>
  <c r="H453" i="126"/>
  <c r="I453" i="126"/>
  <c r="J453" i="126" a="1"/>
  <c r="J453" i="126"/>
  <c r="G454" i="126"/>
  <c r="H454" i="126"/>
  <c r="I454" i="126"/>
  <c r="J454" i="126" a="1"/>
  <c r="J454" i="126"/>
  <c r="G455" i="126"/>
  <c r="H455" i="126"/>
  <c r="I455" i="126"/>
  <c r="J455" i="126" a="1"/>
  <c r="J455" i="126"/>
  <c r="G456" i="126"/>
  <c r="H456" i="126"/>
  <c r="I456" i="126"/>
  <c r="J456" i="126" a="1"/>
  <c r="J456" i="126"/>
  <c r="G457" i="126"/>
  <c r="H457" i="126"/>
  <c r="I457" i="126"/>
  <c r="J457" i="126" a="1"/>
  <c r="J457" i="126"/>
  <c r="G458" i="126"/>
  <c r="H458" i="126"/>
  <c r="I458" i="126"/>
  <c r="J458" i="126" a="1"/>
  <c r="J458" i="126"/>
  <c r="G459" i="126"/>
  <c r="H459" i="126"/>
  <c r="I459" i="126"/>
  <c r="J459" i="126" a="1"/>
  <c r="J459" i="126"/>
  <c r="G460" i="126"/>
  <c r="H460" i="126"/>
  <c r="I460" i="126"/>
  <c r="J460" i="126" a="1"/>
  <c r="J460" i="126"/>
  <c r="G461" i="126"/>
  <c r="H461" i="126"/>
  <c r="I461" i="126"/>
  <c r="J461" i="126" a="1"/>
  <c r="J461" i="126"/>
  <c r="G462" i="126"/>
  <c r="H462" i="126"/>
  <c r="I462" i="126"/>
  <c r="J462" i="126" a="1"/>
  <c r="J462" i="126"/>
  <c r="G463" i="126"/>
  <c r="H463" i="126"/>
  <c r="I463" i="126"/>
  <c r="J463" i="126" a="1"/>
  <c r="J463" i="126"/>
  <c r="G464" i="126"/>
  <c r="H464" i="126"/>
  <c r="I464" i="126"/>
  <c r="J464" i="126" a="1"/>
  <c r="J464" i="126"/>
  <c r="G465" i="126"/>
  <c r="H465" i="126"/>
  <c r="I465" i="126"/>
  <c r="J465" i="126" a="1"/>
  <c r="J465" i="126"/>
  <c r="G466" i="126"/>
  <c r="H466" i="126"/>
  <c r="I466" i="126"/>
  <c r="J466" i="126" a="1"/>
  <c r="J466" i="126"/>
  <c r="G467" i="126"/>
  <c r="H467" i="126"/>
  <c r="I467" i="126"/>
  <c r="J467" i="126" a="1"/>
  <c r="J467" i="126"/>
  <c r="G468" i="126"/>
  <c r="H468" i="126"/>
  <c r="I468" i="126"/>
  <c r="J468" i="126" a="1"/>
  <c r="J468" i="126"/>
  <c r="G469" i="126"/>
  <c r="H469" i="126"/>
  <c r="I469" i="126"/>
  <c r="J469" i="126" a="1"/>
  <c r="J469" i="126"/>
  <c r="G470" i="126"/>
  <c r="H470" i="126"/>
  <c r="I470" i="126"/>
  <c r="J470" i="126" a="1"/>
  <c r="J470" i="126"/>
  <c r="G471" i="126"/>
  <c r="H471" i="126"/>
  <c r="I471" i="126"/>
  <c r="J471" i="126" a="1"/>
  <c r="J471" i="126"/>
  <c r="G472" i="126"/>
  <c r="H472" i="126"/>
  <c r="I472" i="126"/>
  <c r="J472" i="126" a="1"/>
  <c r="J472" i="126"/>
  <c r="G473" i="126"/>
  <c r="H473" i="126"/>
  <c r="I473" i="126"/>
  <c r="J473" i="126" a="1"/>
  <c r="J473" i="126"/>
  <c r="G474" i="126"/>
  <c r="H474" i="126"/>
  <c r="I474" i="126"/>
  <c r="J474" i="126" a="1"/>
  <c r="J474" i="126"/>
  <c r="G475" i="126"/>
  <c r="H475" i="126"/>
  <c r="I475" i="126"/>
  <c r="J475" i="126" a="1"/>
  <c r="J475" i="126"/>
  <c r="G476" i="126"/>
  <c r="H476" i="126"/>
  <c r="I476" i="126"/>
  <c r="J476" i="126" a="1"/>
  <c r="J476" i="126"/>
  <c r="G477" i="126"/>
  <c r="H477" i="126"/>
  <c r="I477" i="126"/>
  <c r="J477" i="126" a="1"/>
  <c r="J477" i="126"/>
  <c r="G478" i="126"/>
  <c r="H478" i="126"/>
  <c r="I478" i="126"/>
  <c r="J478" i="126" a="1"/>
  <c r="J478" i="126"/>
  <c r="G479" i="126"/>
  <c r="H479" i="126"/>
  <c r="I479" i="126"/>
  <c r="J479" i="126" a="1"/>
  <c r="J479" i="126"/>
  <c r="G480" i="126"/>
  <c r="H480" i="126"/>
  <c r="I480" i="126"/>
  <c r="J480" i="126" a="1"/>
  <c r="J480" i="126"/>
  <c r="G481" i="126"/>
  <c r="H481" i="126"/>
  <c r="I481" i="126"/>
  <c r="J481" i="126" a="1"/>
  <c r="J481" i="126"/>
  <c r="G482" i="126"/>
  <c r="H482" i="126"/>
  <c r="I482" i="126"/>
  <c r="J482" i="126" a="1"/>
  <c r="J482" i="126"/>
  <c r="G483" i="126"/>
  <c r="H483" i="126"/>
  <c r="I483" i="126"/>
  <c r="J483" i="126" a="1"/>
  <c r="J483" i="126"/>
  <c r="G484" i="126"/>
  <c r="H484" i="126"/>
  <c r="I484" i="126"/>
  <c r="J484" i="126" a="1"/>
  <c r="J484" i="126"/>
  <c r="G485" i="126"/>
  <c r="H485" i="126"/>
  <c r="I485" i="126"/>
  <c r="J485" i="126" a="1"/>
  <c r="J485" i="126"/>
  <c r="G486" i="126"/>
  <c r="H486" i="126"/>
  <c r="I486" i="126"/>
  <c r="J486" i="126" a="1"/>
  <c r="J486" i="126"/>
  <c r="G487" i="126"/>
  <c r="H487" i="126"/>
  <c r="I487" i="126"/>
  <c r="J487" i="126" a="1"/>
  <c r="J487" i="126"/>
  <c r="G488" i="126"/>
  <c r="H488" i="126"/>
  <c r="I488" i="126"/>
  <c r="J488" i="126" a="1"/>
  <c r="J488" i="126"/>
  <c r="G489" i="126"/>
  <c r="H489" i="126"/>
  <c r="I489" i="126"/>
  <c r="J489" i="126" a="1"/>
  <c r="J489" i="126"/>
  <c r="G490" i="126"/>
  <c r="H490" i="126"/>
  <c r="I490" i="126"/>
  <c r="J490" i="126" a="1"/>
  <c r="J490" i="126"/>
  <c r="G491" i="126"/>
  <c r="H491" i="126"/>
  <c r="I491" i="126"/>
  <c r="J491" i="126" a="1"/>
  <c r="J491" i="126"/>
  <c r="G492" i="126"/>
  <c r="H492" i="126"/>
  <c r="I492" i="126"/>
  <c r="J492" i="126" a="1"/>
  <c r="J492" i="126"/>
  <c r="G493" i="126"/>
  <c r="H493" i="126"/>
  <c r="I493" i="126"/>
  <c r="J493" i="126" a="1"/>
  <c r="J493" i="126"/>
  <c r="G494" i="126"/>
  <c r="H494" i="126"/>
  <c r="I494" i="126"/>
  <c r="J494" i="126" a="1"/>
  <c r="J494" i="126"/>
  <c r="G495" i="126"/>
  <c r="H495" i="126"/>
  <c r="I495" i="126"/>
  <c r="J495" i="126" a="1"/>
  <c r="J495" i="126"/>
  <c r="G496" i="126"/>
  <c r="H496" i="126"/>
  <c r="I496" i="126"/>
  <c r="J496" i="126" a="1"/>
  <c r="J496" i="126"/>
  <c r="G497" i="126"/>
  <c r="H497" i="126"/>
  <c r="I497" i="126"/>
  <c r="J497" i="126" a="1"/>
  <c r="J497" i="126"/>
  <c r="G498" i="126"/>
  <c r="H498" i="126"/>
  <c r="I498" i="126"/>
  <c r="J498" i="126" a="1"/>
  <c r="J498" i="126"/>
  <c r="G499" i="126"/>
  <c r="H499" i="126"/>
  <c r="I499" i="126"/>
  <c r="J499" i="126" a="1"/>
  <c r="J499" i="126"/>
  <c r="G500" i="126"/>
  <c r="H500" i="126"/>
  <c r="I500" i="126"/>
  <c r="J500" i="126" a="1"/>
  <c r="J500" i="126"/>
  <c r="G501" i="126"/>
  <c r="H501" i="126"/>
  <c r="I501" i="126"/>
  <c r="J501" i="126" a="1"/>
  <c r="J501" i="126"/>
  <c r="G502" i="126"/>
  <c r="H502" i="126"/>
  <c r="I502" i="126"/>
  <c r="J502" i="126" a="1"/>
  <c r="J502" i="126"/>
  <c r="G503" i="126"/>
  <c r="H503" i="126"/>
  <c r="I503" i="126"/>
  <c r="J503" i="126" a="1"/>
  <c r="J503" i="126"/>
  <c r="A100" i="126" a="1"/>
  <c r="A4" i="126" a="1"/>
  <c r="G445" i="120"/>
  <c r="G446" i="120"/>
  <c r="G447" i="120"/>
  <c r="G448" i="120"/>
  <c r="G449" i="120"/>
  <c r="G450" i="120"/>
  <c r="G451" i="120"/>
  <c r="G452" i="120"/>
  <c r="G453" i="120"/>
  <c r="G454" i="120"/>
  <c r="G455" i="120"/>
  <c r="G456" i="120"/>
  <c r="G457" i="120"/>
  <c r="G458" i="120"/>
  <c r="G459" i="120"/>
  <c r="G460" i="120"/>
  <c r="G461" i="120"/>
  <c r="G462" i="120"/>
  <c r="G463" i="120"/>
  <c r="G464" i="120"/>
  <c r="G465" i="120"/>
  <c r="G466" i="120"/>
  <c r="G467" i="120"/>
  <c r="G468" i="120"/>
  <c r="G469" i="120"/>
  <c r="G470" i="120"/>
  <c r="G471" i="120"/>
  <c r="G472" i="120"/>
  <c r="G473" i="120"/>
  <c r="G474" i="120"/>
  <c r="G475" i="120"/>
  <c r="G476" i="120"/>
  <c r="G477" i="120"/>
  <c r="G478" i="120"/>
  <c r="G479" i="120"/>
  <c r="G480" i="120"/>
  <c r="G481" i="120"/>
  <c r="G482" i="120"/>
  <c r="G483" i="120"/>
  <c r="G484" i="120"/>
  <c r="G485" i="120"/>
  <c r="G486" i="120"/>
  <c r="G487" i="120"/>
  <c r="G488" i="120"/>
  <c r="G489" i="120"/>
  <c r="G490" i="120"/>
  <c r="G491" i="120"/>
  <c r="G492" i="120"/>
  <c r="G493" i="120"/>
  <c r="G494" i="120"/>
  <c r="G495" i="120"/>
  <c r="G496" i="120"/>
  <c r="G497" i="120"/>
  <c r="G498" i="120"/>
  <c r="G499" i="120"/>
  <c r="G500" i="120"/>
  <c r="G501" i="120"/>
  <c r="G502" i="120"/>
  <c r="G503" i="120"/>
  <c r="G504" i="120"/>
  <c r="G505" i="120"/>
  <c r="G506" i="120"/>
  <c r="A19" i="91"/>
  <c r="A20" i="91"/>
  <c r="A21" i="91"/>
  <c r="A22" i="91"/>
  <c r="A23" i="91"/>
  <c r="A24" i="91"/>
  <c r="A25" i="91"/>
  <c r="A26" i="91"/>
  <c r="A27" i="91"/>
  <c r="A28" i="91"/>
  <c r="A29" i="91"/>
  <c r="A30" i="91"/>
  <c r="A31" i="91"/>
  <c r="A32" i="91"/>
  <c r="A33" i="91"/>
  <c r="A34" i="91"/>
  <c r="A35" i="91"/>
  <c r="A36" i="91"/>
  <c r="A37" i="91"/>
  <c r="A38" i="91"/>
  <c r="A39" i="91"/>
  <c r="A40" i="91"/>
  <c r="A41" i="91"/>
  <c r="A42" i="91"/>
  <c r="A43" i="91"/>
  <c r="A44" i="91"/>
  <c r="A45" i="91"/>
  <c r="A46" i="91"/>
  <c r="A47" i="91"/>
  <c r="A48" i="91"/>
  <c r="A49" i="91"/>
  <c r="A50" i="91"/>
  <c r="D47" i="119"/>
  <c r="F47" i="119" s="1"/>
  <c r="D46" i="119"/>
  <c r="G19" i="119"/>
  <c r="E38" i="119" s="1"/>
  <c r="F19" i="119"/>
  <c r="E36" i="119" s="1"/>
  <c r="D45" i="119" s="1"/>
  <c r="D19" i="119"/>
  <c r="E34" i="119" s="1"/>
  <c r="C19" i="119"/>
  <c r="E31" i="119" s="1"/>
  <c r="B19" i="119"/>
  <c r="E29" i="119" s="1"/>
  <c r="E30" i="119" s="1"/>
  <c r="E32" i="119" s="1"/>
  <c r="E33" i="119" s="1"/>
  <c r="B14" i="119"/>
  <c r="C25" i="30"/>
  <c r="E24" i="30"/>
  <c r="E23" i="30"/>
  <c r="D21" i="30"/>
  <c r="E21" i="30" s="1"/>
  <c r="E20" i="30"/>
  <c r="D14" i="30"/>
  <c r="C22" i="30" s="1"/>
  <c r="D13" i="30"/>
  <c r="D22" i="30" s="1"/>
  <c r="D8" i="30"/>
  <c r="D10" i="30" s="1"/>
  <c r="D11" i="30" s="1"/>
  <c r="D25" i="30" s="1"/>
  <c r="D3" i="30"/>
  <c r="C26" i="57"/>
  <c r="E25" i="57"/>
  <c r="D24" i="57"/>
  <c r="C24" i="57"/>
  <c r="E24" i="57" s="1"/>
  <c r="D23" i="57"/>
  <c r="C23" i="57"/>
  <c r="E23" i="57" s="1"/>
  <c r="D22" i="57"/>
  <c r="C22" i="57"/>
  <c r="E22" i="57" s="1"/>
  <c r="C21" i="57"/>
  <c r="E21" i="57" s="1"/>
  <c r="D8" i="57"/>
  <c r="D10" i="57" s="1"/>
  <c r="D11" i="57" s="1"/>
  <c r="D26" i="57" s="1"/>
  <c r="E25" i="59"/>
  <c r="D24" i="59"/>
  <c r="C24" i="59"/>
  <c r="E24" i="59" s="1"/>
  <c r="D23" i="59"/>
  <c r="C23" i="59"/>
  <c r="E23" i="59" s="1"/>
  <c r="C22" i="59"/>
  <c r="E22" i="59" s="1"/>
  <c r="C21" i="59"/>
  <c r="E21" i="59" s="1"/>
  <c r="D8" i="59"/>
  <c r="D10" i="59" s="1"/>
  <c r="D11" i="59" s="1"/>
  <c r="D26" i="59" s="1"/>
  <c r="E26" i="59" s="1"/>
  <c r="E25" i="61"/>
  <c r="D24" i="61"/>
  <c r="C24" i="61"/>
  <c r="E24" i="61" s="1"/>
  <c r="D23" i="61"/>
  <c r="C23" i="61"/>
  <c r="E23" i="61" s="1"/>
  <c r="C22" i="61"/>
  <c r="E22" i="61" s="1"/>
  <c r="C21" i="61"/>
  <c r="E21" i="61" s="1"/>
  <c r="D8" i="61"/>
  <c r="D10" i="61" s="1"/>
  <c r="D11" i="61" s="1"/>
  <c r="D26" i="61" s="1"/>
  <c r="E26" i="61" s="1"/>
  <c r="AJ34" i="99"/>
  <c r="AD34" i="99"/>
  <c r="AB34" i="99"/>
  <c r="AD33" i="99"/>
  <c r="AB33" i="99"/>
  <c r="AD32" i="99"/>
  <c r="AF31" i="99"/>
  <c r="AD31" i="99"/>
  <c r="AD30" i="99"/>
  <c r="AB30" i="99"/>
  <c r="AD29" i="99"/>
  <c r="AD28" i="99"/>
  <c r="AD27" i="99"/>
  <c r="AD26" i="99"/>
  <c r="AB26" i="99"/>
  <c r="AD25" i="99"/>
  <c r="AB25" i="99"/>
  <c r="C25" i="99"/>
  <c r="E25" i="99" s="1"/>
  <c r="AD24" i="99"/>
  <c r="D24" i="99"/>
  <c r="C24" i="99"/>
  <c r="E24" i="99" s="1"/>
  <c r="AD23" i="99"/>
  <c r="C23" i="99"/>
  <c r="AD22" i="99"/>
  <c r="AF21" i="99"/>
  <c r="AD21" i="99"/>
  <c r="U21" i="99"/>
  <c r="T21" i="99"/>
  <c r="S21" i="99"/>
  <c r="R21" i="99"/>
  <c r="Q21" i="99"/>
  <c r="P21" i="99"/>
  <c r="O21" i="99"/>
  <c r="N21" i="99"/>
  <c r="K21" i="99"/>
  <c r="J21" i="99"/>
  <c r="C22" i="99" s="1"/>
  <c r="I21" i="99"/>
  <c r="D21" i="99"/>
  <c r="C21" i="99"/>
  <c r="E21" i="99" s="1"/>
  <c r="AE20" i="99"/>
  <c r="AD20" i="99"/>
  <c r="AD19" i="99"/>
  <c r="AB19" i="99"/>
  <c r="AF18" i="99"/>
  <c r="AD18" i="99"/>
  <c r="AD17" i="99"/>
  <c r="AD16" i="99"/>
  <c r="AB16" i="99"/>
  <c r="AF15" i="99"/>
  <c r="AD15" i="99"/>
  <c r="D15" i="99"/>
  <c r="D23" i="99" s="1"/>
  <c r="AD14" i="99"/>
  <c r="AB14" i="99"/>
  <c r="AF14" i="99" s="1"/>
  <c r="AF13" i="99"/>
  <c r="AD13" i="99"/>
  <c r="AB13" i="99"/>
  <c r="AF12" i="99"/>
  <c r="AD12" i="99"/>
  <c r="AF11" i="99"/>
  <c r="AD11" i="99"/>
  <c r="AB11" i="99"/>
  <c r="AD10" i="99"/>
  <c r="AB10" i="99"/>
  <c r="AF10" i="99" s="1"/>
  <c r="AD9" i="99"/>
  <c r="AB9" i="99"/>
  <c r="AD8" i="99"/>
  <c r="AB8" i="99"/>
  <c r="D8" i="99"/>
  <c r="D10" i="99" s="1"/>
  <c r="D11" i="99" s="1"/>
  <c r="AD7" i="99"/>
  <c r="AB7" i="99"/>
  <c r="AD6" i="99"/>
  <c r="M21" i="99" s="1"/>
  <c r="AB6" i="99"/>
  <c r="L21" i="99" s="1"/>
  <c r="D22" i="99" s="1"/>
  <c r="AD5" i="99"/>
  <c r="AB5" i="99"/>
  <c r="AD4" i="99"/>
  <c r="AB4" i="99"/>
  <c r="AD3" i="99"/>
  <c r="AB3" i="99"/>
  <c r="D3" i="99"/>
  <c r="AD2" i="99"/>
  <c r="AB2" i="99"/>
  <c r="X26" i="110"/>
  <c r="W26" i="110"/>
  <c r="V26" i="110"/>
  <c r="U26" i="110"/>
  <c r="T26" i="110"/>
  <c r="S26" i="110"/>
  <c r="R26" i="110"/>
  <c r="Q26" i="110"/>
  <c r="P26" i="110"/>
  <c r="O26" i="110"/>
  <c r="M26" i="110"/>
  <c r="J26" i="110"/>
  <c r="I26" i="110"/>
  <c r="H26" i="110"/>
  <c r="E26" i="110"/>
  <c r="D24" i="110"/>
  <c r="C24" i="110"/>
  <c r="E24" i="110" s="1"/>
  <c r="D20" i="110"/>
  <c r="D29" i="110" s="1"/>
  <c r="D19" i="110"/>
  <c r="D18" i="110"/>
  <c r="Z9" i="110"/>
  <c r="Y9" i="110"/>
  <c r="D9" i="110"/>
  <c r="Z8" i="110"/>
  <c r="Y8" i="110"/>
  <c r="D8" i="110"/>
  <c r="D10" i="110" s="1"/>
  <c r="D11" i="110" s="1"/>
  <c r="AL2" i="110"/>
  <c r="N26" i="110" s="1"/>
  <c r="C32" i="110" s="1"/>
  <c r="AJ2" i="110"/>
  <c r="L26" i="110" s="1"/>
  <c r="AH2" i="110"/>
  <c r="K26" i="110" s="1"/>
  <c r="V26" i="37"/>
  <c r="U26" i="37"/>
  <c r="T26" i="37"/>
  <c r="S26" i="37"/>
  <c r="R26" i="37"/>
  <c r="Q26" i="37"/>
  <c r="P26" i="37"/>
  <c r="O26" i="37"/>
  <c r="N26" i="37"/>
  <c r="C29" i="37" s="1"/>
  <c r="M26" i="37"/>
  <c r="J26" i="37"/>
  <c r="I26" i="37"/>
  <c r="H26" i="37"/>
  <c r="C25" i="37"/>
  <c r="E25" i="37" s="1"/>
  <c r="D24" i="37"/>
  <c r="C24" i="37"/>
  <c r="E24" i="37" s="1"/>
  <c r="D23" i="37"/>
  <c r="C23" i="37"/>
  <c r="E23" i="37" s="1"/>
  <c r="D19" i="37"/>
  <c r="D18" i="37"/>
  <c r="D8" i="37"/>
  <c r="D10" i="37" s="1"/>
  <c r="D11" i="37" s="1"/>
  <c r="D26" i="37" s="1"/>
  <c r="E26" i="37" s="1"/>
  <c r="AF2" i="37"/>
  <c r="L26" i="37" s="1"/>
  <c r="D3" i="37" s="1"/>
  <c r="AD2" i="37"/>
  <c r="K26" i="37" s="1"/>
  <c r="D29" i="37" s="1"/>
  <c r="C27" i="55"/>
  <c r="E26" i="55"/>
  <c r="D25" i="55"/>
  <c r="C25" i="55"/>
  <c r="E25" i="55" s="1"/>
  <c r="D24" i="55"/>
  <c r="C24" i="55"/>
  <c r="E24" i="55" s="1"/>
  <c r="D20" i="55"/>
  <c r="D29" i="55" s="1"/>
  <c r="Z9" i="55"/>
  <c r="Y9" i="55"/>
  <c r="D9" i="55"/>
  <c r="Z8" i="55"/>
  <c r="D17" i="55" s="1"/>
  <c r="D32" i="55" s="1"/>
  <c r="Y8" i="55"/>
  <c r="C32" i="55" s="1"/>
  <c r="E32" i="55" s="1"/>
  <c r="D33" i="55" s="1"/>
  <c r="D8" i="55"/>
  <c r="D10" i="55" s="1"/>
  <c r="D11" i="55" s="1"/>
  <c r="D27" i="55" s="1"/>
  <c r="D31" i="80"/>
  <c r="C31" i="80"/>
  <c r="E31" i="80" s="1"/>
  <c r="D32" i="80" s="1"/>
  <c r="E25" i="80"/>
  <c r="D24" i="80"/>
  <c r="C24" i="80"/>
  <c r="E24" i="80" s="1"/>
  <c r="D23" i="80"/>
  <c r="C23" i="80"/>
  <c r="E23" i="80" s="1"/>
  <c r="D16" i="80"/>
  <c r="D28" i="80" s="1"/>
  <c r="D9" i="80"/>
  <c r="D8" i="80"/>
  <c r="D10" i="80" s="1"/>
  <c r="D11" i="80" s="1"/>
  <c r="D26" i="80" s="1"/>
  <c r="E26" i="80" s="1"/>
  <c r="D31" i="81"/>
  <c r="C31" i="81"/>
  <c r="E31" i="81" s="1"/>
  <c r="D32" i="81" s="1"/>
  <c r="E25" i="81"/>
  <c r="D24" i="81"/>
  <c r="C24" i="81"/>
  <c r="E24" i="81" s="1"/>
  <c r="D23" i="81"/>
  <c r="C23" i="81"/>
  <c r="E23" i="81" s="1"/>
  <c r="E22" i="81"/>
  <c r="E21" i="81"/>
  <c r="D16" i="81"/>
  <c r="D28" i="81" s="1"/>
  <c r="D9" i="81"/>
  <c r="D8" i="81"/>
  <c r="D10" i="81" s="1"/>
  <c r="D11" i="81" s="1"/>
  <c r="D26" i="81" s="1"/>
  <c r="E26" i="81" s="1"/>
  <c r="E25" i="32"/>
  <c r="D24" i="32"/>
  <c r="C24" i="32"/>
  <c r="E24" i="32" s="1"/>
  <c r="D23" i="32"/>
  <c r="C23" i="32"/>
  <c r="E23" i="32" s="1"/>
  <c r="E22" i="32"/>
  <c r="E21" i="32"/>
  <c r="D8" i="32"/>
  <c r="D10" i="32" s="1"/>
  <c r="D11" i="32" s="1"/>
  <c r="D26" i="32" s="1"/>
  <c r="E26" i="32" s="1"/>
  <c r="E45" i="40"/>
  <c r="D44" i="40"/>
  <c r="C44" i="40"/>
  <c r="E44" i="40" s="1"/>
  <c r="V43" i="40"/>
  <c r="U43" i="40"/>
  <c r="T43" i="40"/>
  <c r="S43" i="40"/>
  <c r="R43" i="40"/>
  <c r="Q43" i="40"/>
  <c r="P43" i="40"/>
  <c r="O43" i="40"/>
  <c r="K43" i="40"/>
  <c r="J43" i="40"/>
  <c r="I43" i="40"/>
  <c r="H43" i="40"/>
  <c r="D43" i="40"/>
  <c r="C43" i="40"/>
  <c r="E43" i="40" s="1"/>
  <c r="D42" i="40"/>
  <c r="E41" i="40"/>
  <c r="D34" i="40"/>
  <c r="D26" i="40"/>
  <c r="D25" i="40"/>
  <c r="D27" i="40" s="1"/>
  <c r="D28" i="40" s="1"/>
  <c r="D46" i="40" s="1"/>
  <c r="AH19" i="40"/>
  <c r="N43" i="40" s="1"/>
  <c r="C42" i="40" s="1"/>
  <c r="E42" i="40" s="1"/>
  <c r="AG19" i="40"/>
  <c r="M43" i="40" s="1"/>
  <c r="C46" i="40" s="1"/>
  <c r="E46" i="40" s="1"/>
  <c r="AF19" i="40"/>
  <c r="L43" i="40" s="1"/>
  <c r="E28" i="39"/>
  <c r="D27" i="39"/>
  <c r="C27" i="39"/>
  <c r="E27" i="39" s="1"/>
  <c r="V26" i="39"/>
  <c r="U26" i="39"/>
  <c r="T26" i="39"/>
  <c r="S26" i="39"/>
  <c r="R26" i="39"/>
  <c r="Q26" i="39"/>
  <c r="P26" i="39"/>
  <c r="O26" i="39"/>
  <c r="M26" i="39"/>
  <c r="J26" i="39"/>
  <c r="I26" i="39"/>
  <c r="H26" i="39"/>
  <c r="D26" i="39"/>
  <c r="C26" i="39"/>
  <c r="E26" i="39" s="1"/>
  <c r="E25" i="39"/>
  <c r="E24" i="39"/>
  <c r="C20" i="39"/>
  <c r="D17" i="39"/>
  <c r="D9" i="39"/>
  <c r="D8" i="39"/>
  <c r="D10" i="39" s="1"/>
  <c r="D11" i="39" s="1"/>
  <c r="D29" i="39" s="1"/>
  <c r="E29" i="39" s="1"/>
  <c r="AH2" i="39"/>
  <c r="N26" i="39" s="1"/>
  <c r="C32" i="39" s="1"/>
  <c r="AF2" i="39"/>
  <c r="L26" i="39" s="1"/>
  <c r="AD2" i="39"/>
  <c r="K26" i="39" s="1"/>
  <c r="D32" i="39" s="1"/>
  <c r="X26" i="56"/>
  <c r="W26" i="56"/>
  <c r="V26" i="56"/>
  <c r="U26" i="56"/>
  <c r="T26" i="56"/>
  <c r="S26" i="56"/>
  <c r="R26" i="56"/>
  <c r="Q26" i="56"/>
  <c r="P26" i="56"/>
  <c r="O26" i="56"/>
  <c r="M26" i="56"/>
  <c r="J26" i="56"/>
  <c r="I26" i="56"/>
  <c r="H26" i="56"/>
  <c r="E26" i="56"/>
  <c r="D24" i="56"/>
  <c r="C24" i="56"/>
  <c r="E24" i="56" s="1"/>
  <c r="D20" i="56"/>
  <c r="D29" i="56" s="1"/>
  <c r="D19" i="56"/>
  <c r="D18" i="56"/>
  <c r="Z9" i="56"/>
  <c r="Y9" i="56"/>
  <c r="D9" i="56"/>
  <c r="Z8" i="56"/>
  <c r="Y8" i="56"/>
  <c r="D8" i="56"/>
  <c r="D10" i="56" s="1"/>
  <c r="D11" i="56" s="1"/>
  <c r="AL2" i="56"/>
  <c r="N26" i="56" s="1"/>
  <c r="C32" i="56" s="1"/>
  <c r="AJ2" i="56"/>
  <c r="L26" i="56" s="1"/>
  <c r="AH2" i="56"/>
  <c r="K26" i="56" s="1"/>
  <c r="E25" i="108"/>
  <c r="D24" i="108"/>
  <c r="C24" i="108"/>
  <c r="E24" i="108" s="1"/>
  <c r="C23" i="108"/>
  <c r="E22" i="108"/>
  <c r="V21" i="108"/>
  <c r="U21" i="108"/>
  <c r="T21" i="108"/>
  <c r="S21" i="108"/>
  <c r="R21" i="108"/>
  <c r="Q21" i="108"/>
  <c r="P21" i="108"/>
  <c r="N21" i="108"/>
  <c r="C26" i="108" s="1"/>
  <c r="K21" i="108"/>
  <c r="J21" i="108"/>
  <c r="I21" i="108"/>
  <c r="E21" i="108"/>
  <c r="D17" i="108"/>
  <c r="D16" i="108"/>
  <c r="D28" i="108" s="1"/>
  <c r="D15" i="108"/>
  <c r="D23" i="108" s="1"/>
  <c r="D9" i="108"/>
  <c r="D8" i="108"/>
  <c r="D10" i="108" s="1"/>
  <c r="D11" i="108" s="1"/>
  <c r="D26" i="108" s="1"/>
  <c r="AD4" i="108"/>
  <c r="AD3" i="108"/>
  <c r="AF2" i="108"/>
  <c r="O21" i="108" s="1"/>
  <c r="C31" i="108" s="1"/>
  <c r="AD2" i="108"/>
  <c r="M21" i="108" s="1"/>
  <c r="D3" i="108" s="1"/>
  <c r="AB2" i="108"/>
  <c r="L21" i="108" s="1"/>
  <c r="D31" i="108" s="1"/>
  <c r="AJ34" i="85"/>
  <c r="AD34" i="85"/>
  <c r="AB34" i="85"/>
  <c r="AD33" i="85"/>
  <c r="AB33" i="85"/>
  <c r="AD32" i="85"/>
  <c r="AF31" i="85"/>
  <c r="AD31" i="85"/>
  <c r="AD30" i="85"/>
  <c r="AB30" i="85"/>
  <c r="AD29" i="85"/>
  <c r="AD28" i="85"/>
  <c r="AD27" i="85"/>
  <c r="AD26" i="85"/>
  <c r="AB26" i="85"/>
  <c r="AD25" i="85"/>
  <c r="AB25" i="85"/>
  <c r="C25" i="85"/>
  <c r="E25" i="85" s="1"/>
  <c r="AD24" i="85"/>
  <c r="D24" i="85"/>
  <c r="C24" i="85"/>
  <c r="E24" i="85" s="1"/>
  <c r="AD23" i="85"/>
  <c r="C23" i="85"/>
  <c r="AD22" i="85"/>
  <c r="AF21" i="85"/>
  <c r="AD21" i="85"/>
  <c r="U21" i="85"/>
  <c r="T21" i="85"/>
  <c r="S21" i="85"/>
  <c r="R21" i="85"/>
  <c r="Q21" i="85"/>
  <c r="P21" i="85"/>
  <c r="O21" i="85"/>
  <c r="N21" i="85"/>
  <c r="M21" i="85"/>
  <c r="L21" i="85"/>
  <c r="D22" i="85" s="1"/>
  <c r="K21" i="85"/>
  <c r="J21" i="85"/>
  <c r="C22" i="85" s="1"/>
  <c r="E22" i="85" s="1"/>
  <c r="I21" i="85"/>
  <c r="D21" i="85"/>
  <c r="C21" i="85"/>
  <c r="E21" i="85" s="1"/>
  <c r="AE20" i="85"/>
  <c r="AD20" i="85"/>
  <c r="AD19" i="85"/>
  <c r="AB19" i="85"/>
  <c r="AF18" i="85"/>
  <c r="AD18" i="85"/>
  <c r="AD17" i="85"/>
  <c r="AD16" i="85"/>
  <c r="AB16" i="85"/>
  <c r="AF15" i="85"/>
  <c r="AD15" i="85"/>
  <c r="D15" i="85"/>
  <c r="D23" i="85" s="1"/>
  <c r="AD14" i="85"/>
  <c r="AB14" i="85"/>
  <c r="AF14" i="85" s="1"/>
  <c r="AF13" i="85"/>
  <c r="AD13" i="85"/>
  <c r="AB13" i="85"/>
  <c r="AF12" i="85"/>
  <c r="AD12" i="85"/>
  <c r="AF11" i="85"/>
  <c r="AD11" i="85"/>
  <c r="AB11" i="85"/>
  <c r="AD10" i="85"/>
  <c r="AB10" i="85"/>
  <c r="AF10" i="85" s="1"/>
  <c r="AD9" i="85"/>
  <c r="AB9" i="85"/>
  <c r="AD8" i="85"/>
  <c r="AB8" i="85"/>
  <c r="D8" i="85"/>
  <c r="D10" i="85" s="1"/>
  <c r="D11" i="85" s="1"/>
  <c r="D26" i="85" s="1"/>
  <c r="AD7" i="85"/>
  <c r="AB7" i="85"/>
  <c r="AD6" i="85"/>
  <c r="AB6" i="85"/>
  <c r="AD5" i="85"/>
  <c r="AB5" i="85"/>
  <c r="AD4" i="85"/>
  <c r="AB4" i="85"/>
  <c r="AD3" i="85"/>
  <c r="AB3" i="85"/>
  <c r="D3" i="85"/>
  <c r="AD2" i="85"/>
  <c r="AB2" i="85"/>
  <c r="C26" i="64"/>
  <c r="E25" i="64"/>
  <c r="D24" i="64"/>
  <c r="C24" i="64"/>
  <c r="E24" i="64" s="1"/>
  <c r="D23" i="64"/>
  <c r="C23" i="64"/>
  <c r="E23" i="64" s="1"/>
  <c r="C22" i="64"/>
  <c r="E22" i="64" s="1"/>
  <c r="E21" i="64"/>
  <c r="D8" i="64"/>
  <c r="D10" i="64" s="1"/>
  <c r="D11" i="64" s="1"/>
  <c r="D26" i="64" s="1"/>
  <c r="C26" i="66"/>
  <c r="E25" i="66"/>
  <c r="D24" i="66"/>
  <c r="C24" i="66"/>
  <c r="E24" i="66" s="1"/>
  <c r="F23" i="66"/>
  <c r="D23" i="66"/>
  <c r="C23" i="66"/>
  <c r="E23" i="66" s="1"/>
  <c r="F22" i="66"/>
  <c r="D22" i="66"/>
  <c r="C22" i="66"/>
  <c r="E22" i="66" s="1"/>
  <c r="F21" i="66"/>
  <c r="E21" i="66"/>
  <c r="F20" i="66"/>
  <c r="F19" i="66"/>
  <c r="F18" i="66"/>
  <c r="F17" i="66"/>
  <c r="F16" i="66"/>
  <c r="G15" i="66"/>
  <c r="F15" i="66"/>
  <c r="G14" i="66"/>
  <c r="F14" i="66"/>
  <c r="G13" i="66"/>
  <c r="F13" i="66"/>
  <c r="G12" i="66"/>
  <c r="F12" i="66"/>
  <c r="G11" i="66"/>
  <c r="F11" i="66"/>
  <c r="G10" i="66"/>
  <c r="F10" i="66"/>
  <c r="G9" i="66"/>
  <c r="F9" i="66"/>
  <c r="G8" i="66"/>
  <c r="F8" i="66"/>
  <c r="D8" i="66"/>
  <c r="D10" i="66" s="1"/>
  <c r="D11" i="66" s="1"/>
  <c r="D26" i="66" s="1"/>
  <c r="D3" i="66"/>
  <c r="J31" i="109"/>
  <c r="I31" i="109"/>
  <c r="K31" i="109" s="1"/>
  <c r="J32" i="109" s="1"/>
  <c r="C31" i="109"/>
  <c r="E31" i="109" s="1"/>
  <c r="D32" i="109" s="1"/>
  <c r="J30" i="109"/>
  <c r="J33" i="109" s="1"/>
  <c r="J34" i="109" s="1"/>
  <c r="J35" i="109" s="1"/>
  <c r="J36" i="109" s="1"/>
  <c r="E25" i="109"/>
  <c r="D24" i="109"/>
  <c r="C24" i="109"/>
  <c r="E24" i="109" s="1"/>
  <c r="D23" i="109"/>
  <c r="C23" i="109"/>
  <c r="E23" i="109" s="1"/>
  <c r="D16" i="109"/>
  <c r="D28" i="109" s="1"/>
  <c r="D9" i="109"/>
  <c r="D8" i="109"/>
  <c r="D10" i="109" s="1"/>
  <c r="D11" i="109" s="1"/>
  <c r="D26" i="109" s="1"/>
  <c r="E26" i="109" s="1"/>
  <c r="S41" i="88"/>
  <c r="S40" i="88"/>
  <c r="S39" i="88"/>
  <c r="S38" i="88"/>
  <c r="S37" i="88"/>
  <c r="S36" i="88"/>
  <c r="S35" i="88"/>
  <c r="S34" i="88"/>
  <c r="S33" i="88"/>
  <c r="S32" i="88"/>
  <c r="S31" i="88"/>
  <c r="S30" i="88"/>
  <c r="S29" i="88"/>
  <c r="S28" i="88"/>
  <c r="S27" i="88"/>
  <c r="S26" i="88"/>
  <c r="S25" i="88"/>
  <c r="A25" i="88"/>
  <c r="S24" i="88"/>
  <c r="A24" i="88"/>
  <c r="S23" i="88"/>
  <c r="A23" i="88"/>
  <c r="S22" i="88"/>
  <c r="A22" i="88"/>
  <c r="S21" i="88"/>
  <c r="A21" i="88"/>
  <c r="S20" i="88"/>
  <c r="A20" i="88"/>
  <c r="S19" i="88"/>
  <c r="A19" i="88"/>
  <c r="S18" i="88"/>
  <c r="A18" i="88"/>
  <c r="S17" i="88"/>
  <c r="S16" i="88"/>
  <c r="A16" i="88"/>
  <c r="S15" i="88"/>
  <c r="A15" i="88"/>
  <c r="S14" i="88"/>
  <c r="A14" i="88"/>
  <c r="S13" i="88"/>
  <c r="A13" i="88"/>
  <c r="S12" i="88"/>
  <c r="A12" i="88"/>
  <c r="S11" i="88"/>
  <c r="A11" i="88"/>
  <c r="S10" i="88"/>
  <c r="A10" i="88"/>
  <c r="S9" i="88"/>
  <c r="A9" i="88"/>
  <c r="S8" i="88"/>
  <c r="A8" i="88"/>
  <c r="S7" i="88"/>
  <c r="A7" i="88"/>
  <c r="S6" i="88"/>
  <c r="A6" i="88"/>
  <c r="F47" i="118"/>
  <c r="D46" i="118"/>
  <c r="F46" i="118" s="1"/>
  <c r="F44" i="118"/>
  <c r="F43" i="118"/>
  <c r="H19" i="118"/>
  <c r="G19" i="118"/>
  <c r="F19" i="118"/>
  <c r="E36" i="118" s="1"/>
  <c r="D45" i="118" s="1"/>
  <c r="E19" i="118"/>
  <c r="E35" i="118" s="1"/>
  <c r="D19" i="118"/>
  <c r="C19" i="118"/>
  <c r="B19" i="118"/>
  <c r="E29" i="118" s="1"/>
  <c r="E30" i="118" s="1"/>
  <c r="Z14" i="118"/>
  <c r="E39" i="118" s="1"/>
  <c r="L14" i="118"/>
  <c r="B14" i="118"/>
  <c r="F48" i="117"/>
  <c r="F45" i="117"/>
  <c r="F44" i="117"/>
  <c r="H19" i="117"/>
  <c r="G19" i="117"/>
  <c r="F19" i="117"/>
  <c r="E36" i="117" s="1"/>
  <c r="D46" i="117" s="1"/>
  <c r="E19" i="117"/>
  <c r="E35" i="117" s="1"/>
  <c r="D19" i="117"/>
  <c r="C19" i="117"/>
  <c r="B19" i="117"/>
  <c r="E29" i="117" s="1"/>
  <c r="E30" i="117" s="1"/>
  <c r="AB14" i="117"/>
  <c r="AA14" i="117"/>
  <c r="D49" i="117" s="1"/>
  <c r="Z14" i="117"/>
  <c r="E38" i="117" s="1"/>
  <c r="B14" i="117"/>
  <c r="F48" i="115"/>
  <c r="D47" i="115"/>
  <c r="F45" i="115"/>
  <c r="F44" i="115"/>
  <c r="E38" i="115"/>
  <c r="H19" i="115"/>
  <c r="G19" i="115"/>
  <c r="E37" i="115" s="1"/>
  <c r="F19" i="115"/>
  <c r="E35" i="115" s="1"/>
  <c r="D46" i="115" s="1"/>
  <c r="E19" i="115"/>
  <c r="E34" i="115" s="1"/>
  <c r="D19" i="115"/>
  <c r="C19" i="115"/>
  <c r="B19" i="115"/>
  <c r="E28" i="115" s="1"/>
  <c r="E29" i="115" s="1"/>
  <c r="Y14" i="115"/>
  <c r="E41" i="115" s="1"/>
  <c r="W14" i="115"/>
  <c r="E42" i="115" s="1"/>
  <c r="E30" i="115" s="1"/>
  <c r="E31" i="115" s="1"/>
  <c r="E32" i="115" s="1"/>
  <c r="B14" i="115"/>
  <c r="F47" i="113"/>
  <c r="D46" i="113"/>
  <c r="F43" i="113"/>
  <c r="H19" i="113"/>
  <c r="G19" i="113"/>
  <c r="E38" i="113" s="1"/>
  <c r="F19" i="113"/>
  <c r="E36" i="113" s="1"/>
  <c r="D45" i="113" s="1"/>
  <c r="E19" i="113"/>
  <c r="E35" i="113" s="1"/>
  <c r="D19" i="113"/>
  <c r="E34" i="113" s="1"/>
  <c r="C19" i="113"/>
  <c r="B19" i="113"/>
  <c r="E29" i="113" s="1"/>
  <c r="E30" i="113" s="1"/>
  <c r="X14" i="113"/>
  <c r="E41" i="113" s="1"/>
  <c r="E31" i="113" s="1"/>
  <c r="B14" i="113"/>
  <c r="D47" i="112"/>
  <c r="F47" i="112" s="1"/>
  <c r="D46" i="112"/>
  <c r="H19" i="112"/>
  <c r="G19" i="112"/>
  <c r="E38" i="112" s="1"/>
  <c r="F19" i="112"/>
  <c r="E36" i="112" s="1"/>
  <c r="D45" i="112" s="1"/>
  <c r="E19" i="112"/>
  <c r="E35" i="112" s="1"/>
  <c r="D19" i="112"/>
  <c r="E34" i="112" s="1"/>
  <c r="C19" i="112"/>
  <c r="E31" i="112" s="1"/>
  <c r="B19" i="112"/>
  <c r="E29" i="112" s="1"/>
  <c r="E30" i="112" s="1"/>
  <c r="E32" i="112" s="1"/>
  <c r="E33" i="112" s="1"/>
  <c r="W14" i="112"/>
  <c r="E41" i="112" s="1"/>
  <c r="B14" i="112"/>
  <c r="F47" i="107"/>
  <c r="H19" i="107"/>
  <c r="G19" i="107"/>
  <c r="E38" i="107" s="1"/>
  <c r="F19" i="107"/>
  <c r="E36" i="107" s="1"/>
  <c r="E19" i="107"/>
  <c r="E35" i="107" s="1"/>
  <c r="D19" i="107"/>
  <c r="E34" i="107" s="1"/>
  <c r="C19" i="107"/>
  <c r="E31" i="107" s="1"/>
  <c r="B19" i="107"/>
  <c r="E29" i="107" s="1"/>
  <c r="E30" i="107" s="1"/>
  <c r="E32" i="107" s="1"/>
  <c r="E33" i="107" s="1"/>
  <c r="B14" i="107"/>
  <c r="D47" i="103"/>
  <c r="F47" i="103" s="1"/>
  <c r="D46" i="103"/>
  <c r="H19" i="103"/>
  <c r="G19" i="103"/>
  <c r="E38" i="103" s="1"/>
  <c r="F19" i="103"/>
  <c r="E36" i="103" s="1"/>
  <c r="D45" i="103" s="1"/>
  <c r="E19" i="103"/>
  <c r="E35" i="103" s="1"/>
  <c r="D19" i="103"/>
  <c r="E34" i="103" s="1"/>
  <c r="C19" i="103"/>
  <c r="E31" i="103" s="1"/>
  <c r="B19" i="103"/>
  <c r="E29" i="103" s="1"/>
  <c r="E30" i="103" s="1"/>
  <c r="E32" i="103" s="1"/>
  <c r="E33" i="103" s="1"/>
  <c r="S14" i="103"/>
  <c r="L14" i="103"/>
  <c r="M14" i="103" s="1"/>
  <c r="E43" i="103" s="1"/>
  <c r="F14" i="103"/>
  <c r="E44" i="103" s="1"/>
  <c r="B14" i="103"/>
  <c r="D47" i="101"/>
  <c r="F47" i="101" s="1"/>
  <c r="D46" i="101"/>
  <c r="H19" i="101"/>
  <c r="G19" i="101"/>
  <c r="E38" i="101" s="1"/>
  <c r="F19" i="101"/>
  <c r="E36" i="101" s="1"/>
  <c r="D45" i="101" s="1"/>
  <c r="E19" i="101"/>
  <c r="E35" i="101" s="1"/>
  <c r="D19" i="101"/>
  <c r="E34" i="101" s="1"/>
  <c r="C19" i="101"/>
  <c r="E31" i="101" s="1"/>
  <c r="B19" i="101"/>
  <c r="E29" i="101" s="1"/>
  <c r="E30" i="101" s="1"/>
  <c r="E32" i="101" s="1"/>
  <c r="E33" i="101" s="1"/>
  <c r="R14" i="101"/>
  <c r="P14" i="101"/>
  <c r="F14" i="101"/>
  <c r="B14" i="101"/>
  <c r="D47" i="100"/>
  <c r="F47" i="100" s="1"/>
  <c r="D46" i="100"/>
  <c r="H19" i="100"/>
  <c r="G19" i="100"/>
  <c r="E38" i="100" s="1"/>
  <c r="F19" i="100"/>
  <c r="E36" i="100" s="1"/>
  <c r="D45" i="100" s="1"/>
  <c r="E19" i="100"/>
  <c r="E35" i="100" s="1"/>
  <c r="D19" i="100"/>
  <c r="E34" i="100" s="1"/>
  <c r="C19" i="100"/>
  <c r="E31" i="100" s="1"/>
  <c r="B19" i="100"/>
  <c r="E29" i="100" s="1"/>
  <c r="E30" i="100" s="1"/>
  <c r="E32" i="100" s="1"/>
  <c r="E33" i="100" s="1"/>
  <c r="P14" i="100"/>
  <c r="L14" i="100"/>
  <c r="F14" i="100"/>
  <c r="E44" i="100" s="1"/>
  <c r="B14" i="100"/>
  <c r="D47" i="98"/>
  <c r="F47" i="98" s="1"/>
  <c r="D46" i="98"/>
  <c r="H19" i="98"/>
  <c r="G19" i="98"/>
  <c r="E38" i="98" s="1"/>
  <c r="F19" i="98"/>
  <c r="E36" i="98" s="1"/>
  <c r="D45" i="98" s="1"/>
  <c r="E19" i="98"/>
  <c r="E35" i="98" s="1"/>
  <c r="D19" i="98"/>
  <c r="E34" i="98" s="1"/>
  <c r="C19" i="98"/>
  <c r="E31" i="98" s="1"/>
  <c r="B19" i="98"/>
  <c r="E29" i="98" s="1"/>
  <c r="E30" i="98" s="1"/>
  <c r="E32" i="98" s="1"/>
  <c r="E33" i="98" s="1"/>
  <c r="Q14" i="98"/>
  <c r="I14" i="98"/>
  <c r="B14" i="98"/>
  <c r="D47" i="97"/>
  <c r="F47" i="97" s="1"/>
  <c r="D46" i="97"/>
  <c r="H19" i="97"/>
  <c r="G19" i="97"/>
  <c r="E38" i="97" s="1"/>
  <c r="F19" i="97"/>
  <c r="E36" i="97" s="1"/>
  <c r="D45" i="97" s="1"/>
  <c r="E19" i="97"/>
  <c r="E35" i="97" s="1"/>
  <c r="D19" i="97"/>
  <c r="E34" i="97" s="1"/>
  <c r="C19" i="97"/>
  <c r="E31" i="97" s="1"/>
  <c r="B19" i="97"/>
  <c r="E29" i="97" s="1"/>
  <c r="E30" i="97" s="1"/>
  <c r="E32" i="97" s="1"/>
  <c r="E33" i="97" s="1"/>
  <c r="O14" i="97"/>
  <c r="B14" i="97"/>
  <c r="D47" i="92"/>
  <c r="F47" i="92" s="1"/>
  <c r="D46" i="92"/>
  <c r="H19" i="92"/>
  <c r="G19" i="92"/>
  <c r="E38" i="92" s="1"/>
  <c r="F19" i="92"/>
  <c r="E36" i="92" s="1"/>
  <c r="D45" i="92" s="1"/>
  <c r="E19" i="92"/>
  <c r="E35" i="92" s="1"/>
  <c r="D19" i="92"/>
  <c r="E34" i="92" s="1"/>
  <c r="C19" i="92"/>
  <c r="E31" i="92" s="1"/>
  <c r="B19" i="92"/>
  <c r="E29" i="92" s="1"/>
  <c r="E30" i="92" s="1"/>
  <c r="E32" i="92" s="1"/>
  <c r="E33" i="92" s="1"/>
  <c r="L14" i="92"/>
  <c r="B14" i="92"/>
  <c r="D47" i="86"/>
  <c r="F47" i="86" s="1"/>
  <c r="D46" i="86"/>
  <c r="H19" i="86"/>
  <c r="G19" i="86"/>
  <c r="E38" i="86" s="1"/>
  <c r="F19" i="86"/>
  <c r="E36" i="86" s="1"/>
  <c r="D45" i="86" s="1"/>
  <c r="E19" i="86"/>
  <c r="E35" i="86" s="1"/>
  <c r="D19" i="86"/>
  <c r="E34" i="86" s="1"/>
  <c r="C19" i="86"/>
  <c r="E31" i="86" s="1"/>
  <c r="B19" i="86"/>
  <c r="E29" i="86" s="1"/>
  <c r="E30" i="86" s="1"/>
  <c r="E32" i="86" s="1"/>
  <c r="E33" i="86" s="1"/>
  <c r="B14" i="86"/>
  <c r="B38" i="105"/>
  <c r="B37" i="105"/>
  <c r="B36" i="105"/>
  <c r="B35" i="105"/>
  <c r="B34" i="105"/>
  <c r="B33" i="105"/>
  <c r="B32" i="105"/>
  <c r="B31" i="105"/>
  <c r="B30" i="105"/>
  <c r="B29" i="105"/>
  <c r="B28" i="105"/>
  <c r="B27" i="105"/>
  <c r="B26" i="105"/>
  <c r="B25" i="105"/>
  <c r="B24" i="105"/>
  <c r="B23" i="105"/>
  <c r="B22" i="105"/>
  <c r="B21" i="105"/>
  <c r="B20" i="105"/>
  <c r="B19" i="105"/>
  <c r="B18" i="105"/>
  <c r="B17" i="105"/>
  <c r="B16" i="105"/>
  <c r="B15" i="105"/>
  <c r="B14" i="105"/>
  <c r="B13" i="105"/>
  <c r="B12" i="105"/>
  <c r="B11" i="105"/>
  <c r="B10" i="105"/>
  <c r="B9" i="105"/>
  <c r="B8" i="105"/>
  <c r="B7" i="105"/>
  <c r="B6" i="105"/>
  <c r="A6" i="105"/>
  <c r="S58" i="89"/>
  <c r="S57" i="89"/>
  <c r="S56" i="89"/>
  <c r="S55" i="89"/>
  <c r="S54" i="89"/>
  <c r="S53" i="89"/>
  <c r="S52" i="89"/>
  <c r="S51" i="89"/>
  <c r="S50" i="89"/>
  <c r="S49" i="89"/>
  <c r="S48" i="89"/>
  <c r="S47" i="89"/>
  <c r="S46" i="89"/>
  <c r="S42" i="89"/>
  <c r="S41" i="89"/>
  <c r="S40" i="89"/>
  <c r="S37" i="89"/>
  <c r="S36" i="89"/>
  <c r="S35" i="89"/>
  <c r="S34" i="89"/>
  <c r="S33" i="89"/>
  <c r="S32" i="89"/>
  <c r="S31" i="89"/>
  <c r="S30" i="89"/>
  <c r="S29" i="89"/>
  <c r="S24" i="89"/>
  <c r="S23" i="89"/>
  <c r="S22" i="89"/>
  <c r="S21" i="89"/>
  <c r="S20" i="89"/>
  <c r="S17" i="89"/>
  <c r="S16" i="89"/>
  <c r="S15" i="89"/>
  <c r="S14" i="89"/>
  <c r="S13" i="89"/>
  <c r="S12" i="89"/>
  <c r="S11" i="89"/>
  <c r="S10" i="89"/>
  <c r="S9" i="89"/>
  <c r="S8" i="89"/>
  <c r="S7" i="89"/>
  <c r="S6" i="89"/>
  <c r="S5" i="89"/>
  <c r="A5" i="89"/>
  <c r="E25" i="48"/>
  <c r="D24" i="48"/>
  <c r="C24" i="48"/>
  <c r="E24" i="48" s="1"/>
  <c r="D23" i="48"/>
  <c r="C23" i="48"/>
  <c r="E23" i="48" s="1"/>
  <c r="D22" i="48"/>
  <c r="E22" i="48" s="1"/>
  <c r="D21" i="48"/>
  <c r="E21" i="48" s="1"/>
  <c r="D8" i="48"/>
  <c r="D10" i="48" s="1"/>
  <c r="D11" i="48" s="1"/>
  <c r="D26" i="48" s="1"/>
  <c r="E26" i="48" s="1"/>
  <c r="C26" i="63"/>
  <c r="E25" i="63"/>
  <c r="D24" i="63"/>
  <c r="C24" i="63"/>
  <c r="E24" i="63" s="1"/>
  <c r="D23" i="63"/>
  <c r="C23" i="63"/>
  <c r="E23" i="63" s="1"/>
  <c r="D22" i="63"/>
  <c r="C21" i="63"/>
  <c r="D8" i="63"/>
  <c r="D10" i="63" s="1"/>
  <c r="D11" i="63" s="1"/>
  <c r="D26" i="63" s="1"/>
  <c r="E25" i="43"/>
  <c r="D24" i="43"/>
  <c r="C24" i="43"/>
  <c r="E24" i="43" s="1"/>
  <c r="D23" i="43"/>
  <c r="C23" i="43"/>
  <c r="E23" i="43" s="1"/>
  <c r="E22" i="43"/>
  <c r="E21" i="43"/>
  <c r="D8" i="43"/>
  <c r="D10" i="43" s="1"/>
  <c r="D11" i="43" s="1"/>
  <c r="D26" i="43" s="1"/>
  <c r="E26" i="43" s="1"/>
  <c r="E25" i="49"/>
  <c r="D24" i="49"/>
  <c r="C24" i="49"/>
  <c r="E24" i="49" s="1"/>
  <c r="D23" i="49"/>
  <c r="C23" i="49"/>
  <c r="E23" i="49" s="1"/>
  <c r="D22" i="49"/>
  <c r="C22" i="49"/>
  <c r="E22" i="49" s="1"/>
  <c r="C21" i="49"/>
  <c r="E21" i="49" s="1"/>
  <c r="D8" i="49"/>
  <c r="D10" i="49" s="1"/>
  <c r="D11" i="49" s="1"/>
  <c r="D26" i="49" s="1"/>
  <c r="E26" i="49" s="1"/>
  <c r="D27" i="73"/>
  <c r="C27" i="73"/>
  <c r="E27" i="73" s="1"/>
  <c r="C26" i="73"/>
  <c r="E25" i="73"/>
  <c r="D24" i="73"/>
  <c r="C24" i="73"/>
  <c r="E24" i="73" s="1"/>
  <c r="D23" i="73"/>
  <c r="C23" i="73"/>
  <c r="E23" i="73" s="1"/>
  <c r="D22" i="73"/>
  <c r="C22" i="73"/>
  <c r="E22" i="73" s="1"/>
  <c r="D21" i="73"/>
  <c r="C21" i="73"/>
  <c r="E21" i="73" s="1"/>
  <c r="D8" i="73"/>
  <c r="D10" i="73" s="1"/>
  <c r="D11" i="73" s="1"/>
  <c r="D26" i="73" s="1"/>
  <c r="E25" i="74"/>
  <c r="D24" i="74"/>
  <c r="C24" i="74"/>
  <c r="E24" i="74" s="1"/>
  <c r="D23" i="74"/>
  <c r="C23" i="74"/>
  <c r="E23" i="74" s="1"/>
  <c r="D22" i="74"/>
  <c r="C22" i="74"/>
  <c r="E22" i="74" s="1"/>
  <c r="E21" i="74"/>
  <c r="D8" i="74"/>
  <c r="D10" i="74" s="1"/>
  <c r="D11" i="74" s="1"/>
  <c r="D26" i="74" s="1"/>
  <c r="E26" i="74" s="1"/>
  <c r="C26" i="79"/>
  <c r="E25" i="79"/>
  <c r="D24" i="79"/>
  <c r="C24" i="79"/>
  <c r="E24" i="79" s="1"/>
  <c r="D23" i="79"/>
  <c r="C23" i="79"/>
  <c r="E23" i="79" s="1"/>
  <c r="C22" i="79"/>
  <c r="E22" i="79" s="1"/>
  <c r="E21" i="79"/>
  <c r="D8" i="79"/>
  <c r="D10" i="79" s="1"/>
  <c r="D11" i="79" s="1"/>
  <c r="D26" i="79" s="1"/>
  <c r="C26" i="75"/>
  <c r="E25" i="75"/>
  <c r="D24" i="75"/>
  <c r="C24" i="75"/>
  <c r="E24" i="75" s="1"/>
  <c r="D23" i="75"/>
  <c r="C23" i="75"/>
  <c r="E23" i="75" s="1"/>
  <c r="D22" i="75"/>
  <c r="C22" i="75"/>
  <c r="E22" i="75" s="1"/>
  <c r="E21" i="75"/>
  <c r="D8" i="75"/>
  <c r="D10" i="75" s="1"/>
  <c r="D11" i="75" s="1"/>
  <c r="D26" i="75" s="1"/>
  <c r="C26" i="77"/>
  <c r="E25" i="77"/>
  <c r="D24" i="77"/>
  <c r="C24" i="77"/>
  <c r="E24" i="77" s="1"/>
  <c r="D23" i="77"/>
  <c r="C23" i="77"/>
  <c r="E23" i="77" s="1"/>
  <c r="D22" i="77"/>
  <c r="C22" i="77"/>
  <c r="E22" i="77" s="1"/>
  <c r="E21" i="77"/>
  <c r="D8" i="77"/>
  <c r="D10" i="77" s="1"/>
  <c r="D11" i="77" s="1"/>
  <c r="D26" i="77" s="1"/>
  <c r="C26" i="78"/>
  <c r="E25" i="78"/>
  <c r="D24" i="78"/>
  <c r="C24" i="78"/>
  <c r="E24" i="78" s="1"/>
  <c r="D23" i="78"/>
  <c r="C23" i="78"/>
  <c r="E23" i="78" s="1"/>
  <c r="D22" i="78"/>
  <c r="C22" i="78"/>
  <c r="E22" i="78" s="1"/>
  <c r="E21" i="78"/>
  <c r="D8" i="78"/>
  <c r="D10" i="78" s="1"/>
  <c r="D11" i="78" s="1"/>
  <c r="D26" i="78" s="1"/>
  <c r="C26" i="82"/>
  <c r="E25" i="82"/>
  <c r="D24" i="82"/>
  <c r="C24" i="82"/>
  <c r="E24" i="82" s="1"/>
  <c r="D23" i="82"/>
  <c r="C23" i="82"/>
  <c r="E23" i="82" s="1"/>
  <c r="C22" i="82"/>
  <c r="E22" i="82" s="1"/>
  <c r="E21" i="82"/>
  <c r="D8" i="82"/>
  <c r="D10" i="82" s="1"/>
  <c r="D11" i="82" s="1"/>
  <c r="D26" i="82" s="1"/>
  <c r="C26" i="83"/>
  <c r="E25" i="83"/>
  <c r="D24" i="83"/>
  <c r="C24" i="83"/>
  <c r="E24" i="83" s="1"/>
  <c r="D23" i="83"/>
  <c r="C23" i="83"/>
  <c r="E23" i="83" s="1"/>
  <c r="D22" i="83"/>
  <c r="C22" i="83"/>
  <c r="E22" i="83" s="1"/>
  <c r="E21" i="83"/>
  <c r="D8" i="83"/>
  <c r="D10" i="83" s="1"/>
  <c r="D11" i="83" s="1"/>
  <c r="D26" i="83" s="1"/>
  <c r="C26" i="84"/>
  <c r="E25" i="84"/>
  <c r="D24" i="84"/>
  <c r="C24" i="84"/>
  <c r="E24" i="84" s="1"/>
  <c r="D23" i="84"/>
  <c r="C23" i="84"/>
  <c r="E23" i="84" s="1"/>
  <c r="D22" i="84"/>
  <c r="C22" i="84"/>
  <c r="E22" i="84" s="1"/>
  <c r="E21" i="84"/>
  <c r="D8" i="84"/>
  <c r="D10" i="84" s="1"/>
  <c r="D11" i="84" s="1"/>
  <c r="D26" i="84" s="1"/>
  <c r="E25" i="72"/>
  <c r="D24" i="72"/>
  <c r="C24" i="72"/>
  <c r="E24" i="72" s="1"/>
  <c r="D23" i="72"/>
  <c r="C23" i="72"/>
  <c r="E23" i="72" s="1"/>
  <c r="D22" i="72"/>
  <c r="C22" i="72"/>
  <c r="E22" i="72" s="1"/>
  <c r="E21" i="72"/>
  <c r="D8" i="72"/>
  <c r="D10" i="72" s="1"/>
  <c r="D11" i="72" s="1"/>
  <c r="D26" i="72" s="1"/>
  <c r="E26" i="72" s="1"/>
  <c r="E25" i="70"/>
  <c r="D24" i="70"/>
  <c r="E24" i="70" s="1"/>
  <c r="D23" i="70"/>
  <c r="C23" i="70"/>
  <c r="E23" i="70" s="1"/>
  <c r="D22" i="70"/>
  <c r="C22" i="70"/>
  <c r="E22" i="70" s="1"/>
  <c r="E21" i="70"/>
  <c r="D12" i="70"/>
  <c r="D8" i="70"/>
  <c r="D10" i="70" s="1"/>
  <c r="D11" i="70" s="1"/>
  <c r="D26" i="70" s="1"/>
  <c r="E26" i="70" s="1"/>
  <c r="E25" i="69"/>
  <c r="D24" i="69"/>
  <c r="C24" i="69"/>
  <c r="E24" i="69" s="1"/>
  <c r="D23" i="69"/>
  <c r="C23" i="69"/>
  <c r="E23" i="69" s="1"/>
  <c r="E22" i="69"/>
  <c r="E21" i="69"/>
  <c r="D8" i="69"/>
  <c r="D10" i="69" s="1"/>
  <c r="D11" i="69" s="1"/>
  <c r="D26" i="69" s="1"/>
  <c r="E26" i="69" s="1"/>
  <c r="E25" i="68"/>
  <c r="D24" i="68"/>
  <c r="C24" i="68"/>
  <c r="E24" i="68" s="1"/>
  <c r="D23" i="68"/>
  <c r="C23" i="68"/>
  <c r="E23" i="68" s="1"/>
  <c r="C22" i="68"/>
  <c r="E22" i="68" s="1"/>
  <c r="E21" i="68"/>
  <c r="D8" i="68"/>
  <c r="D10" i="68" s="1"/>
  <c r="D11" i="68" s="1"/>
  <c r="D26" i="68" s="1"/>
  <c r="E26" i="68" s="1"/>
  <c r="C26" i="67"/>
  <c r="E25" i="67"/>
  <c r="D24" i="67"/>
  <c r="C24" i="67"/>
  <c r="E24" i="67" s="1"/>
  <c r="D23" i="67"/>
  <c r="C23" i="67"/>
  <c r="E23" i="67" s="1"/>
  <c r="D22" i="67"/>
  <c r="C22" i="67"/>
  <c r="E22" i="67" s="1"/>
  <c r="E21" i="67"/>
  <c r="D8" i="67"/>
  <c r="D10" i="67" s="1"/>
  <c r="D11" i="67" s="1"/>
  <c r="D26" i="67" s="1"/>
  <c r="C26" i="62"/>
  <c r="E25" i="62"/>
  <c r="D24" i="62"/>
  <c r="C24" i="62"/>
  <c r="E24" i="62" s="1"/>
  <c r="D23" i="62"/>
  <c r="C23" i="62"/>
  <c r="E23" i="62" s="1"/>
  <c r="D22" i="62"/>
  <c r="C22" i="62"/>
  <c r="E22" i="62" s="1"/>
  <c r="E21" i="62"/>
  <c r="D8" i="62"/>
  <c r="D10" i="62" s="1"/>
  <c r="D11" i="62" s="1"/>
  <c r="D26" i="62" s="1"/>
  <c r="E25" i="58"/>
  <c r="D24" i="58"/>
  <c r="C24" i="58"/>
  <c r="E24" i="58" s="1"/>
  <c r="D23" i="58"/>
  <c r="C23" i="58"/>
  <c r="E23" i="58" s="1"/>
  <c r="C22" i="58"/>
  <c r="E22" i="58" s="1"/>
  <c r="E21" i="58"/>
  <c r="D8" i="58"/>
  <c r="D10" i="58" s="1"/>
  <c r="D11" i="58" s="1"/>
  <c r="D26" i="58" s="1"/>
  <c r="E26" i="58" s="1"/>
  <c r="C26" i="54"/>
  <c r="E25" i="54"/>
  <c r="D24" i="54"/>
  <c r="C24" i="54"/>
  <c r="E24" i="54" s="1"/>
  <c r="D23" i="54"/>
  <c r="C23" i="54"/>
  <c r="E23" i="54" s="1"/>
  <c r="D22" i="54"/>
  <c r="C22" i="54"/>
  <c r="E22" i="54" s="1"/>
  <c r="E21" i="54"/>
  <c r="D8" i="54"/>
  <c r="D10" i="54" s="1"/>
  <c r="D11" i="54" s="1"/>
  <c r="D26" i="54" s="1"/>
  <c r="E25" i="52"/>
  <c r="D24" i="52"/>
  <c r="C24" i="52"/>
  <c r="E24" i="52" s="1"/>
  <c r="D23" i="52"/>
  <c r="C23" i="52"/>
  <c r="E23" i="52" s="1"/>
  <c r="D22" i="52"/>
  <c r="E22" i="52" s="1"/>
  <c r="E21" i="52"/>
  <c r="D8" i="52"/>
  <c r="D10" i="52" s="1"/>
  <c r="D11" i="52" s="1"/>
  <c r="D26" i="52" s="1"/>
  <c r="E26" i="52" s="1"/>
  <c r="E25" i="51"/>
  <c r="D24" i="51"/>
  <c r="C24" i="51"/>
  <c r="E24" i="51" s="1"/>
  <c r="D23" i="51"/>
  <c r="C23" i="51"/>
  <c r="E23" i="51" s="1"/>
  <c r="C22" i="51"/>
  <c r="E22" i="51" s="1"/>
  <c r="E21" i="51"/>
  <c r="D8" i="51"/>
  <c r="D10" i="51" s="1"/>
  <c r="D11" i="51" s="1"/>
  <c r="D26" i="51" s="1"/>
  <c r="E26" i="51" s="1"/>
  <c r="E25" i="50"/>
  <c r="D24" i="50"/>
  <c r="C24" i="50"/>
  <c r="E24" i="50" s="1"/>
  <c r="D23" i="50"/>
  <c r="C23" i="50"/>
  <c r="E23" i="50" s="1"/>
  <c r="D22" i="50"/>
  <c r="E22" i="50" s="1"/>
  <c r="E21" i="50"/>
  <c r="D8" i="50"/>
  <c r="D10" i="50" s="1"/>
  <c r="D11" i="50" s="1"/>
  <c r="D26" i="50" s="1"/>
  <c r="E26" i="50" s="1"/>
  <c r="C26" i="47"/>
  <c r="E25" i="47"/>
  <c r="D24" i="47"/>
  <c r="C24" i="47"/>
  <c r="E24" i="47" s="1"/>
  <c r="D23" i="47"/>
  <c r="C23" i="47"/>
  <c r="E23" i="47" s="1"/>
  <c r="D22" i="47"/>
  <c r="C22" i="47"/>
  <c r="E22" i="47" s="1"/>
  <c r="E21" i="47"/>
  <c r="D8" i="47"/>
  <c r="D10" i="47" s="1"/>
  <c r="D11" i="47" s="1"/>
  <c r="D26" i="47" s="1"/>
  <c r="E25" i="45"/>
  <c r="D24" i="45"/>
  <c r="C24" i="45"/>
  <c r="E24" i="45" s="1"/>
  <c r="D23" i="45"/>
  <c r="C23" i="45"/>
  <c r="E23" i="45" s="1"/>
  <c r="D22" i="45"/>
  <c r="E22" i="45" s="1"/>
  <c r="E21" i="45"/>
  <c r="D8" i="45"/>
  <c r="D10" i="45" s="1"/>
  <c r="D11" i="45" s="1"/>
  <c r="D26" i="45" s="1"/>
  <c r="E26" i="45" s="1"/>
  <c r="E25" i="44"/>
  <c r="D24" i="44"/>
  <c r="C24" i="44"/>
  <c r="E24" i="44" s="1"/>
  <c r="D23" i="44"/>
  <c r="C23" i="44"/>
  <c r="E23" i="44" s="1"/>
  <c r="E22" i="44"/>
  <c r="E21" i="44"/>
  <c r="D8" i="44"/>
  <c r="D10" i="44" s="1"/>
  <c r="D11" i="44" s="1"/>
  <c r="D26" i="44" s="1"/>
  <c r="E26" i="44" s="1"/>
  <c r="E25" i="41"/>
  <c r="D24" i="41"/>
  <c r="C24" i="41"/>
  <c r="E24" i="41" s="1"/>
  <c r="D23" i="41"/>
  <c r="C23" i="41"/>
  <c r="E23" i="41" s="1"/>
  <c r="E22" i="41"/>
  <c r="E21" i="41"/>
  <c r="D8" i="41"/>
  <c r="D10" i="41" s="1"/>
  <c r="D11" i="41" s="1"/>
  <c r="D26" i="41" s="1"/>
  <c r="E26" i="41" s="1"/>
  <c r="E25" i="38"/>
  <c r="D24" i="38"/>
  <c r="C24" i="38"/>
  <c r="E24" i="38" s="1"/>
  <c r="D23" i="38"/>
  <c r="C23" i="38"/>
  <c r="E23" i="38" s="1"/>
  <c r="E22" i="38"/>
  <c r="E21" i="38"/>
  <c r="D8" i="38"/>
  <c r="D10" i="38" s="1"/>
  <c r="D11" i="38" s="1"/>
  <c r="D26" i="38" s="1"/>
  <c r="E26" i="38" s="1"/>
  <c r="E25" i="42"/>
  <c r="D24" i="42"/>
  <c r="C24" i="42"/>
  <c r="E24" i="42" s="1"/>
  <c r="D23" i="42"/>
  <c r="C23" i="42"/>
  <c r="E23" i="42" s="1"/>
  <c r="E22" i="42"/>
  <c r="E21" i="42"/>
  <c r="D8" i="42"/>
  <c r="D10" i="42" s="1"/>
  <c r="D11" i="42" s="1"/>
  <c r="D26" i="42" s="1"/>
  <c r="E26" i="42" s="1"/>
  <c r="E25" i="36"/>
  <c r="D24" i="36"/>
  <c r="C24" i="36"/>
  <c r="E24" i="36" s="1"/>
  <c r="D23" i="36"/>
  <c r="C23" i="36"/>
  <c r="E23" i="36" s="1"/>
  <c r="D22" i="36"/>
  <c r="C22" i="36"/>
  <c r="E22" i="36" s="1"/>
  <c r="E21" i="36"/>
  <c r="D8" i="36"/>
  <c r="D10" i="36" s="1"/>
  <c r="D11" i="36" s="1"/>
  <c r="D26" i="36" s="1"/>
  <c r="E26" i="36" s="1"/>
  <c r="E25" i="35"/>
  <c r="D24" i="35"/>
  <c r="C24" i="35"/>
  <c r="E24" i="35" s="1"/>
  <c r="D23" i="35"/>
  <c r="C23" i="35"/>
  <c r="E23" i="35" s="1"/>
  <c r="D22" i="35"/>
  <c r="E22" i="35" s="1"/>
  <c r="E21" i="35"/>
  <c r="D8" i="35"/>
  <c r="D10" i="35" s="1"/>
  <c r="D11" i="35" s="1"/>
  <c r="D26" i="35" s="1"/>
  <c r="E26" i="35" s="1"/>
  <c r="E25" i="34"/>
  <c r="D24" i="34"/>
  <c r="C24" i="34"/>
  <c r="E24" i="34" s="1"/>
  <c r="D23" i="34"/>
  <c r="C23" i="34"/>
  <c r="E23" i="34" s="1"/>
  <c r="D22" i="34"/>
  <c r="E22" i="34" s="1"/>
  <c r="E21" i="34"/>
  <c r="D8" i="34"/>
  <c r="D10" i="34" s="1"/>
  <c r="D11" i="34" s="1"/>
  <c r="D26" i="34" s="1"/>
  <c r="E26" i="34" s="1"/>
  <c r="E25" i="33"/>
  <c r="D24" i="33"/>
  <c r="C24" i="33"/>
  <c r="E24" i="33" s="1"/>
  <c r="D23" i="33"/>
  <c r="C23" i="33"/>
  <c r="E23" i="33" s="1"/>
  <c r="C22" i="33"/>
  <c r="E22" i="33" s="1"/>
  <c r="E21" i="33"/>
  <c r="D8" i="33"/>
  <c r="D10" i="33" s="1"/>
  <c r="D11" i="33" s="1"/>
  <c r="D26" i="33" s="1"/>
  <c r="E26" i="33" s="1"/>
  <c r="E25" i="29"/>
  <c r="D24" i="29"/>
  <c r="C24" i="29"/>
  <c r="E24" i="29" s="1"/>
  <c r="D23" i="29"/>
  <c r="C23" i="29"/>
  <c r="E23" i="29" s="1"/>
  <c r="E22" i="29"/>
  <c r="E21" i="29"/>
  <c r="D8" i="29"/>
  <c r="D10" i="29" s="1"/>
  <c r="D11" i="29" s="1"/>
  <c r="D26" i="29" s="1"/>
  <c r="E26" i="29" s="1"/>
  <c r="A110" i="89" l="1"/>
  <c r="AY308" i="126"/>
  <c r="AZ308" i="126"/>
  <c r="BA308" i="126"/>
  <c r="BB308" i="126"/>
  <c r="BC308" i="126"/>
  <c r="BD308" i="126"/>
  <c r="BE308" i="126"/>
  <c r="BF308" i="126"/>
  <c r="BG308" i="126"/>
  <c r="BH308" i="126"/>
  <c r="BI308" i="126"/>
  <c r="BJ308" i="126"/>
  <c r="BK308" i="126"/>
  <c r="BL308" i="126"/>
  <c r="BM308" i="126"/>
  <c r="BN308" i="126"/>
  <c r="BO308" i="126"/>
  <c r="AY305" i="126"/>
  <c r="AZ305" i="126"/>
  <c r="AY300" i="126"/>
  <c r="AZ300" i="126"/>
  <c r="BA300" i="126"/>
  <c r="BB300" i="126"/>
  <c r="AY297" i="126"/>
  <c r="AZ297" i="126"/>
  <c r="BA297" i="126"/>
  <c r="AY293" i="126"/>
  <c r="AZ293" i="126"/>
  <c r="A100" i="126"/>
  <c r="F100" i="126"/>
  <c r="F101" i="126"/>
  <c r="F102" i="126"/>
  <c r="F103" i="126"/>
  <c r="F104" i="126"/>
  <c r="F105" i="126"/>
  <c r="F106" i="126"/>
  <c r="F107" i="126"/>
  <c r="F108" i="126"/>
  <c r="F109" i="126"/>
  <c r="F110" i="126"/>
  <c r="F111" i="126"/>
  <c r="F112" i="126"/>
  <c r="F113" i="126"/>
  <c r="F114" i="126"/>
  <c r="F115" i="126"/>
  <c r="F116" i="126"/>
  <c r="F117" i="126"/>
  <c r="F118" i="126"/>
  <c r="F119" i="126"/>
  <c r="F120" i="126"/>
  <c r="F121" i="126"/>
  <c r="F122" i="126"/>
  <c r="F123" i="126"/>
  <c r="F124" i="126"/>
  <c r="F125" i="126"/>
  <c r="F126" i="126"/>
  <c r="F127" i="126"/>
  <c r="F128" i="126"/>
  <c r="F129" i="126"/>
  <c r="F130" i="126"/>
  <c r="F131" i="126"/>
  <c r="F132" i="126"/>
  <c r="F133" i="126"/>
  <c r="F134" i="126"/>
  <c r="F135" i="126"/>
  <c r="F136" i="126"/>
  <c r="F137" i="126"/>
  <c r="F138" i="126"/>
  <c r="F139" i="126"/>
  <c r="F140" i="126"/>
  <c r="F141" i="126"/>
  <c r="F142" i="126"/>
  <c r="F143" i="126"/>
  <c r="F144" i="126"/>
  <c r="F145" i="126"/>
  <c r="F146" i="126"/>
  <c r="F147" i="126"/>
  <c r="F148" i="126"/>
  <c r="F149" i="126"/>
  <c r="F150" i="126"/>
  <c r="F151" i="126"/>
  <c r="F152" i="126"/>
  <c r="F153" i="126"/>
  <c r="F154" i="126"/>
  <c r="F155" i="126"/>
  <c r="F156" i="126"/>
  <c r="F157" i="126"/>
  <c r="F158" i="126"/>
  <c r="F159" i="126"/>
  <c r="F160" i="126"/>
  <c r="F161" i="126"/>
  <c r="F162" i="126"/>
  <c r="F163" i="126"/>
  <c r="F164" i="126"/>
  <c r="F165" i="126"/>
  <c r="F166" i="126"/>
  <c r="F167" i="126"/>
  <c r="F168" i="126"/>
  <c r="F169" i="126"/>
  <c r="F170" i="126"/>
  <c r="F171" i="126"/>
  <c r="F172" i="126"/>
  <c r="F173" i="126"/>
  <c r="F174" i="126"/>
  <c r="F175" i="126"/>
  <c r="F176" i="126"/>
  <c r="F177" i="126"/>
  <c r="F178" i="126"/>
  <c r="F179" i="126"/>
  <c r="F180" i="126"/>
  <c r="F181" i="126"/>
  <c r="F182" i="126"/>
  <c r="F183" i="126"/>
  <c r="F184" i="126"/>
  <c r="F185" i="126"/>
  <c r="F186" i="126"/>
  <c r="F187" i="126"/>
  <c r="F188" i="126"/>
  <c r="F189" i="126"/>
  <c r="F190" i="126"/>
  <c r="F191" i="126"/>
  <c r="F192" i="126"/>
  <c r="F193" i="126"/>
  <c r="F194" i="126"/>
  <c r="F195" i="126"/>
  <c r="A4" i="126"/>
  <c r="F5" i="126"/>
  <c r="F6" i="126"/>
  <c r="F7" i="126"/>
  <c r="F8" i="126"/>
  <c r="F9" i="126"/>
  <c r="F10" i="126"/>
  <c r="F11" i="126"/>
  <c r="F12" i="126"/>
  <c r="F13" i="126"/>
  <c r="F14" i="126"/>
  <c r="F15" i="126"/>
  <c r="F16" i="126"/>
  <c r="F17" i="126"/>
  <c r="F18" i="126"/>
  <c r="F19" i="126"/>
  <c r="F20" i="126"/>
  <c r="F21" i="126"/>
  <c r="F22" i="126"/>
  <c r="F23" i="126"/>
  <c r="F24" i="126"/>
  <c r="F25" i="126"/>
  <c r="F26" i="126"/>
  <c r="F27" i="126"/>
  <c r="F28" i="126"/>
  <c r="F29" i="126"/>
  <c r="F30" i="126"/>
  <c r="F31" i="126"/>
  <c r="F32" i="126"/>
  <c r="F33" i="126"/>
  <c r="F34" i="126"/>
  <c r="F35" i="126"/>
  <c r="F36" i="126"/>
  <c r="F37" i="126"/>
  <c r="F38" i="126"/>
  <c r="F39" i="126"/>
  <c r="F40" i="126"/>
  <c r="F41" i="126"/>
  <c r="F42" i="126"/>
  <c r="F43" i="126"/>
  <c r="F44" i="126"/>
  <c r="F45" i="126"/>
  <c r="F46" i="126"/>
  <c r="F47" i="126"/>
  <c r="F48" i="126"/>
  <c r="F49" i="126"/>
  <c r="F50" i="126"/>
  <c r="F51" i="126"/>
  <c r="F52" i="126"/>
  <c r="F53" i="126"/>
  <c r="F54" i="126"/>
  <c r="F55" i="126"/>
  <c r="F56" i="126"/>
  <c r="F57" i="126"/>
  <c r="F58" i="126"/>
  <c r="F59" i="126"/>
  <c r="F60" i="126"/>
  <c r="F61" i="126"/>
  <c r="F62" i="126"/>
  <c r="F63" i="126"/>
  <c r="F64" i="126"/>
  <c r="F65" i="126"/>
  <c r="F66" i="126"/>
  <c r="F67" i="126"/>
  <c r="F68" i="126"/>
  <c r="F69" i="126"/>
  <c r="F70" i="126"/>
  <c r="F71" i="126"/>
  <c r="F72" i="126"/>
  <c r="F73" i="126"/>
  <c r="F74" i="126"/>
  <c r="F75" i="126"/>
  <c r="F76" i="126"/>
  <c r="F77" i="126"/>
  <c r="F78" i="126"/>
  <c r="F79" i="126"/>
  <c r="F80" i="126"/>
  <c r="F81" i="126"/>
  <c r="F82" i="126"/>
  <c r="F83" i="126"/>
  <c r="F84" i="126"/>
  <c r="F85" i="126"/>
  <c r="F86" i="126"/>
  <c r="F87" i="126"/>
  <c r="F88" i="126"/>
  <c r="F89" i="126"/>
  <c r="F90" i="126"/>
  <c r="F91" i="126"/>
  <c r="F92" i="126"/>
  <c r="F93" i="126"/>
  <c r="F94" i="126"/>
  <c r="F95" i="126"/>
  <c r="F96" i="126"/>
  <c r="F97" i="126"/>
  <c r="F98" i="126"/>
  <c r="F99" i="126"/>
  <c r="F4" i="126"/>
  <c r="J209" i="126"/>
  <c r="J204" i="126"/>
  <c r="J201" i="126"/>
  <c r="J197" i="126"/>
  <c r="G196" i="126"/>
  <c r="F196" i="126"/>
  <c r="F197" i="126"/>
  <c r="F198" i="126"/>
  <c r="AY198" i="126" s="1"/>
  <c r="F199" i="126"/>
  <c r="AX199" i="126" s="1"/>
  <c r="F200" i="126"/>
  <c r="AX200" i="126" s="1"/>
  <c r="F201" i="126"/>
  <c r="F202" i="126"/>
  <c r="AX202" i="126" s="1"/>
  <c r="F203" i="126"/>
  <c r="AX203" i="126" s="1"/>
  <c r="F204" i="126"/>
  <c r="F205" i="126"/>
  <c r="AY205" i="126" s="1"/>
  <c r="F206" i="126"/>
  <c r="AY206" i="126" s="1"/>
  <c r="F207" i="126"/>
  <c r="AY207" i="126" s="1"/>
  <c r="F208" i="126"/>
  <c r="AX208" i="126" s="1"/>
  <c r="F209" i="126"/>
  <c r="F210" i="126"/>
  <c r="AX210" i="126" s="1"/>
  <c r="F211" i="126"/>
  <c r="AX211" i="126" s="1"/>
  <c r="F212" i="126"/>
  <c r="AX212" i="126" s="1"/>
  <c r="F213" i="126"/>
  <c r="AX213" i="126" s="1"/>
  <c r="F214" i="126"/>
  <c r="AX214" i="126" s="1"/>
  <c r="F215" i="126"/>
  <c r="AX215" i="126" s="1"/>
  <c r="F216" i="126"/>
  <c r="AX216" i="126" s="1"/>
  <c r="F217" i="126"/>
  <c r="AX217" i="126" s="1"/>
  <c r="F218" i="126"/>
  <c r="AX218" i="126" s="1"/>
  <c r="F219" i="126"/>
  <c r="AX219" i="126" s="1"/>
  <c r="F220" i="126"/>
  <c r="AX220" i="126" s="1"/>
  <c r="F221" i="126"/>
  <c r="AX221" i="126" s="1"/>
  <c r="F222" i="126"/>
  <c r="AX222" i="126" s="1"/>
  <c r="F223" i="126"/>
  <c r="AY223" i="126" s="1"/>
  <c r="F224" i="126"/>
  <c r="AY224" i="126" s="1"/>
  <c r="F225" i="126"/>
  <c r="AX225" i="126" s="1"/>
  <c r="F226" i="126"/>
  <c r="AY226" i="126" s="1"/>
  <c r="F227" i="126"/>
  <c r="F228" i="126"/>
  <c r="F229" i="126"/>
  <c r="F230" i="126"/>
  <c r="F231" i="126"/>
  <c r="F232" i="126"/>
  <c r="F233" i="126"/>
  <c r="F234" i="126"/>
  <c r="F235" i="126"/>
  <c r="F236" i="126"/>
  <c r="F237" i="126"/>
  <c r="F238" i="126"/>
  <c r="F239" i="126"/>
  <c r="F240" i="126"/>
  <c r="F241" i="126"/>
  <c r="F242" i="126"/>
  <c r="F243" i="126"/>
  <c r="F244" i="126"/>
  <c r="F245" i="126"/>
  <c r="F246" i="126"/>
  <c r="F247" i="126"/>
  <c r="F248" i="126"/>
  <c r="F249" i="126"/>
  <c r="F250" i="126"/>
  <c r="F251" i="126"/>
  <c r="F252" i="126"/>
  <c r="F253" i="126"/>
  <c r="F254" i="126"/>
  <c r="F255" i="126"/>
  <c r="F256" i="126"/>
  <c r="F257" i="126"/>
  <c r="F258" i="126"/>
  <c r="F259" i="126"/>
  <c r="F260" i="126"/>
  <c r="F261" i="126"/>
  <c r="F262" i="126"/>
  <c r="F263" i="126"/>
  <c r="F264" i="126"/>
  <c r="F265" i="126"/>
  <c r="F266" i="126"/>
  <c r="F267" i="126"/>
  <c r="F268" i="126"/>
  <c r="F269" i="126"/>
  <c r="F270" i="126"/>
  <c r="F271" i="126"/>
  <c r="F272" i="126"/>
  <c r="F273" i="126"/>
  <c r="F274" i="126"/>
  <c r="F275" i="126"/>
  <c r="F276" i="126"/>
  <c r="F277" i="126"/>
  <c r="F278" i="126"/>
  <c r="F279" i="126"/>
  <c r="F280" i="126"/>
  <c r="F281" i="126"/>
  <c r="F282" i="126"/>
  <c r="F283" i="126"/>
  <c r="F284" i="126"/>
  <c r="F285" i="126"/>
  <c r="F286" i="126"/>
  <c r="F287" i="126"/>
  <c r="F288" i="126"/>
  <c r="F289" i="126"/>
  <c r="F290" i="126"/>
  <c r="F291" i="126"/>
  <c r="D29" i="29"/>
  <c r="D30" i="29" s="1"/>
  <c r="D31" i="29" s="1"/>
  <c r="D32" i="29" s="1"/>
  <c r="D29" i="33"/>
  <c r="D30" i="33" s="1"/>
  <c r="D31" i="33" s="1"/>
  <c r="D32" i="33" s="1"/>
  <c r="D29" i="34"/>
  <c r="D30" i="34" s="1"/>
  <c r="D31" i="34" s="1"/>
  <c r="D32" i="34" s="1"/>
  <c r="D29" i="35"/>
  <c r="D30" i="35" s="1"/>
  <c r="D31" i="35" s="1"/>
  <c r="D32" i="35" s="1"/>
  <c r="D29" i="36"/>
  <c r="D30" i="36" s="1"/>
  <c r="D31" i="36" s="1"/>
  <c r="D32" i="36" s="1"/>
  <c r="D29" i="42"/>
  <c r="D30" i="42" s="1"/>
  <c r="D31" i="42" s="1"/>
  <c r="D32" i="42" s="1"/>
  <c r="D29" i="38"/>
  <c r="D30" i="38" s="1"/>
  <c r="D31" i="38" s="1"/>
  <c r="D32" i="38" s="1"/>
  <c r="D29" i="41"/>
  <c r="D30" i="41" s="1"/>
  <c r="D31" i="41" s="1"/>
  <c r="D32" i="41" s="1"/>
  <c r="D29" i="44"/>
  <c r="D30" i="44" s="1"/>
  <c r="D31" i="44" s="1"/>
  <c r="D32" i="44" s="1"/>
  <c r="D29" i="45"/>
  <c r="D30" i="45" s="1"/>
  <c r="D31" i="45" s="1"/>
  <c r="D32" i="45" s="1"/>
  <c r="E26" i="47"/>
  <c r="D29" i="47" s="1"/>
  <c r="D30" i="47" s="1"/>
  <c r="D31" i="47" s="1"/>
  <c r="D32" i="47" s="1"/>
  <c r="D29" i="50"/>
  <c r="D30" i="50" s="1"/>
  <c r="D31" i="50" s="1"/>
  <c r="D32" i="50" s="1"/>
  <c r="D29" i="51"/>
  <c r="D30" i="51" s="1"/>
  <c r="D31" i="51" s="1"/>
  <c r="D32" i="51" s="1"/>
  <c r="D29" i="52"/>
  <c r="D30" i="52" s="1"/>
  <c r="D31" i="52" s="1"/>
  <c r="D32" i="52" s="1"/>
  <c r="E26" i="54"/>
  <c r="D29" i="54" s="1"/>
  <c r="D30" i="54" s="1"/>
  <c r="D31" i="54" s="1"/>
  <c r="D32" i="54" s="1"/>
  <c r="D29" i="58"/>
  <c r="D30" i="58" s="1"/>
  <c r="D31" i="58" s="1"/>
  <c r="D32" i="58" s="1"/>
  <c r="E26" i="62"/>
  <c r="D29" i="62" s="1"/>
  <c r="D30" i="62" s="1"/>
  <c r="D31" i="62" s="1"/>
  <c r="D32" i="62" s="1"/>
  <c r="E26" i="67"/>
  <c r="D29" i="67" s="1"/>
  <c r="D30" i="67" s="1"/>
  <c r="D31" i="67" s="1"/>
  <c r="D32" i="67" s="1"/>
  <c r="D29" i="68"/>
  <c r="D30" i="68" s="1"/>
  <c r="D31" i="68" s="1"/>
  <c r="D32" i="68" s="1"/>
  <c r="D29" i="69"/>
  <c r="D30" i="69" s="1"/>
  <c r="D31" i="69" s="1"/>
  <c r="D32" i="69" s="1"/>
  <c r="D29" i="70"/>
  <c r="D30" i="70" s="1"/>
  <c r="D31" i="70" s="1"/>
  <c r="D32" i="70" s="1"/>
  <c r="D29" i="72"/>
  <c r="D30" i="72" s="1"/>
  <c r="D31" i="72" s="1"/>
  <c r="D32" i="72" s="1"/>
  <c r="E26" i="84"/>
  <c r="D29" i="84" s="1"/>
  <c r="D30" i="84" s="1"/>
  <c r="D31" i="84" s="1"/>
  <c r="D32" i="84" s="1"/>
  <c r="E26" i="83"/>
  <c r="D29" i="83" s="1"/>
  <c r="D30" i="83" s="1"/>
  <c r="D31" i="83" s="1"/>
  <c r="D32" i="83" s="1"/>
  <c r="E26" i="82"/>
  <c r="D29" i="82" s="1"/>
  <c r="D30" i="82" s="1"/>
  <c r="D31" i="82" s="1"/>
  <c r="D32" i="82" s="1"/>
  <c r="E26" i="78"/>
  <c r="D29" i="78" s="1"/>
  <c r="D30" i="78" s="1"/>
  <c r="D31" i="78" s="1"/>
  <c r="D32" i="78" s="1"/>
  <c r="E26" i="77"/>
  <c r="D29" i="77" s="1"/>
  <c r="D30" i="77" s="1"/>
  <c r="D31" i="77" s="1"/>
  <c r="D32" i="77" s="1"/>
  <c r="E26" i="75"/>
  <c r="D29" i="75" s="1"/>
  <c r="D30" i="75" s="1"/>
  <c r="D31" i="75" s="1"/>
  <c r="D32" i="75" s="1"/>
  <c r="E26" i="79"/>
  <c r="D29" i="79" s="1"/>
  <c r="D30" i="79" s="1"/>
  <c r="D31" i="79" s="1"/>
  <c r="D32" i="79" s="1"/>
  <c r="D29" i="74"/>
  <c r="D30" i="74" s="1"/>
  <c r="D31" i="74" s="1"/>
  <c r="D32" i="74" s="1"/>
  <c r="E26" i="73"/>
  <c r="D29" i="73" s="1"/>
  <c r="D30" i="73" s="1"/>
  <c r="D31" i="73" s="1"/>
  <c r="D32" i="73" s="1"/>
  <c r="D29" i="49"/>
  <c r="D30" i="49" s="1"/>
  <c r="D31" i="49" s="1"/>
  <c r="D32" i="49" s="1"/>
  <c r="D29" i="43"/>
  <c r="D30" i="43" s="1"/>
  <c r="D31" i="43" s="1"/>
  <c r="D32" i="43" s="1"/>
  <c r="C22" i="63"/>
  <c r="E22" i="63" s="1"/>
  <c r="E21" i="63"/>
  <c r="E26" i="63"/>
  <c r="D29" i="63" s="1"/>
  <c r="D30" i="63" s="1"/>
  <c r="D31" i="63" s="1"/>
  <c r="D32" i="63" s="1"/>
  <c r="D29" i="48"/>
  <c r="D30" i="48" s="1"/>
  <c r="D31" i="48" s="1"/>
  <c r="D32" i="48" s="1"/>
  <c r="A38" i="105"/>
  <c r="A37" i="105"/>
  <c r="A36" i="105"/>
  <c r="A35" i="105"/>
  <c r="A34" i="105"/>
  <c r="A33" i="105"/>
  <c r="A32" i="105"/>
  <c r="A31" i="105"/>
  <c r="A30" i="105"/>
  <c r="A29" i="105"/>
  <c r="A28" i="105"/>
  <c r="A27" i="105"/>
  <c r="A26" i="105"/>
  <c r="A25" i="105"/>
  <c r="A24" i="105"/>
  <c r="A23" i="105"/>
  <c r="A22" i="105"/>
  <c r="A21" i="105"/>
  <c r="A20" i="105"/>
  <c r="A19" i="105"/>
  <c r="A18" i="105"/>
  <c r="A17" i="105"/>
  <c r="A16" i="105"/>
  <c r="A15" i="105"/>
  <c r="A14" i="105"/>
  <c r="A13" i="105"/>
  <c r="A12" i="105"/>
  <c r="A11" i="105"/>
  <c r="A10" i="105"/>
  <c r="A9" i="105"/>
  <c r="A8" i="105"/>
  <c r="A7" i="105"/>
  <c r="S107" i="89"/>
  <c r="S108" i="89"/>
  <c r="S109" i="89"/>
  <c r="S111" i="89"/>
  <c r="S112" i="89"/>
  <c r="S113" i="89"/>
  <c r="S114" i="89"/>
  <c r="S115" i="89"/>
  <c r="S116" i="89"/>
  <c r="S117" i="89"/>
  <c r="S118" i="89"/>
  <c r="S119" i="89"/>
  <c r="S120" i="89"/>
  <c r="S121" i="89"/>
  <c r="S122" i="89"/>
  <c r="S123" i="89"/>
  <c r="S124" i="89"/>
  <c r="S125" i="89"/>
  <c r="S126" i="89"/>
  <c r="S127" i="89"/>
  <c r="S128" i="89"/>
  <c r="S129" i="89"/>
  <c r="S130" i="89"/>
  <c r="S131" i="89"/>
  <c r="S132" i="89"/>
  <c r="S133" i="89"/>
  <c r="S134" i="89"/>
  <c r="S135" i="89"/>
  <c r="S136" i="89"/>
  <c r="S137" i="89"/>
  <c r="S138" i="89"/>
  <c r="S139" i="89"/>
  <c r="S140" i="89"/>
  <c r="S141" i="89"/>
  <c r="S142" i="89"/>
  <c r="S143" i="89"/>
  <c r="S144" i="89"/>
  <c r="S145" i="89"/>
  <c r="S146" i="89"/>
  <c r="S147" i="89"/>
  <c r="S148" i="89"/>
  <c r="S149" i="89"/>
  <c r="S150" i="89"/>
  <c r="S151" i="89"/>
  <c r="S152" i="89"/>
  <c r="S153" i="89"/>
  <c r="S154" i="89"/>
  <c r="S155" i="89"/>
  <c r="S156" i="89"/>
  <c r="S157" i="89"/>
  <c r="S158" i="89"/>
  <c r="S159" i="89"/>
  <c r="S160" i="89"/>
  <c r="S161" i="89"/>
  <c r="S162" i="89"/>
  <c r="S163" i="89"/>
  <c r="S164" i="89"/>
  <c r="S165" i="89"/>
  <c r="S166" i="89"/>
  <c r="S167" i="89"/>
  <c r="S168" i="89"/>
  <c r="S169" i="89"/>
  <c r="S170" i="89"/>
  <c r="S171" i="89"/>
  <c r="S172" i="89"/>
  <c r="S173" i="89"/>
  <c r="S174" i="89"/>
  <c r="S175" i="89"/>
  <c r="S176" i="89"/>
  <c r="S177" i="89"/>
  <c r="S178" i="89"/>
  <c r="S179" i="89"/>
  <c r="S180" i="89"/>
  <c r="S181" i="89"/>
  <c r="S182" i="89"/>
  <c r="S183" i="89"/>
  <c r="S184" i="89"/>
  <c r="S185" i="89"/>
  <c r="S186" i="89"/>
  <c r="S187" i="89"/>
  <c r="S188" i="89"/>
  <c r="S189" i="89"/>
  <c r="S190" i="89"/>
  <c r="S191" i="89"/>
  <c r="S192" i="89"/>
  <c r="S193" i="89"/>
  <c r="S194" i="89"/>
  <c r="S195" i="89"/>
  <c r="S196" i="89"/>
  <c r="S197" i="89"/>
  <c r="S198" i="89"/>
  <c r="S199" i="89"/>
  <c r="S200" i="89"/>
  <c r="S201" i="89"/>
  <c r="S202" i="89"/>
  <c r="S203" i="89"/>
  <c r="S204" i="89"/>
  <c r="S205" i="89"/>
  <c r="S206" i="89"/>
  <c r="S207" i="89"/>
  <c r="S208" i="89"/>
  <c r="S209" i="89"/>
  <c r="S210" i="89"/>
  <c r="S211" i="89"/>
  <c r="S212" i="89"/>
  <c r="S213" i="89"/>
  <c r="S214" i="89"/>
  <c r="S215" i="89"/>
  <c r="S216" i="89"/>
  <c r="S217" i="89"/>
  <c r="S218" i="89"/>
  <c r="S219" i="89"/>
  <c r="S220" i="89"/>
  <c r="S221" i="89"/>
  <c r="S222" i="89"/>
  <c r="S223" i="89"/>
  <c r="S224" i="89"/>
  <c r="S225" i="89"/>
  <c r="S226" i="89"/>
  <c r="S227" i="89"/>
  <c r="S228" i="89"/>
  <c r="S229" i="89"/>
  <c r="S230" i="89"/>
  <c r="S231" i="89"/>
  <c r="S232" i="89"/>
  <c r="S233" i="89"/>
  <c r="S234" i="89"/>
  <c r="S235" i="89"/>
  <c r="S236" i="89"/>
  <c r="S237" i="89"/>
  <c r="S238" i="89"/>
  <c r="S239" i="89"/>
  <c r="S240" i="89"/>
  <c r="S241" i="89"/>
  <c r="S242" i="89"/>
  <c r="S243" i="89"/>
  <c r="S244" i="89"/>
  <c r="S245" i="89"/>
  <c r="S246" i="89"/>
  <c r="S247" i="89"/>
  <c r="S248" i="89"/>
  <c r="S249" i="89"/>
  <c r="S250" i="89"/>
  <c r="S251" i="89"/>
  <c r="S252" i="89"/>
  <c r="S253" i="89"/>
  <c r="S254" i="89"/>
  <c r="S255" i="89"/>
  <c r="S256" i="89"/>
  <c r="S257" i="89"/>
  <c r="S258" i="89"/>
  <c r="S259" i="89"/>
  <c r="S260" i="89"/>
  <c r="S261" i="89"/>
  <c r="S262" i="89"/>
  <c r="S263" i="89"/>
  <c r="S264" i="89"/>
  <c r="S265" i="89"/>
  <c r="S266" i="89"/>
  <c r="S267" i="89"/>
  <c r="S268" i="89"/>
  <c r="S269" i="89"/>
  <c r="S270" i="89"/>
  <c r="S271" i="89"/>
  <c r="S272" i="89"/>
  <c r="S273" i="89"/>
  <c r="S274" i="89"/>
  <c r="S275" i="89"/>
  <c r="S276" i="89"/>
  <c r="S277" i="89"/>
  <c r="S278" i="89"/>
  <c r="S279" i="89"/>
  <c r="S280" i="89"/>
  <c r="S281" i="89"/>
  <c r="S282" i="89"/>
  <c r="S283" i="89"/>
  <c r="S284" i="89"/>
  <c r="S285" i="89"/>
  <c r="S286" i="89"/>
  <c r="S287" i="89"/>
  <c r="S288" i="89"/>
  <c r="S289" i="89"/>
  <c r="S290" i="89"/>
  <c r="S291" i="89"/>
  <c r="S292" i="89"/>
  <c r="S293" i="89"/>
  <c r="S294" i="89"/>
  <c r="S295" i="89"/>
  <c r="S296" i="89"/>
  <c r="S297" i="89"/>
  <c r="S298" i="89"/>
  <c r="S299" i="89"/>
  <c r="S300" i="89"/>
  <c r="S301" i="89"/>
  <c r="S302" i="89"/>
  <c r="S303" i="89"/>
  <c r="S304" i="89"/>
  <c r="S305" i="89"/>
  <c r="S106" i="89"/>
  <c r="S105" i="89"/>
  <c r="S104" i="89"/>
  <c r="S103" i="89"/>
  <c r="S102" i="89"/>
  <c r="S101" i="89"/>
  <c r="S100" i="89"/>
  <c r="S99" i="89"/>
  <c r="S98" i="89"/>
  <c r="S97" i="89"/>
  <c r="S93" i="89"/>
  <c r="S94" i="89"/>
  <c r="S95" i="89"/>
  <c r="S96" i="89"/>
  <c r="S90" i="89"/>
  <c r="S89" i="89"/>
  <c r="S88" i="89"/>
  <c r="S77" i="89"/>
  <c r="S78" i="89"/>
  <c r="S79" i="89"/>
  <c r="S80" i="89"/>
  <c r="S81" i="89"/>
  <c r="S82" i="89"/>
  <c r="S83" i="89"/>
  <c r="S84" i="89"/>
  <c r="S85" i="89"/>
  <c r="S86" i="89"/>
  <c r="S87" i="89"/>
  <c r="S91" i="89"/>
  <c r="S92" i="89"/>
  <c r="S76" i="89"/>
  <c r="S75" i="89"/>
  <c r="S74" i="89"/>
  <c r="S73" i="89"/>
  <c r="S72" i="89"/>
  <c r="S71" i="89"/>
  <c r="S70" i="89"/>
  <c r="S69" i="89"/>
  <c r="S68" i="89"/>
  <c r="S65" i="89"/>
  <c r="S62" i="89"/>
  <c r="S61" i="89"/>
  <c r="S60" i="89"/>
  <c r="S59" i="89"/>
  <c r="H19" i="137"/>
  <c r="E19" i="137"/>
  <c r="E35" i="137" s="1"/>
  <c r="E19" i="129"/>
  <c r="E35" i="129" s="1"/>
  <c r="H19" i="129"/>
  <c r="H19" i="128"/>
  <c r="E19" i="128"/>
  <c r="D27" i="109"/>
  <c r="D35" i="109" s="1"/>
  <c r="D36" i="109" s="1"/>
  <c r="D37" i="109" s="1"/>
  <c r="D38" i="109" s="1"/>
  <c r="E26" i="66"/>
  <c r="D29" i="66" s="1"/>
  <c r="D30" i="66" s="1"/>
  <c r="D31" i="66" s="1"/>
  <c r="D32" i="66" s="1"/>
  <c r="E26" i="64"/>
  <c r="D29" i="64" s="1"/>
  <c r="D30" i="64" s="1"/>
  <c r="D31" i="64" s="1"/>
  <c r="D32" i="64" s="1"/>
  <c r="C26" i="85"/>
  <c r="E26" i="85" s="1"/>
  <c r="E23" i="85"/>
  <c r="D29" i="85" s="1"/>
  <c r="D30" i="85" s="1"/>
  <c r="D31" i="85" s="1"/>
  <c r="D32" i="85" s="1"/>
  <c r="E31" i="108"/>
  <c r="D32" i="108" s="1"/>
  <c r="E26" i="108"/>
  <c r="E23" i="108"/>
  <c r="D27" i="108" s="1"/>
  <c r="D35" i="108" s="1"/>
  <c r="D36" i="108" s="1"/>
  <c r="D37" i="108" s="1"/>
  <c r="D38" i="108" s="1"/>
  <c r="D32" i="56"/>
  <c r="D17" i="56"/>
  <c r="E32" i="56"/>
  <c r="D33" i="56" s="1"/>
  <c r="C27" i="56"/>
  <c r="D25" i="56"/>
  <c r="D27" i="56" s="1"/>
  <c r="C25" i="56"/>
  <c r="E25" i="56" s="1"/>
  <c r="E32" i="39"/>
  <c r="D33" i="39" s="1"/>
  <c r="D30" i="39"/>
  <c r="D36" i="39" s="1"/>
  <c r="D37" i="39" s="1"/>
  <c r="D38" i="39" s="1"/>
  <c r="D49" i="40"/>
  <c r="D50" i="40" s="1"/>
  <c r="D51" i="40" s="1"/>
  <c r="D29" i="32"/>
  <c r="D30" i="32" s="1"/>
  <c r="D31" i="32" s="1"/>
  <c r="D32" i="32" s="1"/>
  <c r="D27" i="81"/>
  <c r="D35" i="81" s="1"/>
  <c r="D36" i="81" s="1"/>
  <c r="D37" i="81" s="1"/>
  <c r="D38" i="81" s="1"/>
  <c r="D27" i="80"/>
  <c r="D35" i="80" s="1"/>
  <c r="D36" i="80" s="1"/>
  <c r="D37" i="80" s="1"/>
  <c r="D38" i="80" s="1"/>
  <c r="E27" i="55"/>
  <c r="D28" i="55" s="1"/>
  <c r="D36" i="55" s="1"/>
  <c r="D37" i="55" s="1"/>
  <c r="D38" i="55" s="1"/>
  <c r="D39" i="55" s="1"/>
  <c r="D27" i="37"/>
  <c r="E29" i="37"/>
  <c r="D30" i="37" s="1"/>
  <c r="D32" i="110"/>
  <c r="D17" i="110"/>
  <c r="E32" i="110"/>
  <c r="D33" i="110" s="1"/>
  <c r="C27" i="110"/>
  <c r="D25" i="110"/>
  <c r="D27" i="110" s="1"/>
  <c r="C25" i="110"/>
  <c r="E25" i="110" s="1"/>
  <c r="D26" i="99"/>
  <c r="E22" i="99"/>
  <c r="C26" i="99"/>
  <c r="E26" i="99" s="1"/>
  <c r="E23" i="99"/>
  <c r="D29" i="99" s="1"/>
  <c r="D30" i="99" s="1"/>
  <c r="D31" i="99" s="1"/>
  <c r="D32" i="99" s="1"/>
  <c r="D29" i="61"/>
  <c r="D30" i="61" s="1"/>
  <c r="D31" i="61" s="1"/>
  <c r="D32" i="61" s="1"/>
  <c r="D29" i="59"/>
  <c r="D30" i="59" s="1"/>
  <c r="D31" i="59" s="1"/>
  <c r="D32" i="59" s="1"/>
  <c r="E26" i="57"/>
  <c r="D29" i="57" s="1"/>
  <c r="D30" i="57" s="1"/>
  <c r="D31" i="57" s="1"/>
  <c r="D32" i="57" s="1"/>
  <c r="E22" i="30"/>
  <c r="E25" i="30"/>
  <c r="E42" i="133"/>
  <c r="J224" i="126"/>
  <c r="AX224" i="126" s="1"/>
  <c r="J196" i="126"/>
  <c r="J223" i="126"/>
  <c r="AX223" i="126" s="1"/>
  <c r="J207" i="126"/>
  <c r="AX207" i="126" s="1"/>
  <c r="A196" i="126"/>
  <c r="J206" i="126"/>
  <c r="AX206" i="126" s="1"/>
  <c r="J198" i="126"/>
  <c r="AX198" i="126" s="1"/>
  <c r="J226" i="126"/>
  <c r="AX226" i="126" s="1"/>
  <c r="J205" i="126"/>
  <c r="AX205" i="126" s="1"/>
  <c r="G197" i="126"/>
  <c r="H196" i="126"/>
  <c r="AY196" i="126" s="1"/>
  <c r="V14" i="137"/>
  <c r="U14" i="137"/>
  <c r="T14" i="137"/>
  <c r="S14" i="137"/>
  <c r="R14" i="137"/>
  <c r="Q14" i="137"/>
  <c r="P14" i="137"/>
  <c r="N14" i="137"/>
  <c r="D43" i="137" s="1"/>
  <c r="M14" i="137"/>
  <c r="E43" i="137" s="1"/>
  <c r="L14" i="137"/>
  <c r="K14" i="137"/>
  <c r="E37" i="137" s="1"/>
  <c r="E45" i="137" s="1"/>
  <c r="J14" i="137"/>
  <c r="I14" i="137"/>
  <c r="H14" i="137"/>
  <c r="E25" i="137" s="1"/>
  <c r="G14" i="137"/>
  <c r="F14" i="137"/>
  <c r="E44" i="137" s="1"/>
  <c r="E14" i="137"/>
  <c r="D14" i="137"/>
  <c r="C14" i="137"/>
  <c r="E48" i="137"/>
  <c r="A216" i="89"/>
  <c r="A217" i="89"/>
  <c r="A218" i="89"/>
  <c r="A219" i="89"/>
  <c r="A220" i="89"/>
  <c r="A221" i="89"/>
  <c r="A222" i="89"/>
  <c r="A223" i="89"/>
  <c r="A224" i="89"/>
  <c r="A225" i="89"/>
  <c r="A226" i="89"/>
  <c r="A227" i="89"/>
  <c r="A228" i="89"/>
  <c r="A229" i="89"/>
  <c r="A230" i="89"/>
  <c r="A231" i="89"/>
  <c r="A232" i="89"/>
  <c r="A233" i="89"/>
  <c r="A234" i="89"/>
  <c r="A235" i="89"/>
  <c r="A236" i="89"/>
  <c r="A237" i="89"/>
  <c r="A238" i="89"/>
  <c r="A239" i="89"/>
  <c r="A240" i="89"/>
  <c r="A241" i="89"/>
  <c r="A242" i="89"/>
  <c r="A243" i="89"/>
  <c r="A244" i="89"/>
  <c r="A245" i="89"/>
  <c r="A246" i="89"/>
  <c r="A247" i="89"/>
  <c r="A248" i="89"/>
  <c r="A249" i="89"/>
  <c r="A250" i="89"/>
  <c r="A251" i="89"/>
  <c r="A252" i="89"/>
  <c r="A253" i="89"/>
  <c r="A254" i="89"/>
  <c r="A255" i="89"/>
  <c r="A256" i="89"/>
  <c r="A257" i="89"/>
  <c r="A258" i="89"/>
  <c r="A259" i="89"/>
  <c r="A260" i="89"/>
  <c r="A261" i="89"/>
  <c r="A262" i="89"/>
  <c r="A263" i="89"/>
  <c r="A264" i="89"/>
  <c r="A265" i="89"/>
  <c r="A266" i="89"/>
  <c r="A267" i="89"/>
  <c r="A268" i="89"/>
  <c r="A269" i="89"/>
  <c r="A270" i="89"/>
  <c r="A271" i="89"/>
  <c r="A272" i="89"/>
  <c r="A273" i="89"/>
  <c r="A274" i="89"/>
  <c r="A275" i="89"/>
  <c r="A276" i="89"/>
  <c r="A277" i="89"/>
  <c r="A278" i="89"/>
  <c r="A279" i="89"/>
  <c r="A280" i="89"/>
  <c r="A281" i="89"/>
  <c r="A282" i="89"/>
  <c r="A283" i="89"/>
  <c r="A284" i="89"/>
  <c r="A285" i="89"/>
  <c r="A286" i="89"/>
  <c r="A287" i="89"/>
  <c r="A288" i="89"/>
  <c r="A289" i="89"/>
  <c r="A290" i="89"/>
  <c r="A291" i="89"/>
  <c r="A292" i="89"/>
  <c r="A293" i="89"/>
  <c r="A294" i="89"/>
  <c r="A295" i="89"/>
  <c r="A296" i="89"/>
  <c r="A297" i="89"/>
  <c r="A298" i="89"/>
  <c r="A299" i="89"/>
  <c r="A300" i="89"/>
  <c r="A301" i="89"/>
  <c r="A302" i="89"/>
  <c r="A303" i="89"/>
  <c r="A304" i="89"/>
  <c r="A305" i="89"/>
  <c r="A215" i="89"/>
  <c r="A214" i="89"/>
  <c r="A213" i="89"/>
  <c r="A212" i="89"/>
  <c r="A211" i="89"/>
  <c r="A210" i="89"/>
  <c r="A209" i="89"/>
  <c r="A208" i="89"/>
  <c r="A207" i="89"/>
  <c r="A206" i="89"/>
  <c r="A205" i="89"/>
  <c r="A204" i="89"/>
  <c r="A203" i="89"/>
  <c r="A202" i="89"/>
  <c r="A201" i="89"/>
  <c r="A200" i="89"/>
  <c r="A199" i="89"/>
  <c r="A198" i="89"/>
  <c r="A197" i="89"/>
  <c r="A196" i="89"/>
  <c r="A195" i="89"/>
  <c r="A194" i="89"/>
  <c r="A193" i="89"/>
  <c r="A192" i="89"/>
  <c r="A191" i="89"/>
  <c r="A190" i="89"/>
  <c r="A189" i="89"/>
  <c r="A188" i="89"/>
  <c r="A187" i="89"/>
  <c r="A186" i="89"/>
  <c r="A185" i="89"/>
  <c r="A184" i="89"/>
  <c r="A183" i="89"/>
  <c r="A182" i="89"/>
  <c r="A181" i="89"/>
  <c r="A180" i="89"/>
  <c r="A179" i="89"/>
  <c r="A178" i="89"/>
  <c r="A177" i="89"/>
  <c r="A176" i="89"/>
  <c r="A175" i="89"/>
  <c r="A174" i="89"/>
  <c r="A173" i="89"/>
  <c r="A172" i="89"/>
  <c r="A171" i="89"/>
  <c r="A170" i="89"/>
  <c r="A169" i="89"/>
  <c r="A168" i="89"/>
  <c r="A167" i="89"/>
  <c r="A166" i="89"/>
  <c r="A165" i="89"/>
  <c r="A164" i="89"/>
  <c r="A163" i="89"/>
  <c r="A162" i="89"/>
  <c r="A161" i="89"/>
  <c r="A160" i="89"/>
  <c r="A159" i="89"/>
  <c r="A158" i="89"/>
  <c r="A157" i="89"/>
  <c r="A156" i="89"/>
  <c r="A155" i="89"/>
  <c r="A154" i="89"/>
  <c r="A153" i="89"/>
  <c r="A152" i="89"/>
  <c r="A151" i="89"/>
  <c r="A150" i="89"/>
  <c r="A149" i="89"/>
  <c r="A148" i="89"/>
  <c r="A147" i="89"/>
  <c r="A146" i="89"/>
  <c r="A145" i="89"/>
  <c r="A144" i="89"/>
  <c r="A143" i="89"/>
  <c r="A142" i="89"/>
  <c r="A141" i="89"/>
  <c r="A140" i="89"/>
  <c r="A139" i="89"/>
  <c r="A138" i="89"/>
  <c r="A137" i="89"/>
  <c r="A136" i="89"/>
  <c r="A135" i="89"/>
  <c r="A134" i="89"/>
  <c r="A133" i="89"/>
  <c r="A132" i="89"/>
  <c r="A131" i="89"/>
  <c r="A130" i="89"/>
  <c r="A129" i="89"/>
  <c r="A128" i="89"/>
  <c r="A127" i="89"/>
  <c r="A126" i="89"/>
  <c r="A125" i="89"/>
  <c r="A124" i="89"/>
  <c r="A123" i="89"/>
  <c r="A122" i="89"/>
  <c r="A121" i="89"/>
  <c r="A120" i="89"/>
  <c r="A119" i="89"/>
  <c r="A118" i="89"/>
  <c r="A117" i="89"/>
  <c r="A116" i="89"/>
  <c r="A115" i="89"/>
  <c r="A114" i="89"/>
  <c r="A113" i="89"/>
  <c r="A112" i="89"/>
  <c r="A111" i="89"/>
  <c r="A109" i="89"/>
  <c r="A108" i="89"/>
  <c r="A107" i="89"/>
  <c r="A101" i="89"/>
  <c r="A102" i="89"/>
  <c r="A103" i="89"/>
  <c r="A104" i="89"/>
  <c r="A105" i="89"/>
  <c r="A106" i="89"/>
  <c r="A92" i="89"/>
  <c r="A76" i="89"/>
  <c r="A75" i="89"/>
  <c r="A74" i="89"/>
  <c r="A73" i="89"/>
  <c r="A72" i="89"/>
  <c r="A71" i="89"/>
  <c r="A70" i="89"/>
  <c r="A69" i="89"/>
  <c r="A68" i="89"/>
  <c r="A67" i="89"/>
  <c r="A66" i="89"/>
  <c r="A65" i="89"/>
  <c r="A64" i="89"/>
  <c r="A63" i="89"/>
  <c r="A62" i="89"/>
  <c r="A61" i="89"/>
  <c r="A60" i="89"/>
  <c r="A59" i="89"/>
  <c r="A58" i="89"/>
  <c r="A55" i="89"/>
  <c r="A54" i="89"/>
  <c r="A53" i="89"/>
  <c r="A52" i="89"/>
  <c r="A51" i="89"/>
  <c r="A50" i="89"/>
  <c r="A49" i="89"/>
  <c r="A48" i="89"/>
  <c r="A47" i="89"/>
  <c r="A46" i="89"/>
  <c r="A45" i="89"/>
  <c r="A44" i="89"/>
  <c r="A43" i="89"/>
  <c r="A42" i="89"/>
  <c r="A41" i="89"/>
  <c r="A40" i="89"/>
  <c r="AG14" i="135"/>
  <c r="AF14" i="135"/>
  <c r="AE14" i="135"/>
  <c r="AD14" i="135"/>
  <c r="AC14" i="135"/>
  <c r="AB14" i="135"/>
  <c r="AA14" i="135"/>
  <c r="Z14" i="135"/>
  <c r="Y14" i="135"/>
  <c r="X14" i="135"/>
  <c r="W14" i="135"/>
  <c r="V14" i="135"/>
  <c r="U14" i="135"/>
  <c r="T14" i="135"/>
  <c r="S14" i="135"/>
  <c r="R14" i="135"/>
  <c r="Q14" i="135"/>
  <c r="P14" i="135"/>
  <c r="O14" i="135"/>
  <c r="N14" i="135"/>
  <c r="M14" i="135"/>
  <c r="L14" i="135"/>
  <c r="K14" i="135"/>
  <c r="J14" i="135"/>
  <c r="D44" i="135" s="1"/>
  <c r="I14" i="135"/>
  <c r="D48" i="135" s="1"/>
  <c r="H14" i="135"/>
  <c r="E25" i="135" s="1"/>
  <c r="G14" i="135"/>
  <c r="F14" i="135"/>
  <c r="E44" i="135" s="1"/>
  <c r="E14" i="135"/>
  <c r="D14" i="135"/>
  <c r="C14" i="135"/>
  <c r="D45" i="135"/>
  <c r="E46" i="135"/>
  <c r="E45" i="135"/>
  <c r="N14" i="133"/>
  <c r="M14" i="133"/>
  <c r="BC1" i="134" a="1"/>
  <c r="BC1" i="134" s="1"/>
  <c r="BB1" i="134" s="1"/>
  <c r="C5" i="134" s="1"/>
  <c r="AE14" i="134"/>
  <c r="AF14" i="134"/>
  <c r="AG14" i="134"/>
  <c r="M14" i="134"/>
  <c r="N14" i="134"/>
  <c r="L14" i="134"/>
  <c r="AD14" i="134"/>
  <c r="AC14" i="134"/>
  <c r="AB14" i="134"/>
  <c r="AA14" i="134"/>
  <c r="Z14" i="134"/>
  <c r="Y14" i="134"/>
  <c r="X14" i="134"/>
  <c r="W14" i="134"/>
  <c r="V14" i="134"/>
  <c r="U14" i="134"/>
  <c r="T14" i="134"/>
  <c r="S14" i="134"/>
  <c r="R14" i="134"/>
  <c r="Q14" i="134"/>
  <c r="P14" i="134"/>
  <c r="O14" i="134"/>
  <c r="K14" i="134"/>
  <c r="J14" i="134"/>
  <c r="D44" i="134" s="1"/>
  <c r="I14" i="134"/>
  <c r="D48" i="134" s="1"/>
  <c r="H14" i="134"/>
  <c r="E25" i="134" s="1"/>
  <c r="G14" i="134"/>
  <c r="F14" i="134"/>
  <c r="E44" i="134" s="1"/>
  <c r="E14" i="134"/>
  <c r="D14" i="134"/>
  <c r="C14" i="134"/>
  <c r="F43" i="134"/>
  <c r="E46" i="134"/>
  <c r="E45" i="134"/>
  <c r="W14" i="133"/>
  <c r="X14" i="133"/>
  <c r="Y14" i="133"/>
  <c r="Z14" i="133"/>
  <c r="AA14" i="133"/>
  <c r="AB14" i="133"/>
  <c r="AC14" i="133"/>
  <c r="AD14" i="133"/>
  <c r="A99" i="89"/>
  <c r="BC1" i="133" a="1"/>
  <c r="BC1" i="133" s="1"/>
  <c r="BB1" i="133" s="1"/>
  <c r="C5" i="133" s="1"/>
  <c r="V14" i="133"/>
  <c r="U14" i="133"/>
  <c r="T14" i="133"/>
  <c r="S14" i="133"/>
  <c r="R14" i="133"/>
  <c r="Q14" i="133"/>
  <c r="P14" i="133"/>
  <c r="O14" i="133"/>
  <c r="D44" i="133"/>
  <c r="E44" i="133"/>
  <c r="L14" i="133"/>
  <c r="K14" i="133"/>
  <c r="J14" i="133"/>
  <c r="D45" i="133" s="1"/>
  <c r="I14" i="133"/>
  <c r="D49" i="133" s="1"/>
  <c r="H14" i="133"/>
  <c r="E25" i="133" s="1"/>
  <c r="G14" i="133"/>
  <c r="F14" i="133"/>
  <c r="E45" i="133" s="1"/>
  <c r="E14" i="133"/>
  <c r="D14" i="133"/>
  <c r="F45" i="133" s="1"/>
  <c r="C14" i="133"/>
  <c r="E47" i="133"/>
  <c r="F47" i="133" s="1"/>
  <c r="E46" i="133"/>
  <c r="E49" i="133" s="1"/>
  <c r="A98" i="89"/>
  <c r="BC1" i="132" a="1"/>
  <c r="BC1" i="132" s="1"/>
  <c r="BB1" i="132" s="1"/>
  <c r="C5" i="132" s="1"/>
  <c r="A97" i="89"/>
  <c r="BC1" i="131" a="1"/>
  <c r="BC1" i="131" s="1"/>
  <c r="BB1" i="131" s="1"/>
  <c r="C5" i="131" s="1"/>
  <c r="V14" i="132"/>
  <c r="U14" i="132"/>
  <c r="T14" i="132"/>
  <c r="S14" i="132"/>
  <c r="Q14" i="132"/>
  <c r="P14" i="132"/>
  <c r="O14" i="132"/>
  <c r="N14" i="132"/>
  <c r="D43" i="132" s="1"/>
  <c r="M14" i="132"/>
  <c r="E43" i="132" s="1"/>
  <c r="L14" i="132"/>
  <c r="K14" i="132"/>
  <c r="I14" i="132"/>
  <c r="D48" i="132" s="1"/>
  <c r="H14" i="132"/>
  <c r="E25" i="132" s="1"/>
  <c r="G14" i="132"/>
  <c r="F14" i="132"/>
  <c r="E44" i="132" s="1"/>
  <c r="E14" i="132"/>
  <c r="D14" i="132"/>
  <c r="D44" i="132" s="1"/>
  <c r="F44" i="132" s="1"/>
  <c r="C14" i="132"/>
  <c r="E46" i="132"/>
  <c r="F46" i="132" s="1"/>
  <c r="E45" i="132"/>
  <c r="V14" i="131"/>
  <c r="U14" i="131"/>
  <c r="T14" i="131"/>
  <c r="S14" i="131"/>
  <c r="R14" i="131"/>
  <c r="P14" i="131"/>
  <c r="O14" i="131"/>
  <c r="N14" i="131"/>
  <c r="D43" i="131" s="1"/>
  <c r="M14" i="131"/>
  <c r="E43" i="131" s="1"/>
  <c r="L14" i="131"/>
  <c r="K14" i="131"/>
  <c r="J14" i="131"/>
  <c r="D48" i="131"/>
  <c r="H14" i="131"/>
  <c r="E25" i="131" s="1"/>
  <c r="G14" i="131"/>
  <c r="F14" i="131"/>
  <c r="E44" i="131" s="1"/>
  <c r="E14" i="131"/>
  <c r="D14" i="131"/>
  <c r="D44" i="131" s="1"/>
  <c r="F44" i="131" s="1"/>
  <c r="C14" i="131"/>
  <c r="E46" i="131"/>
  <c r="F46" i="131" s="1"/>
  <c r="E45" i="131"/>
  <c r="E46" i="130"/>
  <c r="E45" i="130"/>
  <c r="H3" i="120"/>
  <c r="S67" i="89"/>
  <c r="S66" i="89"/>
  <c r="A91" i="89"/>
  <c r="A90" i="89"/>
  <c r="A89" i="89"/>
  <c r="A88" i="89"/>
  <c r="A87" i="89"/>
  <c r="A86" i="89"/>
  <c r="A85" i="89"/>
  <c r="A84" i="89"/>
  <c r="A83" i="89"/>
  <c r="A82" i="89"/>
  <c r="A81" i="89"/>
  <c r="A80" i="89"/>
  <c r="A79" i="89"/>
  <c r="A78" i="89"/>
  <c r="A94" i="89"/>
  <c r="A93" i="89"/>
  <c r="A77" i="89"/>
  <c r="BC1" i="130" a="1"/>
  <c r="BC1" i="130" s="1"/>
  <c r="BB1" i="130" s="1"/>
  <c r="C5" i="130" s="1"/>
  <c r="E46" i="129"/>
  <c r="V14" i="130"/>
  <c r="U14" i="130"/>
  <c r="T14" i="130"/>
  <c r="S14" i="130"/>
  <c r="R14" i="130"/>
  <c r="Q14" i="130"/>
  <c r="P14" i="130"/>
  <c r="O14" i="130"/>
  <c r="N14" i="130"/>
  <c r="D43" i="130" s="1"/>
  <c r="M14" i="130"/>
  <c r="E43" i="130" s="1"/>
  <c r="L14" i="130"/>
  <c r="K14" i="130"/>
  <c r="J14" i="130"/>
  <c r="I14" i="130"/>
  <c r="D48" i="130" s="1"/>
  <c r="H14" i="130"/>
  <c r="E25" i="130" s="1"/>
  <c r="G14" i="130"/>
  <c r="F14" i="130"/>
  <c r="E44" i="130" s="1"/>
  <c r="E14" i="130"/>
  <c r="D14" i="130"/>
  <c r="C14" i="130"/>
  <c r="F45" i="130"/>
  <c r="F46" i="130"/>
  <c r="BC1" i="129" a="1"/>
  <c r="BC1" i="129" s="1"/>
  <c r="BB1" i="129" s="1"/>
  <c r="C5" i="129" s="1"/>
  <c r="C14" i="129"/>
  <c r="D14" i="129"/>
  <c r="E14" i="129"/>
  <c r="F14" i="129"/>
  <c r="E44" i="129" s="1"/>
  <c r="G14" i="129"/>
  <c r="H14" i="129"/>
  <c r="E25" i="129" s="1"/>
  <c r="I14" i="129"/>
  <c r="J14" i="129"/>
  <c r="K14" i="129"/>
  <c r="E37" i="129" s="1"/>
  <c r="L14" i="129"/>
  <c r="M14" i="129"/>
  <c r="E43" i="129" s="1"/>
  <c r="N14" i="129"/>
  <c r="D43" i="129" s="1"/>
  <c r="F43" i="129" s="1"/>
  <c r="O14" i="129"/>
  <c r="P14" i="129"/>
  <c r="Q14" i="129"/>
  <c r="R14" i="129"/>
  <c r="S14" i="129"/>
  <c r="T14" i="129"/>
  <c r="U14" i="129"/>
  <c r="V14" i="129"/>
  <c r="W14" i="129"/>
  <c r="X14" i="129"/>
  <c r="Y14" i="129"/>
  <c r="Z14" i="129"/>
  <c r="AA14" i="129"/>
  <c r="AB14" i="129"/>
  <c r="AC14" i="129"/>
  <c r="AD14" i="129"/>
  <c r="E45" i="129"/>
  <c r="F45" i="129"/>
  <c r="E32" i="129"/>
  <c r="E33" i="129" s="1"/>
  <c r="D46" i="129"/>
  <c r="F46" i="129" s="1"/>
  <c r="AD14" i="128"/>
  <c r="E49" i="128" s="1"/>
  <c r="AC14" i="128"/>
  <c r="E51" i="128" s="1"/>
  <c r="AC14" i="119"/>
  <c r="AD14" i="119"/>
  <c r="S64" i="89"/>
  <c r="S63" i="89"/>
  <c r="AB14" i="128"/>
  <c r="AA14" i="128"/>
  <c r="Z14" i="128"/>
  <c r="Y14" i="128"/>
  <c r="X14" i="128"/>
  <c r="W14" i="128"/>
  <c r="V14" i="128"/>
  <c r="U14" i="128"/>
  <c r="T14" i="128"/>
  <c r="S14" i="128"/>
  <c r="R14" i="128"/>
  <c r="Q14" i="128"/>
  <c r="P14" i="128"/>
  <c r="O14" i="128"/>
  <c r="N14" i="128"/>
  <c r="M14" i="128"/>
  <c r="L14" i="128"/>
  <c r="K14" i="128"/>
  <c r="J14" i="128"/>
  <c r="I14" i="128"/>
  <c r="H14" i="128"/>
  <c r="E25" i="128" s="1"/>
  <c r="G14" i="128"/>
  <c r="F14" i="128"/>
  <c r="E14" i="128"/>
  <c r="D14" i="128"/>
  <c r="C14" i="128"/>
  <c r="G100" i="126"/>
  <c r="H100" i="126"/>
  <c r="I100" i="126"/>
  <c r="J100" i="126" s="1" a="1"/>
  <c r="AY100" i="126" s="1"/>
  <c r="G101" i="126"/>
  <c r="H101" i="126"/>
  <c r="I101" i="126"/>
  <c r="J101" i="126" s="1" a="1"/>
  <c r="J101" i="126" s="1"/>
  <c r="AX101" i="126" s="1"/>
  <c r="G102" i="126"/>
  <c r="H102" i="126"/>
  <c r="I102" i="126"/>
  <c r="J102" i="126" s="1" a="1"/>
  <c r="G103" i="126"/>
  <c r="H103" i="126"/>
  <c r="I103" i="126"/>
  <c r="J103" i="126" s="1" a="1"/>
  <c r="J103" i="126" s="1"/>
  <c r="AX103" i="126" s="1"/>
  <c r="G104" i="126"/>
  <c r="H104" i="126"/>
  <c r="I104" i="126"/>
  <c r="J104" i="126" s="1" a="1"/>
  <c r="J104" i="126" s="1"/>
  <c r="AX104" i="126" s="1"/>
  <c r="G105" i="126"/>
  <c r="H105" i="126"/>
  <c r="I105" i="126"/>
  <c r="J105" i="126" s="1" a="1"/>
  <c r="J105" i="126" s="1"/>
  <c r="AX105" i="126" s="1"/>
  <c r="G106" i="126"/>
  <c r="H106" i="126"/>
  <c r="I106" i="126"/>
  <c r="J106" i="126" s="1" a="1"/>
  <c r="J106" i="126" s="1"/>
  <c r="AX106" i="126" s="1"/>
  <c r="G107" i="126"/>
  <c r="H107" i="126"/>
  <c r="I107" i="126"/>
  <c r="J107" i="126" s="1" a="1"/>
  <c r="J107" i="126" s="1"/>
  <c r="AX107" i="126" s="1"/>
  <c r="G108" i="126"/>
  <c r="H108" i="126"/>
  <c r="I108" i="126"/>
  <c r="J108" i="126" s="1" a="1"/>
  <c r="J108" i="126" s="1"/>
  <c r="AX108" i="126" s="1"/>
  <c r="G109" i="126"/>
  <c r="H109" i="126"/>
  <c r="I109" i="126"/>
  <c r="J109" i="126" s="1" a="1"/>
  <c r="AY109" i="126" s="1"/>
  <c r="G110" i="126"/>
  <c r="H110" i="126"/>
  <c r="I110" i="126"/>
  <c r="J110" i="126" s="1" a="1"/>
  <c r="J110" i="126" s="1"/>
  <c r="AX110" i="126" s="1"/>
  <c r="G111" i="126"/>
  <c r="H111" i="126"/>
  <c r="I111" i="126"/>
  <c r="J111" i="126" s="1" a="1"/>
  <c r="J111" i="126" s="1"/>
  <c r="AX111" i="126" s="1"/>
  <c r="G112" i="126"/>
  <c r="H112" i="126"/>
  <c r="I112" i="126"/>
  <c r="J112" i="126" s="1" a="1"/>
  <c r="G113" i="126"/>
  <c r="H113" i="126"/>
  <c r="I113" i="126"/>
  <c r="J113" i="126" s="1" a="1"/>
  <c r="J113" i="126" s="1"/>
  <c r="AX113" i="126" s="1"/>
  <c r="G114" i="126"/>
  <c r="H114" i="126"/>
  <c r="I114" i="126"/>
  <c r="J114" i="126" s="1" a="1"/>
  <c r="AY114" i="126" s="1"/>
  <c r="G115" i="126"/>
  <c r="H115" i="126"/>
  <c r="I115" i="126"/>
  <c r="J115" i="126" s="1" a="1"/>
  <c r="J115" i="126" s="1"/>
  <c r="AX115" i="126" s="1"/>
  <c r="G116" i="126"/>
  <c r="H116" i="126"/>
  <c r="I116" i="126"/>
  <c r="J116" i="126" s="1" a="1"/>
  <c r="J116" i="126" s="1"/>
  <c r="AX116" i="126" s="1"/>
  <c r="G117" i="126"/>
  <c r="H117" i="126"/>
  <c r="I117" i="126"/>
  <c r="J117" i="126" s="1" a="1"/>
  <c r="J117" i="126" s="1"/>
  <c r="AX117" i="126" s="1"/>
  <c r="G118" i="126"/>
  <c r="H118" i="126"/>
  <c r="I118" i="126"/>
  <c r="J118" i="126" s="1" a="1"/>
  <c r="J118" i="126" s="1"/>
  <c r="AX118" i="126" s="1"/>
  <c r="G119" i="126"/>
  <c r="H119" i="126"/>
  <c r="I119" i="126"/>
  <c r="J119" i="126" s="1" a="1"/>
  <c r="J119" i="126" s="1"/>
  <c r="AX119" i="126" s="1"/>
  <c r="G120" i="126"/>
  <c r="H120" i="126"/>
  <c r="I120" i="126"/>
  <c r="J120" i="126" s="1" a="1"/>
  <c r="J120" i="126" s="1"/>
  <c r="AX120" i="126" s="1"/>
  <c r="G121" i="126"/>
  <c r="H121" i="126"/>
  <c r="I121" i="126"/>
  <c r="J121" i="126" s="1" a="1"/>
  <c r="J121" i="126" s="1"/>
  <c r="AX121" i="126" s="1"/>
  <c r="G122" i="126"/>
  <c r="H122" i="126"/>
  <c r="I122" i="126"/>
  <c r="J122" i="126" s="1" a="1"/>
  <c r="J122" i="126" s="1"/>
  <c r="AX122" i="126" s="1"/>
  <c r="G123" i="126"/>
  <c r="H123" i="126"/>
  <c r="I123" i="126"/>
  <c r="J123" i="126" s="1" a="1"/>
  <c r="G124" i="126"/>
  <c r="H124" i="126"/>
  <c r="I124" i="126"/>
  <c r="J124" i="126" s="1" a="1"/>
  <c r="J124" i="126" s="1"/>
  <c r="AX124" i="126" s="1"/>
  <c r="G125" i="126"/>
  <c r="H125" i="126"/>
  <c r="I125" i="126"/>
  <c r="J125" i="126" s="1" a="1"/>
  <c r="G126" i="126"/>
  <c r="H126" i="126"/>
  <c r="I126" i="126"/>
  <c r="J126" i="126" s="1" a="1"/>
  <c r="J126" i="126" s="1"/>
  <c r="AX126" i="126" s="1"/>
  <c r="G127" i="126"/>
  <c r="H127" i="126"/>
  <c r="I127" i="126"/>
  <c r="J127" i="126" s="1" a="1"/>
  <c r="G128" i="126"/>
  <c r="H128" i="126"/>
  <c r="I128" i="126"/>
  <c r="J128" i="126" s="1" a="1"/>
  <c r="AY128" i="126" s="1"/>
  <c r="G129" i="126"/>
  <c r="H129" i="126"/>
  <c r="I129" i="126"/>
  <c r="J129" i="126" s="1" a="1"/>
  <c r="AY129" i="126" s="1"/>
  <c r="G130" i="126"/>
  <c r="H130" i="126"/>
  <c r="I130" i="126"/>
  <c r="J130" i="126" s="1" a="1"/>
  <c r="G131" i="126"/>
  <c r="H131" i="126"/>
  <c r="I131" i="126"/>
  <c r="J131" i="126" s="1" a="1"/>
  <c r="G132" i="126"/>
  <c r="H132" i="126"/>
  <c r="I132" i="126"/>
  <c r="J132" i="126" s="1" a="1"/>
  <c r="J132" i="126" s="1"/>
  <c r="AX132" i="126" s="1"/>
  <c r="G133" i="126"/>
  <c r="H133" i="126"/>
  <c r="I133" i="126"/>
  <c r="J133" i="126" s="1" a="1"/>
  <c r="G134" i="126"/>
  <c r="H134" i="126"/>
  <c r="I134" i="126"/>
  <c r="J134" i="126" s="1" a="1"/>
  <c r="J134" i="126" s="1"/>
  <c r="AX134" i="126" s="1"/>
  <c r="G135" i="126"/>
  <c r="H135" i="126"/>
  <c r="I135" i="126"/>
  <c r="J135" i="126" s="1" a="1"/>
  <c r="J135" i="126" s="1"/>
  <c r="AX135" i="126" s="1"/>
  <c r="G136" i="126"/>
  <c r="H136" i="126"/>
  <c r="I136" i="126"/>
  <c r="J136" i="126" s="1" a="1"/>
  <c r="J136" i="126" s="1"/>
  <c r="AX136" i="126" s="1"/>
  <c r="G137" i="126"/>
  <c r="H137" i="126"/>
  <c r="I137" i="126"/>
  <c r="J137" i="126" s="1" a="1"/>
  <c r="J137" i="126" s="1"/>
  <c r="AX137" i="126" s="1"/>
  <c r="G138" i="126"/>
  <c r="H138" i="126"/>
  <c r="I138" i="126"/>
  <c r="J138" i="126" s="1" a="1"/>
  <c r="AY138" i="126" s="1"/>
  <c r="G139" i="126"/>
  <c r="H139" i="126"/>
  <c r="I139" i="126"/>
  <c r="J139" i="126" s="1" a="1"/>
  <c r="J139" i="126" s="1"/>
  <c r="AX139" i="126" s="1"/>
  <c r="G140" i="126"/>
  <c r="H140" i="126"/>
  <c r="I140" i="126"/>
  <c r="J140" i="126" s="1" a="1"/>
  <c r="J140" i="126" s="1"/>
  <c r="AX140" i="126" s="1"/>
  <c r="G141" i="126"/>
  <c r="H141" i="126"/>
  <c r="I141" i="126"/>
  <c r="J141" i="126" s="1" a="1"/>
  <c r="J141" i="126" s="1"/>
  <c r="AX141" i="126" s="1"/>
  <c r="G142" i="126"/>
  <c r="H142" i="126"/>
  <c r="I142" i="126"/>
  <c r="J142" i="126" s="1" a="1"/>
  <c r="J142" i="126" s="1"/>
  <c r="AX142" i="126" s="1"/>
  <c r="G143" i="126"/>
  <c r="H143" i="126"/>
  <c r="I143" i="126"/>
  <c r="J143" i="126" s="1" a="1"/>
  <c r="J143" i="126" s="1"/>
  <c r="AX143" i="126" s="1"/>
  <c r="G144" i="126"/>
  <c r="H144" i="126"/>
  <c r="I144" i="126"/>
  <c r="J144" i="126" s="1" a="1"/>
  <c r="J144" i="126" s="1"/>
  <c r="AX144" i="126" s="1"/>
  <c r="G145" i="126"/>
  <c r="H145" i="126"/>
  <c r="I145" i="126"/>
  <c r="J145" i="126" s="1" a="1"/>
  <c r="J145" i="126" s="1"/>
  <c r="AX145" i="126" s="1"/>
  <c r="G146" i="126"/>
  <c r="H146" i="126"/>
  <c r="I146" i="126"/>
  <c r="J146" i="126" s="1" a="1"/>
  <c r="J146" i="126" s="1"/>
  <c r="AX146" i="126" s="1"/>
  <c r="G147" i="126"/>
  <c r="H147" i="126"/>
  <c r="I147" i="126"/>
  <c r="J147" i="126" s="1" a="1"/>
  <c r="J147" i="126" s="1"/>
  <c r="AX147" i="126" s="1"/>
  <c r="G148" i="126"/>
  <c r="H148" i="126"/>
  <c r="I148" i="126"/>
  <c r="J148" i="126" s="1" a="1"/>
  <c r="J148" i="126" s="1"/>
  <c r="AX148" i="126" s="1"/>
  <c r="G149" i="126"/>
  <c r="H149" i="126"/>
  <c r="I149" i="126"/>
  <c r="J149" i="126" s="1" a="1"/>
  <c r="J149" i="126" s="1"/>
  <c r="AX149" i="126" s="1"/>
  <c r="G150" i="126"/>
  <c r="H150" i="126"/>
  <c r="I150" i="126"/>
  <c r="J150" i="126" s="1" a="1"/>
  <c r="J150" i="126" s="1"/>
  <c r="AX150" i="126" s="1"/>
  <c r="G151" i="126"/>
  <c r="H151" i="126"/>
  <c r="I151" i="126"/>
  <c r="J151" i="126" s="1" a="1"/>
  <c r="J151" i="126" s="1"/>
  <c r="AX151" i="126" s="1"/>
  <c r="G152" i="126"/>
  <c r="H152" i="126"/>
  <c r="I152" i="126"/>
  <c r="J152" i="126" s="1" a="1"/>
  <c r="J152" i="126" s="1"/>
  <c r="AX152" i="126" s="1"/>
  <c r="G153" i="126"/>
  <c r="H153" i="126"/>
  <c r="I153" i="126"/>
  <c r="J153" i="126" s="1" a="1"/>
  <c r="J153" i="126" s="1"/>
  <c r="AX153" i="126" s="1"/>
  <c r="G154" i="126"/>
  <c r="H154" i="126"/>
  <c r="I154" i="126"/>
  <c r="J154" i="126" s="1" a="1"/>
  <c r="J154" i="126" s="1"/>
  <c r="AX154" i="126" s="1"/>
  <c r="G155" i="126"/>
  <c r="H155" i="126"/>
  <c r="I155" i="126"/>
  <c r="J155" i="126" s="1" a="1"/>
  <c r="J155" i="126" s="1"/>
  <c r="AX155" i="126" s="1"/>
  <c r="G156" i="126"/>
  <c r="H156" i="126"/>
  <c r="I156" i="126"/>
  <c r="J156" i="126" s="1" a="1"/>
  <c r="J156" i="126" s="1"/>
  <c r="AX156" i="126" s="1"/>
  <c r="G157" i="126"/>
  <c r="H157" i="126"/>
  <c r="I157" i="126"/>
  <c r="J157" i="126" s="1" a="1"/>
  <c r="J157" i="126" s="1"/>
  <c r="AX157" i="126" s="1"/>
  <c r="G158" i="126"/>
  <c r="H158" i="126"/>
  <c r="I158" i="126"/>
  <c r="J158" i="126" s="1" a="1"/>
  <c r="J158" i="126" s="1"/>
  <c r="AX158" i="126" s="1"/>
  <c r="G159" i="126"/>
  <c r="H159" i="126"/>
  <c r="I159" i="126"/>
  <c r="J159" i="126" s="1" a="1"/>
  <c r="J159" i="126" s="1"/>
  <c r="AX159" i="126" s="1"/>
  <c r="G160" i="126"/>
  <c r="H160" i="126"/>
  <c r="I160" i="126"/>
  <c r="J160" i="126" s="1" a="1"/>
  <c r="J160" i="126" s="1"/>
  <c r="AX160" i="126" s="1"/>
  <c r="G161" i="126"/>
  <c r="H161" i="126"/>
  <c r="I161" i="126"/>
  <c r="J161" i="126" s="1" a="1"/>
  <c r="J161" i="126" s="1"/>
  <c r="AX161" i="126" s="1"/>
  <c r="G162" i="126"/>
  <c r="H162" i="126"/>
  <c r="I162" i="126"/>
  <c r="J162" i="126" s="1" a="1"/>
  <c r="J162" i="126" s="1"/>
  <c r="AX162" i="126" s="1"/>
  <c r="G163" i="126"/>
  <c r="H163" i="126"/>
  <c r="I163" i="126"/>
  <c r="J163" i="126" s="1" a="1"/>
  <c r="J163" i="126" s="1"/>
  <c r="AX163" i="126" s="1"/>
  <c r="G164" i="126"/>
  <c r="H164" i="126"/>
  <c r="I164" i="126"/>
  <c r="J164" i="126" s="1" a="1"/>
  <c r="J164" i="126" s="1"/>
  <c r="AX164" i="126" s="1"/>
  <c r="G165" i="126"/>
  <c r="H165" i="126"/>
  <c r="I165" i="126"/>
  <c r="J165" i="126" s="1" a="1"/>
  <c r="J165" i="126" s="1"/>
  <c r="AX165" i="126" s="1"/>
  <c r="G166" i="126"/>
  <c r="H166" i="126"/>
  <c r="I166" i="126"/>
  <c r="J166" i="126" s="1" a="1"/>
  <c r="J166" i="126" s="1"/>
  <c r="AX166" i="126" s="1"/>
  <c r="G167" i="126"/>
  <c r="H167" i="126"/>
  <c r="I167" i="126"/>
  <c r="J167" i="126" s="1" a="1"/>
  <c r="J167" i="126" s="1"/>
  <c r="AX167" i="126" s="1"/>
  <c r="G168" i="126"/>
  <c r="H168" i="126"/>
  <c r="I168" i="126"/>
  <c r="J168" i="126" s="1" a="1"/>
  <c r="J168" i="126" s="1"/>
  <c r="AX168" i="126" s="1"/>
  <c r="G169" i="126"/>
  <c r="H169" i="126"/>
  <c r="I169" i="126"/>
  <c r="J169" i="126" s="1" a="1"/>
  <c r="J169" i="126" s="1"/>
  <c r="AX169" i="126" s="1"/>
  <c r="G170" i="126"/>
  <c r="H170" i="126"/>
  <c r="I170" i="126"/>
  <c r="J170" i="126" s="1" a="1"/>
  <c r="J170" i="126" s="1"/>
  <c r="AX170" i="126" s="1"/>
  <c r="G171" i="126"/>
  <c r="H171" i="126"/>
  <c r="I171" i="126"/>
  <c r="J171" i="126" s="1" a="1"/>
  <c r="J171" i="126" s="1"/>
  <c r="AX171" i="126" s="1"/>
  <c r="G172" i="126"/>
  <c r="H172" i="126"/>
  <c r="I172" i="126"/>
  <c r="J172" i="126" s="1" a="1"/>
  <c r="J172" i="126" s="1"/>
  <c r="AX172" i="126" s="1"/>
  <c r="G173" i="126"/>
  <c r="H173" i="126"/>
  <c r="I173" i="126"/>
  <c r="J173" i="126" s="1" a="1"/>
  <c r="J173" i="126" s="1"/>
  <c r="AX173" i="126" s="1"/>
  <c r="G174" i="126"/>
  <c r="H174" i="126"/>
  <c r="I174" i="126"/>
  <c r="J174" i="126" s="1" a="1"/>
  <c r="J174" i="126" s="1"/>
  <c r="AX174" i="126" s="1"/>
  <c r="G175" i="126"/>
  <c r="H175" i="126"/>
  <c r="I175" i="126"/>
  <c r="J175" i="126" s="1" a="1"/>
  <c r="J175" i="126" s="1"/>
  <c r="AX175" i="126" s="1"/>
  <c r="G176" i="126"/>
  <c r="H176" i="126"/>
  <c r="I176" i="126"/>
  <c r="J176" i="126" s="1" a="1"/>
  <c r="J176" i="126" s="1"/>
  <c r="AX176" i="126" s="1"/>
  <c r="G177" i="126"/>
  <c r="H177" i="126"/>
  <c r="I177" i="126"/>
  <c r="J177" i="126" s="1" a="1"/>
  <c r="J177" i="126" s="1"/>
  <c r="AX177" i="126" s="1"/>
  <c r="G178" i="126"/>
  <c r="H178" i="126"/>
  <c r="I178" i="126"/>
  <c r="J178" i="126" s="1" a="1"/>
  <c r="J178" i="126" s="1"/>
  <c r="AX178" i="126" s="1"/>
  <c r="G179" i="126"/>
  <c r="H179" i="126"/>
  <c r="I179" i="126"/>
  <c r="J179" i="126" s="1" a="1"/>
  <c r="J179" i="126" s="1"/>
  <c r="AX179" i="126" s="1"/>
  <c r="G180" i="126"/>
  <c r="H180" i="126"/>
  <c r="I180" i="126"/>
  <c r="J180" i="126" s="1" a="1"/>
  <c r="J180" i="126" s="1"/>
  <c r="AX180" i="126" s="1"/>
  <c r="G181" i="126"/>
  <c r="H181" i="126"/>
  <c r="I181" i="126"/>
  <c r="J181" i="126" s="1" a="1"/>
  <c r="J181" i="126" s="1"/>
  <c r="AX181" i="126" s="1"/>
  <c r="G182" i="126"/>
  <c r="H182" i="126"/>
  <c r="I182" i="126"/>
  <c r="J182" i="126" s="1" a="1"/>
  <c r="J182" i="126" s="1"/>
  <c r="AX182" i="126" s="1"/>
  <c r="G183" i="126"/>
  <c r="H183" i="126"/>
  <c r="I183" i="126"/>
  <c r="J183" i="126" s="1" a="1"/>
  <c r="J183" i="126" s="1"/>
  <c r="AX183" i="126" s="1"/>
  <c r="G184" i="126"/>
  <c r="H184" i="126"/>
  <c r="I184" i="126"/>
  <c r="J184" i="126" s="1" a="1"/>
  <c r="J184" i="126" s="1"/>
  <c r="AX184" i="126" s="1"/>
  <c r="G185" i="126"/>
  <c r="H185" i="126"/>
  <c r="I185" i="126"/>
  <c r="J185" i="126" s="1" a="1"/>
  <c r="J185" i="126" s="1"/>
  <c r="AX185" i="126" s="1"/>
  <c r="G186" i="126"/>
  <c r="H186" i="126"/>
  <c r="I186" i="126"/>
  <c r="J186" i="126" s="1" a="1"/>
  <c r="J186" i="126" s="1"/>
  <c r="AX186" i="126" s="1"/>
  <c r="G187" i="126"/>
  <c r="H187" i="126"/>
  <c r="I187" i="126"/>
  <c r="J187" i="126" s="1" a="1"/>
  <c r="J187" i="126" s="1"/>
  <c r="AX187" i="126" s="1"/>
  <c r="G188" i="126"/>
  <c r="H188" i="126"/>
  <c r="I188" i="126"/>
  <c r="J188" i="126" s="1" a="1"/>
  <c r="J188" i="126" s="1"/>
  <c r="AX188" i="126" s="1"/>
  <c r="G189" i="126"/>
  <c r="H189" i="126"/>
  <c r="I189" i="126"/>
  <c r="J189" i="126" s="1" a="1"/>
  <c r="J189" i="126" s="1"/>
  <c r="AX189" i="126" s="1"/>
  <c r="G190" i="126"/>
  <c r="H190" i="126"/>
  <c r="I190" i="126"/>
  <c r="J190" i="126" s="1" a="1"/>
  <c r="J190" i="126" s="1"/>
  <c r="AX190" i="126" s="1"/>
  <c r="G191" i="126"/>
  <c r="H191" i="126"/>
  <c r="I191" i="126"/>
  <c r="J191" i="126" s="1" a="1"/>
  <c r="J191" i="126" s="1"/>
  <c r="AX191" i="126" s="1"/>
  <c r="G192" i="126"/>
  <c r="H192" i="126"/>
  <c r="I192" i="126"/>
  <c r="J192" i="126" s="1" a="1"/>
  <c r="J192" i="126" s="1"/>
  <c r="AX192" i="126" s="1"/>
  <c r="G193" i="126"/>
  <c r="H193" i="126"/>
  <c r="I193" i="126"/>
  <c r="J193" i="126" s="1" a="1"/>
  <c r="J193" i="126" s="1"/>
  <c r="AX193" i="126" s="1"/>
  <c r="G194" i="126"/>
  <c r="H194" i="126"/>
  <c r="I194" i="126"/>
  <c r="J194" i="126" s="1" a="1"/>
  <c r="J194" i="126" s="1"/>
  <c r="AX194" i="126" s="1"/>
  <c r="G195" i="126"/>
  <c r="H195" i="126"/>
  <c r="I195" i="126"/>
  <c r="J195" i="126" s="1" a="1"/>
  <c r="J195" i="126" s="1"/>
  <c r="AX195" i="126" s="1"/>
  <c r="H14" i="119"/>
  <c r="E25" i="119" s="1"/>
  <c r="D12" i="120"/>
  <c r="D13" i="120"/>
  <c r="D14" i="120"/>
  <c r="D15" i="120"/>
  <c r="D16" i="120"/>
  <c r="D17" i="120"/>
  <c r="D18" i="120"/>
  <c r="D19" i="120"/>
  <c r="D20" i="120"/>
  <c r="D21" i="120"/>
  <c r="D22" i="120"/>
  <c r="D23" i="120"/>
  <c r="D24" i="120"/>
  <c r="D25" i="120"/>
  <c r="D26" i="120"/>
  <c r="D27" i="120"/>
  <c r="D28" i="120"/>
  <c r="D29" i="120"/>
  <c r="D30" i="120"/>
  <c r="D31" i="120"/>
  <c r="D32" i="120"/>
  <c r="D33" i="120"/>
  <c r="D34" i="120"/>
  <c r="D35" i="120"/>
  <c r="D36" i="120"/>
  <c r="D37" i="120"/>
  <c r="D38" i="120"/>
  <c r="D39" i="120"/>
  <c r="D40" i="120"/>
  <c r="D41" i="120"/>
  <c r="D42" i="120"/>
  <c r="D43" i="120"/>
  <c r="D44" i="120"/>
  <c r="D45" i="120"/>
  <c r="D46" i="120"/>
  <c r="D47" i="120"/>
  <c r="D48" i="120"/>
  <c r="D49" i="120"/>
  <c r="D50" i="120"/>
  <c r="D51" i="120"/>
  <c r="D52" i="120"/>
  <c r="D53" i="120"/>
  <c r="D54" i="120"/>
  <c r="D55" i="120"/>
  <c r="D56" i="120"/>
  <c r="D57" i="120"/>
  <c r="D58" i="120"/>
  <c r="D8" i="120"/>
  <c r="D9" i="120"/>
  <c r="D10" i="120"/>
  <c r="D11" i="120"/>
  <c r="BC1" i="115" a="1"/>
  <c r="BC1" i="115" s="1"/>
  <c r="BB1" i="115" s="1"/>
  <c r="C5" i="115" s="1"/>
  <c r="BC1" i="113" a="1"/>
  <c r="BC1" i="113" s="1"/>
  <c r="BB1" i="113" s="1"/>
  <c r="C5" i="113" s="1"/>
  <c r="BC1" i="112" a="1"/>
  <c r="BC1" i="112" s="1"/>
  <c r="BB1" i="112" s="1"/>
  <c r="C5" i="112" s="1"/>
  <c r="BC1" i="103" a="1"/>
  <c r="BC1" i="103" s="1"/>
  <c r="BB1" i="103" s="1"/>
  <c r="C5" i="103" s="1"/>
  <c r="BC1" i="101" a="1"/>
  <c r="BC1" i="101" s="1"/>
  <c r="BB1" i="101" s="1"/>
  <c r="C5" i="101" s="1"/>
  <c r="BC1" i="100" a="1"/>
  <c r="BC1" i="100" s="1"/>
  <c r="BB1" i="100" s="1"/>
  <c r="C5" i="100" s="1"/>
  <c r="BC1" i="97" a="1"/>
  <c r="BC1" i="97" s="1"/>
  <c r="BB1" i="97" s="1"/>
  <c r="C5" i="97" s="1"/>
  <c r="F8" i="120" a="1"/>
  <c r="H5" i="126"/>
  <c r="H6" i="126"/>
  <c r="H7" i="126"/>
  <c r="H8" i="126"/>
  <c r="H9" i="126"/>
  <c r="H10" i="126"/>
  <c r="H11" i="126"/>
  <c r="H12" i="126"/>
  <c r="H13" i="126"/>
  <c r="H14" i="126"/>
  <c r="H15" i="126"/>
  <c r="H16" i="126"/>
  <c r="H17" i="126"/>
  <c r="H18" i="126"/>
  <c r="H19" i="126"/>
  <c r="H20" i="126"/>
  <c r="H21" i="126"/>
  <c r="H22" i="126"/>
  <c r="H23" i="126"/>
  <c r="H24" i="126"/>
  <c r="H25" i="126"/>
  <c r="H26" i="126"/>
  <c r="H27" i="126"/>
  <c r="H28" i="126"/>
  <c r="H29" i="126"/>
  <c r="H30" i="126"/>
  <c r="H31" i="126"/>
  <c r="H32" i="126"/>
  <c r="H33" i="126"/>
  <c r="H34" i="126"/>
  <c r="H35" i="126"/>
  <c r="H36" i="126"/>
  <c r="H37" i="126"/>
  <c r="H38" i="126"/>
  <c r="H39" i="126"/>
  <c r="H40" i="126"/>
  <c r="H41" i="126"/>
  <c r="H42" i="126"/>
  <c r="H43" i="126"/>
  <c r="H44" i="126"/>
  <c r="H45" i="126"/>
  <c r="H46" i="126"/>
  <c r="H47" i="126"/>
  <c r="H48" i="126"/>
  <c r="H49" i="126"/>
  <c r="H50" i="126"/>
  <c r="H51" i="126"/>
  <c r="H52" i="126"/>
  <c r="H53" i="126"/>
  <c r="H54" i="126"/>
  <c r="H55" i="126"/>
  <c r="H56" i="126"/>
  <c r="H57" i="126"/>
  <c r="H58" i="126"/>
  <c r="H59" i="126"/>
  <c r="H60" i="126"/>
  <c r="H61" i="126"/>
  <c r="H62" i="126"/>
  <c r="H63" i="126"/>
  <c r="H64" i="126"/>
  <c r="H65" i="126"/>
  <c r="H66" i="126"/>
  <c r="H67" i="126"/>
  <c r="H68" i="126"/>
  <c r="H69" i="126"/>
  <c r="H70" i="126"/>
  <c r="H71" i="126"/>
  <c r="H72" i="126"/>
  <c r="H73" i="126"/>
  <c r="H74" i="126"/>
  <c r="H75" i="126"/>
  <c r="H76" i="126"/>
  <c r="H77" i="126"/>
  <c r="H78" i="126"/>
  <c r="H79" i="126"/>
  <c r="H80" i="126"/>
  <c r="H81" i="126"/>
  <c r="H82" i="126"/>
  <c r="H83" i="126"/>
  <c r="H84" i="126"/>
  <c r="H85" i="126"/>
  <c r="H86" i="126"/>
  <c r="H87" i="126"/>
  <c r="H88" i="126"/>
  <c r="H89" i="126"/>
  <c r="H90" i="126"/>
  <c r="H91" i="126"/>
  <c r="H92" i="126"/>
  <c r="H93" i="126"/>
  <c r="H94" i="126"/>
  <c r="H95" i="126"/>
  <c r="H96" i="126"/>
  <c r="H97" i="126"/>
  <c r="H98" i="126"/>
  <c r="H99" i="126"/>
  <c r="H4" i="126"/>
  <c r="G5" i="126"/>
  <c r="G6" i="126"/>
  <c r="G7" i="126"/>
  <c r="G8" i="126"/>
  <c r="G9" i="126"/>
  <c r="G10" i="126"/>
  <c r="G11" i="126"/>
  <c r="G12" i="126"/>
  <c r="G13" i="126"/>
  <c r="G14" i="126"/>
  <c r="G15" i="126"/>
  <c r="G16" i="126"/>
  <c r="G17" i="126"/>
  <c r="G18" i="126"/>
  <c r="G19" i="126"/>
  <c r="G20" i="126"/>
  <c r="G21" i="126"/>
  <c r="G22" i="126"/>
  <c r="G23" i="126"/>
  <c r="G24" i="126"/>
  <c r="G25" i="126"/>
  <c r="G26" i="126"/>
  <c r="G27" i="126"/>
  <c r="G28" i="126"/>
  <c r="G29" i="126"/>
  <c r="G30" i="126"/>
  <c r="G31" i="126"/>
  <c r="G32" i="126"/>
  <c r="G33" i="126"/>
  <c r="G34" i="126"/>
  <c r="G35" i="126"/>
  <c r="G36" i="126"/>
  <c r="G37" i="126"/>
  <c r="G38" i="126"/>
  <c r="G39" i="126"/>
  <c r="G40" i="126"/>
  <c r="G41" i="126"/>
  <c r="G42" i="126"/>
  <c r="G43" i="126"/>
  <c r="G44" i="126"/>
  <c r="G45" i="126"/>
  <c r="G46" i="126"/>
  <c r="G47" i="126"/>
  <c r="G48" i="126"/>
  <c r="G49" i="126"/>
  <c r="G50" i="126"/>
  <c r="G51" i="126"/>
  <c r="G52" i="126"/>
  <c r="G53" i="126"/>
  <c r="G54" i="126"/>
  <c r="G55" i="126"/>
  <c r="G56" i="126"/>
  <c r="G57" i="126"/>
  <c r="G58" i="126"/>
  <c r="G59" i="126"/>
  <c r="G60" i="126"/>
  <c r="G61" i="126"/>
  <c r="G62" i="126"/>
  <c r="G63" i="126"/>
  <c r="G64" i="126"/>
  <c r="G65" i="126"/>
  <c r="G66" i="126"/>
  <c r="G67" i="126"/>
  <c r="G68" i="126"/>
  <c r="G69" i="126"/>
  <c r="G70" i="126"/>
  <c r="G71" i="126"/>
  <c r="G72" i="126"/>
  <c r="G73" i="126"/>
  <c r="G74" i="126"/>
  <c r="G75" i="126"/>
  <c r="G76" i="126"/>
  <c r="G77" i="126"/>
  <c r="G78" i="126"/>
  <c r="G79" i="126"/>
  <c r="G80" i="126"/>
  <c r="G81" i="126"/>
  <c r="G82" i="126"/>
  <c r="G83" i="126"/>
  <c r="G84" i="126"/>
  <c r="G85" i="126"/>
  <c r="G86" i="126"/>
  <c r="G87" i="126"/>
  <c r="G88" i="126"/>
  <c r="G89" i="126"/>
  <c r="G90" i="126"/>
  <c r="G91" i="126"/>
  <c r="G92" i="126"/>
  <c r="G93" i="126"/>
  <c r="G94" i="126"/>
  <c r="G95" i="126"/>
  <c r="G96" i="126"/>
  <c r="G97" i="126"/>
  <c r="G98" i="126"/>
  <c r="G99" i="126"/>
  <c r="G4" i="126"/>
  <c r="I5" i="126"/>
  <c r="J5" i="126" s="1" a="1"/>
  <c r="AY5" i="126" s="1"/>
  <c r="I6" i="126"/>
  <c r="J6" i="126" s="1" a="1"/>
  <c r="I7" i="126"/>
  <c r="J7" i="126" s="1" a="1"/>
  <c r="J7" i="126" s="1"/>
  <c r="AX7" i="126" s="1"/>
  <c r="I8" i="126"/>
  <c r="J8" i="126" s="1" a="1"/>
  <c r="AY8" i="126" s="1"/>
  <c r="I9" i="126"/>
  <c r="J9" i="126" s="1" a="1"/>
  <c r="J9" i="126" s="1"/>
  <c r="AX9" i="126" s="1"/>
  <c r="I10" i="126"/>
  <c r="J10" i="126" s="1" a="1"/>
  <c r="J10" i="126" s="1"/>
  <c r="AX10" i="126" s="1"/>
  <c r="I11" i="126"/>
  <c r="J11" i="126" s="1" a="1"/>
  <c r="J11" i="126" s="1"/>
  <c r="AX11" i="126" s="1"/>
  <c r="I12" i="126"/>
  <c r="J12" i="126" s="1" a="1"/>
  <c r="J12" i="126" s="1"/>
  <c r="AX12" i="126" s="1"/>
  <c r="I13" i="126"/>
  <c r="J13" i="126" s="1" a="1"/>
  <c r="J13" i="126" s="1"/>
  <c r="AX13" i="126" s="1"/>
  <c r="I14" i="126"/>
  <c r="J14" i="126" s="1" a="1"/>
  <c r="AY14" i="126" s="1"/>
  <c r="I15" i="126"/>
  <c r="J15" i="126" s="1" a="1"/>
  <c r="I16" i="126"/>
  <c r="J16" i="126" s="1" a="1"/>
  <c r="I17" i="126"/>
  <c r="J17" i="126" s="1" a="1"/>
  <c r="I18" i="126"/>
  <c r="J18" i="126" s="1" a="1"/>
  <c r="J18" i="126" s="1"/>
  <c r="AX18" i="126" s="1"/>
  <c r="I19" i="126"/>
  <c r="J19" i="126" s="1" a="1"/>
  <c r="J19" i="126" s="1"/>
  <c r="AX19" i="126" s="1"/>
  <c r="I20" i="126"/>
  <c r="J20" i="126" s="1" a="1"/>
  <c r="J20" i="126" s="1"/>
  <c r="AX20" i="126" s="1"/>
  <c r="I21" i="126"/>
  <c r="J21" i="126" s="1" a="1"/>
  <c r="I22" i="126"/>
  <c r="J22" i="126" s="1" a="1"/>
  <c r="J22" i="126" s="1"/>
  <c r="AX22" i="126" s="1"/>
  <c r="I23" i="126"/>
  <c r="J23" i="126" s="1" a="1"/>
  <c r="I24" i="126"/>
  <c r="J24" i="126" s="1" a="1"/>
  <c r="J24" i="126" s="1"/>
  <c r="AX24" i="126" s="1"/>
  <c r="I25" i="126"/>
  <c r="J25" i="126" s="1" a="1"/>
  <c r="I26" i="126"/>
  <c r="J26" i="126" s="1" a="1"/>
  <c r="I27" i="126"/>
  <c r="J27" i="126" s="1" a="1"/>
  <c r="I28" i="126"/>
  <c r="J28" i="126" s="1" a="1"/>
  <c r="I29" i="126"/>
  <c r="J29" i="126" s="1" a="1"/>
  <c r="AY29" i="126" s="1"/>
  <c r="I30" i="126"/>
  <c r="J30" i="126" s="1" a="1"/>
  <c r="AY30" i="126" s="1"/>
  <c r="I31" i="126"/>
  <c r="J31" i="126" s="1" a="1"/>
  <c r="AY31" i="126" s="1"/>
  <c r="I32" i="126"/>
  <c r="J32" i="126" s="1" a="1"/>
  <c r="J32" i="126" s="1"/>
  <c r="AX32" i="126" s="1"/>
  <c r="I33" i="126"/>
  <c r="J33" i="126" s="1" a="1"/>
  <c r="AY33" i="126" s="1"/>
  <c r="I34" i="126"/>
  <c r="J34" i="126" s="1" a="1"/>
  <c r="J34" i="126" s="1"/>
  <c r="AX34" i="126" s="1"/>
  <c r="I35" i="126"/>
  <c r="J35" i="126" s="1" a="1"/>
  <c r="I36" i="126"/>
  <c r="J36" i="126" s="1" a="1"/>
  <c r="AY36" i="126" s="1"/>
  <c r="I37" i="126"/>
  <c r="J37" i="126" s="1" a="1"/>
  <c r="I38" i="126"/>
  <c r="J38" i="126" s="1" a="1"/>
  <c r="AY38" i="126" s="1"/>
  <c r="I39" i="126"/>
  <c r="J39" i="126" s="1" a="1"/>
  <c r="I40" i="126"/>
  <c r="J40" i="126" s="1" a="1"/>
  <c r="AY40" i="126" s="1"/>
  <c r="I41" i="126"/>
  <c r="J41" i="126" s="1" a="1"/>
  <c r="J41" i="126" s="1"/>
  <c r="AX41" i="126" s="1"/>
  <c r="I42" i="126"/>
  <c r="J42" i="126" s="1" a="1"/>
  <c r="J42" i="126" s="1"/>
  <c r="AX42" i="126" s="1"/>
  <c r="I43" i="126"/>
  <c r="J43" i="126" s="1" a="1"/>
  <c r="AY43" i="126" s="1"/>
  <c r="I44" i="126"/>
  <c r="J44" i="126" s="1" a="1"/>
  <c r="AY44" i="126" s="1"/>
  <c r="I45" i="126"/>
  <c r="J45" i="126" s="1" a="1"/>
  <c r="J45" i="126" s="1"/>
  <c r="AX45" i="126" s="1"/>
  <c r="I46" i="126"/>
  <c r="J46" i="126" s="1" a="1"/>
  <c r="I47" i="126"/>
  <c r="J47" i="126" s="1" a="1"/>
  <c r="AY47" i="126" s="1"/>
  <c r="I48" i="126"/>
  <c r="J48" i="126" s="1" a="1"/>
  <c r="J48" i="126" s="1"/>
  <c r="AX48" i="126" s="1"/>
  <c r="I49" i="126"/>
  <c r="J49" i="126" s="1" a="1"/>
  <c r="I50" i="126"/>
  <c r="J50" i="126" s="1" a="1"/>
  <c r="I51" i="126"/>
  <c r="J51" i="126" s="1" a="1"/>
  <c r="AY51" i="126" s="1"/>
  <c r="I52" i="126"/>
  <c r="J52" i="126" s="1" a="1"/>
  <c r="I53" i="126"/>
  <c r="J53" i="126" s="1" a="1"/>
  <c r="AY53" i="126" s="1"/>
  <c r="I54" i="126"/>
  <c r="J54" i="126" s="1" a="1"/>
  <c r="AY54" i="126" s="1"/>
  <c r="I55" i="126"/>
  <c r="J55" i="126" s="1" a="1"/>
  <c r="J55" i="126" s="1"/>
  <c r="AX55" i="126" s="1"/>
  <c r="I56" i="126"/>
  <c r="J56" i="126" s="1" a="1"/>
  <c r="J56" i="126" s="1"/>
  <c r="AX56" i="126" s="1"/>
  <c r="I57" i="126"/>
  <c r="J57" i="126" s="1" a="1"/>
  <c r="AY57" i="126" s="1"/>
  <c r="I58" i="126"/>
  <c r="J58" i="126" s="1" a="1"/>
  <c r="I59" i="126"/>
  <c r="J59" i="126" s="1" a="1"/>
  <c r="J59" i="126" s="1"/>
  <c r="AX59" i="126" s="1"/>
  <c r="I60" i="126"/>
  <c r="J60" i="126" s="1" a="1"/>
  <c r="J60" i="126" s="1"/>
  <c r="AX60" i="126" s="1"/>
  <c r="I61" i="126"/>
  <c r="J61" i="126" s="1" a="1"/>
  <c r="I62" i="126"/>
  <c r="J62" i="126" s="1" a="1"/>
  <c r="AY62" i="126" s="1"/>
  <c r="I63" i="126"/>
  <c r="J63" i="126" s="1" a="1"/>
  <c r="I64" i="126"/>
  <c r="J64" i="126" s="1" a="1"/>
  <c r="AY64" i="126" s="1"/>
  <c r="I65" i="126"/>
  <c r="J65" i="126" s="1" a="1"/>
  <c r="AY65" i="126" s="1"/>
  <c r="I66" i="126"/>
  <c r="J66" i="126" s="1" a="1"/>
  <c r="I67" i="126"/>
  <c r="J67" i="126" s="1" a="1"/>
  <c r="I68" i="126"/>
  <c r="J68" i="126" s="1" a="1"/>
  <c r="I69" i="126"/>
  <c r="J69" i="126" s="1" a="1"/>
  <c r="J69" i="126" s="1"/>
  <c r="AX69" i="126" s="1"/>
  <c r="I70" i="126"/>
  <c r="J70" i="126" s="1" a="1"/>
  <c r="AY70" i="126" s="1"/>
  <c r="I71" i="126"/>
  <c r="J71" i="126" s="1" a="1"/>
  <c r="AY71" i="126" s="1"/>
  <c r="I72" i="126"/>
  <c r="J72" i="126" s="1" a="1"/>
  <c r="J72" i="126" s="1"/>
  <c r="AX72" i="126" s="1"/>
  <c r="I73" i="126"/>
  <c r="J73" i="126" s="1" a="1"/>
  <c r="AY73" i="126" s="1"/>
  <c r="I74" i="126"/>
  <c r="J74" i="126" s="1" a="1"/>
  <c r="I75" i="126"/>
  <c r="J75" i="126" s="1" a="1"/>
  <c r="AY75" i="126" s="1"/>
  <c r="I76" i="126"/>
  <c r="J76" i="126" s="1" a="1"/>
  <c r="J76" i="126" s="1"/>
  <c r="AX76" i="126" s="1"/>
  <c r="I77" i="126"/>
  <c r="J77" i="126" s="1" a="1"/>
  <c r="I78" i="126"/>
  <c r="J78" i="126" s="1" a="1"/>
  <c r="J78" i="126" s="1"/>
  <c r="AX78" i="126" s="1"/>
  <c r="I79" i="126"/>
  <c r="J79" i="126" s="1" a="1"/>
  <c r="J79" i="126" s="1"/>
  <c r="AX79" i="126" s="1"/>
  <c r="I80" i="126"/>
  <c r="J80" i="126" s="1" a="1"/>
  <c r="J80" i="126" s="1"/>
  <c r="AX80" i="126" s="1"/>
  <c r="I81" i="126"/>
  <c r="J81" i="126" s="1" a="1"/>
  <c r="I82" i="126"/>
  <c r="J82" i="126" s="1" a="1"/>
  <c r="J82" i="126" s="1"/>
  <c r="AX82" i="126" s="1"/>
  <c r="I83" i="126"/>
  <c r="J83" i="126" s="1" a="1"/>
  <c r="I84" i="126"/>
  <c r="J84" i="126" s="1" a="1"/>
  <c r="AY84" i="126" s="1"/>
  <c r="I85" i="126"/>
  <c r="J85" i="126" s="1" a="1"/>
  <c r="AY85" i="126" s="1"/>
  <c r="I86" i="126"/>
  <c r="J86" i="126" s="1" a="1"/>
  <c r="AY86" i="126" s="1"/>
  <c r="I87" i="126"/>
  <c r="J87" i="126" s="1" a="1"/>
  <c r="I88" i="126"/>
  <c r="J88" i="126" s="1" a="1"/>
  <c r="I89" i="126"/>
  <c r="J89" i="126" s="1" a="1"/>
  <c r="I90" i="126"/>
  <c r="J90" i="126" s="1" a="1"/>
  <c r="AY90" i="126" s="1"/>
  <c r="I91" i="126"/>
  <c r="J91" i="126" s="1" a="1"/>
  <c r="AY91" i="126" s="1"/>
  <c r="I92" i="126"/>
  <c r="J92" i="126" s="1" a="1"/>
  <c r="I93" i="126"/>
  <c r="J93" i="126" s="1" a="1"/>
  <c r="J93" i="126" s="1"/>
  <c r="AX93" i="126" s="1"/>
  <c r="I94" i="126"/>
  <c r="J94" i="126" s="1" a="1"/>
  <c r="I95" i="126"/>
  <c r="J95" i="126" s="1" a="1"/>
  <c r="J95" i="126" s="1"/>
  <c r="AX95" i="126" s="1"/>
  <c r="I96" i="126"/>
  <c r="J96" i="126" s="1" a="1"/>
  <c r="J96" i="126" s="1"/>
  <c r="AX96" i="126" s="1"/>
  <c r="I97" i="126"/>
  <c r="J97" i="126" s="1" a="1"/>
  <c r="J97" i="126" s="1"/>
  <c r="AX97" i="126" s="1"/>
  <c r="I98" i="126"/>
  <c r="J98" i="126" s="1" a="1"/>
  <c r="J98" i="126" s="1"/>
  <c r="AX98" i="126" s="1"/>
  <c r="I99" i="126"/>
  <c r="J99" i="126" s="1" a="1"/>
  <c r="J99" i="126" s="1"/>
  <c r="AX99" i="126" s="1"/>
  <c r="I4" i="126"/>
  <c r="J4" i="126" s="1" a="1"/>
  <c r="AY4" i="126" s="1"/>
  <c r="C19" i="91"/>
  <c r="C20" i="91"/>
  <c r="C21" i="91"/>
  <c r="C22" i="91"/>
  <c r="C23" i="91"/>
  <c r="C24" i="91"/>
  <c r="C25" i="91"/>
  <c r="C26" i="91"/>
  <c r="C27" i="91"/>
  <c r="C28" i="91"/>
  <c r="C29" i="91"/>
  <c r="C30" i="91"/>
  <c r="C31" i="91"/>
  <c r="C32" i="91"/>
  <c r="C33" i="91"/>
  <c r="C34" i="91"/>
  <c r="C35" i="91"/>
  <c r="C36" i="91"/>
  <c r="C37" i="91"/>
  <c r="C38" i="91"/>
  <c r="C39" i="91"/>
  <c r="C40" i="91"/>
  <c r="C41" i="91"/>
  <c r="C42" i="91"/>
  <c r="C43" i="91"/>
  <c r="C44" i="91"/>
  <c r="C45" i="91"/>
  <c r="C46" i="91"/>
  <c r="C47" i="91"/>
  <c r="C48" i="91"/>
  <c r="C49" i="91"/>
  <c r="C50" i="91"/>
  <c r="D19" i="91"/>
  <c r="D20" i="91"/>
  <c r="D21" i="91"/>
  <c r="D22" i="91"/>
  <c r="D23" i="91"/>
  <c r="D24" i="91"/>
  <c r="D25" i="91"/>
  <c r="D26" i="91"/>
  <c r="D27" i="91"/>
  <c r="D28" i="91"/>
  <c r="D29" i="91"/>
  <c r="D30" i="91"/>
  <c r="D31" i="91"/>
  <c r="D32" i="91"/>
  <c r="D33" i="91"/>
  <c r="D34" i="91"/>
  <c r="D35" i="91"/>
  <c r="D36" i="91"/>
  <c r="D37" i="91"/>
  <c r="D38" i="91"/>
  <c r="D39" i="91"/>
  <c r="D40" i="91"/>
  <c r="D41" i="91"/>
  <c r="D42" i="91"/>
  <c r="D43" i="91"/>
  <c r="D44" i="91"/>
  <c r="D45" i="91"/>
  <c r="D46" i="91"/>
  <c r="D47" i="91"/>
  <c r="D48" i="91"/>
  <c r="D49" i="91"/>
  <c r="D50" i="91"/>
  <c r="E19" i="91"/>
  <c r="E20" i="91"/>
  <c r="E21" i="91"/>
  <c r="E22" i="91"/>
  <c r="E23" i="91"/>
  <c r="E24" i="91"/>
  <c r="E25" i="91"/>
  <c r="E26" i="91"/>
  <c r="E27" i="91"/>
  <c r="E28" i="91"/>
  <c r="E29" i="91"/>
  <c r="E30" i="91"/>
  <c r="E31" i="91"/>
  <c r="E32" i="91"/>
  <c r="E33" i="91"/>
  <c r="E34" i="91"/>
  <c r="E35" i="91"/>
  <c r="E36" i="91"/>
  <c r="E37" i="91"/>
  <c r="E38" i="91"/>
  <c r="E39" i="91"/>
  <c r="E40" i="91"/>
  <c r="E41" i="91"/>
  <c r="E42" i="91"/>
  <c r="E43" i="91"/>
  <c r="E44" i="91"/>
  <c r="E45" i="91"/>
  <c r="E46" i="91"/>
  <c r="E47" i="91"/>
  <c r="E48" i="91"/>
  <c r="E49" i="91"/>
  <c r="E50" i="91"/>
  <c r="F19" i="91"/>
  <c r="F20" i="91"/>
  <c r="F21" i="91"/>
  <c r="F22" i="91"/>
  <c r="F23" i="91"/>
  <c r="F24" i="91"/>
  <c r="F25" i="91"/>
  <c r="F26" i="91"/>
  <c r="F27" i="91"/>
  <c r="F28" i="91"/>
  <c r="F29" i="91"/>
  <c r="F30" i="91"/>
  <c r="F31" i="91"/>
  <c r="F32" i="91"/>
  <c r="F33" i="91"/>
  <c r="F34" i="91"/>
  <c r="F35" i="91"/>
  <c r="F36" i="91"/>
  <c r="F37" i="91"/>
  <c r="F38" i="91"/>
  <c r="F39" i="91"/>
  <c r="F40" i="91"/>
  <c r="F41" i="91"/>
  <c r="F42" i="91"/>
  <c r="F43" i="91"/>
  <c r="F44" i="91"/>
  <c r="F45" i="91"/>
  <c r="F46" i="91"/>
  <c r="F47" i="91"/>
  <c r="F48" i="91"/>
  <c r="F49" i="91"/>
  <c r="F50" i="91"/>
  <c r="G19" i="91"/>
  <c r="G20" i="91"/>
  <c r="G21" i="91"/>
  <c r="G22" i="91"/>
  <c r="G23" i="91"/>
  <c r="G24" i="91"/>
  <c r="G25" i="91"/>
  <c r="G26" i="91"/>
  <c r="G27" i="91"/>
  <c r="G28" i="91"/>
  <c r="G29" i="91"/>
  <c r="G30" i="91"/>
  <c r="G31" i="91"/>
  <c r="G32" i="91"/>
  <c r="G33" i="91"/>
  <c r="G34" i="91"/>
  <c r="G35" i="91"/>
  <c r="G36" i="91"/>
  <c r="G37" i="91"/>
  <c r="G38" i="91"/>
  <c r="G39" i="91"/>
  <c r="G40" i="91"/>
  <c r="G41" i="91"/>
  <c r="G42" i="91"/>
  <c r="G43" i="91"/>
  <c r="G44" i="91"/>
  <c r="G45" i="91"/>
  <c r="G46" i="91"/>
  <c r="G47" i="91"/>
  <c r="G48" i="91"/>
  <c r="G49" i="91"/>
  <c r="G50" i="91"/>
  <c r="B6" i="91" a="1"/>
  <c r="E47" i="117"/>
  <c r="D47" i="117"/>
  <c r="F47" i="117" s="1"/>
  <c r="S39" i="89"/>
  <c r="S38" i="89"/>
  <c r="S19" i="89"/>
  <c r="S18" i="89"/>
  <c r="S27" i="89"/>
  <c r="S28" i="89"/>
  <c r="S26" i="89"/>
  <c r="S25" i="89"/>
  <c r="S44" i="89"/>
  <c r="S43" i="89"/>
  <c r="S45" i="89"/>
  <c r="H19" i="119"/>
  <c r="E46" i="119" s="1"/>
  <c r="F46" i="119" s="1"/>
  <c r="E19" i="119"/>
  <c r="E35" i="119" s="1"/>
  <c r="BC1" i="86" a="1"/>
  <c r="BC1" i="86" s="1"/>
  <c r="BB1" i="86" s="1"/>
  <c r="C5" i="86" s="1"/>
  <c r="BC1" i="118" a="1"/>
  <c r="BC1" i="118" s="1"/>
  <c r="BB1" i="118" s="1"/>
  <c r="C5" i="118" s="1"/>
  <c r="BC1" i="117" a="1"/>
  <c r="BC1" i="117" s="1"/>
  <c r="BB1" i="117" s="1"/>
  <c r="C5" i="117" s="1"/>
  <c r="BC1" i="107" a="1"/>
  <c r="BC1" i="107" s="1"/>
  <c r="BB1" i="107" s="1"/>
  <c r="C5" i="107" s="1"/>
  <c r="BC1" i="98" a="1"/>
  <c r="BC1" i="98" s="1"/>
  <c r="BB1" i="98" s="1"/>
  <c r="C5" i="98" s="1"/>
  <c r="BC1" i="92" a="1"/>
  <c r="BC1" i="92" s="1"/>
  <c r="BB1" i="92" s="1"/>
  <c r="C5" i="92" s="1"/>
  <c r="K3" i="120"/>
  <c r="E32" i="113"/>
  <c r="E33" i="113" s="1"/>
  <c r="E42" i="117"/>
  <c r="E31" i="117"/>
  <c r="E32" i="117"/>
  <c r="E33" i="117" s="1"/>
  <c r="E51" i="117"/>
  <c r="A38" i="89"/>
  <c r="A39" i="89"/>
  <c r="A18" i="89"/>
  <c r="A19" i="89"/>
  <c r="A25" i="89"/>
  <c r="A26" i="89"/>
  <c r="E46" i="86"/>
  <c r="F46" i="86" s="1"/>
  <c r="E46" i="92"/>
  <c r="F46" i="92" s="1"/>
  <c r="E46" i="97"/>
  <c r="F46" i="97" s="1"/>
  <c r="E46" i="98"/>
  <c r="F46" i="98" s="1"/>
  <c r="E46" i="100"/>
  <c r="F46" i="100" s="1"/>
  <c r="E46" i="101"/>
  <c r="F46" i="101" s="1"/>
  <c r="E46" i="103"/>
  <c r="F46" i="103" s="1"/>
  <c r="E46" i="107"/>
  <c r="E46" i="112"/>
  <c r="F46" i="112" s="1"/>
  <c r="E46" i="113"/>
  <c r="F46" i="113" s="1"/>
  <c r="E47" i="115"/>
  <c r="F47" i="115" s="1"/>
  <c r="AB14" i="119"/>
  <c r="AA14" i="119"/>
  <c r="Z14" i="119"/>
  <c r="Y14" i="119"/>
  <c r="X14" i="119"/>
  <c r="W14" i="119"/>
  <c r="V14" i="119"/>
  <c r="U14" i="119"/>
  <c r="T14" i="119"/>
  <c r="S14" i="119"/>
  <c r="R14" i="119"/>
  <c r="Q14" i="119"/>
  <c r="P14" i="119"/>
  <c r="O14" i="119"/>
  <c r="N14" i="119"/>
  <c r="D43" i="119" s="1"/>
  <c r="M14" i="119"/>
  <c r="E43" i="119" s="1"/>
  <c r="L14" i="119"/>
  <c r="K14" i="119"/>
  <c r="E37" i="119" s="1"/>
  <c r="E45" i="119" s="1"/>
  <c r="F45" i="119" s="1"/>
  <c r="J14" i="119"/>
  <c r="I14" i="119"/>
  <c r="G14" i="119"/>
  <c r="F14" i="119"/>
  <c r="E44" i="119" s="1"/>
  <c r="E48" i="119" s="1"/>
  <c r="E14" i="119"/>
  <c r="D14" i="119"/>
  <c r="D44" i="119" s="1"/>
  <c r="F44" i="119" s="1"/>
  <c r="C14" i="119"/>
  <c r="AB14" i="118"/>
  <c r="AA14" i="118"/>
  <c r="Y14" i="118"/>
  <c r="X14" i="118"/>
  <c r="W14" i="118"/>
  <c r="V14" i="118"/>
  <c r="U14" i="118"/>
  <c r="T14" i="118"/>
  <c r="S14" i="118"/>
  <c r="R14" i="118"/>
  <c r="Q14" i="118"/>
  <c r="P14" i="118"/>
  <c r="O14" i="118"/>
  <c r="N14" i="118"/>
  <c r="M14" i="118"/>
  <c r="K14" i="118"/>
  <c r="E37" i="118" s="1"/>
  <c r="E45" i="118" s="1"/>
  <c r="F45" i="118" s="1"/>
  <c r="J14" i="118"/>
  <c r="D51" i="118" s="1"/>
  <c r="I14" i="118"/>
  <c r="D48" i="118" s="1"/>
  <c r="G14" i="118"/>
  <c r="F14" i="118"/>
  <c r="E51" i="118" s="1"/>
  <c r="F51" i="118" s="1"/>
  <c r="E52" i="118" s="1"/>
  <c r="E14" i="118"/>
  <c r="D14" i="118"/>
  <c r="C14" i="118"/>
  <c r="Y14" i="117"/>
  <c r="X14" i="117"/>
  <c r="W14" i="117"/>
  <c r="V14" i="117"/>
  <c r="E41" i="117" s="1"/>
  <c r="U14" i="117"/>
  <c r="T14" i="117"/>
  <c r="S14" i="117"/>
  <c r="R14" i="117"/>
  <c r="Q14" i="117"/>
  <c r="P14" i="117"/>
  <c r="O14" i="117"/>
  <c r="N14" i="117"/>
  <c r="M14" i="117"/>
  <c r="L14" i="117"/>
  <c r="K14" i="117"/>
  <c r="E37" i="117" s="1"/>
  <c r="E46" i="117" s="1"/>
  <c r="J14" i="117"/>
  <c r="D52" i="117" s="1"/>
  <c r="I14" i="117"/>
  <c r="G14" i="117"/>
  <c r="F14" i="117"/>
  <c r="E39" i="117" s="1"/>
  <c r="E14" i="117"/>
  <c r="D14" i="117"/>
  <c r="C14" i="117"/>
  <c r="X14" i="115"/>
  <c r="V14" i="115"/>
  <c r="U14" i="115"/>
  <c r="T14" i="115"/>
  <c r="S14" i="115"/>
  <c r="R14" i="115"/>
  <c r="Q14" i="115"/>
  <c r="P14" i="115"/>
  <c r="O14" i="115"/>
  <c r="N14" i="115"/>
  <c r="M14" i="115"/>
  <c r="L14" i="115"/>
  <c r="K14" i="115"/>
  <c r="E36" i="115" s="1"/>
  <c r="E46" i="115" s="1"/>
  <c r="F46" i="115" s="1"/>
  <c r="J14" i="115"/>
  <c r="D51" i="115" s="1"/>
  <c r="I14" i="115"/>
  <c r="D49" i="115" s="1"/>
  <c r="G14" i="115"/>
  <c r="F14" i="115"/>
  <c r="E51" i="115" s="1"/>
  <c r="E14" i="115"/>
  <c r="D14" i="115"/>
  <c r="C14" i="115"/>
  <c r="W14" i="113"/>
  <c r="V14" i="113"/>
  <c r="U14" i="113"/>
  <c r="T14" i="113"/>
  <c r="S14" i="113"/>
  <c r="R14" i="113"/>
  <c r="Q14" i="113"/>
  <c r="P14" i="113"/>
  <c r="O14" i="113"/>
  <c r="N14" i="113"/>
  <c r="M14" i="113"/>
  <c r="L14" i="113"/>
  <c r="K14" i="113"/>
  <c r="E37" i="113" s="1"/>
  <c r="E45" i="113" s="1"/>
  <c r="F45" i="113" s="1"/>
  <c r="J14" i="113"/>
  <c r="D44" i="113" s="1"/>
  <c r="I14" i="113"/>
  <c r="D48" i="113" s="1"/>
  <c r="G14" i="113"/>
  <c r="F14" i="113"/>
  <c r="E44" i="113" s="1"/>
  <c r="E48" i="113" s="1"/>
  <c r="E14" i="113"/>
  <c r="D14" i="113"/>
  <c r="C14" i="113"/>
  <c r="V14" i="112"/>
  <c r="U14" i="112"/>
  <c r="T14" i="112"/>
  <c r="S14" i="112"/>
  <c r="R14" i="112"/>
  <c r="Q14" i="112"/>
  <c r="P14" i="112"/>
  <c r="O14" i="112"/>
  <c r="N14" i="112"/>
  <c r="M14" i="112"/>
  <c r="L14" i="112"/>
  <c r="E40" i="112" s="1"/>
  <c r="K14" i="112"/>
  <c r="E37" i="112" s="1"/>
  <c r="E45" i="112" s="1"/>
  <c r="J14" i="112"/>
  <c r="D50" i="112" s="1"/>
  <c r="I14" i="112"/>
  <c r="G14" i="112"/>
  <c r="F14" i="112"/>
  <c r="E50" i="112" s="1"/>
  <c r="E14" i="112"/>
  <c r="D14" i="112"/>
  <c r="C14" i="112"/>
  <c r="V14" i="107"/>
  <c r="U14" i="107"/>
  <c r="T14" i="107"/>
  <c r="E27" i="107" s="1"/>
  <c r="S14" i="107"/>
  <c r="R14" i="107"/>
  <c r="Q14" i="107"/>
  <c r="P14" i="107"/>
  <c r="O14" i="107"/>
  <c r="N14" i="107"/>
  <c r="D43" i="107" s="1"/>
  <c r="M14" i="107"/>
  <c r="E43" i="107" s="1"/>
  <c r="L14" i="107"/>
  <c r="K14" i="107"/>
  <c r="E37" i="107" s="1"/>
  <c r="E45" i="107" s="1"/>
  <c r="J14" i="107"/>
  <c r="D44" i="107" s="1"/>
  <c r="I14" i="107"/>
  <c r="G14" i="107"/>
  <c r="F14" i="107"/>
  <c r="E44" i="107" s="1"/>
  <c r="E48" i="107" s="1"/>
  <c r="E14" i="107"/>
  <c r="D14" i="107"/>
  <c r="C14" i="107"/>
  <c r="V14" i="103"/>
  <c r="U14" i="103"/>
  <c r="T14" i="103"/>
  <c r="R14" i="103"/>
  <c r="Q14" i="103"/>
  <c r="P14" i="103"/>
  <c r="O14" i="103"/>
  <c r="N14" i="103"/>
  <c r="D43" i="103" s="1"/>
  <c r="K14" i="103"/>
  <c r="E37" i="103" s="1"/>
  <c r="E45" i="103" s="1"/>
  <c r="F45" i="103" s="1"/>
  <c r="J14" i="103"/>
  <c r="I14" i="103"/>
  <c r="G14" i="103"/>
  <c r="E14" i="103"/>
  <c r="D14" i="103"/>
  <c r="C14" i="103"/>
  <c r="V14" i="101"/>
  <c r="U14" i="101"/>
  <c r="T14" i="101"/>
  <c r="S14" i="101"/>
  <c r="Q14" i="101"/>
  <c r="O14" i="101"/>
  <c r="N14" i="101"/>
  <c r="D43" i="101" s="1"/>
  <c r="M14" i="101"/>
  <c r="E43" i="101" s="1"/>
  <c r="L14" i="101"/>
  <c r="K14" i="101"/>
  <c r="E37" i="101" s="1"/>
  <c r="E45" i="101" s="1"/>
  <c r="F45" i="101" s="1"/>
  <c r="I14" i="101"/>
  <c r="G14" i="101"/>
  <c r="E14" i="101"/>
  <c r="D14" i="101"/>
  <c r="D48" i="101" s="1"/>
  <c r="C14" i="101"/>
  <c r="V14" i="100"/>
  <c r="U14" i="100"/>
  <c r="T14" i="100"/>
  <c r="S14" i="100"/>
  <c r="R14" i="100"/>
  <c r="Q14" i="100"/>
  <c r="O14" i="100"/>
  <c r="N14" i="100"/>
  <c r="D43" i="100" s="1"/>
  <c r="M14" i="100"/>
  <c r="E43" i="100" s="1"/>
  <c r="K14" i="100"/>
  <c r="E37" i="100" s="1"/>
  <c r="J14" i="100"/>
  <c r="I14" i="100"/>
  <c r="G14" i="100"/>
  <c r="E14" i="100"/>
  <c r="D14" i="100"/>
  <c r="D44" i="100" s="1"/>
  <c r="F44" i="100" s="1"/>
  <c r="C14" i="100"/>
  <c r="V14" i="98"/>
  <c r="U14" i="98"/>
  <c r="T14" i="98"/>
  <c r="S14" i="98"/>
  <c r="R14" i="98"/>
  <c r="P14" i="98"/>
  <c r="O14" i="98"/>
  <c r="N14" i="98"/>
  <c r="D43" i="98" s="1"/>
  <c r="M14" i="98"/>
  <c r="E43" i="98" s="1"/>
  <c r="L14" i="98"/>
  <c r="K14" i="98"/>
  <c r="E37" i="98" s="1"/>
  <c r="E45" i="98" s="1"/>
  <c r="F45" i="98" s="1"/>
  <c r="J14" i="98"/>
  <c r="G14" i="98"/>
  <c r="F14" i="98"/>
  <c r="E44" i="98" s="1"/>
  <c r="E14" i="98"/>
  <c r="D14" i="98"/>
  <c r="C14" i="98"/>
  <c r="V14" i="97"/>
  <c r="U14" i="97"/>
  <c r="T14" i="97"/>
  <c r="S14" i="97"/>
  <c r="R14" i="97"/>
  <c r="Q14" i="97"/>
  <c r="P14" i="97"/>
  <c r="N14" i="97"/>
  <c r="D43" i="97" s="1"/>
  <c r="M14" i="97"/>
  <c r="E43" i="97" s="1"/>
  <c r="F43" i="97" s="1"/>
  <c r="L14" i="97"/>
  <c r="K14" i="97"/>
  <c r="E37" i="97" s="1"/>
  <c r="E45" i="97" s="1"/>
  <c r="F45" i="97" s="1"/>
  <c r="J14" i="97"/>
  <c r="I14" i="97"/>
  <c r="G14" i="97"/>
  <c r="F14" i="97"/>
  <c r="E44" i="97" s="1"/>
  <c r="E48" i="97" s="1"/>
  <c r="E14" i="97"/>
  <c r="D14" i="97"/>
  <c r="C14" i="97"/>
  <c r="V14" i="92"/>
  <c r="U14" i="92"/>
  <c r="T14" i="92"/>
  <c r="S14" i="92"/>
  <c r="R14" i="92"/>
  <c r="Q14" i="92"/>
  <c r="P14" i="92"/>
  <c r="O14" i="92"/>
  <c r="N14" i="92"/>
  <c r="D43" i="92" s="1"/>
  <c r="M14" i="92"/>
  <c r="E43" i="92" s="1"/>
  <c r="K14" i="92"/>
  <c r="E37" i="92" s="1"/>
  <c r="J14" i="92"/>
  <c r="I14" i="92"/>
  <c r="G14" i="92"/>
  <c r="E14" i="92"/>
  <c r="D14" i="92"/>
  <c r="D44" i="92" s="1"/>
  <c r="C14" i="92"/>
  <c r="V14" i="86"/>
  <c r="U14" i="86"/>
  <c r="T14" i="86"/>
  <c r="S14" i="86"/>
  <c r="R14" i="86"/>
  <c r="Q14" i="86"/>
  <c r="P14" i="86"/>
  <c r="O14" i="86"/>
  <c r="N14" i="86"/>
  <c r="D43" i="86" s="1"/>
  <c r="M14" i="86"/>
  <c r="E43" i="86" s="1"/>
  <c r="F43" i="86" s="1"/>
  <c r="L14" i="86"/>
  <c r="K14" i="86"/>
  <c r="E37" i="86" s="1"/>
  <c r="E45" i="86" s="1"/>
  <c r="F45" i="86" s="1"/>
  <c r="J14" i="86"/>
  <c r="I14" i="86"/>
  <c r="G14" i="86"/>
  <c r="F14" i="86"/>
  <c r="E44" i="86" s="1"/>
  <c r="E48" i="86" s="1"/>
  <c r="E14" i="86"/>
  <c r="D14" i="86"/>
  <c r="D44" i="86" s="1"/>
  <c r="F44" i="86" s="1"/>
  <c r="C14" i="86"/>
  <c r="A57" i="89"/>
  <c r="A56" i="89"/>
  <c r="A37" i="89"/>
  <c r="A36" i="89"/>
  <c r="A35" i="89"/>
  <c r="A34" i="89"/>
  <c r="A33" i="89"/>
  <c r="A32" i="89"/>
  <c r="A31" i="89"/>
  <c r="A30" i="89"/>
  <c r="A29" i="89"/>
  <c r="A24" i="89"/>
  <c r="A23" i="89"/>
  <c r="A22" i="89"/>
  <c r="A21" i="89"/>
  <c r="A20" i="89"/>
  <c r="A17" i="89"/>
  <c r="A16" i="89"/>
  <c r="A15" i="89"/>
  <c r="A14" i="89"/>
  <c r="A13" i="89"/>
  <c r="A12" i="89"/>
  <c r="A11" i="89"/>
  <c r="A10" i="89"/>
  <c r="A9" i="89"/>
  <c r="A8" i="89"/>
  <c r="A7" i="89"/>
  <c r="A6" i="89"/>
  <c r="H14" i="86"/>
  <c r="E25" i="86" s="1"/>
  <c r="H14" i="92"/>
  <c r="E25" i="92" s="1"/>
  <c r="H14" i="97"/>
  <c r="E25" i="97" s="1"/>
  <c r="H14" i="98"/>
  <c r="E25" i="98" s="1"/>
  <c r="H14" i="100"/>
  <c r="E25" i="100" s="1"/>
  <c r="H14" i="101"/>
  <c r="E25" i="101" s="1"/>
  <c r="H14" i="103"/>
  <c r="E25" i="103" s="1"/>
  <c r="H14" i="107"/>
  <c r="E25" i="107" s="1"/>
  <c r="H14" i="112"/>
  <c r="E25" i="112" s="1"/>
  <c r="H14" i="113"/>
  <c r="E25" i="113" s="1"/>
  <c r="H14" i="115"/>
  <c r="E24" i="115" s="1"/>
  <c r="H14" i="117"/>
  <c r="E25" i="117" s="1"/>
  <c r="H14" i="118"/>
  <c r="E25" i="118" s="1"/>
  <c r="E48" i="103"/>
  <c r="F43" i="92"/>
  <c r="F43" i="98"/>
  <c r="F43" i="100"/>
  <c r="E44" i="101"/>
  <c r="J14" i="101"/>
  <c r="D44" i="101" s="1"/>
  <c r="F44" i="101" s="1"/>
  <c r="F43" i="101"/>
  <c r="F43" i="103"/>
  <c r="F43" i="107"/>
  <c r="E48" i="112"/>
  <c r="F48" i="112" s="1"/>
  <c r="F45" i="112"/>
  <c r="E49" i="112" s="1"/>
  <c r="F48" i="113"/>
  <c r="E49" i="115"/>
  <c r="E52" i="117"/>
  <c r="E49" i="117"/>
  <c r="F49" i="117" s="1"/>
  <c r="F46" i="117"/>
  <c r="E50" i="117" s="1"/>
  <c r="E38" i="118"/>
  <c r="E50" i="118" s="1"/>
  <c r="E31" i="118"/>
  <c r="E32" i="118" s="1"/>
  <c r="E33" i="118" s="1"/>
  <c r="D48" i="119"/>
  <c r="F48" i="119" s="1"/>
  <c r="D48" i="137" l="1"/>
  <c r="J94" i="126"/>
  <c r="AX94" i="126" s="1"/>
  <c r="AY94" i="126"/>
  <c r="AZ94" i="126"/>
  <c r="BA94" i="126"/>
  <c r="AY133" i="126"/>
  <c r="AZ133" i="126"/>
  <c r="AY131" i="126"/>
  <c r="AZ131" i="126"/>
  <c r="BA131" i="126"/>
  <c r="BB131" i="126"/>
  <c r="BC131" i="126"/>
  <c r="BD131" i="126"/>
  <c r="BE131" i="126"/>
  <c r="BF131" i="126"/>
  <c r="BG131" i="126"/>
  <c r="AY130" i="126"/>
  <c r="AZ130" i="126"/>
  <c r="BA130" i="126"/>
  <c r="BB130" i="126"/>
  <c r="BC130" i="126"/>
  <c r="BD130" i="126"/>
  <c r="AY127" i="126"/>
  <c r="AZ127" i="126"/>
  <c r="AY125" i="126"/>
  <c r="AZ125" i="126"/>
  <c r="BA125" i="126"/>
  <c r="AY123" i="126"/>
  <c r="AZ123" i="126"/>
  <c r="BA123" i="126"/>
  <c r="AY112" i="126"/>
  <c r="AZ112" i="126"/>
  <c r="BA112" i="126"/>
  <c r="AY102" i="126"/>
  <c r="AZ102" i="126"/>
  <c r="BA102" i="126"/>
  <c r="AY89" i="126"/>
  <c r="AZ89" i="126"/>
  <c r="AY88" i="126"/>
  <c r="AZ88" i="126"/>
  <c r="BA88" i="126"/>
  <c r="BB88" i="126"/>
  <c r="BC88" i="126"/>
  <c r="BD88" i="126"/>
  <c r="BE88" i="126"/>
  <c r="BF88" i="126"/>
  <c r="BG88" i="126"/>
  <c r="BH88" i="126"/>
  <c r="BI88" i="126"/>
  <c r="BJ88" i="126"/>
  <c r="BK88" i="126"/>
  <c r="BL88" i="126"/>
  <c r="BM88" i="126"/>
  <c r="AY87" i="126"/>
  <c r="AZ87" i="126"/>
  <c r="BA87" i="126"/>
  <c r="BB87" i="126"/>
  <c r="BC87" i="126"/>
  <c r="BD87" i="126"/>
  <c r="AY83" i="126"/>
  <c r="AZ83" i="126"/>
  <c r="BA83" i="126"/>
  <c r="AY81" i="126"/>
  <c r="AZ81" i="126"/>
  <c r="BA81" i="126"/>
  <c r="AY77" i="126"/>
  <c r="AZ77" i="126"/>
  <c r="AY74" i="126"/>
  <c r="AZ74" i="126"/>
  <c r="AY68" i="126"/>
  <c r="AZ68" i="126"/>
  <c r="BA68" i="126"/>
  <c r="AY67" i="126"/>
  <c r="AZ67" i="126"/>
  <c r="BA67" i="126"/>
  <c r="BB67" i="126"/>
  <c r="BC67" i="126"/>
  <c r="BD67" i="126"/>
  <c r="BE67" i="126"/>
  <c r="BF67" i="126"/>
  <c r="AY66" i="126"/>
  <c r="AZ66" i="126"/>
  <c r="AY63" i="126"/>
  <c r="AZ63" i="126"/>
  <c r="BA63" i="126"/>
  <c r="BB63" i="126"/>
  <c r="AY61" i="126"/>
  <c r="AZ61" i="126"/>
  <c r="BA61" i="126"/>
  <c r="AY58" i="126"/>
  <c r="AZ58" i="126"/>
  <c r="BA58" i="126"/>
  <c r="BB58" i="126"/>
  <c r="BC58" i="126"/>
  <c r="BD58" i="126"/>
  <c r="BE58" i="126"/>
  <c r="BF58" i="126"/>
  <c r="BG58" i="126"/>
  <c r="BH58" i="126"/>
  <c r="AY52" i="126"/>
  <c r="AZ52" i="126"/>
  <c r="BA52" i="126"/>
  <c r="BB52" i="126"/>
  <c r="BC52" i="126"/>
  <c r="BD52" i="126"/>
  <c r="BE52" i="126"/>
  <c r="BF52" i="126"/>
  <c r="BG52" i="126"/>
  <c r="AY50" i="126"/>
  <c r="AZ50" i="126"/>
  <c r="BA50" i="126"/>
  <c r="BB50" i="126"/>
  <c r="AY49" i="126"/>
  <c r="AZ49" i="126"/>
  <c r="BA49" i="126"/>
  <c r="BB49" i="126"/>
  <c r="BC49" i="126"/>
  <c r="AY46" i="126"/>
  <c r="AZ46" i="126"/>
  <c r="AY39" i="126"/>
  <c r="AZ39" i="126"/>
  <c r="BA39" i="126"/>
  <c r="BB39" i="126"/>
  <c r="AY37" i="126"/>
  <c r="AZ37" i="126"/>
  <c r="BA37" i="126"/>
  <c r="AY35" i="126"/>
  <c r="AZ35" i="126"/>
  <c r="BA35" i="126"/>
  <c r="BB35" i="126"/>
  <c r="AY28" i="126"/>
  <c r="AZ28" i="126"/>
  <c r="BA28" i="126"/>
  <c r="AY27" i="126"/>
  <c r="AZ27" i="126"/>
  <c r="BA27" i="126"/>
  <c r="BB27" i="126"/>
  <c r="BC27" i="126"/>
  <c r="BD27" i="126"/>
  <c r="BE27" i="126"/>
  <c r="BF27" i="126"/>
  <c r="AY26" i="126"/>
  <c r="AZ26" i="126"/>
  <c r="AY25" i="126"/>
  <c r="AZ25" i="126"/>
  <c r="BA25" i="126"/>
  <c r="BB25" i="126"/>
  <c r="BC25" i="126"/>
  <c r="BD25" i="126"/>
  <c r="BE25" i="126"/>
  <c r="AY23" i="126"/>
  <c r="AZ23" i="126"/>
  <c r="AY21" i="126"/>
  <c r="AZ21" i="126"/>
  <c r="BA21" i="126"/>
  <c r="BB21" i="126"/>
  <c r="BC21" i="126"/>
  <c r="BD21" i="126"/>
  <c r="BE21" i="126"/>
  <c r="AY17" i="126"/>
  <c r="AZ17" i="126"/>
  <c r="AY16" i="126"/>
  <c r="AZ16" i="126"/>
  <c r="BA16" i="126"/>
  <c r="BB16" i="126"/>
  <c r="BC16" i="126"/>
  <c r="BD16" i="126"/>
  <c r="BE16" i="126"/>
  <c r="AY15" i="126"/>
  <c r="AZ15" i="126"/>
  <c r="BA15" i="126"/>
  <c r="BB15" i="126"/>
  <c r="BC15" i="126"/>
  <c r="BD15" i="126"/>
  <c r="BE15" i="126"/>
  <c r="AY6" i="126"/>
  <c r="AZ6" i="126"/>
  <c r="BA6" i="126"/>
  <c r="BB6" i="126"/>
  <c r="BC6" i="126"/>
  <c r="BD6" i="126"/>
  <c r="BE6" i="126"/>
  <c r="AY197" i="126"/>
  <c r="AZ197" i="126"/>
  <c r="AX196" i="126"/>
  <c r="AY209" i="126"/>
  <c r="AZ209" i="126"/>
  <c r="AY204" i="126"/>
  <c r="AZ204" i="126"/>
  <c r="BA204" i="126"/>
  <c r="BB204" i="126"/>
  <c r="AY201" i="126"/>
  <c r="AZ201" i="126"/>
  <c r="BA201" i="126"/>
  <c r="AX197" i="126"/>
  <c r="AX201" i="126"/>
  <c r="AX204" i="126"/>
  <c r="AX209" i="126"/>
  <c r="D48" i="86"/>
  <c r="F48" i="86" s="1"/>
  <c r="D48" i="97"/>
  <c r="F48" i="97" s="1"/>
  <c r="D48" i="98"/>
  <c r="D48" i="103"/>
  <c r="F48" i="103" s="1"/>
  <c r="D48" i="107"/>
  <c r="D45" i="107" s="1"/>
  <c r="F45" i="107" s="1"/>
  <c r="F50" i="112"/>
  <c r="E51" i="112" s="1"/>
  <c r="F44" i="113"/>
  <c r="E51" i="113" s="1"/>
  <c r="F51" i="115"/>
  <c r="E52" i="115" s="1"/>
  <c r="F52" i="117"/>
  <c r="E53" i="117" s="1"/>
  <c r="F43" i="119"/>
  <c r="E51" i="119" s="1"/>
  <c r="A10" i="119" s="1"/>
  <c r="D44" i="129"/>
  <c r="F44" i="129" s="1"/>
  <c r="D28" i="30"/>
  <c r="D29" i="30" s="1"/>
  <c r="D30" i="30" s="1"/>
  <c r="D31" i="30" s="1"/>
  <c r="E27" i="110"/>
  <c r="D28" i="110" s="1"/>
  <c r="D36" i="110" s="1"/>
  <c r="D37" i="110" s="1"/>
  <c r="D38" i="110" s="1"/>
  <c r="D39" i="110" s="1"/>
  <c r="D33" i="37"/>
  <c r="D34" i="37" s="1"/>
  <c r="D35" i="37" s="1"/>
  <c r="D36" i="37" s="1"/>
  <c r="E27" i="56"/>
  <c r="D28" i="56" s="1"/>
  <c r="D36" i="56" s="1"/>
  <c r="D37" i="56" s="1"/>
  <c r="D38" i="56" s="1"/>
  <c r="D39" i="56" s="1"/>
  <c r="E51" i="86"/>
  <c r="A10" i="86" s="1"/>
  <c r="E53" i="112"/>
  <c r="E54" i="112" s="1"/>
  <c r="A10" i="112" s="1"/>
  <c r="E45" i="92"/>
  <c r="F45" i="92" s="1"/>
  <c r="E48" i="98"/>
  <c r="F48" i="98" s="1"/>
  <c r="F44" i="107"/>
  <c r="D48" i="100"/>
  <c r="D44" i="98"/>
  <c r="F44" i="98" s="1"/>
  <c r="D44" i="103"/>
  <c r="F44" i="103" s="1"/>
  <c r="E51" i="103" s="1"/>
  <c r="E48" i="129"/>
  <c r="D48" i="129"/>
  <c r="E48" i="135"/>
  <c r="E55" i="117"/>
  <c r="E48" i="118"/>
  <c r="F48" i="118" s="1"/>
  <c r="E49" i="118" s="1"/>
  <c r="E54" i="118" s="1"/>
  <c r="A10" i="118" s="1"/>
  <c r="F49" i="115"/>
  <c r="E50" i="115" s="1"/>
  <c r="E54" i="115" s="1"/>
  <c r="A10" i="115" s="1"/>
  <c r="E48" i="101"/>
  <c r="F48" i="101" s="1"/>
  <c r="E51" i="101" s="1"/>
  <c r="D48" i="92"/>
  <c r="E45" i="100"/>
  <c r="F48" i="137"/>
  <c r="D44" i="130"/>
  <c r="F44" i="130" s="1"/>
  <c r="F44" i="134"/>
  <c r="D44" i="97"/>
  <c r="F44" i="97" s="1"/>
  <c r="E51" i="97" s="1"/>
  <c r="E52" i="97" s="1"/>
  <c r="E53" i="97" s="1"/>
  <c r="D44" i="137"/>
  <c r="F44" i="137" s="1"/>
  <c r="F43" i="137"/>
  <c r="D47" i="134"/>
  <c r="F47" i="134" s="1"/>
  <c r="D46" i="134"/>
  <c r="F46" i="134" s="1"/>
  <c r="D45" i="134"/>
  <c r="F45" i="134" s="1"/>
  <c r="F45" i="135"/>
  <c r="F48" i="135"/>
  <c r="F44" i="135"/>
  <c r="D47" i="135"/>
  <c r="F47" i="135" s="1"/>
  <c r="D46" i="135"/>
  <c r="F46" i="135" s="1"/>
  <c r="E48" i="134"/>
  <c r="F48" i="134" s="1"/>
  <c r="F46" i="133"/>
  <c r="F49" i="133"/>
  <c r="F44" i="133"/>
  <c r="E48" i="132"/>
  <c r="F45" i="132"/>
  <c r="F48" i="132"/>
  <c r="F43" i="132"/>
  <c r="E48" i="131"/>
  <c r="F45" i="131"/>
  <c r="F48" i="131"/>
  <c r="F43" i="131"/>
  <c r="C18" i="91"/>
  <c r="D18" i="91"/>
  <c r="E18" i="91"/>
  <c r="F18" i="91"/>
  <c r="G18" i="91"/>
  <c r="E48" i="130"/>
  <c r="F48" i="130"/>
  <c r="F43" i="130"/>
  <c r="J92" i="126"/>
  <c r="AX92" i="126" s="1"/>
  <c r="F48" i="129"/>
  <c r="E51" i="129" s="1"/>
  <c r="J90" i="126"/>
  <c r="AX90" i="126" s="1"/>
  <c r="F8" i="120"/>
  <c r="G63" i="120"/>
  <c r="G64" i="120"/>
  <c r="G65" i="120"/>
  <c r="G66" i="120"/>
  <c r="G67" i="120"/>
  <c r="G68" i="120"/>
  <c r="G69" i="120"/>
  <c r="G70" i="120"/>
  <c r="G71" i="120"/>
  <c r="G72" i="120"/>
  <c r="G73" i="120"/>
  <c r="G74" i="120"/>
  <c r="G75" i="120"/>
  <c r="G76" i="120"/>
  <c r="G77" i="120"/>
  <c r="G78" i="120"/>
  <c r="G79" i="120"/>
  <c r="G80" i="120"/>
  <c r="G81" i="120"/>
  <c r="G82" i="120"/>
  <c r="G83" i="120"/>
  <c r="G84" i="120"/>
  <c r="G85" i="120"/>
  <c r="G86" i="120"/>
  <c r="G87" i="120"/>
  <c r="G88" i="120"/>
  <c r="G89" i="120"/>
  <c r="G90" i="120"/>
  <c r="G91" i="120"/>
  <c r="G92" i="120"/>
  <c r="G93" i="120"/>
  <c r="G94" i="120"/>
  <c r="G95" i="120"/>
  <c r="G96" i="120"/>
  <c r="G97" i="120"/>
  <c r="G98" i="120"/>
  <c r="G99" i="120"/>
  <c r="G100" i="120"/>
  <c r="G101" i="120"/>
  <c r="G102" i="120"/>
  <c r="G103" i="120"/>
  <c r="G104" i="120"/>
  <c r="G105" i="120"/>
  <c r="G106" i="120"/>
  <c r="G107" i="120"/>
  <c r="G108" i="120"/>
  <c r="G109" i="120"/>
  <c r="G110" i="120"/>
  <c r="G111" i="120"/>
  <c r="G112" i="120"/>
  <c r="G113" i="120"/>
  <c r="G114" i="120"/>
  <c r="G115" i="120"/>
  <c r="G116" i="120"/>
  <c r="G117" i="120"/>
  <c r="G118" i="120"/>
  <c r="G119" i="120"/>
  <c r="G120" i="120"/>
  <c r="G121" i="120"/>
  <c r="G122" i="120"/>
  <c r="G123" i="120"/>
  <c r="G124" i="120"/>
  <c r="G125" i="120"/>
  <c r="G126" i="120"/>
  <c r="G127" i="120"/>
  <c r="G128" i="120"/>
  <c r="G129" i="120"/>
  <c r="G130" i="120"/>
  <c r="G131" i="120"/>
  <c r="G132" i="120"/>
  <c r="G133" i="120"/>
  <c r="G134" i="120"/>
  <c r="G135" i="120"/>
  <c r="G136" i="120"/>
  <c r="G137" i="120"/>
  <c r="G138" i="120"/>
  <c r="G139" i="120"/>
  <c r="G140" i="120"/>
  <c r="G141" i="120"/>
  <c r="G142" i="120"/>
  <c r="G143" i="120"/>
  <c r="G144" i="120"/>
  <c r="G145" i="120"/>
  <c r="G146" i="120"/>
  <c r="G147" i="120"/>
  <c r="G148" i="120"/>
  <c r="G149" i="120"/>
  <c r="G150" i="120"/>
  <c r="G151" i="120"/>
  <c r="G152" i="120"/>
  <c r="G153" i="120"/>
  <c r="G154" i="120"/>
  <c r="G155" i="120"/>
  <c r="G156" i="120"/>
  <c r="G157" i="120"/>
  <c r="G158" i="120"/>
  <c r="G159" i="120"/>
  <c r="G160" i="120"/>
  <c r="G161" i="120"/>
  <c r="G162" i="120"/>
  <c r="G163" i="120"/>
  <c r="G164" i="120"/>
  <c r="G165" i="120"/>
  <c r="G166" i="120"/>
  <c r="G167" i="120"/>
  <c r="G168" i="120"/>
  <c r="G169" i="120"/>
  <c r="G170" i="120"/>
  <c r="G171" i="120"/>
  <c r="G172" i="120"/>
  <c r="G173" i="120"/>
  <c r="G174" i="120"/>
  <c r="G175" i="120"/>
  <c r="G176" i="120"/>
  <c r="G177" i="120"/>
  <c r="G178" i="120"/>
  <c r="G179" i="120"/>
  <c r="G180" i="120"/>
  <c r="G181" i="120"/>
  <c r="G182" i="120"/>
  <c r="G183" i="120"/>
  <c r="G184" i="120"/>
  <c r="G185" i="120"/>
  <c r="G186" i="120"/>
  <c r="G187" i="120"/>
  <c r="G188" i="120"/>
  <c r="G189" i="120"/>
  <c r="G190" i="120"/>
  <c r="G191" i="120"/>
  <c r="G192" i="120"/>
  <c r="G193" i="120"/>
  <c r="G194" i="120"/>
  <c r="G195" i="120"/>
  <c r="G196" i="120"/>
  <c r="G197" i="120"/>
  <c r="G198" i="120"/>
  <c r="G199" i="120"/>
  <c r="G200" i="120"/>
  <c r="G201" i="120"/>
  <c r="G202" i="120"/>
  <c r="G203" i="120"/>
  <c r="G204" i="120"/>
  <c r="G205" i="120"/>
  <c r="G206" i="120"/>
  <c r="G207" i="120"/>
  <c r="G208" i="120"/>
  <c r="G209" i="120"/>
  <c r="G210" i="120"/>
  <c r="G211" i="120"/>
  <c r="G212" i="120"/>
  <c r="G213" i="120"/>
  <c r="G214" i="120"/>
  <c r="G215" i="120"/>
  <c r="G216" i="120"/>
  <c r="G217" i="120"/>
  <c r="G218" i="120"/>
  <c r="G219" i="120"/>
  <c r="G220" i="120"/>
  <c r="G221" i="120"/>
  <c r="G222" i="120"/>
  <c r="G223" i="120"/>
  <c r="G224" i="120"/>
  <c r="G225" i="120"/>
  <c r="G226" i="120"/>
  <c r="G227" i="120"/>
  <c r="G228" i="120"/>
  <c r="G229" i="120"/>
  <c r="G230" i="120"/>
  <c r="G231" i="120"/>
  <c r="G232" i="120"/>
  <c r="G233" i="120"/>
  <c r="G234" i="120"/>
  <c r="G235" i="120"/>
  <c r="G236" i="120"/>
  <c r="G237" i="120"/>
  <c r="G238" i="120"/>
  <c r="G239" i="120"/>
  <c r="G240" i="120"/>
  <c r="G241" i="120"/>
  <c r="G242" i="120"/>
  <c r="G243" i="120"/>
  <c r="G244" i="120"/>
  <c r="G245" i="120"/>
  <c r="G246" i="120"/>
  <c r="G247" i="120"/>
  <c r="G248" i="120"/>
  <c r="G249" i="120"/>
  <c r="G250" i="120"/>
  <c r="G251" i="120"/>
  <c r="G252" i="120"/>
  <c r="G253" i="120"/>
  <c r="G254" i="120"/>
  <c r="G255" i="120"/>
  <c r="G256" i="120"/>
  <c r="G257" i="120"/>
  <c r="G258" i="120"/>
  <c r="G259" i="120"/>
  <c r="G260" i="120"/>
  <c r="G261" i="120"/>
  <c r="G262" i="120"/>
  <c r="G263" i="120"/>
  <c r="G264" i="120"/>
  <c r="G265" i="120"/>
  <c r="G266" i="120"/>
  <c r="G267" i="120"/>
  <c r="G268" i="120"/>
  <c r="G269" i="120"/>
  <c r="G270" i="120"/>
  <c r="G271" i="120"/>
  <c r="G272" i="120"/>
  <c r="G273" i="120"/>
  <c r="G274" i="120"/>
  <c r="G275" i="120"/>
  <c r="G276" i="120"/>
  <c r="G277" i="120"/>
  <c r="G278" i="120"/>
  <c r="G279" i="120"/>
  <c r="G280" i="120"/>
  <c r="G281" i="120"/>
  <c r="G282" i="120"/>
  <c r="G283" i="120"/>
  <c r="G284" i="120"/>
  <c r="G285" i="120"/>
  <c r="G286" i="120"/>
  <c r="G287" i="120"/>
  <c r="G288" i="120"/>
  <c r="G289" i="120"/>
  <c r="G290" i="120"/>
  <c r="G291" i="120"/>
  <c r="G292" i="120"/>
  <c r="G293" i="120"/>
  <c r="G294" i="120"/>
  <c r="G295" i="120"/>
  <c r="G296" i="120"/>
  <c r="G297" i="120"/>
  <c r="G298" i="120"/>
  <c r="G299" i="120"/>
  <c r="G300" i="120"/>
  <c r="G301" i="120"/>
  <c r="G302" i="120"/>
  <c r="G303" i="120"/>
  <c r="G304" i="120"/>
  <c r="G305" i="120"/>
  <c r="G306" i="120"/>
  <c r="G307" i="120"/>
  <c r="G308" i="120"/>
  <c r="G309" i="120"/>
  <c r="G310" i="120"/>
  <c r="G311" i="120"/>
  <c r="G312" i="120"/>
  <c r="G313" i="120"/>
  <c r="G314" i="120"/>
  <c r="G315" i="120"/>
  <c r="G316" i="120"/>
  <c r="G317" i="120"/>
  <c r="G318" i="120"/>
  <c r="G319" i="120"/>
  <c r="G320" i="120"/>
  <c r="G321" i="120"/>
  <c r="G322" i="120"/>
  <c r="G323" i="120"/>
  <c r="G324" i="120"/>
  <c r="G325" i="120"/>
  <c r="G326" i="120"/>
  <c r="G327" i="120"/>
  <c r="G328" i="120"/>
  <c r="G329" i="120"/>
  <c r="G330" i="120"/>
  <c r="G331" i="120"/>
  <c r="G332" i="120"/>
  <c r="G333" i="120"/>
  <c r="G334" i="120"/>
  <c r="G335" i="120"/>
  <c r="G336" i="120"/>
  <c r="G337" i="120"/>
  <c r="G338" i="120"/>
  <c r="G339" i="120"/>
  <c r="G340" i="120"/>
  <c r="G341" i="120"/>
  <c r="G342" i="120"/>
  <c r="G343" i="120"/>
  <c r="G344" i="120"/>
  <c r="G345" i="120"/>
  <c r="G346" i="120"/>
  <c r="G347" i="120"/>
  <c r="G348" i="120"/>
  <c r="G349" i="120"/>
  <c r="G350" i="120"/>
  <c r="G351" i="120"/>
  <c r="G352" i="120"/>
  <c r="G353" i="120"/>
  <c r="G354" i="120"/>
  <c r="G355" i="120"/>
  <c r="G356" i="120"/>
  <c r="G357" i="120"/>
  <c r="G358" i="120"/>
  <c r="G359" i="120"/>
  <c r="G360" i="120"/>
  <c r="G361" i="120"/>
  <c r="G362" i="120"/>
  <c r="G363" i="120"/>
  <c r="G364" i="120"/>
  <c r="G365" i="120"/>
  <c r="G366" i="120"/>
  <c r="G367" i="120"/>
  <c r="G368" i="120"/>
  <c r="G369" i="120"/>
  <c r="G370" i="120"/>
  <c r="G371" i="120"/>
  <c r="G372" i="120"/>
  <c r="G373" i="120"/>
  <c r="G374" i="120"/>
  <c r="G375" i="120"/>
  <c r="G376" i="120"/>
  <c r="G377" i="120"/>
  <c r="G378" i="120"/>
  <c r="G379" i="120"/>
  <c r="G380" i="120"/>
  <c r="G381" i="120"/>
  <c r="G382" i="120"/>
  <c r="G383" i="120"/>
  <c r="G384" i="120"/>
  <c r="G385" i="120"/>
  <c r="G386" i="120"/>
  <c r="G387" i="120"/>
  <c r="G388" i="120"/>
  <c r="G389" i="120"/>
  <c r="G390" i="120"/>
  <c r="G391" i="120"/>
  <c r="G392" i="120"/>
  <c r="G393" i="120"/>
  <c r="G394" i="120"/>
  <c r="G395" i="120"/>
  <c r="G396" i="120"/>
  <c r="G397" i="120"/>
  <c r="G398" i="120"/>
  <c r="G399" i="120"/>
  <c r="G400" i="120"/>
  <c r="G401" i="120"/>
  <c r="G402" i="120"/>
  <c r="G403" i="120"/>
  <c r="G404" i="120"/>
  <c r="G405" i="120"/>
  <c r="G406" i="120"/>
  <c r="G407" i="120"/>
  <c r="G408" i="120"/>
  <c r="G409" i="120"/>
  <c r="G410" i="120"/>
  <c r="G411" i="120"/>
  <c r="G412" i="120"/>
  <c r="G413" i="120"/>
  <c r="G414" i="120"/>
  <c r="G415" i="120"/>
  <c r="G416" i="120"/>
  <c r="G417" i="120"/>
  <c r="G418" i="120"/>
  <c r="G419" i="120"/>
  <c r="G420" i="120"/>
  <c r="G421" i="120"/>
  <c r="G422" i="120"/>
  <c r="G423" i="120"/>
  <c r="G424" i="120"/>
  <c r="G425" i="120"/>
  <c r="G426" i="120"/>
  <c r="G427" i="120"/>
  <c r="G428" i="120"/>
  <c r="G429" i="120"/>
  <c r="G430" i="120"/>
  <c r="G431" i="120"/>
  <c r="G432" i="120"/>
  <c r="G433" i="120"/>
  <c r="G434" i="120"/>
  <c r="G435" i="120"/>
  <c r="G436" i="120"/>
  <c r="G437" i="120"/>
  <c r="G438" i="120"/>
  <c r="G439" i="120"/>
  <c r="G440" i="120"/>
  <c r="G441" i="120"/>
  <c r="G442" i="120"/>
  <c r="G443" i="120"/>
  <c r="G444" i="120"/>
  <c r="J38" i="126"/>
  <c r="AX38" i="126" s="1"/>
  <c r="J46" i="126"/>
  <c r="AX46" i="126" s="1"/>
  <c r="J91" i="126"/>
  <c r="AX91" i="126" s="1"/>
  <c r="BC1" i="119" a="1"/>
  <c r="BC1" i="119" s="1"/>
  <c r="BB1" i="119" s="1"/>
  <c r="C5" i="119" s="1"/>
  <c r="BC1" i="128" a="1"/>
  <c r="BC1" i="128" s="1"/>
  <c r="BB1" i="128" s="1"/>
  <c r="C5" i="128" s="1"/>
  <c r="J89" i="126"/>
  <c r="AX89" i="126" s="1"/>
  <c r="B10" i="128"/>
  <c r="E52" i="119"/>
  <c r="E53" i="119" s="1"/>
  <c r="B10" i="119" s="1"/>
  <c r="E55" i="118"/>
  <c r="E56" i="118" s="1"/>
  <c r="E57" i="118" s="1"/>
  <c r="E56" i="117"/>
  <c r="E57" i="117" s="1"/>
  <c r="E58" i="117" s="1"/>
  <c r="A10" i="117"/>
  <c r="E55" i="115"/>
  <c r="E56" i="115" s="1"/>
  <c r="E57" i="115" s="1"/>
  <c r="E52" i="113"/>
  <c r="E53" i="113" s="1"/>
  <c r="E54" i="113" s="1"/>
  <c r="A10" i="113"/>
  <c r="E55" i="112"/>
  <c r="E56" i="112" s="1"/>
  <c r="E57" i="112" s="1"/>
  <c r="E52" i="86"/>
  <c r="E53" i="86" s="1"/>
  <c r="B10" i="86" s="1"/>
  <c r="J138" i="126"/>
  <c r="AX138" i="126" s="1"/>
  <c r="J133" i="126"/>
  <c r="AX133" i="126" s="1"/>
  <c r="J131" i="126"/>
  <c r="AX131" i="126" s="1"/>
  <c r="J130" i="126"/>
  <c r="AX130" i="126" s="1"/>
  <c r="J129" i="126"/>
  <c r="AX129" i="126" s="1"/>
  <c r="J128" i="126"/>
  <c r="AX128" i="126" s="1"/>
  <c r="J127" i="126"/>
  <c r="AX127" i="126" s="1"/>
  <c r="J125" i="126"/>
  <c r="AX125" i="126" s="1"/>
  <c r="J123" i="126"/>
  <c r="AX123" i="126" s="1"/>
  <c r="J114" i="126"/>
  <c r="AX114" i="126" s="1"/>
  <c r="J112" i="126"/>
  <c r="AX112" i="126" s="1"/>
  <c r="J109" i="126"/>
  <c r="AX109" i="126" s="1"/>
  <c r="J102" i="126"/>
  <c r="AX102" i="126" s="1"/>
  <c r="J100" i="126"/>
  <c r="AX100" i="126" s="1"/>
  <c r="J88" i="126"/>
  <c r="AX88" i="126" s="1"/>
  <c r="J87" i="126"/>
  <c r="AX87" i="126" s="1"/>
  <c r="J86" i="126"/>
  <c r="AX86" i="126" s="1"/>
  <c r="J85" i="126"/>
  <c r="AX85" i="126" s="1"/>
  <c r="J84" i="126"/>
  <c r="AX84" i="126" s="1"/>
  <c r="J83" i="126"/>
  <c r="AX83" i="126" s="1"/>
  <c r="J81" i="126"/>
  <c r="AX81" i="126" s="1"/>
  <c r="J77" i="126"/>
  <c r="AX77" i="126" s="1"/>
  <c r="J75" i="126"/>
  <c r="AX75" i="126" s="1"/>
  <c r="J74" i="126"/>
  <c r="AX74" i="126" s="1"/>
  <c r="J73" i="126"/>
  <c r="AX73" i="126" s="1"/>
  <c r="J71" i="126"/>
  <c r="AX71" i="126" s="1"/>
  <c r="J70" i="126"/>
  <c r="AX70" i="126" s="1"/>
  <c r="J68" i="126"/>
  <c r="AX68" i="126" s="1"/>
  <c r="J67" i="126"/>
  <c r="AX67" i="126" s="1"/>
  <c r="J66" i="126"/>
  <c r="AX66" i="126" s="1"/>
  <c r="J65" i="126"/>
  <c r="AX65" i="126" s="1"/>
  <c r="J64" i="126"/>
  <c r="AX64" i="126" s="1"/>
  <c r="J63" i="126"/>
  <c r="AX63" i="126" s="1"/>
  <c r="J62" i="126"/>
  <c r="AX62" i="126" s="1"/>
  <c r="J61" i="126"/>
  <c r="AX61" i="126" s="1"/>
  <c r="J58" i="126"/>
  <c r="AX58" i="126" s="1"/>
  <c r="J57" i="126"/>
  <c r="AX57" i="126" s="1"/>
  <c r="J54" i="126"/>
  <c r="AX54" i="126" s="1"/>
  <c r="J53" i="126"/>
  <c r="AX53" i="126" s="1"/>
  <c r="J52" i="126"/>
  <c r="AX52" i="126" s="1"/>
  <c r="J51" i="126"/>
  <c r="AX51" i="126" s="1"/>
  <c r="J50" i="126"/>
  <c r="AX50" i="126" s="1"/>
  <c r="J49" i="126"/>
  <c r="AX49" i="126" s="1"/>
  <c r="J47" i="126"/>
  <c r="AX47" i="126" s="1"/>
  <c r="J44" i="126"/>
  <c r="AX44" i="126" s="1"/>
  <c r="J43" i="126"/>
  <c r="AX43" i="126" s="1"/>
  <c r="J40" i="126"/>
  <c r="AX40" i="126" s="1"/>
  <c r="J39" i="126"/>
  <c r="AX39" i="126" s="1"/>
  <c r="J37" i="126"/>
  <c r="AX37" i="126" s="1"/>
  <c r="J36" i="126"/>
  <c r="AX36" i="126" s="1"/>
  <c r="J35" i="126"/>
  <c r="AX35" i="126" s="1"/>
  <c r="J33" i="126"/>
  <c r="AX33" i="126" s="1"/>
  <c r="J31" i="126"/>
  <c r="AX31" i="126" s="1"/>
  <c r="J30" i="126"/>
  <c r="AX30" i="126" s="1"/>
  <c r="J29" i="126"/>
  <c r="AX29" i="126" s="1"/>
  <c r="J28" i="126"/>
  <c r="AX28" i="126" s="1"/>
  <c r="J27" i="126"/>
  <c r="AX27" i="126" s="1"/>
  <c r="J26" i="126"/>
  <c r="AX26" i="126" s="1"/>
  <c r="J25" i="126"/>
  <c r="AX25" i="126" s="1"/>
  <c r="J23" i="126"/>
  <c r="AX23" i="126" s="1"/>
  <c r="J21" i="126"/>
  <c r="AX21" i="126" s="1"/>
  <c r="J17" i="126"/>
  <c r="AX17" i="126" s="1"/>
  <c r="J16" i="126"/>
  <c r="AX16" i="126" s="1"/>
  <c r="J15" i="126"/>
  <c r="AX15" i="126" s="1"/>
  <c r="J14" i="126"/>
  <c r="AX14" i="126" s="1"/>
  <c r="J8" i="126"/>
  <c r="AX8" i="126" s="1"/>
  <c r="J6" i="126"/>
  <c r="AX6" i="126" s="1"/>
  <c r="J5" i="126"/>
  <c r="AX5" i="126" s="1"/>
  <c r="C17" i="91"/>
  <c r="D17" i="91"/>
  <c r="E17" i="91"/>
  <c r="F17" i="91"/>
  <c r="G17" i="91"/>
  <c r="C16" i="91"/>
  <c r="D16" i="91"/>
  <c r="E16" i="91"/>
  <c r="F16" i="91"/>
  <c r="G16" i="91"/>
  <c r="C15" i="91"/>
  <c r="D15" i="91"/>
  <c r="E15" i="91"/>
  <c r="F15" i="91"/>
  <c r="G15" i="91"/>
  <c r="J4" i="126"/>
  <c r="G8" i="120"/>
  <c r="G9" i="120"/>
  <c r="G10" i="120"/>
  <c r="G11" i="120"/>
  <c r="G12" i="120"/>
  <c r="G13" i="120"/>
  <c r="G14" i="120"/>
  <c r="G15" i="120"/>
  <c r="G16" i="120"/>
  <c r="G17" i="120"/>
  <c r="G18" i="120"/>
  <c r="G19" i="120"/>
  <c r="G20" i="120"/>
  <c r="G21" i="120"/>
  <c r="G22" i="120"/>
  <c r="G23" i="120"/>
  <c r="G24" i="120"/>
  <c r="G25" i="120"/>
  <c r="G26" i="120"/>
  <c r="G27" i="120"/>
  <c r="G28" i="120"/>
  <c r="G29" i="120"/>
  <c r="G30" i="120"/>
  <c r="G31" i="120"/>
  <c r="G32" i="120"/>
  <c r="G33" i="120"/>
  <c r="G34" i="120"/>
  <c r="G35" i="120"/>
  <c r="G36" i="120"/>
  <c r="G37" i="120"/>
  <c r="G38" i="120"/>
  <c r="G39" i="120"/>
  <c r="G40" i="120"/>
  <c r="G41" i="120"/>
  <c r="G42" i="120"/>
  <c r="G43" i="120"/>
  <c r="G44" i="120"/>
  <c r="G45" i="120"/>
  <c r="G46" i="120"/>
  <c r="G47" i="120"/>
  <c r="G48" i="120"/>
  <c r="G49" i="120"/>
  <c r="G50" i="120"/>
  <c r="G51" i="120"/>
  <c r="G52" i="120"/>
  <c r="G53" i="120"/>
  <c r="G54" i="120"/>
  <c r="G55" i="120"/>
  <c r="G56" i="120"/>
  <c r="G57" i="120"/>
  <c r="G58" i="120"/>
  <c r="G59" i="120"/>
  <c r="G60" i="120"/>
  <c r="G61" i="120"/>
  <c r="G62" i="120"/>
  <c r="C13" i="91"/>
  <c r="C14" i="91"/>
  <c r="D13" i="91"/>
  <c r="D14" i="91"/>
  <c r="E13" i="91"/>
  <c r="E14" i="91"/>
  <c r="F13" i="91"/>
  <c r="F14" i="91"/>
  <c r="G13" i="91"/>
  <c r="G14" i="91"/>
  <c r="B6" i="91"/>
  <c r="A27" i="89"/>
  <c r="A28" i="89"/>
  <c r="B10" i="118"/>
  <c r="B10" i="117"/>
  <c r="B10" i="115"/>
  <c r="B10" i="113"/>
  <c r="B10" i="112"/>
  <c r="F48" i="107"/>
  <c r="D46" i="107"/>
  <c r="F46" i="107" s="1"/>
  <c r="D47" i="137" l="1"/>
  <c r="D45" i="137"/>
  <c r="AX4" i="126"/>
  <c r="B4" i="127" s="1" a="1"/>
  <c r="E51" i="98"/>
  <c r="B10" i="97"/>
  <c r="E54" i="97"/>
  <c r="E52" i="103"/>
  <c r="E53" i="103" s="1"/>
  <c r="A10" i="103"/>
  <c r="A10" i="101"/>
  <c r="E52" i="101"/>
  <c r="E53" i="101" s="1"/>
  <c r="A10" i="97"/>
  <c r="E54" i="86"/>
  <c r="E54" i="119"/>
  <c r="F45" i="100"/>
  <c r="E48" i="100"/>
  <c r="F48" i="100" s="1"/>
  <c r="F45" i="137"/>
  <c r="E51" i="135"/>
  <c r="E52" i="133"/>
  <c r="E53" i="133" s="1"/>
  <c r="E51" i="134"/>
  <c r="E51" i="132"/>
  <c r="E51" i="131"/>
  <c r="A17" i="91"/>
  <c r="A18" i="91"/>
  <c r="E51" i="130"/>
  <c r="A10" i="129"/>
  <c r="E52" i="129"/>
  <c r="E53" i="129" s="1"/>
  <c r="E52" i="128"/>
  <c r="C5" i="127"/>
  <c r="C6" i="127"/>
  <c r="C7" i="127"/>
  <c r="C8" i="127"/>
  <c r="C9" i="127"/>
  <c r="C10" i="127"/>
  <c r="C11" i="127"/>
  <c r="C12" i="127"/>
  <c r="C13" i="127"/>
  <c r="C14" i="127"/>
  <c r="C15" i="127"/>
  <c r="C16" i="127"/>
  <c r="C17" i="127"/>
  <c r="C18" i="127"/>
  <c r="C19" i="127"/>
  <c r="C20" i="127"/>
  <c r="C21" i="127"/>
  <c r="C22" i="127"/>
  <c r="C23" i="127"/>
  <c r="C24" i="127"/>
  <c r="C25" i="127"/>
  <c r="C26" i="127"/>
  <c r="C27" i="127"/>
  <c r="C28" i="127"/>
  <c r="C29" i="127"/>
  <c r="C30" i="127"/>
  <c r="C31" i="127"/>
  <c r="C32" i="127"/>
  <c r="C33" i="127"/>
  <c r="C34" i="127"/>
  <c r="C35" i="127"/>
  <c r="C36" i="127"/>
  <c r="C37" i="127"/>
  <c r="C38" i="127"/>
  <c r="C39" i="127"/>
  <c r="C40" i="127"/>
  <c r="C41" i="127"/>
  <c r="C42" i="127"/>
  <c r="C43" i="127"/>
  <c r="C44" i="127"/>
  <c r="C45" i="127"/>
  <c r="C46" i="127"/>
  <c r="C47" i="127"/>
  <c r="C48" i="127"/>
  <c r="C49" i="127"/>
  <c r="C50" i="127"/>
  <c r="C51" i="127"/>
  <c r="C52" i="127"/>
  <c r="C53" i="127"/>
  <c r="C54" i="127"/>
  <c r="C55" i="127"/>
  <c r="C56" i="127"/>
  <c r="C57" i="127"/>
  <c r="C58" i="127"/>
  <c r="C59" i="127"/>
  <c r="C60" i="127"/>
  <c r="C61" i="127"/>
  <c r="C62" i="127"/>
  <c r="C63" i="127"/>
  <c r="C64" i="127"/>
  <c r="C65" i="127"/>
  <c r="C66" i="127"/>
  <c r="C67" i="127"/>
  <c r="C68" i="127"/>
  <c r="C69" i="127"/>
  <c r="C70" i="127"/>
  <c r="C71" i="127"/>
  <c r="C72" i="127"/>
  <c r="C73" i="127"/>
  <c r="C74" i="127"/>
  <c r="C75" i="127"/>
  <c r="C76" i="127"/>
  <c r="C77" i="127"/>
  <c r="C78" i="127"/>
  <c r="C79" i="127"/>
  <c r="C80" i="127"/>
  <c r="C81" i="127"/>
  <c r="C82" i="127"/>
  <c r="C83" i="127"/>
  <c r="C84" i="127"/>
  <c r="C85" i="127"/>
  <c r="C86" i="127"/>
  <c r="C87" i="127"/>
  <c r="C88" i="127"/>
  <c r="C89" i="127"/>
  <c r="C90" i="127"/>
  <c r="C91" i="127"/>
  <c r="C92" i="127"/>
  <c r="C93" i="127"/>
  <c r="C94" i="127"/>
  <c r="C95" i="127"/>
  <c r="C96" i="127"/>
  <c r="C97" i="127"/>
  <c r="C98" i="127"/>
  <c r="C99" i="127"/>
  <c r="C100" i="127"/>
  <c r="C101" i="127"/>
  <c r="C102" i="127"/>
  <c r="C103" i="127"/>
  <c r="C104" i="127"/>
  <c r="C105" i="127"/>
  <c r="C106" i="127"/>
  <c r="C107" i="127"/>
  <c r="C108" i="127"/>
  <c r="C109" i="127"/>
  <c r="C110" i="127"/>
  <c r="C111" i="127"/>
  <c r="C112" i="127"/>
  <c r="C113" i="127"/>
  <c r="C114" i="127"/>
  <c r="C115" i="127"/>
  <c r="C116" i="127"/>
  <c r="C117" i="127"/>
  <c r="C118" i="127"/>
  <c r="C119" i="127"/>
  <c r="C120" i="127"/>
  <c r="C121" i="127"/>
  <c r="C122" i="127"/>
  <c r="C123" i="127"/>
  <c r="C124" i="127"/>
  <c r="C125" i="127"/>
  <c r="C126" i="127"/>
  <c r="C127" i="127"/>
  <c r="C128" i="127"/>
  <c r="C129" i="127"/>
  <c r="C130" i="127"/>
  <c r="C131" i="127"/>
  <c r="C132" i="127"/>
  <c r="C133" i="127"/>
  <c r="C134" i="127"/>
  <c r="C135" i="127"/>
  <c r="C136" i="127"/>
  <c r="C137" i="127"/>
  <c r="C138" i="127"/>
  <c r="C139" i="127"/>
  <c r="C140" i="127"/>
  <c r="C141" i="127"/>
  <c r="C142" i="127"/>
  <c r="C143" i="127"/>
  <c r="C144" i="127"/>
  <c r="C145" i="127"/>
  <c r="C146" i="127"/>
  <c r="C147" i="127"/>
  <c r="C148" i="127"/>
  <c r="C149" i="127"/>
  <c r="C150" i="127"/>
  <c r="C151" i="127"/>
  <c r="C152" i="127"/>
  <c r="C153" i="127"/>
  <c r="C154" i="127"/>
  <c r="C155" i="127"/>
  <c r="C156" i="127"/>
  <c r="C157" i="127"/>
  <c r="C158" i="127"/>
  <c r="C159" i="127"/>
  <c r="C160" i="127"/>
  <c r="C161" i="127"/>
  <c r="C162" i="127"/>
  <c r="C163" i="127"/>
  <c r="C164" i="127"/>
  <c r="C165" i="127"/>
  <c r="C166" i="127"/>
  <c r="C167" i="127"/>
  <c r="C168" i="127"/>
  <c r="C169" i="127"/>
  <c r="C170" i="127"/>
  <c r="C171" i="127"/>
  <c r="C172" i="127"/>
  <c r="C173" i="127"/>
  <c r="C174" i="127"/>
  <c r="C175" i="127"/>
  <c r="C176" i="127"/>
  <c r="C177" i="127"/>
  <c r="C178" i="127"/>
  <c r="C179" i="127"/>
  <c r="C180" i="127"/>
  <c r="C181" i="127"/>
  <c r="C182" i="127"/>
  <c r="C183" i="127"/>
  <c r="C184" i="127"/>
  <c r="C185" i="127"/>
  <c r="C186" i="127"/>
  <c r="C187" i="127"/>
  <c r="C188" i="127"/>
  <c r="C189" i="127"/>
  <c r="C190" i="127"/>
  <c r="C191" i="127"/>
  <c r="C192" i="127"/>
  <c r="C193" i="127"/>
  <c r="C194" i="127"/>
  <c r="C195" i="127"/>
  <c r="C196" i="127"/>
  <c r="C197" i="127"/>
  <c r="C198" i="127"/>
  <c r="C199" i="127"/>
  <c r="C200" i="127"/>
  <c r="C201" i="127"/>
  <c r="C202" i="127"/>
  <c r="C203" i="127"/>
  <c r="C204" i="127"/>
  <c r="C205" i="127"/>
  <c r="C206" i="127"/>
  <c r="C207" i="127"/>
  <c r="C208" i="127"/>
  <c r="C209" i="127"/>
  <c r="C210" i="127"/>
  <c r="C211" i="127"/>
  <c r="C212" i="127"/>
  <c r="C213" i="127"/>
  <c r="C214" i="127"/>
  <c r="C215" i="127"/>
  <c r="C216" i="127"/>
  <c r="C217" i="127"/>
  <c r="C218" i="127"/>
  <c r="C219" i="127"/>
  <c r="C220" i="127"/>
  <c r="C221" i="127"/>
  <c r="C222" i="127"/>
  <c r="C223" i="127"/>
  <c r="C224" i="127"/>
  <c r="C225" i="127"/>
  <c r="C226" i="127"/>
  <c r="C227" i="127"/>
  <c r="C228" i="127"/>
  <c r="C229" i="127"/>
  <c r="C230" i="127"/>
  <c r="C231" i="127"/>
  <c r="C232" i="127"/>
  <c r="C233" i="127"/>
  <c r="C234" i="127"/>
  <c r="C235" i="127"/>
  <c r="C236" i="127"/>
  <c r="C237" i="127"/>
  <c r="C238" i="127"/>
  <c r="C239" i="127"/>
  <c r="C240" i="127"/>
  <c r="C241" i="127"/>
  <c r="C242" i="127"/>
  <c r="C243" i="127"/>
  <c r="C244" i="127"/>
  <c r="C245" i="127"/>
  <c r="C246" i="127"/>
  <c r="C247" i="127"/>
  <c r="C248" i="127"/>
  <c r="C249" i="127"/>
  <c r="C250" i="127"/>
  <c r="C251" i="127"/>
  <c r="C252" i="127"/>
  <c r="C253" i="127"/>
  <c r="C254" i="127"/>
  <c r="C255" i="127"/>
  <c r="C256" i="127"/>
  <c r="C257" i="127"/>
  <c r="C258" i="127"/>
  <c r="C259" i="127"/>
  <c r="C260" i="127"/>
  <c r="C261" i="127"/>
  <c r="C262" i="127"/>
  <c r="C263" i="127"/>
  <c r="C264" i="127"/>
  <c r="C265" i="127"/>
  <c r="C266" i="127"/>
  <c r="C267" i="127"/>
  <c r="C268" i="127"/>
  <c r="C269" i="127"/>
  <c r="C270" i="127"/>
  <c r="C271" i="127"/>
  <c r="C272" i="127"/>
  <c r="C273" i="127"/>
  <c r="C274" i="127"/>
  <c r="C275" i="127"/>
  <c r="C276" i="127"/>
  <c r="C277" i="127"/>
  <c r="C278" i="127"/>
  <c r="C279" i="127"/>
  <c r="C280" i="127"/>
  <c r="C281" i="127"/>
  <c r="C282" i="127"/>
  <c r="C283" i="127"/>
  <c r="C284" i="127"/>
  <c r="C285" i="127"/>
  <c r="C286" i="127"/>
  <c r="C287" i="127"/>
  <c r="C288" i="127"/>
  <c r="C289" i="127"/>
  <c r="C290" i="127"/>
  <c r="C291" i="127"/>
  <c r="C292" i="127"/>
  <c r="C293" i="127"/>
  <c r="C294" i="127"/>
  <c r="C295" i="127"/>
  <c r="C296" i="127"/>
  <c r="C297" i="127"/>
  <c r="C298" i="127"/>
  <c r="C299" i="127"/>
  <c r="C300" i="127"/>
  <c r="C301" i="127"/>
  <c r="C302" i="127"/>
  <c r="C303" i="127"/>
  <c r="C304" i="127"/>
  <c r="C305" i="127"/>
  <c r="C306" i="127"/>
  <c r="C307" i="127"/>
  <c r="C308" i="127"/>
  <c r="C309" i="127"/>
  <c r="C310" i="127"/>
  <c r="C311" i="127"/>
  <c r="C312" i="127"/>
  <c r="C313" i="127"/>
  <c r="C314" i="127"/>
  <c r="C315" i="127"/>
  <c r="C316" i="127"/>
  <c r="C317" i="127"/>
  <c r="C318" i="127"/>
  <c r="C319" i="127"/>
  <c r="C320" i="127"/>
  <c r="C321" i="127"/>
  <c r="C322" i="127"/>
  <c r="C323" i="127"/>
  <c r="C324" i="127"/>
  <c r="C325" i="127"/>
  <c r="C326" i="127"/>
  <c r="C327" i="127"/>
  <c r="C328" i="127"/>
  <c r="C329" i="127"/>
  <c r="C330" i="127"/>
  <c r="C331" i="127"/>
  <c r="C332" i="127"/>
  <c r="C333" i="127"/>
  <c r="C334" i="127"/>
  <c r="C335" i="127"/>
  <c r="C336" i="127"/>
  <c r="C337" i="127"/>
  <c r="C338" i="127"/>
  <c r="C339" i="127"/>
  <c r="C340" i="127"/>
  <c r="C341" i="127"/>
  <c r="C342" i="127"/>
  <c r="C343" i="127"/>
  <c r="C344" i="127"/>
  <c r="C345" i="127"/>
  <c r="C346" i="127"/>
  <c r="C347" i="127"/>
  <c r="C348" i="127"/>
  <c r="C349" i="127"/>
  <c r="C350" i="127"/>
  <c r="C351" i="127"/>
  <c r="C352" i="127"/>
  <c r="C353" i="127"/>
  <c r="C354" i="127"/>
  <c r="C355" i="127"/>
  <c r="C356" i="127"/>
  <c r="C357" i="127"/>
  <c r="C358" i="127"/>
  <c r="C359" i="127"/>
  <c r="C360" i="127"/>
  <c r="C361" i="127"/>
  <c r="C362" i="127"/>
  <c r="C363" i="127"/>
  <c r="C364" i="127"/>
  <c r="C365" i="127"/>
  <c r="C366" i="127"/>
  <c r="C367" i="127"/>
  <c r="C368" i="127"/>
  <c r="C369" i="127"/>
  <c r="C370" i="127"/>
  <c r="C371" i="127"/>
  <c r="C372" i="127"/>
  <c r="C373" i="127"/>
  <c r="C374" i="127"/>
  <c r="C375" i="127"/>
  <c r="C376" i="127"/>
  <c r="C377" i="127"/>
  <c r="C378" i="127"/>
  <c r="C379" i="127"/>
  <c r="C380" i="127"/>
  <c r="C381" i="127"/>
  <c r="C382" i="127"/>
  <c r="C383" i="127"/>
  <c r="C384" i="127"/>
  <c r="C385" i="127"/>
  <c r="C386" i="127"/>
  <c r="C387" i="127"/>
  <c r="C388" i="127"/>
  <c r="C389" i="127"/>
  <c r="C390" i="127"/>
  <c r="C391" i="127"/>
  <c r="C392" i="127"/>
  <c r="C393" i="127"/>
  <c r="C394" i="127"/>
  <c r="C395" i="127"/>
  <c r="C396" i="127"/>
  <c r="C397" i="127"/>
  <c r="C398" i="127"/>
  <c r="C399" i="127"/>
  <c r="C400" i="127"/>
  <c r="C401" i="127"/>
  <c r="C402" i="127"/>
  <c r="C403" i="127"/>
  <c r="C404" i="127"/>
  <c r="C405" i="127"/>
  <c r="C406" i="127"/>
  <c r="C407" i="127"/>
  <c r="C408" i="127"/>
  <c r="C409" i="127"/>
  <c r="C410" i="127"/>
  <c r="C411" i="127"/>
  <c r="C412" i="127"/>
  <c r="C413" i="127"/>
  <c r="C414" i="127"/>
  <c r="C415" i="127"/>
  <c r="C416" i="127"/>
  <c r="C417" i="127"/>
  <c r="C418" i="127"/>
  <c r="C419" i="127"/>
  <c r="C420" i="127"/>
  <c r="C421" i="127"/>
  <c r="C422" i="127"/>
  <c r="C423" i="127"/>
  <c r="C424" i="127"/>
  <c r="C425" i="127"/>
  <c r="C426" i="127"/>
  <c r="C427" i="127"/>
  <c r="C428" i="127"/>
  <c r="C429" i="127"/>
  <c r="C430" i="127"/>
  <c r="C431" i="127"/>
  <c r="C432" i="127"/>
  <c r="C433" i="127"/>
  <c r="C434" i="127"/>
  <c r="C435" i="127"/>
  <c r="C436" i="127"/>
  <c r="C437" i="127"/>
  <c r="C438" i="127"/>
  <c r="C439" i="127"/>
  <c r="C440" i="127"/>
  <c r="C441" i="127"/>
  <c r="C442" i="127"/>
  <c r="C443" i="127"/>
  <c r="C444" i="127"/>
  <c r="C445" i="127"/>
  <c r="C446" i="127"/>
  <c r="C447" i="127"/>
  <c r="C448" i="127"/>
  <c r="C449" i="127"/>
  <c r="C450" i="127"/>
  <c r="C451" i="127"/>
  <c r="C452" i="127"/>
  <c r="C453" i="127"/>
  <c r="C454" i="127"/>
  <c r="C455" i="127"/>
  <c r="C456" i="127"/>
  <c r="C457" i="127"/>
  <c r="C458" i="127"/>
  <c r="C459" i="127"/>
  <c r="C460" i="127"/>
  <c r="C461" i="127"/>
  <c r="C462" i="127"/>
  <c r="C463" i="127"/>
  <c r="C464" i="127"/>
  <c r="C465" i="127"/>
  <c r="C466" i="127"/>
  <c r="C467" i="127"/>
  <c r="C468" i="127"/>
  <c r="C469" i="127"/>
  <c r="C470" i="127"/>
  <c r="C471" i="127"/>
  <c r="C472" i="127"/>
  <c r="C473" i="127"/>
  <c r="C474" i="127"/>
  <c r="C475" i="127"/>
  <c r="C476" i="127"/>
  <c r="C477" i="127"/>
  <c r="C478" i="127"/>
  <c r="C479" i="127"/>
  <c r="C480" i="127"/>
  <c r="C481" i="127"/>
  <c r="C482" i="127"/>
  <c r="C483" i="127"/>
  <c r="C484" i="127"/>
  <c r="C485" i="127"/>
  <c r="C486" i="127"/>
  <c r="C487" i="127"/>
  <c r="C488" i="127"/>
  <c r="C489" i="127"/>
  <c r="C490" i="127"/>
  <c r="C491" i="127"/>
  <c r="C492" i="127"/>
  <c r="C493" i="127"/>
  <c r="C494" i="127"/>
  <c r="C495" i="127"/>
  <c r="C496" i="127"/>
  <c r="C497" i="127"/>
  <c r="C498" i="127"/>
  <c r="C499" i="127"/>
  <c r="C500" i="127"/>
  <c r="C501" i="127"/>
  <c r="C502" i="127"/>
  <c r="C503" i="127"/>
  <c r="C504" i="127"/>
  <c r="C505" i="127"/>
  <c r="C506" i="127"/>
  <c r="C507" i="127"/>
  <c r="C508" i="127"/>
  <c r="C509" i="127"/>
  <c r="C510" i="127"/>
  <c r="C511" i="127"/>
  <c r="C512" i="127"/>
  <c r="C513" i="127"/>
  <c r="C514" i="127"/>
  <c r="C515" i="127"/>
  <c r="C516" i="127"/>
  <c r="C517" i="127"/>
  <c r="C518" i="127"/>
  <c r="C519" i="127"/>
  <c r="C520" i="127"/>
  <c r="C521" i="127"/>
  <c r="C522" i="127"/>
  <c r="C523" i="127"/>
  <c r="C524" i="127"/>
  <c r="C525" i="127"/>
  <c r="C526" i="127"/>
  <c r="C527" i="127"/>
  <c r="C528" i="127"/>
  <c r="C529" i="127"/>
  <c r="C530" i="127"/>
  <c r="C531" i="127"/>
  <c r="C532" i="127"/>
  <c r="C533" i="127"/>
  <c r="C534" i="127"/>
  <c r="C535" i="127"/>
  <c r="C536" i="127"/>
  <c r="C537" i="127"/>
  <c r="C538" i="127"/>
  <c r="C539" i="127"/>
  <c r="C540" i="127"/>
  <c r="C541" i="127"/>
  <c r="C542" i="127"/>
  <c r="C543" i="127"/>
  <c r="C544" i="127"/>
  <c r="C545" i="127"/>
  <c r="C546" i="127"/>
  <c r="C547" i="127"/>
  <c r="C548" i="127"/>
  <c r="C549" i="127"/>
  <c r="C550" i="127"/>
  <c r="C551" i="127"/>
  <c r="C552" i="127"/>
  <c r="C553" i="127"/>
  <c r="C554" i="127"/>
  <c r="C555" i="127"/>
  <c r="C556" i="127"/>
  <c r="C557" i="127"/>
  <c r="C558" i="127"/>
  <c r="C559" i="127"/>
  <c r="C560" i="127"/>
  <c r="C561" i="127"/>
  <c r="C562" i="127"/>
  <c r="C563" i="127"/>
  <c r="C564" i="127"/>
  <c r="C565" i="127"/>
  <c r="C566" i="127"/>
  <c r="C567" i="127"/>
  <c r="C568" i="127"/>
  <c r="C569" i="127"/>
  <c r="C570" i="127"/>
  <c r="C571" i="127"/>
  <c r="C572" i="127"/>
  <c r="C573" i="127"/>
  <c r="C574" i="127"/>
  <c r="C575" i="127"/>
  <c r="C576" i="127"/>
  <c r="C577" i="127"/>
  <c r="C578" i="127"/>
  <c r="C579" i="127"/>
  <c r="C580" i="127"/>
  <c r="C581" i="127"/>
  <c r="C582" i="127"/>
  <c r="C583" i="127"/>
  <c r="C584" i="127"/>
  <c r="C585" i="127"/>
  <c r="C586" i="127"/>
  <c r="C587" i="127"/>
  <c r="C588" i="127"/>
  <c r="C589" i="127"/>
  <c r="C590" i="127"/>
  <c r="C591" i="127"/>
  <c r="C592" i="127"/>
  <c r="C593" i="127"/>
  <c r="C594" i="127"/>
  <c r="C595" i="127"/>
  <c r="C596" i="127"/>
  <c r="C597" i="127"/>
  <c r="C598" i="127"/>
  <c r="C599" i="127"/>
  <c r="C600" i="127"/>
  <c r="C601" i="127"/>
  <c r="C602" i="127"/>
  <c r="C603" i="127"/>
  <c r="C604" i="127"/>
  <c r="C605" i="127"/>
  <c r="C606" i="127"/>
  <c r="C607" i="127"/>
  <c r="C608" i="127"/>
  <c r="C609" i="127"/>
  <c r="C610" i="127"/>
  <c r="C611" i="127"/>
  <c r="C612" i="127"/>
  <c r="C613" i="127"/>
  <c r="C614" i="127"/>
  <c r="C615" i="127"/>
  <c r="C616" i="127"/>
  <c r="C617" i="127"/>
  <c r="C618" i="127"/>
  <c r="C619" i="127"/>
  <c r="C620" i="127"/>
  <c r="C621" i="127"/>
  <c r="C622" i="127"/>
  <c r="C623" i="127"/>
  <c r="C624" i="127"/>
  <c r="C625" i="127"/>
  <c r="C626" i="127"/>
  <c r="C627" i="127"/>
  <c r="C628" i="127"/>
  <c r="C629" i="127"/>
  <c r="C630" i="127"/>
  <c r="C631" i="127"/>
  <c r="C632" i="127"/>
  <c r="C633" i="127"/>
  <c r="C634" i="127"/>
  <c r="C635" i="127"/>
  <c r="C636" i="127"/>
  <c r="C637" i="127"/>
  <c r="C638" i="127"/>
  <c r="C639" i="127"/>
  <c r="C640" i="127"/>
  <c r="C641" i="127"/>
  <c r="C642" i="127"/>
  <c r="C643" i="127"/>
  <c r="C644" i="127"/>
  <c r="C645" i="127"/>
  <c r="C646" i="127"/>
  <c r="C647" i="127"/>
  <c r="C648" i="127"/>
  <c r="C649" i="127"/>
  <c r="C650" i="127"/>
  <c r="C651" i="127"/>
  <c r="C652" i="127"/>
  <c r="C653" i="127"/>
  <c r="C654" i="127"/>
  <c r="C655" i="127"/>
  <c r="C656" i="127"/>
  <c r="C657" i="127"/>
  <c r="C658" i="127"/>
  <c r="C659" i="127"/>
  <c r="C660" i="127"/>
  <c r="C661" i="127"/>
  <c r="C662" i="127"/>
  <c r="C663" i="127"/>
  <c r="C664" i="127"/>
  <c r="C665" i="127"/>
  <c r="C666" i="127"/>
  <c r="C667" i="127"/>
  <c r="C668" i="127"/>
  <c r="C669" i="127"/>
  <c r="C670" i="127"/>
  <c r="C671" i="127"/>
  <c r="C672" i="127"/>
  <c r="C673" i="127"/>
  <c r="C674" i="127"/>
  <c r="C675" i="127"/>
  <c r="C676" i="127"/>
  <c r="C677" i="127"/>
  <c r="C678" i="127"/>
  <c r="C679" i="127"/>
  <c r="C680" i="127"/>
  <c r="C681" i="127"/>
  <c r="C682" i="127"/>
  <c r="C683" i="127"/>
  <c r="C684" i="127"/>
  <c r="C685" i="127"/>
  <c r="C686" i="127"/>
  <c r="C687" i="127"/>
  <c r="C688" i="127"/>
  <c r="C689" i="127"/>
  <c r="C690" i="127"/>
  <c r="C691" i="127"/>
  <c r="C692" i="127"/>
  <c r="C693" i="127"/>
  <c r="C694" i="127"/>
  <c r="C695" i="127"/>
  <c r="C696" i="127"/>
  <c r="C697" i="127"/>
  <c r="C698" i="127"/>
  <c r="C699" i="127"/>
  <c r="C700" i="127"/>
  <c r="C701" i="127"/>
  <c r="C702" i="127"/>
  <c r="C703" i="127"/>
  <c r="C704" i="127"/>
  <c r="C705" i="127"/>
  <c r="C706" i="127"/>
  <c r="C707" i="127"/>
  <c r="C708" i="127"/>
  <c r="C709" i="127"/>
  <c r="C710" i="127"/>
  <c r="C711" i="127"/>
  <c r="C712" i="127"/>
  <c r="C713" i="127"/>
  <c r="C714" i="127"/>
  <c r="C715" i="127"/>
  <c r="C716" i="127"/>
  <c r="C717" i="127"/>
  <c r="C718" i="127"/>
  <c r="C719" i="127"/>
  <c r="C720" i="127"/>
  <c r="C721" i="127"/>
  <c r="C722" i="127"/>
  <c r="C723" i="127"/>
  <c r="C724" i="127"/>
  <c r="C725" i="127"/>
  <c r="C726" i="127"/>
  <c r="C727" i="127"/>
  <c r="C728" i="127"/>
  <c r="C729" i="127"/>
  <c r="C730" i="127"/>
  <c r="C731" i="127"/>
  <c r="C732" i="127"/>
  <c r="C733" i="127"/>
  <c r="C734" i="127"/>
  <c r="C735" i="127"/>
  <c r="C736" i="127"/>
  <c r="C737" i="127"/>
  <c r="C738" i="127"/>
  <c r="C739" i="127"/>
  <c r="C740" i="127"/>
  <c r="C741" i="127"/>
  <c r="C742" i="127"/>
  <c r="C743" i="127"/>
  <c r="C744" i="127"/>
  <c r="C745" i="127"/>
  <c r="C746" i="127"/>
  <c r="C747" i="127"/>
  <c r="C748" i="127"/>
  <c r="C749" i="127"/>
  <c r="C750" i="127"/>
  <c r="C751" i="127"/>
  <c r="C752" i="127"/>
  <c r="C753" i="127"/>
  <c r="C754" i="127"/>
  <c r="C755" i="127"/>
  <c r="C756" i="127"/>
  <c r="C757" i="127"/>
  <c r="C758" i="127"/>
  <c r="C759" i="127"/>
  <c r="C760" i="127"/>
  <c r="C761" i="127"/>
  <c r="C762" i="127"/>
  <c r="C763" i="127"/>
  <c r="C764" i="127"/>
  <c r="C765" i="127"/>
  <c r="C766" i="127"/>
  <c r="C767" i="127"/>
  <c r="C768" i="127"/>
  <c r="C769" i="127"/>
  <c r="C770" i="127"/>
  <c r="C771" i="127"/>
  <c r="C772" i="127"/>
  <c r="C773" i="127"/>
  <c r="C774" i="127"/>
  <c r="C775" i="127"/>
  <c r="C776" i="127"/>
  <c r="C777" i="127"/>
  <c r="C778" i="127"/>
  <c r="C779" i="127"/>
  <c r="C780" i="127"/>
  <c r="C781" i="127"/>
  <c r="C782" i="127"/>
  <c r="C783" i="127"/>
  <c r="C784" i="127"/>
  <c r="C785" i="127"/>
  <c r="C786" i="127"/>
  <c r="C787" i="127"/>
  <c r="C788" i="127"/>
  <c r="C789" i="127"/>
  <c r="C790" i="127"/>
  <c r="C791" i="127"/>
  <c r="C792" i="127"/>
  <c r="C793" i="127"/>
  <c r="C794" i="127"/>
  <c r="C795" i="127"/>
  <c r="C796" i="127"/>
  <c r="C797" i="127"/>
  <c r="C798" i="127"/>
  <c r="C799" i="127"/>
  <c r="C800" i="127"/>
  <c r="C801" i="127"/>
  <c r="C802" i="127"/>
  <c r="C803" i="127"/>
  <c r="C804" i="127"/>
  <c r="C805" i="127"/>
  <c r="C806" i="127"/>
  <c r="C807" i="127"/>
  <c r="C808" i="127"/>
  <c r="C809" i="127"/>
  <c r="C810" i="127"/>
  <c r="C811" i="127"/>
  <c r="C812" i="127"/>
  <c r="C813" i="127"/>
  <c r="C814" i="127"/>
  <c r="C815" i="127"/>
  <c r="C816" i="127"/>
  <c r="C817" i="127"/>
  <c r="C818" i="127"/>
  <c r="C819" i="127"/>
  <c r="C820" i="127"/>
  <c r="C821" i="127"/>
  <c r="C822" i="127"/>
  <c r="C823" i="127"/>
  <c r="C824" i="127"/>
  <c r="C825" i="127"/>
  <c r="C826" i="127"/>
  <c r="C827" i="127"/>
  <c r="C828" i="127"/>
  <c r="C829" i="127"/>
  <c r="C830" i="127"/>
  <c r="C831" i="127"/>
  <c r="C832" i="127"/>
  <c r="C833" i="127"/>
  <c r="C834" i="127"/>
  <c r="C835" i="127"/>
  <c r="C836" i="127"/>
  <c r="C837" i="127"/>
  <c r="C838" i="127"/>
  <c r="C839" i="127"/>
  <c r="C840" i="127"/>
  <c r="C841" i="127"/>
  <c r="C842" i="127"/>
  <c r="C843" i="127"/>
  <c r="C844" i="127"/>
  <c r="C845" i="127"/>
  <c r="C846" i="127"/>
  <c r="C847" i="127"/>
  <c r="C848" i="127"/>
  <c r="C849" i="127"/>
  <c r="C850" i="127"/>
  <c r="C851" i="127"/>
  <c r="C852" i="127"/>
  <c r="C853" i="127"/>
  <c r="C854" i="127"/>
  <c r="C855" i="127"/>
  <c r="C856" i="127"/>
  <c r="C857" i="127"/>
  <c r="C858" i="127"/>
  <c r="C859" i="127"/>
  <c r="C860" i="127"/>
  <c r="C861" i="127"/>
  <c r="C862" i="127"/>
  <c r="C863" i="127"/>
  <c r="C864" i="127"/>
  <c r="C865" i="127"/>
  <c r="C866" i="127"/>
  <c r="C867" i="127"/>
  <c r="C868" i="127"/>
  <c r="C869" i="127"/>
  <c r="C870" i="127"/>
  <c r="C871" i="127"/>
  <c r="C872" i="127"/>
  <c r="C873" i="127"/>
  <c r="C874" i="127"/>
  <c r="C875" i="127"/>
  <c r="C876" i="127"/>
  <c r="C877" i="127"/>
  <c r="C878" i="127"/>
  <c r="C879" i="127"/>
  <c r="C880" i="127"/>
  <c r="C881" i="127"/>
  <c r="C882" i="127"/>
  <c r="C883" i="127"/>
  <c r="C884" i="127"/>
  <c r="C885" i="127"/>
  <c r="C886" i="127"/>
  <c r="C887" i="127"/>
  <c r="C888" i="127"/>
  <c r="C889" i="127"/>
  <c r="C890" i="127"/>
  <c r="C891" i="127"/>
  <c r="C892" i="127"/>
  <c r="C893" i="127"/>
  <c r="C894" i="127"/>
  <c r="C895" i="127"/>
  <c r="C896" i="127"/>
  <c r="C897" i="127"/>
  <c r="C898" i="127"/>
  <c r="C899" i="127"/>
  <c r="C900" i="127"/>
  <c r="C901" i="127"/>
  <c r="C902" i="127"/>
  <c r="C903" i="127"/>
  <c r="C904" i="127"/>
  <c r="C905" i="127"/>
  <c r="C906" i="127"/>
  <c r="C907" i="127"/>
  <c r="C908" i="127"/>
  <c r="C909" i="127"/>
  <c r="C910" i="127"/>
  <c r="C911" i="127"/>
  <c r="C912" i="127"/>
  <c r="C913" i="127"/>
  <c r="C914" i="127"/>
  <c r="C915" i="127"/>
  <c r="C916" i="127"/>
  <c r="C917" i="127"/>
  <c r="C918" i="127"/>
  <c r="C919" i="127"/>
  <c r="C920" i="127"/>
  <c r="C921" i="127"/>
  <c r="C922" i="127"/>
  <c r="C923" i="127"/>
  <c r="C924" i="127"/>
  <c r="C925" i="127"/>
  <c r="C926" i="127"/>
  <c r="C927" i="127"/>
  <c r="C928" i="127"/>
  <c r="C929" i="127"/>
  <c r="C930" i="127"/>
  <c r="C931" i="127"/>
  <c r="C932" i="127"/>
  <c r="C933" i="127"/>
  <c r="C934" i="127"/>
  <c r="C935" i="127"/>
  <c r="C936" i="127"/>
  <c r="C937" i="127"/>
  <c r="C938" i="127"/>
  <c r="C939" i="127"/>
  <c r="C940" i="127"/>
  <c r="C941" i="127"/>
  <c r="C942" i="127"/>
  <c r="C943" i="127"/>
  <c r="C944" i="127"/>
  <c r="C945" i="127"/>
  <c r="C946" i="127"/>
  <c r="C947" i="127"/>
  <c r="C948" i="127"/>
  <c r="C949" i="127"/>
  <c r="C950" i="127"/>
  <c r="C951" i="127"/>
  <c r="C952" i="127"/>
  <c r="C953" i="127"/>
  <c r="C954" i="127"/>
  <c r="C955" i="127"/>
  <c r="C956" i="127"/>
  <c r="C957" i="127"/>
  <c r="C958" i="127"/>
  <c r="C959" i="127"/>
  <c r="C960" i="127"/>
  <c r="C961" i="127"/>
  <c r="C962" i="127"/>
  <c r="C963" i="127"/>
  <c r="C964" i="127"/>
  <c r="C965" i="127"/>
  <c r="C966" i="127"/>
  <c r="C967" i="127"/>
  <c r="C968" i="127"/>
  <c r="C969" i="127"/>
  <c r="C970" i="127"/>
  <c r="C971" i="127"/>
  <c r="C972" i="127"/>
  <c r="C973" i="127"/>
  <c r="C974" i="127"/>
  <c r="C975" i="127"/>
  <c r="C976" i="127"/>
  <c r="C977" i="127"/>
  <c r="C978" i="127"/>
  <c r="C979" i="127"/>
  <c r="C980" i="127"/>
  <c r="C981" i="127"/>
  <c r="C982" i="127"/>
  <c r="C983" i="127"/>
  <c r="C984" i="127"/>
  <c r="C985" i="127"/>
  <c r="C986" i="127"/>
  <c r="C987" i="127"/>
  <c r="C988" i="127"/>
  <c r="C989" i="127"/>
  <c r="C990" i="127"/>
  <c r="C991" i="127"/>
  <c r="C992" i="127"/>
  <c r="C993" i="127"/>
  <c r="C994" i="127"/>
  <c r="C995" i="127"/>
  <c r="C996" i="127"/>
  <c r="C997" i="127"/>
  <c r="C998" i="127"/>
  <c r="C999" i="127"/>
  <c r="C1000" i="127"/>
  <c r="C1001" i="127"/>
  <c r="C1002" i="127"/>
  <c r="C1003" i="127"/>
  <c r="C1004" i="127"/>
  <c r="C1005" i="127"/>
  <c r="C1006" i="127"/>
  <c r="C1007" i="127"/>
  <c r="C1008" i="127"/>
  <c r="C1009" i="127"/>
  <c r="C1010" i="127"/>
  <c r="C1011" i="127"/>
  <c r="C1012" i="127"/>
  <c r="C1013" i="127"/>
  <c r="C1014" i="127"/>
  <c r="C1015" i="127"/>
  <c r="C1016" i="127"/>
  <c r="C1017" i="127"/>
  <c r="C1018" i="127"/>
  <c r="C1019" i="127"/>
  <c r="C1020" i="127"/>
  <c r="C1021" i="127"/>
  <c r="C1022" i="127"/>
  <c r="C1023" i="127"/>
  <c r="C1024" i="127"/>
  <c r="C1025" i="127"/>
  <c r="C1026" i="127"/>
  <c r="C1027" i="127"/>
  <c r="C1028" i="127"/>
  <c r="C1029" i="127"/>
  <c r="C1030" i="127"/>
  <c r="C1031" i="127"/>
  <c r="C1032" i="127"/>
  <c r="C1033" i="127"/>
  <c r="C1034" i="127"/>
  <c r="C1035" i="127"/>
  <c r="C1036" i="127"/>
  <c r="C1037" i="127"/>
  <c r="C1038" i="127"/>
  <c r="C1039" i="127"/>
  <c r="C1040" i="127"/>
  <c r="C1041" i="127"/>
  <c r="C1042" i="127"/>
  <c r="C1043" i="127"/>
  <c r="C1044" i="127"/>
  <c r="C1045" i="127"/>
  <c r="C1046" i="127"/>
  <c r="C1047" i="127"/>
  <c r="C1048" i="127"/>
  <c r="C1049" i="127"/>
  <c r="C1050" i="127"/>
  <c r="C1051" i="127"/>
  <c r="C1052" i="127"/>
  <c r="C1053" i="127"/>
  <c r="C1054" i="127"/>
  <c r="C1055" i="127"/>
  <c r="C1056" i="127"/>
  <c r="C1057" i="127"/>
  <c r="C1058" i="127"/>
  <c r="C1059" i="127"/>
  <c r="C1060" i="127"/>
  <c r="C1061" i="127"/>
  <c r="C1062" i="127"/>
  <c r="C1063" i="127"/>
  <c r="C1064" i="127"/>
  <c r="C1065" i="127"/>
  <c r="C1066" i="127"/>
  <c r="C1067" i="127"/>
  <c r="C1068" i="127"/>
  <c r="C1069" i="127"/>
  <c r="C1070" i="127"/>
  <c r="C1071" i="127"/>
  <c r="C1072" i="127"/>
  <c r="C1073" i="127"/>
  <c r="C1074" i="127"/>
  <c r="C1075" i="127"/>
  <c r="C1076" i="127"/>
  <c r="C1077" i="127"/>
  <c r="C1078" i="127"/>
  <c r="C1079" i="127"/>
  <c r="C1080" i="127"/>
  <c r="C1081" i="127"/>
  <c r="C1082" i="127"/>
  <c r="C1083" i="127"/>
  <c r="C1084" i="127"/>
  <c r="C1085" i="127"/>
  <c r="C1086" i="127"/>
  <c r="C1087" i="127"/>
  <c r="C1088" i="127"/>
  <c r="C1089" i="127"/>
  <c r="C1090" i="127"/>
  <c r="C1091" i="127"/>
  <c r="C1092" i="127"/>
  <c r="C1093" i="127"/>
  <c r="C1094" i="127"/>
  <c r="C1095" i="127"/>
  <c r="C1096" i="127"/>
  <c r="C1097" i="127"/>
  <c r="C1098" i="127"/>
  <c r="C1099" i="127"/>
  <c r="C1100" i="127"/>
  <c r="C1101" i="127"/>
  <c r="C1102" i="127"/>
  <c r="C1103" i="127"/>
  <c r="C1104" i="127"/>
  <c r="C1105" i="127"/>
  <c r="C1106" i="127"/>
  <c r="C1107" i="127"/>
  <c r="C1108" i="127"/>
  <c r="C1109" i="127"/>
  <c r="C1110" i="127"/>
  <c r="C1111" i="127"/>
  <c r="C1112" i="127"/>
  <c r="C1113" i="127"/>
  <c r="C1114" i="127"/>
  <c r="C1115" i="127"/>
  <c r="C1116" i="127"/>
  <c r="C1117" i="127"/>
  <c r="C1118" i="127"/>
  <c r="C1119" i="127"/>
  <c r="C1120" i="127"/>
  <c r="C1121" i="127"/>
  <c r="C1122" i="127"/>
  <c r="C1123" i="127"/>
  <c r="C1124" i="127"/>
  <c r="C1125" i="127"/>
  <c r="C1126" i="127"/>
  <c r="C1127" i="127"/>
  <c r="C1128" i="127"/>
  <c r="C1129" i="127"/>
  <c r="C1130" i="127"/>
  <c r="C1131" i="127"/>
  <c r="C1132" i="127"/>
  <c r="C1133" i="127"/>
  <c r="C1134" i="127"/>
  <c r="C1135" i="127"/>
  <c r="C1136" i="127"/>
  <c r="C1137" i="127"/>
  <c r="C1138" i="127"/>
  <c r="C1139" i="127"/>
  <c r="C1140" i="127"/>
  <c r="C1141" i="127"/>
  <c r="C1142" i="127"/>
  <c r="C1143" i="127"/>
  <c r="C1144" i="127"/>
  <c r="C1145" i="127"/>
  <c r="C1146" i="127"/>
  <c r="C1147" i="127"/>
  <c r="C1148" i="127"/>
  <c r="C1149" i="127"/>
  <c r="C1150" i="127"/>
  <c r="C1151" i="127"/>
  <c r="C1152" i="127"/>
  <c r="C1153" i="127"/>
  <c r="C1154" i="127"/>
  <c r="C1155" i="127"/>
  <c r="C1156" i="127"/>
  <c r="C1157" i="127"/>
  <c r="C1158" i="127"/>
  <c r="C1159" i="127"/>
  <c r="C1160" i="127"/>
  <c r="C1161" i="127"/>
  <c r="C1162" i="127"/>
  <c r="C1163" i="127"/>
  <c r="C1164" i="127"/>
  <c r="C1165" i="127"/>
  <c r="C1166" i="127"/>
  <c r="C1167" i="127"/>
  <c r="C1168" i="127"/>
  <c r="C1169" i="127"/>
  <c r="C1170" i="127"/>
  <c r="C1171" i="127"/>
  <c r="C1172" i="127"/>
  <c r="C1173" i="127"/>
  <c r="C1174" i="127"/>
  <c r="C1175" i="127"/>
  <c r="C1176" i="127"/>
  <c r="C1177" i="127"/>
  <c r="C1178" i="127"/>
  <c r="C1179" i="127"/>
  <c r="C1180" i="127"/>
  <c r="C1181" i="127"/>
  <c r="C1182" i="127"/>
  <c r="C1183" i="127"/>
  <c r="C1184" i="127"/>
  <c r="C1185" i="127"/>
  <c r="C1186" i="127"/>
  <c r="C1187" i="127"/>
  <c r="C1188" i="127"/>
  <c r="C1189" i="127"/>
  <c r="C1190" i="127"/>
  <c r="C1191" i="127"/>
  <c r="C1192" i="127"/>
  <c r="C1193" i="127"/>
  <c r="C1194" i="127"/>
  <c r="C1195" i="127"/>
  <c r="C1196" i="127"/>
  <c r="C1197" i="127"/>
  <c r="C1198" i="127"/>
  <c r="C1199" i="127"/>
  <c r="C1200" i="127"/>
  <c r="C1201" i="127"/>
  <c r="C1202" i="127"/>
  <c r="C1203" i="127"/>
  <c r="C1204" i="127"/>
  <c r="C1205" i="127"/>
  <c r="C1206" i="127"/>
  <c r="C1207" i="127"/>
  <c r="C1208" i="127"/>
  <c r="C1209" i="127"/>
  <c r="C1210" i="127"/>
  <c r="C1211" i="127"/>
  <c r="C1212" i="127"/>
  <c r="C1213" i="127"/>
  <c r="C1214" i="127"/>
  <c r="C1215" i="127"/>
  <c r="C1216" i="127"/>
  <c r="C1217" i="127"/>
  <c r="C1218" i="127"/>
  <c r="C1219" i="127"/>
  <c r="C1220" i="127"/>
  <c r="C1221" i="127"/>
  <c r="C1222" i="127"/>
  <c r="C1223" i="127"/>
  <c r="C1224" i="127"/>
  <c r="C1225" i="127"/>
  <c r="C1226" i="127"/>
  <c r="C1227" i="127"/>
  <c r="C1228" i="127"/>
  <c r="C1229" i="127"/>
  <c r="C1230" i="127"/>
  <c r="C1231" i="127"/>
  <c r="C1232" i="127"/>
  <c r="C1233" i="127"/>
  <c r="C1234" i="127"/>
  <c r="C1235" i="127"/>
  <c r="C1236" i="127"/>
  <c r="C1237" i="127"/>
  <c r="C1238" i="127"/>
  <c r="C1239" i="127"/>
  <c r="C1240" i="127"/>
  <c r="C1241" i="127"/>
  <c r="C1242" i="127"/>
  <c r="C1243" i="127"/>
  <c r="C1244" i="127"/>
  <c r="C1245" i="127"/>
  <c r="C1246" i="127"/>
  <c r="C1247" i="127"/>
  <c r="C1248" i="127"/>
  <c r="C1249" i="127"/>
  <c r="C1250" i="127"/>
  <c r="C1251" i="127"/>
  <c r="C1252" i="127"/>
  <c r="C1253" i="127"/>
  <c r="C1254" i="127"/>
  <c r="C1255" i="127"/>
  <c r="C1256" i="127"/>
  <c r="C1257" i="127"/>
  <c r="C1258" i="127"/>
  <c r="C1259" i="127"/>
  <c r="C1260" i="127"/>
  <c r="C1261" i="127"/>
  <c r="C1262" i="127"/>
  <c r="C1263" i="127"/>
  <c r="C1264" i="127"/>
  <c r="C1265" i="127"/>
  <c r="C1266" i="127"/>
  <c r="C1267" i="127"/>
  <c r="C1268" i="127"/>
  <c r="C1269" i="127"/>
  <c r="C1270" i="127"/>
  <c r="C1271" i="127"/>
  <c r="C1272" i="127"/>
  <c r="C1273" i="127"/>
  <c r="C1274" i="127"/>
  <c r="C1275" i="127"/>
  <c r="C1276" i="127"/>
  <c r="C1277" i="127"/>
  <c r="C1278" i="127"/>
  <c r="C1279" i="127"/>
  <c r="C1280" i="127"/>
  <c r="C1281" i="127"/>
  <c r="C1282" i="127"/>
  <c r="C1283" i="127"/>
  <c r="C1284" i="127"/>
  <c r="C1285" i="127"/>
  <c r="C1286" i="127"/>
  <c r="C1287" i="127"/>
  <c r="C1288" i="127"/>
  <c r="C1289" i="127"/>
  <c r="C1290" i="127"/>
  <c r="C1291" i="127"/>
  <c r="C1292" i="127"/>
  <c r="C1293" i="127"/>
  <c r="C1294" i="127"/>
  <c r="C1295" i="127"/>
  <c r="C1296" i="127"/>
  <c r="C1297" i="127"/>
  <c r="C1298" i="127"/>
  <c r="C1299" i="127"/>
  <c r="C1300" i="127"/>
  <c r="C1301" i="127"/>
  <c r="C1302" i="127"/>
  <c r="C1303" i="127"/>
  <c r="C1304" i="127"/>
  <c r="C1305" i="127"/>
  <c r="C1306" i="127"/>
  <c r="C1307" i="127"/>
  <c r="C1308" i="127"/>
  <c r="C1309" i="127"/>
  <c r="C1310" i="127"/>
  <c r="C1311" i="127"/>
  <c r="C1312" i="127"/>
  <c r="C1313" i="127"/>
  <c r="C1314" i="127"/>
  <c r="C1315" i="127"/>
  <c r="C1316" i="127"/>
  <c r="C1317" i="127"/>
  <c r="C1318" i="127"/>
  <c r="C1319" i="127"/>
  <c r="C1320" i="127"/>
  <c r="C1321" i="127"/>
  <c r="C1322" i="127"/>
  <c r="C1323" i="127"/>
  <c r="C1324" i="127"/>
  <c r="C1325" i="127"/>
  <c r="C1326" i="127"/>
  <c r="C1327" i="127"/>
  <c r="C1328" i="127"/>
  <c r="C1329" i="127"/>
  <c r="C1330" i="127"/>
  <c r="C1331" i="127"/>
  <c r="C1332" i="127"/>
  <c r="C1333" i="127"/>
  <c r="C1334" i="127"/>
  <c r="C1335" i="127"/>
  <c r="C1336" i="127"/>
  <c r="C1337" i="127"/>
  <c r="C1338" i="127"/>
  <c r="C1339" i="127"/>
  <c r="C1340" i="127"/>
  <c r="C1341" i="127"/>
  <c r="C1342" i="127"/>
  <c r="C1343" i="127"/>
  <c r="C1344" i="127"/>
  <c r="C1345" i="127"/>
  <c r="C1346" i="127"/>
  <c r="C1347" i="127"/>
  <c r="C1348" i="127"/>
  <c r="C1349" i="127"/>
  <c r="C1350" i="127"/>
  <c r="C1351" i="127"/>
  <c r="C1352" i="127"/>
  <c r="C1353" i="127"/>
  <c r="C1354" i="127"/>
  <c r="C1355" i="127"/>
  <c r="C1356" i="127"/>
  <c r="C1357" i="127"/>
  <c r="C1358" i="127"/>
  <c r="C1359" i="127"/>
  <c r="C1360" i="127"/>
  <c r="C1361" i="127"/>
  <c r="C1362" i="127"/>
  <c r="C1363" i="127"/>
  <c r="C1364" i="127"/>
  <c r="C1365" i="127"/>
  <c r="C1366" i="127"/>
  <c r="C1367" i="127"/>
  <c r="C1368" i="127"/>
  <c r="C1369" i="127"/>
  <c r="C1370" i="127"/>
  <c r="C1371" i="127"/>
  <c r="C1372" i="127"/>
  <c r="C1373" i="127"/>
  <c r="C1374" i="127"/>
  <c r="C1375" i="127"/>
  <c r="C1376" i="127"/>
  <c r="C1377" i="127"/>
  <c r="C1378" i="127"/>
  <c r="C1379" i="127"/>
  <c r="C1380" i="127"/>
  <c r="C1381" i="127"/>
  <c r="C1382" i="127"/>
  <c r="C1383" i="127"/>
  <c r="C1384" i="127"/>
  <c r="C1385" i="127"/>
  <c r="C1386" i="127"/>
  <c r="C1387" i="127"/>
  <c r="C1388" i="127"/>
  <c r="C1389" i="127"/>
  <c r="C1390" i="127"/>
  <c r="C1391" i="127"/>
  <c r="C1392" i="127"/>
  <c r="C1393" i="127"/>
  <c r="C1394" i="127"/>
  <c r="C1395" i="127"/>
  <c r="C1396" i="127"/>
  <c r="C1397" i="127"/>
  <c r="C1398" i="127"/>
  <c r="C1399" i="127"/>
  <c r="C1400" i="127"/>
  <c r="C1401" i="127"/>
  <c r="C1402" i="127"/>
  <c r="C1403" i="127"/>
  <c r="C1404" i="127"/>
  <c r="C1405" i="127"/>
  <c r="C1406" i="127"/>
  <c r="C1407" i="127"/>
  <c r="C1408" i="127"/>
  <c r="C1409" i="127"/>
  <c r="C1410" i="127"/>
  <c r="C1411" i="127"/>
  <c r="C1412" i="127"/>
  <c r="C1413" i="127"/>
  <c r="C1414" i="127"/>
  <c r="C1415" i="127"/>
  <c r="C1416" i="127"/>
  <c r="C1417" i="127"/>
  <c r="C1418" i="127"/>
  <c r="C1419" i="127"/>
  <c r="C1420" i="127"/>
  <c r="C1421" i="127"/>
  <c r="C1422" i="127"/>
  <c r="C1423" i="127"/>
  <c r="C1424" i="127"/>
  <c r="C1425" i="127"/>
  <c r="C1426" i="127"/>
  <c r="C1427" i="127"/>
  <c r="C1428" i="127"/>
  <c r="C1429" i="127"/>
  <c r="C1430" i="127"/>
  <c r="C1431" i="127"/>
  <c r="C1432" i="127"/>
  <c r="C1433" i="127"/>
  <c r="C1434" i="127"/>
  <c r="C1435" i="127"/>
  <c r="C1436" i="127"/>
  <c r="C1437" i="127"/>
  <c r="C1438" i="127"/>
  <c r="C1439" i="127"/>
  <c r="C1440" i="127"/>
  <c r="C1441" i="127"/>
  <c r="C1442" i="127"/>
  <c r="C1443" i="127"/>
  <c r="C1444" i="127"/>
  <c r="C1445" i="127"/>
  <c r="C1446" i="127"/>
  <c r="C1447" i="127"/>
  <c r="C1448" i="127"/>
  <c r="C1449" i="127"/>
  <c r="C1450" i="127"/>
  <c r="C1451" i="127"/>
  <c r="C1452" i="127"/>
  <c r="C1453" i="127"/>
  <c r="C1454" i="127"/>
  <c r="C1455" i="127"/>
  <c r="C1456" i="127"/>
  <c r="C1457" i="127"/>
  <c r="C1458" i="127"/>
  <c r="C1459" i="127"/>
  <c r="C1460" i="127"/>
  <c r="C1461" i="127"/>
  <c r="C1462" i="127"/>
  <c r="C1463" i="127"/>
  <c r="C1464" i="127"/>
  <c r="C1465" i="127"/>
  <c r="C1466" i="127"/>
  <c r="C1467" i="127"/>
  <c r="C1468" i="127"/>
  <c r="C1469" i="127"/>
  <c r="C1470" i="127"/>
  <c r="C1471" i="127"/>
  <c r="C1472" i="127"/>
  <c r="C1473" i="127"/>
  <c r="C1474" i="127"/>
  <c r="C1475" i="127"/>
  <c r="C1476" i="127"/>
  <c r="C1477" i="127"/>
  <c r="C1478" i="127"/>
  <c r="C1479" i="127"/>
  <c r="C1480" i="127"/>
  <c r="C1481" i="127"/>
  <c r="C1482" i="127"/>
  <c r="C1483" i="127"/>
  <c r="C1484" i="127"/>
  <c r="C1485" i="127"/>
  <c r="C1486" i="127"/>
  <c r="C1487" i="127"/>
  <c r="C1488" i="127"/>
  <c r="C1489" i="127"/>
  <c r="C1490" i="127"/>
  <c r="C1491" i="127"/>
  <c r="C1492" i="127"/>
  <c r="C1493" i="127"/>
  <c r="C1494" i="127"/>
  <c r="C1495" i="127"/>
  <c r="C1496" i="127"/>
  <c r="C1497" i="127"/>
  <c r="C1498" i="127"/>
  <c r="C1499" i="127"/>
  <c r="C1500" i="127"/>
  <c r="C1501" i="127"/>
  <c r="C1502" i="127"/>
  <c r="C1503" i="127"/>
  <c r="C1504" i="127"/>
  <c r="C1505" i="127"/>
  <c r="C1506" i="127"/>
  <c r="C1507" i="127"/>
  <c r="C1508" i="127"/>
  <c r="C1509" i="127"/>
  <c r="C1510" i="127"/>
  <c r="C1511" i="127"/>
  <c r="C1512" i="127"/>
  <c r="C1513" i="127"/>
  <c r="C1514" i="127"/>
  <c r="C1515" i="127"/>
  <c r="C1516" i="127"/>
  <c r="C1517" i="127"/>
  <c r="C1518" i="127"/>
  <c r="C1519" i="127"/>
  <c r="C1520" i="127"/>
  <c r="C1521" i="127"/>
  <c r="C1522" i="127"/>
  <c r="C1523" i="127"/>
  <c r="C1524" i="127"/>
  <c r="C1525" i="127"/>
  <c r="C1526" i="127"/>
  <c r="C1527" i="127"/>
  <c r="C1528" i="127"/>
  <c r="C1529" i="127"/>
  <c r="C1530" i="127"/>
  <c r="C1531" i="127"/>
  <c r="C1532" i="127"/>
  <c r="C1533" i="127"/>
  <c r="C1534" i="127"/>
  <c r="C1535" i="127"/>
  <c r="C1536" i="127"/>
  <c r="C1537" i="127"/>
  <c r="C1538" i="127"/>
  <c r="C1539" i="127"/>
  <c r="C1540" i="127"/>
  <c r="C1541" i="127"/>
  <c r="C1542" i="127"/>
  <c r="C1543" i="127"/>
  <c r="C1544" i="127"/>
  <c r="C1545" i="127"/>
  <c r="C1546" i="127"/>
  <c r="C1547" i="127"/>
  <c r="C1548" i="127"/>
  <c r="C1549" i="127"/>
  <c r="C1550" i="127"/>
  <c r="C1551" i="127"/>
  <c r="C1552" i="127"/>
  <c r="C1553" i="127"/>
  <c r="C1554" i="127"/>
  <c r="C1555" i="127"/>
  <c r="C1556" i="127"/>
  <c r="C1557" i="127"/>
  <c r="C1558" i="127"/>
  <c r="C1559" i="127"/>
  <c r="C1560" i="127"/>
  <c r="C1561" i="127"/>
  <c r="C1562" i="127"/>
  <c r="C1563" i="127"/>
  <c r="C1564" i="127"/>
  <c r="C1565" i="127"/>
  <c r="C1566" i="127"/>
  <c r="C1567" i="127"/>
  <c r="C1568" i="127"/>
  <c r="C1569" i="127"/>
  <c r="C1570" i="127"/>
  <c r="C1571" i="127"/>
  <c r="C1572" i="127"/>
  <c r="C1573" i="127"/>
  <c r="C1574" i="127"/>
  <c r="C1575" i="127"/>
  <c r="C1576" i="127"/>
  <c r="C1577" i="127"/>
  <c r="C1578" i="127"/>
  <c r="C1579" i="127"/>
  <c r="C1580" i="127"/>
  <c r="C1581" i="127"/>
  <c r="C1582" i="127"/>
  <c r="C1583" i="127"/>
  <c r="C1584" i="127"/>
  <c r="C1585" i="127"/>
  <c r="C1586" i="127"/>
  <c r="C1587" i="127"/>
  <c r="C1588" i="127"/>
  <c r="C1589" i="127"/>
  <c r="C1590" i="127"/>
  <c r="C1591" i="127"/>
  <c r="C1592" i="127"/>
  <c r="C1593" i="127"/>
  <c r="C1594" i="127"/>
  <c r="C1595" i="127"/>
  <c r="C1596" i="127"/>
  <c r="C1597" i="127"/>
  <c r="C1598" i="127"/>
  <c r="C1599" i="127"/>
  <c r="C1600" i="127"/>
  <c r="C1601" i="127"/>
  <c r="C1602" i="127"/>
  <c r="C1603" i="127"/>
  <c r="C1604" i="127"/>
  <c r="C1605" i="127"/>
  <c r="C1606" i="127"/>
  <c r="C1607" i="127"/>
  <c r="C1608" i="127"/>
  <c r="C1609" i="127"/>
  <c r="C1610" i="127"/>
  <c r="C1611" i="127"/>
  <c r="C1612" i="127"/>
  <c r="C1613" i="127"/>
  <c r="C1614" i="127"/>
  <c r="C1615" i="127"/>
  <c r="C1616" i="127"/>
  <c r="C1617" i="127"/>
  <c r="C1618" i="127"/>
  <c r="C1619" i="127"/>
  <c r="C1620" i="127"/>
  <c r="C1621" i="127"/>
  <c r="C1622" i="127"/>
  <c r="C1623" i="127"/>
  <c r="C1624" i="127"/>
  <c r="C1625" i="127"/>
  <c r="C1626" i="127"/>
  <c r="C1627" i="127"/>
  <c r="C1628" i="127"/>
  <c r="C1629" i="127"/>
  <c r="C1630" i="127"/>
  <c r="C1631" i="127"/>
  <c r="C1632" i="127"/>
  <c r="C1633" i="127"/>
  <c r="C1634" i="127"/>
  <c r="C1635" i="127"/>
  <c r="C1636" i="127"/>
  <c r="C1637" i="127"/>
  <c r="C1638" i="127"/>
  <c r="C1639" i="127"/>
  <c r="C1640" i="127"/>
  <c r="C1641" i="127"/>
  <c r="C1642" i="127"/>
  <c r="C1643" i="127"/>
  <c r="C1644" i="127"/>
  <c r="C1645" i="127"/>
  <c r="C1646" i="127"/>
  <c r="C1647" i="127"/>
  <c r="C1648" i="127"/>
  <c r="C1649" i="127"/>
  <c r="C1650" i="127"/>
  <c r="C1651" i="127"/>
  <c r="C1652" i="127"/>
  <c r="C1653" i="127"/>
  <c r="C1654" i="127"/>
  <c r="C1655" i="127"/>
  <c r="C1656" i="127"/>
  <c r="C1657" i="127"/>
  <c r="C1658" i="127"/>
  <c r="C1659" i="127"/>
  <c r="C1660" i="127"/>
  <c r="C1661" i="127"/>
  <c r="C1662" i="127"/>
  <c r="C1663" i="127"/>
  <c r="C1664" i="127"/>
  <c r="C1665" i="127"/>
  <c r="C1666" i="127"/>
  <c r="C1667" i="127"/>
  <c r="C1668" i="127"/>
  <c r="C1669" i="127"/>
  <c r="C1670" i="127"/>
  <c r="C1671" i="127"/>
  <c r="C1672" i="127"/>
  <c r="C1673" i="127"/>
  <c r="C1674" i="127"/>
  <c r="C1675" i="127"/>
  <c r="C1676" i="127"/>
  <c r="C1677" i="127"/>
  <c r="C1678" i="127"/>
  <c r="C1679" i="127"/>
  <c r="C1680" i="127"/>
  <c r="C1681" i="127"/>
  <c r="C1682" i="127"/>
  <c r="C1683" i="127"/>
  <c r="C1684" i="127"/>
  <c r="C1685" i="127"/>
  <c r="C1686" i="127"/>
  <c r="C1687" i="127"/>
  <c r="C1688" i="127"/>
  <c r="C1689" i="127"/>
  <c r="C1690" i="127"/>
  <c r="C1691" i="127"/>
  <c r="C1692" i="127"/>
  <c r="C1693" i="127"/>
  <c r="C1694" i="127"/>
  <c r="C1695" i="127"/>
  <c r="C1696" i="127"/>
  <c r="C1697" i="127"/>
  <c r="C1698" i="127"/>
  <c r="C1699" i="127"/>
  <c r="C1700" i="127"/>
  <c r="C1701" i="127"/>
  <c r="C1702" i="127"/>
  <c r="C1703" i="127"/>
  <c r="C1704" i="127"/>
  <c r="C1705" i="127"/>
  <c r="C1706" i="127"/>
  <c r="C1707" i="127"/>
  <c r="C1708" i="127"/>
  <c r="C1709" i="127"/>
  <c r="C1710" i="127"/>
  <c r="C1711" i="127"/>
  <c r="C1712" i="127"/>
  <c r="C1713" i="127"/>
  <c r="C1714" i="127"/>
  <c r="C1715" i="127"/>
  <c r="C1716" i="127"/>
  <c r="C1717" i="127"/>
  <c r="C1718" i="127"/>
  <c r="C1719" i="127"/>
  <c r="C1720" i="127"/>
  <c r="C1721" i="127"/>
  <c r="C1722" i="127"/>
  <c r="C1723" i="127"/>
  <c r="C1724" i="127"/>
  <c r="C1725" i="127"/>
  <c r="C1726" i="127"/>
  <c r="C1727" i="127"/>
  <c r="C1728" i="127"/>
  <c r="C1729" i="127"/>
  <c r="C1730" i="127"/>
  <c r="C1731" i="127"/>
  <c r="C1732" i="127"/>
  <c r="C1733" i="127"/>
  <c r="C1734" i="127"/>
  <c r="C1735" i="127"/>
  <c r="C1736" i="127"/>
  <c r="C1737" i="127"/>
  <c r="C1738" i="127"/>
  <c r="C1739" i="127"/>
  <c r="C1740" i="127"/>
  <c r="C1741" i="127"/>
  <c r="C1742" i="127"/>
  <c r="C1743" i="127"/>
  <c r="C1744" i="127"/>
  <c r="C1745" i="127"/>
  <c r="C1746" i="127"/>
  <c r="C1747" i="127"/>
  <c r="C1748" i="127"/>
  <c r="C1749" i="127"/>
  <c r="C1750" i="127"/>
  <c r="C1751" i="127"/>
  <c r="C1752" i="127"/>
  <c r="C1753" i="127"/>
  <c r="C1754" i="127"/>
  <c r="C1755" i="127"/>
  <c r="C1756" i="127"/>
  <c r="C1757" i="127"/>
  <c r="C1758" i="127"/>
  <c r="C1759" i="127"/>
  <c r="C1760" i="127"/>
  <c r="C1761" i="127"/>
  <c r="C1762" i="127"/>
  <c r="C1763" i="127"/>
  <c r="C1764" i="127"/>
  <c r="C1765" i="127"/>
  <c r="C1766" i="127"/>
  <c r="C1767" i="127"/>
  <c r="C1768" i="127"/>
  <c r="C1769" i="127"/>
  <c r="C1770" i="127"/>
  <c r="C1771" i="127"/>
  <c r="C1772" i="127"/>
  <c r="C1773" i="127"/>
  <c r="C1774" i="127"/>
  <c r="C1775" i="127"/>
  <c r="C1776" i="127"/>
  <c r="C1777" i="127"/>
  <c r="C1778" i="127"/>
  <c r="C1779" i="127"/>
  <c r="C1780" i="127"/>
  <c r="C1781" i="127"/>
  <c r="C1782" i="127"/>
  <c r="C1783" i="127"/>
  <c r="C1784" i="127"/>
  <c r="C1785" i="127"/>
  <c r="C1786" i="127"/>
  <c r="C1787" i="127"/>
  <c r="C1788" i="127"/>
  <c r="C1789" i="127"/>
  <c r="C1790" i="127"/>
  <c r="C1791" i="127"/>
  <c r="C1792" i="127"/>
  <c r="C1793" i="127"/>
  <c r="C1794" i="127"/>
  <c r="C1795" i="127"/>
  <c r="C1796" i="127"/>
  <c r="C1797" i="127"/>
  <c r="C1798" i="127"/>
  <c r="C1799" i="127"/>
  <c r="C1800" i="127"/>
  <c r="C1801" i="127"/>
  <c r="C1802" i="127"/>
  <c r="C1803" i="127"/>
  <c r="C1804" i="127"/>
  <c r="C1805" i="127"/>
  <c r="C1806" i="127"/>
  <c r="C1807" i="127"/>
  <c r="C1808" i="127"/>
  <c r="C1809" i="127"/>
  <c r="C1810" i="127"/>
  <c r="C1811" i="127"/>
  <c r="C1812" i="127"/>
  <c r="C1813" i="127"/>
  <c r="C1814" i="127"/>
  <c r="C1815" i="127"/>
  <c r="C1816" i="127"/>
  <c r="C1817" i="127"/>
  <c r="C1818" i="127"/>
  <c r="C1819" i="127"/>
  <c r="C1820" i="127"/>
  <c r="C1821" i="127"/>
  <c r="C1822" i="127"/>
  <c r="C1823" i="127"/>
  <c r="C1824" i="127"/>
  <c r="C1825" i="127"/>
  <c r="C1826" i="127"/>
  <c r="C1827" i="127"/>
  <c r="C1828" i="127"/>
  <c r="C1829" i="127"/>
  <c r="C1830" i="127"/>
  <c r="C1831" i="127"/>
  <c r="C1832" i="127"/>
  <c r="C1833" i="127"/>
  <c r="C1834" i="127"/>
  <c r="C1835" i="127"/>
  <c r="C1836" i="127"/>
  <c r="C1837" i="127"/>
  <c r="C1838" i="127"/>
  <c r="C1839" i="127"/>
  <c r="C1840" i="127"/>
  <c r="C1841" i="127"/>
  <c r="C1842" i="127"/>
  <c r="C1843" i="127"/>
  <c r="C1844" i="127"/>
  <c r="C1845" i="127"/>
  <c r="C1846" i="127"/>
  <c r="C1847" i="127"/>
  <c r="C1848" i="127"/>
  <c r="C1849" i="127"/>
  <c r="C1850" i="127"/>
  <c r="C1851" i="127"/>
  <c r="C1852" i="127"/>
  <c r="C1853" i="127"/>
  <c r="C1854" i="127"/>
  <c r="C1855" i="127"/>
  <c r="C1856" i="127"/>
  <c r="C1857" i="127"/>
  <c r="C1858" i="127"/>
  <c r="C1859" i="127"/>
  <c r="C1860" i="127"/>
  <c r="C1861" i="127"/>
  <c r="C1862" i="127"/>
  <c r="C1863" i="127"/>
  <c r="C1864" i="127"/>
  <c r="C1865" i="127"/>
  <c r="C1866" i="127"/>
  <c r="C1867" i="127"/>
  <c r="C1868" i="127"/>
  <c r="C1869" i="127"/>
  <c r="C1870" i="127"/>
  <c r="C1871" i="127"/>
  <c r="C1872" i="127"/>
  <c r="C1873" i="127"/>
  <c r="C1874" i="127"/>
  <c r="C1875" i="127"/>
  <c r="C1876" i="127"/>
  <c r="C1877" i="127"/>
  <c r="C1878" i="127"/>
  <c r="C1879" i="127"/>
  <c r="C1880" i="127"/>
  <c r="C1881" i="127"/>
  <c r="C1882" i="127"/>
  <c r="C1883" i="127"/>
  <c r="C1884" i="127"/>
  <c r="C1885" i="127"/>
  <c r="C1886" i="127"/>
  <c r="C1887" i="127"/>
  <c r="C1888" i="127"/>
  <c r="C1889" i="127"/>
  <c r="C1890" i="127"/>
  <c r="C1891" i="127"/>
  <c r="C1892" i="127"/>
  <c r="C1893" i="127"/>
  <c r="C1894" i="127"/>
  <c r="C1895" i="127"/>
  <c r="C1896" i="127"/>
  <c r="C1897" i="127"/>
  <c r="C1898" i="127"/>
  <c r="C1899" i="127"/>
  <c r="C1900" i="127"/>
  <c r="C1901" i="127"/>
  <c r="C1902" i="127"/>
  <c r="C1903" i="127"/>
  <c r="C1904" i="127"/>
  <c r="C1905" i="127"/>
  <c r="C1906" i="127"/>
  <c r="C1907" i="127"/>
  <c r="C1908" i="127"/>
  <c r="C1909" i="127"/>
  <c r="C1910" i="127"/>
  <c r="C1911" i="127"/>
  <c r="C1912" i="127"/>
  <c r="C1913" i="127"/>
  <c r="C1914" i="127"/>
  <c r="C1915" i="127"/>
  <c r="C1916" i="127"/>
  <c r="C1917" i="127"/>
  <c r="C1918" i="127"/>
  <c r="C1919" i="127"/>
  <c r="C1920" i="127"/>
  <c r="C1921" i="127"/>
  <c r="C1922" i="127"/>
  <c r="C1923" i="127"/>
  <c r="C1924" i="127"/>
  <c r="C1925" i="127"/>
  <c r="C1926" i="127"/>
  <c r="C1927" i="127"/>
  <c r="C1928" i="127"/>
  <c r="C1929" i="127"/>
  <c r="C1930" i="127"/>
  <c r="C1931" i="127"/>
  <c r="C1932" i="127"/>
  <c r="C1933" i="127"/>
  <c r="C1934" i="127"/>
  <c r="C1935" i="127"/>
  <c r="C1936" i="127"/>
  <c r="C1937" i="127"/>
  <c r="C1938" i="127"/>
  <c r="C1939" i="127"/>
  <c r="C1940" i="127"/>
  <c r="C1941" i="127"/>
  <c r="C1942" i="127"/>
  <c r="C1943" i="127"/>
  <c r="C1944" i="127"/>
  <c r="C1945" i="127"/>
  <c r="C1946" i="127"/>
  <c r="C1947" i="127"/>
  <c r="C1948" i="127"/>
  <c r="C1949" i="127"/>
  <c r="C1950" i="127"/>
  <c r="C1951" i="127"/>
  <c r="C1952" i="127"/>
  <c r="C1953" i="127"/>
  <c r="C1954" i="127"/>
  <c r="C1955" i="127"/>
  <c r="C1956" i="127"/>
  <c r="C1957" i="127"/>
  <c r="C1958" i="127"/>
  <c r="C1959" i="127"/>
  <c r="C1960" i="127"/>
  <c r="C1961" i="127"/>
  <c r="C1962" i="127"/>
  <c r="C1963" i="127"/>
  <c r="C1964" i="127"/>
  <c r="C1965" i="127"/>
  <c r="C1966" i="127"/>
  <c r="C1967" i="127"/>
  <c r="C1968" i="127"/>
  <c r="C1969" i="127"/>
  <c r="C1970" i="127"/>
  <c r="C1971" i="127"/>
  <c r="C1972" i="127"/>
  <c r="C1973" i="127"/>
  <c r="C1974" i="127"/>
  <c r="C1975" i="127"/>
  <c r="C1976" i="127"/>
  <c r="C1977" i="127"/>
  <c r="C1978" i="127"/>
  <c r="C1979" i="127"/>
  <c r="C1980" i="127"/>
  <c r="C1981" i="127"/>
  <c r="C1982" i="127"/>
  <c r="C1983" i="127"/>
  <c r="C1984" i="127"/>
  <c r="C1985" i="127"/>
  <c r="C1986" i="127"/>
  <c r="C1987" i="127"/>
  <c r="C1988" i="127"/>
  <c r="C1989" i="127"/>
  <c r="C1990" i="127"/>
  <c r="C1991" i="127"/>
  <c r="C1992" i="127"/>
  <c r="C1993" i="127"/>
  <c r="C1994" i="127"/>
  <c r="C1995" i="127"/>
  <c r="C1996" i="127"/>
  <c r="C1997" i="127"/>
  <c r="C1998" i="127"/>
  <c r="C1999" i="127"/>
  <c r="C2000" i="127"/>
  <c r="C2001" i="127"/>
  <c r="C2002" i="127"/>
  <c r="C2003" i="127"/>
  <c r="C2004" i="127"/>
  <c r="C2005" i="127"/>
  <c r="C2006" i="127"/>
  <c r="C2007" i="127"/>
  <c r="C2008" i="127"/>
  <c r="C2009" i="127"/>
  <c r="C2010" i="127"/>
  <c r="C2011" i="127"/>
  <c r="C2012" i="127"/>
  <c r="C2013" i="127"/>
  <c r="C2014" i="127"/>
  <c r="C2015" i="127"/>
  <c r="C2016" i="127"/>
  <c r="C2017" i="127"/>
  <c r="C2018" i="127"/>
  <c r="C2019" i="127"/>
  <c r="C2020" i="127"/>
  <c r="C2021" i="127"/>
  <c r="C2022" i="127"/>
  <c r="C2023" i="127"/>
  <c r="C2024" i="127"/>
  <c r="C2025" i="127"/>
  <c r="C2026" i="127"/>
  <c r="C2027" i="127"/>
  <c r="C2028" i="127"/>
  <c r="C2029" i="127"/>
  <c r="C2030" i="127"/>
  <c r="C2031" i="127"/>
  <c r="C2032" i="127"/>
  <c r="C2033" i="127"/>
  <c r="C2034" i="127"/>
  <c r="C2035" i="127"/>
  <c r="C2036" i="127"/>
  <c r="C2037" i="127"/>
  <c r="C2038" i="127"/>
  <c r="C2039" i="127"/>
  <c r="C2040" i="127"/>
  <c r="C2041" i="127"/>
  <c r="C2042" i="127"/>
  <c r="C2043" i="127"/>
  <c r="C2044" i="127"/>
  <c r="C2045" i="127"/>
  <c r="C2046" i="127"/>
  <c r="C2047" i="127"/>
  <c r="C2048" i="127"/>
  <c r="C2049" i="127"/>
  <c r="C2050" i="127"/>
  <c r="C2051" i="127"/>
  <c r="C2052" i="127"/>
  <c r="C2053" i="127"/>
  <c r="C2054" i="127"/>
  <c r="C2055" i="127"/>
  <c r="C2056" i="127"/>
  <c r="C2057" i="127"/>
  <c r="C2058" i="127"/>
  <c r="C2059" i="127"/>
  <c r="C2060" i="127"/>
  <c r="C2061" i="127"/>
  <c r="C2062" i="127"/>
  <c r="C2063" i="127"/>
  <c r="C2064" i="127"/>
  <c r="C2065" i="127"/>
  <c r="C2066" i="127"/>
  <c r="C2067" i="127"/>
  <c r="C2068" i="127"/>
  <c r="C2069" i="127"/>
  <c r="C2070" i="127"/>
  <c r="C2071" i="127"/>
  <c r="C2072" i="127"/>
  <c r="C2073" i="127"/>
  <c r="C2074" i="127"/>
  <c r="C2075" i="127"/>
  <c r="C2076" i="127"/>
  <c r="C2077" i="127"/>
  <c r="C2078" i="127"/>
  <c r="C2079" i="127"/>
  <c r="C2080" i="127"/>
  <c r="C2081" i="127"/>
  <c r="C2082" i="127"/>
  <c r="C2083" i="127"/>
  <c r="C2084" i="127"/>
  <c r="C2085" i="127"/>
  <c r="C2086" i="127"/>
  <c r="C2087" i="127"/>
  <c r="C2088" i="127"/>
  <c r="C2089" i="127"/>
  <c r="C2090" i="127"/>
  <c r="C2091" i="127"/>
  <c r="C2092" i="127"/>
  <c r="C2093" i="127"/>
  <c r="C2094" i="127"/>
  <c r="C2095" i="127"/>
  <c r="C2096" i="127"/>
  <c r="C2097" i="127"/>
  <c r="C2098" i="127"/>
  <c r="C2099" i="127"/>
  <c r="C2100" i="127"/>
  <c r="C2101" i="127"/>
  <c r="C2102" i="127"/>
  <c r="C2103" i="127"/>
  <c r="C2104" i="127"/>
  <c r="C2105" i="127"/>
  <c r="C2106" i="127"/>
  <c r="C2107" i="127"/>
  <c r="C2108" i="127"/>
  <c r="C2109" i="127"/>
  <c r="C2110" i="127"/>
  <c r="C2111" i="127"/>
  <c r="C2112" i="127"/>
  <c r="C2113" i="127"/>
  <c r="C2114" i="127"/>
  <c r="C2115" i="127"/>
  <c r="C2116" i="127"/>
  <c r="C2117" i="127"/>
  <c r="C2118" i="127"/>
  <c r="C2119" i="127"/>
  <c r="C2120" i="127"/>
  <c r="C2121" i="127"/>
  <c r="C2122" i="127"/>
  <c r="C2123" i="127"/>
  <c r="C2124" i="127"/>
  <c r="C2125" i="127"/>
  <c r="C2126" i="127"/>
  <c r="C2127" i="127"/>
  <c r="C2128" i="127"/>
  <c r="C2129" i="127"/>
  <c r="C2130" i="127"/>
  <c r="C2131" i="127"/>
  <c r="C2132" i="127"/>
  <c r="C2133" i="127"/>
  <c r="C2134" i="127"/>
  <c r="C2135" i="127"/>
  <c r="C2136" i="127"/>
  <c r="C2137" i="127"/>
  <c r="C2138" i="127"/>
  <c r="C2139" i="127"/>
  <c r="C2140" i="127"/>
  <c r="C2141" i="127"/>
  <c r="C2142" i="127"/>
  <c r="C2143" i="127"/>
  <c r="C2144" i="127"/>
  <c r="C2145" i="127"/>
  <c r="C2146" i="127"/>
  <c r="C2147" i="127"/>
  <c r="C2148" i="127"/>
  <c r="C2149" i="127"/>
  <c r="C2150" i="127"/>
  <c r="C2151" i="127"/>
  <c r="C2152" i="127"/>
  <c r="C2153" i="127"/>
  <c r="C2154" i="127"/>
  <c r="C2155" i="127"/>
  <c r="C2156" i="127"/>
  <c r="C2157" i="127"/>
  <c r="C2158" i="127"/>
  <c r="C2159" i="127"/>
  <c r="C2160" i="127"/>
  <c r="C2161" i="127"/>
  <c r="C2162" i="127"/>
  <c r="C2163" i="127"/>
  <c r="C2164" i="127"/>
  <c r="C2165" i="127"/>
  <c r="C2166" i="127"/>
  <c r="C2167" i="127"/>
  <c r="C2168" i="127"/>
  <c r="C2169" i="127"/>
  <c r="C2170" i="127"/>
  <c r="C2171" i="127"/>
  <c r="C2172" i="127"/>
  <c r="C2173" i="127"/>
  <c r="C2174" i="127"/>
  <c r="C2175" i="127"/>
  <c r="C2176" i="127"/>
  <c r="C2177" i="127"/>
  <c r="C2178" i="127"/>
  <c r="C2179" i="127"/>
  <c r="C2180" i="127"/>
  <c r="C2181" i="127"/>
  <c r="C2182" i="127"/>
  <c r="C2183" i="127"/>
  <c r="C2184" i="127"/>
  <c r="C2185" i="127"/>
  <c r="C2186" i="127"/>
  <c r="C2187" i="127"/>
  <c r="C2188" i="127"/>
  <c r="C2189" i="127"/>
  <c r="C2190" i="127"/>
  <c r="C2191" i="127"/>
  <c r="C2192" i="127"/>
  <c r="C2193" i="127"/>
  <c r="C2194" i="127"/>
  <c r="C2195" i="127"/>
  <c r="C2196" i="127"/>
  <c r="C2197" i="127"/>
  <c r="C2198" i="127"/>
  <c r="C2199" i="127"/>
  <c r="C2200" i="127"/>
  <c r="C2201" i="127"/>
  <c r="C2202" i="127"/>
  <c r="C2203" i="127"/>
  <c r="C2204" i="127"/>
  <c r="C2205" i="127"/>
  <c r="C2206" i="127"/>
  <c r="C2207" i="127"/>
  <c r="C2208" i="127"/>
  <c r="C2209" i="127"/>
  <c r="C2210" i="127"/>
  <c r="C2211" i="127"/>
  <c r="C2212" i="127"/>
  <c r="C2213" i="127"/>
  <c r="C2214" i="127"/>
  <c r="C2215" i="127"/>
  <c r="C2216" i="127"/>
  <c r="C2217" i="127"/>
  <c r="C2218" i="127"/>
  <c r="C2219" i="127"/>
  <c r="C2220" i="127"/>
  <c r="C2221" i="127"/>
  <c r="C2222" i="127"/>
  <c r="C2223" i="127"/>
  <c r="C2224" i="127"/>
  <c r="C2225" i="127"/>
  <c r="C2226" i="127"/>
  <c r="C2227" i="127"/>
  <c r="C2228" i="127"/>
  <c r="C2229" i="127"/>
  <c r="C2230" i="127"/>
  <c r="C2231" i="127"/>
  <c r="C2232" i="127"/>
  <c r="C2233" i="127"/>
  <c r="C2234" i="127"/>
  <c r="C2235" i="127"/>
  <c r="C2236" i="127"/>
  <c r="C2237" i="127"/>
  <c r="C2238" i="127"/>
  <c r="C2239" i="127"/>
  <c r="C2240" i="127"/>
  <c r="C2241" i="127"/>
  <c r="C2242" i="127"/>
  <c r="C2243" i="127"/>
  <c r="C2244" i="127"/>
  <c r="C2245" i="127"/>
  <c r="C2246" i="127"/>
  <c r="C2247" i="127"/>
  <c r="C2248" i="127"/>
  <c r="C2249" i="127"/>
  <c r="C2250" i="127"/>
  <c r="C2251" i="127"/>
  <c r="C2252" i="127"/>
  <c r="C2253" i="127"/>
  <c r="C2254" i="127"/>
  <c r="C2255" i="127"/>
  <c r="C2256" i="127"/>
  <c r="C2257" i="127"/>
  <c r="C2258" i="127"/>
  <c r="C2259" i="127"/>
  <c r="C2260" i="127"/>
  <c r="C2261" i="127"/>
  <c r="C2262" i="127"/>
  <c r="C2263" i="127"/>
  <c r="C2264" i="127"/>
  <c r="C2265" i="127"/>
  <c r="C2266" i="127"/>
  <c r="C2267" i="127"/>
  <c r="C2268" i="127"/>
  <c r="C2269" i="127"/>
  <c r="C2270" i="127"/>
  <c r="C2271" i="127"/>
  <c r="C2272" i="127"/>
  <c r="C2273" i="127"/>
  <c r="C2274" i="127"/>
  <c r="C2275" i="127"/>
  <c r="C2276" i="127"/>
  <c r="C2277" i="127"/>
  <c r="C2278" i="127"/>
  <c r="C2279" i="127"/>
  <c r="C2280" i="127"/>
  <c r="C2281" i="127"/>
  <c r="C2282" i="127"/>
  <c r="C2283" i="127"/>
  <c r="C2284" i="127"/>
  <c r="C2285" i="127"/>
  <c r="C2286" i="127"/>
  <c r="C2287" i="127"/>
  <c r="C2288" i="127"/>
  <c r="C2289" i="127"/>
  <c r="C2290" i="127"/>
  <c r="C2291" i="127"/>
  <c r="C2292" i="127"/>
  <c r="C2293" i="127"/>
  <c r="C2294" i="127"/>
  <c r="C2295" i="127"/>
  <c r="C2296" i="127"/>
  <c r="C2297" i="127"/>
  <c r="C2298" i="127"/>
  <c r="C2299" i="127"/>
  <c r="C2300" i="127"/>
  <c r="C2301" i="127"/>
  <c r="C2302" i="127"/>
  <c r="C2303" i="127"/>
  <c r="C2304" i="127"/>
  <c r="C2305" i="127"/>
  <c r="C2306" i="127"/>
  <c r="C2307" i="127"/>
  <c r="C2308" i="127"/>
  <c r="C2309" i="127"/>
  <c r="C2310" i="127"/>
  <c r="C2311" i="127"/>
  <c r="C2312" i="127"/>
  <c r="C2313" i="127"/>
  <c r="C2314" i="127"/>
  <c r="C2315" i="127"/>
  <c r="C2316" i="127"/>
  <c r="C2317" i="127"/>
  <c r="C2318" i="127"/>
  <c r="C2319" i="127"/>
  <c r="C2320" i="127"/>
  <c r="C2321" i="127"/>
  <c r="C2322" i="127"/>
  <c r="C2323" i="127"/>
  <c r="C2324" i="127"/>
  <c r="C2325" i="127"/>
  <c r="C2326" i="127"/>
  <c r="C2327" i="127"/>
  <c r="C2328" i="127"/>
  <c r="C2329" i="127"/>
  <c r="C2330" i="127"/>
  <c r="C2331" i="127"/>
  <c r="C2332" i="127"/>
  <c r="C2333" i="127"/>
  <c r="C2334" i="127"/>
  <c r="C2335" i="127"/>
  <c r="C2336" i="127"/>
  <c r="C2337" i="127"/>
  <c r="C2338" i="127"/>
  <c r="C2339" i="127"/>
  <c r="C2340" i="127"/>
  <c r="C2341" i="127"/>
  <c r="C2342" i="127"/>
  <c r="C2343" i="127"/>
  <c r="C2344" i="127"/>
  <c r="C2345" i="127"/>
  <c r="C2346" i="127"/>
  <c r="C2347" i="127"/>
  <c r="C2348" i="127"/>
  <c r="C2349" i="127"/>
  <c r="C2350" i="127"/>
  <c r="C2351" i="127"/>
  <c r="C2352" i="127"/>
  <c r="C2353" i="127"/>
  <c r="C2354" i="127"/>
  <c r="C2355" i="127"/>
  <c r="C2356" i="127"/>
  <c r="C2357" i="127"/>
  <c r="C2358" i="127"/>
  <c r="C2359" i="127"/>
  <c r="C2360" i="127"/>
  <c r="C2361" i="127"/>
  <c r="C2362" i="127"/>
  <c r="C2363" i="127"/>
  <c r="C2364" i="127"/>
  <c r="C2365" i="127"/>
  <c r="C2366" i="127"/>
  <c r="C2367" i="127"/>
  <c r="C2368" i="127"/>
  <c r="C2369" i="127"/>
  <c r="C2370" i="127"/>
  <c r="C2371" i="127"/>
  <c r="C2372" i="127"/>
  <c r="C2373" i="127"/>
  <c r="C2374" i="127"/>
  <c r="C2375" i="127"/>
  <c r="C2376" i="127"/>
  <c r="C2377" i="127"/>
  <c r="C2378" i="127"/>
  <c r="C2379" i="127"/>
  <c r="C2380" i="127"/>
  <c r="C2381" i="127"/>
  <c r="C2382" i="127"/>
  <c r="C2383" i="127"/>
  <c r="C2384" i="127"/>
  <c r="C2385" i="127"/>
  <c r="C2386" i="127"/>
  <c r="C2387" i="127"/>
  <c r="C2388" i="127"/>
  <c r="C2389" i="127"/>
  <c r="C2390" i="127"/>
  <c r="C2391" i="127"/>
  <c r="C2392" i="127"/>
  <c r="C2393" i="127"/>
  <c r="C2394" i="127"/>
  <c r="C2395" i="127"/>
  <c r="C2396" i="127"/>
  <c r="C2397" i="127"/>
  <c r="C2398" i="127"/>
  <c r="C2399" i="127"/>
  <c r="C2400" i="127"/>
  <c r="C2401" i="127"/>
  <c r="C2402" i="127"/>
  <c r="C2403" i="127"/>
  <c r="C2404" i="127"/>
  <c r="C2405" i="127"/>
  <c r="C2406" i="127"/>
  <c r="C2407" i="127"/>
  <c r="C2408" i="127"/>
  <c r="C2409" i="127"/>
  <c r="C2410" i="127"/>
  <c r="C2411" i="127"/>
  <c r="C2412" i="127"/>
  <c r="C2413" i="127"/>
  <c r="C2414" i="127"/>
  <c r="C2415" i="127"/>
  <c r="C2416" i="127"/>
  <c r="C2417" i="127"/>
  <c r="C2418" i="127"/>
  <c r="C2419" i="127"/>
  <c r="C2420" i="127"/>
  <c r="C2421" i="127"/>
  <c r="C2422" i="127"/>
  <c r="C2423" i="127"/>
  <c r="C2424" i="127"/>
  <c r="C2425" i="127"/>
  <c r="C2426" i="127"/>
  <c r="C2427" i="127"/>
  <c r="C2428" i="127"/>
  <c r="C2429" i="127"/>
  <c r="C2430" i="127"/>
  <c r="C2431" i="127"/>
  <c r="C2432" i="127"/>
  <c r="C2433" i="127"/>
  <c r="C2434" i="127"/>
  <c r="C2435" i="127"/>
  <c r="C2436" i="127"/>
  <c r="C2437" i="127"/>
  <c r="C2438" i="127"/>
  <c r="C2439" i="127"/>
  <c r="C2440" i="127"/>
  <c r="C2441" i="127"/>
  <c r="C2442" i="127"/>
  <c r="C2443" i="127"/>
  <c r="C2444" i="127"/>
  <c r="C2445" i="127"/>
  <c r="C2446" i="127"/>
  <c r="C2447" i="127"/>
  <c r="C2448" i="127"/>
  <c r="C2449" i="127"/>
  <c r="C2450" i="127"/>
  <c r="C2451" i="127"/>
  <c r="C2452" i="127"/>
  <c r="C2453" i="127"/>
  <c r="C2454" i="127"/>
  <c r="C2455" i="127"/>
  <c r="C2456" i="127"/>
  <c r="C2457" i="127"/>
  <c r="C2458" i="127"/>
  <c r="C2459" i="127"/>
  <c r="C2460" i="127"/>
  <c r="C2461" i="127"/>
  <c r="C2462" i="127"/>
  <c r="C2463" i="127"/>
  <c r="C2464" i="127"/>
  <c r="C2465" i="127"/>
  <c r="C2466" i="127"/>
  <c r="C2467" i="127"/>
  <c r="C2468" i="127"/>
  <c r="C2469" i="127"/>
  <c r="C2470" i="127"/>
  <c r="C2471" i="127"/>
  <c r="C2472" i="127"/>
  <c r="C2473" i="127"/>
  <c r="C2474" i="127"/>
  <c r="C2475" i="127"/>
  <c r="C2476" i="127"/>
  <c r="C2477" i="127"/>
  <c r="C2478" i="127"/>
  <c r="C2479" i="127"/>
  <c r="C2480" i="127"/>
  <c r="C2481" i="127"/>
  <c r="C2482" i="127"/>
  <c r="C2483" i="127"/>
  <c r="C2484" i="127"/>
  <c r="C2485" i="127"/>
  <c r="C2486" i="127"/>
  <c r="C2487" i="127"/>
  <c r="C2488" i="127"/>
  <c r="C2489" i="127"/>
  <c r="C2490" i="127"/>
  <c r="C2491" i="127"/>
  <c r="C2492" i="127"/>
  <c r="C2493" i="127"/>
  <c r="C2494" i="127"/>
  <c r="C2495" i="127"/>
  <c r="C2496" i="127"/>
  <c r="C2497" i="127"/>
  <c r="C2498" i="127"/>
  <c r="C2499" i="127"/>
  <c r="C2500" i="127"/>
  <c r="C2501" i="127"/>
  <c r="C2502" i="127"/>
  <c r="C2503" i="127"/>
  <c r="C2504" i="127"/>
  <c r="C2505" i="127"/>
  <c r="C2506" i="127"/>
  <c r="C2507" i="127"/>
  <c r="C2508" i="127"/>
  <c r="C2509" i="127"/>
  <c r="C2510" i="127"/>
  <c r="C2511" i="127"/>
  <c r="C2512" i="127"/>
  <c r="C2513" i="127"/>
  <c r="C2514" i="127"/>
  <c r="C2515" i="127"/>
  <c r="C2516" i="127"/>
  <c r="C2517" i="127"/>
  <c r="C2518" i="127"/>
  <c r="C2519" i="127"/>
  <c r="C2520" i="127"/>
  <c r="C2521" i="127"/>
  <c r="C2522" i="127"/>
  <c r="C2523" i="127"/>
  <c r="C2524" i="127"/>
  <c r="C2525" i="127"/>
  <c r="C2526" i="127"/>
  <c r="C2527" i="127"/>
  <c r="C2528" i="127"/>
  <c r="C2529" i="127"/>
  <c r="C2530" i="127"/>
  <c r="C2531" i="127"/>
  <c r="C2532" i="127"/>
  <c r="C2533" i="127"/>
  <c r="C2534" i="127"/>
  <c r="C2535" i="127"/>
  <c r="C2536" i="127"/>
  <c r="C2537" i="127"/>
  <c r="C2538" i="127"/>
  <c r="C2539" i="127"/>
  <c r="C2540" i="127"/>
  <c r="C2541" i="127"/>
  <c r="C2542" i="127"/>
  <c r="C2543" i="127"/>
  <c r="C2544" i="127"/>
  <c r="C2545" i="127"/>
  <c r="C2546" i="127"/>
  <c r="C2547" i="127"/>
  <c r="C2548" i="127"/>
  <c r="C2549" i="127"/>
  <c r="C2550" i="127"/>
  <c r="C2551" i="127"/>
  <c r="C2552" i="127"/>
  <c r="C2553" i="127"/>
  <c r="C2554" i="127"/>
  <c r="C2555" i="127"/>
  <c r="C2556" i="127"/>
  <c r="C2557" i="127"/>
  <c r="C2558" i="127"/>
  <c r="C2559" i="127"/>
  <c r="C2560" i="127"/>
  <c r="C2561" i="127"/>
  <c r="C2562" i="127"/>
  <c r="C2563" i="127"/>
  <c r="C2564" i="127"/>
  <c r="C2565" i="127"/>
  <c r="C2566" i="127"/>
  <c r="C2567" i="127"/>
  <c r="C2568" i="127"/>
  <c r="C2569" i="127"/>
  <c r="C2570" i="127"/>
  <c r="C2571" i="127"/>
  <c r="C2572" i="127"/>
  <c r="C2573" i="127"/>
  <c r="C2574" i="127"/>
  <c r="C2575" i="127"/>
  <c r="C2576" i="127"/>
  <c r="C2577" i="127"/>
  <c r="C2578" i="127"/>
  <c r="C2579" i="127"/>
  <c r="C2580" i="127"/>
  <c r="C2581" i="127"/>
  <c r="C2582" i="127"/>
  <c r="C2583" i="127"/>
  <c r="C2584" i="127"/>
  <c r="C2585" i="127"/>
  <c r="C2586" i="127"/>
  <c r="C2587" i="127"/>
  <c r="C2588" i="127"/>
  <c r="C2589" i="127"/>
  <c r="C2590" i="127"/>
  <c r="C2591" i="127"/>
  <c r="C2592" i="127"/>
  <c r="C2593" i="127"/>
  <c r="C2594" i="127"/>
  <c r="C2595" i="127"/>
  <c r="C2596" i="127"/>
  <c r="C2597" i="127"/>
  <c r="C2598" i="127"/>
  <c r="C2599" i="127"/>
  <c r="C2600" i="127"/>
  <c r="C2601" i="127"/>
  <c r="C2602" i="127"/>
  <c r="C2603" i="127"/>
  <c r="C2604" i="127"/>
  <c r="C2605" i="127"/>
  <c r="C2606" i="127"/>
  <c r="C2607" i="127"/>
  <c r="C2608" i="127"/>
  <c r="C2609" i="127"/>
  <c r="C2610" i="127"/>
  <c r="C2611" i="127"/>
  <c r="C2612" i="127"/>
  <c r="C2613" i="127"/>
  <c r="C2614" i="127"/>
  <c r="C2615" i="127"/>
  <c r="C2616" i="127"/>
  <c r="C2617" i="127"/>
  <c r="C2618" i="127"/>
  <c r="C2619" i="127"/>
  <c r="C2620" i="127"/>
  <c r="C2621" i="127"/>
  <c r="C2622" i="127"/>
  <c r="C2623" i="127"/>
  <c r="C2624" i="127"/>
  <c r="C2625" i="127"/>
  <c r="C2626" i="127"/>
  <c r="C2627" i="127"/>
  <c r="C2628" i="127"/>
  <c r="C2629" i="127"/>
  <c r="C2630" i="127"/>
  <c r="C2631" i="127"/>
  <c r="C2632" i="127"/>
  <c r="C2633" i="127"/>
  <c r="C2634" i="127"/>
  <c r="C2635" i="127"/>
  <c r="C2636" i="127"/>
  <c r="C2637" i="127"/>
  <c r="C2638" i="127"/>
  <c r="C2639" i="127"/>
  <c r="C2640" i="127"/>
  <c r="C2641" i="127"/>
  <c r="C2642" i="127"/>
  <c r="C2643" i="127"/>
  <c r="C2644" i="127"/>
  <c r="C2645" i="127"/>
  <c r="C2646" i="127"/>
  <c r="C2647" i="127"/>
  <c r="C2648" i="127"/>
  <c r="C2649" i="127"/>
  <c r="C2650" i="127"/>
  <c r="C2651" i="127"/>
  <c r="C2652" i="127"/>
  <c r="C2653" i="127"/>
  <c r="C2654" i="127"/>
  <c r="C2655" i="127"/>
  <c r="C2656" i="127"/>
  <c r="C2657" i="127"/>
  <c r="C2658" i="127"/>
  <c r="C2659" i="127"/>
  <c r="C2660" i="127"/>
  <c r="C2661" i="127"/>
  <c r="C2662" i="127"/>
  <c r="C2663" i="127"/>
  <c r="C2664" i="127"/>
  <c r="C2665" i="127"/>
  <c r="C2666" i="127"/>
  <c r="C2667" i="127"/>
  <c r="C2668" i="127"/>
  <c r="C2669" i="127"/>
  <c r="C2670" i="127"/>
  <c r="C2671" i="127"/>
  <c r="C2672" i="127"/>
  <c r="C2673" i="127"/>
  <c r="C2674" i="127"/>
  <c r="C2675" i="127"/>
  <c r="C2676" i="127"/>
  <c r="C2677" i="127"/>
  <c r="C2678" i="127"/>
  <c r="C2679" i="127"/>
  <c r="C2680" i="127"/>
  <c r="C2681" i="127"/>
  <c r="C2682" i="127"/>
  <c r="C2683" i="127"/>
  <c r="C2684" i="127"/>
  <c r="C2685" i="127"/>
  <c r="C2686" i="127"/>
  <c r="C2687" i="127"/>
  <c r="C2688" i="127"/>
  <c r="C2689" i="127"/>
  <c r="C2690" i="127"/>
  <c r="C2691" i="127"/>
  <c r="C2692" i="127"/>
  <c r="C2693" i="127"/>
  <c r="C2694" i="127"/>
  <c r="C2695" i="127"/>
  <c r="C2696" i="127"/>
  <c r="C2697" i="127"/>
  <c r="C2698" i="127"/>
  <c r="C2699" i="127"/>
  <c r="C2700" i="127"/>
  <c r="C2701" i="127"/>
  <c r="C2702" i="127"/>
  <c r="C2703" i="127"/>
  <c r="C2704" i="127"/>
  <c r="C2705" i="127"/>
  <c r="C2706" i="127"/>
  <c r="C2707" i="127"/>
  <c r="C2708" i="127"/>
  <c r="C2709" i="127"/>
  <c r="C2710" i="127"/>
  <c r="C2711" i="127"/>
  <c r="C2712" i="127"/>
  <c r="C2713" i="127"/>
  <c r="C2714" i="127"/>
  <c r="C2715" i="127"/>
  <c r="C2716" i="127"/>
  <c r="C2717" i="127"/>
  <c r="C2718" i="127"/>
  <c r="C2719" i="127"/>
  <c r="C2720" i="127"/>
  <c r="C2721" i="127"/>
  <c r="C2722" i="127"/>
  <c r="C2723" i="127"/>
  <c r="C2724" i="127"/>
  <c r="C2725" i="127"/>
  <c r="C2726" i="127"/>
  <c r="C2727" i="127"/>
  <c r="C2728" i="127"/>
  <c r="C2729" i="127"/>
  <c r="C2730" i="127"/>
  <c r="C2731" i="127"/>
  <c r="C2732" i="127"/>
  <c r="C2733" i="127"/>
  <c r="C2734" i="127"/>
  <c r="C2735" i="127"/>
  <c r="C2736" i="127"/>
  <c r="C2737" i="127"/>
  <c r="C2738" i="127"/>
  <c r="C2739" i="127"/>
  <c r="C2740" i="127"/>
  <c r="C2741" i="127"/>
  <c r="C2742" i="127"/>
  <c r="C2743" i="127"/>
  <c r="C2744" i="127"/>
  <c r="C2745" i="127"/>
  <c r="C2746" i="127"/>
  <c r="C2747" i="127"/>
  <c r="C2748" i="127"/>
  <c r="C2749" i="127"/>
  <c r="C2750" i="127"/>
  <c r="C2751" i="127"/>
  <c r="C2752" i="127"/>
  <c r="C2753" i="127"/>
  <c r="C2754" i="127"/>
  <c r="C2755" i="127"/>
  <c r="C2756" i="127"/>
  <c r="C2757" i="127"/>
  <c r="C2758" i="127"/>
  <c r="C2759" i="127"/>
  <c r="C2760" i="127"/>
  <c r="C2761" i="127"/>
  <c r="C2762" i="127"/>
  <c r="C2763" i="127"/>
  <c r="C2764" i="127"/>
  <c r="C2765" i="127"/>
  <c r="C2766" i="127"/>
  <c r="C2767" i="127"/>
  <c r="C2768" i="127"/>
  <c r="C2769" i="127"/>
  <c r="C2770" i="127"/>
  <c r="C2771" i="127"/>
  <c r="C2772" i="127"/>
  <c r="C2773" i="127"/>
  <c r="C2774" i="127"/>
  <c r="C2775" i="127"/>
  <c r="C2776" i="127"/>
  <c r="C2777" i="127"/>
  <c r="C2778" i="127"/>
  <c r="C2779" i="127"/>
  <c r="C2780" i="127"/>
  <c r="C2781" i="127"/>
  <c r="C2782" i="127"/>
  <c r="C2783" i="127"/>
  <c r="C2784" i="127"/>
  <c r="C2785" i="127"/>
  <c r="C2786" i="127"/>
  <c r="C2787" i="127"/>
  <c r="C2788" i="127"/>
  <c r="C2789" i="127"/>
  <c r="C2790" i="127"/>
  <c r="C2791" i="127"/>
  <c r="C2792" i="127"/>
  <c r="C2793" i="127"/>
  <c r="C2794" i="127"/>
  <c r="C2795" i="127"/>
  <c r="C2796" i="127"/>
  <c r="C2797" i="127"/>
  <c r="C2798" i="127"/>
  <c r="C2799" i="127"/>
  <c r="C2800" i="127"/>
  <c r="C2801" i="127"/>
  <c r="C2802" i="127"/>
  <c r="C2803" i="127"/>
  <c r="C2804" i="127"/>
  <c r="C2805" i="127"/>
  <c r="C2806" i="127"/>
  <c r="C2807" i="127"/>
  <c r="C2808" i="127"/>
  <c r="C2809" i="127"/>
  <c r="C2810" i="127"/>
  <c r="C2811" i="127"/>
  <c r="C2812" i="127"/>
  <c r="C2813" i="127"/>
  <c r="C2814" i="127"/>
  <c r="C2815" i="127"/>
  <c r="C2816" i="127"/>
  <c r="C2817" i="127"/>
  <c r="C2818" i="127"/>
  <c r="C2819" i="127"/>
  <c r="C2820" i="127"/>
  <c r="C2821" i="127"/>
  <c r="C2822" i="127"/>
  <c r="C2823" i="127"/>
  <c r="C2824" i="127"/>
  <c r="C2825" i="127"/>
  <c r="C2826" i="127"/>
  <c r="C2827" i="127"/>
  <c r="C2828" i="127"/>
  <c r="C2829" i="127"/>
  <c r="C2830" i="127"/>
  <c r="C2831" i="127"/>
  <c r="C2832" i="127"/>
  <c r="C2833" i="127"/>
  <c r="C2834" i="127"/>
  <c r="C2835" i="127"/>
  <c r="C2836" i="127"/>
  <c r="C2837" i="127"/>
  <c r="C2838" i="127"/>
  <c r="C2839" i="127"/>
  <c r="C2840" i="127"/>
  <c r="C2841" i="127"/>
  <c r="C2842" i="127"/>
  <c r="C2843" i="127"/>
  <c r="C2844" i="127"/>
  <c r="C2845" i="127"/>
  <c r="C2846" i="127"/>
  <c r="C2847" i="127"/>
  <c r="C2848" i="127"/>
  <c r="C2849" i="127"/>
  <c r="C2850" i="127"/>
  <c r="C2851" i="127"/>
  <c r="C2852" i="127"/>
  <c r="C2853" i="127"/>
  <c r="C2854" i="127"/>
  <c r="C2855" i="127"/>
  <c r="C2856" i="127"/>
  <c r="C2857" i="127"/>
  <c r="C2858" i="127"/>
  <c r="C2859" i="127"/>
  <c r="C2860" i="127"/>
  <c r="C2861" i="127"/>
  <c r="C2862" i="127"/>
  <c r="C2863" i="127"/>
  <c r="C2864" i="127"/>
  <c r="C2865" i="127"/>
  <c r="C2866" i="127"/>
  <c r="C2867" i="127"/>
  <c r="C2868" i="127"/>
  <c r="C2869" i="127"/>
  <c r="C2870" i="127"/>
  <c r="C2871" i="127"/>
  <c r="C2872" i="127"/>
  <c r="C2873" i="127"/>
  <c r="C2874" i="127"/>
  <c r="C2875" i="127"/>
  <c r="C2876" i="127"/>
  <c r="C2877" i="127"/>
  <c r="C2878" i="127"/>
  <c r="C2879" i="127"/>
  <c r="C2880" i="127"/>
  <c r="C2881" i="127"/>
  <c r="C2882" i="127"/>
  <c r="C2883" i="127"/>
  <c r="C2884" i="127"/>
  <c r="C2885" i="127"/>
  <c r="C2886" i="127"/>
  <c r="C2887" i="127"/>
  <c r="C2888" i="127"/>
  <c r="C2889" i="127"/>
  <c r="C2890" i="127"/>
  <c r="C2891" i="127"/>
  <c r="C2892" i="127"/>
  <c r="C2893" i="127"/>
  <c r="C2894" i="127"/>
  <c r="C2895" i="127"/>
  <c r="C2896" i="127"/>
  <c r="C2897" i="127"/>
  <c r="C2898" i="127"/>
  <c r="C2899" i="127"/>
  <c r="C2900" i="127"/>
  <c r="C2901" i="127"/>
  <c r="C2902" i="127"/>
  <c r="C2903" i="127"/>
  <c r="C2904" i="127"/>
  <c r="C2905" i="127"/>
  <c r="C2906" i="127"/>
  <c r="C2907" i="127"/>
  <c r="C2908" i="127"/>
  <c r="C2909" i="127"/>
  <c r="C2910" i="127"/>
  <c r="C2911" i="127"/>
  <c r="C2912" i="127"/>
  <c r="C2913" i="127"/>
  <c r="C2914" i="127"/>
  <c r="C2915" i="127"/>
  <c r="C2916" i="127"/>
  <c r="C2917" i="127"/>
  <c r="C2918" i="127"/>
  <c r="C2919" i="127"/>
  <c r="C2920" i="127"/>
  <c r="C2921" i="127"/>
  <c r="C2922" i="127"/>
  <c r="C2923" i="127"/>
  <c r="C2924" i="127"/>
  <c r="C2925" i="127"/>
  <c r="C2926" i="127"/>
  <c r="C2927" i="127"/>
  <c r="C2928" i="127"/>
  <c r="C2929" i="127"/>
  <c r="C2930" i="127"/>
  <c r="C2931" i="127"/>
  <c r="C2932" i="127"/>
  <c r="C2933" i="127"/>
  <c r="C2934" i="127"/>
  <c r="C2935" i="127"/>
  <c r="C2936" i="127"/>
  <c r="C2937" i="127"/>
  <c r="C2938" i="127"/>
  <c r="C2939" i="127"/>
  <c r="C2940" i="127"/>
  <c r="C2941" i="127"/>
  <c r="C2942" i="127"/>
  <c r="C2943" i="127"/>
  <c r="C2944" i="127"/>
  <c r="C2945" i="127"/>
  <c r="C2946" i="127"/>
  <c r="C2947" i="127"/>
  <c r="C2948" i="127"/>
  <c r="C2949" i="127"/>
  <c r="C2950" i="127"/>
  <c r="C2951" i="127"/>
  <c r="C2952" i="127"/>
  <c r="C2953" i="127"/>
  <c r="C2954" i="127"/>
  <c r="C2955" i="127"/>
  <c r="C2956" i="127"/>
  <c r="C2957" i="127"/>
  <c r="C2958" i="127"/>
  <c r="C2959" i="127"/>
  <c r="C2960" i="127"/>
  <c r="C2961" i="127"/>
  <c r="C2962" i="127"/>
  <c r="C2963" i="127"/>
  <c r="C2964" i="127"/>
  <c r="C2965" i="127"/>
  <c r="C2966" i="127"/>
  <c r="C2967" i="127"/>
  <c r="C2968" i="127"/>
  <c r="C2969" i="127"/>
  <c r="C2970" i="127"/>
  <c r="C2971" i="127"/>
  <c r="C2972" i="127"/>
  <c r="C2973" i="127"/>
  <c r="C2974" i="127"/>
  <c r="C2975" i="127"/>
  <c r="C2976" i="127"/>
  <c r="C2977" i="127"/>
  <c r="C2978" i="127"/>
  <c r="C2979" i="127"/>
  <c r="C2980" i="127"/>
  <c r="C2981" i="127"/>
  <c r="C2982" i="127"/>
  <c r="C2983" i="127"/>
  <c r="C2984" i="127"/>
  <c r="C2985" i="127"/>
  <c r="C2986" i="127"/>
  <c r="C2987" i="127"/>
  <c r="C2988" i="127"/>
  <c r="C2989" i="127"/>
  <c r="C2990" i="127"/>
  <c r="C2991" i="127"/>
  <c r="C2992" i="127"/>
  <c r="C2993" i="127"/>
  <c r="C2994" i="127"/>
  <c r="C2995" i="127"/>
  <c r="C2996" i="127"/>
  <c r="C2997" i="127"/>
  <c r="C2998" i="127"/>
  <c r="C2999" i="127"/>
  <c r="C3000" i="127"/>
  <c r="C3001" i="127"/>
  <c r="C3002" i="127"/>
  <c r="C3003" i="127"/>
  <c r="C3004" i="127"/>
  <c r="C3005" i="127"/>
  <c r="C3006" i="127"/>
  <c r="C3007" i="127"/>
  <c r="C3008" i="127"/>
  <c r="C3009" i="127"/>
  <c r="C3010" i="127"/>
  <c r="C3011" i="127"/>
  <c r="C3012" i="127"/>
  <c r="C3013" i="127"/>
  <c r="C3014" i="127"/>
  <c r="C3015" i="127"/>
  <c r="C3016" i="127"/>
  <c r="C3017" i="127"/>
  <c r="C3018" i="127"/>
  <c r="C3019" i="127"/>
  <c r="C3020" i="127"/>
  <c r="C3021" i="127"/>
  <c r="C3022" i="127"/>
  <c r="C3023" i="127"/>
  <c r="C3024" i="127"/>
  <c r="C3025" i="127"/>
  <c r="C3026" i="127"/>
  <c r="C3027" i="127"/>
  <c r="C3028" i="127"/>
  <c r="C3029" i="127"/>
  <c r="C3030" i="127"/>
  <c r="C3031" i="127"/>
  <c r="C3032" i="127"/>
  <c r="C3033" i="127"/>
  <c r="C3034" i="127"/>
  <c r="C3035" i="127"/>
  <c r="C3036" i="127"/>
  <c r="C3037" i="127"/>
  <c r="C3038" i="127"/>
  <c r="C3039" i="127"/>
  <c r="C3040" i="127"/>
  <c r="C3041" i="127"/>
  <c r="C3042" i="127"/>
  <c r="C3043" i="127"/>
  <c r="C3044" i="127"/>
  <c r="C3045" i="127"/>
  <c r="C3046" i="127"/>
  <c r="C3047" i="127"/>
  <c r="C3048" i="127"/>
  <c r="C3049" i="127"/>
  <c r="C3050" i="127"/>
  <c r="C3051" i="127"/>
  <c r="C3052" i="127"/>
  <c r="C3053" i="127"/>
  <c r="C3054" i="127"/>
  <c r="C3055" i="127"/>
  <c r="C3056" i="127"/>
  <c r="C3057" i="127"/>
  <c r="C3058" i="127"/>
  <c r="C3059" i="127"/>
  <c r="C3060" i="127"/>
  <c r="C3061" i="127"/>
  <c r="C3062" i="127"/>
  <c r="C3063" i="127"/>
  <c r="C3064" i="127"/>
  <c r="C3065" i="127"/>
  <c r="C3066" i="127"/>
  <c r="C3067" i="127"/>
  <c r="C3068" i="127"/>
  <c r="C3069" i="127"/>
  <c r="C3070" i="127"/>
  <c r="C3071" i="127"/>
  <c r="C3072" i="127"/>
  <c r="C3073" i="127"/>
  <c r="C3074" i="127"/>
  <c r="C3075" i="127"/>
  <c r="C3076" i="127"/>
  <c r="C3077" i="127"/>
  <c r="C3078" i="127"/>
  <c r="C3079" i="127"/>
  <c r="C3080" i="127"/>
  <c r="C3081" i="127"/>
  <c r="C3082" i="127"/>
  <c r="C3083" i="127"/>
  <c r="C3084" i="127"/>
  <c r="C3085" i="127"/>
  <c r="C3086" i="127"/>
  <c r="C3087" i="127"/>
  <c r="C3088" i="127"/>
  <c r="C3089" i="127"/>
  <c r="C3090" i="127"/>
  <c r="C3091" i="127"/>
  <c r="C3092" i="127"/>
  <c r="C3093" i="127"/>
  <c r="C3094" i="127"/>
  <c r="C3095" i="127"/>
  <c r="C3096" i="127"/>
  <c r="C3097" i="127"/>
  <c r="C3098" i="127"/>
  <c r="C3099" i="127"/>
  <c r="C3100" i="127"/>
  <c r="C3101" i="127"/>
  <c r="C3102" i="127"/>
  <c r="C3103" i="127"/>
  <c r="C3104" i="127"/>
  <c r="C3105" i="127"/>
  <c r="C3106" i="127"/>
  <c r="C3107" i="127"/>
  <c r="C3108" i="127"/>
  <c r="C3109" i="127"/>
  <c r="C3110" i="127"/>
  <c r="C3111" i="127"/>
  <c r="C3112" i="127"/>
  <c r="C3113" i="127"/>
  <c r="C3114" i="127"/>
  <c r="C3115" i="127"/>
  <c r="C3116" i="127"/>
  <c r="C3117" i="127"/>
  <c r="C3118" i="127"/>
  <c r="C3119" i="127"/>
  <c r="C3120" i="127"/>
  <c r="C3121" i="127"/>
  <c r="C3122" i="127"/>
  <c r="C3123" i="127"/>
  <c r="C3124" i="127"/>
  <c r="C3125" i="127"/>
  <c r="C3126" i="127"/>
  <c r="C3127" i="127"/>
  <c r="C3128" i="127"/>
  <c r="C3129" i="127"/>
  <c r="C3130" i="127"/>
  <c r="C3131" i="127"/>
  <c r="C3132" i="127"/>
  <c r="C3133" i="127"/>
  <c r="C3134" i="127"/>
  <c r="C3135" i="127"/>
  <c r="C3136" i="127"/>
  <c r="C3137" i="127"/>
  <c r="C3138" i="127"/>
  <c r="C3139" i="127"/>
  <c r="C3140" i="127"/>
  <c r="C3141" i="127"/>
  <c r="C3142" i="127"/>
  <c r="C3143" i="127"/>
  <c r="C3144" i="127"/>
  <c r="C3145" i="127"/>
  <c r="C3146" i="127"/>
  <c r="C3147" i="127"/>
  <c r="C3148" i="127"/>
  <c r="C3149" i="127"/>
  <c r="C3150" i="127"/>
  <c r="C3151" i="127"/>
  <c r="C3152" i="127"/>
  <c r="C3153" i="127"/>
  <c r="C3154" i="127"/>
  <c r="C3155" i="127"/>
  <c r="C3156" i="127"/>
  <c r="C3157" i="127"/>
  <c r="C3158" i="127"/>
  <c r="C3159" i="127"/>
  <c r="C3160" i="127"/>
  <c r="C3161" i="127"/>
  <c r="C3162" i="127"/>
  <c r="C3163" i="127"/>
  <c r="C3164" i="127"/>
  <c r="C3165" i="127"/>
  <c r="C3166" i="127"/>
  <c r="C3167" i="127"/>
  <c r="C3168" i="127"/>
  <c r="C3169" i="127"/>
  <c r="C3170" i="127"/>
  <c r="C3171" i="127"/>
  <c r="C3172" i="127"/>
  <c r="C3173" i="127"/>
  <c r="C3174" i="127"/>
  <c r="C3175" i="127"/>
  <c r="C3176" i="127"/>
  <c r="C3177" i="127"/>
  <c r="C3178" i="127"/>
  <c r="C3179" i="127"/>
  <c r="C3180" i="127"/>
  <c r="C3181" i="127"/>
  <c r="C3182" i="127"/>
  <c r="C3183" i="127"/>
  <c r="C3184" i="127"/>
  <c r="C3185" i="127"/>
  <c r="C3186" i="127"/>
  <c r="C3187" i="127"/>
  <c r="C3188" i="127"/>
  <c r="C3189" i="127"/>
  <c r="C3190" i="127"/>
  <c r="C3191" i="127"/>
  <c r="C3192" i="127"/>
  <c r="C3193" i="127"/>
  <c r="C3194" i="127"/>
  <c r="C3195" i="127"/>
  <c r="C3196" i="127"/>
  <c r="C3197" i="127"/>
  <c r="C3198" i="127"/>
  <c r="C3199" i="127"/>
  <c r="C3200" i="127"/>
  <c r="C3201" i="127"/>
  <c r="C3202" i="127"/>
  <c r="C3203" i="127"/>
  <c r="C3204" i="127"/>
  <c r="C3205" i="127"/>
  <c r="C3206" i="127"/>
  <c r="C3207" i="127"/>
  <c r="C3208" i="127"/>
  <c r="C3209" i="127"/>
  <c r="C3210" i="127"/>
  <c r="C3211" i="127"/>
  <c r="C3212" i="127"/>
  <c r="C3213" i="127"/>
  <c r="C3214" i="127"/>
  <c r="C3215" i="127"/>
  <c r="C3216" i="127"/>
  <c r="C3217" i="127"/>
  <c r="C3218" i="127"/>
  <c r="C3219" i="127"/>
  <c r="C3220" i="127"/>
  <c r="C3221" i="127"/>
  <c r="C3222" i="127"/>
  <c r="C3223" i="127"/>
  <c r="C3224" i="127"/>
  <c r="C3225" i="127"/>
  <c r="C3226" i="127"/>
  <c r="C3227" i="127"/>
  <c r="C3228" i="127"/>
  <c r="C3229" i="127"/>
  <c r="C3230" i="127"/>
  <c r="C3231" i="127"/>
  <c r="C3232" i="127"/>
  <c r="C3233" i="127"/>
  <c r="C3234" i="127"/>
  <c r="C3235" i="127"/>
  <c r="C3236" i="127"/>
  <c r="C3237" i="127"/>
  <c r="C3238" i="127"/>
  <c r="C3239" i="127"/>
  <c r="C3240" i="127"/>
  <c r="C3241" i="127"/>
  <c r="C3242" i="127"/>
  <c r="C3243" i="127"/>
  <c r="C3244" i="127"/>
  <c r="C3245" i="127"/>
  <c r="C3246" i="127"/>
  <c r="C3247" i="127"/>
  <c r="C3248" i="127"/>
  <c r="C3249" i="127"/>
  <c r="C3250" i="127"/>
  <c r="C3251" i="127"/>
  <c r="C3252" i="127"/>
  <c r="C3253" i="127"/>
  <c r="C3254" i="127"/>
  <c r="C3255" i="127"/>
  <c r="C3256" i="127"/>
  <c r="C3257" i="127"/>
  <c r="C3258" i="127"/>
  <c r="C3259" i="127"/>
  <c r="C3260" i="127"/>
  <c r="C3261" i="127"/>
  <c r="C3262" i="127"/>
  <c r="C3263" i="127"/>
  <c r="C3264" i="127"/>
  <c r="C3265" i="127"/>
  <c r="C3266" i="127"/>
  <c r="C3267" i="127"/>
  <c r="C3268" i="127"/>
  <c r="C3269" i="127"/>
  <c r="C3270" i="127"/>
  <c r="C3271" i="127"/>
  <c r="C3272" i="127"/>
  <c r="C3273" i="127"/>
  <c r="C3274" i="127"/>
  <c r="C3275" i="127"/>
  <c r="C3276" i="127"/>
  <c r="C3277" i="127"/>
  <c r="C3278" i="127"/>
  <c r="C3279" i="127"/>
  <c r="C3280" i="127"/>
  <c r="C3281" i="127"/>
  <c r="C3282" i="127"/>
  <c r="C3283" i="127"/>
  <c r="C3284" i="127"/>
  <c r="C3285" i="127"/>
  <c r="C3286" i="127"/>
  <c r="C3287" i="127"/>
  <c r="C3288" i="127"/>
  <c r="C3289" i="127"/>
  <c r="C3290" i="127"/>
  <c r="C3291" i="127"/>
  <c r="C3292" i="127"/>
  <c r="C3293" i="127"/>
  <c r="C3294" i="127"/>
  <c r="C3295" i="127"/>
  <c r="C3296" i="127"/>
  <c r="C3297" i="127"/>
  <c r="C3298" i="127"/>
  <c r="C3299" i="127"/>
  <c r="C3300" i="127"/>
  <c r="C3301" i="127"/>
  <c r="C3302" i="127"/>
  <c r="C3303" i="127"/>
  <c r="C3304" i="127"/>
  <c r="C3305" i="127"/>
  <c r="C3306" i="127"/>
  <c r="C3307" i="127"/>
  <c r="C3308" i="127"/>
  <c r="C3309" i="127"/>
  <c r="C3310" i="127"/>
  <c r="C3311" i="127"/>
  <c r="C3312" i="127"/>
  <c r="C3313" i="127"/>
  <c r="C3314" i="127"/>
  <c r="C3315" i="127"/>
  <c r="C3316" i="127"/>
  <c r="C3317" i="127"/>
  <c r="C3318" i="127"/>
  <c r="C3319" i="127"/>
  <c r="C3320" i="127"/>
  <c r="C3321" i="127"/>
  <c r="C3322" i="127"/>
  <c r="C3323" i="127"/>
  <c r="C3324" i="127"/>
  <c r="C3325" i="127"/>
  <c r="C3326" i="127"/>
  <c r="C3327" i="127"/>
  <c r="C3328" i="127"/>
  <c r="C3329" i="127"/>
  <c r="C3330" i="127"/>
  <c r="C3331" i="127"/>
  <c r="C3332" i="127"/>
  <c r="C3333" i="127"/>
  <c r="C3334" i="127"/>
  <c r="C3335" i="127"/>
  <c r="C3336" i="127"/>
  <c r="C3337" i="127"/>
  <c r="C3338" i="127"/>
  <c r="C3339" i="127"/>
  <c r="C3340" i="127"/>
  <c r="C3341" i="127"/>
  <c r="C3342" i="127"/>
  <c r="C3343" i="127"/>
  <c r="C3344" i="127"/>
  <c r="C3345" i="127"/>
  <c r="C3346" i="127"/>
  <c r="C3347" i="127"/>
  <c r="C3348" i="127"/>
  <c r="C3349" i="127"/>
  <c r="C3350" i="127"/>
  <c r="C3351" i="127"/>
  <c r="C3352" i="127"/>
  <c r="C3353" i="127"/>
  <c r="C3354" i="127"/>
  <c r="C3355" i="127"/>
  <c r="C3356" i="127"/>
  <c r="C3357" i="127"/>
  <c r="C3358" i="127"/>
  <c r="C3359" i="127"/>
  <c r="C3360" i="127"/>
  <c r="C3361" i="127"/>
  <c r="C3362" i="127"/>
  <c r="C3363" i="127"/>
  <c r="C3364" i="127"/>
  <c r="C3365" i="127"/>
  <c r="C3366" i="127"/>
  <c r="C3367" i="127"/>
  <c r="C3368" i="127"/>
  <c r="C3369" i="127"/>
  <c r="C3370" i="127"/>
  <c r="C3371" i="127"/>
  <c r="C3372" i="127"/>
  <c r="C3373" i="127"/>
  <c r="C3374" i="127"/>
  <c r="C3375" i="127"/>
  <c r="C3376" i="127"/>
  <c r="C3377" i="127"/>
  <c r="C3378" i="127"/>
  <c r="C3379" i="127"/>
  <c r="C3380" i="127"/>
  <c r="C3381" i="127"/>
  <c r="C3382" i="127"/>
  <c r="C3383" i="127"/>
  <c r="C3384" i="127"/>
  <c r="C3385" i="127"/>
  <c r="C3386" i="127"/>
  <c r="C3387" i="127"/>
  <c r="C3388" i="127"/>
  <c r="C3389" i="127"/>
  <c r="C3390" i="127"/>
  <c r="C3391" i="127"/>
  <c r="C3392" i="127"/>
  <c r="C3393" i="127"/>
  <c r="C3394" i="127"/>
  <c r="C3395" i="127"/>
  <c r="C3396" i="127"/>
  <c r="C3397" i="127"/>
  <c r="C3398" i="127"/>
  <c r="C3399" i="127"/>
  <c r="C3400" i="127"/>
  <c r="C3401" i="127"/>
  <c r="C3402" i="127"/>
  <c r="C3403" i="127"/>
  <c r="C3404" i="127"/>
  <c r="C3405" i="127"/>
  <c r="C3406" i="127"/>
  <c r="C3407" i="127"/>
  <c r="C3408" i="127"/>
  <c r="C3409" i="127"/>
  <c r="C3410" i="127"/>
  <c r="C3411" i="127"/>
  <c r="C3412" i="127"/>
  <c r="C3413" i="127"/>
  <c r="C3414" i="127"/>
  <c r="C3415" i="127"/>
  <c r="C3416" i="127"/>
  <c r="C3417" i="127"/>
  <c r="C3418" i="127"/>
  <c r="C3419" i="127"/>
  <c r="C3420" i="127"/>
  <c r="C3421" i="127"/>
  <c r="C3422" i="127"/>
  <c r="C3423" i="127"/>
  <c r="C3424" i="127"/>
  <c r="C3425" i="127"/>
  <c r="C3426" i="127"/>
  <c r="C3427" i="127"/>
  <c r="C3428" i="127"/>
  <c r="C3429" i="127"/>
  <c r="C3430" i="127"/>
  <c r="C3431" i="127"/>
  <c r="C3432" i="127"/>
  <c r="C3433" i="127"/>
  <c r="C3434" i="127"/>
  <c r="C3435" i="127"/>
  <c r="C3436" i="127"/>
  <c r="C3437" i="127"/>
  <c r="C3438" i="127"/>
  <c r="C3439" i="127"/>
  <c r="C3440" i="127"/>
  <c r="C3441" i="127"/>
  <c r="C3442" i="127"/>
  <c r="C3443" i="127"/>
  <c r="C3444" i="127"/>
  <c r="C3445" i="127"/>
  <c r="C3446" i="127"/>
  <c r="C3447" i="127"/>
  <c r="C3448" i="127"/>
  <c r="C3449" i="127"/>
  <c r="C3450" i="127"/>
  <c r="C3451" i="127"/>
  <c r="C3452" i="127"/>
  <c r="C3453" i="127"/>
  <c r="C3454" i="127"/>
  <c r="C3455" i="127"/>
  <c r="C3456" i="127"/>
  <c r="C3457" i="127"/>
  <c r="C3458" i="127"/>
  <c r="C3459" i="127"/>
  <c r="C3460" i="127"/>
  <c r="C3461" i="127"/>
  <c r="C3462" i="127"/>
  <c r="C3463" i="127"/>
  <c r="C3464" i="127"/>
  <c r="C3465" i="127"/>
  <c r="C3466" i="127"/>
  <c r="C3467" i="127"/>
  <c r="C3468" i="127"/>
  <c r="C3469" i="127"/>
  <c r="C3470" i="127"/>
  <c r="C3471" i="127"/>
  <c r="C3472" i="127"/>
  <c r="C3473" i="127"/>
  <c r="C3474" i="127"/>
  <c r="C3475" i="127"/>
  <c r="C3476" i="127"/>
  <c r="C3477" i="127"/>
  <c r="C3478" i="127"/>
  <c r="C3479" i="127"/>
  <c r="C3480" i="127"/>
  <c r="C3481" i="127"/>
  <c r="C3482" i="127"/>
  <c r="C3483" i="127"/>
  <c r="C3484" i="127"/>
  <c r="C3485" i="127"/>
  <c r="C3486" i="127"/>
  <c r="C3487" i="127"/>
  <c r="C3488" i="127"/>
  <c r="C3489" i="127"/>
  <c r="C3490" i="127"/>
  <c r="C3491" i="127"/>
  <c r="C3492" i="127"/>
  <c r="C3493" i="127"/>
  <c r="C3494" i="127"/>
  <c r="C3495" i="127"/>
  <c r="C3496" i="127"/>
  <c r="C3497" i="127"/>
  <c r="C3498" i="127"/>
  <c r="C3499" i="127"/>
  <c r="C3500" i="127"/>
  <c r="C3501" i="127"/>
  <c r="C3502" i="127"/>
  <c r="C3503" i="127"/>
  <c r="C3504" i="127"/>
  <c r="C3505" i="127"/>
  <c r="C3506" i="127"/>
  <c r="C3507" i="127"/>
  <c r="C3508" i="127"/>
  <c r="C3509" i="127"/>
  <c r="C3510" i="127"/>
  <c r="C3511" i="127"/>
  <c r="C3512" i="127"/>
  <c r="C3513" i="127"/>
  <c r="C3514" i="127"/>
  <c r="C3515" i="127"/>
  <c r="C3516" i="127"/>
  <c r="C3517" i="127"/>
  <c r="C3518" i="127"/>
  <c r="C3519" i="127"/>
  <c r="C3520" i="127"/>
  <c r="C3521" i="127"/>
  <c r="C3522" i="127"/>
  <c r="C3523" i="127"/>
  <c r="C3524" i="127"/>
  <c r="C3525" i="127"/>
  <c r="C3526" i="127"/>
  <c r="C3527" i="127"/>
  <c r="C3528" i="127"/>
  <c r="C3529" i="127"/>
  <c r="C3530" i="127"/>
  <c r="C3531" i="127"/>
  <c r="C3532" i="127"/>
  <c r="C3533" i="127"/>
  <c r="C3534" i="127"/>
  <c r="C3535" i="127"/>
  <c r="C3536" i="127"/>
  <c r="C3537" i="127"/>
  <c r="C3538" i="127"/>
  <c r="C3539" i="127"/>
  <c r="C3540" i="127"/>
  <c r="C3541" i="127"/>
  <c r="C3542" i="127"/>
  <c r="C3543" i="127"/>
  <c r="C3544" i="127"/>
  <c r="C3545" i="127"/>
  <c r="C3546" i="127"/>
  <c r="C3547" i="127"/>
  <c r="C3548" i="127"/>
  <c r="C3549" i="127"/>
  <c r="C3550" i="127"/>
  <c r="C3551" i="127"/>
  <c r="C3552" i="127"/>
  <c r="C3553" i="127"/>
  <c r="C3554" i="127"/>
  <c r="C3555" i="127"/>
  <c r="C3556" i="127"/>
  <c r="C3557" i="127"/>
  <c r="C3558" i="127"/>
  <c r="C3559" i="127"/>
  <c r="C3560" i="127"/>
  <c r="C3561" i="127"/>
  <c r="C3562" i="127"/>
  <c r="C3563" i="127"/>
  <c r="C3564" i="127"/>
  <c r="C3565" i="127"/>
  <c r="C3566" i="127"/>
  <c r="C3567" i="127"/>
  <c r="C3568" i="127"/>
  <c r="C3569" i="127"/>
  <c r="C3570" i="127"/>
  <c r="C3571" i="127"/>
  <c r="C3572" i="127"/>
  <c r="C3573" i="127"/>
  <c r="C3574" i="127"/>
  <c r="C3575" i="127"/>
  <c r="C3576" i="127"/>
  <c r="C3577" i="127"/>
  <c r="C3578" i="127"/>
  <c r="C3579" i="127"/>
  <c r="C3580" i="127"/>
  <c r="C3581" i="127"/>
  <c r="C3582" i="127"/>
  <c r="C3583" i="127"/>
  <c r="C3584" i="127"/>
  <c r="C3585" i="127"/>
  <c r="C3586" i="127"/>
  <c r="C3587" i="127"/>
  <c r="C3588" i="127"/>
  <c r="C3589" i="127"/>
  <c r="C3590" i="127"/>
  <c r="C3591" i="127"/>
  <c r="C3592" i="127"/>
  <c r="C3593" i="127"/>
  <c r="C3594" i="127"/>
  <c r="C3595" i="127"/>
  <c r="C3596" i="127"/>
  <c r="C3597" i="127"/>
  <c r="C3598" i="127"/>
  <c r="C3599" i="127"/>
  <c r="C3600" i="127"/>
  <c r="C3601" i="127"/>
  <c r="C3602" i="127"/>
  <c r="C3603" i="127"/>
  <c r="C3604" i="127"/>
  <c r="C3605" i="127"/>
  <c r="C3606" i="127"/>
  <c r="C3607" i="127"/>
  <c r="C3608" i="127"/>
  <c r="C3609" i="127"/>
  <c r="C3610" i="127"/>
  <c r="C3611" i="127"/>
  <c r="C3612" i="127"/>
  <c r="C3613" i="127"/>
  <c r="C3614" i="127"/>
  <c r="C3615" i="127"/>
  <c r="C3616" i="127"/>
  <c r="C3617" i="127"/>
  <c r="C3618" i="127"/>
  <c r="C3619" i="127"/>
  <c r="C3620" i="127"/>
  <c r="C3621" i="127"/>
  <c r="C3622" i="127"/>
  <c r="C3623" i="127"/>
  <c r="C3624" i="127"/>
  <c r="C3625" i="127"/>
  <c r="C3626" i="127"/>
  <c r="C3627" i="127"/>
  <c r="C3628" i="127"/>
  <c r="C3629" i="127"/>
  <c r="C3630" i="127"/>
  <c r="C3631" i="127"/>
  <c r="C3632" i="127"/>
  <c r="C3633" i="127"/>
  <c r="C3634" i="127"/>
  <c r="C3635" i="127"/>
  <c r="C3636" i="127"/>
  <c r="C3637" i="127"/>
  <c r="C3638" i="127"/>
  <c r="C3639" i="127"/>
  <c r="C3640" i="127"/>
  <c r="C3641" i="127"/>
  <c r="C3642" i="127"/>
  <c r="C3643" i="127"/>
  <c r="C3644" i="127"/>
  <c r="C3645" i="127"/>
  <c r="C3646" i="127"/>
  <c r="C3647" i="127"/>
  <c r="C3648" i="127"/>
  <c r="C3649" i="127"/>
  <c r="C3650" i="127"/>
  <c r="C3651" i="127"/>
  <c r="C3652" i="127"/>
  <c r="C3653" i="127"/>
  <c r="C3654" i="127"/>
  <c r="C3655" i="127"/>
  <c r="C3656" i="127"/>
  <c r="C3657" i="127"/>
  <c r="C3658" i="127"/>
  <c r="C3659" i="127"/>
  <c r="C3660" i="127"/>
  <c r="C3661" i="127"/>
  <c r="C3662" i="127"/>
  <c r="C3663" i="127"/>
  <c r="C3664" i="127"/>
  <c r="C3665" i="127"/>
  <c r="C3666" i="127"/>
  <c r="C3667" i="127"/>
  <c r="C3668" i="127"/>
  <c r="C3669" i="127"/>
  <c r="C3670" i="127"/>
  <c r="C3671" i="127"/>
  <c r="C3672" i="127"/>
  <c r="C3673" i="127"/>
  <c r="C3674" i="127"/>
  <c r="C3675" i="127"/>
  <c r="C3676" i="127"/>
  <c r="C3677" i="127"/>
  <c r="C3678" i="127"/>
  <c r="C3679" i="127"/>
  <c r="C3680" i="127"/>
  <c r="C3681" i="127"/>
  <c r="C3682" i="127"/>
  <c r="C3683" i="127"/>
  <c r="C3684" i="127"/>
  <c r="C3685" i="127"/>
  <c r="C3686" i="127"/>
  <c r="C3687" i="127"/>
  <c r="C3688" i="127"/>
  <c r="C3689" i="127"/>
  <c r="C3690" i="127"/>
  <c r="C3691" i="127"/>
  <c r="C3692" i="127"/>
  <c r="C3693" i="127"/>
  <c r="C3694" i="127"/>
  <c r="C3695" i="127"/>
  <c r="C3696" i="127"/>
  <c r="C3697" i="127"/>
  <c r="C3698" i="127"/>
  <c r="C3699" i="127"/>
  <c r="C3700" i="127"/>
  <c r="C3701" i="127"/>
  <c r="C3702" i="127"/>
  <c r="C3703" i="127"/>
  <c r="C3704" i="127"/>
  <c r="C3705" i="127"/>
  <c r="C3706" i="127"/>
  <c r="C3707" i="127"/>
  <c r="C3708" i="127"/>
  <c r="C3709" i="127"/>
  <c r="C3710" i="127"/>
  <c r="C3711" i="127"/>
  <c r="C3712" i="127"/>
  <c r="C3713" i="127"/>
  <c r="C3714" i="127"/>
  <c r="C3715" i="127"/>
  <c r="C3716" i="127"/>
  <c r="C3717" i="127"/>
  <c r="C3718" i="127"/>
  <c r="C3719" i="127"/>
  <c r="C3720" i="127"/>
  <c r="C3721" i="127"/>
  <c r="C3722" i="127"/>
  <c r="C3723" i="127"/>
  <c r="C3724" i="127"/>
  <c r="C3725" i="127"/>
  <c r="C3726" i="127"/>
  <c r="C3727" i="127"/>
  <c r="C3728" i="127"/>
  <c r="C3729" i="127"/>
  <c r="C3730" i="127"/>
  <c r="C3731" i="127"/>
  <c r="C3732" i="127"/>
  <c r="C3733" i="127"/>
  <c r="C3734" i="127"/>
  <c r="C3735" i="127"/>
  <c r="C3736" i="127"/>
  <c r="C3737" i="127"/>
  <c r="C3738" i="127"/>
  <c r="C3739" i="127"/>
  <c r="C3740" i="127"/>
  <c r="C3741" i="127"/>
  <c r="C3742" i="127"/>
  <c r="C3743" i="127"/>
  <c r="C3744" i="127"/>
  <c r="C3745" i="127"/>
  <c r="C3746" i="127"/>
  <c r="C3747" i="127"/>
  <c r="C3748" i="127"/>
  <c r="C3749" i="127"/>
  <c r="C3750" i="127"/>
  <c r="C3751" i="127"/>
  <c r="C3752" i="127"/>
  <c r="C3753" i="127"/>
  <c r="C3754" i="127"/>
  <c r="C3755" i="127"/>
  <c r="C3756" i="127"/>
  <c r="C3757" i="127"/>
  <c r="C3758" i="127"/>
  <c r="C3759" i="127"/>
  <c r="C3760" i="127"/>
  <c r="C3761" i="127"/>
  <c r="C3762" i="127"/>
  <c r="C3763" i="127"/>
  <c r="C3764" i="127"/>
  <c r="C3765" i="127"/>
  <c r="C3766" i="127"/>
  <c r="C3767" i="127"/>
  <c r="C3768" i="127"/>
  <c r="C3769" i="127"/>
  <c r="C3770" i="127"/>
  <c r="C3771" i="127"/>
  <c r="C3772" i="127"/>
  <c r="C3773" i="127"/>
  <c r="C3774" i="127"/>
  <c r="C3775" i="127"/>
  <c r="C3776" i="127"/>
  <c r="C3777" i="127"/>
  <c r="C3778" i="127"/>
  <c r="C3779" i="127"/>
  <c r="C3780" i="127"/>
  <c r="C3781" i="127"/>
  <c r="C3782" i="127"/>
  <c r="C3783" i="127"/>
  <c r="C3784" i="127"/>
  <c r="C3785" i="127"/>
  <c r="C3786" i="127"/>
  <c r="C3787" i="127"/>
  <c r="C3788" i="127"/>
  <c r="C3789" i="127"/>
  <c r="C3790" i="127"/>
  <c r="C3791" i="127"/>
  <c r="C3792" i="127"/>
  <c r="C3793" i="127"/>
  <c r="C3794" i="127"/>
  <c r="C3795" i="127"/>
  <c r="C3796" i="127"/>
  <c r="C3797" i="127"/>
  <c r="C3798" i="127"/>
  <c r="C3799" i="127"/>
  <c r="C3800" i="127"/>
  <c r="C3801" i="127"/>
  <c r="C3802" i="127"/>
  <c r="C3803" i="127"/>
  <c r="C3804" i="127"/>
  <c r="C3805" i="127"/>
  <c r="C3806" i="127"/>
  <c r="C3807" i="127"/>
  <c r="C3808" i="127"/>
  <c r="C3809" i="127"/>
  <c r="C3810" i="127"/>
  <c r="C3811" i="127"/>
  <c r="C3812" i="127"/>
  <c r="C3813" i="127"/>
  <c r="C3814" i="127"/>
  <c r="C3815" i="127"/>
  <c r="C3816" i="127"/>
  <c r="C3817" i="127"/>
  <c r="C3818" i="127"/>
  <c r="C3819" i="127"/>
  <c r="C3820" i="127"/>
  <c r="C3821" i="127"/>
  <c r="C3822" i="127"/>
  <c r="C3823" i="127"/>
  <c r="C3824" i="127"/>
  <c r="C3825" i="127"/>
  <c r="C3826" i="127"/>
  <c r="C3827" i="127"/>
  <c r="C3828" i="127"/>
  <c r="C3829" i="127"/>
  <c r="C3830" i="127"/>
  <c r="C3831" i="127"/>
  <c r="C3832" i="127"/>
  <c r="C3833" i="127"/>
  <c r="C3834" i="127"/>
  <c r="C3835" i="127"/>
  <c r="C3836" i="127"/>
  <c r="C3837" i="127"/>
  <c r="C3838" i="127"/>
  <c r="C3839" i="127"/>
  <c r="C3840" i="127"/>
  <c r="C3841" i="127"/>
  <c r="C3842" i="127"/>
  <c r="C3843" i="127"/>
  <c r="C3844" i="127"/>
  <c r="C3845" i="127"/>
  <c r="C3846" i="127"/>
  <c r="C3847" i="127"/>
  <c r="C3848" i="127"/>
  <c r="C3849" i="127"/>
  <c r="C3850" i="127"/>
  <c r="C3851" i="127"/>
  <c r="C3852" i="127"/>
  <c r="C3853" i="127"/>
  <c r="C3854" i="127"/>
  <c r="C3855" i="127"/>
  <c r="C3856" i="127"/>
  <c r="C3857" i="127"/>
  <c r="C3858" i="127"/>
  <c r="C3859" i="127"/>
  <c r="C3860" i="127"/>
  <c r="C3861" i="127"/>
  <c r="C3862" i="127"/>
  <c r="C3863" i="127"/>
  <c r="C3864" i="127"/>
  <c r="C3865" i="127"/>
  <c r="C3866" i="127"/>
  <c r="C3867" i="127"/>
  <c r="C3868" i="127"/>
  <c r="C3869" i="127"/>
  <c r="C3870" i="127"/>
  <c r="C3871" i="127"/>
  <c r="C3872" i="127"/>
  <c r="C3873" i="127"/>
  <c r="C3874" i="127"/>
  <c r="C3875" i="127"/>
  <c r="C3876" i="127"/>
  <c r="C3877" i="127"/>
  <c r="C3878" i="127"/>
  <c r="C3879" i="127"/>
  <c r="C3880" i="127"/>
  <c r="C3881" i="127"/>
  <c r="C3882" i="127"/>
  <c r="C3883" i="127"/>
  <c r="C3884" i="127"/>
  <c r="C3885" i="127"/>
  <c r="C3886" i="127"/>
  <c r="C3887" i="127"/>
  <c r="C3888" i="127"/>
  <c r="C3889" i="127"/>
  <c r="C3890" i="127"/>
  <c r="C3891" i="127"/>
  <c r="C3892" i="127"/>
  <c r="C3893" i="127"/>
  <c r="C3894" i="127"/>
  <c r="C3895" i="127"/>
  <c r="C3896" i="127"/>
  <c r="C3897" i="127"/>
  <c r="C3898" i="127"/>
  <c r="C3899" i="127"/>
  <c r="C3900" i="127"/>
  <c r="C3901" i="127"/>
  <c r="C3902" i="127"/>
  <c r="C3903" i="127"/>
  <c r="C3904" i="127"/>
  <c r="C3905" i="127"/>
  <c r="C3906" i="127"/>
  <c r="C3907" i="127"/>
  <c r="C3908" i="127"/>
  <c r="C3909" i="127"/>
  <c r="C3910" i="127"/>
  <c r="C3911" i="127"/>
  <c r="C3912" i="127"/>
  <c r="C3913" i="127"/>
  <c r="C3914" i="127"/>
  <c r="C3915" i="127"/>
  <c r="C3916" i="127"/>
  <c r="C3917" i="127"/>
  <c r="C3918" i="127"/>
  <c r="C3919" i="127"/>
  <c r="C3920" i="127"/>
  <c r="C3921" i="127"/>
  <c r="C3922" i="127"/>
  <c r="C3923" i="127"/>
  <c r="C3924" i="127"/>
  <c r="C3925" i="127"/>
  <c r="C3926" i="127"/>
  <c r="C3927" i="127"/>
  <c r="C3928" i="127"/>
  <c r="C3929" i="127"/>
  <c r="C3930" i="127"/>
  <c r="C3931" i="127"/>
  <c r="C3932" i="127"/>
  <c r="C3933" i="127"/>
  <c r="C3934" i="127"/>
  <c r="C3935" i="127"/>
  <c r="C3936" i="127"/>
  <c r="C3937" i="127"/>
  <c r="C3938" i="127"/>
  <c r="C3939" i="127"/>
  <c r="C3940" i="127"/>
  <c r="C3941" i="127"/>
  <c r="C3942" i="127"/>
  <c r="C3943" i="127"/>
  <c r="C3944" i="127"/>
  <c r="C3945" i="127"/>
  <c r="C3946" i="127"/>
  <c r="C3947" i="127"/>
  <c r="C3948" i="127"/>
  <c r="C3949" i="127"/>
  <c r="C3950" i="127"/>
  <c r="C3951" i="127"/>
  <c r="C3952" i="127"/>
  <c r="C3953" i="127"/>
  <c r="C3954" i="127"/>
  <c r="C3955" i="127"/>
  <c r="C3956" i="127"/>
  <c r="C3957" i="127"/>
  <c r="C3958" i="127"/>
  <c r="C3959" i="127"/>
  <c r="C3960" i="127"/>
  <c r="C3961" i="127"/>
  <c r="C3962" i="127"/>
  <c r="C3963" i="127"/>
  <c r="C3964" i="127"/>
  <c r="C3965" i="127"/>
  <c r="C3966" i="127"/>
  <c r="C3967" i="127"/>
  <c r="C3968" i="127"/>
  <c r="C3969" i="127"/>
  <c r="C3970" i="127"/>
  <c r="C3971" i="127"/>
  <c r="C3972" i="127"/>
  <c r="C3973" i="127"/>
  <c r="C3974" i="127"/>
  <c r="C3975" i="127"/>
  <c r="C3976" i="127"/>
  <c r="C3977" i="127"/>
  <c r="C3978" i="127"/>
  <c r="C3979" i="127"/>
  <c r="C3980" i="127"/>
  <c r="C3981" i="127"/>
  <c r="C3982" i="127"/>
  <c r="C3983" i="127"/>
  <c r="C3984" i="127"/>
  <c r="C3985" i="127"/>
  <c r="C3986" i="127"/>
  <c r="C3987" i="127"/>
  <c r="C3988" i="127"/>
  <c r="C3989" i="127"/>
  <c r="C3990" i="127"/>
  <c r="C3991" i="127"/>
  <c r="C3992" i="127"/>
  <c r="C3993" i="127"/>
  <c r="C3994" i="127"/>
  <c r="C3995" i="127"/>
  <c r="C3996" i="127"/>
  <c r="C3997" i="127"/>
  <c r="C3998" i="127"/>
  <c r="C3999" i="127"/>
  <c r="C4000" i="127"/>
  <c r="C4001" i="127"/>
  <c r="C4002" i="127"/>
  <c r="C4003" i="127"/>
  <c r="C4004" i="127"/>
  <c r="C4005" i="127"/>
  <c r="C4006" i="127"/>
  <c r="C4007" i="127"/>
  <c r="C4008" i="127"/>
  <c r="C4009" i="127"/>
  <c r="C4010" i="127"/>
  <c r="C4011" i="127"/>
  <c r="C4012" i="127"/>
  <c r="C4013" i="127"/>
  <c r="C4014" i="127"/>
  <c r="C4015" i="127"/>
  <c r="C4016" i="127"/>
  <c r="C4017" i="127"/>
  <c r="C4018" i="127"/>
  <c r="C4019" i="127"/>
  <c r="C4020" i="127"/>
  <c r="C4021" i="127"/>
  <c r="C4022" i="127"/>
  <c r="C4023" i="127"/>
  <c r="C4024" i="127"/>
  <c r="C4025" i="127"/>
  <c r="C4026" i="127"/>
  <c r="C4027" i="127"/>
  <c r="C4028" i="127"/>
  <c r="C4029" i="127"/>
  <c r="C4030" i="127"/>
  <c r="C4031" i="127"/>
  <c r="C4032" i="127"/>
  <c r="C4033" i="127"/>
  <c r="C4034" i="127"/>
  <c r="C4035" i="127"/>
  <c r="C4036" i="127"/>
  <c r="C4037" i="127"/>
  <c r="C4038" i="127"/>
  <c r="C4039" i="127"/>
  <c r="C4040" i="127"/>
  <c r="C4041" i="127"/>
  <c r="C4042" i="127"/>
  <c r="C4043" i="127"/>
  <c r="C4044" i="127"/>
  <c r="C4045" i="127"/>
  <c r="C4046" i="127"/>
  <c r="C4047" i="127"/>
  <c r="C4048" i="127"/>
  <c r="C4049" i="127"/>
  <c r="C4050" i="127"/>
  <c r="C4051" i="127"/>
  <c r="C4052" i="127"/>
  <c r="C4053" i="127"/>
  <c r="C4054" i="127"/>
  <c r="C4055" i="127"/>
  <c r="C4056" i="127"/>
  <c r="C4057" i="127"/>
  <c r="C4058" i="127"/>
  <c r="C4059" i="127"/>
  <c r="C4060" i="127"/>
  <c r="C4061" i="127"/>
  <c r="C4062" i="127"/>
  <c r="C4063" i="127"/>
  <c r="C4064" i="127"/>
  <c r="C4065" i="127"/>
  <c r="C4066" i="127"/>
  <c r="C4067" i="127"/>
  <c r="C4068" i="127"/>
  <c r="C4069" i="127"/>
  <c r="C4070" i="127"/>
  <c r="C4071" i="127"/>
  <c r="C4072" i="127"/>
  <c r="C4073" i="127"/>
  <c r="C4074" i="127"/>
  <c r="C4075" i="127"/>
  <c r="C4076" i="127"/>
  <c r="C4077" i="127"/>
  <c r="C4078" i="127"/>
  <c r="C4079" i="127"/>
  <c r="C4080" i="127"/>
  <c r="C4081" i="127"/>
  <c r="C4082" i="127"/>
  <c r="C4083" i="127"/>
  <c r="C4084" i="127"/>
  <c r="C4085" i="127"/>
  <c r="C4086" i="127"/>
  <c r="C4087" i="127"/>
  <c r="C4088" i="127"/>
  <c r="C4089" i="127"/>
  <c r="C4090" i="127"/>
  <c r="C4091" i="127"/>
  <c r="C4092" i="127"/>
  <c r="C4093" i="127"/>
  <c r="C4094" i="127"/>
  <c r="C4095" i="127"/>
  <c r="C4096" i="127"/>
  <c r="C4097" i="127"/>
  <c r="C4098" i="127"/>
  <c r="C4099" i="127"/>
  <c r="C4100" i="127"/>
  <c r="C4101" i="127"/>
  <c r="C4102" i="127"/>
  <c r="C4103" i="127"/>
  <c r="C4104" i="127"/>
  <c r="C4105" i="127"/>
  <c r="C4106" i="127"/>
  <c r="C4107" i="127"/>
  <c r="C4108" i="127"/>
  <c r="C4109" i="127"/>
  <c r="C4110" i="127"/>
  <c r="C4111" i="127"/>
  <c r="C4112" i="127"/>
  <c r="C4113" i="127"/>
  <c r="C4114" i="127"/>
  <c r="C4115" i="127"/>
  <c r="C4116" i="127"/>
  <c r="C4117" i="127"/>
  <c r="C4118" i="127"/>
  <c r="C4119" i="127"/>
  <c r="C4120" i="127"/>
  <c r="C4121" i="127"/>
  <c r="C4122" i="127"/>
  <c r="C4123" i="127"/>
  <c r="C4124" i="127"/>
  <c r="C4125" i="127"/>
  <c r="C4126" i="127"/>
  <c r="C4127" i="127"/>
  <c r="C4128" i="127"/>
  <c r="C4129" i="127"/>
  <c r="C4130" i="127"/>
  <c r="C4131" i="127"/>
  <c r="C4132" i="127"/>
  <c r="C4133" i="127"/>
  <c r="C4134" i="127"/>
  <c r="C4135" i="127"/>
  <c r="C4136" i="127"/>
  <c r="C4137" i="127"/>
  <c r="C4138" i="127"/>
  <c r="C4139" i="127"/>
  <c r="C4140" i="127"/>
  <c r="C4141" i="127"/>
  <c r="C4142" i="127"/>
  <c r="C4143" i="127"/>
  <c r="C4144" i="127"/>
  <c r="C4145" i="127"/>
  <c r="C4146" i="127"/>
  <c r="C4147" i="127"/>
  <c r="C4148" i="127"/>
  <c r="C4149" i="127"/>
  <c r="C4150" i="127"/>
  <c r="C4151" i="127"/>
  <c r="C4152" i="127"/>
  <c r="C4153" i="127"/>
  <c r="C4154" i="127"/>
  <c r="C4155" i="127"/>
  <c r="C4156" i="127"/>
  <c r="C4157" i="127"/>
  <c r="C4158" i="127"/>
  <c r="C4159" i="127"/>
  <c r="C4160" i="127"/>
  <c r="C4161" i="127"/>
  <c r="C4162" i="127"/>
  <c r="C4163" i="127"/>
  <c r="C4164" i="127"/>
  <c r="C4165" i="127"/>
  <c r="C4166" i="127"/>
  <c r="C4167" i="127"/>
  <c r="C4168" i="127"/>
  <c r="C4169" i="127"/>
  <c r="C4170" i="127"/>
  <c r="C4171" i="127"/>
  <c r="C4172" i="127"/>
  <c r="C4173" i="127"/>
  <c r="C4174" i="127"/>
  <c r="C4175" i="127"/>
  <c r="C4176" i="127"/>
  <c r="C4177" i="127"/>
  <c r="C4178" i="127"/>
  <c r="C4179" i="127"/>
  <c r="C4180" i="127"/>
  <c r="C4181" i="127"/>
  <c r="C4182" i="127"/>
  <c r="C4183" i="127"/>
  <c r="C4184" i="127"/>
  <c r="C4185" i="127"/>
  <c r="C4186" i="127"/>
  <c r="C4187" i="127"/>
  <c r="C4188" i="127"/>
  <c r="C4189" i="127"/>
  <c r="C4190" i="127"/>
  <c r="C4191" i="127"/>
  <c r="C4192" i="127"/>
  <c r="C4193" i="127"/>
  <c r="C4194" i="127"/>
  <c r="C4195" i="127"/>
  <c r="C4196" i="127"/>
  <c r="C4197" i="127"/>
  <c r="C4198" i="127"/>
  <c r="C4199" i="127"/>
  <c r="C4200" i="127"/>
  <c r="C4201" i="127"/>
  <c r="C4202" i="127"/>
  <c r="C4203" i="127"/>
  <c r="C4204" i="127"/>
  <c r="C4205" i="127"/>
  <c r="C4206" i="127"/>
  <c r="C4207" i="127"/>
  <c r="C4208" i="127"/>
  <c r="C4209" i="127"/>
  <c r="C4210" i="127"/>
  <c r="C4211" i="127"/>
  <c r="C4212" i="127"/>
  <c r="C4213" i="127"/>
  <c r="C4214" i="127"/>
  <c r="C4215" i="127"/>
  <c r="C4216" i="127"/>
  <c r="C4217" i="127"/>
  <c r="C4218" i="127"/>
  <c r="C4219" i="127"/>
  <c r="C4220" i="127"/>
  <c r="C4221" i="127"/>
  <c r="C4222" i="127"/>
  <c r="C4223" i="127"/>
  <c r="C4224" i="127"/>
  <c r="C4225" i="127"/>
  <c r="C4226" i="127"/>
  <c r="C4227" i="127"/>
  <c r="C4228" i="127"/>
  <c r="C4229" i="127"/>
  <c r="C4230" i="127"/>
  <c r="C4231" i="127"/>
  <c r="C4232" i="127"/>
  <c r="C4233" i="127"/>
  <c r="C4234" i="127"/>
  <c r="C4235" i="127"/>
  <c r="C4236" i="127"/>
  <c r="C4237" i="127"/>
  <c r="C4238" i="127"/>
  <c r="C4239" i="127"/>
  <c r="C4240" i="127"/>
  <c r="C4241" i="127"/>
  <c r="C4242" i="127"/>
  <c r="C4243" i="127"/>
  <c r="C4244" i="127"/>
  <c r="C4245" i="127"/>
  <c r="C4246" i="127"/>
  <c r="C4247" i="127"/>
  <c r="C4248" i="127"/>
  <c r="C4249" i="127"/>
  <c r="C4250" i="127"/>
  <c r="C4251" i="127"/>
  <c r="C4252" i="127"/>
  <c r="C4253" i="127"/>
  <c r="C4254" i="127"/>
  <c r="C4255" i="127"/>
  <c r="C4256" i="127"/>
  <c r="C4257" i="127"/>
  <c r="C4258" i="127"/>
  <c r="C4259" i="127"/>
  <c r="C4260" i="127"/>
  <c r="C4261" i="127"/>
  <c r="C4262" i="127"/>
  <c r="C4263" i="127"/>
  <c r="C4264" i="127"/>
  <c r="C4265" i="127"/>
  <c r="C4266" i="127"/>
  <c r="C4267" i="127"/>
  <c r="C4268" i="127"/>
  <c r="C4269" i="127"/>
  <c r="C4270" i="127"/>
  <c r="C4271" i="127"/>
  <c r="C4272" i="127"/>
  <c r="C4273" i="127"/>
  <c r="C4274" i="127"/>
  <c r="C4275" i="127"/>
  <c r="C4276" i="127"/>
  <c r="C4277" i="127"/>
  <c r="C4278" i="127"/>
  <c r="C4279" i="127"/>
  <c r="C4280" i="127"/>
  <c r="C4281" i="127"/>
  <c r="C4282" i="127"/>
  <c r="C4283" i="127"/>
  <c r="C4284" i="127"/>
  <c r="C4285" i="127"/>
  <c r="C4286" i="127"/>
  <c r="C4287" i="127"/>
  <c r="C4288" i="127"/>
  <c r="C4289" i="127"/>
  <c r="C4290" i="127"/>
  <c r="C4291" i="127"/>
  <c r="C4292" i="127"/>
  <c r="C4293" i="127"/>
  <c r="C4294" i="127"/>
  <c r="C4295" i="127"/>
  <c r="C4296" i="127"/>
  <c r="C4297" i="127"/>
  <c r="C4298" i="127"/>
  <c r="C4299" i="127"/>
  <c r="C4300" i="127"/>
  <c r="C4301" i="127"/>
  <c r="C4302" i="127"/>
  <c r="C4303" i="127"/>
  <c r="C4304" i="127"/>
  <c r="C4305" i="127"/>
  <c r="C4306" i="127"/>
  <c r="C4307" i="127"/>
  <c r="C4308" i="127"/>
  <c r="C4309" i="127"/>
  <c r="C4310" i="127"/>
  <c r="C4311" i="127"/>
  <c r="C4312" i="127"/>
  <c r="C4313" i="127"/>
  <c r="C4314" i="127"/>
  <c r="C4315" i="127"/>
  <c r="C4316" i="127"/>
  <c r="C4317" i="127"/>
  <c r="C4318" i="127"/>
  <c r="C4319" i="127"/>
  <c r="C4320" i="127"/>
  <c r="C4321" i="127"/>
  <c r="C4322" i="127"/>
  <c r="C4323" i="127"/>
  <c r="C4324" i="127"/>
  <c r="C4325" i="127"/>
  <c r="C4326" i="127"/>
  <c r="C4327" i="127"/>
  <c r="C4328" i="127"/>
  <c r="C4329" i="127"/>
  <c r="C4330" i="127"/>
  <c r="C4331" i="127"/>
  <c r="C4332" i="127"/>
  <c r="C4333" i="127"/>
  <c r="C4334" i="127"/>
  <c r="C4335" i="127"/>
  <c r="C4336" i="127"/>
  <c r="C4337" i="127"/>
  <c r="C4338" i="127"/>
  <c r="C4339" i="127"/>
  <c r="C4340" i="127"/>
  <c r="C4341" i="127"/>
  <c r="C4342" i="127"/>
  <c r="C4343" i="127"/>
  <c r="C4344" i="127"/>
  <c r="C4345" i="127"/>
  <c r="C4346" i="127"/>
  <c r="C4347" i="127"/>
  <c r="C4348" i="127"/>
  <c r="C4349" i="127"/>
  <c r="C4350" i="127"/>
  <c r="C4351" i="127"/>
  <c r="C4352" i="127"/>
  <c r="C4353" i="127"/>
  <c r="C4354" i="127"/>
  <c r="C4355" i="127"/>
  <c r="C4356" i="127"/>
  <c r="C4357" i="127"/>
  <c r="C4358" i="127"/>
  <c r="C4359" i="127"/>
  <c r="C4360" i="127"/>
  <c r="C4361" i="127"/>
  <c r="C4362" i="127"/>
  <c r="C4363" i="127"/>
  <c r="C4364" i="127"/>
  <c r="C4365" i="127"/>
  <c r="C4366" i="127"/>
  <c r="C4367" i="127"/>
  <c r="C4368" i="127"/>
  <c r="C4369" i="127"/>
  <c r="C4370" i="127"/>
  <c r="C4371" i="127"/>
  <c r="C4372" i="127"/>
  <c r="C4373" i="127"/>
  <c r="C4374" i="127"/>
  <c r="C4375" i="127"/>
  <c r="C4376" i="127"/>
  <c r="C4377" i="127"/>
  <c r="C4378" i="127"/>
  <c r="C4379" i="127"/>
  <c r="C4380" i="127"/>
  <c r="C4381" i="127"/>
  <c r="C4382" i="127"/>
  <c r="C4383" i="127"/>
  <c r="C4384" i="127"/>
  <c r="C4385" i="127"/>
  <c r="C4386" i="127"/>
  <c r="C4387" i="127"/>
  <c r="C4388" i="127"/>
  <c r="C4389" i="127"/>
  <c r="C4390" i="127"/>
  <c r="C4391" i="127"/>
  <c r="C4392" i="127"/>
  <c r="C4393" i="127"/>
  <c r="C4394" i="127"/>
  <c r="C4395" i="127"/>
  <c r="C4396" i="127"/>
  <c r="C4397" i="127"/>
  <c r="C4398" i="127"/>
  <c r="C4399" i="127"/>
  <c r="C4400" i="127"/>
  <c r="C4401" i="127"/>
  <c r="C4402" i="127"/>
  <c r="C4403" i="127"/>
  <c r="C4404" i="127"/>
  <c r="C4405" i="127"/>
  <c r="C4406" i="127"/>
  <c r="C4407" i="127"/>
  <c r="C4408" i="127"/>
  <c r="C4409" i="127"/>
  <c r="C4410" i="127"/>
  <c r="C4411" i="127"/>
  <c r="C4412" i="127"/>
  <c r="C4413" i="127"/>
  <c r="C4414" i="127"/>
  <c r="C4415" i="127"/>
  <c r="C4416" i="127"/>
  <c r="C4417" i="127"/>
  <c r="C4418" i="127"/>
  <c r="C4419" i="127"/>
  <c r="C4420" i="127"/>
  <c r="C4421" i="127"/>
  <c r="C4422" i="127"/>
  <c r="C4423" i="127"/>
  <c r="C4424" i="127"/>
  <c r="C4425" i="127"/>
  <c r="C4426" i="127"/>
  <c r="C4427" i="127"/>
  <c r="C4428" i="127"/>
  <c r="C4429" i="127"/>
  <c r="C4430" i="127"/>
  <c r="C4431" i="127"/>
  <c r="C4432" i="127"/>
  <c r="C4433" i="127"/>
  <c r="C4434" i="127"/>
  <c r="C4435" i="127"/>
  <c r="C4436" i="127"/>
  <c r="C4437" i="127"/>
  <c r="C4438" i="127"/>
  <c r="C4439" i="127"/>
  <c r="C4440" i="127"/>
  <c r="C4441" i="127"/>
  <c r="C4442" i="127"/>
  <c r="C4443" i="127"/>
  <c r="C4444" i="127"/>
  <c r="C4445" i="127"/>
  <c r="C4446" i="127"/>
  <c r="C4447" i="127"/>
  <c r="C4448" i="127"/>
  <c r="C4449" i="127"/>
  <c r="C4450" i="127"/>
  <c r="C4451" i="127"/>
  <c r="C4452" i="127"/>
  <c r="C4453" i="127"/>
  <c r="C4454" i="127"/>
  <c r="C4455" i="127"/>
  <c r="C4456" i="127"/>
  <c r="C4457" i="127"/>
  <c r="C4458" i="127"/>
  <c r="C4459" i="127"/>
  <c r="C4460" i="127"/>
  <c r="C4461" i="127"/>
  <c r="C4462" i="127"/>
  <c r="C4463" i="127"/>
  <c r="C4464" i="127"/>
  <c r="C4465" i="127"/>
  <c r="C4466" i="127"/>
  <c r="C4467" i="127"/>
  <c r="C4468" i="127"/>
  <c r="C4469" i="127"/>
  <c r="C4470" i="127"/>
  <c r="C4471" i="127"/>
  <c r="C4472" i="127"/>
  <c r="C4473" i="127"/>
  <c r="C4474" i="127"/>
  <c r="C4475" i="127"/>
  <c r="C4476" i="127"/>
  <c r="C4477" i="127"/>
  <c r="C4478" i="127"/>
  <c r="C4479" i="127"/>
  <c r="C4480" i="127"/>
  <c r="C4481" i="127"/>
  <c r="C4482" i="127"/>
  <c r="C4483" i="127"/>
  <c r="C4484" i="127"/>
  <c r="C4485" i="127"/>
  <c r="C4486" i="127"/>
  <c r="C4487" i="127"/>
  <c r="C4488" i="127"/>
  <c r="C4489" i="127"/>
  <c r="C4490" i="127"/>
  <c r="C4491" i="127"/>
  <c r="C4492" i="127"/>
  <c r="C4493" i="127"/>
  <c r="C4494" i="127"/>
  <c r="C4495" i="127"/>
  <c r="C4496" i="127"/>
  <c r="C4497" i="127"/>
  <c r="C4498" i="127"/>
  <c r="C4499" i="127"/>
  <c r="C4500" i="127"/>
  <c r="C4501" i="127"/>
  <c r="C4502" i="127"/>
  <c r="C4503" i="127"/>
  <c r="C4504" i="127"/>
  <c r="C4505" i="127"/>
  <c r="C4506" i="127"/>
  <c r="C4507" i="127"/>
  <c r="C4508" i="127"/>
  <c r="C4509" i="127"/>
  <c r="C4510" i="127"/>
  <c r="C4511" i="127"/>
  <c r="C4512" i="127"/>
  <c r="C4513" i="127"/>
  <c r="C4514" i="127"/>
  <c r="C4515" i="127"/>
  <c r="C4516" i="127"/>
  <c r="C4517" i="127"/>
  <c r="C4518" i="127"/>
  <c r="C4519" i="127"/>
  <c r="C4520" i="127"/>
  <c r="C4521" i="127"/>
  <c r="C4522" i="127"/>
  <c r="C4523" i="127"/>
  <c r="C4524" i="127"/>
  <c r="C4525" i="127"/>
  <c r="C4526" i="127"/>
  <c r="C4527" i="127"/>
  <c r="C4528" i="127"/>
  <c r="C4529" i="127"/>
  <c r="C4530" i="127"/>
  <c r="C4531" i="127"/>
  <c r="C4532" i="127"/>
  <c r="C4533" i="127"/>
  <c r="C4534" i="127"/>
  <c r="C4535" i="127"/>
  <c r="C4536" i="127"/>
  <c r="C4537" i="127"/>
  <c r="C4538" i="127"/>
  <c r="C4539" i="127"/>
  <c r="C4540" i="127"/>
  <c r="C4541" i="127"/>
  <c r="C4542" i="127"/>
  <c r="C4543" i="127"/>
  <c r="C4544" i="127"/>
  <c r="C4545" i="127"/>
  <c r="C4546" i="127"/>
  <c r="C4547" i="127"/>
  <c r="C4548" i="127"/>
  <c r="C4549" i="127"/>
  <c r="C4550" i="127"/>
  <c r="C4551" i="127"/>
  <c r="C4552" i="127"/>
  <c r="C4553" i="127"/>
  <c r="C4554" i="127"/>
  <c r="C4555" i="127"/>
  <c r="C4556" i="127"/>
  <c r="C4557" i="127"/>
  <c r="C4558" i="127"/>
  <c r="C4559" i="127"/>
  <c r="C4560" i="127"/>
  <c r="C4561" i="127"/>
  <c r="C4562" i="127"/>
  <c r="C4563" i="127"/>
  <c r="C4564" i="127"/>
  <c r="C4565" i="127"/>
  <c r="C4566" i="127"/>
  <c r="C4567" i="127"/>
  <c r="C4568" i="127"/>
  <c r="C4569" i="127"/>
  <c r="C4570" i="127"/>
  <c r="C4571" i="127"/>
  <c r="C4572" i="127"/>
  <c r="C4573" i="127"/>
  <c r="C4574" i="127"/>
  <c r="C4575" i="127"/>
  <c r="C4576" i="127"/>
  <c r="C4577" i="127"/>
  <c r="C4578" i="127"/>
  <c r="C4579" i="127"/>
  <c r="C4580" i="127"/>
  <c r="C4581" i="127"/>
  <c r="C4582" i="127"/>
  <c r="C4583" i="127"/>
  <c r="C4584" i="127"/>
  <c r="C4585" i="127"/>
  <c r="C4586" i="127"/>
  <c r="C4587" i="127"/>
  <c r="C4588" i="127"/>
  <c r="C4589" i="127"/>
  <c r="C4590" i="127"/>
  <c r="C4591" i="127"/>
  <c r="C4592" i="127"/>
  <c r="C4593" i="127"/>
  <c r="C4594" i="127"/>
  <c r="C4595" i="127"/>
  <c r="C4596" i="127"/>
  <c r="C4597" i="127"/>
  <c r="C4598" i="127"/>
  <c r="C4599" i="127"/>
  <c r="C4600" i="127"/>
  <c r="C4601" i="127"/>
  <c r="C4602" i="127"/>
  <c r="C4603" i="127"/>
  <c r="C4604" i="127"/>
  <c r="C4605" i="127"/>
  <c r="C4606" i="127"/>
  <c r="C4607" i="127"/>
  <c r="C4608" i="127"/>
  <c r="C4609" i="127"/>
  <c r="C4610" i="127"/>
  <c r="C4611" i="127"/>
  <c r="C4612" i="127"/>
  <c r="C4613" i="127"/>
  <c r="C4614" i="127"/>
  <c r="C4615" i="127"/>
  <c r="C4616" i="127"/>
  <c r="C4617" i="127"/>
  <c r="C4618" i="127"/>
  <c r="C4619" i="127"/>
  <c r="C4620" i="127"/>
  <c r="C4621" i="127"/>
  <c r="C4622" i="127"/>
  <c r="C4623" i="127"/>
  <c r="C4624" i="127"/>
  <c r="C4625" i="127"/>
  <c r="C4626" i="127"/>
  <c r="C4627" i="127"/>
  <c r="C4628" i="127"/>
  <c r="C4629" i="127"/>
  <c r="C4630" i="127"/>
  <c r="C4631" i="127"/>
  <c r="C4632" i="127"/>
  <c r="C4633" i="127"/>
  <c r="C4634" i="127"/>
  <c r="C4635" i="127"/>
  <c r="C4636" i="127"/>
  <c r="C4637" i="127"/>
  <c r="C4638" i="127"/>
  <c r="C4639" i="127"/>
  <c r="C4640" i="127"/>
  <c r="C4641" i="127"/>
  <c r="C4642" i="127"/>
  <c r="C4643" i="127"/>
  <c r="C4644" i="127"/>
  <c r="C4645" i="127"/>
  <c r="C4646" i="127"/>
  <c r="C4647" i="127"/>
  <c r="C4648" i="127"/>
  <c r="C4649" i="127"/>
  <c r="C4650" i="127"/>
  <c r="C4651" i="127"/>
  <c r="C4652" i="127"/>
  <c r="C4653" i="127"/>
  <c r="C4654" i="127"/>
  <c r="C4655" i="127"/>
  <c r="C4656" i="127"/>
  <c r="C4657" i="127"/>
  <c r="C4658" i="127"/>
  <c r="C4659" i="127"/>
  <c r="C4660" i="127"/>
  <c r="C4661" i="127"/>
  <c r="C4662" i="127"/>
  <c r="C4663" i="127"/>
  <c r="C4664" i="127"/>
  <c r="C4665" i="127"/>
  <c r="C4666" i="127"/>
  <c r="C4667" i="127"/>
  <c r="C4668" i="127"/>
  <c r="C4669" i="127"/>
  <c r="C4670" i="127"/>
  <c r="C4671" i="127"/>
  <c r="C4672" i="127"/>
  <c r="C4673" i="127"/>
  <c r="C4674" i="127"/>
  <c r="C4675" i="127"/>
  <c r="C4676" i="127"/>
  <c r="C4677" i="127"/>
  <c r="C4678" i="127"/>
  <c r="C4679" i="127"/>
  <c r="C4680" i="127"/>
  <c r="C4681" i="127"/>
  <c r="C4682" i="127"/>
  <c r="C4683" i="127"/>
  <c r="C4684" i="127"/>
  <c r="C4685" i="127"/>
  <c r="C4686" i="127"/>
  <c r="C4687" i="127"/>
  <c r="C4688" i="127"/>
  <c r="C4689" i="127"/>
  <c r="C4690" i="127"/>
  <c r="C4691" i="127"/>
  <c r="C4692" i="127"/>
  <c r="C4693" i="127"/>
  <c r="C4694" i="127"/>
  <c r="C4695" i="127"/>
  <c r="C4696" i="127"/>
  <c r="C4697" i="127"/>
  <c r="C4698" i="127"/>
  <c r="C4699" i="127"/>
  <c r="C4700" i="127"/>
  <c r="C4701" i="127"/>
  <c r="C4702" i="127"/>
  <c r="C4703" i="127"/>
  <c r="C4704" i="127"/>
  <c r="C4705" i="127"/>
  <c r="C4706" i="127"/>
  <c r="C4707" i="127"/>
  <c r="C4708" i="127"/>
  <c r="C4709" i="127"/>
  <c r="C4710" i="127"/>
  <c r="C4711" i="127"/>
  <c r="C4712" i="127"/>
  <c r="C4713" i="127"/>
  <c r="C4714" i="127"/>
  <c r="C4715" i="127"/>
  <c r="C4716" i="127"/>
  <c r="C4717" i="127"/>
  <c r="C4718" i="127"/>
  <c r="C4719" i="127"/>
  <c r="C4720" i="127"/>
  <c r="C4721" i="127"/>
  <c r="C4722" i="127"/>
  <c r="C4723" i="127"/>
  <c r="C4724" i="127"/>
  <c r="C4725" i="127"/>
  <c r="C4726" i="127"/>
  <c r="C4727" i="127"/>
  <c r="C4728" i="127"/>
  <c r="C4729" i="127"/>
  <c r="C4730" i="127"/>
  <c r="C4731" i="127"/>
  <c r="C4732" i="127"/>
  <c r="C4733" i="127"/>
  <c r="C4734" i="127"/>
  <c r="C4735" i="127"/>
  <c r="C4736" i="127"/>
  <c r="C4737" i="127"/>
  <c r="C4738" i="127"/>
  <c r="C4739" i="127"/>
  <c r="C4740" i="127"/>
  <c r="C4741" i="127"/>
  <c r="C4742" i="127"/>
  <c r="C4743" i="127"/>
  <c r="C4744" i="127"/>
  <c r="C4745" i="127"/>
  <c r="C4746" i="127"/>
  <c r="C4747" i="127"/>
  <c r="C4748" i="127"/>
  <c r="C4749" i="127"/>
  <c r="C4750" i="127"/>
  <c r="C4751" i="127"/>
  <c r="C4752" i="127"/>
  <c r="C4753" i="127"/>
  <c r="C4754" i="127"/>
  <c r="C4755" i="127"/>
  <c r="C4756" i="127"/>
  <c r="C4757" i="127"/>
  <c r="C4758" i="127"/>
  <c r="C4759" i="127"/>
  <c r="C4760" i="127"/>
  <c r="C4761" i="127"/>
  <c r="C4762" i="127"/>
  <c r="C4763" i="127"/>
  <c r="C4764" i="127"/>
  <c r="C4765" i="127"/>
  <c r="C4766" i="127"/>
  <c r="C4767" i="127"/>
  <c r="C4768" i="127"/>
  <c r="C4769" i="127"/>
  <c r="C4770" i="127"/>
  <c r="C4771" i="127"/>
  <c r="C4772" i="127"/>
  <c r="C4773" i="127"/>
  <c r="C4774" i="127"/>
  <c r="C4775" i="127"/>
  <c r="C4776" i="127"/>
  <c r="C4777" i="127"/>
  <c r="C4778" i="127"/>
  <c r="C4779" i="127"/>
  <c r="C4780" i="127"/>
  <c r="C4781" i="127"/>
  <c r="C4782" i="127"/>
  <c r="C4783" i="127"/>
  <c r="C4784" i="127"/>
  <c r="C4785" i="127"/>
  <c r="C4786" i="127"/>
  <c r="C4787" i="127"/>
  <c r="C4788" i="127"/>
  <c r="C4789" i="127"/>
  <c r="C4790" i="127"/>
  <c r="C4791" i="127"/>
  <c r="C4792" i="127"/>
  <c r="C4793" i="127"/>
  <c r="C4794" i="127"/>
  <c r="C4795" i="127"/>
  <c r="C4796" i="127"/>
  <c r="C4797" i="127"/>
  <c r="C4798" i="127"/>
  <c r="C4799" i="127"/>
  <c r="C4800" i="127"/>
  <c r="C4801" i="127"/>
  <c r="C4802" i="127"/>
  <c r="C4803" i="127"/>
  <c r="C4804" i="127"/>
  <c r="C4805" i="127"/>
  <c r="C4806" i="127"/>
  <c r="C4807" i="127"/>
  <c r="C4808" i="127"/>
  <c r="C4809" i="127"/>
  <c r="C4810" i="127"/>
  <c r="C4811" i="127"/>
  <c r="C4812" i="127"/>
  <c r="C4813" i="127"/>
  <c r="C4814" i="127"/>
  <c r="C4815" i="127"/>
  <c r="C4816" i="127"/>
  <c r="C4817" i="127"/>
  <c r="C4818" i="127"/>
  <c r="C4819" i="127"/>
  <c r="C4820" i="127"/>
  <c r="C4821" i="127"/>
  <c r="C4822" i="127"/>
  <c r="C4823" i="127"/>
  <c r="C4824" i="127"/>
  <c r="C4825" i="127"/>
  <c r="C4826" i="127"/>
  <c r="C4827" i="127"/>
  <c r="C4828" i="127"/>
  <c r="C4829" i="127"/>
  <c r="C4830" i="127"/>
  <c r="C4831" i="127"/>
  <c r="C4832" i="127"/>
  <c r="C4833" i="127"/>
  <c r="C4834" i="127"/>
  <c r="C4835" i="127"/>
  <c r="C4836" i="127"/>
  <c r="C4837" i="127"/>
  <c r="C4838" i="127"/>
  <c r="C4839" i="127"/>
  <c r="C4840" i="127"/>
  <c r="C4841" i="127"/>
  <c r="C4842" i="127"/>
  <c r="C4843" i="127"/>
  <c r="C4844" i="127"/>
  <c r="C4845" i="127"/>
  <c r="C4846" i="127"/>
  <c r="C4847" i="127"/>
  <c r="C4848" i="127"/>
  <c r="C4849" i="127"/>
  <c r="C4850" i="127"/>
  <c r="C4851" i="127"/>
  <c r="C4852" i="127"/>
  <c r="C4853" i="127"/>
  <c r="C4854" i="127"/>
  <c r="C4855" i="127"/>
  <c r="C4856" i="127"/>
  <c r="C4857" i="127"/>
  <c r="C4858" i="127"/>
  <c r="C4859" i="127"/>
  <c r="C4860" i="127"/>
  <c r="C4861" i="127"/>
  <c r="C4862" i="127"/>
  <c r="C4863" i="127"/>
  <c r="C4864" i="127"/>
  <c r="C4865" i="127"/>
  <c r="C4866" i="127"/>
  <c r="C4867" i="127"/>
  <c r="C4868" i="127"/>
  <c r="C4869" i="127"/>
  <c r="C4870" i="127"/>
  <c r="C4871" i="127"/>
  <c r="C4872" i="127"/>
  <c r="C4873" i="127"/>
  <c r="C4874" i="127"/>
  <c r="C4875" i="127"/>
  <c r="C4876" i="127"/>
  <c r="C4877" i="127"/>
  <c r="C4878" i="127"/>
  <c r="C4879" i="127"/>
  <c r="C4880" i="127"/>
  <c r="C4881" i="127"/>
  <c r="C4882" i="127"/>
  <c r="C4883" i="127"/>
  <c r="C4884" i="127"/>
  <c r="C4885" i="127"/>
  <c r="C4886" i="127"/>
  <c r="C4887" i="127"/>
  <c r="C4888" i="127"/>
  <c r="C4889" i="127"/>
  <c r="C4890" i="127"/>
  <c r="C4891" i="127"/>
  <c r="C4892" i="127"/>
  <c r="C4893" i="127"/>
  <c r="C4894" i="127"/>
  <c r="C4895" i="127"/>
  <c r="C4896" i="127"/>
  <c r="C4897" i="127"/>
  <c r="C4898" i="127"/>
  <c r="C4899" i="127"/>
  <c r="C4900" i="127"/>
  <c r="C4901" i="127"/>
  <c r="C4902" i="127"/>
  <c r="C4903" i="127"/>
  <c r="C4904" i="127"/>
  <c r="C4905" i="127"/>
  <c r="C4906" i="127"/>
  <c r="C4907" i="127"/>
  <c r="C4908" i="127"/>
  <c r="C4909" i="127"/>
  <c r="C4910" i="127"/>
  <c r="C4911" i="127"/>
  <c r="C4912" i="127"/>
  <c r="C4913" i="127"/>
  <c r="C4914" i="127"/>
  <c r="C4915" i="127"/>
  <c r="C4916" i="127"/>
  <c r="C4917" i="127"/>
  <c r="C4918" i="127"/>
  <c r="C4919" i="127"/>
  <c r="C4920" i="127"/>
  <c r="C4921" i="127"/>
  <c r="C4922" i="127"/>
  <c r="C4923" i="127"/>
  <c r="C4924" i="127"/>
  <c r="C4925" i="127"/>
  <c r="C4926" i="127"/>
  <c r="C4927" i="127"/>
  <c r="C4928" i="127"/>
  <c r="C4929" i="127"/>
  <c r="C4930" i="127"/>
  <c r="C4931" i="127"/>
  <c r="C4932" i="127"/>
  <c r="C4933" i="127"/>
  <c r="C4934" i="127"/>
  <c r="C4935" i="127"/>
  <c r="C4936" i="127"/>
  <c r="C4937" i="127"/>
  <c r="C4938" i="127"/>
  <c r="C4939" i="127"/>
  <c r="C4940" i="127"/>
  <c r="C4941" i="127"/>
  <c r="C4942" i="127"/>
  <c r="C4943" i="127"/>
  <c r="C4944" i="127"/>
  <c r="C4945" i="127"/>
  <c r="C4946" i="127"/>
  <c r="C4947" i="127"/>
  <c r="C4948" i="127"/>
  <c r="C4949" i="127"/>
  <c r="C4950" i="127"/>
  <c r="C4951" i="127"/>
  <c r="C4952" i="127"/>
  <c r="C4953" i="127"/>
  <c r="C4954" i="127"/>
  <c r="C4955" i="127"/>
  <c r="C4956" i="127"/>
  <c r="C4957" i="127"/>
  <c r="C4958" i="127"/>
  <c r="C4959" i="127"/>
  <c r="C4960" i="127"/>
  <c r="C4961" i="127"/>
  <c r="C4962" i="127"/>
  <c r="C4963" i="127"/>
  <c r="C4964" i="127"/>
  <c r="C4965" i="127"/>
  <c r="C4966" i="127"/>
  <c r="C4967" i="127"/>
  <c r="C4968" i="127"/>
  <c r="C4969" i="127"/>
  <c r="C4970" i="127"/>
  <c r="C4971" i="127"/>
  <c r="C4972" i="127"/>
  <c r="C4973" i="127"/>
  <c r="C4974" i="127"/>
  <c r="C4975" i="127"/>
  <c r="C4976" i="127"/>
  <c r="C4977" i="127"/>
  <c r="C4978" i="127"/>
  <c r="C4979" i="127"/>
  <c r="C4980" i="127"/>
  <c r="C4981" i="127"/>
  <c r="C4982" i="127"/>
  <c r="C4983" i="127"/>
  <c r="C4984" i="127"/>
  <c r="C4985" i="127"/>
  <c r="C4986" i="127"/>
  <c r="C4987" i="127"/>
  <c r="C4988" i="127"/>
  <c r="C4989" i="127"/>
  <c r="C4990" i="127"/>
  <c r="C4991" i="127"/>
  <c r="C4992" i="127"/>
  <c r="C4993" i="127"/>
  <c r="C4994" i="127"/>
  <c r="C4995" i="127"/>
  <c r="C4996" i="127"/>
  <c r="C4997" i="127"/>
  <c r="C4998" i="127"/>
  <c r="C4999" i="127"/>
  <c r="C5000" i="127"/>
  <c r="C5001" i="127"/>
  <c r="C5002" i="127"/>
  <c r="C5003" i="127"/>
  <c r="C5004" i="127"/>
  <c r="C5005" i="127"/>
  <c r="C5006" i="127"/>
  <c r="C5007" i="127"/>
  <c r="C5008" i="127"/>
  <c r="C5009" i="127"/>
  <c r="C5010" i="127"/>
  <c r="C5011" i="127"/>
  <c r="C5012" i="127"/>
  <c r="C5013" i="127"/>
  <c r="C5014" i="127"/>
  <c r="C5015" i="127"/>
  <c r="C5016" i="127"/>
  <c r="C5017" i="127"/>
  <c r="C5018" i="127"/>
  <c r="C5019" i="127"/>
  <c r="C5020" i="127"/>
  <c r="C5021" i="127"/>
  <c r="C5022" i="127"/>
  <c r="C5023" i="127"/>
  <c r="C5024" i="127"/>
  <c r="C5025" i="127"/>
  <c r="C5026" i="127"/>
  <c r="C5027" i="127"/>
  <c r="C5028" i="127"/>
  <c r="C5029" i="127"/>
  <c r="C5030" i="127"/>
  <c r="C5031" i="127"/>
  <c r="C5032" i="127"/>
  <c r="C5033" i="127"/>
  <c r="C5034" i="127"/>
  <c r="C5035" i="127"/>
  <c r="C5036" i="127"/>
  <c r="C5037" i="127"/>
  <c r="C5038" i="127"/>
  <c r="C5039" i="127"/>
  <c r="C5040" i="127"/>
  <c r="C5041" i="127"/>
  <c r="C5042" i="127"/>
  <c r="C5043" i="127"/>
  <c r="C5044" i="127"/>
  <c r="C5045" i="127"/>
  <c r="C5046" i="127"/>
  <c r="C5047" i="127"/>
  <c r="C5048" i="127"/>
  <c r="C5049" i="127"/>
  <c r="C5050" i="127"/>
  <c r="C5051" i="127"/>
  <c r="C5052" i="127"/>
  <c r="C5053" i="127"/>
  <c r="C5054" i="127"/>
  <c r="C5055" i="127"/>
  <c r="C5056" i="127"/>
  <c r="C5057" i="127"/>
  <c r="C5058" i="127"/>
  <c r="C5059" i="127"/>
  <c r="C5060" i="127"/>
  <c r="C5061" i="127"/>
  <c r="C5062" i="127"/>
  <c r="C5063" i="127"/>
  <c r="C5064" i="127"/>
  <c r="C5065" i="127"/>
  <c r="C5066" i="127"/>
  <c r="C5067" i="127"/>
  <c r="C5068" i="127"/>
  <c r="C5069" i="127"/>
  <c r="C5070" i="127"/>
  <c r="C5071" i="127"/>
  <c r="C5072" i="127"/>
  <c r="C5073" i="127"/>
  <c r="C5074" i="127"/>
  <c r="C5075" i="127"/>
  <c r="C5076" i="127"/>
  <c r="C5077" i="127"/>
  <c r="C5078" i="127"/>
  <c r="C5079" i="127"/>
  <c r="C5080" i="127"/>
  <c r="C5081" i="127"/>
  <c r="C5082" i="127"/>
  <c r="C5083" i="127"/>
  <c r="C5084" i="127"/>
  <c r="C5085" i="127"/>
  <c r="C5086" i="127"/>
  <c r="C5087" i="127"/>
  <c r="C5088" i="127"/>
  <c r="C5089" i="127"/>
  <c r="C5090" i="127"/>
  <c r="C5091" i="127"/>
  <c r="C5092" i="127"/>
  <c r="C5093" i="127"/>
  <c r="C5094" i="127"/>
  <c r="C5095" i="127"/>
  <c r="C5096" i="127"/>
  <c r="C5097" i="127"/>
  <c r="C5098" i="127"/>
  <c r="C5099" i="127"/>
  <c r="C5100" i="127"/>
  <c r="C5101" i="127"/>
  <c r="C5102" i="127"/>
  <c r="C5103" i="127"/>
  <c r="C5104" i="127"/>
  <c r="C5105" i="127"/>
  <c r="C5106" i="127"/>
  <c r="C5107" i="127"/>
  <c r="C5108" i="127"/>
  <c r="C5109" i="127"/>
  <c r="C5110" i="127"/>
  <c r="C5111" i="127"/>
  <c r="C5112" i="127"/>
  <c r="C5113" i="127"/>
  <c r="C5114" i="127"/>
  <c r="C5115" i="127"/>
  <c r="C5116" i="127"/>
  <c r="C5117" i="127"/>
  <c r="C5118" i="127"/>
  <c r="C5119" i="127"/>
  <c r="C5120" i="127"/>
  <c r="C5121" i="127"/>
  <c r="C5122" i="127"/>
  <c r="C5123" i="127"/>
  <c r="C5124" i="127"/>
  <c r="C5125" i="127"/>
  <c r="C5126" i="127"/>
  <c r="C5127" i="127"/>
  <c r="C5128" i="127"/>
  <c r="C5129" i="127"/>
  <c r="C5130" i="127"/>
  <c r="C5131" i="127"/>
  <c r="C5132" i="127"/>
  <c r="C5133" i="127"/>
  <c r="C5134" i="127"/>
  <c r="C5135" i="127"/>
  <c r="C5136" i="127"/>
  <c r="C5137" i="127"/>
  <c r="C5138" i="127"/>
  <c r="C5139" i="127"/>
  <c r="C5140" i="127"/>
  <c r="C5141" i="127"/>
  <c r="C5142" i="127"/>
  <c r="C5143" i="127"/>
  <c r="C5144" i="127"/>
  <c r="C5145" i="127"/>
  <c r="C5146" i="127"/>
  <c r="C5147" i="127"/>
  <c r="C5148" i="127"/>
  <c r="C5149" i="127"/>
  <c r="C5150" i="127"/>
  <c r="C5151" i="127"/>
  <c r="C5152" i="127"/>
  <c r="C5153" i="127"/>
  <c r="C5154" i="127"/>
  <c r="C5155" i="127"/>
  <c r="C5156" i="127"/>
  <c r="C5157" i="127"/>
  <c r="C5158" i="127"/>
  <c r="C5159" i="127"/>
  <c r="C5160" i="127"/>
  <c r="C5161" i="127"/>
  <c r="C5162" i="127"/>
  <c r="C5163" i="127"/>
  <c r="C5164" i="127"/>
  <c r="C5165" i="127"/>
  <c r="C5166" i="127"/>
  <c r="C5167" i="127"/>
  <c r="C5168" i="127"/>
  <c r="C5169" i="127"/>
  <c r="C5170" i="127"/>
  <c r="C5171" i="127"/>
  <c r="C5172" i="127"/>
  <c r="C5173" i="127"/>
  <c r="C5174" i="127"/>
  <c r="C5175" i="127"/>
  <c r="C5176" i="127"/>
  <c r="C5177" i="127"/>
  <c r="C5178" i="127"/>
  <c r="C5179" i="127"/>
  <c r="C5180" i="127"/>
  <c r="C5181" i="127"/>
  <c r="C5182" i="127"/>
  <c r="C5183" i="127"/>
  <c r="C5184" i="127"/>
  <c r="C5185" i="127"/>
  <c r="C5186" i="127"/>
  <c r="C5187" i="127"/>
  <c r="C5188" i="127"/>
  <c r="C5189" i="127"/>
  <c r="C5190" i="127"/>
  <c r="C5191" i="127"/>
  <c r="C5192" i="127"/>
  <c r="C5193" i="127"/>
  <c r="C5194" i="127"/>
  <c r="C5195" i="127"/>
  <c r="C5196" i="127"/>
  <c r="C5197" i="127"/>
  <c r="C5198" i="127"/>
  <c r="C5199" i="127"/>
  <c r="C5200" i="127"/>
  <c r="C5201" i="127"/>
  <c r="C5202" i="127"/>
  <c r="C5203" i="127"/>
  <c r="C5204" i="127"/>
  <c r="C5205" i="127"/>
  <c r="C5206" i="127"/>
  <c r="C5207" i="127"/>
  <c r="C5208" i="127"/>
  <c r="C5209" i="127"/>
  <c r="C5210" i="127"/>
  <c r="C5211" i="127"/>
  <c r="C5212" i="127"/>
  <c r="C5213" i="127"/>
  <c r="C5214" i="127"/>
  <c r="C5215" i="127"/>
  <c r="C5216" i="127"/>
  <c r="C5217" i="127"/>
  <c r="C5218" i="127"/>
  <c r="C5219" i="127"/>
  <c r="C5220" i="127"/>
  <c r="C5221" i="127"/>
  <c r="C5222" i="127"/>
  <c r="C5223" i="127"/>
  <c r="C5224" i="127"/>
  <c r="C5225" i="127"/>
  <c r="C5226" i="127"/>
  <c r="C5227" i="127"/>
  <c r="C5228" i="127"/>
  <c r="C5229" i="127"/>
  <c r="C5230" i="127"/>
  <c r="C5231" i="127"/>
  <c r="C5232" i="127"/>
  <c r="C5233" i="127"/>
  <c r="C5234" i="127"/>
  <c r="C5235" i="127"/>
  <c r="C5236" i="127"/>
  <c r="C5237" i="127"/>
  <c r="C5238" i="127"/>
  <c r="C5239" i="127"/>
  <c r="C5240" i="127"/>
  <c r="C5241" i="127"/>
  <c r="C5242" i="127"/>
  <c r="C5243" i="127"/>
  <c r="C5244" i="127"/>
  <c r="C5245" i="127"/>
  <c r="C5246" i="127"/>
  <c r="C5247" i="127"/>
  <c r="C5248" i="127"/>
  <c r="C5249" i="127"/>
  <c r="C5250" i="127"/>
  <c r="C5251" i="127"/>
  <c r="C5252" i="127"/>
  <c r="C5253" i="127"/>
  <c r="C5254" i="127"/>
  <c r="C5255" i="127"/>
  <c r="C5256" i="127"/>
  <c r="C5257" i="127"/>
  <c r="C5258" i="127"/>
  <c r="C5259" i="127"/>
  <c r="C5260" i="127"/>
  <c r="C5261" i="127"/>
  <c r="C5262" i="127"/>
  <c r="C5263" i="127"/>
  <c r="C5264" i="127"/>
  <c r="C5265" i="127"/>
  <c r="C5266" i="127"/>
  <c r="C5267" i="127"/>
  <c r="C5268" i="127"/>
  <c r="C5269" i="127"/>
  <c r="C5270" i="127"/>
  <c r="C5271" i="127"/>
  <c r="C5272" i="127"/>
  <c r="C5273" i="127"/>
  <c r="C5274" i="127"/>
  <c r="C5275" i="127"/>
  <c r="C5276" i="127"/>
  <c r="C5277" i="127"/>
  <c r="C5278" i="127"/>
  <c r="C5279" i="127"/>
  <c r="C5280" i="127"/>
  <c r="C5281" i="127"/>
  <c r="C5282" i="127"/>
  <c r="C5283" i="127"/>
  <c r="C5284" i="127"/>
  <c r="C5285" i="127"/>
  <c r="C5286" i="127"/>
  <c r="C5287" i="127"/>
  <c r="C5288" i="127"/>
  <c r="C5289" i="127"/>
  <c r="C5290" i="127"/>
  <c r="C5291" i="127"/>
  <c r="C5292" i="127"/>
  <c r="C5293" i="127"/>
  <c r="C5294" i="127"/>
  <c r="C5295" i="127"/>
  <c r="C5296" i="127"/>
  <c r="C5297" i="127"/>
  <c r="C5298" i="127"/>
  <c r="C5299" i="127"/>
  <c r="C5300" i="127"/>
  <c r="C5301" i="127"/>
  <c r="C5302" i="127"/>
  <c r="C5303" i="127"/>
  <c r="C5304" i="127"/>
  <c r="C5305" i="127"/>
  <c r="C5306" i="127"/>
  <c r="C5307" i="127"/>
  <c r="C5308" i="127"/>
  <c r="C5309" i="127"/>
  <c r="C5310" i="127"/>
  <c r="C5311" i="127"/>
  <c r="C5312" i="127"/>
  <c r="C5313" i="127"/>
  <c r="C5314" i="127"/>
  <c r="C5315" i="127"/>
  <c r="C5316" i="127"/>
  <c r="C5317" i="127"/>
  <c r="C5318" i="127"/>
  <c r="C5319" i="127"/>
  <c r="C5320" i="127"/>
  <c r="C5321" i="127"/>
  <c r="C5322" i="127"/>
  <c r="C5323" i="127"/>
  <c r="C5324" i="127"/>
  <c r="C5325" i="127"/>
  <c r="C5326" i="127"/>
  <c r="C5327" i="127"/>
  <c r="C5328" i="127"/>
  <c r="C5329" i="127"/>
  <c r="C5330" i="127"/>
  <c r="C5331" i="127"/>
  <c r="C5332" i="127"/>
  <c r="C5333" i="127"/>
  <c r="C5334" i="127"/>
  <c r="C5335" i="127"/>
  <c r="C5336" i="127"/>
  <c r="C5337" i="127"/>
  <c r="C5338" i="127"/>
  <c r="C5339" i="127"/>
  <c r="C5340" i="127"/>
  <c r="C5341" i="127"/>
  <c r="C5342" i="127"/>
  <c r="C5343" i="127"/>
  <c r="C5344" i="127"/>
  <c r="C5345" i="127"/>
  <c r="C5346" i="127"/>
  <c r="C5347" i="127"/>
  <c r="C5348" i="127"/>
  <c r="C5349" i="127"/>
  <c r="C5350" i="127"/>
  <c r="C5351" i="127"/>
  <c r="C5352" i="127"/>
  <c r="C5353" i="127"/>
  <c r="C5354" i="127"/>
  <c r="C5355" i="127"/>
  <c r="C5356" i="127"/>
  <c r="C5357" i="127"/>
  <c r="C5358" i="127"/>
  <c r="C5359" i="127"/>
  <c r="C5360" i="127"/>
  <c r="C5361" i="127"/>
  <c r="C5362" i="127"/>
  <c r="C5363" i="127"/>
  <c r="C5364" i="127"/>
  <c r="C5365" i="127"/>
  <c r="C5366" i="127"/>
  <c r="C5367" i="127"/>
  <c r="C5368" i="127"/>
  <c r="C5369" i="127"/>
  <c r="C5370" i="127"/>
  <c r="C5371" i="127"/>
  <c r="C5372" i="127"/>
  <c r="C5373" i="127"/>
  <c r="C5374" i="127"/>
  <c r="C5375" i="127"/>
  <c r="C5376" i="127"/>
  <c r="C5377" i="127"/>
  <c r="C5378" i="127"/>
  <c r="C5379" i="127"/>
  <c r="C5380" i="127"/>
  <c r="C5381" i="127"/>
  <c r="C5382" i="127"/>
  <c r="C5383" i="127"/>
  <c r="C5384" i="127"/>
  <c r="C5385" i="127"/>
  <c r="C5386" i="127"/>
  <c r="C5387" i="127"/>
  <c r="C5388" i="127"/>
  <c r="C5389" i="127"/>
  <c r="C5390" i="127"/>
  <c r="C5391" i="127"/>
  <c r="C5392" i="127"/>
  <c r="C5393" i="127"/>
  <c r="C5394" i="127"/>
  <c r="C5395" i="127"/>
  <c r="C5396" i="127"/>
  <c r="C5397" i="127"/>
  <c r="C5398" i="127"/>
  <c r="C5399" i="127"/>
  <c r="C5400" i="127"/>
  <c r="C5401" i="127"/>
  <c r="C5402" i="127"/>
  <c r="C5403" i="127"/>
  <c r="C5404" i="127"/>
  <c r="C5405" i="127"/>
  <c r="C5406" i="127"/>
  <c r="C5407" i="127"/>
  <c r="C5408" i="127"/>
  <c r="C5409" i="127"/>
  <c r="C5410" i="127"/>
  <c r="C5411" i="127"/>
  <c r="C5412" i="127"/>
  <c r="C5413" i="127"/>
  <c r="C5414" i="127"/>
  <c r="C5415" i="127"/>
  <c r="C5416" i="127"/>
  <c r="C5417" i="127"/>
  <c r="C5418" i="127"/>
  <c r="C5419" i="127"/>
  <c r="C5420" i="127"/>
  <c r="C5421" i="127"/>
  <c r="C5422" i="127"/>
  <c r="C5423" i="127"/>
  <c r="C5424" i="127"/>
  <c r="C5425" i="127"/>
  <c r="C5426" i="127"/>
  <c r="C5427" i="127"/>
  <c r="C5428" i="127"/>
  <c r="C5429" i="127"/>
  <c r="C5430" i="127"/>
  <c r="C5431" i="127"/>
  <c r="C5432" i="127"/>
  <c r="C5433" i="127"/>
  <c r="C5434" i="127"/>
  <c r="C5435" i="127"/>
  <c r="C5436" i="127"/>
  <c r="C5437" i="127"/>
  <c r="C5438" i="127"/>
  <c r="C5439" i="127"/>
  <c r="C5440" i="127"/>
  <c r="C5441" i="127"/>
  <c r="C5442" i="127"/>
  <c r="C5443" i="127"/>
  <c r="C5444" i="127"/>
  <c r="C5445" i="127"/>
  <c r="C5446" i="127"/>
  <c r="C5447" i="127"/>
  <c r="C5448" i="127"/>
  <c r="C5449" i="127"/>
  <c r="C5450" i="127"/>
  <c r="C5451" i="127"/>
  <c r="C5452" i="127"/>
  <c r="C5453" i="127"/>
  <c r="C5454" i="127"/>
  <c r="C5455" i="127"/>
  <c r="C5456" i="127"/>
  <c r="C5457" i="127"/>
  <c r="C5458" i="127"/>
  <c r="C5459" i="127"/>
  <c r="C5460" i="127"/>
  <c r="C5461" i="127"/>
  <c r="C5462" i="127"/>
  <c r="C5463" i="127"/>
  <c r="C5464" i="127"/>
  <c r="C5465" i="127"/>
  <c r="C5466" i="127"/>
  <c r="C5467" i="127"/>
  <c r="C5468" i="127"/>
  <c r="C5469" i="127"/>
  <c r="C5470" i="127"/>
  <c r="C5471" i="127"/>
  <c r="C5472" i="127"/>
  <c r="C5473" i="127"/>
  <c r="C5474" i="127"/>
  <c r="C5475" i="127"/>
  <c r="C5476" i="127"/>
  <c r="C5477" i="127"/>
  <c r="C5478" i="127"/>
  <c r="C5479" i="127"/>
  <c r="C5480" i="127"/>
  <c r="C5481" i="127"/>
  <c r="C5482" i="127"/>
  <c r="C5483" i="127"/>
  <c r="C5484" i="127"/>
  <c r="C5485" i="127"/>
  <c r="C5486" i="127"/>
  <c r="C5487" i="127"/>
  <c r="C5488" i="127"/>
  <c r="C5489" i="127"/>
  <c r="C5490" i="127"/>
  <c r="C5491" i="127"/>
  <c r="C5492" i="127"/>
  <c r="C5493" i="127"/>
  <c r="C5494" i="127"/>
  <c r="C5495" i="127"/>
  <c r="C5496" i="127"/>
  <c r="C5497" i="127"/>
  <c r="C5498" i="127"/>
  <c r="C5499" i="127"/>
  <c r="C5500" i="127"/>
  <c r="C5501" i="127"/>
  <c r="C5502" i="127"/>
  <c r="C5503" i="127"/>
  <c r="C5504" i="127"/>
  <c r="C5505" i="127"/>
  <c r="C5506" i="127"/>
  <c r="C5507" i="127"/>
  <c r="C5508" i="127"/>
  <c r="C5509" i="127"/>
  <c r="C5510" i="127"/>
  <c r="C5511" i="127"/>
  <c r="C5512" i="127"/>
  <c r="C5513" i="127"/>
  <c r="C5514" i="127"/>
  <c r="C5515" i="127"/>
  <c r="C5516" i="127"/>
  <c r="C5517" i="127"/>
  <c r="C5518" i="127"/>
  <c r="C5519" i="127"/>
  <c r="C5520" i="127"/>
  <c r="C5521" i="127"/>
  <c r="C5522" i="127"/>
  <c r="C5523" i="127"/>
  <c r="C5524" i="127"/>
  <c r="C5525" i="127"/>
  <c r="C5526" i="127"/>
  <c r="C5527" i="127"/>
  <c r="C5528" i="127"/>
  <c r="C5529" i="127"/>
  <c r="C5530" i="127"/>
  <c r="C5531" i="127"/>
  <c r="C5532" i="127"/>
  <c r="C5533" i="127"/>
  <c r="C5534" i="127"/>
  <c r="C5535" i="127"/>
  <c r="C5536" i="127"/>
  <c r="C5537" i="127"/>
  <c r="C5538" i="127"/>
  <c r="C5539" i="127"/>
  <c r="C5540" i="127"/>
  <c r="C5541" i="127"/>
  <c r="C5542" i="127"/>
  <c r="C5543" i="127"/>
  <c r="C5544" i="127"/>
  <c r="C5545" i="127"/>
  <c r="C5546" i="127"/>
  <c r="C5547" i="127"/>
  <c r="C5548" i="127"/>
  <c r="C5549" i="127"/>
  <c r="C5550" i="127"/>
  <c r="C5551" i="127"/>
  <c r="C5552" i="127"/>
  <c r="C5553" i="127"/>
  <c r="C5554" i="127"/>
  <c r="C5555" i="127"/>
  <c r="C5556" i="127"/>
  <c r="C5557" i="127"/>
  <c r="C5558" i="127"/>
  <c r="C5559" i="127"/>
  <c r="C5560" i="127"/>
  <c r="C5561" i="127"/>
  <c r="C5562" i="127"/>
  <c r="C5563" i="127"/>
  <c r="C5564" i="127"/>
  <c r="C5565" i="127"/>
  <c r="C5566" i="127"/>
  <c r="C5567" i="127"/>
  <c r="C5568" i="127"/>
  <c r="C5569" i="127"/>
  <c r="C5570" i="127"/>
  <c r="C5571" i="127"/>
  <c r="C5572" i="127"/>
  <c r="C5573" i="127"/>
  <c r="C5574" i="127"/>
  <c r="C5575" i="127"/>
  <c r="C5576" i="127"/>
  <c r="C5577" i="127"/>
  <c r="C5578" i="127"/>
  <c r="C5579" i="127"/>
  <c r="C5580" i="127"/>
  <c r="C5581" i="127"/>
  <c r="C5582" i="127"/>
  <c r="C5583" i="127"/>
  <c r="C5584" i="127"/>
  <c r="C5585" i="127"/>
  <c r="C5586" i="127"/>
  <c r="C5587" i="127"/>
  <c r="C5588" i="127"/>
  <c r="C5589" i="127"/>
  <c r="C5590" i="127"/>
  <c r="C5591" i="127"/>
  <c r="C5592" i="127"/>
  <c r="C5593" i="127"/>
  <c r="C5594" i="127"/>
  <c r="C5595" i="127"/>
  <c r="C5596" i="127"/>
  <c r="C5597" i="127"/>
  <c r="C5598" i="127"/>
  <c r="C5599" i="127"/>
  <c r="C5600" i="127"/>
  <c r="C5601" i="127"/>
  <c r="C5602" i="127"/>
  <c r="C5603" i="127"/>
  <c r="C5604" i="127"/>
  <c r="C5605" i="127"/>
  <c r="C5606" i="127"/>
  <c r="C5607" i="127"/>
  <c r="C5608" i="127"/>
  <c r="C5609" i="127"/>
  <c r="C5610" i="127"/>
  <c r="C5611" i="127"/>
  <c r="C5612" i="127"/>
  <c r="C5613" i="127"/>
  <c r="C5614" i="127"/>
  <c r="C5615" i="127"/>
  <c r="C5616" i="127"/>
  <c r="C5617" i="127"/>
  <c r="C5618" i="127"/>
  <c r="C5619" i="127"/>
  <c r="C5620" i="127"/>
  <c r="C5621" i="127"/>
  <c r="C5622" i="127"/>
  <c r="C5623" i="127"/>
  <c r="C5624" i="127"/>
  <c r="C5625" i="127"/>
  <c r="C5626" i="127"/>
  <c r="C5627" i="127"/>
  <c r="C5628" i="127"/>
  <c r="C5629" i="127"/>
  <c r="C5630" i="127"/>
  <c r="C5631" i="127"/>
  <c r="C5632" i="127"/>
  <c r="C5633" i="127"/>
  <c r="C5634" i="127"/>
  <c r="C5635" i="127"/>
  <c r="C5636" i="127"/>
  <c r="C5637" i="127"/>
  <c r="C5638" i="127"/>
  <c r="C5639" i="127"/>
  <c r="C5640" i="127"/>
  <c r="C5641" i="127"/>
  <c r="C5642" i="127"/>
  <c r="C5643" i="127"/>
  <c r="C5644" i="127"/>
  <c r="C5645" i="127"/>
  <c r="C5646" i="127"/>
  <c r="C5647" i="127"/>
  <c r="C5648" i="127"/>
  <c r="C5649" i="127"/>
  <c r="C5650" i="127"/>
  <c r="C5651" i="127"/>
  <c r="C5652" i="127"/>
  <c r="C5653" i="127"/>
  <c r="C5654" i="127"/>
  <c r="C5655" i="127"/>
  <c r="C5656" i="127"/>
  <c r="C5657" i="127"/>
  <c r="C5658" i="127"/>
  <c r="C5659" i="127"/>
  <c r="C5660" i="127"/>
  <c r="C5661" i="127"/>
  <c r="C5662" i="127"/>
  <c r="C5663" i="127"/>
  <c r="C5664" i="127"/>
  <c r="C5665" i="127"/>
  <c r="C5666" i="127"/>
  <c r="C5667" i="127"/>
  <c r="C5668" i="127"/>
  <c r="C5669" i="127"/>
  <c r="C5670" i="127"/>
  <c r="C5671" i="127"/>
  <c r="C5672" i="127"/>
  <c r="C5673" i="127"/>
  <c r="C5674" i="127"/>
  <c r="C5675" i="127"/>
  <c r="C5676" i="127"/>
  <c r="C5677" i="127"/>
  <c r="C5678" i="127"/>
  <c r="C5679" i="127"/>
  <c r="C5680" i="127"/>
  <c r="C5681" i="127"/>
  <c r="C5682" i="127"/>
  <c r="C5683" i="127"/>
  <c r="C5684" i="127"/>
  <c r="C5685" i="127"/>
  <c r="C5686" i="127"/>
  <c r="C5687" i="127"/>
  <c r="C5688" i="127"/>
  <c r="C5689" i="127"/>
  <c r="C5690" i="127"/>
  <c r="C5691" i="127"/>
  <c r="C5692" i="127"/>
  <c r="C5693" i="127"/>
  <c r="C5694" i="127"/>
  <c r="C5695" i="127"/>
  <c r="C5696" i="127"/>
  <c r="C5697" i="127"/>
  <c r="C5698" i="127"/>
  <c r="C5699" i="127"/>
  <c r="C5700" i="127"/>
  <c r="C5701" i="127"/>
  <c r="C5702" i="127"/>
  <c r="C5703" i="127"/>
  <c r="C5704" i="127"/>
  <c r="C5705" i="127"/>
  <c r="C5706" i="127"/>
  <c r="C5707" i="127"/>
  <c r="C5708" i="127"/>
  <c r="C5709" i="127"/>
  <c r="C5710" i="127"/>
  <c r="C5711" i="127"/>
  <c r="C5712" i="127"/>
  <c r="C5713" i="127"/>
  <c r="C5714" i="127"/>
  <c r="C5715" i="127"/>
  <c r="C5716" i="127"/>
  <c r="C5717" i="127"/>
  <c r="C5718" i="127"/>
  <c r="C5719" i="127"/>
  <c r="C5720" i="127"/>
  <c r="C5721" i="127"/>
  <c r="C5722" i="127"/>
  <c r="C5723" i="127"/>
  <c r="C5724" i="127"/>
  <c r="C5725" i="127"/>
  <c r="C5726" i="127"/>
  <c r="C5727" i="127"/>
  <c r="C5728" i="127"/>
  <c r="C5729" i="127"/>
  <c r="C5730" i="127"/>
  <c r="C5731" i="127"/>
  <c r="C5732" i="127"/>
  <c r="C5733" i="127"/>
  <c r="C5734" i="127"/>
  <c r="C5735" i="127"/>
  <c r="C5736" i="127"/>
  <c r="C5737" i="127"/>
  <c r="C5738" i="127"/>
  <c r="C5739" i="127"/>
  <c r="C5740" i="127"/>
  <c r="C5741" i="127"/>
  <c r="C5742" i="127"/>
  <c r="C5743" i="127"/>
  <c r="C5744" i="127"/>
  <c r="C5745" i="127"/>
  <c r="C5746" i="127"/>
  <c r="C5747" i="127"/>
  <c r="C5748" i="127"/>
  <c r="C5749" i="127"/>
  <c r="C5750" i="127"/>
  <c r="C5751" i="127"/>
  <c r="C5752" i="127"/>
  <c r="C5753" i="127"/>
  <c r="C5754" i="127"/>
  <c r="C5755" i="127"/>
  <c r="C5756" i="127"/>
  <c r="C5757" i="127"/>
  <c r="C5758" i="127"/>
  <c r="C5759" i="127"/>
  <c r="C5760" i="127"/>
  <c r="C5761" i="127"/>
  <c r="C5762" i="127"/>
  <c r="C5763" i="127"/>
  <c r="C5764" i="127"/>
  <c r="C5765" i="127"/>
  <c r="C5766" i="127"/>
  <c r="C5767" i="127"/>
  <c r="C5768" i="127"/>
  <c r="C5769" i="127"/>
  <c r="C5770" i="127"/>
  <c r="C5771" i="127"/>
  <c r="C5772" i="127"/>
  <c r="C5773" i="127"/>
  <c r="C5774" i="127"/>
  <c r="C5775" i="127"/>
  <c r="C5776" i="127"/>
  <c r="C5777" i="127"/>
  <c r="C5778" i="127"/>
  <c r="C5779" i="127"/>
  <c r="C5780" i="127"/>
  <c r="C5781" i="127"/>
  <c r="C5782" i="127"/>
  <c r="C5783" i="127"/>
  <c r="C5784" i="127"/>
  <c r="C5785" i="127"/>
  <c r="C5786" i="127"/>
  <c r="C5787" i="127"/>
  <c r="C5788" i="127"/>
  <c r="C5789" i="127"/>
  <c r="C5790" i="127"/>
  <c r="C5791" i="127"/>
  <c r="C5792" i="127"/>
  <c r="C5793" i="127"/>
  <c r="C5794" i="127"/>
  <c r="C5795" i="127"/>
  <c r="C5796" i="127"/>
  <c r="C5797" i="127"/>
  <c r="C5798" i="127"/>
  <c r="C5799" i="127"/>
  <c r="C5800" i="127"/>
  <c r="C5801" i="127"/>
  <c r="C5802" i="127"/>
  <c r="C5803" i="127"/>
  <c r="C5804" i="127"/>
  <c r="C5805" i="127"/>
  <c r="C5806" i="127"/>
  <c r="C5807" i="127"/>
  <c r="C5808" i="127"/>
  <c r="C5809" i="127"/>
  <c r="C5810" i="127"/>
  <c r="C5811" i="127"/>
  <c r="C5812" i="127"/>
  <c r="C5813" i="127"/>
  <c r="C5814" i="127"/>
  <c r="C5815" i="127"/>
  <c r="C5816" i="127"/>
  <c r="C5817" i="127"/>
  <c r="C5818" i="127"/>
  <c r="C5819" i="127"/>
  <c r="C5820" i="127"/>
  <c r="C5821" i="127"/>
  <c r="C5822" i="127"/>
  <c r="C5823" i="127"/>
  <c r="C5824" i="127"/>
  <c r="C5825" i="127"/>
  <c r="C5826" i="127"/>
  <c r="C5827" i="127"/>
  <c r="C5828" i="127"/>
  <c r="C5829" i="127"/>
  <c r="C5830" i="127"/>
  <c r="C5831" i="127"/>
  <c r="C5832" i="127"/>
  <c r="C5833" i="127"/>
  <c r="C5834" i="127"/>
  <c r="C5835" i="127"/>
  <c r="C5836" i="127"/>
  <c r="C5837" i="127"/>
  <c r="C5838" i="127"/>
  <c r="C5839" i="127"/>
  <c r="C5840" i="127"/>
  <c r="C5841" i="127"/>
  <c r="C5842" i="127"/>
  <c r="C5843" i="127"/>
  <c r="C5844" i="127"/>
  <c r="C5845" i="127"/>
  <c r="C5846" i="127"/>
  <c r="C5847" i="127"/>
  <c r="C5848" i="127"/>
  <c r="C5849" i="127"/>
  <c r="C5850" i="127"/>
  <c r="C5851" i="127"/>
  <c r="C5852" i="127"/>
  <c r="C5853" i="127"/>
  <c r="C5854" i="127"/>
  <c r="C5855" i="127"/>
  <c r="C5856" i="127"/>
  <c r="C5857" i="127"/>
  <c r="C5858" i="127"/>
  <c r="C5859" i="127"/>
  <c r="C5860" i="127"/>
  <c r="C5861" i="127"/>
  <c r="C5862" i="127"/>
  <c r="C5863" i="127"/>
  <c r="C5864" i="127"/>
  <c r="C5865" i="127"/>
  <c r="C5866" i="127"/>
  <c r="C5867" i="127"/>
  <c r="C5868" i="127"/>
  <c r="C5869" i="127"/>
  <c r="C5870" i="127"/>
  <c r="C5871" i="127"/>
  <c r="C5872" i="127"/>
  <c r="C5873" i="127"/>
  <c r="C5874" i="127"/>
  <c r="C5875" i="127"/>
  <c r="C5876" i="127"/>
  <c r="C5877" i="127"/>
  <c r="C5878" i="127"/>
  <c r="C5879" i="127"/>
  <c r="C5880" i="127"/>
  <c r="C5881" i="127"/>
  <c r="C5882" i="127"/>
  <c r="C5883" i="127"/>
  <c r="C5884" i="127"/>
  <c r="C5885" i="127"/>
  <c r="C5886" i="127"/>
  <c r="C5887" i="127"/>
  <c r="C5888" i="127"/>
  <c r="C5889" i="127"/>
  <c r="C5890" i="127"/>
  <c r="C5891" i="127"/>
  <c r="C5892" i="127"/>
  <c r="C5893" i="127"/>
  <c r="C5894" i="127"/>
  <c r="C5895" i="127"/>
  <c r="C5896" i="127"/>
  <c r="C5897" i="127"/>
  <c r="C5898" i="127"/>
  <c r="C5899" i="127"/>
  <c r="C5900" i="127"/>
  <c r="C5901" i="127"/>
  <c r="C5902" i="127"/>
  <c r="C5903" i="127"/>
  <c r="C5904" i="127"/>
  <c r="C5905" i="127"/>
  <c r="C5906" i="127"/>
  <c r="C5907" i="127"/>
  <c r="C5908" i="127"/>
  <c r="C5909" i="127"/>
  <c r="C5910" i="127"/>
  <c r="C5911" i="127"/>
  <c r="C5912" i="127"/>
  <c r="C5913" i="127"/>
  <c r="C5914" i="127"/>
  <c r="C5915" i="127"/>
  <c r="C5916" i="127"/>
  <c r="C5917" i="127"/>
  <c r="C5918" i="127"/>
  <c r="C5919" i="127"/>
  <c r="C5920" i="127"/>
  <c r="C5921" i="127"/>
  <c r="C5922" i="127"/>
  <c r="C5923" i="127"/>
  <c r="C5924" i="127"/>
  <c r="C5925" i="127"/>
  <c r="C5926" i="127"/>
  <c r="C5927" i="127"/>
  <c r="C5928" i="127"/>
  <c r="C5929" i="127"/>
  <c r="C5930" i="127"/>
  <c r="C5931" i="127"/>
  <c r="C5932" i="127"/>
  <c r="C5933" i="127"/>
  <c r="C5934" i="127"/>
  <c r="C5935" i="127"/>
  <c r="C5936" i="127"/>
  <c r="C5937" i="127"/>
  <c r="C5938" i="127"/>
  <c r="C5939" i="127"/>
  <c r="C5940" i="127"/>
  <c r="C5941" i="127"/>
  <c r="C5942" i="127"/>
  <c r="C5943" i="127"/>
  <c r="C5944" i="127"/>
  <c r="C5945" i="127"/>
  <c r="C5946" i="127"/>
  <c r="C5947" i="127"/>
  <c r="C5948" i="127"/>
  <c r="C5949" i="127"/>
  <c r="C5950" i="127"/>
  <c r="C5951" i="127"/>
  <c r="C5952" i="127"/>
  <c r="C5953" i="127"/>
  <c r="C5954" i="127"/>
  <c r="C5955" i="127"/>
  <c r="C5956" i="127"/>
  <c r="C5957" i="127"/>
  <c r="C5958" i="127"/>
  <c r="C5959" i="127"/>
  <c r="C5960" i="127"/>
  <c r="C5961" i="127"/>
  <c r="C5962" i="127"/>
  <c r="C5963" i="127"/>
  <c r="C5964" i="127"/>
  <c r="C5965" i="127"/>
  <c r="C5966" i="127"/>
  <c r="C5967" i="127"/>
  <c r="C5968" i="127"/>
  <c r="C5969" i="127"/>
  <c r="C5970" i="127"/>
  <c r="C5971" i="127"/>
  <c r="C5972" i="127"/>
  <c r="C5973" i="127"/>
  <c r="C5974" i="127"/>
  <c r="C5975" i="127"/>
  <c r="C5976" i="127"/>
  <c r="C5977" i="127"/>
  <c r="C5978" i="127"/>
  <c r="C5979" i="127"/>
  <c r="C5980" i="127"/>
  <c r="C5981" i="127"/>
  <c r="C5982" i="127"/>
  <c r="C5983" i="127"/>
  <c r="C5984" i="127"/>
  <c r="C5985" i="127"/>
  <c r="C5986" i="127"/>
  <c r="C5987" i="127"/>
  <c r="C5988" i="127"/>
  <c r="C5989" i="127"/>
  <c r="C5990" i="127"/>
  <c r="C5991" i="127"/>
  <c r="C5992" i="127"/>
  <c r="C5993" i="127"/>
  <c r="C5994" i="127"/>
  <c r="C5995" i="127"/>
  <c r="C5996" i="127"/>
  <c r="C5997" i="127"/>
  <c r="C5998" i="127"/>
  <c r="C5999" i="127"/>
  <c r="C6000" i="127"/>
  <c r="C6001" i="127"/>
  <c r="C6002" i="127"/>
  <c r="C6003" i="127"/>
  <c r="C6004" i="127"/>
  <c r="C6005" i="127"/>
  <c r="C6006" i="127"/>
  <c r="C6007" i="127"/>
  <c r="C6008" i="127"/>
  <c r="C6009" i="127"/>
  <c r="C6010" i="127"/>
  <c r="C6011" i="127"/>
  <c r="C6012" i="127"/>
  <c r="C6013" i="127"/>
  <c r="C6014" i="127"/>
  <c r="C6015" i="127"/>
  <c r="C6016" i="127"/>
  <c r="C6017" i="127"/>
  <c r="C6018" i="127"/>
  <c r="C6019" i="127"/>
  <c r="C6020" i="127"/>
  <c r="C6021" i="127"/>
  <c r="C6022" i="127"/>
  <c r="C6023" i="127"/>
  <c r="C6024" i="127"/>
  <c r="C6025" i="127"/>
  <c r="C6026" i="127"/>
  <c r="C6027" i="127"/>
  <c r="C6028" i="127"/>
  <c r="C6029" i="127"/>
  <c r="C6030" i="127"/>
  <c r="C6031" i="127"/>
  <c r="C6032" i="127"/>
  <c r="C6033" i="127"/>
  <c r="C6034" i="127"/>
  <c r="C6035" i="127"/>
  <c r="C6036" i="127"/>
  <c r="C6037" i="127"/>
  <c r="C6038" i="127"/>
  <c r="C6039" i="127"/>
  <c r="C6040" i="127"/>
  <c r="C6041" i="127"/>
  <c r="C6042" i="127"/>
  <c r="C6043" i="127"/>
  <c r="C6044" i="127"/>
  <c r="C6045" i="127"/>
  <c r="C6046" i="127"/>
  <c r="C6047" i="127"/>
  <c r="C6048" i="127"/>
  <c r="C6049" i="127"/>
  <c r="C6050" i="127"/>
  <c r="C6051" i="127"/>
  <c r="C6052" i="127"/>
  <c r="C6053" i="127"/>
  <c r="C6054" i="127"/>
  <c r="C6055" i="127"/>
  <c r="C6056" i="127"/>
  <c r="C6057" i="127"/>
  <c r="C6058" i="127"/>
  <c r="C6059" i="127"/>
  <c r="C6060" i="127"/>
  <c r="C6061" i="127"/>
  <c r="C6062" i="127"/>
  <c r="C6063" i="127"/>
  <c r="C6064" i="127"/>
  <c r="C6065" i="127"/>
  <c r="C6066" i="127"/>
  <c r="C6067" i="127"/>
  <c r="C6068" i="127"/>
  <c r="C6069" i="127"/>
  <c r="C6070" i="127"/>
  <c r="C6071" i="127"/>
  <c r="C6072" i="127"/>
  <c r="C6073" i="127"/>
  <c r="C6074" i="127"/>
  <c r="C6075" i="127"/>
  <c r="C6076" i="127"/>
  <c r="C6077" i="127"/>
  <c r="C6078" i="127"/>
  <c r="C6079" i="127"/>
  <c r="C6080" i="127"/>
  <c r="C6081" i="127"/>
  <c r="C6082" i="127"/>
  <c r="C6083" i="127"/>
  <c r="C6084" i="127"/>
  <c r="C6085" i="127"/>
  <c r="C6086" i="127"/>
  <c r="C6087" i="127"/>
  <c r="C6088" i="127"/>
  <c r="C6089" i="127"/>
  <c r="C6090" i="127"/>
  <c r="C6091" i="127"/>
  <c r="C6092" i="127"/>
  <c r="C6093" i="127"/>
  <c r="C6094" i="127"/>
  <c r="C6095" i="127"/>
  <c r="C6096" i="127"/>
  <c r="C6097" i="127"/>
  <c r="C6098" i="127"/>
  <c r="C6099" i="127"/>
  <c r="C6100" i="127"/>
  <c r="C6101" i="127"/>
  <c r="C6102" i="127"/>
  <c r="C6103" i="127"/>
  <c r="C6104" i="127"/>
  <c r="C6105" i="127"/>
  <c r="C6106" i="127"/>
  <c r="C6107" i="127"/>
  <c r="C6108" i="127"/>
  <c r="C6109" i="127"/>
  <c r="C6110" i="127"/>
  <c r="C6111" i="127"/>
  <c r="C6112" i="127"/>
  <c r="C6113" i="127"/>
  <c r="C6114" i="127"/>
  <c r="C6115" i="127"/>
  <c r="C6116" i="127"/>
  <c r="C6117" i="127"/>
  <c r="C6118" i="127"/>
  <c r="C6119" i="127"/>
  <c r="C6120" i="127"/>
  <c r="C6121" i="127"/>
  <c r="C6122" i="127"/>
  <c r="C6123" i="127"/>
  <c r="C6124" i="127"/>
  <c r="C6125" i="127"/>
  <c r="C6126" i="127"/>
  <c r="C6127" i="127"/>
  <c r="C6128" i="127"/>
  <c r="C6129" i="127"/>
  <c r="C6130" i="127"/>
  <c r="C6131" i="127"/>
  <c r="C6132" i="127"/>
  <c r="C6133" i="127"/>
  <c r="C6134" i="127"/>
  <c r="C6135" i="127"/>
  <c r="C6136" i="127"/>
  <c r="C6137" i="127"/>
  <c r="C6138" i="127"/>
  <c r="C6139" i="127"/>
  <c r="C6140" i="127"/>
  <c r="C6141" i="127"/>
  <c r="C6142" i="127"/>
  <c r="C6143" i="127"/>
  <c r="C6144" i="127"/>
  <c r="C6145" i="127"/>
  <c r="C6146" i="127"/>
  <c r="C6147" i="127"/>
  <c r="C6148" i="127"/>
  <c r="C6149" i="127"/>
  <c r="C6150" i="127"/>
  <c r="C6151" i="127"/>
  <c r="C6152" i="127"/>
  <c r="C6153" i="127"/>
  <c r="C6154" i="127"/>
  <c r="C6155" i="127"/>
  <c r="C6156" i="127"/>
  <c r="C6157" i="127"/>
  <c r="C6158" i="127"/>
  <c r="C6159" i="127"/>
  <c r="C6160" i="127"/>
  <c r="C6161" i="127"/>
  <c r="C6162" i="127"/>
  <c r="C6163" i="127"/>
  <c r="C6164" i="127"/>
  <c r="C6165" i="127"/>
  <c r="C6166" i="127"/>
  <c r="C6167" i="127"/>
  <c r="C6168" i="127"/>
  <c r="C6169" i="127"/>
  <c r="C6170" i="127"/>
  <c r="C6171" i="127"/>
  <c r="C6172" i="127"/>
  <c r="C6173" i="127"/>
  <c r="C6174" i="127"/>
  <c r="C6175" i="127"/>
  <c r="C6176" i="127"/>
  <c r="C6177" i="127"/>
  <c r="C6178" i="127"/>
  <c r="C6179" i="127"/>
  <c r="C6180" i="127"/>
  <c r="C6181" i="127"/>
  <c r="C6182" i="127"/>
  <c r="C6183" i="127"/>
  <c r="C6184" i="127"/>
  <c r="C6185" i="127"/>
  <c r="C6186" i="127"/>
  <c r="C6187" i="127"/>
  <c r="C6188" i="127"/>
  <c r="C6189" i="127"/>
  <c r="C6190" i="127"/>
  <c r="C6191" i="127"/>
  <c r="C6192" i="127"/>
  <c r="C6193" i="127"/>
  <c r="C6194" i="127"/>
  <c r="C6195" i="127"/>
  <c r="C6196" i="127"/>
  <c r="C6197" i="127"/>
  <c r="C6198" i="127"/>
  <c r="C6199" i="127"/>
  <c r="C6200" i="127"/>
  <c r="C6201" i="127"/>
  <c r="C6202" i="127"/>
  <c r="C6203" i="127"/>
  <c r="C6204" i="127"/>
  <c r="C6205" i="127"/>
  <c r="C6206" i="127"/>
  <c r="C6207" i="127"/>
  <c r="C6208" i="127"/>
  <c r="C6209" i="127"/>
  <c r="C6210" i="127"/>
  <c r="C6211" i="127"/>
  <c r="C6212" i="127"/>
  <c r="C6213" i="127"/>
  <c r="C6214" i="127"/>
  <c r="C6215" i="127"/>
  <c r="C6216" i="127"/>
  <c r="C6217" i="127"/>
  <c r="C6218" i="127"/>
  <c r="C6219" i="127"/>
  <c r="C6220" i="127"/>
  <c r="C6221" i="127"/>
  <c r="C6222" i="127"/>
  <c r="C6223" i="127"/>
  <c r="C6224" i="127"/>
  <c r="C6225" i="127"/>
  <c r="C6226" i="127"/>
  <c r="C6227" i="127"/>
  <c r="C6228" i="127"/>
  <c r="C6229" i="127"/>
  <c r="C6230" i="127"/>
  <c r="C6231" i="127"/>
  <c r="C6232" i="127"/>
  <c r="C6233" i="127"/>
  <c r="C6234" i="127"/>
  <c r="C6235" i="127"/>
  <c r="C6236" i="127"/>
  <c r="C6237" i="127"/>
  <c r="C6238" i="127"/>
  <c r="C6239" i="127"/>
  <c r="C6240" i="127"/>
  <c r="C6241" i="127"/>
  <c r="C6242" i="127"/>
  <c r="C6243" i="127"/>
  <c r="C6244" i="127"/>
  <c r="C6245" i="127"/>
  <c r="C6246" i="127"/>
  <c r="C6247" i="127"/>
  <c r="C6248" i="127"/>
  <c r="C6249" i="127"/>
  <c r="C6250" i="127"/>
  <c r="C6251" i="127"/>
  <c r="C6252" i="127"/>
  <c r="C6253" i="127"/>
  <c r="C6254" i="127"/>
  <c r="C6255" i="127"/>
  <c r="C6256" i="127"/>
  <c r="C6257" i="127"/>
  <c r="C6258" i="127"/>
  <c r="C6259" i="127"/>
  <c r="C6260" i="127"/>
  <c r="C6261" i="127"/>
  <c r="C6262" i="127"/>
  <c r="C6263" i="127"/>
  <c r="C6264" i="127"/>
  <c r="C6265" i="127"/>
  <c r="C6266" i="127"/>
  <c r="C6267" i="127"/>
  <c r="C6268" i="127"/>
  <c r="C6269" i="127"/>
  <c r="C6270" i="127"/>
  <c r="C6271" i="127"/>
  <c r="C6272" i="127"/>
  <c r="C6273" i="127"/>
  <c r="C6274" i="127"/>
  <c r="C6275" i="127"/>
  <c r="C6276" i="127"/>
  <c r="C6277" i="127"/>
  <c r="C6278" i="127"/>
  <c r="C6279" i="127"/>
  <c r="C6280" i="127"/>
  <c r="C6281" i="127"/>
  <c r="C6282" i="127"/>
  <c r="C6283" i="127"/>
  <c r="C6284" i="127"/>
  <c r="C6285" i="127"/>
  <c r="C6286" i="127"/>
  <c r="C6287" i="127"/>
  <c r="C6288" i="127"/>
  <c r="C6289" i="127"/>
  <c r="C6290" i="127"/>
  <c r="C6291" i="127"/>
  <c r="C6292" i="127"/>
  <c r="C6293" i="127"/>
  <c r="C6294" i="127"/>
  <c r="C6295" i="127"/>
  <c r="C6296" i="127"/>
  <c r="C6297" i="127"/>
  <c r="C6298" i="127"/>
  <c r="C6299" i="127"/>
  <c r="C6300" i="127"/>
  <c r="C6301" i="127"/>
  <c r="C6302" i="127"/>
  <c r="C6303" i="127"/>
  <c r="C6304" i="127"/>
  <c r="C6305" i="127"/>
  <c r="C6306" i="127"/>
  <c r="C6307" i="127"/>
  <c r="C6308" i="127"/>
  <c r="C6309" i="127"/>
  <c r="C6310" i="127"/>
  <c r="C6311" i="127"/>
  <c r="C6312" i="127"/>
  <c r="C6313" i="127"/>
  <c r="C6314" i="127"/>
  <c r="C6315" i="127"/>
  <c r="C6316" i="127"/>
  <c r="C6317" i="127"/>
  <c r="C6318" i="127"/>
  <c r="C6319" i="127"/>
  <c r="C6320" i="127"/>
  <c r="C6321" i="127"/>
  <c r="C6322" i="127"/>
  <c r="C6323" i="127"/>
  <c r="C6324" i="127"/>
  <c r="C6325" i="127"/>
  <c r="C6326" i="127"/>
  <c r="C6327" i="127"/>
  <c r="C6328" i="127"/>
  <c r="C6329" i="127"/>
  <c r="C6330" i="127"/>
  <c r="C6331" i="127"/>
  <c r="C6332" i="127"/>
  <c r="C6333" i="127"/>
  <c r="C6334" i="127"/>
  <c r="C6335" i="127"/>
  <c r="C6336" i="127"/>
  <c r="C6337" i="127"/>
  <c r="C6338" i="127"/>
  <c r="C6339" i="127"/>
  <c r="C6340" i="127"/>
  <c r="C6341" i="127"/>
  <c r="C6342" i="127"/>
  <c r="C6343" i="127"/>
  <c r="C6344" i="127"/>
  <c r="C6345" i="127"/>
  <c r="C6346" i="127"/>
  <c r="C6347" i="127"/>
  <c r="C6348" i="127"/>
  <c r="C6349" i="127"/>
  <c r="C6350" i="127"/>
  <c r="C6351" i="127"/>
  <c r="C6352" i="127"/>
  <c r="C6353" i="127"/>
  <c r="C6354" i="127"/>
  <c r="C6355" i="127"/>
  <c r="C6356" i="127"/>
  <c r="C6357" i="127"/>
  <c r="C6358" i="127"/>
  <c r="C6359" i="127"/>
  <c r="C6360" i="127"/>
  <c r="C6361" i="127"/>
  <c r="C6362" i="127"/>
  <c r="C6363" i="127"/>
  <c r="C6364" i="127"/>
  <c r="C6365" i="127"/>
  <c r="C6366" i="127"/>
  <c r="C6367" i="127"/>
  <c r="C6368" i="127"/>
  <c r="C6369" i="127"/>
  <c r="C6370" i="127"/>
  <c r="C6371" i="127"/>
  <c r="C6372" i="127"/>
  <c r="C6373" i="127"/>
  <c r="C6374" i="127"/>
  <c r="C6375" i="127"/>
  <c r="C6376" i="127"/>
  <c r="C6377" i="127"/>
  <c r="C6378" i="127"/>
  <c r="C6379" i="127"/>
  <c r="C6380" i="127"/>
  <c r="C6381" i="127"/>
  <c r="C6382" i="127"/>
  <c r="C6383" i="127"/>
  <c r="C6384" i="127"/>
  <c r="C6385" i="127"/>
  <c r="C6386" i="127"/>
  <c r="C6387" i="127"/>
  <c r="C6388" i="127"/>
  <c r="C6389" i="127"/>
  <c r="C6390" i="127"/>
  <c r="C6391" i="127"/>
  <c r="C6392" i="127"/>
  <c r="C6393" i="127"/>
  <c r="C6394" i="127"/>
  <c r="C6395" i="127"/>
  <c r="C6396" i="127"/>
  <c r="C6397" i="127"/>
  <c r="C6398" i="127"/>
  <c r="C6399" i="127"/>
  <c r="C6400" i="127"/>
  <c r="C6401" i="127"/>
  <c r="C6402" i="127"/>
  <c r="C6403" i="127"/>
  <c r="C6404" i="127"/>
  <c r="C6405" i="127"/>
  <c r="C6406" i="127"/>
  <c r="C6407" i="127"/>
  <c r="C6408" i="127"/>
  <c r="C6409" i="127"/>
  <c r="C6410" i="127"/>
  <c r="C6411" i="127"/>
  <c r="C6412" i="127"/>
  <c r="C6413" i="127"/>
  <c r="C6414" i="127"/>
  <c r="C6415" i="127"/>
  <c r="C6416" i="127"/>
  <c r="C6417" i="127"/>
  <c r="C6418" i="127"/>
  <c r="C6419" i="127"/>
  <c r="C6420" i="127"/>
  <c r="C6421" i="127"/>
  <c r="C6422" i="127"/>
  <c r="C6423" i="127"/>
  <c r="C6424" i="127"/>
  <c r="C6425" i="127"/>
  <c r="C6426" i="127"/>
  <c r="C6427" i="127"/>
  <c r="C6428" i="127"/>
  <c r="C6429" i="127"/>
  <c r="C6430" i="127"/>
  <c r="C6431" i="127"/>
  <c r="C6432" i="127"/>
  <c r="C6433" i="127"/>
  <c r="C6434" i="127"/>
  <c r="C6435" i="127"/>
  <c r="C6436" i="127"/>
  <c r="C6437" i="127"/>
  <c r="C6438" i="127"/>
  <c r="C6439" i="127"/>
  <c r="C6440" i="127"/>
  <c r="C6441" i="127"/>
  <c r="C6442" i="127"/>
  <c r="C6443" i="127"/>
  <c r="C6444" i="127"/>
  <c r="C6445" i="127"/>
  <c r="C6446" i="127"/>
  <c r="C6447" i="127"/>
  <c r="C6448" i="127"/>
  <c r="C6449" i="127"/>
  <c r="C6450" i="127"/>
  <c r="C6451" i="127"/>
  <c r="C6452" i="127"/>
  <c r="C6453" i="127"/>
  <c r="C6454" i="127"/>
  <c r="C6455" i="127"/>
  <c r="C6456" i="127"/>
  <c r="C6457" i="127"/>
  <c r="C6458" i="127"/>
  <c r="C6459" i="127"/>
  <c r="C6460" i="127"/>
  <c r="C6461" i="127"/>
  <c r="C6462" i="127"/>
  <c r="C6463" i="127"/>
  <c r="C6464" i="127"/>
  <c r="C6465" i="127"/>
  <c r="C6466" i="127"/>
  <c r="C6467" i="127"/>
  <c r="C6468" i="127"/>
  <c r="C6469" i="127"/>
  <c r="C6470" i="127"/>
  <c r="C6471" i="127"/>
  <c r="C6472" i="127"/>
  <c r="C6473" i="127"/>
  <c r="C6474" i="127"/>
  <c r="C6475" i="127"/>
  <c r="C6476" i="127"/>
  <c r="C6477" i="127"/>
  <c r="C6478" i="127"/>
  <c r="C6479" i="127"/>
  <c r="C6480" i="127"/>
  <c r="C6481" i="127"/>
  <c r="C6482" i="127"/>
  <c r="C6483" i="127"/>
  <c r="C6484" i="127"/>
  <c r="C6485" i="127"/>
  <c r="C6486" i="127"/>
  <c r="C6487" i="127"/>
  <c r="C6488" i="127"/>
  <c r="C6489" i="127"/>
  <c r="C6490" i="127"/>
  <c r="C6491" i="127"/>
  <c r="C6492" i="127"/>
  <c r="C6493" i="127"/>
  <c r="C6494" i="127"/>
  <c r="C6495" i="127"/>
  <c r="C6496" i="127"/>
  <c r="C6497" i="127"/>
  <c r="C6498" i="127"/>
  <c r="C6499" i="127"/>
  <c r="C6500" i="127"/>
  <c r="C6501" i="127"/>
  <c r="C6502" i="127"/>
  <c r="C6503" i="127"/>
  <c r="C6504" i="127"/>
  <c r="C6505" i="127"/>
  <c r="C6506" i="127"/>
  <c r="C6507" i="127"/>
  <c r="C6508" i="127"/>
  <c r="C6509" i="127"/>
  <c r="C6510" i="127"/>
  <c r="C6511" i="127"/>
  <c r="C6512" i="127"/>
  <c r="C6513" i="127"/>
  <c r="C6514" i="127"/>
  <c r="C6515" i="127"/>
  <c r="C6516" i="127"/>
  <c r="C6517" i="127"/>
  <c r="C6518" i="127"/>
  <c r="C6519" i="127"/>
  <c r="C6520" i="127"/>
  <c r="C6521" i="127"/>
  <c r="C6522" i="127"/>
  <c r="C6523" i="127"/>
  <c r="C6524" i="127"/>
  <c r="C6525" i="127"/>
  <c r="C6526" i="127"/>
  <c r="C6527" i="127"/>
  <c r="C6528" i="127"/>
  <c r="C6529" i="127"/>
  <c r="C6530" i="127"/>
  <c r="C6531" i="127"/>
  <c r="C6532" i="127"/>
  <c r="C6533" i="127"/>
  <c r="C6534" i="127"/>
  <c r="C6535" i="127"/>
  <c r="C6536" i="127"/>
  <c r="C6537" i="127"/>
  <c r="C6538" i="127"/>
  <c r="C6539" i="127"/>
  <c r="C6540" i="127"/>
  <c r="C6541" i="127"/>
  <c r="C6542" i="127"/>
  <c r="C6543" i="127"/>
  <c r="C6544" i="127"/>
  <c r="C6545" i="127"/>
  <c r="C6546" i="127"/>
  <c r="C6547" i="127"/>
  <c r="C6548" i="127"/>
  <c r="C6549" i="127"/>
  <c r="C6550" i="127"/>
  <c r="C6551" i="127"/>
  <c r="C6552" i="127"/>
  <c r="C6553" i="127"/>
  <c r="C6554" i="127"/>
  <c r="C6555" i="127"/>
  <c r="C6556" i="127"/>
  <c r="C6557" i="127"/>
  <c r="C6558" i="127"/>
  <c r="C6559" i="127"/>
  <c r="C6560" i="127"/>
  <c r="C6561" i="127"/>
  <c r="C6562" i="127"/>
  <c r="C6563" i="127"/>
  <c r="C6564" i="127"/>
  <c r="C6565" i="127"/>
  <c r="C6566" i="127"/>
  <c r="C6567" i="127"/>
  <c r="C6568" i="127"/>
  <c r="C6569" i="127"/>
  <c r="C6570" i="127"/>
  <c r="C6571" i="127"/>
  <c r="C6572" i="127"/>
  <c r="C6573" i="127"/>
  <c r="C6574" i="127"/>
  <c r="C6575" i="127"/>
  <c r="C6576" i="127"/>
  <c r="C6577" i="127"/>
  <c r="C6578" i="127"/>
  <c r="C6579" i="127"/>
  <c r="C6580" i="127"/>
  <c r="C6581" i="127"/>
  <c r="C6582" i="127"/>
  <c r="C6583" i="127"/>
  <c r="C6584" i="127"/>
  <c r="C6585" i="127"/>
  <c r="C6586" i="127"/>
  <c r="C6587" i="127"/>
  <c r="C6588" i="127"/>
  <c r="C6589" i="127"/>
  <c r="C6590" i="127"/>
  <c r="C6591" i="127"/>
  <c r="C6592" i="127"/>
  <c r="C6593" i="127"/>
  <c r="C6594" i="127"/>
  <c r="C6595" i="127"/>
  <c r="C6596" i="127"/>
  <c r="C6597" i="127"/>
  <c r="C6598" i="127"/>
  <c r="C6599" i="127"/>
  <c r="C6600" i="127"/>
  <c r="C6601" i="127"/>
  <c r="C6602" i="127"/>
  <c r="C6603" i="127"/>
  <c r="C6604" i="127"/>
  <c r="C6605" i="127"/>
  <c r="C6606" i="127"/>
  <c r="C6607" i="127"/>
  <c r="C6608" i="127"/>
  <c r="C6609" i="127"/>
  <c r="C6610" i="127"/>
  <c r="C6611" i="127"/>
  <c r="C6612" i="127"/>
  <c r="C6613" i="127"/>
  <c r="C6614" i="127"/>
  <c r="C6615" i="127"/>
  <c r="C6616" i="127"/>
  <c r="C6617" i="127"/>
  <c r="C6618" i="127"/>
  <c r="C6619" i="127"/>
  <c r="C6620" i="127"/>
  <c r="C6621" i="127"/>
  <c r="C6622" i="127"/>
  <c r="C6623" i="127"/>
  <c r="C6624" i="127"/>
  <c r="C6625" i="127"/>
  <c r="C6626" i="127"/>
  <c r="C6627" i="127"/>
  <c r="C6628" i="127"/>
  <c r="C6629" i="127"/>
  <c r="C6630" i="127"/>
  <c r="C6631" i="127"/>
  <c r="C6632" i="127"/>
  <c r="C6633" i="127"/>
  <c r="C6634" i="127"/>
  <c r="C6635" i="127"/>
  <c r="C6636" i="127"/>
  <c r="C6637" i="127"/>
  <c r="C6638" i="127"/>
  <c r="C6639" i="127"/>
  <c r="C6640" i="127"/>
  <c r="C6641" i="127"/>
  <c r="C6642" i="127"/>
  <c r="C6643" i="127"/>
  <c r="C6644" i="127"/>
  <c r="C6645" i="127"/>
  <c r="C6646" i="127"/>
  <c r="C6647" i="127"/>
  <c r="C6648" i="127"/>
  <c r="C6649" i="127"/>
  <c r="C6650" i="127"/>
  <c r="C6651" i="127"/>
  <c r="C6652" i="127"/>
  <c r="C6653" i="127"/>
  <c r="C6654" i="127"/>
  <c r="C6655" i="127"/>
  <c r="C6656" i="127"/>
  <c r="C6657" i="127"/>
  <c r="C6658" i="127"/>
  <c r="C6659" i="127"/>
  <c r="C6660" i="127"/>
  <c r="C6661" i="127"/>
  <c r="C6662" i="127"/>
  <c r="C6663" i="127"/>
  <c r="C6664" i="127"/>
  <c r="C6665" i="127"/>
  <c r="C6666" i="127"/>
  <c r="C6667" i="127"/>
  <c r="C6668" i="127"/>
  <c r="C6669" i="127"/>
  <c r="C6670" i="127"/>
  <c r="C6671" i="127"/>
  <c r="C6672" i="127"/>
  <c r="C6673" i="127"/>
  <c r="C6674" i="127"/>
  <c r="C6675" i="127"/>
  <c r="C6676" i="127"/>
  <c r="C6677" i="127"/>
  <c r="C6678" i="127"/>
  <c r="C6679" i="127"/>
  <c r="C6680" i="127"/>
  <c r="C6681" i="127"/>
  <c r="C6682" i="127"/>
  <c r="C6683" i="127"/>
  <c r="C6684" i="127"/>
  <c r="C6685" i="127"/>
  <c r="C6686" i="127"/>
  <c r="C6687" i="127"/>
  <c r="C6688" i="127"/>
  <c r="C6689" i="127"/>
  <c r="C6690" i="127"/>
  <c r="C6691" i="127"/>
  <c r="C6692" i="127"/>
  <c r="C6693" i="127"/>
  <c r="C6694" i="127"/>
  <c r="C6695" i="127"/>
  <c r="C6696" i="127"/>
  <c r="C6697" i="127"/>
  <c r="C6698" i="127"/>
  <c r="C6699" i="127"/>
  <c r="C6700" i="127"/>
  <c r="C6701" i="127"/>
  <c r="C6702" i="127"/>
  <c r="C6703" i="127"/>
  <c r="C6704" i="127"/>
  <c r="C6705" i="127"/>
  <c r="C6706" i="127"/>
  <c r="C6707" i="127"/>
  <c r="C6708" i="127"/>
  <c r="C6709" i="127"/>
  <c r="C6710" i="127"/>
  <c r="C6711" i="127"/>
  <c r="C6712" i="127"/>
  <c r="C6713" i="127"/>
  <c r="C6714" i="127"/>
  <c r="C6715" i="127"/>
  <c r="C6716" i="127"/>
  <c r="C6717" i="127"/>
  <c r="C6718" i="127"/>
  <c r="C6719" i="127"/>
  <c r="C6720" i="127"/>
  <c r="C6721" i="127"/>
  <c r="C6722" i="127"/>
  <c r="C6723" i="127"/>
  <c r="C6724" i="127"/>
  <c r="C6725" i="127"/>
  <c r="C6726" i="127"/>
  <c r="C6727" i="127"/>
  <c r="C6728" i="127"/>
  <c r="C6729" i="127"/>
  <c r="C6730" i="127"/>
  <c r="C6731" i="127"/>
  <c r="C6732" i="127"/>
  <c r="C6733" i="127"/>
  <c r="C6734" i="127"/>
  <c r="C6735" i="127"/>
  <c r="C6736" i="127"/>
  <c r="C6737" i="127"/>
  <c r="C6738" i="127"/>
  <c r="C6739" i="127"/>
  <c r="C6740" i="127"/>
  <c r="C6741" i="127"/>
  <c r="C6742" i="127"/>
  <c r="C6743" i="127"/>
  <c r="C6744" i="127"/>
  <c r="C6745" i="127"/>
  <c r="C6746" i="127"/>
  <c r="C6747" i="127"/>
  <c r="C6748" i="127"/>
  <c r="C6749" i="127"/>
  <c r="C6750" i="127"/>
  <c r="C6751" i="127"/>
  <c r="C6752" i="127"/>
  <c r="C6753" i="127"/>
  <c r="C6754" i="127"/>
  <c r="C6755" i="127"/>
  <c r="C6756" i="127"/>
  <c r="C6757" i="127"/>
  <c r="C6758" i="127"/>
  <c r="C6759" i="127"/>
  <c r="C6760" i="127"/>
  <c r="C6761" i="127"/>
  <c r="C6762" i="127"/>
  <c r="C6763" i="127"/>
  <c r="C6764" i="127"/>
  <c r="C6765" i="127"/>
  <c r="C6766" i="127"/>
  <c r="C6767" i="127"/>
  <c r="C6768" i="127"/>
  <c r="C6769" i="127"/>
  <c r="C6770" i="127"/>
  <c r="C6771" i="127"/>
  <c r="C6772" i="127"/>
  <c r="C6773" i="127"/>
  <c r="C6774" i="127"/>
  <c r="C6775" i="127"/>
  <c r="C6776" i="127"/>
  <c r="C6777" i="127"/>
  <c r="C6778" i="127"/>
  <c r="C6779" i="127"/>
  <c r="C6780" i="127"/>
  <c r="C6781" i="127"/>
  <c r="C6782" i="127"/>
  <c r="C6783" i="127"/>
  <c r="C6784" i="127"/>
  <c r="C6785" i="127"/>
  <c r="C6786" i="127"/>
  <c r="C6787" i="127"/>
  <c r="C6788" i="127"/>
  <c r="C6789" i="127"/>
  <c r="C6790" i="127"/>
  <c r="C6791" i="127"/>
  <c r="C6792" i="127"/>
  <c r="C6793" i="127"/>
  <c r="C6794" i="127"/>
  <c r="C6795" i="127"/>
  <c r="C6796" i="127"/>
  <c r="C6797" i="127"/>
  <c r="C6798" i="127"/>
  <c r="C6799" i="127"/>
  <c r="C6800" i="127"/>
  <c r="C6801" i="127"/>
  <c r="C6802" i="127"/>
  <c r="C6803" i="127"/>
  <c r="C6804" i="127"/>
  <c r="C6805" i="127"/>
  <c r="C6806" i="127"/>
  <c r="C6807" i="127"/>
  <c r="C6808" i="127"/>
  <c r="C6809" i="127"/>
  <c r="C6810" i="127"/>
  <c r="C6811" i="127"/>
  <c r="C6812" i="127"/>
  <c r="C6813" i="127"/>
  <c r="C6814" i="127"/>
  <c r="C6815" i="127"/>
  <c r="C6816" i="127"/>
  <c r="C6817" i="127"/>
  <c r="C6818" i="127"/>
  <c r="C6819" i="127"/>
  <c r="C6820" i="127"/>
  <c r="C6821" i="127"/>
  <c r="C6822" i="127"/>
  <c r="C6823" i="127"/>
  <c r="C6824" i="127"/>
  <c r="C6825" i="127"/>
  <c r="C6826" i="127"/>
  <c r="C6827" i="127"/>
  <c r="C6828" i="127"/>
  <c r="C6829" i="127"/>
  <c r="C6830" i="127"/>
  <c r="C6831" i="127"/>
  <c r="C6832" i="127"/>
  <c r="C6833" i="127"/>
  <c r="C6834" i="127"/>
  <c r="C6835" i="127"/>
  <c r="C6836" i="127"/>
  <c r="C6837" i="127"/>
  <c r="C6838" i="127"/>
  <c r="C6839" i="127"/>
  <c r="C6840" i="127"/>
  <c r="C6841" i="127"/>
  <c r="C6842" i="127"/>
  <c r="C6843" i="127"/>
  <c r="C6844" i="127"/>
  <c r="C6845" i="127"/>
  <c r="C6846" i="127"/>
  <c r="C6847" i="127"/>
  <c r="C6848" i="127"/>
  <c r="C6849" i="127"/>
  <c r="C6850" i="127"/>
  <c r="C6851" i="127"/>
  <c r="C6852" i="127"/>
  <c r="C6853" i="127"/>
  <c r="C6854" i="127"/>
  <c r="C6855" i="127"/>
  <c r="C6856" i="127"/>
  <c r="C6857" i="127"/>
  <c r="C6858" i="127"/>
  <c r="C6859" i="127"/>
  <c r="C6860" i="127"/>
  <c r="C6861" i="127"/>
  <c r="C6862" i="127"/>
  <c r="C6863" i="127"/>
  <c r="C6864" i="127"/>
  <c r="C6865" i="127"/>
  <c r="C6866" i="127"/>
  <c r="C6867" i="127"/>
  <c r="C6868" i="127"/>
  <c r="C6869" i="127"/>
  <c r="C6870" i="127"/>
  <c r="C6871" i="127"/>
  <c r="C6872" i="127"/>
  <c r="C6873" i="127"/>
  <c r="C6874" i="127"/>
  <c r="C6875" i="127"/>
  <c r="C6876" i="127"/>
  <c r="C6877" i="127"/>
  <c r="C6878" i="127"/>
  <c r="C6879" i="127"/>
  <c r="C6880" i="127"/>
  <c r="C6881" i="127"/>
  <c r="C6882" i="127"/>
  <c r="C6883" i="127"/>
  <c r="C6884" i="127"/>
  <c r="C6885" i="127"/>
  <c r="C6886" i="127"/>
  <c r="C6887" i="127"/>
  <c r="C6888" i="127"/>
  <c r="C6889" i="127"/>
  <c r="C6890" i="127"/>
  <c r="C6891" i="127"/>
  <c r="C6892" i="127"/>
  <c r="C6893" i="127"/>
  <c r="C6894" i="127"/>
  <c r="C6895" i="127"/>
  <c r="C6896" i="127"/>
  <c r="C6897" i="127"/>
  <c r="C6898" i="127"/>
  <c r="C6899" i="127"/>
  <c r="C6900" i="127"/>
  <c r="C6901" i="127"/>
  <c r="C6902" i="127"/>
  <c r="C6903" i="127"/>
  <c r="C6904" i="127"/>
  <c r="C6905" i="127"/>
  <c r="C6906" i="127"/>
  <c r="C6907" i="127"/>
  <c r="C6908" i="127"/>
  <c r="C6909" i="127"/>
  <c r="C6910" i="127"/>
  <c r="C6911" i="127"/>
  <c r="C6912" i="127"/>
  <c r="C6913" i="127"/>
  <c r="C6914" i="127"/>
  <c r="C6915" i="127"/>
  <c r="C6916" i="127"/>
  <c r="C6917" i="127"/>
  <c r="C6918" i="127"/>
  <c r="C6919" i="127"/>
  <c r="C6920" i="127"/>
  <c r="C6921" i="127"/>
  <c r="C6922" i="127"/>
  <c r="C6923" i="127"/>
  <c r="C6924" i="127"/>
  <c r="C6925" i="127"/>
  <c r="C6926" i="127"/>
  <c r="C6927" i="127"/>
  <c r="C6928" i="127"/>
  <c r="C6929" i="127"/>
  <c r="C6930" i="127"/>
  <c r="C6931" i="127"/>
  <c r="C6932" i="127"/>
  <c r="C6933" i="127"/>
  <c r="C6934" i="127"/>
  <c r="C6935" i="127"/>
  <c r="C6936" i="127"/>
  <c r="C6937" i="127"/>
  <c r="C6938" i="127"/>
  <c r="C6939" i="127"/>
  <c r="C6940" i="127"/>
  <c r="C6941" i="127"/>
  <c r="C6942" i="127"/>
  <c r="C6943" i="127"/>
  <c r="C6944" i="127"/>
  <c r="C6945" i="127"/>
  <c r="C6946" i="127"/>
  <c r="C6947" i="127"/>
  <c r="C6948" i="127"/>
  <c r="C6949" i="127"/>
  <c r="C6950" i="127"/>
  <c r="C6951" i="127"/>
  <c r="C6952" i="127"/>
  <c r="C6953" i="127"/>
  <c r="C6954" i="127"/>
  <c r="C6955" i="127"/>
  <c r="C6956" i="127"/>
  <c r="C6957" i="127"/>
  <c r="C6958" i="127"/>
  <c r="C6959" i="127"/>
  <c r="C6960" i="127"/>
  <c r="C6961" i="127"/>
  <c r="C6962" i="127"/>
  <c r="C6963" i="127"/>
  <c r="C6964" i="127"/>
  <c r="C6965" i="127"/>
  <c r="C6966" i="127"/>
  <c r="C6967" i="127"/>
  <c r="C6968" i="127"/>
  <c r="C6969" i="127"/>
  <c r="C6970" i="127"/>
  <c r="C6971" i="127"/>
  <c r="C6972" i="127"/>
  <c r="C6973" i="127"/>
  <c r="C6974" i="127"/>
  <c r="C6975" i="127"/>
  <c r="C6976" i="127"/>
  <c r="C6977" i="127"/>
  <c r="C6978" i="127"/>
  <c r="C6979" i="127"/>
  <c r="C6980" i="127"/>
  <c r="C6981" i="127"/>
  <c r="C6982" i="127"/>
  <c r="C6983" i="127"/>
  <c r="C6984" i="127"/>
  <c r="C6985" i="127"/>
  <c r="C6986" i="127"/>
  <c r="C6987" i="127"/>
  <c r="C6988" i="127"/>
  <c r="C6989" i="127"/>
  <c r="C6990" i="127"/>
  <c r="C6991" i="127"/>
  <c r="C6992" i="127"/>
  <c r="C6993" i="127"/>
  <c r="C6994" i="127"/>
  <c r="C6995" i="127"/>
  <c r="C6996" i="127"/>
  <c r="C6997" i="127"/>
  <c r="C6998" i="127"/>
  <c r="C6999" i="127"/>
  <c r="C7000" i="127"/>
  <c r="C7001" i="127"/>
  <c r="C7002" i="127"/>
  <c r="C7003" i="127"/>
  <c r="C7004" i="127"/>
  <c r="C7005" i="127"/>
  <c r="C7006" i="127"/>
  <c r="C7007" i="127"/>
  <c r="C7008" i="127"/>
  <c r="C7009" i="127"/>
  <c r="C7010" i="127"/>
  <c r="C7011" i="127"/>
  <c r="C7012" i="127"/>
  <c r="C7013" i="127"/>
  <c r="C7014" i="127"/>
  <c r="C7015" i="127"/>
  <c r="C7016" i="127"/>
  <c r="C7017" i="127"/>
  <c r="C7018" i="127"/>
  <c r="C7019" i="127"/>
  <c r="C7020" i="127"/>
  <c r="C7021" i="127"/>
  <c r="C7022" i="127"/>
  <c r="C7023" i="127"/>
  <c r="C7024" i="127"/>
  <c r="C7025" i="127"/>
  <c r="C7026" i="127"/>
  <c r="C7027" i="127"/>
  <c r="C7028" i="127"/>
  <c r="C7029" i="127"/>
  <c r="C7030" i="127"/>
  <c r="C7031" i="127"/>
  <c r="C7032" i="127"/>
  <c r="C7033" i="127"/>
  <c r="C7034" i="127"/>
  <c r="C7035" i="127"/>
  <c r="C7036" i="127"/>
  <c r="C7037" i="127"/>
  <c r="C7038" i="127"/>
  <c r="C7039" i="127"/>
  <c r="C7040" i="127"/>
  <c r="C7041" i="127"/>
  <c r="C7042" i="127"/>
  <c r="C7043" i="127"/>
  <c r="C7044" i="127"/>
  <c r="C7045" i="127"/>
  <c r="C7046" i="127"/>
  <c r="C7047" i="127"/>
  <c r="C7048" i="127"/>
  <c r="C7049" i="127"/>
  <c r="C7050" i="127"/>
  <c r="C7051" i="127"/>
  <c r="C7052" i="127"/>
  <c r="C7053" i="127"/>
  <c r="C7054" i="127"/>
  <c r="C7055" i="127"/>
  <c r="C7056" i="127"/>
  <c r="C7057" i="127"/>
  <c r="C7058" i="127"/>
  <c r="C7059" i="127"/>
  <c r="C7060" i="127"/>
  <c r="C7061" i="127"/>
  <c r="C7062" i="127"/>
  <c r="C7063" i="127"/>
  <c r="C7064" i="127"/>
  <c r="C7065" i="127"/>
  <c r="C7066" i="127"/>
  <c r="C7067" i="127"/>
  <c r="C7068" i="127"/>
  <c r="C7069" i="127"/>
  <c r="C7070" i="127"/>
  <c r="C7071" i="127"/>
  <c r="C7072" i="127"/>
  <c r="C7073" i="127"/>
  <c r="C7074" i="127"/>
  <c r="C7075" i="127"/>
  <c r="C7076" i="127"/>
  <c r="C7077" i="127"/>
  <c r="C7078" i="127"/>
  <c r="C7079" i="127"/>
  <c r="C7080" i="127"/>
  <c r="C7081" i="127"/>
  <c r="C7082" i="127"/>
  <c r="C7083" i="127"/>
  <c r="C7084" i="127"/>
  <c r="C7085" i="127"/>
  <c r="C7086" i="127"/>
  <c r="C7087" i="127"/>
  <c r="C7088" i="127"/>
  <c r="C7089" i="127"/>
  <c r="C7090" i="127"/>
  <c r="C7091" i="127"/>
  <c r="C7092" i="127"/>
  <c r="C7093" i="127"/>
  <c r="C7094" i="127"/>
  <c r="C7095" i="127"/>
  <c r="C7096" i="127"/>
  <c r="C7097" i="127"/>
  <c r="C7098" i="127"/>
  <c r="C7099" i="127"/>
  <c r="C7100" i="127"/>
  <c r="C7101" i="127"/>
  <c r="C7102" i="127"/>
  <c r="C7103" i="127"/>
  <c r="C7104" i="127"/>
  <c r="C7105" i="127"/>
  <c r="C7106" i="127"/>
  <c r="C7107" i="127"/>
  <c r="C7108" i="127"/>
  <c r="C7109" i="127"/>
  <c r="C7110" i="127"/>
  <c r="C7111" i="127"/>
  <c r="C7112" i="127"/>
  <c r="C7113" i="127"/>
  <c r="C7114" i="127"/>
  <c r="C7115" i="127"/>
  <c r="C7116" i="127"/>
  <c r="C7117" i="127"/>
  <c r="C7118" i="127"/>
  <c r="C7119" i="127"/>
  <c r="C7120" i="127"/>
  <c r="C7121" i="127"/>
  <c r="C7122" i="127"/>
  <c r="C7123" i="127"/>
  <c r="C7124" i="127"/>
  <c r="C7125" i="127"/>
  <c r="C7126" i="127"/>
  <c r="C7127" i="127"/>
  <c r="C7128" i="127"/>
  <c r="C7129" i="127"/>
  <c r="C7130" i="127"/>
  <c r="C7131" i="127"/>
  <c r="C7132" i="127"/>
  <c r="C7133" i="127"/>
  <c r="C7134" i="127"/>
  <c r="C7135" i="127"/>
  <c r="C7136" i="127"/>
  <c r="C7137" i="127"/>
  <c r="C7138" i="127"/>
  <c r="C7139" i="127"/>
  <c r="C7140" i="127"/>
  <c r="C7141" i="127"/>
  <c r="C7142" i="127"/>
  <c r="C7143" i="127"/>
  <c r="C7144" i="127"/>
  <c r="C7145" i="127"/>
  <c r="C7146" i="127"/>
  <c r="C7147" i="127"/>
  <c r="C7148" i="127"/>
  <c r="C7149" i="127"/>
  <c r="C7150" i="127"/>
  <c r="C7151" i="127"/>
  <c r="C7152" i="127"/>
  <c r="C7153" i="127"/>
  <c r="C7154" i="127"/>
  <c r="C7155" i="127"/>
  <c r="C7156" i="127"/>
  <c r="C7157" i="127"/>
  <c r="C7158" i="127"/>
  <c r="C7159" i="127"/>
  <c r="C7160" i="127"/>
  <c r="C7161" i="127"/>
  <c r="C7162" i="127"/>
  <c r="C7163" i="127"/>
  <c r="C7164" i="127"/>
  <c r="C7165" i="127"/>
  <c r="C7166" i="127"/>
  <c r="C7167" i="127"/>
  <c r="C7168" i="127"/>
  <c r="C7169" i="127"/>
  <c r="C7170" i="127"/>
  <c r="C7171" i="127"/>
  <c r="C7172" i="127"/>
  <c r="C7173" i="127"/>
  <c r="C7174" i="127"/>
  <c r="C7175" i="127"/>
  <c r="C7176" i="127"/>
  <c r="C7177" i="127"/>
  <c r="C7178" i="127"/>
  <c r="C7179" i="127"/>
  <c r="C7180" i="127"/>
  <c r="C7181" i="127"/>
  <c r="C7182" i="127"/>
  <c r="C7183" i="127"/>
  <c r="C7184" i="127"/>
  <c r="C7185" i="127"/>
  <c r="C7186" i="127"/>
  <c r="C7187" i="127"/>
  <c r="C7188" i="127"/>
  <c r="C7189" i="127"/>
  <c r="C7190" i="127"/>
  <c r="C7191" i="127"/>
  <c r="C7192" i="127"/>
  <c r="C7193" i="127"/>
  <c r="C7194" i="127"/>
  <c r="C7195" i="127"/>
  <c r="C7196" i="127"/>
  <c r="C7197" i="127"/>
  <c r="C7198" i="127"/>
  <c r="C7199" i="127"/>
  <c r="C7200" i="127"/>
  <c r="C7201" i="127"/>
  <c r="C7202" i="127"/>
  <c r="C7203" i="127"/>
  <c r="C7204" i="127"/>
  <c r="C7205" i="127"/>
  <c r="C7206" i="127"/>
  <c r="C7207" i="127"/>
  <c r="C7208" i="127"/>
  <c r="C7209" i="127"/>
  <c r="C7210" i="127"/>
  <c r="C7211" i="127"/>
  <c r="C7212" i="127"/>
  <c r="C7213" i="127"/>
  <c r="C7214" i="127"/>
  <c r="C7215" i="127"/>
  <c r="C7216" i="127"/>
  <c r="C7217" i="127"/>
  <c r="C7218" i="127"/>
  <c r="C7219" i="127"/>
  <c r="C7220" i="127"/>
  <c r="C7221" i="127"/>
  <c r="C7222" i="127"/>
  <c r="C7223" i="127"/>
  <c r="C7224" i="127"/>
  <c r="C7225" i="127"/>
  <c r="C7226" i="127"/>
  <c r="C7227" i="127"/>
  <c r="C7228" i="127"/>
  <c r="C7229" i="127"/>
  <c r="C7230" i="127"/>
  <c r="C7231" i="127"/>
  <c r="C7232" i="127"/>
  <c r="C7233" i="127"/>
  <c r="C7234" i="127"/>
  <c r="C7235" i="127"/>
  <c r="C7236" i="127"/>
  <c r="C7237" i="127"/>
  <c r="C7238" i="127"/>
  <c r="C7239" i="127"/>
  <c r="C7240" i="127"/>
  <c r="C7241" i="127"/>
  <c r="C7242" i="127"/>
  <c r="C7243" i="127"/>
  <c r="C7244" i="127"/>
  <c r="C7245" i="127"/>
  <c r="C7246" i="127"/>
  <c r="C7247" i="127"/>
  <c r="C7248" i="127"/>
  <c r="C7249" i="127"/>
  <c r="C7250" i="127"/>
  <c r="C7251" i="127"/>
  <c r="C7252" i="127"/>
  <c r="C7253" i="127"/>
  <c r="C7254" i="127"/>
  <c r="C7255" i="127"/>
  <c r="C7256" i="127"/>
  <c r="C7257" i="127"/>
  <c r="C7258" i="127"/>
  <c r="C7259" i="127"/>
  <c r="C7260" i="127"/>
  <c r="C7261" i="127"/>
  <c r="C7262" i="127"/>
  <c r="C7263" i="127"/>
  <c r="C7264" i="127"/>
  <c r="C7265" i="127"/>
  <c r="C7266" i="127"/>
  <c r="C7267" i="127"/>
  <c r="C7268" i="127"/>
  <c r="C7269" i="127"/>
  <c r="C7270" i="127"/>
  <c r="C7271" i="127"/>
  <c r="C7272" i="127"/>
  <c r="C7273" i="127"/>
  <c r="C7274" i="127"/>
  <c r="C7275" i="127"/>
  <c r="C7276" i="127"/>
  <c r="C7277" i="127"/>
  <c r="C7278" i="127"/>
  <c r="C7279" i="127"/>
  <c r="C7280" i="127"/>
  <c r="C7281" i="127"/>
  <c r="C7282" i="127"/>
  <c r="C7283" i="127"/>
  <c r="C7284" i="127"/>
  <c r="C7285" i="127"/>
  <c r="C7286" i="127"/>
  <c r="C7287" i="127"/>
  <c r="C7288" i="127"/>
  <c r="C7289" i="127"/>
  <c r="C7290" i="127"/>
  <c r="C7291" i="127"/>
  <c r="C7292" i="127"/>
  <c r="C7293" i="127"/>
  <c r="C7294" i="127"/>
  <c r="C7295" i="127"/>
  <c r="C7296" i="127"/>
  <c r="C7297" i="127"/>
  <c r="C7298" i="127"/>
  <c r="C7299" i="127"/>
  <c r="C7300" i="127"/>
  <c r="C7301" i="127"/>
  <c r="C7302" i="127"/>
  <c r="C7303" i="127"/>
  <c r="C7304" i="127"/>
  <c r="C7305" i="127"/>
  <c r="C7306" i="127"/>
  <c r="C7307" i="127"/>
  <c r="C7308" i="127"/>
  <c r="C7309" i="127"/>
  <c r="C7310" i="127"/>
  <c r="C7311" i="127"/>
  <c r="C7312" i="127"/>
  <c r="C7313" i="127"/>
  <c r="C7314" i="127"/>
  <c r="C7315" i="127"/>
  <c r="C7316" i="127"/>
  <c r="C7317" i="127"/>
  <c r="C7318" i="127"/>
  <c r="C7319" i="127"/>
  <c r="C7320" i="127"/>
  <c r="C7321" i="127"/>
  <c r="C7322" i="127"/>
  <c r="C7323" i="127"/>
  <c r="C7324" i="127"/>
  <c r="C7325" i="127"/>
  <c r="C7326" i="127"/>
  <c r="C7327" i="127"/>
  <c r="C7328" i="127"/>
  <c r="C7329" i="127"/>
  <c r="C7330" i="127"/>
  <c r="C7331" i="127"/>
  <c r="C7332" i="127"/>
  <c r="C7333" i="127"/>
  <c r="C7334" i="127"/>
  <c r="C7335" i="127"/>
  <c r="C7336" i="127"/>
  <c r="C7337" i="127"/>
  <c r="C7338" i="127"/>
  <c r="C7339" i="127"/>
  <c r="C7340" i="127"/>
  <c r="C7341" i="127"/>
  <c r="C7342" i="127"/>
  <c r="C7343" i="127"/>
  <c r="C7344" i="127"/>
  <c r="C7345" i="127"/>
  <c r="C7346" i="127"/>
  <c r="C7347" i="127"/>
  <c r="C7348" i="127"/>
  <c r="C7349" i="127"/>
  <c r="C7350" i="127"/>
  <c r="C7351" i="127"/>
  <c r="C7352" i="127"/>
  <c r="C7353" i="127"/>
  <c r="C7354" i="127"/>
  <c r="C7355" i="127"/>
  <c r="C7356" i="127"/>
  <c r="C7357" i="127"/>
  <c r="C7358" i="127"/>
  <c r="C7359" i="127"/>
  <c r="C7360" i="127"/>
  <c r="C7361" i="127"/>
  <c r="C7362" i="127"/>
  <c r="C7363" i="127"/>
  <c r="C7364" i="127"/>
  <c r="C7365" i="127"/>
  <c r="C7366" i="127"/>
  <c r="C7367" i="127"/>
  <c r="C7368" i="127"/>
  <c r="C7369" i="127"/>
  <c r="C7370" i="127"/>
  <c r="C7371" i="127"/>
  <c r="C7372" i="127"/>
  <c r="C7373" i="127"/>
  <c r="C7374" i="127"/>
  <c r="C7375" i="127"/>
  <c r="C7376" i="127"/>
  <c r="C7377" i="127"/>
  <c r="C7378" i="127"/>
  <c r="C7379" i="127"/>
  <c r="C7380" i="127"/>
  <c r="C7381" i="127"/>
  <c r="C7382" i="127"/>
  <c r="C7383" i="127"/>
  <c r="C7384" i="127"/>
  <c r="C7385" i="127"/>
  <c r="C7386" i="127"/>
  <c r="C7387" i="127"/>
  <c r="C7388" i="127"/>
  <c r="C7389" i="127"/>
  <c r="C7390" i="127"/>
  <c r="C7391" i="127"/>
  <c r="C7392" i="127"/>
  <c r="C7393" i="127"/>
  <c r="C7394" i="127"/>
  <c r="C7395" i="127"/>
  <c r="C7396" i="127"/>
  <c r="C7397" i="127"/>
  <c r="C7398" i="127"/>
  <c r="C7399" i="127"/>
  <c r="C7400" i="127"/>
  <c r="C7401" i="127"/>
  <c r="C7402" i="127"/>
  <c r="C7403" i="127"/>
  <c r="C7404" i="127"/>
  <c r="C7405" i="127"/>
  <c r="C7406" i="127"/>
  <c r="C7407" i="127"/>
  <c r="C7408" i="127"/>
  <c r="C7409" i="127"/>
  <c r="C7410" i="127"/>
  <c r="C7411" i="127"/>
  <c r="C7412" i="127"/>
  <c r="C7413" i="127"/>
  <c r="C7414" i="127"/>
  <c r="C7415" i="127"/>
  <c r="C7416" i="127"/>
  <c r="C7417" i="127"/>
  <c r="C7418" i="127"/>
  <c r="C7419" i="127"/>
  <c r="C7420" i="127"/>
  <c r="C7421" i="127"/>
  <c r="C7422" i="127"/>
  <c r="C7423" i="127"/>
  <c r="C7424" i="127"/>
  <c r="C7425" i="127"/>
  <c r="C7426" i="127"/>
  <c r="C7427" i="127"/>
  <c r="C7428" i="127"/>
  <c r="C7429" i="127"/>
  <c r="C7430" i="127"/>
  <c r="C7431" i="127"/>
  <c r="C7432" i="127"/>
  <c r="C7433" i="127"/>
  <c r="C7434" i="127"/>
  <c r="C7435" i="127"/>
  <c r="C7436" i="127"/>
  <c r="C7437" i="127"/>
  <c r="C7438" i="127"/>
  <c r="C7439" i="127"/>
  <c r="C7440" i="127"/>
  <c r="C7441" i="127"/>
  <c r="C7442" i="127"/>
  <c r="C7443" i="127"/>
  <c r="C7444" i="127"/>
  <c r="C7445" i="127"/>
  <c r="C7446" i="127"/>
  <c r="C7447" i="127"/>
  <c r="C7448" i="127"/>
  <c r="C7449" i="127"/>
  <c r="C7450" i="127"/>
  <c r="C7451" i="127"/>
  <c r="C7452" i="127"/>
  <c r="C7453" i="127"/>
  <c r="C7454" i="127"/>
  <c r="C7455" i="127"/>
  <c r="C7456" i="127"/>
  <c r="C7457" i="127"/>
  <c r="C7458" i="127"/>
  <c r="C7459" i="127"/>
  <c r="C7460" i="127"/>
  <c r="C7461" i="127"/>
  <c r="C7462" i="127"/>
  <c r="C7463" i="127"/>
  <c r="C7464" i="127"/>
  <c r="C7465" i="127"/>
  <c r="C7466" i="127"/>
  <c r="C7467" i="127"/>
  <c r="C7468" i="127"/>
  <c r="C7469" i="127"/>
  <c r="C7470" i="127"/>
  <c r="C7471" i="127"/>
  <c r="C7472" i="127"/>
  <c r="C7473" i="127"/>
  <c r="C7474" i="127"/>
  <c r="C7475" i="127"/>
  <c r="C7476" i="127"/>
  <c r="C7477" i="127"/>
  <c r="C7478" i="127"/>
  <c r="C7479" i="127"/>
  <c r="C7480" i="127"/>
  <c r="C7481" i="127"/>
  <c r="C7482" i="127"/>
  <c r="C7483" i="127"/>
  <c r="C7484" i="127"/>
  <c r="C7485" i="127"/>
  <c r="C7486" i="127"/>
  <c r="C7487" i="127"/>
  <c r="C7488" i="127"/>
  <c r="C7489" i="127"/>
  <c r="C7490" i="127"/>
  <c r="C7491" i="127"/>
  <c r="C7492" i="127"/>
  <c r="C7493" i="127"/>
  <c r="C7494" i="127"/>
  <c r="C7495" i="127"/>
  <c r="C7496" i="127"/>
  <c r="C7497" i="127"/>
  <c r="C7498" i="127"/>
  <c r="C7499" i="127"/>
  <c r="C7500" i="127"/>
  <c r="C7501" i="127"/>
  <c r="C7502" i="127"/>
  <c r="C7503" i="127"/>
  <c r="C7504" i="127"/>
  <c r="C7505" i="127"/>
  <c r="C7506" i="127"/>
  <c r="C7507" i="127"/>
  <c r="C7508" i="127"/>
  <c r="C7509" i="127"/>
  <c r="C7510" i="127"/>
  <c r="C7511" i="127"/>
  <c r="C7512" i="127"/>
  <c r="C7513" i="127"/>
  <c r="C7514" i="127"/>
  <c r="C7515" i="127"/>
  <c r="C7516" i="127"/>
  <c r="C7517" i="127"/>
  <c r="C7518" i="127"/>
  <c r="C7519" i="127"/>
  <c r="C7520" i="127"/>
  <c r="C7521" i="127"/>
  <c r="C7522" i="127"/>
  <c r="C7523" i="127"/>
  <c r="C7524" i="127"/>
  <c r="C7525" i="127"/>
  <c r="C7526" i="127"/>
  <c r="C7527" i="127"/>
  <c r="C7528" i="127"/>
  <c r="C7529" i="127"/>
  <c r="C7530" i="127"/>
  <c r="C7531" i="127"/>
  <c r="C7532" i="127"/>
  <c r="C7533" i="127"/>
  <c r="C7534" i="127"/>
  <c r="C7535" i="127"/>
  <c r="C7536" i="127"/>
  <c r="C7537" i="127"/>
  <c r="C7538" i="127"/>
  <c r="C7539" i="127"/>
  <c r="C7540" i="127"/>
  <c r="C7541" i="127"/>
  <c r="C7542" i="127"/>
  <c r="C7543" i="127"/>
  <c r="C7544" i="127"/>
  <c r="C7545" i="127"/>
  <c r="C7546" i="127"/>
  <c r="C7547" i="127"/>
  <c r="C7548" i="127"/>
  <c r="C7549" i="127"/>
  <c r="C7550" i="127"/>
  <c r="C7551" i="127"/>
  <c r="C7552" i="127"/>
  <c r="C7553" i="127"/>
  <c r="C7554" i="127"/>
  <c r="C7555" i="127"/>
  <c r="C7556" i="127"/>
  <c r="C7557" i="127"/>
  <c r="C7558" i="127"/>
  <c r="C7559" i="127"/>
  <c r="C7560" i="127"/>
  <c r="C7561" i="127"/>
  <c r="C7562" i="127"/>
  <c r="C7563" i="127"/>
  <c r="C7564" i="127"/>
  <c r="C7565" i="127"/>
  <c r="C7566" i="127"/>
  <c r="C7567" i="127"/>
  <c r="C7568" i="127"/>
  <c r="C7569" i="127"/>
  <c r="C7570" i="127"/>
  <c r="C7571" i="127"/>
  <c r="C7572" i="127"/>
  <c r="C7573" i="127"/>
  <c r="C7574" i="127"/>
  <c r="C7575" i="127"/>
  <c r="C7576" i="127"/>
  <c r="C7577" i="127"/>
  <c r="C7578" i="127"/>
  <c r="C7579" i="127"/>
  <c r="C7580" i="127"/>
  <c r="C7581" i="127"/>
  <c r="C7582" i="127"/>
  <c r="C7583" i="127"/>
  <c r="C7584" i="127"/>
  <c r="C7585" i="127"/>
  <c r="C7586" i="127"/>
  <c r="C7587" i="127"/>
  <c r="C7588" i="127"/>
  <c r="C7589" i="127"/>
  <c r="C7590" i="127"/>
  <c r="C7591" i="127"/>
  <c r="C7592" i="127"/>
  <c r="C7593" i="127"/>
  <c r="C7594" i="127"/>
  <c r="C7595" i="127"/>
  <c r="C7596" i="127"/>
  <c r="C7597" i="127"/>
  <c r="C7598" i="127"/>
  <c r="C7599" i="127"/>
  <c r="C7600" i="127"/>
  <c r="C7601" i="127"/>
  <c r="C7602" i="127"/>
  <c r="C7603" i="127"/>
  <c r="C7604" i="127"/>
  <c r="C7605" i="127"/>
  <c r="C7606" i="127"/>
  <c r="C7607" i="127"/>
  <c r="C7608" i="127"/>
  <c r="C7609" i="127"/>
  <c r="C7610" i="127"/>
  <c r="C7611" i="127"/>
  <c r="C7612" i="127"/>
  <c r="C7613" i="127"/>
  <c r="C7614" i="127"/>
  <c r="C7615" i="127"/>
  <c r="C7616" i="127"/>
  <c r="C7617" i="127"/>
  <c r="C7618" i="127"/>
  <c r="C7619" i="127"/>
  <c r="C7620" i="127"/>
  <c r="C7621" i="127"/>
  <c r="C7622" i="127"/>
  <c r="C7623" i="127"/>
  <c r="C7624" i="127"/>
  <c r="C7625" i="127"/>
  <c r="C7626" i="127"/>
  <c r="C7627" i="127"/>
  <c r="C7628" i="127"/>
  <c r="C7629" i="127"/>
  <c r="C7630" i="127"/>
  <c r="C7631" i="127"/>
  <c r="C7632" i="127"/>
  <c r="C7633" i="127"/>
  <c r="C7634" i="127"/>
  <c r="C7635" i="127"/>
  <c r="C7636" i="127"/>
  <c r="C7637" i="127"/>
  <c r="C7638" i="127"/>
  <c r="C7639" i="127"/>
  <c r="C7640" i="127"/>
  <c r="C7641" i="127"/>
  <c r="C7642" i="127"/>
  <c r="C7643" i="127"/>
  <c r="C7644" i="127"/>
  <c r="C7645" i="127"/>
  <c r="C7646" i="127"/>
  <c r="C7647" i="127"/>
  <c r="C7648" i="127"/>
  <c r="C7649" i="127"/>
  <c r="C7650" i="127"/>
  <c r="C7651" i="127"/>
  <c r="C7652" i="127"/>
  <c r="C7653" i="127"/>
  <c r="C7654" i="127"/>
  <c r="C7655" i="127"/>
  <c r="C7656" i="127"/>
  <c r="C7657" i="127"/>
  <c r="C7658" i="127"/>
  <c r="C7659" i="127"/>
  <c r="C7660" i="127"/>
  <c r="C7661" i="127"/>
  <c r="C7662" i="127"/>
  <c r="C7663" i="127"/>
  <c r="C7664" i="127"/>
  <c r="C7665" i="127"/>
  <c r="C7666" i="127"/>
  <c r="C7667" i="127"/>
  <c r="C7668" i="127"/>
  <c r="C7669" i="127"/>
  <c r="C7670" i="127"/>
  <c r="C7671" i="127"/>
  <c r="C7672" i="127"/>
  <c r="C7673" i="127"/>
  <c r="C7674" i="127"/>
  <c r="C7675" i="127"/>
  <c r="C7676" i="127"/>
  <c r="C7677" i="127"/>
  <c r="C7678" i="127"/>
  <c r="C7679" i="127"/>
  <c r="C7680" i="127"/>
  <c r="C7681" i="127"/>
  <c r="C7682" i="127"/>
  <c r="C7683" i="127"/>
  <c r="C7684" i="127"/>
  <c r="C7685" i="127"/>
  <c r="C7686" i="127"/>
  <c r="C7687" i="127"/>
  <c r="C7688" i="127"/>
  <c r="C7689" i="127"/>
  <c r="C7690" i="127"/>
  <c r="C7691" i="127"/>
  <c r="C7692" i="127"/>
  <c r="C7693" i="127"/>
  <c r="C7694" i="127"/>
  <c r="C7695" i="127"/>
  <c r="C7696" i="127"/>
  <c r="C7697" i="127"/>
  <c r="C7698" i="127"/>
  <c r="C7699" i="127"/>
  <c r="C7700" i="127"/>
  <c r="C7701" i="127"/>
  <c r="C7702" i="127"/>
  <c r="C7703" i="127"/>
  <c r="C7704" i="127"/>
  <c r="C7705" i="127"/>
  <c r="C7706" i="127"/>
  <c r="C7707" i="127"/>
  <c r="C7708" i="127"/>
  <c r="C7709" i="127"/>
  <c r="C7710" i="127"/>
  <c r="C7711" i="127"/>
  <c r="C7712" i="127"/>
  <c r="C7713" i="127"/>
  <c r="C7714" i="127"/>
  <c r="C7715" i="127"/>
  <c r="C7716" i="127"/>
  <c r="C7717" i="127"/>
  <c r="C7718" i="127"/>
  <c r="C7719" i="127"/>
  <c r="C7720" i="127"/>
  <c r="C7721" i="127"/>
  <c r="C7722" i="127"/>
  <c r="C7723" i="127"/>
  <c r="C7724" i="127"/>
  <c r="C7725" i="127"/>
  <c r="C7726" i="127"/>
  <c r="C7727" i="127"/>
  <c r="C7728" i="127"/>
  <c r="C7729" i="127"/>
  <c r="C7730" i="127"/>
  <c r="C7731" i="127"/>
  <c r="C7732" i="127"/>
  <c r="C7733" i="127"/>
  <c r="C7734" i="127"/>
  <c r="C7735" i="127"/>
  <c r="C7736" i="127"/>
  <c r="C7737" i="127"/>
  <c r="C7738" i="127"/>
  <c r="C7739" i="127"/>
  <c r="C7740" i="127"/>
  <c r="C7741" i="127"/>
  <c r="C7742" i="127"/>
  <c r="C7743" i="127"/>
  <c r="C7744" i="127"/>
  <c r="C7745" i="127"/>
  <c r="C7746" i="127"/>
  <c r="C7747" i="127"/>
  <c r="C7748" i="127"/>
  <c r="C7749" i="127"/>
  <c r="C7750" i="127"/>
  <c r="C7751" i="127"/>
  <c r="C7752" i="127"/>
  <c r="C7753" i="127"/>
  <c r="C7754" i="127"/>
  <c r="C7755" i="127"/>
  <c r="C7756" i="127"/>
  <c r="C7757" i="127"/>
  <c r="C7758" i="127"/>
  <c r="C7759" i="127"/>
  <c r="C7760" i="127"/>
  <c r="C7761" i="127"/>
  <c r="C7762" i="127"/>
  <c r="C7763" i="127"/>
  <c r="C7764" i="127"/>
  <c r="C7765" i="127"/>
  <c r="C7766" i="127"/>
  <c r="C7767" i="127"/>
  <c r="C7768" i="127"/>
  <c r="C7769" i="127"/>
  <c r="C7770" i="127"/>
  <c r="C7771" i="127"/>
  <c r="C7772" i="127"/>
  <c r="C7773" i="127"/>
  <c r="C7774" i="127"/>
  <c r="C7775" i="127"/>
  <c r="C7776" i="127"/>
  <c r="C7777" i="127"/>
  <c r="C7778" i="127"/>
  <c r="C7779" i="127"/>
  <c r="C7780" i="127"/>
  <c r="C7781" i="127"/>
  <c r="C7782" i="127"/>
  <c r="C7783" i="127"/>
  <c r="C7784" i="127"/>
  <c r="C7785" i="127"/>
  <c r="C7786" i="127"/>
  <c r="C7787" i="127"/>
  <c r="C7788" i="127"/>
  <c r="C7789" i="127"/>
  <c r="C7790" i="127"/>
  <c r="C7791" i="127"/>
  <c r="C7792" i="127"/>
  <c r="C7793" i="127"/>
  <c r="C7794" i="127"/>
  <c r="C7795" i="127"/>
  <c r="C7796" i="127"/>
  <c r="C7797" i="127"/>
  <c r="C7798" i="127"/>
  <c r="C7799" i="127"/>
  <c r="C7800" i="127"/>
  <c r="C7801" i="127"/>
  <c r="C7802" i="127"/>
  <c r="C7803" i="127"/>
  <c r="C7804" i="127"/>
  <c r="C7805" i="127"/>
  <c r="C7806" i="127"/>
  <c r="C7807" i="127"/>
  <c r="C7808" i="127"/>
  <c r="C7809" i="127"/>
  <c r="C7810" i="127"/>
  <c r="C7811" i="127"/>
  <c r="C7812" i="127"/>
  <c r="C7813" i="127"/>
  <c r="C7814" i="127"/>
  <c r="C7815" i="127"/>
  <c r="C7816" i="127"/>
  <c r="C7817" i="127"/>
  <c r="C7818" i="127"/>
  <c r="C7819" i="127"/>
  <c r="C7820" i="127"/>
  <c r="C7821" i="127"/>
  <c r="C7822" i="127"/>
  <c r="C7823" i="127"/>
  <c r="C7824" i="127"/>
  <c r="C7825" i="127"/>
  <c r="C7826" i="127"/>
  <c r="C7827" i="127"/>
  <c r="C7828" i="127"/>
  <c r="C7829" i="127"/>
  <c r="C7830" i="127"/>
  <c r="C7831" i="127"/>
  <c r="C7832" i="127"/>
  <c r="C7833" i="127"/>
  <c r="C7834" i="127"/>
  <c r="C7835" i="127"/>
  <c r="C7836" i="127"/>
  <c r="C7837" i="127"/>
  <c r="C7838" i="127"/>
  <c r="C7839" i="127"/>
  <c r="C7840" i="127"/>
  <c r="C7841" i="127"/>
  <c r="C7842" i="127"/>
  <c r="C7843" i="127"/>
  <c r="C7844" i="127"/>
  <c r="C7845" i="127"/>
  <c r="C7846" i="127"/>
  <c r="C7847" i="127"/>
  <c r="C7848" i="127"/>
  <c r="C7849" i="127"/>
  <c r="C7850" i="127"/>
  <c r="C7851" i="127"/>
  <c r="C7852" i="127"/>
  <c r="C7853" i="127"/>
  <c r="C7854" i="127"/>
  <c r="C7855" i="127"/>
  <c r="C7856" i="127"/>
  <c r="C7857" i="127"/>
  <c r="C7858" i="127"/>
  <c r="C7859" i="127"/>
  <c r="C7860" i="127"/>
  <c r="C7861" i="127"/>
  <c r="C7862" i="127"/>
  <c r="C7863" i="127"/>
  <c r="C7864" i="127"/>
  <c r="C7865" i="127"/>
  <c r="C7866" i="127"/>
  <c r="C7867" i="127"/>
  <c r="C7868" i="127"/>
  <c r="C7869" i="127"/>
  <c r="C7870" i="127"/>
  <c r="C7871" i="127"/>
  <c r="C7872" i="127"/>
  <c r="C7873" i="127"/>
  <c r="C7874" i="127"/>
  <c r="C7875" i="127"/>
  <c r="C7876" i="127"/>
  <c r="C7877" i="127"/>
  <c r="C7878" i="127"/>
  <c r="C7879" i="127"/>
  <c r="C7880" i="127"/>
  <c r="C7881" i="127"/>
  <c r="C7882" i="127"/>
  <c r="C7883" i="127"/>
  <c r="C7884" i="127"/>
  <c r="C7885" i="127"/>
  <c r="C7886" i="127"/>
  <c r="C7887" i="127"/>
  <c r="C7888" i="127"/>
  <c r="C7889" i="127"/>
  <c r="C7890" i="127"/>
  <c r="C7891" i="127"/>
  <c r="C7892" i="127"/>
  <c r="C7893" i="127"/>
  <c r="C7894" i="127"/>
  <c r="C7895" i="127"/>
  <c r="C7896" i="127"/>
  <c r="C7897" i="127"/>
  <c r="C7898" i="127"/>
  <c r="C7899" i="127"/>
  <c r="C7900" i="127"/>
  <c r="C7901" i="127"/>
  <c r="C7902" i="127"/>
  <c r="C7903" i="127"/>
  <c r="C7904" i="127"/>
  <c r="C7905" i="127"/>
  <c r="C7906" i="127"/>
  <c r="C7907" i="127"/>
  <c r="C7908" i="127"/>
  <c r="C7909" i="127"/>
  <c r="C7910" i="127"/>
  <c r="C7911" i="127"/>
  <c r="C7912" i="127"/>
  <c r="C7913" i="127"/>
  <c r="C7914" i="127"/>
  <c r="C7915" i="127"/>
  <c r="C7916" i="127"/>
  <c r="C7917" i="127"/>
  <c r="C7918" i="127"/>
  <c r="C7919" i="127"/>
  <c r="C7920" i="127"/>
  <c r="C7921" i="127"/>
  <c r="C7922" i="127"/>
  <c r="C7923" i="127"/>
  <c r="C7924" i="127"/>
  <c r="C7925" i="127"/>
  <c r="C7926" i="127"/>
  <c r="C7927" i="127"/>
  <c r="C7928" i="127"/>
  <c r="C7929" i="127"/>
  <c r="C7930" i="127"/>
  <c r="C7931" i="127"/>
  <c r="C7932" i="127"/>
  <c r="C7933" i="127"/>
  <c r="C7934" i="127"/>
  <c r="C7935" i="127"/>
  <c r="C7936" i="127"/>
  <c r="C7937" i="127"/>
  <c r="C7938" i="127"/>
  <c r="C7939" i="127"/>
  <c r="C7940" i="127"/>
  <c r="C7941" i="127"/>
  <c r="C7942" i="127"/>
  <c r="C7943" i="127"/>
  <c r="C7944" i="127"/>
  <c r="C7945" i="127"/>
  <c r="C7946" i="127"/>
  <c r="C7947" i="127"/>
  <c r="C7948" i="127"/>
  <c r="C7949" i="127"/>
  <c r="C7950" i="127"/>
  <c r="C7951" i="127"/>
  <c r="C7952" i="127"/>
  <c r="C7953" i="127"/>
  <c r="C7954" i="127"/>
  <c r="C7955" i="127"/>
  <c r="C7956" i="127"/>
  <c r="C7957" i="127"/>
  <c r="C7958" i="127"/>
  <c r="C7959" i="127"/>
  <c r="C7960" i="127"/>
  <c r="C7961" i="127"/>
  <c r="C7962" i="127"/>
  <c r="C7963" i="127"/>
  <c r="C7964" i="127"/>
  <c r="C7965" i="127"/>
  <c r="C7966" i="127"/>
  <c r="C7967" i="127"/>
  <c r="C7968" i="127"/>
  <c r="C7969" i="127"/>
  <c r="C7970" i="127"/>
  <c r="C7971" i="127"/>
  <c r="C7972" i="127"/>
  <c r="C7973" i="127"/>
  <c r="C7974" i="127"/>
  <c r="C7975" i="127"/>
  <c r="C7976" i="127"/>
  <c r="C7977" i="127"/>
  <c r="C7978" i="127"/>
  <c r="C7979" i="127"/>
  <c r="C7980" i="127"/>
  <c r="C7981" i="127"/>
  <c r="C7982" i="127"/>
  <c r="C7983" i="127"/>
  <c r="C7984" i="127"/>
  <c r="C7985" i="127"/>
  <c r="C7986" i="127"/>
  <c r="C7987" i="127"/>
  <c r="C7988" i="127"/>
  <c r="C7989" i="127"/>
  <c r="C7990" i="127"/>
  <c r="C7991" i="127"/>
  <c r="C7992" i="127"/>
  <c r="C7993" i="127"/>
  <c r="C7994" i="127"/>
  <c r="C7995" i="127"/>
  <c r="C7996" i="127"/>
  <c r="C7997" i="127"/>
  <c r="C7998" i="127"/>
  <c r="C7999" i="127"/>
  <c r="C8000" i="127"/>
  <c r="C8001" i="127"/>
  <c r="C8002" i="127"/>
  <c r="C8003" i="127"/>
  <c r="C8004" i="127"/>
  <c r="C8005" i="127"/>
  <c r="C8006" i="127"/>
  <c r="C8007" i="127"/>
  <c r="C8008" i="127"/>
  <c r="C8009" i="127"/>
  <c r="C8010" i="127"/>
  <c r="C8011" i="127"/>
  <c r="C8012" i="127"/>
  <c r="C8013" i="127"/>
  <c r="C8014" i="127"/>
  <c r="C8015" i="127"/>
  <c r="C8016" i="127"/>
  <c r="C8017" i="127"/>
  <c r="C8018" i="127"/>
  <c r="C8019" i="127"/>
  <c r="C8020" i="127"/>
  <c r="C8021" i="127"/>
  <c r="C8022" i="127"/>
  <c r="C8023" i="127"/>
  <c r="C8024" i="127"/>
  <c r="C8025" i="127"/>
  <c r="C8026" i="127"/>
  <c r="C8027" i="127"/>
  <c r="C8028" i="127"/>
  <c r="C8029" i="127"/>
  <c r="C8030" i="127"/>
  <c r="C8031" i="127"/>
  <c r="C8032" i="127"/>
  <c r="C8033" i="127"/>
  <c r="C8034" i="127"/>
  <c r="C8035" i="127"/>
  <c r="C8036" i="127"/>
  <c r="C8037" i="127"/>
  <c r="C8038" i="127"/>
  <c r="C8039" i="127"/>
  <c r="C8040" i="127"/>
  <c r="C8041" i="127"/>
  <c r="C8042" i="127"/>
  <c r="C8043" i="127"/>
  <c r="C8044" i="127"/>
  <c r="C8045" i="127"/>
  <c r="C8046" i="127"/>
  <c r="C8047" i="127"/>
  <c r="C8048" i="127"/>
  <c r="C8049" i="127"/>
  <c r="C8050" i="127"/>
  <c r="C8051" i="127"/>
  <c r="C8052" i="127"/>
  <c r="C8053" i="127"/>
  <c r="C8054" i="127"/>
  <c r="C8055" i="127"/>
  <c r="C8056" i="127"/>
  <c r="C8057" i="127"/>
  <c r="C8058" i="127"/>
  <c r="C8059" i="127"/>
  <c r="C8060" i="127"/>
  <c r="C8061" i="127"/>
  <c r="C8062" i="127"/>
  <c r="C8063" i="127"/>
  <c r="C8064" i="127"/>
  <c r="C8065" i="127"/>
  <c r="C8066" i="127"/>
  <c r="C8067" i="127"/>
  <c r="C8068" i="127"/>
  <c r="C8069" i="127"/>
  <c r="C8070" i="127"/>
  <c r="C8071" i="127"/>
  <c r="C8072" i="127"/>
  <c r="C8073" i="127"/>
  <c r="C8074" i="127"/>
  <c r="C8075" i="127"/>
  <c r="C8076" i="127"/>
  <c r="C8077" i="127"/>
  <c r="C8078" i="127"/>
  <c r="C8079" i="127"/>
  <c r="C8080" i="127"/>
  <c r="C8081" i="127"/>
  <c r="C8082" i="127"/>
  <c r="C8083" i="127"/>
  <c r="C8084" i="127"/>
  <c r="C8085" i="127"/>
  <c r="C8086" i="127"/>
  <c r="C8087" i="127"/>
  <c r="C8088" i="127"/>
  <c r="C8089" i="127"/>
  <c r="C8090" i="127"/>
  <c r="C8091" i="127"/>
  <c r="C8092" i="127"/>
  <c r="C8093" i="127"/>
  <c r="C8094" i="127"/>
  <c r="C8095" i="127"/>
  <c r="C8096" i="127"/>
  <c r="C8097" i="127"/>
  <c r="C8098" i="127"/>
  <c r="C8099" i="127"/>
  <c r="C8100" i="127"/>
  <c r="C8101" i="127"/>
  <c r="C8102" i="127"/>
  <c r="C8103" i="127"/>
  <c r="C8104" i="127"/>
  <c r="C8105" i="127"/>
  <c r="C8106" i="127"/>
  <c r="C8107" i="127"/>
  <c r="C8108" i="127"/>
  <c r="C8109" i="127"/>
  <c r="C8110" i="127"/>
  <c r="C8111" i="127"/>
  <c r="C8112" i="127"/>
  <c r="C8113" i="127"/>
  <c r="C8114" i="127"/>
  <c r="C8115" i="127"/>
  <c r="C8116" i="127"/>
  <c r="C8117" i="127"/>
  <c r="C8118" i="127"/>
  <c r="C8119" i="127"/>
  <c r="C8120" i="127"/>
  <c r="C8121" i="127"/>
  <c r="C8122" i="127"/>
  <c r="C8123" i="127"/>
  <c r="C8124" i="127"/>
  <c r="C8125" i="127"/>
  <c r="C8126" i="127"/>
  <c r="C8127" i="127"/>
  <c r="C8128" i="127"/>
  <c r="C8129" i="127"/>
  <c r="C8130" i="127"/>
  <c r="C8131" i="127"/>
  <c r="C8132" i="127"/>
  <c r="C8133" i="127"/>
  <c r="C8134" i="127"/>
  <c r="C8135" i="127"/>
  <c r="C8136" i="127"/>
  <c r="C8137" i="127"/>
  <c r="C8138" i="127"/>
  <c r="C8139" i="127"/>
  <c r="C8140" i="127"/>
  <c r="C8141" i="127"/>
  <c r="C8142" i="127"/>
  <c r="C8143" i="127"/>
  <c r="C8144" i="127"/>
  <c r="C8145" i="127"/>
  <c r="C8146" i="127"/>
  <c r="C8147" i="127"/>
  <c r="C8148" i="127"/>
  <c r="C8149" i="127"/>
  <c r="C8150" i="127"/>
  <c r="C8151" i="127"/>
  <c r="C8152" i="127"/>
  <c r="C8153" i="127"/>
  <c r="C8154" i="127"/>
  <c r="C8155" i="127"/>
  <c r="C8156" i="127"/>
  <c r="C8157" i="127"/>
  <c r="C8158" i="127"/>
  <c r="C8159" i="127"/>
  <c r="C8160" i="127"/>
  <c r="C8161" i="127"/>
  <c r="C8162" i="127"/>
  <c r="C8163" i="127"/>
  <c r="C8164" i="127"/>
  <c r="C8165" i="127"/>
  <c r="C8166" i="127"/>
  <c r="C8167" i="127"/>
  <c r="C8168" i="127"/>
  <c r="C8169" i="127"/>
  <c r="C8170" i="127"/>
  <c r="C8171" i="127"/>
  <c r="C8172" i="127"/>
  <c r="C8173" i="127"/>
  <c r="C8174" i="127"/>
  <c r="C8175" i="127"/>
  <c r="C8176" i="127"/>
  <c r="C8177" i="127"/>
  <c r="C8178" i="127"/>
  <c r="C8179" i="127"/>
  <c r="C8180" i="127"/>
  <c r="C8181" i="127"/>
  <c r="C8182" i="127"/>
  <c r="C8183" i="127"/>
  <c r="C8184" i="127"/>
  <c r="C8185" i="127"/>
  <c r="C8186" i="127"/>
  <c r="C8187" i="127"/>
  <c r="C8188" i="127"/>
  <c r="C8189" i="127"/>
  <c r="C8190" i="127"/>
  <c r="C8191" i="127"/>
  <c r="C8192" i="127"/>
  <c r="C8193" i="127"/>
  <c r="C8194" i="127"/>
  <c r="C8195" i="127"/>
  <c r="C8196" i="127"/>
  <c r="C8197" i="127"/>
  <c r="C8198" i="127"/>
  <c r="C8199" i="127"/>
  <c r="C8200" i="127"/>
  <c r="C8201" i="127"/>
  <c r="C8202" i="127"/>
  <c r="C8203" i="127"/>
  <c r="C8204" i="127"/>
  <c r="C8205" i="127"/>
  <c r="C8206" i="127"/>
  <c r="C8207" i="127"/>
  <c r="C8208" i="127"/>
  <c r="C8209" i="127"/>
  <c r="C8210" i="127"/>
  <c r="C8211" i="127"/>
  <c r="C8212" i="127"/>
  <c r="C8213" i="127"/>
  <c r="C8214" i="127"/>
  <c r="C8215" i="127"/>
  <c r="C8216" i="127"/>
  <c r="C8217" i="127"/>
  <c r="C8218" i="127"/>
  <c r="C8219" i="127"/>
  <c r="C8220" i="127"/>
  <c r="C8221" i="127"/>
  <c r="C8222" i="127"/>
  <c r="C8223" i="127"/>
  <c r="C8224" i="127"/>
  <c r="C8225" i="127"/>
  <c r="C8226" i="127"/>
  <c r="C8227" i="127"/>
  <c r="C8228" i="127"/>
  <c r="C8229" i="127"/>
  <c r="C8230" i="127"/>
  <c r="C8231" i="127"/>
  <c r="C8232" i="127"/>
  <c r="C8233" i="127"/>
  <c r="C8234" i="127"/>
  <c r="C8235" i="127"/>
  <c r="C8236" i="127"/>
  <c r="C8237" i="127"/>
  <c r="C8238" i="127"/>
  <c r="C8239" i="127"/>
  <c r="C8240" i="127"/>
  <c r="C8241" i="127"/>
  <c r="C8242" i="127"/>
  <c r="C8243" i="127"/>
  <c r="C8244" i="127"/>
  <c r="C8245" i="127"/>
  <c r="C8246" i="127"/>
  <c r="C8247" i="127"/>
  <c r="C8248" i="127"/>
  <c r="C8249" i="127"/>
  <c r="C8250" i="127"/>
  <c r="C8251" i="127"/>
  <c r="C8252" i="127"/>
  <c r="C8253" i="127"/>
  <c r="C8254" i="127"/>
  <c r="C8255" i="127"/>
  <c r="C8256" i="127"/>
  <c r="C8257" i="127"/>
  <c r="C8258" i="127"/>
  <c r="C8259" i="127"/>
  <c r="C8260" i="127"/>
  <c r="C8261" i="127"/>
  <c r="C8262" i="127"/>
  <c r="C8263" i="127"/>
  <c r="C8264" i="127"/>
  <c r="C8265" i="127"/>
  <c r="C8266" i="127"/>
  <c r="C8267" i="127"/>
  <c r="C8268" i="127"/>
  <c r="C8269" i="127"/>
  <c r="C8270" i="127"/>
  <c r="C8271" i="127"/>
  <c r="C8272" i="127"/>
  <c r="C8273" i="127"/>
  <c r="C8274" i="127"/>
  <c r="C8275" i="127"/>
  <c r="C8276" i="127"/>
  <c r="C8277" i="127"/>
  <c r="C8278" i="127"/>
  <c r="C8279" i="127"/>
  <c r="C8280" i="127"/>
  <c r="C8281" i="127"/>
  <c r="C8282" i="127"/>
  <c r="C8283" i="127"/>
  <c r="C8284" i="127"/>
  <c r="C8285" i="127"/>
  <c r="C8286" i="127"/>
  <c r="C8287" i="127"/>
  <c r="C8288" i="127"/>
  <c r="C8289" i="127"/>
  <c r="C8290" i="127"/>
  <c r="C8291" i="127"/>
  <c r="C8292" i="127"/>
  <c r="C8293" i="127"/>
  <c r="C8294" i="127"/>
  <c r="C8295" i="127"/>
  <c r="C8296" i="127"/>
  <c r="C8297" i="127"/>
  <c r="C8298" i="127"/>
  <c r="C8299" i="127"/>
  <c r="C8300" i="127"/>
  <c r="C8301" i="127"/>
  <c r="C8302" i="127"/>
  <c r="C8303" i="127"/>
  <c r="C8304" i="127"/>
  <c r="C8305" i="127"/>
  <c r="C8306" i="127"/>
  <c r="C8307" i="127"/>
  <c r="C8308" i="127"/>
  <c r="C8309" i="127"/>
  <c r="C8310" i="127"/>
  <c r="C8311" i="127"/>
  <c r="C8312" i="127"/>
  <c r="C8313" i="127"/>
  <c r="C8314" i="127"/>
  <c r="C8315" i="127"/>
  <c r="C8316" i="127"/>
  <c r="C8317" i="127"/>
  <c r="C8318" i="127"/>
  <c r="C8319" i="127"/>
  <c r="C8320" i="127"/>
  <c r="C8321" i="127"/>
  <c r="C8322" i="127"/>
  <c r="C8323" i="127"/>
  <c r="C8324" i="127"/>
  <c r="C8325" i="127"/>
  <c r="C8326" i="127"/>
  <c r="C8327" i="127"/>
  <c r="C8328" i="127"/>
  <c r="C8329" i="127"/>
  <c r="C8330" i="127"/>
  <c r="C8331" i="127"/>
  <c r="C8332" i="127"/>
  <c r="C8333" i="127"/>
  <c r="C8334" i="127"/>
  <c r="C8335" i="127"/>
  <c r="C8336" i="127"/>
  <c r="C8337" i="127"/>
  <c r="C8338" i="127"/>
  <c r="C8339" i="127"/>
  <c r="C8340" i="127"/>
  <c r="C8341" i="127"/>
  <c r="C8342" i="127"/>
  <c r="C8343" i="127"/>
  <c r="C8344" i="127"/>
  <c r="C8345" i="127"/>
  <c r="C8346" i="127"/>
  <c r="C8347" i="127"/>
  <c r="C8348" i="127"/>
  <c r="C8349" i="127"/>
  <c r="C8350" i="127"/>
  <c r="C8351" i="127"/>
  <c r="C8352" i="127"/>
  <c r="C8353" i="127"/>
  <c r="C8354" i="127"/>
  <c r="C8355" i="127"/>
  <c r="C8356" i="127"/>
  <c r="C8357" i="127"/>
  <c r="C8358" i="127"/>
  <c r="C8359" i="127"/>
  <c r="C8360" i="127"/>
  <c r="C8361" i="127"/>
  <c r="C8362" i="127"/>
  <c r="C8363" i="127"/>
  <c r="C8364" i="127"/>
  <c r="C8365" i="127"/>
  <c r="C8366" i="127"/>
  <c r="C8367" i="127"/>
  <c r="C8368" i="127"/>
  <c r="C8369" i="127"/>
  <c r="C8370" i="127"/>
  <c r="C8371" i="127"/>
  <c r="C8372" i="127"/>
  <c r="C8373" i="127"/>
  <c r="C8374" i="127"/>
  <c r="C8375" i="127"/>
  <c r="C8376" i="127"/>
  <c r="C8377" i="127"/>
  <c r="C8378" i="127"/>
  <c r="C8379" i="127"/>
  <c r="C8380" i="127"/>
  <c r="C8381" i="127"/>
  <c r="C8382" i="127"/>
  <c r="C8383" i="127"/>
  <c r="C8384" i="127"/>
  <c r="C8385" i="127"/>
  <c r="C8386" i="127"/>
  <c r="C8387" i="127"/>
  <c r="C8388" i="127"/>
  <c r="C8389" i="127"/>
  <c r="C8390" i="127"/>
  <c r="C8391" i="127"/>
  <c r="C8392" i="127"/>
  <c r="C8393" i="127"/>
  <c r="C8394" i="127"/>
  <c r="C8395" i="127"/>
  <c r="C8396" i="127"/>
  <c r="C8397" i="127"/>
  <c r="C8398" i="127"/>
  <c r="C8399" i="127"/>
  <c r="C8400" i="127"/>
  <c r="C8401" i="127"/>
  <c r="C8402" i="127"/>
  <c r="C8403" i="127"/>
  <c r="C8404" i="127"/>
  <c r="C8405" i="127"/>
  <c r="C8406" i="127"/>
  <c r="C8407" i="127"/>
  <c r="C8408" i="127"/>
  <c r="C8409" i="127"/>
  <c r="C8410" i="127"/>
  <c r="C8411" i="127"/>
  <c r="C8412" i="127"/>
  <c r="C8413" i="127"/>
  <c r="C8414" i="127"/>
  <c r="C8415" i="127"/>
  <c r="C8416" i="127"/>
  <c r="C8417" i="127"/>
  <c r="C8418" i="127"/>
  <c r="C8419" i="127"/>
  <c r="C8420" i="127"/>
  <c r="C8421" i="127"/>
  <c r="C8422" i="127"/>
  <c r="C8423" i="127"/>
  <c r="C8424" i="127"/>
  <c r="C8425" i="127"/>
  <c r="C8426" i="127"/>
  <c r="C8427" i="127"/>
  <c r="C8428" i="127"/>
  <c r="C8429" i="127"/>
  <c r="C8430" i="127"/>
  <c r="C8431" i="127"/>
  <c r="C8432" i="127"/>
  <c r="C8433" i="127"/>
  <c r="C8434" i="127"/>
  <c r="C8435" i="127"/>
  <c r="C8436" i="127"/>
  <c r="C8437" i="127"/>
  <c r="C8438" i="127"/>
  <c r="C8439" i="127"/>
  <c r="C8440" i="127"/>
  <c r="C8441" i="127"/>
  <c r="C8442" i="127"/>
  <c r="C8443" i="127"/>
  <c r="C8444" i="127"/>
  <c r="C8445" i="127"/>
  <c r="C8446" i="127"/>
  <c r="C8447" i="127"/>
  <c r="C8448" i="127"/>
  <c r="C8449" i="127"/>
  <c r="C8450" i="127"/>
  <c r="C8451" i="127"/>
  <c r="C8452" i="127"/>
  <c r="C8453" i="127"/>
  <c r="C8454" i="127"/>
  <c r="C8455" i="127"/>
  <c r="C8456" i="127"/>
  <c r="C8457" i="127"/>
  <c r="C8458" i="127"/>
  <c r="C8459" i="127"/>
  <c r="C8460" i="127"/>
  <c r="C8461" i="127"/>
  <c r="C8462" i="127"/>
  <c r="C8463" i="127"/>
  <c r="C8464" i="127"/>
  <c r="C8465" i="127"/>
  <c r="C8466" i="127"/>
  <c r="C8467" i="127"/>
  <c r="C8468" i="127"/>
  <c r="C8469" i="127"/>
  <c r="C8470" i="127"/>
  <c r="C8471" i="127"/>
  <c r="C8472" i="127"/>
  <c r="C8473" i="127"/>
  <c r="C8474" i="127"/>
  <c r="C8475" i="127"/>
  <c r="C8476" i="127"/>
  <c r="C8477" i="127"/>
  <c r="C8478" i="127"/>
  <c r="C8479" i="127"/>
  <c r="C8480" i="127"/>
  <c r="C8481" i="127"/>
  <c r="C8482" i="127"/>
  <c r="C8483" i="127"/>
  <c r="C8484" i="127"/>
  <c r="C8485" i="127"/>
  <c r="C8486" i="127"/>
  <c r="C8487" i="127"/>
  <c r="C8488" i="127"/>
  <c r="C8489" i="127"/>
  <c r="C8490" i="127"/>
  <c r="C8491" i="127"/>
  <c r="C8492" i="127"/>
  <c r="C8493" i="127"/>
  <c r="C8494" i="127"/>
  <c r="C8495" i="127"/>
  <c r="C8496" i="127"/>
  <c r="C8497" i="127"/>
  <c r="C8498" i="127"/>
  <c r="C8499" i="127"/>
  <c r="C8500" i="127"/>
  <c r="C8501" i="127"/>
  <c r="C8502" i="127"/>
  <c r="C8503" i="127"/>
  <c r="C8504" i="127"/>
  <c r="C8505" i="127"/>
  <c r="C8506" i="127"/>
  <c r="C8507" i="127"/>
  <c r="C8508" i="127"/>
  <c r="C8509" i="127"/>
  <c r="C8510" i="127"/>
  <c r="C8511" i="127"/>
  <c r="C8512" i="127"/>
  <c r="C8513" i="127"/>
  <c r="C8514" i="127"/>
  <c r="C8515" i="127"/>
  <c r="C8516" i="127"/>
  <c r="C8517" i="127"/>
  <c r="C8518" i="127"/>
  <c r="C8519" i="127"/>
  <c r="C8520" i="127"/>
  <c r="C8521" i="127"/>
  <c r="C8522" i="127"/>
  <c r="C8523" i="127"/>
  <c r="C8524" i="127"/>
  <c r="C8525" i="127"/>
  <c r="C8526" i="127"/>
  <c r="C8527" i="127"/>
  <c r="C8528" i="127"/>
  <c r="C8529" i="127"/>
  <c r="C8530" i="127"/>
  <c r="C8531" i="127"/>
  <c r="C8532" i="127"/>
  <c r="C8533" i="127"/>
  <c r="C8534" i="127"/>
  <c r="C8535" i="127"/>
  <c r="C8536" i="127"/>
  <c r="C8537" i="127"/>
  <c r="C8538" i="127"/>
  <c r="C8539" i="127"/>
  <c r="C8540" i="127"/>
  <c r="C8541" i="127"/>
  <c r="C8542" i="127"/>
  <c r="C8543" i="127"/>
  <c r="C8544" i="127"/>
  <c r="C8545" i="127"/>
  <c r="C8546" i="127"/>
  <c r="C8547" i="127"/>
  <c r="C8548" i="127"/>
  <c r="C8549" i="127"/>
  <c r="C8550" i="127"/>
  <c r="C8551" i="127"/>
  <c r="C8552" i="127"/>
  <c r="C8553" i="127"/>
  <c r="C8554" i="127"/>
  <c r="C8555" i="127"/>
  <c r="C8556" i="127"/>
  <c r="C8557" i="127"/>
  <c r="C8558" i="127"/>
  <c r="C8559" i="127"/>
  <c r="C8560" i="127"/>
  <c r="C8561" i="127"/>
  <c r="C8562" i="127"/>
  <c r="C8563" i="127"/>
  <c r="C8564" i="127"/>
  <c r="C8565" i="127"/>
  <c r="C8566" i="127"/>
  <c r="C8567" i="127"/>
  <c r="C8568" i="127"/>
  <c r="C8569" i="127"/>
  <c r="C8570" i="127"/>
  <c r="C8571" i="127"/>
  <c r="C8572" i="127"/>
  <c r="C8573" i="127"/>
  <c r="C8574" i="127"/>
  <c r="C8575" i="127"/>
  <c r="C8576" i="127"/>
  <c r="C8577" i="127"/>
  <c r="C8578" i="127"/>
  <c r="C8579" i="127"/>
  <c r="C8580" i="127"/>
  <c r="C8581" i="127"/>
  <c r="C8582" i="127"/>
  <c r="C8583" i="127"/>
  <c r="C8584" i="127"/>
  <c r="C8585" i="127"/>
  <c r="C8586" i="127"/>
  <c r="C8587" i="127"/>
  <c r="C8588" i="127"/>
  <c r="C8589" i="127"/>
  <c r="C8590" i="127"/>
  <c r="C8591" i="127"/>
  <c r="C8592" i="127"/>
  <c r="C8593" i="127"/>
  <c r="C8594" i="127"/>
  <c r="C8595" i="127"/>
  <c r="C8596" i="127"/>
  <c r="C8597" i="127"/>
  <c r="C8598" i="127"/>
  <c r="C8599" i="127"/>
  <c r="C8600" i="127"/>
  <c r="C8601" i="127"/>
  <c r="C8602" i="127"/>
  <c r="C8603" i="127"/>
  <c r="C8604" i="127"/>
  <c r="C8605" i="127"/>
  <c r="C8606" i="127"/>
  <c r="C8607" i="127"/>
  <c r="C8608" i="127"/>
  <c r="C8609" i="127"/>
  <c r="C8610" i="127"/>
  <c r="C8611" i="127"/>
  <c r="C8612" i="127"/>
  <c r="C8613" i="127"/>
  <c r="C8614" i="127"/>
  <c r="C8615" i="127"/>
  <c r="C8616" i="127"/>
  <c r="C8617" i="127"/>
  <c r="C8618" i="127"/>
  <c r="C8619" i="127"/>
  <c r="C8620" i="127"/>
  <c r="C8621" i="127"/>
  <c r="C8622" i="127"/>
  <c r="C8623" i="127"/>
  <c r="C8624" i="127"/>
  <c r="C8625" i="127"/>
  <c r="C8626" i="127"/>
  <c r="C8627" i="127"/>
  <c r="C8628" i="127"/>
  <c r="C8629" i="127"/>
  <c r="C8630" i="127"/>
  <c r="C8631" i="127"/>
  <c r="C8632" i="127"/>
  <c r="C8633" i="127"/>
  <c r="C8634" i="127"/>
  <c r="C8635" i="127"/>
  <c r="C8636" i="127"/>
  <c r="C8637" i="127"/>
  <c r="C8638" i="127"/>
  <c r="C8639" i="127"/>
  <c r="C8640" i="127"/>
  <c r="C8641" i="127"/>
  <c r="C8642" i="127"/>
  <c r="C8643" i="127"/>
  <c r="C8644" i="127"/>
  <c r="C8645" i="127"/>
  <c r="C8646" i="127"/>
  <c r="C8647" i="127"/>
  <c r="C8648" i="127"/>
  <c r="C8649" i="127"/>
  <c r="C8650" i="127"/>
  <c r="C8651" i="127"/>
  <c r="C8652" i="127"/>
  <c r="C8653" i="127"/>
  <c r="C8654" i="127"/>
  <c r="C8655" i="127"/>
  <c r="C8656" i="127"/>
  <c r="C8657" i="127"/>
  <c r="C8658" i="127"/>
  <c r="C8659" i="127"/>
  <c r="C8660" i="127"/>
  <c r="C8661" i="127"/>
  <c r="C8662" i="127"/>
  <c r="C8663" i="127"/>
  <c r="C8664" i="127"/>
  <c r="C8665" i="127"/>
  <c r="C8666" i="127"/>
  <c r="C8667" i="127"/>
  <c r="C8668" i="127"/>
  <c r="C8669" i="127"/>
  <c r="C8670" i="127"/>
  <c r="C8671" i="127"/>
  <c r="C8672" i="127"/>
  <c r="C8673" i="127"/>
  <c r="C8674" i="127"/>
  <c r="C8675" i="127"/>
  <c r="C8676" i="127"/>
  <c r="C8677" i="127"/>
  <c r="C8678" i="127"/>
  <c r="C8679" i="127"/>
  <c r="C8680" i="127"/>
  <c r="C8681" i="127"/>
  <c r="C8682" i="127"/>
  <c r="C8683" i="127"/>
  <c r="C8684" i="127"/>
  <c r="C8685" i="127"/>
  <c r="C8686" i="127"/>
  <c r="C8687" i="127"/>
  <c r="C8688" i="127"/>
  <c r="C8689" i="127"/>
  <c r="C8690" i="127"/>
  <c r="C8691" i="127"/>
  <c r="C8692" i="127"/>
  <c r="C8693" i="127"/>
  <c r="C8694" i="127"/>
  <c r="C8695" i="127"/>
  <c r="C8696" i="127"/>
  <c r="C8697" i="127"/>
  <c r="C8698" i="127"/>
  <c r="C8699" i="127"/>
  <c r="C8700" i="127"/>
  <c r="C8701" i="127"/>
  <c r="C8702" i="127"/>
  <c r="C8703" i="127"/>
  <c r="C8704" i="127"/>
  <c r="C8705" i="127"/>
  <c r="C8706" i="127"/>
  <c r="C8707" i="127"/>
  <c r="C8708" i="127"/>
  <c r="C8709" i="127"/>
  <c r="C8710" i="127"/>
  <c r="C8711" i="127"/>
  <c r="C8712" i="127"/>
  <c r="C8713" i="127"/>
  <c r="C8714" i="127"/>
  <c r="C8715" i="127"/>
  <c r="C8716" i="127"/>
  <c r="C8717" i="127"/>
  <c r="C8718" i="127"/>
  <c r="C8719" i="127"/>
  <c r="C8720" i="127"/>
  <c r="C8721" i="127"/>
  <c r="C8722" i="127"/>
  <c r="C8723" i="127"/>
  <c r="C8724" i="127"/>
  <c r="C8725" i="127"/>
  <c r="C8726" i="127"/>
  <c r="C8727" i="127"/>
  <c r="C8728" i="127"/>
  <c r="C8729" i="127"/>
  <c r="C8730" i="127"/>
  <c r="C8731" i="127"/>
  <c r="C8732" i="127"/>
  <c r="C8733" i="127"/>
  <c r="C8734" i="127"/>
  <c r="C8735" i="127"/>
  <c r="C8736" i="127"/>
  <c r="C8737" i="127"/>
  <c r="C8738" i="127"/>
  <c r="C8739" i="127"/>
  <c r="C8740" i="127"/>
  <c r="C8741" i="127"/>
  <c r="C8742" i="127"/>
  <c r="C8743" i="127"/>
  <c r="C8744" i="127"/>
  <c r="C8745" i="127"/>
  <c r="C8746" i="127"/>
  <c r="C8747" i="127"/>
  <c r="C8748" i="127"/>
  <c r="C8749" i="127"/>
  <c r="C8750" i="127"/>
  <c r="C8751" i="127"/>
  <c r="C8752" i="127"/>
  <c r="C8753" i="127"/>
  <c r="C8754" i="127"/>
  <c r="C8755" i="127"/>
  <c r="C8756" i="127"/>
  <c r="C8757" i="127"/>
  <c r="C8758" i="127"/>
  <c r="C8759" i="127"/>
  <c r="C8760" i="127"/>
  <c r="C8761" i="127"/>
  <c r="C8762" i="127"/>
  <c r="C8763" i="127"/>
  <c r="C8764" i="127"/>
  <c r="C8765" i="127"/>
  <c r="C8766" i="127"/>
  <c r="C8767" i="127"/>
  <c r="C8768" i="127"/>
  <c r="C8769" i="127"/>
  <c r="C8770" i="127"/>
  <c r="C8771" i="127"/>
  <c r="C8772" i="127"/>
  <c r="C8773" i="127"/>
  <c r="C8774" i="127"/>
  <c r="C8775" i="127"/>
  <c r="C8776" i="127"/>
  <c r="C8777" i="127"/>
  <c r="C8778" i="127"/>
  <c r="C8779" i="127"/>
  <c r="C8780" i="127"/>
  <c r="C8781" i="127"/>
  <c r="C8782" i="127"/>
  <c r="C8783" i="127"/>
  <c r="C8784" i="127"/>
  <c r="C8785" i="127"/>
  <c r="C8786" i="127"/>
  <c r="C8787" i="127"/>
  <c r="C8788" i="127"/>
  <c r="C8789" i="127"/>
  <c r="C8790" i="127"/>
  <c r="C8791" i="127"/>
  <c r="C8792" i="127"/>
  <c r="C8793" i="127"/>
  <c r="C8794" i="127"/>
  <c r="C8795" i="127"/>
  <c r="C8796" i="127"/>
  <c r="C8797" i="127"/>
  <c r="C8798" i="127"/>
  <c r="C8799" i="127"/>
  <c r="C8800" i="127"/>
  <c r="C8801" i="127"/>
  <c r="C8802" i="127"/>
  <c r="C8803" i="127"/>
  <c r="C8804" i="127"/>
  <c r="C8805" i="127"/>
  <c r="C8806" i="127"/>
  <c r="C8807" i="127"/>
  <c r="C8808" i="127"/>
  <c r="C8809" i="127"/>
  <c r="C8810" i="127"/>
  <c r="C8811" i="127"/>
  <c r="C8812" i="127"/>
  <c r="C8813" i="127"/>
  <c r="C8814" i="127"/>
  <c r="C8815" i="127"/>
  <c r="C8816" i="127"/>
  <c r="C8817" i="127"/>
  <c r="C8818" i="127"/>
  <c r="C8819" i="127"/>
  <c r="C8820" i="127"/>
  <c r="C8821" i="127"/>
  <c r="C8822" i="127"/>
  <c r="C8823" i="127"/>
  <c r="C8824" i="127"/>
  <c r="C8825" i="127"/>
  <c r="C8826" i="127"/>
  <c r="C8827" i="127"/>
  <c r="C8828" i="127"/>
  <c r="C8829" i="127"/>
  <c r="C8830" i="127"/>
  <c r="C8831" i="127"/>
  <c r="C8832" i="127"/>
  <c r="C8833" i="127"/>
  <c r="C8834" i="127"/>
  <c r="C8835" i="127"/>
  <c r="C8836" i="127"/>
  <c r="C8837" i="127"/>
  <c r="C8838" i="127"/>
  <c r="C8839" i="127"/>
  <c r="C8840" i="127"/>
  <c r="C8841" i="127"/>
  <c r="C8842" i="127"/>
  <c r="C8843" i="127"/>
  <c r="C8844" i="127"/>
  <c r="C8845" i="127"/>
  <c r="C8846" i="127"/>
  <c r="C8847" i="127"/>
  <c r="C8848" i="127"/>
  <c r="C8849" i="127"/>
  <c r="C8850" i="127"/>
  <c r="C8851" i="127"/>
  <c r="C8852" i="127"/>
  <c r="C8853" i="127"/>
  <c r="C8854" i="127"/>
  <c r="C8855" i="127"/>
  <c r="C8856" i="127"/>
  <c r="C8857" i="127"/>
  <c r="C8858" i="127"/>
  <c r="C8859" i="127"/>
  <c r="C8860" i="127"/>
  <c r="C8861" i="127"/>
  <c r="C8862" i="127"/>
  <c r="C8863" i="127"/>
  <c r="C8864" i="127"/>
  <c r="C8865" i="127"/>
  <c r="C8866" i="127"/>
  <c r="C8867" i="127"/>
  <c r="C8868" i="127"/>
  <c r="C8869" i="127"/>
  <c r="C8870" i="127"/>
  <c r="C8871" i="127"/>
  <c r="C8872" i="127"/>
  <c r="C8873" i="127"/>
  <c r="C8874" i="127"/>
  <c r="C8875" i="127"/>
  <c r="C8876" i="127"/>
  <c r="C8877" i="127"/>
  <c r="C8878" i="127"/>
  <c r="C8879" i="127"/>
  <c r="C8880" i="127"/>
  <c r="C8881" i="127"/>
  <c r="C8882" i="127"/>
  <c r="C8883" i="127"/>
  <c r="C8884" i="127"/>
  <c r="C8885" i="127"/>
  <c r="C8886" i="127"/>
  <c r="C8887" i="127"/>
  <c r="C8888" i="127"/>
  <c r="C8889" i="127"/>
  <c r="C8890" i="127"/>
  <c r="C8891" i="127"/>
  <c r="C8892" i="127"/>
  <c r="C8893" i="127"/>
  <c r="C8894" i="127"/>
  <c r="C8895" i="127"/>
  <c r="C8896" i="127"/>
  <c r="C8897" i="127"/>
  <c r="C8898" i="127"/>
  <c r="C8899" i="127"/>
  <c r="C8900" i="127"/>
  <c r="C8901" i="127"/>
  <c r="C8902" i="127"/>
  <c r="C8903" i="127"/>
  <c r="C8904" i="127"/>
  <c r="C8905" i="127"/>
  <c r="C8906" i="127"/>
  <c r="C8907" i="127"/>
  <c r="C8908" i="127"/>
  <c r="C8909" i="127"/>
  <c r="C8910" i="127"/>
  <c r="C8911" i="127"/>
  <c r="C8912" i="127"/>
  <c r="C8913" i="127"/>
  <c r="C8914" i="127"/>
  <c r="C8915" i="127"/>
  <c r="C8916" i="127"/>
  <c r="C8917" i="127"/>
  <c r="C8918" i="127"/>
  <c r="C8919" i="127"/>
  <c r="C8920" i="127"/>
  <c r="C8921" i="127"/>
  <c r="C8922" i="127"/>
  <c r="C8923" i="127"/>
  <c r="C8924" i="127"/>
  <c r="C8925" i="127"/>
  <c r="C8926" i="127"/>
  <c r="C8927" i="127"/>
  <c r="C8928" i="127"/>
  <c r="C8929" i="127"/>
  <c r="C8930" i="127"/>
  <c r="C8931" i="127"/>
  <c r="C8932" i="127"/>
  <c r="C8933" i="127"/>
  <c r="C8934" i="127"/>
  <c r="C8935" i="127"/>
  <c r="C8936" i="127"/>
  <c r="C8937" i="127"/>
  <c r="C8938" i="127"/>
  <c r="C8939" i="127"/>
  <c r="C8940" i="127"/>
  <c r="C8941" i="127"/>
  <c r="C8942" i="127"/>
  <c r="C8943" i="127"/>
  <c r="C8944" i="127"/>
  <c r="C8945" i="127"/>
  <c r="C8946" i="127"/>
  <c r="C8947" i="127"/>
  <c r="C8948" i="127"/>
  <c r="C8949" i="127"/>
  <c r="C8950" i="127"/>
  <c r="C8951" i="127"/>
  <c r="C8952" i="127"/>
  <c r="C8953" i="127"/>
  <c r="C8954" i="127"/>
  <c r="C8955" i="127"/>
  <c r="C8956" i="127"/>
  <c r="C8957" i="127"/>
  <c r="C8958" i="127"/>
  <c r="C8959" i="127"/>
  <c r="C8960" i="127"/>
  <c r="C8961" i="127"/>
  <c r="C8962" i="127"/>
  <c r="C8963" i="127"/>
  <c r="C8964" i="127"/>
  <c r="C8965" i="127"/>
  <c r="C8966" i="127"/>
  <c r="C8967" i="127"/>
  <c r="C8968" i="127"/>
  <c r="C8969" i="127"/>
  <c r="C8970" i="127"/>
  <c r="C8971" i="127"/>
  <c r="C8972" i="127"/>
  <c r="C8973" i="127"/>
  <c r="C8974" i="127"/>
  <c r="C8975" i="127"/>
  <c r="C8976" i="127"/>
  <c r="C8977" i="127"/>
  <c r="C8978" i="127"/>
  <c r="C8979" i="127"/>
  <c r="C8980" i="127"/>
  <c r="C8981" i="127"/>
  <c r="C8982" i="127"/>
  <c r="C8983" i="127"/>
  <c r="C8984" i="127"/>
  <c r="C8985" i="127"/>
  <c r="C8986" i="127"/>
  <c r="C8987" i="127"/>
  <c r="C8988" i="127"/>
  <c r="C8989" i="127"/>
  <c r="C8990" i="127"/>
  <c r="C8991" i="127"/>
  <c r="C8992" i="127"/>
  <c r="C8993" i="127"/>
  <c r="C8994" i="127"/>
  <c r="C8995" i="127"/>
  <c r="C8996" i="127"/>
  <c r="C8997" i="127"/>
  <c r="C8998" i="127"/>
  <c r="C8999" i="127"/>
  <c r="C9000" i="127"/>
  <c r="C9001" i="127"/>
  <c r="C9002" i="127"/>
  <c r="C9003" i="127"/>
  <c r="C9004" i="127"/>
  <c r="C9005" i="127"/>
  <c r="C9006" i="127"/>
  <c r="C9007" i="127"/>
  <c r="C9008" i="127"/>
  <c r="C9009" i="127"/>
  <c r="C9010" i="127"/>
  <c r="C9011" i="127"/>
  <c r="C9012" i="127"/>
  <c r="C9013" i="127"/>
  <c r="C9014" i="127"/>
  <c r="C9015" i="127"/>
  <c r="C9016" i="127"/>
  <c r="C9017" i="127"/>
  <c r="C9018" i="127"/>
  <c r="C9019" i="127"/>
  <c r="C9020" i="127"/>
  <c r="C9021" i="127"/>
  <c r="C9022" i="127"/>
  <c r="C9023" i="127"/>
  <c r="C9024" i="127"/>
  <c r="C9025" i="127"/>
  <c r="C9026" i="127"/>
  <c r="C9027" i="127"/>
  <c r="C9028" i="127"/>
  <c r="C9029" i="127"/>
  <c r="C9030" i="127"/>
  <c r="C9031" i="127"/>
  <c r="C9032" i="127"/>
  <c r="C9033" i="127"/>
  <c r="C9034" i="127"/>
  <c r="C9035" i="127"/>
  <c r="C9036" i="127"/>
  <c r="C9037" i="127"/>
  <c r="C9038" i="127"/>
  <c r="C9039" i="127"/>
  <c r="C9040" i="127"/>
  <c r="C9041" i="127"/>
  <c r="C9042" i="127"/>
  <c r="C9043" i="127"/>
  <c r="C9044" i="127"/>
  <c r="C9045" i="127"/>
  <c r="C9046" i="127"/>
  <c r="C9047" i="127"/>
  <c r="C9048" i="127"/>
  <c r="C9049" i="127"/>
  <c r="C9050" i="127"/>
  <c r="C9051" i="127"/>
  <c r="C9052" i="127"/>
  <c r="C9053" i="127"/>
  <c r="C9054" i="127"/>
  <c r="C9055" i="127"/>
  <c r="C9056" i="127"/>
  <c r="C9057" i="127"/>
  <c r="C9058" i="127"/>
  <c r="C9059" i="127"/>
  <c r="C9060" i="127"/>
  <c r="C9061" i="127"/>
  <c r="C9062" i="127"/>
  <c r="C9063" i="127"/>
  <c r="C9064" i="127"/>
  <c r="C9065" i="127"/>
  <c r="C9066" i="127"/>
  <c r="C9067" i="127"/>
  <c r="C9068" i="127"/>
  <c r="C9069" i="127"/>
  <c r="C9070" i="127"/>
  <c r="C9071" i="127"/>
  <c r="C9072" i="127"/>
  <c r="C9073" i="127"/>
  <c r="C9074" i="127"/>
  <c r="C9075" i="127"/>
  <c r="C9076" i="127"/>
  <c r="C9077" i="127"/>
  <c r="C9078" i="127"/>
  <c r="C9079" i="127"/>
  <c r="C9080" i="127"/>
  <c r="C9081" i="127"/>
  <c r="C9082" i="127"/>
  <c r="C9083" i="127"/>
  <c r="C9084" i="127"/>
  <c r="C9085" i="127"/>
  <c r="C9086" i="127"/>
  <c r="C9087" i="127"/>
  <c r="C9088" i="127"/>
  <c r="C9089" i="127"/>
  <c r="C9090" i="127"/>
  <c r="C9091" i="127"/>
  <c r="C9092" i="127"/>
  <c r="C9093" i="127"/>
  <c r="C9094" i="127"/>
  <c r="C9095" i="127"/>
  <c r="C9096" i="127"/>
  <c r="C9097" i="127"/>
  <c r="C9098" i="127"/>
  <c r="C9099" i="127"/>
  <c r="C9100" i="127"/>
  <c r="C9101" i="127"/>
  <c r="C9102" i="127"/>
  <c r="C9103" i="127"/>
  <c r="C9104" i="127"/>
  <c r="C9105" i="127"/>
  <c r="C9106" i="127"/>
  <c r="C9107" i="127"/>
  <c r="C9108" i="127"/>
  <c r="C9109" i="127"/>
  <c r="C9110" i="127"/>
  <c r="C9111" i="127"/>
  <c r="C9112" i="127"/>
  <c r="C9113" i="127"/>
  <c r="C9114" i="127"/>
  <c r="C9115" i="127"/>
  <c r="C9116" i="127"/>
  <c r="C9117" i="127"/>
  <c r="C9118" i="127"/>
  <c r="C9119" i="127"/>
  <c r="C9120" i="127"/>
  <c r="C9121" i="127"/>
  <c r="C9122" i="127"/>
  <c r="C9123" i="127"/>
  <c r="C9124" i="127"/>
  <c r="C9125" i="127"/>
  <c r="C9126" i="127"/>
  <c r="C9127" i="127"/>
  <c r="C9128" i="127"/>
  <c r="C9129" i="127"/>
  <c r="C9130" i="127"/>
  <c r="C9131" i="127"/>
  <c r="C9132" i="127"/>
  <c r="C9133" i="127"/>
  <c r="C9134" i="127"/>
  <c r="C9135" i="127"/>
  <c r="C9136" i="127"/>
  <c r="C9137" i="127"/>
  <c r="C9138" i="127"/>
  <c r="C9139" i="127"/>
  <c r="C9140" i="127"/>
  <c r="C9141" i="127"/>
  <c r="C9142" i="127"/>
  <c r="C9143" i="127"/>
  <c r="C9144" i="127"/>
  <c r="C9145" i="127"/>
  <c r="C9146" i="127"/>
  <c r="C9147" i="127"/>
  <c r="C9148" i="127"/>
  <c r="C9149" i="127"/>
  <c r="C9150" i="127"/>
  <c r="C9151" i="127"/>
  <c r="C9152" i="127"/>
  <c r="C9153" i="127"/>
  <c r="C9154" i="127"/>
  <c r="C9155" i="127"/>
  <c r="C9156" i="127"/>
  <c r="C9157" i="127"/>
  <c r="C9158" i="127"/>
  <c r="C9159" i="127"/>
  <c r="C9160" i="127"/>
  <c r="C9161" i="127"/>
  <c r="C9162" i="127"/>
  <c r="C9163" i="127"/>
  <c r="C9164" i="127"/>
  <c r="C9165" i="127"/>
  <c r="C9166" i="127"/>
  <c r="C9167" i="127"/>
  <c r="C9168" i="127"/>
  <c r="C9169" i="127"/>
  <c r="C9170" i="127"/>
  <c r="C9171" i="127"/>
  <c r="C9172" i="127"/>
  <c r="C9173" i="127"/>
  <c r="C9174" i="127"/>
  <c r="C9175" i="127"/>
  <c r="C9176" i="127"/>
  <c r="C9177" i="127"/>
  <c r="C9178" i="127"/>
  <c r="C9179" i="127"/>
  <c r="C9180" i="127"/>
  <c r="C9181" i="127"/>
  <c r="C9182" i="127"/>
  <c r="C9183" i="127"/>
  <c r="C9184" i="127"/>
  <c r="C9185" i="127"/>
  <c r="C9186" i="127"/>
  <c r="C9187" i="127"/>
  <c r="C9188" i="127"/>
  <c r="C9189" i="127"/>
  <c r="C9190" i="127"/>
  <c r="C9191" i="127"/>
  <c r="C9192" i="127"/>
  <c r="C9193" i="127"/>
  <c r="C9194" i="127"/>
  <c r="C9195" i="127"/>
  <c r="C9196" i="127"/>
  <c r="C9197" i="127"/>
  <c r="C9198" i="127"/>
  <c r="C9199" i="127"/>
  <c r="C9200" i="127"/>
  <c r="C9201" i="127"/>
  <c r="C9202" i="127"/>
  <c r="C9203" i="127"/>
  <c r="C9204" i="127"/>
  <c r="C9205" i="127"/>
  <c r="C9206" i="127"/>
  <c r="C9207" i="127"/>
  <c r="C9208" i="127"/>
  <c r="C9209" i="127"/>
  <c r="C9210" i="127"/>
  <c r="C9211" i="127"/>
  <c r="C9212" i="127"/>
  <c r="C9213" i="127"/>
  <c r="C9214" i="127"/>
  <c r="C9215" i="127"/>
  <c r="C9216" i="127"/>
  <c r="C9217" i="127"/>
  <c r="C9218" i="127"/>
  <c r="C9219" i="127"/>
  <c r="C9220" i="127"/>
  <c r="C9221" i="127"/>
  <c r="C9222" i="127"/>
  <c r="C9223" i="127"/>
  <c r="C9224" i="127"/>
  <c r="C9225" i="127"/>
  <c r="C9226" i="127"/>
  <c r="C9227" i="127"/>
  <c r="C9228" i="127"/>
  <c r="C9229" i="127"/>
  <c r="C9230" i="127"/>
  <c r="C9231" i="127"/>
  <c r="C9232" i="127"/>
  <c r="C9233" i="127"/>
  <c r="C9234" i="127"/>
  <c r="C9235" i="127"/>
  <c r="C9236" i="127"/>
  <c r="C9237" i="127"/>
  <c r="C9238" i="127"/>
  <c r="C9239" i="127"/>
  <c r="C9240" i="127"/>
  <c r="C9241" i="127"/>
  <c r="C9242" i="127"/>
  <c r="C9243" i="127"/>
  <c r="C9244" i="127"/>
  <c r="C9245" i="127"/>
  <c r="C9246" i="127"/>
  <c r="C9247" i="127"/>
  <c r="C9248" i="127"/>
  <c r="C9249" i="127"/>
  <c r="C9250" i="127"/>
  <c r="C9251" i="127"/>
  <c r="C9252" i="127"/>
  <c r="C9253" i="127"/>
  <c r="C9254" i="127"/>
  <c r="C9255" i="127"/>
  <c r="C9256" i="127"/>
  <c r="C9257" i="127"/>
  <c r="C9258" i="127"/>
  <c r="C9259" i="127"/>
  <c r="C9260" i="127"/>
  <c r="C9261" i="127"/>
  <c r="C9262" i="127"/>
  <c r="C9263" i="127"/>
  <c r="C9264" i="127"/>
  <c r="C9265" i="127"/>
  <c r="C9266" i="127"/>
  <c r="C9267" i="127"/>
  <c r="C9268" i="127"/>
  <c r="C9269" i="127"/>
  <c r="C9270" i="127"/>
  <c r="C9271" i="127"/>
  <c r="C9272" i="127"/>
  <c r="C9273" i="127"/>
  <c r="C9274" i="127"/>
  <c r="C9275" i="127"/>
  <c r="C9276" i="127"/>
  <c r="C9277" i="127"/>
  <c r="C9278" i="127"/>
  <c r="C9279" i="127"/>
  <c r="C9280" i="127"/>
  <c r="C9281" i="127"/>
  <c r="C9282" i="127"/>
  <c r="C9283" i="127"/>
  <c r="C9284" i="127"/>
  <c r="C9285" i="127"/>
  <c r="C9286" i="127"/>
  <c r="C9287" i="127"/>
  <c r="C9288" i="127"/>
  <c r="C9289" i="127"/>
  <c r="C9290" i="127"/>
  <c r="C9291" i="127"/>
  <c r="C9292" i="127"/>
  <c r="C9293" i="127"/>
  <c r="C9294" i="127"/>
  <c r="C9295" i="127"/>
  <c r="C9296" i="127"/>
  <c r="C9297" i="127"/>
  <c r="C9298" i="127"/>
  <c r="C9299" i="127"/>
  <c r="C9300" i="127"/>
  <c r="C9301" i="127"/>
  <c r="C9302" i="127"/>
  <c r="C9303" i="127"/>
  <c r="C9304" i="127"/>
  <c r="C9305" i="127"/>
  <c r="C9306" i="127"/>
  <c r="C9307" i="127"/>
  <c r="C9308" i="127"/>
  <c r="C9309" i="127"/>
  <c r="C9310" i="127"/>
  <c r="C9311" i="127"/>
  <c r="C9312" i="127"/>
  <c r="C9313" i="127"/>
  <c r="C9314" i="127"/>
  <c r="C9315" i="127"/>
  <c r="C9316" i="127"/>
  <c r="C9317" i="127"/>
  <c r="C9318" i="127"/>
  <c r="C9319" i="127"/>
  <c r="C9320" i="127"/>
  <c r="C9321" i="127"/>
  <c r="C9322" i="127"/>
  <c r="C9323" i="127"/>
  <c r="C9324" i="127"/>
  <c r="C9325" i="127"/>
  <c r="C9326" i="127"/>
  <c r="C9327" i="127"/>
  <c r="C9328" i="127"/>
  <c r="C9329" i="127"/>
  <c r="C9330" i="127"/>
  <c r="C9331" i="127"/>
  <c r="C9332" i="127"/>
  <c r="C9333" i="127"/>
  <c r="C9334" i="127"/>
  <c r="C9335" i="127"/>
  <c r="C9336" i="127"/>
  <c r="C9337" i="127"/>
  <c r="C9338" i="127"/>
  <c r="C9339" i="127"/>
  <c r="C9340" i="127"/>
  <c r="C9341" i="127"/>
  <c r="C9342" i="127"/>
  <c r="C9343" i="127"/>
  <c r="C9344" i="127"/>
  <c r="C9345" i="127"/>
  <c r="C9346" i="127"/>
  <c r="C9347" i="127"/>
  <c r="C9348" i="127"/>
  <c r="C9349" i="127"/>
  <c r="C9350" i="127"/>
  <c r="C9351" i="127"/>
  <c r="C9352" i="127"/>
  <c r="C9353" i="127"/>
  <c r="C9354" i="127"/>
  <c r="C9355" i="127"/>
  <c r="C9356" i="127"/>
  <c r="C9357" i="127"/>
  <c r="C9358" i="127"/>
  <c r="C9359" i="127"/>
  <c r="C9360" i="127"/>
  <c r="C9361" i="127"/>
  <c r="C9362" i="127"/>
  <c r="C9363" i="127"/>
  <c r="C9364" i="127"/>
  <c r="C9365" i="127"/>
  <c r="C9366" i="127"/>
  <c r="C9367" i="127"/>
  <c r="C9368" i="127"/>
  <c r="C9369" i="127"/>
  <c r="C9370" i="127"/>
  <c r="C9371" i="127"/>
  <c r="C9372" i="127"/>
  <c r="C9373" i="127"/>
  <c r="C9374" i="127"/>
  <c r="C9375" i="127"/>
  <c r="C9376" i="127"/>
  <c r="C9377" i="127"/>
  <c r="C9378" i="127"/>
  <c r="C9379" i="127"/>
  <c r="C9380" i="127"/>
  <c r="C9381" i="127"/>
  <c r="C9382" i="127"/>
  <c r="C9383" i="127"/>
  <c r="C9384" i="127"/>
  <c r="C9385" i="127"/>
  <c r="C9386" i="127"/>
  <c r="C9387" i="127"/>
  <c r="C9388" i="127"/>
  <c r="C9389" i="127"/>
  <c r="C9390" i="127"/>
  <c r="C9391" i="127"/>
  <c r="C9392" i="127"/>
  <c r="C9393" i="127"/>
  <c r="C9394" i="127"/>
  <c r="C9395" i="127"/>
  <c r="C9396" i="127"/>
  <c r="C9397" i="127"/>
  <c r="C9398" i="127"/>
  <c r="C9399" i="127"/>
  <c r="C9400" i="127"/>
  <c r="C9401" i="127"/>
  <c r="C9402" i="127"/>
  <c r="C9403" i="127"/>
  <c r="C9404" i="127"/>
  <c r="C9405" i="127"/>
  <c r="C9406" i="127"/>
  <c r="C9407" i="127"/>
  <c r="C9408" i="127"/>
  <c r="C9409" i="127"/>
  <c r="C9410" i="127"/>
  <c r="C9411" i="127"/>
  <c r="C9412" i="127"/>
  <c r="C9413" i="127"/>
  <c r="C9414" i="127"/>
  <c r="C9415" i="127"/>
  <c r="C9416" i="127"/>
  <c r="C9417" i="127"/>
  <c r="C9418" i="127"/>
  <c r="C9419" i="127"/>
  <c r="C9420" i="127"/>
  <c r="C9421" i="127"/>
  <c r="C9422" i="127"/>
  <c r="C9423" i="127"/>
  <c r="C9424" i="127"/>
  <c r="C9425" i="127"/>
  <c r="C9426" i="127"/>
  <c r="C9427" i="127"/>
  <c r="C9428" i="127"/>
  <c r="C9429" i="127"/>
  <c r="C9430" i="127"/>
  <c r="C9431" i="127"/>
  <c r="C9432" i="127"/>
  <c r="C9433" i="127"/>
  <c r="C9434" i="127"/>
  <c r="C9435" i="127"/>
  <c r="C9436" i="127"/>
  <c r="C9437" i="127"/>
  <c r="C9438" i="127"/>
  <c r="C9439" i="127"/>
  <c r="C9440" i="127"/>
  <c r="C9441" i="127"/>
  <c r="C9442" i="127"/>
  <c r="C9443" i="127"/>
  <c r="C9444" i="127"/>
  <c r="C9445" i="127"/>
  <c r="C9446" i="127"/>
  <c r="C9447" i="127"/>
  <c r="C9448" i="127"/>
  <c r="C9449" i="127"/>
  <c r="C9450" i="127"/>
  <c r="C9451" i="127"/>
  <c r="C9452" i="127"/>
  <c r="C9453" i="127"/>
  <c r="C9454" i="127"/>
  <c r="C9455" i="127"/>
  <c r="C9456" i="127"/>
  <c r="C9457" i="127"/>
  <c r="C9458" i="127"/>
  <c r="C9459" i="127"/>
  <c r="C9460" i="127"/>
  <c r="C9461" i="127"/>
  <c r="C9462" i="127"/>
  <c r="C9463" i="127"/>
  <c r="C9464" i="127"/>
  <c r="C9465" i="127"/>
  <c r="C9466" i="127"/>
  <c r="C9467" i="127"/>
  <c r="C9468" i="127"/>
  <c r="C9469" i="127"/>
  <c r="C9470" i="127"/>
  <c r="C9471" i="127"/>
  <c r="C9472" i="127"/>
  <c r="C9473" i="127"/>
  <c r="C9474" i="127"/>
  <c r="C9475" i="127"/>
  <c r="C9476" i="127"/>
  <c r="C9477" i="127"/>
  <c r="C9478" i="127"/>
  <c r="C9479" i="127"/>
  <c r="C9480" i="127"/>
  <c r="C9481" i="127"/>
  <c r="C9482" i="127"/>
  <c r="C9483" i="127"/>
  <c r="C9484" i="127"/>
  <c r="C9485" i="127"/>
  <c r="C9486" i="127"/>
  <c r="C9487" i="127"/>
  <c r="C9488" i="127"/>
  <c r="C9489" i="127"/>
  <c r="C9490" i="127"/>
  <c r="C9491" i="127"/>
  <c r="C9492" i="127"/>
  <c r="C9493" i="127"/>
  <c r="C9494" i="127"/>
  <c r="C9495" i="127"/>
  <c r="C9496" i="127"/>
  <c r="C9497" i="127"/>
  <c r="C9498" i="127"/>
  <c r="C9499" i="127"/>
  <c r="C9500" i="127"/>
  <c r="C9501" i="127"/>
  <c r="C9502" i="127"/>
  <c r="C9503" i="127"/>
  <c r="C9504" i="127"/>
  <c r="C9505" i="127"/>
  <c r="C9506" i="127"/>
  <c r="C9507" i="127"/>
  <c r="C9508" i="127"/>
  <c r="C9509" i="127"/>
  <c r="C9510" i="127"/>
  <c r="C9511" i="127"/>
  <c r="C9512" i="127"/>
  <c r="C9513" i="127"/>
  <c r="C9514" i="127"/>
  <c r="C9515" i="127"/>
  <c r="C9516" i="127"/>
  <c r="C9517" i="127"/>
  <c r="C9518" i="127"/>
  <c r="C9519" i="127"/>
  <c r="C9520" i="127"/>
  <c r="C9521" i="127"/>
  <c r="C9522" i="127"/>
  <c r="C9523" i="127"/>
  <c r="C9524" i="127"/>
  <c r="C9525" i="127"/>
  <c r="C9526" i="127"/>
  <c r="C9527" i="127"/>
  <c r="C9528" i="127"/>
  <c r="C9529" i="127"/>
  <c r="C9530" i="127"/>
  <c r="C9531" i="127"/>
  <c r="C9532" i="127"/>
  <c r="C9533" i="127"/>
  <c r="C9534" i="127"/>
  <c r="C9535" i="127"/>
  <c r="C9536" i="127"/>
  <c r="C9537" i="127"/>
  <c r="C9538" i="127"/>
  <c r="C9539" i="127"/>
  <c r="C9540" i="127"/>
  <c r="C9541" i="127"/>
  <c r="C9542" i="127"/>
  <c r="C9543" i="127"/>
  <c r="C9544" i="127"/>
  <c r="C9545" i="127"/>
  <c r="C9546" i="127"/>
  <c r="C9547" i="127"/>
  <c r="C9548" i="127"/>
  <c r="C9549" i="127"/>
  <c r="C9550" i="127"/>
  <c r="C9551" i="127"/>
  <c r="C9552" i="127"/>
  <c r="C9553" i="127"/>
  <c r="C9554" i="127"/>
  <c r="C9555" i="127"/>
  <c r="C9556" i="127"/>
  <c r="C9557" i="127"/>
  <c r="C9558" i="127"/>
  <c r="C9559" i="127"/>
  <c r="C9560" i="127"/>
  <c r="C9561" i="127"/>
  <c r="C9562" i="127"/>
  <c r="C9563" i="127"/>
  <c r="C9564" i="127"/>
  <c r="C9565" i="127"/>
  <c r="C9566" i="127"/>
  <c r="C9567" i="127"/>
  <c r="C9568" i="127"/>
  <c r="C9569" i="127"/>
  <c r="C9570" i="127"/>
  <c r="C9571" i="127"/>
  <c r="C9572" i="127"/>
  <c r="C9573" i="127"/>
  <c r="C9574" i="127"/>
  <c r="C9575" i="127"/>
  <c r="C9576" i="127"/>
  <c r="C9577" i="127"/>
  <c r="C9578" i="127"/>
  <c r="C9579" i="127"/>
  <c r="C9580" i="127"/>
  <c r="C9581" i="127"/>
  <c r="C9582" i="127"/>
  <c r="C9583" i="127"/>
  <c r="C9584" i="127"/>
  <c r="C9585" i="127"/>
  <c r="C9586" i="127"/>
  <c r="C9587" i="127"/>
  <c r="C9588" i="127"/>
  <c r="C9589" i="127"/>
  <c r="C9590" i="127"/>
  <c r="C9591" i="127"/>
  <c r="C9592" i="127"/>
  <c r="C9593" i="127"/>
  <c r="C9594" i="127"/>
  <c r="C9595" i="127"/>
  <c r="C9596" i="127"/>
  <c r="C9597" i="127"/>
  <c r="C9598" i="127"/>
  <c r="C9599" i="127"/>
  <c r="C9600" i="127"/>
  <c r="C9601" i="127"/>
  <c r="C9602" i="127"/>
  <c r="C9603" i="127"/>
  <c r="C9604" i="127"/>
  <c r="C9605" i="127"/>
  <c r="C9606" i="127"/>
  <c r="C9607" i="127"/>
  <c r="C9608" i="127"/>
  <c r="C9609" i="127"/>
  <c r="C9610" i="127"/>
  <c r="C9611" i="127"/>
  <c r="C9612" i="127"/>
  <c r="C9613" i="127"/>
  <c r="C9614" i="127"/>
  <c r="C9615" i="127"/>
  <c r="C9616" i="127"/>
  <c r="C9617" i="127"/>
  <c r="C9618" i="127"/>
  <c r="C9619" i="127"/>
  <c r="C9620" i="127"/>
  <c r="C9621" i="127"/>
  <c r="C9622" i="127"/>
  <c r="C9623" i="127"/>
  <c r="C9624" i="127"/>
  <c r="C9625" i="127"/>
  <c r="C9626" i="127"/>
  <c r="C9627" i="127"/>
  <c r="C9628" i="127"/>
  <c r="C9629" i="127"/>
  <c r="C9630" i="127"/>
  <c r="C9631" i="127"/>
  <c r="C9632" i="127"/>
  <c r="C9633" i="127"/>
  <c r="C9634" i="127"/>
  <c r="C9635" i="127"/>
  <c r="C9636" i="127"/>
  <c r="C9637" i="127"/>
  <c r="C9638" i="127"/>
  <c r="C9639" i="127"/>
  <c r="C9640" i="127"/>
  <c r="C9641" i="127"/>
  <c r="C9642" i="127"/>
  <c r="C9643" i="127"/>
  <c r="C9644" i="127"/>
  <c r="C9645" i="127"/>
  <c r="C9646" i="127"/>
  <c r="C9647" i="127"/>
  <c r="C9648" i="127"/>
  <c r="C9649" i="127"/>
  <c r="C9650" i="127"/>
  <c r="C9651" i="127"/>
  <c r="C9652" i="127"/>
  <c r="C9653" i="127"/>
  <c r="C9654" i="127"/>
  <c r="C9655" i="127"/>
  <c r="C9656" i="127"/>
  <c r="C9657" i="127"/>
  <c r="C9658" i="127"/>
  <c r="C9659" i="127"/>
  <c r="C9660" i="127"/>
  <c r="C9661" i="127"/>
  <c r="C9662" i="127"/>
  <c r="C9663" i="127"/>
  <c r="C9664" i="127"/>
  <c r="C9665" i="127"/>
  <c r="C9666" i="127"/>
  <c r="C9667" i="127"/>
  <c r="C9668" i="127"/>
  <c r="C9669" i="127"/>
  <c r="C9670" i="127"/>
  <c r="C9671" i="127"/>
  <c r="C9672" i="127"/>
  <c r="C9673" i="127"/>
  <c r="C9674" i="127"/>
  <c r="C9675" i="127"/>
  <c r="C9676" i="127"/>
  <c r="C9677" i="127"/>
  <c r="C9678" i="127"/>
  <c r="C9679" i="127"/>
  <c r="C9680" i="127"/>
  <c r="C9681" i="127"/>
  <c r="C9682" i="127"/>
  <c r="C9683" i="127"/>
  <c r="C9684" i="127"/>
  <c r="C9685" i="127"/>
  <c r="C9686" i="127"/>
  <c r="C9687" i="127"/>
  <c r="C9688" i="127"/>
  <c r="C9689" i="127"/>
  <c r="C9690" i="127"/>
  <c r="C9691" i="127"/>
  <c r="C9692" i="127"/>
  <c r="C9693" i="127"/>
  <c r="C9694" i="127"/>
  <c r="C9695" i="127"/>
  <c r="C9696" i="127"/>
  <c r="C9697" i="127"/>
  <c r="C9698" i="127"/>
  <c r="C9699" i="127"/>
  <c r="C9700" i="127"/>
  <c r="C9701" i="127"/>
  <c r="C9702" i="127"/>
  <c r="C9703" i="127"/>
  <c r="C9704" i="127"/>
  <c r="C9705" i="127"/>
  <c r="C9706" i="127"/>
  <c r="C9707" i="127"/>
  <c r="C9708" i="127"/>
  <c r="C9709" i="127"/>
  <c r="C9710" i="127"/>
  <c r="C9711" i="127"/>
  <c r="C9712" i="127"/>
  <c r="C9713" i="127"/>
  <c r="C9714" i="127"/>
  <c r="C9715" i="127"/>
  <c r="C9716" i="127"/>
  <c r="C9717" i="127"/>
  <c r="C9718" i="127"/>
  <c r="C9719" i="127"/>
  <c r="C9720" i="127"/>
  <c r="C9721" i="127"/>
  <c r="C9722" i="127"/>
  <c r="C9723" i="127"/>
  <c r="C9724" i="127"/>
  <c r="C9725" i="127"/>
  <c r="C9726" i="127"/>
  <c r="C9727" i="127"/>
  <c r="C9728" i="127"/>
  <c r="C9729" i="127"/>
  <c r="C9730" i="127"/>
  <c r="C9731" i="127"/>
  <c r="C9732" i="127"/>
  <c r="C9733" i="127"/>
  <c r="C9734" i="127"/>
  <c r="C9735" i="127"/>
  <c r="C9736" i="127"/>
  <c r="C9737" i="127"/>
  <c r="C9738" i="127"/>
  <c r="C9739" i="127"/>
  <c r="C9740" i="127"/>
  <c r="C9741" i="127"/>
  <c r="C9742" i="127"/>
  <c r="C9743" i="127"/>
  <c r="C9744" i="127"/>
  <c r="C9745" i="127"/>
  <c r="C9746" i="127"/>
  <c r="C9747" i="127"/>
  <c r="C9748" i="127"/>
  <c r="C9749" i="127"/>
  <c r="C9750" i="127"/>
  <c r="C9751" i="127"/>
  <c r="C9752" i="127"/>
  <c r="C9753" i="127"/>
  <c r="C9754" i="127"/>
  <c r="C9755" i="127"/>
  <c r="C9756" i="127"/>
  <c r="C9757" i="127"/>
  <c r="C9758" i="127"/>
  <c r="C9759" i="127"/>
  <c r="C9760" i="127"/>
  <c r="C9761" i="127"/>
  <c r="C9762" i="127"/>
  <c r="C9763" i="127"/>
  <c r="C9764" i="127"/>
  <c r="C9765" i="127"/>
  <c r="C9766" i="127"/>
  <c r="C9767" i="127"/>
  <c r="C9768" i="127"/>
  <c r="C9769" i="127"/>
  <c r="C9770" i="127"/>
  <c r="C9771" i="127"/>
  <c r="C9772" i="127"/>
  <c r="C9773" i="127"/>
  <c r="C9774" i="127"/>
  <c r="C9775" i="127"/>
  <c r="C9776" i="127"/>
  <c r="C9777" i="127"/>
  <c r="C9778" i="127"/>
  <c r="C9779" i="127"/>
  <c r="C9780" i="127"/>
  <c r="C9781" i="127"/>
  <c r="C9782" i="127"/>
  <c r="C9783" i="127"/>
  <c r="C9784" i="127"/>
  <c r="C9785" i="127"/>
  <c r="C9786" i="127"/>
  <c r="C9787" i="127"/>
  <c r="C9788" i="127"/>
  <c r="C9789" i="127"/>
  <c r="C9790" i="127"/>
  <c r="C9791" i="127"/>
  <c r="C9792" i="127"/>
  <c r="C9793" i="127"/>
  <c r="C9794" i="127"/>
  <c r="C9795" i="127"/>
  <c r="C9796" i="127"/>
  <c r="C9797" i="127"/>
  <c r="C9798" i="127"/>
  <c r="C9799" i="127"/>
  <c r="C9800" i="127"/>
  <c r="C9801" i="127"/>
  <c r="C9802" i="127"/>
  <c r="C9803" i="127"/>
  <c r="C9804" i="127"/>
  <c r="C9805" i="127"/>
  <c r="C9806" i="127"/>
  <c r="C9807" i="127"/>
  <c r="C9808" i="127"/>
  <c r="C9809" i="127"/>
  <c r="C9810" i="127"/>
  <c r="C9811" i="127"/>
  <c r="C9812" i="127"/>
  <c r="C9813" i="127"/>
  <c r="C9814" i="127"/>
  <c r="C9815" i="127"/>
  <c r="C9816" i="127"/>
  <c r="C9817" i="127"/>
  <c r="C9818" i="127"/>
  <c r="C9819" i="127"/>
  <c r="C9820" i="127"/>
  <c r="C9821" i="127"/>
  <c r="C9822" i="127"/>
  <c r="C9823" i="127"/>
  <c r="C9824" i="127"/>
  <c r="C9825" i="127"/>
  <c r="C9826" i="127"/>
  <c r="C9827" i="127"/>
  <c r="C9828" i="127"/>
  <c r="C9829" i="127"/>
  <c r="C9830" i="127"/>
  <c r="C9831" i="127"/>
  <c r="C9832" i="127"/>
  <c r="C9833" i="127"/>
  <c r="C9834" i="127"/>
  <c r="C9835" i="127"/>
  <c r="C9836" i="127"/>
  <c r="C9837" i="127"/>
  <c r="C9838" i="127"/>
  <c r="C9839" i="127"/>
  <c r="C9840" i="127"/>
  <c r="C9841" i="127"/>
  <c r="C9842" i="127"/>
  <c r="C9843" i="127"/>
  <c r="C9844" i="127"/>
  <c r="C9845" i="127"/>
  <c r="C9846" i="127"/>
  <c r="C9847" i="127"/>
  <c r="C9848" i="127"/>
  <c r="C9849" i="127"/>
  <c r="C9850" i="127"/>
  <c r="C9851" i="127"/>
  <c r="C9852" i="127"/>
  <c r="C9853" i="127"/>
  <c r="C9854" i="127"/>
  <c r="C9855" i="127"/>
  <c r="C9856" i="127"/>
  <c r="C9857" i="127"/>
  <c r="C9858" i="127"/>
  <c r="C9859" i="127"/>
  <c r="C9860" i="127"/>
  <c r="C9861" i="127"/>
  <c r="C9862" i="127"/>
  <c r="C9863" i="127"/>
  <c r="C9864" i="127"/>
  <c r="C9865" i="127"/>
  <c r="C9866" i="127"/>
  <c r="C9867" i="127"/>
  <c r="C9868" i="127"/>
  <c r="C9869" i="127"/>
  <c r="C9870" i="127"/>
  <c r="C9871" i="127"/>
  <c r="C9872" i="127"/>
  <c r="C9873" i="127"/>
  <c r="C9874" i="127"/>
  <c r="C9875" i="127"/>
  <c r="C9876" i="127"/>
  <c r="C9877" i="127"/>
  <c r="C9878" i="127"/>
  <c r="C9879" i="127"/>
  <c r="C9880" i="127"/>
  <c r="C9881" i="127"/>
  <c r="C9882" i="127"/>
  <c r="C9883" i="127"/>
  <c r="C9884" i="127"/>
  <c r="C9885" i="127"/>
  <c r="C9886" i="127"/>
  <c r="C9887" i="127"/>
  <c r="C9888" i="127"/>
  <c r="C9889" i="127"/>
  <c r="C9890" i="127"/>
  <c r="C9891" i="127"/>
  <c r="C9892" i="127"/>
  <c r="C9893" i="127"/>
  <c r="C9894" i="127"/>
  <c r="C9895" i="127"/>
  <c r="C9896" i="127"/>
  <c r="C9897" i="127"/>
  <c r="C9898" i="127"/>
  <c r="C9899" i="127"/>
  <c r="C9900" i="127"/>
  <c r="C9901" i="127"/>
  <c r="C9902" i="127"/>
  <c r="C9903" i="127"/>
  <c r="C9904" i="127"/>
  <c r="C9905" i="127"/>
  <c r="C9906" i="127"/>
  <c r="C9907" i="127"/>
  <c r="C9908" i="127"/>
  <c r="C9909" i="127"/>
  <c r="C9910" i="127"/>
  <c r="C9911" i="127"/>
  <c r="C9912" i="127"/>
  <c r="C9913" i="127"/>
  <c r="C9914" i="127"/>
  <c r="C9915" i="127"/>
  <c r="C9916" i="127"/>
  <c r="C9917" i="127"/>
  <c r="C9918" i="127"/>
  <c r="C9919" i="127"/>
  <c r="C9920" i="127"/>
  <c r="C9921" i="127"/>
  <c r="C9922" i="127"/>
  <c r="C9923" i="127"/>
  <c r="C9924" i="127"/>
  <c r="C9925" i="127"/>
  <c r="C9926" i="127"/>
  <c r="C9927" i="127"/>
  <c r="C9928" i="127"/>
  <c r="C9929" i="127"/>
  <c r="C9930" i="127"/>
  <c r="C9931" i="127"/>
  <c r="C9932" i="127"/>
  <c r="C9933" i="127"/>
  <c r="C9934" i="127"/>
  <c r="C9935" i="127"/>
  <c r="C9936" i="127"/>
  <c r="C9937" i="127"/>
  <c r="C9938" i="127"/>
  <c r="C9939" i="127"/>
  <c r="C9940" i="127"/>
  <c r="C9941" i="127"/>
  <c r="C9942" i="127"/>
  <c r="C9943" i="127"/>
  <c r="C9944" i="127"/>
  <c r="C9945" i="127"/>
  <c r="C9946" i="127"/>
  <c r="C9947" i="127"/>
  <c r="C9948" i="127"/>
  <c r="C9949" i="127"/>
  <c r="C9950" i="127"/>
  <c r="C9951" i="127"/>
  <c r="C9952" i="127"/>
  <c r="C9953" i="127"/>
  <c r="C9954" i="127"/>
  <c r="C9955" i="127"/>
  <c r="C9956" i="127"/>
  <c r="C9957" i="127"/>
  <c r="C9958" i="127"/>
  <c r="C9959" i="127"/>
  <c r="C9960" i="127"/>
  <c r="C9961" i="127"/>
  <c r="C9962" i="127"/>
  <c r="C9963" i="127"/>
  <c r="C9964" i="127"/>
  <c r="C9965" i="127"/>
  <c r="C9966" i="127"/>
  <c r="C9967" i="127"/>
  <c r="C9968" i="127"/>
  <c r="C9969" i="127"/>
  <c r="C9970" i="127"/>
  <c r="C9971" i="127"/>
  <c r="C9972" i="127"/>
  <c r="C9973" i="127"/>
  <c r="C9974" i="127"/>
  <c r="C9975" i="127"/>
  <c r="C9976" i="127"/>
  <c r="C9977" i="127"/>
  <c r="C9978" i="127"/>
  <c r="C9979" i="127"/>
  <c r="C9980" i="127"/>
  <c r="C9981" i="127"/>
  <c r="C9982" i="127"/>
  <c r="C9983" i="127"/>
  <c r="C9984" i="127"/>
  <c r="C9985" i="127"/>
  <c r="C9986" i="127"/>
  <c r="C9987" i="127"/>
  <c r="C9988" i="127"/>
  <c r="C9989" i="127"/>
  <c r="C9990" i="127"/>
  <c r="C9991" i="127"/>
  <c r="C9992" i="127"/>
  <c r="C9993" i="127"/>
  <c r="C9994" i="127"/>
  <c r="C9995" i="127"/>
  <c r="C9996" i="127"/>
  <c r="C9997" i="127"/>
  <c r="C9998" i="127"/>
  <c r="C9999" i="127"/>
  <c r="C10000" i="127"/>
  <c r="C10001" i="127"/>
  <c r="C10002" i="127"/>
  <c r="C10003" i="127"/>
  <c r="C10004" i="127"/>
  <c r="C10005" i="127"/>
  <c r="C10006" i="127"/>
  <c r="C10007" i="127"/>
  <c r="C10008" i="127"/>
  <c r="C10009" i="127"/>
  <c r="C10010" i="127"/>
  <c r="C10011" i="127"/>
  <c r="C10012" i="127"/>
  <c r="C10013" i="127"/>
  <c r="C10014" i="127"/>
  <c r="C10015" i="127"/>
  <c r="C10016" i="127"/>
  <c r="C10017" i="127"/>
  <c r="C10018" i="127"/>
  <c r="C10019" i="127"/>
  <c r="C10020" i="127"/>
  <c r="C10021" i="127"/>
  <c r="C10022" i="127"/>
  <c r="C10023" i="127"/>
  <c r="C10024" i="127"/>
  <c r="C10025" i="127"/>
  <c r="C10026" i="127"/>
  <c r="C10027" i="127"/>
  <c r="C10028" i="127"/>
  <c r="C10029" i="127"/>
  <c r="C10030" i="127"/>
  <c r="C10031" i="127"/>
  <c r="C10032" i="127"/>
  <c r="C10033" i="127"/>
  <c r="C10034" i="127"/>
  <c r="C10035" i="127"/>
  <c r="C10036" i="127"/>
  <c r="C10037" i="127"/>
  <c r="C10038" i="127"/>
  <c r="C10039" i="127"/>
  <c r="C10040" i="127"/>
  <c r="C10041" i="127"/>
  <c r="C10042" i="127"/>
  <c r="C10043" i="127"/>
  <c r="C10044" i="127"/>
  <c r="C10045" i="127"/>
  <c r="C10046" i="127"/>
  <c r="C10047" i="127"/>
  <c r="C10048" i="127"/>
  <c r="C10049" i="127"/>
  <c r="C10050" i="127"/>
  <c r="C10051" i="127"/>
  <c r="C10052" i="127"/>
  <c r="C10053" i="127"/>
  <c r="C10054" i="127"/>
  <c r="C10055" i="127"/>
  <c r="C10056" i="127"/>
  <c r="C10057" i="127"/>
  <c r="C10058" i="127"/>
  <c r="C10059" i="127"/>
  <c r="C10060" i="127"/>
  <c r="C10061" i="127"/>
  <c r="C10062" i="127"/>
  <c r="C10063" i="127"/>
  <c r="C10064" i="127"/>
  <c r="C10065" i="127"/>
  <c r="C10066" i="127"/>
  <c r="C10067" i="127"/>
  <c r="C10068" i="127"/>
  <c r="C10069" i="127"/>
  <c r="C10070" i="127"/>
  <c r="C10071" i="127"/>
  <c r="C10072" i="127"/>
  <c r="C10073" i="127"/>
  <c r="C10074" i="127"/>
  <c r="C10075" i="127"/>
  <c r="C10076" i="127"/>
  <c r="C10077" i="127"/>
  <c r="C10078" i="127"/>
  <c r="C10079" i="127"/>
  <c r="C10080" i="127"/>
  <c r="C10081" i="127"/>
  <c r="C10082" i="127"/>
  <c r="C10083" i="127"/>
  <c r="C10084" i="127"/>
  <c r="C10085" i="127"/>
  <c r="C10086" i="127"/>
  <c r="C10087" i="127"/>
  <c r="C10088" i="127"/>
  <c r="C10089" i="127"/>
  <c r="C10090" i="127"/>
  <c r="C10091" i="127"/>
  <c r="C10092" i="127"/>
  <c r="C10093" i="127"/>
  <c r="C10094" i="127"/>
  <c r="C10095" i="127"/>
  <c r="C10096" i="127"/>
  <c r="C10097" i="127"/>
  <c r="C10098" i="127"/>
  <c r="C10099" i="127"/>
  <c r="C10100" i="127"/>
  <c r="C10101" i="127"/>
  <c r="C10102" i="127"/>
  <c r="C10103" i="127"/>
  <c r="C10104" i="127"/>
  <c r="C10105" i="127"/>
  <c r="C10106" i="127"/>
  <c r="C10107" i="127"/>
  <c r="C10108" i="127"/>
  <c r="C10109" i="127"/>
  <c r="C10110" i="127"/>
  <c r="C10111" i="127"/>
  <c r="C10112" i="127"/>
  <c r="C10113" i="127"/>
  <c r="C10114" i="127"/>
  <c r="C10115" i="127"/>
  <c r="C10116" i="127"/>
  <c r="C10117" i="127"/>
  <c r="C10118" i="127"/>
  <c r="C10119" i="127"/>
  <c r="C10120" i="127"/>
  <c r="C10121" i="127"/>
  <c r="C10122" i="127"/>
  <c r="C10123" i="127"/>
  <c r="C10124" i="127"/>
  <c r="C10125" i="127"/>
  <c r="C10126" i="127"/>
  <c r="C10127" i="127"/>
  <c r="C10128" i="127"/>
  <c r="C10129" i="127"/>
  <c r="C10130" i="127"/>
  <c r="C10131" i="127"/>
  <c r="C10132" i="127"/>
  <c r="C10133" i="127"/>
  <c r="C10134" i="127"/>
  <c r="C10135" i="127"/>
  <c r="C10136" i="127"/>
  <c r="C10137" i="127"/>
  <c r="C10138" i="127"/>
  <c r="C10139" i="127"/>
  <c r="C10140" i="127"/>
  <c r="C10141" i="127"/>
  <c r="C10142" i="127"/>
  <c r="C10143" i="127"/>
  <c r="C10144" i="127"/>
  <c r="C10145" i="127"/>
  <c r="C10146" i="127"/>
  <c r="C10147" i="127"/>
  <c r="C10148" i="127"/>
  <c r="C10149" i="127"/>
  <c r="C10150" i="127"/>
  <c r="C10151" i="127"/>
  <c r="C10152" i="127"/>
  <c r="C10153" i="127"/>
  <c r="C10154" i="127"/>
  <c r="C10155" i="127"/>
  <c r="C10156" i="127"/>
  <c r="C10157" i="127"/>
  <c r="C10158" i="127"/>
  <c r="C10159" i="127"/>
  <c r="C10160" i="127"/>
  <c r="C10161" i="127"/>
  <c r="C10162" i="127"/>
  <c r="C10163" i="127"/>
  <c r="C10164" i="127"/>
  <c r="C10165" i="127"/>
  <c r="C10166" i="127"/>
  <c r="C10167" i="127"/>
  <c r="C10168" i="127"/>
  <c r="C10169" i="127"/>
  <c r="C10170" i="127"/>
  <c r="C10171" i="127"/>
  <c r="C10172" i="127"/>
  <c r="C10173" i="127"/>
  <c r="C10174" i="127"/>
  <c r="C10175" i="127"/>
  <c r="C10176" i="127"/>
  <c r="C10177" i="127"/>
  <c r="C10178" i="127"/>
  <c r="C10179" i="127"/>
  <c r="C10180" i="127"/>
  <c r="C10181" i="127"/>
  <c r="C10182" i="127"/>
  <c r="C10183" i="127"/>
  <c r="C10184" i="127"/>
  <c r="C10185" i="127"/>
  <c r="C10186" i="127"/>
  <c r="C10187" i="127"/>
  <c r="C10188" i="127"/>
  <c r="C10189" i="127"/>
  <c r="C10190" i="127"/>
  <c r="C10191" i="127"/>
  <c r="C10192" i="127"/>
  <c r="C10193" i="127"/>
  <c r="C10194" i="127"/>
  <c r="C10195" i="127"/>
  <c r="C10196" i="127"/>
  <c r="C10197" i="127"/>
  <c r="C10198" i="127"/>
  <c r="C10199" i="127"/>
  <c r="C10200" i="127"/>
  <c r="C10201" i="127"/>
  <c r="C10202" i="127"/>
  <c r="C10203" i="127"/>
  <c r="C10204" i="127"/>
  <c r="C10205" i="127"/>
  <c r="C10206" i="127"/>
  <c r="C10207" i="127"/>
  <c r="C10208" i="127"/>
  <c r="C10209" i="127"/>
  <c r="C10210" i="127"/>
  <c r="C10211" i="127"/>
  <c r="C10212" i="127"/>
  <c r="C10213" i="127"/>
  <c r="C10214" i="127"/>
  <c r="C10215" i="127"/>
  <c r="C10216" i="127"/>
  <c r="C10217" i="127"/>
  <c r="C10218" i="127"/>
  <c r="C10219" i="127"/>
  <c r="C10220" i="127"/>
  <c r="C10221" i="127"/>
  <c r="C10222" i="127"/>
  <c r="C10223" i="127"/>
  <c r="C10224" i="127"/>
  <c r="C10225" i="127"/>
  <c r="C10226" i="127"/>
  <c r="C10227" i="127"/>
  <c r="C10228" i="127"/>
  <c r="C10229" i="127"/>
  <c r="C10230" i="127"/>
  <c r="C10231" i="127"/>
  <c r="C10232" i="127"/>
  <c r="C10233" i="127"/>
  <c r="C10234" i="127"/>
  <c r="C10235" i="127"/>
  <c r="C10236" i="127"/>
  <c r="C10237" i="127"/>
  <c r="C10238" i="127"/>
  <c r="C10239" i="127"/>
  <c r="C10240" i="127"/>
  <c r="C10241" i="127"/>
  <c r="C10242" i="127"/>
  <c r="C10243" i="127"/>
  <c r="C10244" i="127"/>
  <c r="C10245" i="127"/>
  <c r="C10246" i="127"/>
  <c r="C10247" i="127"/>
  <c r="C10248" i="127"/>
  <c r="C10249" i="127"/>
  <c r="C10250" i="127"/>
  <c r="C10251" i="127"/>
  <c r="C10252" i="127"/>
  <c r="C10253" i="127"/>
  <c r="C10254" i="127"/>
  <c r="C10255" i="127"/>
  <c r="C10256" i="127"/>
  <c r="C10257" i="127"/>
  <c r="C10258" i="127"/>
  <c r="C10259" i="127"/>
  <c r="C10260" i="127"/>
  <c r="C10261" i="127"/>
  <c r="C10262" i="127"/>
  <c r="C10263" i="127"/>
  <c r="C10264" i="127"/>
  <c r="C10265" i="127"/>
  <c r="C10266" i="127"/>
  <c r="C10267" i="127"/>
  <c r="C10268" i="127"/>
  <c r="C10269" i="127"/>
  <c r="C10270" i="127"/>
  <c r="C10271" i="127"/>
  <c r="C10272" i="127"/>
  <c r="C10273" i="127"/>
  <c r="C10274" i="127"/>
  <c r="C10275" i="127"/>
  <c r="C10276" i="127"/>
  <c r="C10277" i="127"/>
  <c r="C10278" i="127"/>
  <c r="C10279" i="127"/>
  <c r="C10280" i="127"/>
  <c r="C10281" i="127"/>
  <c r="C10282" i="127"/>
  <c r="C10283" i="127"/>
  <c r="C10284" i="127"/>
  <c r="C10285" i="127"/>
  <c r="C10286" i="127"/>
  <c r="C10287" i="127"/>
  <c r="C10288" i="127"/>
  <c r="C10289" i="127"/>
  <c r="C10290" i="127"/>
  <c r="C10291" i="127"/>
  <c r="C10292" i="127"/>
  <c r="C10293" i="127"/>
  <c r="C10294" i="127"/>
  <c r="C10295" i="127"/>
  <c r="C10296" i="127"/>
  <c r="C10297" i="127"/>
  <c r="C10298" i="127"/>
  <c r="C10299" i="127"/>
  <c r="C10300" i="127"/>
  <c r="C10301" i="127"/>
  <c r="C10302" i="127"/>
  <c r="C10303" i="127"/>
  <c r="C10304" i="127"/>
  <c r="C10305" i="127"/>
  <c r="C10306" i="127"/>
  <c r="C10307" i="127"/>
  <c r="C10308" i="127"/>
  <c r="C10309" i="127"/>
  <c r="C10310" i="127"/>
  <c r="C10311" i="127"/>
  <c r="C10312" i="127"/>
  <c r="C10313" i="127"/>
  <c r="C10314" i="127"/>
  <c r="C10315" i="127"/>
  <c r="C10316" i="127"/>
  <c r="C10317" i="127"/>
  <c r="C10318" i="127"/>
  <c r="C10319" i="127"/>
  <c r="C10320" i="127"/>
  <c r="C10321" i="127"/>
  <c r="C10322" i="127"/>
  <c r="C10323" i="127"/>
  <c r="C10324" i="127"/>
  <c r="C10325" i="127"/>
  <c r="C10326" i="127"/>
  <c r="C10327" i="127"/>
  <c r="C10328" i="127"/>
  <c r="C10329" i="127"/>
  <c r="C10330" i="127"/>
  <c r="C10331" i="127"/>
  <c r="C10332" i="127"/>
  <c r="C10333" i="127"/>
  <c r="C10334" i="127"/>
  <c r="C10335" i="127"/>
  <c r="C10336" i="127"/>
  <c r="C10337" i="127"/>
  <c r="C10338" i="127"/>
  <c r="C10339" i="127"/>
  <c r="C10340" i="127"/>
  <c r="C10341" i="127"/>
  <c r="C10342" i="127"/>
  <c r="C10343" i="127"/>
  <c r="C10344" i="127"/>
  <c r="C10345" i="127"/>
  <c r="C10346" i="127"/>
  <c r="C10347" i="127"/>
  <c r="C10348" i="127"/>
  <c r="C10349" i="127"/>
  <c r="C10350" i="127"/>
  <c r="C10351" i="127"/>
  <c r="C10352" i="127"/>
  <c r="C10353" i="127"/>
  <c r="C10354" i="127"/>
  <c r="C10355" i="127"/>
  <c r="C10356" i="127"/>
  <c r="C10357" i="127"/>
  <c r="C10358" i="127"/>
  <c r="C10359" i="127"/>
  <c r="C10360" i="127"/>
  <c r="C10361" i="127"/>
  <c r="C10362" i="127"/>
  <c r="C10363" i="127"/>
  <c r="C10364" i="127"/>
  <c r="C10365" i="127"/>
  <c r="C10366" i="127"/>
  <c r="C10367" i="127"/>
  <c r="C10368" i="127"/>
  <c r="C10369" i="127"/>
  <c r="C10370" i="127"/>
  <c r="C10371" i="127"/>
  <c r="C10372" i="127"/>
  <c r="C10373" i="127"/>
  <c r="C10374" i="127"/>
  <c r="C10375" i="127"/>
  <c r="C10376" i="127"/>
  <c r="C10377" i="127"/>
  <c r="C10378" i="127"/>
  <c r="C10379" i="127"/>
  <c r="C10380" i="127"/>
  <c r="C10381" i="127"/>
  <c r="C10382" i="127"/>
  <c r="C10383" i="127"/>
  <c r="C10384" i="127"/>
  <c r="C10385" i="127"/>
  <c r="C10386" i="127"/>
  <c r="C10387" i="127"/>
  <c r="C10388" i="127"/>
  <c r="C10389" i="127"/>
  <c r="C10390" i="127"/>
  <c r="C10391" i="127"/>
  <c r="C10392" i="127"/>
  <c r="C10393" i="127"/>
  <c r="C10394" i="127"/>
  <c r="C10395" i="127"/>
  <c r="C10396" i="127"/>
  <c r="C10397" i="127"/>
  <c r="C10398" i="127"/>
  <c r="C10399" i="127"/>
  <c r="C10400" i="127"/>
  <c r="C10401" i="127"/>
  <c r="C10402" i="127"/>
  <c r="C10403" i="127"/>
  <c r="C10404" i="127"/>
  <c r="C10405" i="127"/>
  <c r="C10406" i="127"/>
  <c r="C10407" i="127"/>
  <c r="C10408" i="127"/>
  <c r="C10409" i="127"/>
  <c r="C10410" i="127"/>
  <c r="C10411" i="127"/>
  <c r="C10412" i="127"/>
  <c r="C10413" i="127"/>
  <c r="C10414" i="127"/>
  <c r="C10415" i="127"/>
  <c r="C10416" i="127"/>
  <c r="C10417" i="127"/>
  <c r="C10418" i="127"/>
  <c r="C10419" i="127"/>
  <c r="C10420" i="127"/>
  <c r="C10421" i="127"/>
  <c r="C10422" i="127"/>
  <c r="C10423" i="127"/>
  <c r="C10424" i="127"/>
  <c r="C10425" i="127"/>
  <c r="C10426" i="127"/>
  <c r="C10427" i="127"/>
  <c r="C10428" i="127"/>
  <c r="C10429" i="127"/>
  <c r="C10430" i="127"/>
  <c r="C10431" i="127"/>
  <c r="C10432" i="127"/>
  <c r="C10433" i="127"/>
  <c r="C10434" i="127"/>
  <c r="C10435" i="127"/>
  <c r="C10436" i="127"/>
  <c r="C10437" i="127"/>
  <c r="C10438" i="127"/>
  <c r="C10439" i="127"/>
  <c r="C10440" i="127"/>
  <c r="C10441" i="127"/>
  <c r="C10442" i="127"/>
  <c r="C10443" i="127"/>
  <c r="C10444" i="127"/>
  <c r="C10445" i="127"/>
  <c r="C10446" i="127"/>
  <c r="C10447" i="127"/>
  <c r="C10448" i="127"/>
  <c r="C10449" i="127"/>
  <c r="C10450" i="127"/>
  <c r="C10451" i="127"/>
  <c r="C10452" i="127"/>
  <c r="C10453" i="127"/>
  <c r="C10454" i="127"/>
  <c r="C10455" i="127"/>
  <c r="C10456" i="127"/>
  <c r="C10457" i="127"/>
  <c r="C10458" i="127"/>
  <c r="C10459" i="127"/>
  <c r="C10460" i="127"/>
  <c r="C10461" i="127"/>
  <c r="C10462" i="127"/>
  <c r="C10463" i="127"/>
  <c r="C10464" i="127"/>
  <c r="C10465" i="127"/>
  <c r="C10466" i="127"/>
  <c r="C10467" i="127"/>
  <c r="C10468" i="127"/>
  <c r="C10469" i="127"/>
  <c r="C10470" i="127"/>
  <c r="C10471" i="127"/>
  <c r="C10472" i="127"/>
  <c r="C10473" i="127"/>
  <c r="C10474" i="127"/>
  <c r="C10475" i="127"/>
  <c r="C10476" i="127"/>
  <c r="C10477" i="127"/>
  <c r="C10478" i="127"/>
  <c r="C10479" i="127"/>
  <c r="C10480" i="127"/>
  <c r="C10481" i="127"/>
  <c r="C10482" i="127"/>
  <c r="C10483" i="127"/>
  <c r="C10484" i="127"/>
  <c r="C10485" i="127"/>
  <c r="C10486" i="127"/>
  <c r="C10487" i="127"/>
  <c r="C10488" i="127"/>
  <c r="C10489" i="127"/>
  <c r="C10490" i="127"/>
  <c r="C10491" i="127"/>
  <c r="C10492" i="127"/>
  <c r="C10493" i="127"/>
  <c r="C10494" i="127"/>
  <c r="C10495" i="127"/>
  <c r="C10496" i="127"/>
  <c r="C10497" i="127"/>
  <c r="C10498" i="127"/>
  <c r="C10499" i="127"/>
  <c r="C10500" i="127"/>
  <c r="C10501" i="127"/>
  <c r="C10502" i="127"/>
  <c r="C10503" i="127"/>
  <c r="C10504" i="127"/>
  <c r="C10505" i="127"/>
  <c r="C10506" i="127"/>
  <c r="C10507" i="127"/>
  <c r="C10508" i="127"/>
  <c r="C10509" i="127"/>
  <c r="C10510" i="127"/>
  <c r="C10511" i="127"/>
  <c r="C10512" i="127"/>
  <c r="C10513" i="127"/>
  <c r="C10514" i="127"/>
  <c r="C10515" i="127"/>
  <c r="C10516" i="127"/>
  <c r="C10517" i="127"/>
  <c r="C10518" i="127"/>
  <c r="C10519" i="127"/>
  <c r="C10520" i="127"/>
  <c r="C10521" i="127"/>
  <c r="C10522" i="127"/>
  <c r="C10523" i="127"/>
  <c r="C10524" i="127"/>
  <c r="C10525" i="127"/>
  <c r="C10526" i="127"/>
  <c r="C10527" i="127"/>
  <c r="C10528" i="127"/>
  <c r="C10529" i="127"/>
  <c r="C10530" i="127"/>
  <c r="C10531" i="127"/>
  <c r="C10532" i="127"/>
  <c r="C10533" i="127"/>
  <c r="C10534" i="127"/>
  <c r="C10535" i="127"/>
  <c r="C10536" i="127"/>
  <c r="C10537" i="127"/>
  <c r="C10538" i="127"/>
  <c r="C10539" i="127"/>
  <c r="C10540" i="127"/>
  <c r="C10541" i="127"/>
  <c r="C10542" i="127"/>
  <c r="C10543" i="127"/>
  <c r="C10544" i="127"/>
  <c r="C10545" i="127"/>
  <c r="C10546" i="127"/>
  <c r="C10547" i="127"/>
  <c r="C10548" i="127"/>
  <c r="C10549" i="127"/>
  <c r="C10550" i="127"/>
  <c r="C10551" i="127"/>
  <c r="C10552" i="127"/>
  <c r="C10553" i="127"/>
  <c r="C10554" i="127"/>
  <c r="C10555" i="127"/>
  <c r="C10556" i="127"/>
  <c r="C10557" i="127"/>
  <c r="C10558" i="127"/>
  <c r="C10559" i="127"/>
  <c r="C10560" i="127"/>
  <c r="C10561" i="127"/>
  <c r="C10562" i="127"/>
  <c r="C10563" i="127"/>
  <c r="C10564" i="127"/>
  <c r="C10565" i="127"/>
  <c r="C10566" i="127"/>
  <c r="C10567" i="127"/>
  <c r="C10568" i="127"/>
  <c r="C10569" i="127"/>
  <c r="C10570" i="127"/>
  <c r="C10571" i="127"/>
  <c r="C10572" i="127"/>
  <c r="C10573" i="127"/>
  <c r="C10574" i="127"/>
  <c r="C10575" i="127"/>
  <c r="C10576" i="127"/>
  <c r="C10577" i="127"/>
  <c r="C10578" i="127"/>
  <c r="C10579" i="127"/>
  <c r="C10580" i="127"/>
  <c r="C10581" i="127"/>
  <c r="C10582" i="127"/>
  <c r="C10583" i="127"/>
  <c r="C10584" i="127"/>
  <c r="C10585" i="127"/>
  <c r="C10586" i="127"/>
  <c r="C10587" i="127"/>
  <c r="C10588" i="127"/>
  <c r="C10589" i="127"/>
  <c r="C10590" i="127"/>
  <c r="C10591" i="127"/>
  <c r="C10592" i="127"/>
  <c r="C10593" i="127"/>
  <c r="C10594" i="127"/>
  <c r="C10595" i="127"/>
  <c r="C10596" i="127"/>
  <c r="C10597" i="127"/>
  <c r="C10598" i="127"/>
  <c r="C10599" i="127"/>
  <c r="C10600" i="127"/>
  <c r="C10601" i="127"/>
  <c r="C10602" i="127"/>
  <c r="C10603" i="127"/>
  <c r="C10604" i="127"/>
  <c r="C10605" i="127"/>
  <c r="C10606" i="127"/>
  <c r="C10607" i="127"/>
  <c r="C10608" i="127"/>
  <c r="C10609" i="127"/>
  <c r="C10610" i="127"/>
  <c r="C10611" i="127"/>
  <c r="C10612" i="127"/>
  <c r="C10613" i="127"/>
  <c r="C10614" i="127"/>
  <c r="C10615" i="127"/>
  <c r="C10616" i="127"/>
  <c r="C10617" i="127"/>
  <c r="C10618" i="127"/>
  <c r="C10619" i="127"/>
  <c r="C10620" i="127"/>
  <c r="C10621" i="127"/>
  <c r="C10622" i="127"/>
  <c r="C10623" i="127"/>
  <c r="C10624" i="127"/>
  <c r="C10625" i="127"/>
  <c r="C10626" i="127"/>
  <c r="C10627" i="127"/>
  <c r="C10628" i="127"/>
  <c r="C10629" i="127"/>
  <c r="C10630" i="127"/>
  <c r="C10631" i="127"/>
  <c r="C10632" i="127"/>
  <c r="C10633" i="127"/>
  <c r="C10634" i="127"/>
  <c r="C10635" i="127"/>
  <c r="C10636" i="127"/>
  <c r="C10637" i="127"/>
  <c r="C10638" i="127"/>
  <c r="C10639" i="127"/>
  <c r="C10640" i="127"/>
  <c r="C10641" i="127"/>
  <c r="C10642" i="127"/>
  <c r="C10643" i="127"/>
  <c r="C10644" i="127"/>
  <c r="C10645" i="127"/>
  <c r="C10646" i="127"/>
  <c r="C10647" i="127"/>
  <c r="C10648" i="127"/>
  <c r="C10649" i="127"/>
  <c r="C10650" i="127"/>
  <c r="C10651" i="127"/>
  <c r="C10652" i="127"/>
  <c r="C10653" i="127"/>
  <c r="C10654" i="127"/>
  <c r="C10655" i="127"/>
  <c r="C10656" i="127"/>
  <c r="C10657" i="127"/>
  <c r="C10658" i="127"/>
  <c r="C10659" i="127"/>
  <c r="C10660" i="127"/>
  <c r="C10661" i="127"/>
  <c r="C10662" i="127"/>
  <c r="C10663" i="127"/>
  <c r="C10664" i="127"/>
  <c r="C10665" i="127"/>
  <c r="C10666" i="127"/>
  <c r="C10667" i="127"/>
  <c r="C10668" i="127"/>
  <c r="C10669" i="127"/>
  <c r="C10670" i="127"/>
  <c r="C10671" i="127"/>
  <c r="C10672" i="127"/>
  <c r="C10673" i="127"/>
  <c r="C10674" i="127"/>
  <c r="C10675" i="127"/>
  <c r="C10676" i="127"/>
  <c r="C10677" i="127"/>
  <c r="C10678" i="127"/>
  <c r="C10679" i="127"/>
  <c r="C10680" i="127"/>
  <c r="C10681" i="127"/>
  <c r="C10682" i="127"/>
  <c r="C10683" i="127"/>
  <c r="C10684" i="127"/>
  <c r="C10685" i="127"/>
  <c r="C10686" i="127"/>
  <c r="C10687" i="127"/>
  <c r="C10688" i="127"/>
  <c r="C10689" i="127"/>
  <c r="C10690" i="127"/>
  <c r="C10691" i="127"/>
  <c r="C10692" i="127"/>
  <c r="C10693" i="127"/>
  <c r="C10694" i="127"/>
  <c r="C10695" i="127"/>
  <c r="C10696" i="127"/>
  <c r="C10697" i="127"/>
  <c r="C10698" i="127"/>
  <c r="C10699" i="127"/>
  <c r="C10700" i="127"/>
  <c r="C10701" i="127"/>
  <c r="C10702" i="127"/>
  <c r="C10703" i="127"/>
  <c r="C10704" i="127"/>
  <c r="C10705" i="127"/>
  <c r="C10706" i="127"/>
  <c r="C10707" i="127"/>
  <c r="C10708" i="127"/>
  <c r="C10709" i="127"/>
  <c r="C10710" i="127"/>
  <c r="C10711" i="127"/>
  <c r="C10712" i="127"/>
  <c r="C10713" i="127"/>
  <c r="C10714" i="127"/>
  <c r="C10715" i="127"/>
  <c r="C10716" i="127"/>
  <c r="C10717" i="127"/>
  <c r="C10718" i="127"/>
  <c r="C10719" i="127"/>
  <c r="C10720" i="127"/>
  <c r="C10721" i="127"/>
  <c r="C10722" i="127"/>
  <c r="C10723" i="127"/>
  <c r="C10724" i="127"/>
  <c r="C10725" i="127"/>
  <c r="C10726" i="127"/>
  <c r="C10727" i="127"/>
  <c r="C10728" i="127"/>
  <c r="C10729" i="127"/>
  <c r="C10730" i="127"/>
  <c r="C10731" i="127"/>
  <c r="C10732" i="127"/>
  <c r="C10733" i="127"/>
  <c r="C10734" i="127"/>
  <c r="C10735" i="127"/>
  <c r="C10736" i="127"/>
  <c r="C10737" i="127"/>
  <c r="C10738" i="127"/>
  <c r="C10739" i="127"/>
  <c r="C10740" i="127"/>
  <c r="C10741" i="127"/>
  <c r="C10742" i="127"/>
  <c r="C10743" i="127"/>
  <c r="C10744" i="127"/>
  <c r="C10745" i="127"/>
  <c r="C10746" i="127"/>
  <c r="C10747" i="127"/>
  <c r="C10748" i="127"/>
  <c r="C10749" i="127"/>
  <c r="C10750" i="127"/>
  <c r="C10751" i="127"/>
  <c r="C10752" i="127"/>
  <c r="C10753" i="127"/>
  <c r="C10754" i="127"/>
  <c r="C10755" i="127"/>
  <c r="C10756" i="127"/>
  <c r="C10757" i="127"/>
  <c r="C10758" i="127"/>
  <c r="C10759" i="127"/>
  <c r="C10760" i="127"/>
  <c r="C10761" i="127"/>
  <c r="C10762" i="127"/>
  <c r="C10763" i="127"/>
  <c r="C10764" i="127"/>
  <c r="C10765" i="127"/>
  <c r="C10766" i="127"/>
  <c r="C10767" i="127"/>
  <c r="C10768" i="127"/>
  <c r="C10769" i="127"/>
  <c r="C10770" i="127"/>
  <c r="C10771" i="127"/>
  <c r="C10772" i="127"/>
  <c r="C10773" i="127"/>
  <c r="C10774" i="127"/>
  <c r="C10775" i="127"/>
  <c r="C10776" i="127"/>
  <c r="C10777" i="127"/>
  <c r="C10778" i="127"/>
  <c r="C10779" i="127"/>
  <c r="C10780" i="127"/>
  <c r="C10781" i="127"/>
  <c r="C10782" i="127"/>
  <c r="C10783" i="127"/>
  <c r="C10784" i="127"/>
  <c r="C10785" i="127"/>
  <c r="C10786" i="127"/>
  <c r="C10787" i="127"/>
  <c r="C10788" i="127"/>
  <c r="C10789" i="127"/>
  <c r="C10790" i="127"/>
  <c r="C10791" i="127"/>
  <c r="C10792" i="127"/>
  <c r="C10793" i="127"/>
  <c r="C10794" i="127"/>
  <c r="C10795" i="127"/>
  <c r="C10796" i="127"/>
  <c r="C10797" i="127"/>
  <c r="C10798" i="127"/>
  <c r="C10799" i="127"/>
  <c r="C10800" i="127"/>
  <c r="C10801" i="127"/>
  <c r="C10802" i="127"/>
  <c r="C10803" i="127"/>
  <c r="C10804" i="127"/>
  <c r="C10805" i="127"/>
  <c r="C10806" i="127"/>
  <c r="C10807" i="127"/>
  <c r="C10808" i="127"/>
  <c r="C10809" i="127"/>
  <c r="C10810" i="127"/>
  <c r="C10811" i="127"/>
  <c r="C10812" i="127"/>
  <c r="C10813" i="127"/>
  <c r="C10814" i="127"/>
  <c r="C10815" i="127"/>
  <c r="C10816" i="127"/>
  <c r="C10817" i="127"/>
  <c r="C10818" i="127"/>
  <c r="C10819" i="127"/>
  <c r="C10820" i="127"/>
  <c r="C10821" i="127"/>
  <c r="C10822" i="127"/>
  <c r="C10823" i="127"/>
  <c r="C10824" i="127"/>
  <c r="C10825" i="127"/>
  <c r="C10826" i="127"/>
  <c r="C10827" i="127"/>
  <c r="C10828" i="127"/>
  <c r="C10829" i="127"/>
  <c r="C10830" i="127"/>
  <c r="C10831" i="127"/>
  <c r="C10832" i="127"/>
  <c r="C10833" i="127"/>
  <c r="C10834" i="127"/>
  <c r="C10835" i="127"/>
  <c r="C10836" i="127"/>
  <c r="C10837" i="127"/>
  <c r="C10838" i="127"/>
  <c r="C10839" i="127"/>
  <c r="C10840" i="127"/>
  <c r="C10841" i="127"/>
  <c r="C10842" i="127"/>
  <c r="C10843" i="127"/>
  <c r="C10844" i="127"/>
  <c r="C10845" i="127"/>
  <c r="C10846" i="127"/>
  <c r="C10847" i="127"/>
  <c r="C10848" i="127"/>
  <c r="C10849" i="127"/>
  <c r="C10850" i="127"/>
  <c r="C10851" i="127"/>
  <c r="C10852" i="127"/>
  <c r="C10853" i="127"/>
  <c r="C10854" i="127"/>
  <c r="C10855" i="127"/>
  <c r="C10856" i="127"/>
  <c r="C10857" i="127"/>
  <c r="C10858" i="127"/>
  <c r="C10859" i="127"/>
  <c r="C10860" i="127"/>
  <c r="C10861" i="127"/>
  <c r="C10862" i="127"/>
  <c r="C10863" i="127"/>
  <c r="C10864" i="127"/>
  <c r="C10865" i="127"/>
  <c r="C10866" i="127"/>
  <c r="C10867" i="127"/>
  <c r="C10868" i="127"/>
  <c r="C10869" i="127"/>
  <c r="C10870" i="127"/>
  <c r="C10871" i="127"/>
  <c r="C10872" i="127"/>
  <c r="C10873" i="127"/>
  <c r="C10874" i="127"/>
  <c r="C10875" i="127"/>
  <c r="C10876" i="127"/>
  <c r="C10877" i="127"/>
  <c r="C10878" i="127"/>
  <c r="C10879" i="127"/>
  <c r="C10880" i="127"/>
  <c r="C10881" i="127"/>
  <c r="C10882" i="127"/>
  <c r="C10883" i="127"/>
  <c r="C10884" i="127"/>
  <c r="C10885" i="127"/>
  <c r="C10886" i="127"/>
  <c r="C10887" i="127"/>
  <c r="C10888" i="127"/>
  <c r="C10889" i="127"/>
  <c r="C10890" i="127"/>
  <c r="C10891" i="127"/>
  <c r="C10892" i="127"/>
  <c r="C10893" i="127"/>
  <c r="C10894" i="127"/>
  <c r="C10895" i="127"/>
  <c r="C10896" i="127"/>
  <c r="C10897" i="127"/>
  <c r="C10898" i="127"/>
  <c r="C10899" i="127"/>
  <c r="C10900" i="127"/>
  <c r="C10901" i="127"/>
  <c r="C10902" i="127"/>
  <c r="C10903" i="127"/>
  <c r="C10904" i="127"/>
  <c r="C10905" i="127"/>
  <c r="C10906" i="127"/>
  <c r="C10907" i="127"/>
  <c r="C10908" i="127"/>
  <c r="C10909" i="127"/>
  <c r="C10910" i="127"/>
  <c r="C10911" i="127"/>
  <c r="C10912" i="127"/>
  <c r="C10913" i="127"/>
  <c r="C10914" i="127"/>
  <c r="C10915" i="127"/>
  <c r="C10916" i="127"/>
  <c r="C10917" i="127"/>
  <c r="C10918" i="127"/>
  <c r="C10919" i="127"/>
  <c r="C10920" i="127"/>
  <c r="C10921" i="127"/>
  <c r="C10922" i="127"/>
  <c r="C10923" i="127"/>
  <c r="C10924" i="127"/>
  <c r="C10925" i="127"/>
  <c r="C10926" i="127"/>
  <c r="C10927" i="127"/>
  <c r="C10928" i="127"/>
  <c r="C10929" i="127"/>
  <c r="C10930" i="127"/>
  <c r="C10931" i="127"/>
  <c r="C10932" i="127"/>
  <c r="C10933" i="127"/>
  <c r="C10934" i="127"/>
  <c r="C10935" i="127"/>
  <c r="C10936" i="127"/>
  <c r="C10937" i="127"/>
  <c r="C10938" i="127"/>
  <c r="C10939" i="127"/>
  <c r="C10940" i="127"/>
  <c r="C10941" i="127"/>
  <c r="C10942" i="127"/>
  <c r="C10943" i="127"/>
  <c r="C10944" i="127"/>
  <c r="C10945" i="127"/>
  <c r="C10946" i="127"/>
  <c r="C10947" i="127"/>
  <c r="C10948" i="127"/>
  <c r="C10949" i="127"/>
  <c r="C10950" i="127"/>
  <c r="C10951" i="127"/>
  <c r="C10952" i="127"/>
  <c r="C10953" i="127"/>
  <c r="C10954" i="127"/>
  <c r="C10955" i="127"/>
  <c r="C10956" i="127"/>
  <c r="C10957" i="127"/>
  <c r="C10958" i="127"/>
  <c r="C10959" i="127"/>
  <c r="C10960" i="127"/>
  <c r="C10961" i="127"/>
  <c r="C10962" i="127"/>
  <c r="C10963" i="127"/>
  <c r="C10964" i="127"/>
  <c r="C10965" i="127"/>
  <c r="C10966" i="127"/>
  <c r="C10967" i="127"/>
  <c r="C10968" i="127"/>
  <c r="C10969" i="127"/>
  <c r="C10970" i="127"/>
  <c r="C10971" i="127"/>
  <c r="C10972" i="127"/>
  <c r="C10973" i="127"/>
  <c r="C10974" i="127"/>
  <c r="C10975" i="127"/>
  <c r="C10976" i="127"/>
  <c r="C10977" i="127"/>
  <c r="C10978" i="127"/>
  <c r="C10979" i="127"/>
  <c r="C10980" i="127"/>
  <c r="C10981" i="127"/>
  <c r="C10982" i="127"/>
  <c r="C10983" i="127"/>
  <c r="C10984" i="127"/>
  <c r="C10985" i="127"/>
  <c r="C10986" i="127"/>
  <c r="C10987" i="127"/>
  <c r="C10988" i="127"/>
  <c r="C10989" i="127"/>
  <c r="C10990" i="127"/>
  <c r="C10991" i="127"/>
  <c r="C10992" i="127"/>
  <c r="C10993" i="127"/>
  <c r="C10994" i="127"/>
  <c r="C10995" i="127"/>
  <c r="C10996" i="127"/>
  <c r="C10997" i="127"/>
  <c r="C10998" i="127"/>
  <c r="C10999" i="127"/>
  <c r="C11000" i="127"/>
  <c r="C11001" i="127"/>
  <c r="C11002" i="127"/>
  <c r="C11003" i="127"/>
  <c r="C11004" i="127"/>
  <c r="C11005" i="127"/>
  <c r="C11006" i="127"/>
  <c r="C11007" i="127"/>
  <c r="C11008" i="127"/>
  <c r="C11009" i="127"/>
  <c r="C11010" i="127"/>
  <c r="C11011" i="127"/>
  <c r="C11012" i="127"/>
  <c r="C11013" i="127"/>
  <c r="C11014" i="127"/>
  <c r="C11015" i="127"/>
  <c r="C11016" i="127"/>
  <c r="C11017" i="127"/>
  <c r="C11018" i="127"/>
  <c r="C11019" i="127"/>
  <c r="C11020" i="127"/>
  <c r="C11021" i="127"/>
  <c r="C11022" i="127"/>
  <c r="C11023" i="127"/>
  <c r="C11024" i="127"/>
  <c r="C11025" i="127"/>
  <c r="C11026" i="127"/>
  <c r="C11027" i="127"/>
  <c r="C11028" i="127"/>
  <c r="C11029" i="127"/>
  <c r="C11030" i="127"/>
  <c r="C11031" i="127"/>
  <c r="C11032" i="127"/>
  <c r="C11033" i="127"/>
  <c r="C11034" i="127"/>
  <c r="C11035" i="127"/>
  <c r="C11036" i="127"/>
  <c r="C11037" i="127"/>
  <c r="C11038" i="127"/>
  <c r="C11039" i="127"/>
  <c r="C11040" i="127"/>
  <c r="C11041" i="127"/>
  <c r="C11042" i="127"/>
  <c r="C11043" i="127"/>
  <c r="C11044" i="127"/>
  <c r="C11045" i="127"/>
  <c r="C11046" i="127"/>
  <c r="C11047" i="127"/>
  <c r="C11048" i="127"/>
  <c r="C11049" i="127"/>
  <c r="C11050" i="127"/>
  <c r="C11051" i="127"/>
  <c r="C11052" i="127"/>
  <c r="C11053" i="127"/>
  <c r="C11054" i="127"/>
  <c r="C11055" i="127"/>
  <c r="C11056" i="127"/>
  <c r="C11057" i="127"/>
  <c r="C11058" i="127"/>
  <c r="C11059" i="127"/>
  <c r="C11060" i="127"/>
  <c r="C11061" i="127"/>
  <c r="C11062" i="127"/>
  <c r="C11063" i="127"/>
  <c r="C11064" i="127"/>
  <c r="C11065" i="127"/>
  <c r="C11066" i="127"/>
  <c r="C11067" i="127"/>
  <c r="C11068" i="127"/>
  <c r="C11069" i="127"/>
  <c r="C11070" i="127"/>
  <c r="C11071" i="127"/>
  <c r="C11072" i="127"/>
  <c r="C11073" i="127"/>
  <c r="C11074" i="127"/>
  <c r="C11075" i="127"/>
  <c r="C11076" i="127"/>
  <c r="C11077" i="127"/>
  <c r="C11078" i="127"/>
  <c r="C11079" i="127"/>
  <c r="C11080" i="127"/>
  <c r="C11081" i="127"/>
  <c r="C11082" i="127"/>
  <c r="C11083" i="127"/>
  <c r="C11084" i="127"/>
  <c r="C11085" i="127"/>
  <c r="C11086" i="127"/>
  <c r="C11087" i="127"/>
  <c r="C11088" i="127"/>
  <c r="C11089" i="127"/>
  <c r="C11090" i="127"/>
  <c r="C11091" i="127"/>
  <c r="C11092" i="127"/>
  <c r="C11093" i="127"/>
  <c r="C11094" i="127"/>
  <c r="C11095" i="127"/>
  <c r="C11096" i="127"/>
  <c r="C11097" i="127"/>
  <c r="C11098" i="127"/>
  <c r="C11099" i="127"/>
  <c r="C11100" i="127"/>
  <c r="C11101" i="127"/>
  <c r="C11102" i="127"/>
  <c r="C11103" i="127"/>
  <c r="C11104" i="127"/>
  <c r="C11105" i="127"/>
  <c r="C11106" i="127"/>
  <c r="C11107" i="127"/>
  <c r="C11108" i="127"/>
  <c r="C11109" i="127"/>
  <c r="C11110" i="127"/>
  <c r="C11111" i="127"/>
  <c r="C11112" i="127"/>
  <c r="C11113" i="127"/>
  <c r="C11114" i="127"/>
  <c r="C11115" i="127"/>
  <c r="C11116" i="127"/>
  <c r="C11117" i="127"/>
  <c r="C11118" i="127"/>
  <c r="C11119" i="127"/>
  <c r="C11120" i="127"/>
  <c r="C11121" i="127"/>
  <c r="C11122" i="127"/>
  <c r="C11123" i="127"/>
  <c r="C11124" i="127"/>
  <c r="C11125" i="127"/>
  <c r="C11126" i="127"/>
  <c r="C11127" i="127"/>
  <c r="C11128" i="127"/>
  <c r="C11129" i="127"/>
  <c r="C11130" i="127"/>
  <c r="C11131" i="127"/>
  <c r="C11132" i="127"/>
  <c r="C11133" i="127"/>
  <c r="C11134" i="127"/>
  <c r="C11135" i="127"/>
  <c r="C11136" i="127"/>
  <c r="C11137" i="127"/>
  <c r="C11138" i="127"/>
  <c r="C11139" i="127"/>
  <c r="C11140" i="127"/>
  <c r="C11141" i="127"/>
  <c r="C11142" i="127"/>
  <c r="C11143" i="127"/>
  <c r="C11144" i="127"/>
  <c r="C11145" i="127"/>
  <c r="C11146" i="127"/>
  <c r="C11147" i="127"/>
  <c r="C11148" i="127"/>
  <c r="C11149" i="127"/>
  <c r="C11150" i="127"/>
  <c r="C11151" i="127"/>
  <c r="C11152" i="127"/>
  <c r="C11153" i="127"/>
  <c r="C11154" i="127"/>
  <c r="C11155" i="127"/>
  <c r="C11156" i="127"/>
  <c r="C11157" i="127"/>
  <c r="C11158" i="127"/>
  <c r="C11159" i="127"/>
  <c r="C11160" i="127"/>
  <c r="C11161" i="127"/>
  <c r="C11162" i="127"/>
  <c r="C11163" i="127"/>
  <c r="C11164" i="127"/>
  <c r="C11165" i="127"/>
  <c r="C11166" i="127"/>
  <c r="C11167" i="127"/>
  <c r="C11168" i="127"/>
  <c r="C11169" i="127"/>
  <c r="C11170" i="127"/>
  <c r="C11171" i="127"/>
  <c r="C11172" i="127"/>
  <c r="C11173" i="127"/>
  <c r="C11174" i="127"/>
  <c r="C11175" i="127"/>
  <c r="C11176" i="127"/>
  <c r="C11177" i="127"/>
  <c r="C11178" i="127"/>
  <c r="C11179" i="127"/>
  <c r="C11180" i="127"/>
  <c r="C11181" i="127"/>
  <c r="C11182" i="127"/>
  <c r="C11183" i="127"/>
  <c r="C11184" i="127"/>
  <c r="C11185" i="127"/>
  <c r="C11186" i="127"/>
  <c r="C11187" i="127"/>
  <c r="C11188" i="127"/>
  <c r="C11189" i="127"/>
  <c r="C11190" i="127"/>
  <c r="C11191" i="127"/>
  <c r="C11192" i="127"/>
  <c r="C11193" i="127"/>
  <c r="C11194" i="127"/>
  <c r="C11195" i="127"/>
  <c r="C11196" i="127"/>
  <c r="C11197" i="127"/>
  <c r="C11198" i="127"/>
  <c r="C11199" i="127"/>
  <c r="C11200" i="127"/>
  <c r="C11201" i="127"/>
  <c r="C11202" i="127"/>
  <c r="C11203" i="127"/>
  <c r="C11204" i="127"/>
  <c r="C11205" i="127"/>
  <c r="C11206" i="127"/>
  <c r="C11207" i="127"/>
  <c r="C11208" i="127"/>
  <c r="C11209" i="127"/>
  <c r="C11210" i="127"/>
  <c r="C11211" i="127"/>
  <c r="C11212" i="127"/>
  <c r="C11213" i="127"/>
  <c r="C11214" i="127"/>
  <c r="C11215" i="127"/>
  <c r="C11216" i="127"/>
  <c r="C11217" i="127"/>
  <c r="C11218" i="127"/>
  <c r="C11219" i="127"/>
  <c r="C11220" i="127"/>
  <c r="C11221" i="127"/>
  <c r="C11222" i="127"/>
  <c r="C11223" i="127"/>
  <c r="C11224" i="127"/>
  <c r="C11225" i="127"/>
  <c r="C11226" i="127"/>
  <c r="C11227" i="127"/>
  <c r="C11228" i="127"/>
  <c r="C11229" i="127"/>
  <c r="C11230" i="127"/>
  <c r="C11231" i="127"/>
  <c r="C11232" i="127"/>
  <c r="C11233" i="127"/>
  <c r="C11234" i="127"/>
  <c r="C11235" i="127"/>
  <c r="C11236" i="127"/>
  <c r="C11237" i="127"/>
  <c r="C11238" i="127"/>
  <c r="C11239" i="127"/>
  <c r="C11240" i="127"/>
  <c r="C11241" i="127"/>
  <c r="C11242" i="127"/>
  <c r="C11243" i="127"/>
  <c r="C11244" i="127"/>
  <c r="C11245" i="127"/>
  <c r="C11246" i="127"/>
  <c r="C11247" i="127"/>
  <c r="C11248" i="127"/>
  <c r="C11249" i="127"/>
  <c r="C11250" i="127"/>
  <c r="C11251" i="127"/>
  <c r="C11252" i="127"/>
  <c r="C11253" i="127"/>
  <c r="C11254" i="127"/>
  <c r="C11255" i="127"/>
  <c r="C11256" i="127"/>
  <c r="C11257" i="127"/>
  <c r="C11258" i="127"/>
  <c r="C11259" i="127"/>
  <c r="C11260" i="127"/>
  <c r="C11261" i="127"/>
  <c r="C11262" i="127"/>
  <c r="C11263" i="127"/>
  <c r="C11264" i="127"/>
  <c r="C11265" i="127"/>
  <c r="C11266" i="127"/>
  <c r="C11267" i="127"/>
  <c r="C11268" i="127"/>
  <c r="C11269" i="127"/>
  <c r="C11270" i="127"/>
  <c r="C11271" i="127"/>
  <c r="C11272" i="127"/>
  <c r="C11273" i="127"/>
  <c r="C11274" i="127"/>
  <c r="C11275" i="127"/>
  <c r="C11276" i="127"/>
  <c r="C11277" i="127"/>
  <c r="C11278" i="127"/>
  <c r="C11279" i="127"/>
  <c r="C11280" i="127"/>
  <c r="C11281" i="127"/>
  <c r="C11282" i="127"/>
  <c r="C11283" i="127"/>
  <c r="C11284" i="127"/>
  <c r="C11285" i="127"/>
  <c r="C11286" i="127"/>
  <c r="C11287" i="127"/>
  <c r="C11288" i="127"/>
  <c r="C11289" i="127"/>
  <c r="C11290" i="127"/>
  <c r="C11291" i="127"/>
  <c r="C11292" i="127"/>
  <c r="C11293" i="127"/>
  <c r="C11294" i="127"/>
  <c r="C11295" i="127"/>
  <c r="C11296" i="127"/>
  <c r="C11297" i="127"/>
  <c r="C11298" i="127"/>
  <c r="C11299" i="127"/>
  <c r="C11300" i="127"/>
  <c r="C11301" i="127"/>
  <c r="C11302" i="127"/>
  <c r="C11303" i="127"/>
  <c r="C11304" i="127"/>
  <c r="C11305" i="127"/>
  <c r="C11306" i="127"/>
  <c r="C11307" i="127"/>
  <c r="C11308" i="127"/>
  <c r="C11309" i="127"/>
  <c r="C11310" i="127"/>
  <c r="C11311" i="127"/>
  <c r="C11312" i="127"/>
  <c r="C11313" i="127"/>
  <c r="C11314" i="127"/>
  <c r="C11315" i="127"/>
  <c r="C11316" i="127"/>
  <c r="C11317" i="127"/>
  <c r="C11318" i="127"/>
  <c r="C11319" i="127"/>
  <c r="C11320" i="127"/>
  <c r="C11321" i="127"/>
  <c r="C11322" i="127"/>
  <c r="C11323" i="127"/>
  <c r="C11324" i="127"/>
  <c r="C11325" i="127"/>
  <c r="C11326" i="127"/>
  <c r="C11327" i="127"/>
  <c r="C11328" i="127"/>
  <c r="C11329" i="127"/>
  <c r="C11330" i="127"/>
  <c r="C11331" i="127"/>
  <c r="C11332" i="127"/>
  <c r="C11333" i="127"/>
  <c r="C11334" i="127"/>
  <c r="C11335" i="127"/>
  <c r="C11336" i="127"/>
  <c r="C11337" i="127"/>
  <c r="C11338" i="127"/>
  <c r="C11339" i="127"/>
  <c r="C11340" i="127"/>
  <c r="C11341" i="127"/>
  <c r="C11342" i="127"/>
  <c r="C11343" i="127"/>
  <c r="C11344" i="127"/>
  <c r="C11345" i="127"/>
  <c r="C11346" i="127"/>
  <c r="C11347" i="127"/>
  <c r="C11348" i="127"/>
  <c r="C11349" i="127"/>
  <c r="C11350" i="127"/>
  <c r="C11351" i="127"/>
  <c r="C11352" i="127"/>
  <c r="C11353" i="127"/>
  <c r="C11354" i="127"/>
  <c r="C11355" i="127"/>
  <c r="C11356" i="127"/>
  <c r="C11357" i="127"/>
  <c r="C11358" i="127"/>
  <c r="C11359" i="127"/>
  <c r="C11360" i="127"/>
  <c r="C11361" i="127"/>
  <c r="C11362" i="127"/>
  <c r="C11363" i="127"/>
  <c r="C11364" i="127"/>
  <c r="C11365" i="127"/>
  <c r="C11366" i="127"/>
  <c r="C11367" i="127"/>
  <c r="C11368" i="127"/>
  <c r="C11369" i="127"/>
  <c r="C11370" i="127"/>
  <c r="C11371" i="127"/>
  <c r="C11372" i="127"/>
  <c r="C11373" i="127"/>
  <c r="C11374" i="127"/>
  <c r="C11375" i="127"/>
  <c r="C11376" i="127"/>
  <c r="C11377" i="127"/>
  <c r="C11378" i="127"/>
  <c r="C11379" i="127"/>
  <c r="C11380" i="127"/>
  <c r="C11381" i="127"/>
  <c r="C11382" i="127"/>
  <c r="C11383" i="127"/>
  <c r="C11384" i="127"/>
  <c r="C11385" i="127"/>
  <c r="C11386" i="127"/>
  <c r="C11387" i="127"/>
  <c r="C11388" i="127"/>
  <c r="C11389" i="127"/>
  <c r="C11390" i="127"/>
  <c r="C11391" i="127"/>
  <c r="C11392" i="127"/>
  <c r="C11393" i="127"/>
  <c r="C11394" i="127"/>
  <c r="C11395" i="127"/>
  <c r="C11396" i="127"/>
  <c r="C11397" i="127"/>
  <c r="C11398" i="127"/>
  <c r="C11399" i="127"/>
  <c r="C11400" i="127"/>
  <c r="C11401" i="127"/>
  <c r="C11402" i="127"/>
  <c r="C11403" i="127"/>
  <c r="C11404" i="127"/>
  <c r="C11405" i="127"/>
  <c r="C11406" i="127"/>
  <c r="C11407" i="127"/>
  <c r="C11408" i="127"/>
  <c r="C11409" i="127"/>
  <c r="C11410" i="127"/>
  <c r="C11411" i="127"/>
  <c r="C11412" i="127"/>
  <c r="C11413" i="127"/>
  <c r="C11414" i="127"/>
  <c r="C11415" i="127"/>
  <c r="C11416" i="127"/>
  <c r="C11417" i="127"/>
  <c r="C11418" i="127"/>
  <c r="C11419" i="127"/>
  <c r="C11420" i="127"/>
  <c r="C11421" i="127"/>
  <c r="C11422" i="127"/>
  <c r="C11423" i="127"/>
  <c r="C11424" i="127"/>
  <c r="C11425" i="127"/>
  <c r="C11426" i="127"/>
  <c r="C11427" i="127"/>
  <c r="C11428" i="127"/>
  <c r="C11429" i="127"/>
  <c r="C11430" i="127"/>
  <c r="C11431" i="127"/>
  <c r="C11432" i="127"/>
  <c r="C11433" i="127"/>
  <c r="C11434" i="127"/>
  <c r="C11435" i="127"/>
  <c r="C11436" i="127"/>
  <c r="C11437" i="127"/>
  <c r="C11438" i="127"/>
  <c r="C11439" i="127"/>
  <c r="C11440" i="127"/>
  <c r="C11441" i="127"/>
  <c r="C11442" i="127"/>
  <c r="C11443" i="127"/>
  <c r="C11444" i="127"/>
  <c r="C11445" i="127"/>
  <c r="C11446" i="127"/>
  <c r="C11447" i="127"/>
  <c r="C11448" i="127"/>
  <c r="C11449" i="127"/>
  <c r="C11450" i="127"/>
  <c r="C11451" i="127"/>
  <c r="C11452" i="127"/>
  <c r="C11453" i="127"/>
  <c r="C11454" i="127"/>
  <c r="C11455" i="127"/>
  <c r="C11456" i="127"/>
  <c r="C11457" i="127"/>
  <c r="C11458" i="127"/>
  <c r="C11459" i="127"/>
  <c r="C11460" i="127"/>
  <c r="C11461" i="127"/>
  <c r="C11462" i="127"/>
  <c r="C11463" i="127"/>
  <c r="C11464" i="127"/>
  <c r="C11465" i="127"/>
  <c r="C11466" i="127"/>
  <c r="C11467" i="127"/>
  <c r="C11468" i="127"/>
  <c r="C11469" i="127"/>
  <c r="C11470" i="127"/>
  <c r="C11471" i="127"/>
  <c r="C11472" i="127"/>
  <c r="C11473" i="127"/>
  <c r="C11474" i="127"/>
  <c r="C11475" i="127"/>
  <c r="C11476" i="127"/>
  <c r="C11477" i="127"/>
  <c r="C11478" i="127"/>
  <c r="C11479" i="127"/>
  <c r="C11480" i="127"/>
  <c r="C11481" i="127"/>
  <c r="C11482" i="127"/>
  <c r="C11483" i="127"/>
  <c r="C11484" i="127"/>
  <c r="C11485" i="127"/>
  <c r="C11486" i="127"/>
  <c r="C11487" i="127"/>
  <c r="C11488" i="127"/>
  <c r="C11489" i="127"/>
  <c r="C11490" i="127"/>
  <c r="C11491" i="127"/>
  <c r="C11492" i="127"/>
  <c r="C11493" i="127"/>
  <c r="C11494" i="127"/>
  <c r="C11495" i="127"/>
  <c r="C11496" i="127"/>
  <c r="C11497" i="127"/>
  <c r="C11498" i="127"/>
  <c r="C11499" i="127"/>
  <c r="C11500" i="127"/>
  <c r="C11501" i="127"/>
  <c r="C11502" i="127"/>
  <c r="C11503" i="127"/>
  <c r="C11504" i="127"/>
  <c r="C11505" i="127"/>
  <c r="C11506" i="127"/>
  <c r="C11507" i="127"/>
  <c r="C11508" i="127"/>
  <c r="C11509" i="127"/>
  <c r="C11510" i="127"/>
  <c r="C11511" i="127"/>
  <c r="C11512" i="127"/>
  <c r="C11513" i="127"/>
  <c r="C11514" i="127"/>
  <c r="C11515" i="127"/>
  <c r="C11516" i="127"/>
  <c r="C11517" i="127"/>
  <c r="C11518" i="127"/>
  <c r="C11519" i="127"/>
  <c r="C11520" i="127"/>
  <c r="C11521" i="127"/>
  <c r="C11522" i="127"/>
  <c r="C11523" i="127"/>
  <c r="C11524" i="127"/>
  <c r="C11525" i="127"/>
  <c r="C11526" i="127"/>
  <c r="C11527" i="127"/>
  <c r="C11528" i="127"/>
  <c r="C11529" i="127"/>
  <c r="C11530" i="127"/>
  <c r="C11531" i="127"/>
  <c r="C11532" i="127"/>
  <c r="C11533" i="127"/>
  <c r="C11534" i="127"/>
  <c r="C11535" i="127"/>
  <c r="C11536" i="127"/>
  <c r="C11537" i="127"/>
  <c r="C11538" i="127"/>
  <c r="C11539" i="127"/>
  <c r="C11540" i="127"/>
  <c r="C11541" i="127"/>
  <c r="C11542" i="127"/>
  <c r="C11543" i="127"/>
  <c r="C11544" i="127"/>
  <c r="C11545" i="127"/>
  <c r="C11546" i="127"/>
  <c r="C11547" i="127"/>
  <c r="C11548" i="127"/>
  <c r="C11549" i="127"/>
  <c r="C11550" i="127"/>
  <c r="C11551" i="127"/>
  <c r="C11552" i="127"/>
  <c r="C11553" i="127"/>
  <c r="C11554" i="127"/>
  <c r="C11555" i="127"/>
  <c r="C11556" i="127"/>
  <c r="C11557" i="127"/>
  <c r="C11558" i="127"/>
  <c r="C11559" i="127"/>
  <c r="C11560" i="127"/>
  <c r="C11561" i="127"/>
  <c r="C11562" i="127"/>
  <c r="C11563" i="127"/>
  <c r="C11564" i="127"/>
  <c r="C11565" i="127"/>
  <c r="C11566" i="127"/>
  <c r="C11567" i="127"/>
  <c r="C11568" i="127"/>
  <c r="C11569" i="127"/>
  <c r="C11570" i="127"/>
  <c r="C11571" i="127"/>
  <c r="C11572" i="127"/>
  <c r="C11573" i="127"/>
  <c r="C11574" i="127"/>
  <c r="C11575" i="127"/>
  <c r="C11576" i="127"/>
  <c r="C11577" i="127"/>
  <c r="C11578" i="127"/>
  <c r="C11579" i="127"/>
  <c r="C11580" i="127"/>
  <c r="C11581" i="127"/>
  <c r="C11582" i="127"/>
  <c r="C11583" i="127"/>
  <c r="C11584" i="127"/>
  <c r="C11585" i="127"/>
  <c r="C11586" i="127"/>
  <c r="C11587" i="127"/>
  <c r="C11588" i="127"/>
  <c r="C11589" i="127"/>
  <c r="C11590" i="127"/>
  <c r="C11591" i="127"/>
  <c r="C11592" i="127"/>
  <c r="C11593" i="127"/>
  <c r="C11594" i="127"/>
  <c r="C11595" i="127"/>
  <c r="C11596" i="127"/>
  <c r="C11597" i="127"/>
  <c r="C11598" i="127"/>
  <c r="C11599" i="127"/>
  <c r="C11600" i="127"/>
  <c r="C11601" i="127"/>
  <c r="C11602" i="127"/>
  <c r="C11603" i="127"/>
  <c r="C11604" i="127"/>
  <c r="C11605" i="127"/>
  <c r="C11606" i="127"/>
  <c r="C11607" i="127"/>
  <c r="C11608" i="127"/>
  <c r="C11609" i="127"/>
  <c r="C11610" i="127"/>
  <c r="C11611" i="127"/>
  <c r="C11612" i="127"/>
  <c r="C11613" i="127"/>
  <c r="C11614" i="127"/>
  <c r="C11615" i="127"/>
  <c r="C11616" i="127"/>
  <c r="C11617" i="127"/>
  <c r="C11618" i="127"/>
  <c r="C11619" i="127"/>
  <c r="C11620" i="127"/>
  <c r="C11621" i="127"/>
  <c r="C11622" i="127"/>
  <c r="C11623" i="127"/>
  <c r="C11624" i="127"/>
  <c r="C11625" i="127"/>
  <c r="C11626" i="127"/>
  <c r="C11627" i="127"/>
  <c r="C11628" i="127"/>
  <c r="C11629" i="127"/>
  <c r="C11630" i="127"/>
  <c r="C11631" i="127"/>
  <c r="C11632" i="127"/>
  <c r="C11633" i="127"/>
  <c r="C11634" i="127"/>
  <c r="C11635" i="127"/>
  <c r="C11636" i="127"/>
  <c r="C11637" i="127"/>
  <c r="C11638" i="127"/>
  <c r="C11639" i="127"/>
  <c r="C11640" i="127"/>
  <c r="C11641" i="127"/>
  <c r="C11642" i="127"/>
  <c r="C11643" i="127"/>
  <c r="C11644" i="127"/>
  <c r="C11645" i="127"/>
  <c r="C11646" i="127"/>
  <c r="C11647" i="127"/>
  <c r="C11648" i="127"/>
  <c r="C11649" i="127"/>
  <c r="C11650" i="127"/>
  <c r="C11651" i="127"/>
  <c r="C11652" i="127"/>
  <c r="C11653" i="127"/>
  <c r="C11654" i="127"/>
  <c r="C11655" i="127"/>
  <c r="C11656" i="127"/>
  <c r="C11657" i="127"/>
  <c r="C11658" i="127"/>
  <c r="C11659" i="127"/>
  <c r="C11660" i="127"/>
  <c r="C11661" i="127"/>
  <c r="C11662" i="127"/>
  <c r="C11663" i="127"/>
  <c r="C11664" i="127"/>
  <c r="C11665" i="127"/>
  <c r="C11666" i="127"/>
  <c r="C11667" i="127"/>
  <c r="C11668" i="127"/>
  <c r="C11669" i="127"/>
  <c r="C11670" i="127"/>
  <c r="C11671" i="127"/>
  <c r="C11672" i="127"/>
  <c r="C11673" i="127"/>
  <c r="C11674" i="127"/>
  <c r="C11675" i="127"/>
  <c r="C11676" i="127"/>
  <c r="C11677" i="127"/>
  <c r="C11678" i="127"/>
  <c r="C11679" i="127"/>
  <c r="C11680" i="127"/>
  <c r="C11681" i="127"/>
  <c r="C11682" i="127"/>
  <c r="C11683" i="127"/>
  <c r="C11684" i="127"/>
  <c r="C11685" i="127"/>
  <c r="C11686" i="127"/>
  <c r="C11687" i="127"/>
  <c r="C11688" i="127"/>
  <c r="C11689" i="127"/>
  <c r="C11690" i="127"/>
  <c r="C11691" i="127"/>
  <c r="C11692" i="127"/>
  <c r="C11693" i="127"/>
  <c r="C11694" i="127"/>
  <c r="C11695" i="127"/>
  <c r="C11696" i="127"/>
  <c r="C11697" i="127"/>
  <c r="C11698" i="127"/>
  <c r="C11699" i="127"/>
  <c r="C11700" i="127"/>
  <c r="C11701" i="127"/>
  <c r="C11702" i="127"/>
  <c r="C11703" i="127"/>
  <c r="C11704" i="127"/>
  <c r="C11705" i="127"/>
  <c r="C11706" i="127"/>
  <c r="C11707" i="127"/>
  <c r="C11708" i="127"/>
  <c r="C11709" i="127"/>
  <c r="C11710" i="127"/>
  <c r="C11711" i="127"/>
  <c r="C11712" i="127"/>
  <c r="C11713" i="127"/>
  <c r="C11714" i="127"/>
  <c r="C11715" i="127"/>
  <c r="C11716" i="127"/>
  <c r="C11717" i="127"/>
  <c r="C11718" i="127"/>
  <c r="C11719" i="127"/>
  <c r="C11720" i="127"/>
  <c r="C11721" i="127"/>
  <c r="C11722" i="127"/>
  <c r="C11723" i="127"/>
  <c r="C11724" i="127"/>
  <c r="C11725" i="127"/>
  <c r="C11726" i="127"/>
  <c r="C11727" i="127"/>
  <c r="C11728" i="127"/>
  <c r="C11729" i="127"/>
  <c r="C11730" i="127"/>
  <c r="C11731" i="127"/>
  <c r="C11732" i="127"/>
  <c r="C11733" i="127"/>
  <c r="C11734" i="127"/>
  <c r="C11735" i="127"/>
  <c r="C11736" i="127"/>
  <c r="C11737" i="127"/>
  <c r="C11738" i="127"/>
  <c r="C11739" i="127"/>
  <c r="C11740" i="127"/>
  <c r="C11741" i="127"/>
  <c r="C11742" i="127"/>
  <c r="C11743" i="127"/>
  <c r="C11744" i="127"/>
  <c r="C11745" i="127"/>
  <c r="C11746" i="127"/>
  <c r="C11747" i="127"/>
  <c r="C11748" i="127"/>
  <c r="C11749" i="127"/>
  <c r="C11750" i="127"/>
  <c r="C11751" i="127"/>
  <c r="C11752" i="127"/>
  <c r="C11753" i="127"/>
  <c r="C11754" i="127"/>
  <c r="C11755" i="127"/>
  <c r="C11756" i="127"/>
  <c r="C11757" i="127"/>
  <c r="C11758" i="127"/>
  <c r="C11759" i="127"/>
  <c r="C11760" i="127"/>
  <c r="C11761" i="127"/>
  <c r="C11762" i="127"/>
  <c r="C11763" i="127"/>
  <c r="C11764" i="127"/>
  <c r="C11765" i="127"/>
  <c r="C11766" i="127"/>
  <c r="C11767" i="127"/>
  <c r="C11768" i="127"/>
  <c r="C11769" i="127"/>
  <c r="C11770" i="127"/>
  <c r="C11771" i="127"/>
  <c r="C11772" i="127"/>
  <c r="C11773" i="127"/>
  <c r="C11774" i="127"/>
  <c r="C11775" i="127"/>
  <c r="C11776" i="127"/>
  <c r="C11777" i="127"/>
  <c r="C11778" i="127"/>
  <c r="C11779" i="127"/>
  <c r="C11780" i="127"/>
  <c r="C11781" i="127"/>
  <c r="C11782" i="127"/>
  <c r="C11783" i="127"/>
  <c r="C11784" i="127"/>
  <c r="C11785" i="127"/>
  <c r="C11786" i="127"/>
  <c r="C11787" i="127"/>
  <c r="C11788" i="127"/>
  <c r="C11789" i="127"/>
  <c r="C11790" i="127"/>
  <c r="C11791" i="127"/>
  <c r="C11792" i="127"/>
  <c r="C11793" i="127"/>
  <c r="C11794" i="127"/>
  <c r="C11795" i="127"/>
  <c r="C11796" i="127"/>
  <c r="C11797" i="127"/>
  <c r="C11798" i="127"/>
  <c r="C11799" i="127"/>
  <c r="C11800" i="127"/>
  <c r="C11801" i="127"/>
  <c r="C11802" i="127"/>
  <c r="C11803" i="127"/>
  <c r="C11804" i="127"/>
  <c r="C11805" i="127"/>
  <c r="C11806" i="127"/>
  <c r="C11807" i="127"/>
  <c r="C11808" i="127"/>
  <c r="C11809" i="127"/>
  <c r="C11810" i="127"/>
  <c r="C11811" i="127"/>
  <c r="C11812" i="127"/>
  <c r="C11813" i="127"/>
  <c r="C11814" i="127"/>
  <c r="C11815" i="127"/>
  <c r="C11816" i="127"/>
  <c r="C11817" i="127"/>
  <c r="C11818" i="127"/>
  <c r="C11819" i="127"/>
  <c r="C11820" i="127"/>
  <c r="C11821" i="127"/>
  <c r="C11822" i="127"/>
  <c r="C11823" i="127"/>
  <c r="C11824" i="127"/>
  <c r="C11825" i="127"/>
  <c r="C11826" i="127"/>
  <c r="C11827" i="127"/>
  <c r="C11828" i="127"/>
  <c r="C11829" i="127"/>
  <c r="C11830" i="127"/>
  <c r="C11831" i="127"/>
  <c r="C11832" i="127"/>
  <c r="C11833" i="127"/>
  <c r="C11834" i="127"/>
  <c r="C11835" i="127"/>
  <c r="C11836" i="127"/>
  <c r="C11837" i="127"/>
  <c r="C11838" i="127"/>
  <c r="C11839" i="127"/>
  <c r="C11840" i="127"/>
  <c r="C11841" i="127"/>
  <c r="C11842" i="127"/>
  <c r="C11843" i="127"/>
  <c r="C11844" i="127"/>
  <c r="C11845" i="127"/>
  <c r="C11846" i="127"/>
  <c r="C11847" i="127"/>
  <c r="C11848" i="127"/>
  <c r="C11849" i="127"/>
  <c r="C11850" i="127"/>
  <c r="C11851" i="127"/>
  <c r="C11852" i="127"/>
  <c r="C11853" i="127"/>
  <c r="C11854" i="127"/>
  <c r="C11855" i="127"/>
  <c r="C11856" i="127"/>
  <c r="C11857" i="127"/>
  <c r="C11858" i="127"/>
  <c r="C11859" i="127"/>
  <c r="C11860" i="127"/>
  <c r="C11861" i="127"/>
  <c r="C11862" i="127"/>
  <c r="C11863" i="127"/>
  <c r="C11864" i="127"/>
  <c r="C11865" i="127"/>
  <c r="C11866" i="127"/>
  <c r="C11867" i="127"/>
  <c r="C11868" i="127"/>
  <c r="C11869" i="127"/>
  <c r="C11870" i="127"/>
  <c r="C11871" i="127"/>
  <c r="C11872" i="127"/>
  <c r="C11873" i="127"/>
  <c r="C11874" i="127"/>
  <c r="C11875" i="127"/>
  <c r="C11876" i="127"/>
  <c r="C11877" i="127"/>
  <c r="C11878" i="127"/>
  <c r="C11879" i="127"/>
  <c r="C11880" i="127"/>
  <c r="C11881" i="127"/>
  <c r="C11882" i="127"/>
  <c r="C11883" i="127"/>
  <c r="C11884" i="127"/>
  <c r="C11885" i="127"/>
  <c r="C11886" i="127"/>
  <c r="C11887" i="127"/>
  <c r="C11888" i="127"/>
  <c r="C11889" i="127"/>
  <c r="C11890" i="127"/>
  <c r="C11891" i="127"/>
  <c r="C11892" i="127"/>
  <c r="C11893" i="127"/>
  <c r="C11894" i="127"/>
  <c r="C11895" i="127"/>
  <c r="C11896" i="127"/>
  <c r="C11897" i="127"/>
  <c r="C11898" i="127"/>
  <c r="C11899" i="127"/>
  <c r="C11900" i="127"/>
  <c r="C11901" i="127"/>
  <c r="C11902" i="127"/>
  <c r="C11903" i="127"/>
  <c r="C11904" i="127"/>
  <c r="C11905" i="127"/>
  <c r="C11906" i="127"/>
  <c r="C11907" i="127"/>
  <c r="C11908" i="127"/>
  <c r="C11909" i="127"/>
  <c r="C11910" i="127"/>
  <c r="C11911" i="127"/>
  <c r="C11912" i="127"/>
  <c r="C11913" i="127"/>
  <c r="C11914" i="127"/>
  <c r="C11915" i="127"/>
  <c r="C11916" i="127"/>
  <c r="C11917" i="127"/>
  <c r="C11918" i="127"/>
  <c r="C11919" i="127"/>
  <c r="C11920" i="127"/>
  <c r="C11921" i="127"/>
  <c r="C11922" i="127"/>
  <c r="C11923" i="127"/>
  <c r="C11924" i="127"/>
  <c r="C11925" i="127"/>
  <c r="C11926" i="127"/>
  <c r="C11927" i="127"/>
  <c r="C11928" i="127"/>
  <c r="C11929" i="127"/>
  <c r="C11930" i="127"/>
  <c r="C11931" i="127"/>
  <c r="C11932" i="127"/>
  <c r="C11933" i="127"/>
  <c r="C11934" i="127"/>
  <c r="C11935" i="127"/>
  <c r="C11936" i="127"/>
  <c r="C11937" i="127"/>
  <c r="C11938" i="127"/>
  <c r="C11939" i="127"/>
  <c r="C11940" i="127"/>
  <c r="C11941" i="127"/>
  <c r="C11942" i="127"/>
  <c r="C11943" i="127"/>
  <c r="C11944" i="127"/>
  <c r="C11945" i="127"/>
  <c r="C11946" i="127"/>
  <c r="C11947" i="127"/>
  <c r="C11948" i="127"/>
  <c r="C11949" i="127"/>
  <c r="C11950" i="127"/>
  <c r="C11951" i="127"/>
  <c r="C11952" i="127"/>
  <c r="C11953" i="127"/>
  <c r="C11954" i="127"/>
  <c r="C11955" i="127"/>
  <c r="C11956" i="127"/>
  <c r="C11957" i="127"/>
  <c r="C11958" i="127"/>
  <c r="C11959" i="127"/>
  <c r="C11960" i="127"/>
  <c r="C11961" i="127"/>
  <c r="C11962" i="127"/>
  <c r="C11963" i="127"/>
  <c r="C11964" i="127"/>
  <c r="C11965" i="127"/>
  <c r="C11966" i="127"/>
  <c r="C11967" i="127"/>
  <c r="C11968" i="127"/>
  <c r="C11969" i="127"/>
  <c r="C11970" i="127"/>
  <c r="C11971" i="127"/>
  <c r="C11972" i="127"/>
  <c r="C11973" i="127"/>
  <c r="C11974" i="127"/>
  <c r="C11975" i="127"/>
  <c r="C11976" i="127"/>
  <c r="C11977" i="127"/>
  <c r="C11978" i="127"/>
  <c r="C11979" i="127"/>
  <c r="C11980" i="127"/>
  <c r="C11981" i="127"/>
  <c r="C11982" i="127"/>
  <c r="C11983" i="127"/>
  <c r="C11984" i="127"/>
  <c r="C11985" i="127"/>
  <c r="C11986" i="127"/>
  <c r="C11987" i="127"/>
  <c r="C11988" i="127"/>
  <c r="C11989" i="127"/>
  <c r="C11990" i="127"/>
  <c r="C11991" i="127"/>
  <c r="C11992" i="127"/>
  <c r="C11993" i="127"/>
  <c r="C11994" i="127"/>
  <c r="C11995" i="127"/>
  <c r="C11996" i="127"/>
  <c r="C11997" i="127"/>
  <c r="C11998" i="127"/>
  <c r="C11999" i="127"/>
  <c r="C12000" i="127"/>
  <c r="C12001" i="127"/>
  <c r="C12002" i="127"/>
  <c r="C12003" i="127"/>
  <c r="C12004" i="127"/>
  <c r="C12005" i="127"/>
  <c r="C12006" i="127"/>
  <c r="C12007" i="127"/>
  <c r="C12008" i="127"/>
  <c r="C12009" i="127"/>
  <c r="C12010" i="127"/>
  <c r="C12011" i="127"/>
  <c r="C12012" i="127"/>
  <c r="C12013" i="127"/>
  <c r="C12014" i="127"/>
  <c r="C12015" i="127"/>
  <c r="C12016" i="127"/>
  <c r="C12017" i="127"/>
  <c r="C12018" i="127"/>
  <c r="C12019" i="127"/>
  <c r="C12020" i="127"/>
  <c r="C12021" i="127"/>
  <c r="C12022" i="127"/>
  <c r="C12023" i="127"/>
  <c r="C12024" i="127"/>
  <c r="C12025" i="127"/>
  <c r="C12026" i="127"/>
  <c r="C12027" i="127"/>
  <c r="C12028" i="127"/>
  <c r="C12029" i="127"/>
  <c r="C12030" i="127"/>
  <c r="C12031" i="127"/>
  <c r="C12032" i="127"/>
  <c r="C12033" i="127"/>
  <c r="C12034" i="127"/>
  <c r="C12035" i="127"/>
  <c r="C12036" i="127"/>
  <c r="C12037" i="127"/>
  <c r="C12038" i="127"/>
  <c r="C12039" i="127"/>
  <c r="C12040" i="127"/>
  <c r="C12041" i="127"/>
  <c r="C12042" i="127"/>
  <c r="C12043" i="127"/>
  <c r="C12044" i="127"/>
  <c r="C12045" i="127"/>
  <c r="C12046" i="127"/>
  <c r="C12047" i="127"/>
  <c r="C12048" i="127"/>
  <c r="C12049" i="127"/>
  <c r="C12050" i="127"/>
  <c r="C12051" i="127"/>
  <c r="C12052" i="127"/>
  <c r="C12053" i="127"/>
  <c r="C12054" i="127"/>
  <c r="C12055" i="127"/>
  <c r="C12056" i="127"/>
  <c r="C12057" i="127"/>
  <c r="C12058" i="127"/>
  <c r="C12059" i="127"/>
  <c r="C12060" i="127"/>
  <c r="C12061" i="127"/>
  <c r="C12062" i="127"/>
  <c r="C12063" i="127"/>
  <c r="C12064" i="127"/>
  <c r="C12065" i="127"/>
  <c r="C12066" i="127"/>
  <c r="C12067" i="127"/>
  <c r="C12068" i="127"/>
  <c r="C12069" i="127"/>
  <c r="C12070" i="127"/>
  <c r="C12071" i="127"/>
  <c r="C12072" i="127"/>
  <c r="C12073" i="127"/>
  <c r="C12074" i="127"/>
  <c r="C12075" i="127"/>
  <c r="C12076" i="127"/>
  <c r="C12077" i="127"/>
  <c r="C12078" i="127"/>
  <c r="C12079" i="127"/>
  <c r="C12080" i="127"/>
  <c r="C12081" i="127"/>
  <c r="C12082" i="127"/>
  <c r="C12083" i="127"/>
  <c r="C12084" i="127"/>
  <c r="C12085" i="127"/>
  <c r="C12086" i="127"/>
  <c r="C12087" i="127"/>
  <c r="C12088" i="127"/>
  <c r="C12089" i="127"/>
  <c r="C12090" i="127"/>
  <c r="C12091" i="127"/>
  <c r="C12092" i="127"/>
  <c r="C12093" i="127"/>
  <c r="C12094" i="127"/>
  <c r="C12095" i="127"/>
  <c r="C12096" i="127"/>
  <c r="C12097" i="127"/>
  <c r="C12098" i="127"/>
  <c r="C12099" i="127"/>
  <c r="C12100" i="127"/>
  <c r="C12101" i="127"/>
  <c r="C12102" i="127"/>
  <c r="C12103" i="127"/>
  <c r="C12104" i="127"/>
  <c r="C12105" i="127"/>
  <c r="C12106" i="127"/>
  <c r="C12107" i="127"/>
  <c r="C12108" i="127"/>
  <c r="C12109" i="127"/>
  <c r="C12110" i="127"/>
  <c r="C12111" i="127"/>
  <c r="C12112" i="127"/>
  <c r="C12113" i="127"/>
  <c r="C12114" i="127"/>
  <c r="C12115" i="127"/>
  <c r="C12116" i="127"/>
  <c r="C12117" i="127"/>
  <c r="C12118" i="127"/>
  <c r="C12119" i="127"/>
  <c r="C12120" i="127"/>
  <c r="C12121" i="127"/>
  <c r="C12122" i="127"/>
  <c r="C12123" i="127"/>
  <c r="C12124" i="127"/>
  <c r="C12125" i="127"/>
  <c r="C12126" i="127"/>
  <c r="C12127" i="127"/>
  <c r="C12128" i="127"/>
  <c r="C12129" i="127"/>
  <c r="C12130" i="127"/>
  <c r="C12131" i="127"/>
  <c r="C12132" i="127"/>
  <c r="C12133" i="127"/>
  <c r="C12134" i="127"/>
  <c r="C12135" i="127"/>
  <c r="C12136" i="127"/>
  <c r="C12137" i="127"/>
  <c r="C12138" i="127"/>
  <c r="C12139" i="127"/>
  <c r="C12140" i="127"/>
  <c r="C12141" i="127"/>
  <c r="C12142" i="127"/>
  <c r="C12143" i="127"/>
  <c r="C12144" i="127"/>
  <c r="C12145" i="127"/>
  <c r="C12146" i="127"/>
  <c r="C12147" i="127"/>
  <c r="C12148" i="127"/>
  <c r="C12149" i="127"/>
  <c r="C12150" i="127"/>
  <c r="C12151" i="127"/>
  <c r="C12152" i="127"/>
  <c r="C12153" i="127"/>
  <c r="C12154" i="127"/>
  <c r="C12155" i="127"/>
  <c r="C12156" i="127"/>
  <c r="C12157" i="127"/>
  <c r="C12158" i="127"/>
  <c r="C12159" i="127"/>
  <c r="C12160" i="127"/>
  <c r="C12161" i="127"/>
  <c r="C12162" i="127"/>
  <c r="C12163" i="127"/>
  <c r="C12164" i="127"/>
  <c r="C12165" i="127"/>
  <c r="C12166" i="127"/>
  <c r="C12167" i="127"/>
  <c r="C12168" i="127"/>
  <c r="C12169" i="127"/>
  <c r="C12170" i="127"/>
  <c r="C12171" i="127"/>
  <c r="C12172" i="127"/>
  <c r="C12173" i="127"/>
  <c r="C12174" i="127"/>
  <c r="C12175" i="127"/>
  <c r="C12176" i="127"/>
  <c r="C12177" i="127"/>
  <c r="C12178" i="127"/>
  <c r="C12179" i="127"/>
  <c r="C12180" i="127"/>
  <c r="C12181" i="127"/>
  <c r="C12182" i="127"/>
  <c r="C12183" i="127"/>
  <c r="C12184" i="127"/>
  <c r="C12185" i="127"/>
  <c r="C12186" i="127"/>
  <c r="C12187" i="127"/>
  <c r="C12188" i="127"/>
  <c r="C12189" i="127"/>
  <c r="C12190" i="127"/>
  <c r="C12191" i="127"/>
  <c r="C12192" i="127"/>
  <c r="C12193" i="127"/>
  <c r="C12194" i="127"/>
  <c r="C12195" i="127"/>
  <c r="C12196" i="127"/>
  <c r="C12197" i="127"/>
  <c r="C12198" i="127"/>
  <c r="C12199" i="127"/>
  <c r="C12200" i="127"/>
  <c r="C12201" i="127"/>
  <c r="C12202" i="127"/>
  <c r="C12203" i="127"/>
  <c r="C12204" i="127"/>
  <c r="C12205" i="127"/>
  <c r="C12206" i="127"/>
  <c r="C12207" i="127"/>
  <c r="C12208" i="127"/>
  <c r="C12209" i="127"/>
  <c r="C12210" i="127"/>
  <c r="C12211" i="127"/>
  <c r="C12212" i="127"/>
  <c r="C12213" i="127"/>
  <c r="C12214" i="127"/>
  <c r="C12215" i="127"/>
  <c r="C12216" i="127"/>
  <c r="C12217" i="127"/>
  <c r="C12218" i="127"/>
  <c r="C12219" i="127"/>
  <c r="C12220" i="127"/>
  <c r="C12221" i="127"/>
  <c r="C12222" i="127"/>
  <c r="C12223" i="127"/>
  <c r="C12224" i="127"/>
  <c r="C12225" i="127"/>
  <c r="C12226" i="127"/>
  <c r="C12227" i="127"/>
  <c r="C12228" i="127"/>
  <c r="C12229" i="127"/>
  <c r="C12230" i="127"/>
  <c r="C12231" i="127"/>
  <c r="C12232" i="127"/>
  <c r="C12233" i="127"/>
  <c r="C12234" i="127"/>
  <c r="C12235" i="127"/>
  <c r="C12236" i="127"/>
  <c r="C12237" i="127"/>
  <c r="C12238" i="127"/>
  <c r="C12239" i="127"/>
  <c r="C12240" i="127"/>
  <c r="C12241" i="127"/>
  <c r="C12242" i="127"/>
  <c r="C12243" i="127"/>
  <c r="C12244" i="127"/>
  <c r="C12245" i="127"/>
  <c r="C12246" i="127"/>
  <c r="C12247" i="127"/>
  <c r="C12248" i="127"/>
  <c r="C12249" i="127"/>
  <c r="C12250" i="127"/>
  <c r="C12251" i="127"/>
  <c r="C12252" i="127"/>
  <c r="C12253" i="127"/>
  <c r="C12254" i="127"/>
  <c r="C12255" i="127"/>
  <c r="C12256" i="127"/>
  <c r="C12257" i="127"/>
  <c r="C12258" i="127"/>
  <c r="C12259" i="127"/>
  <c r="C12260" i="127"/>
  <c r="C12261" i="127"/>
  <c r="C12262" i="127"/>
  <c r="C12263" i="127"/>
  <c r="C12264" i="127"/>
  <c r="C12265" i="127"/>
  <c r="C12266" i="127"/>
  <c r="C12267" i="127"/>
  <c r="C12268" i="127"/>
  <c r="C12269" i="127"/>
  <c r="C12270" i="127"/>
  <c r="C12271" i="127"/>
  <c r="C12272" i="127"/>
  <c r="C12273" i="127"/>
  <c r="C12274" i="127"/>
  <c r="C12275" i="127"/>
  <c r="C12276" i="127"/>
  <c r="C12277" i="127"/>
  <c r="C12278" i="127"/>
  <c r="C12279" i="127"/>
  <c r="C12280" i="127"/>
  <c r="C12281" i="127"/>
  <c r="C12282" i="127"/>
  <c r="C12283" i="127"/>
  <c r="C12284" i="127"/>
  <c r="C12285" i="127"/>
  <c r="C12286" i="127"/>
  <c r="C12287" i="127"/>
  <c r="C12288" i="127"/>
  <c r="C12289" i="127"/>
  <c r="C12290" i="127"/>
  <c r="C12291" i="127"/>
  <c r="C12292" i="127"/>
  <c r="C12293" i="127"/>
  <c r="C12294" i="127"/>
  <c r="C12295" i="127"/>
  <c r="C12296" i="127"/>
  <c r="C12297" i="127"/>
  <c r="C12298" i="127"/>
  <c r="C12299" i="127"/>
  <c r="C12300" i="127"/>
  <c r="C12301" i="127"/>
  <c r="C12302" i="127"/>
  <c r="C12303" i="127"/>
  <c r="C12304" i="127"/>
  <c r="C12305" i="127"/>
  <c r="C12306" i="127"/>
  <c r="C12307" i="127"/>
  <c r="C12308" i="127"/>
  <c r="C12309" i="127"/>
  <c r="C12310" i="127"/>
  <c r="C12311" i="127"/>
  <c r="C12312" i="127"/>
  <c r="C12313" i="127"/>
  <c r="C12314" i="127"/>
  <c r="C12315" i="127"/>
  <c r="C12316" i="127"/>
  <c r="C12317" i="127"/>
  <c r="C12318" i="127"/>
  <c r="C12319" i="127"/>
  <c r="C12320" i="127"/>
  <c r="C12321" i="127"/>
  <c r="C12322" i="127"/>
  <c r="C12323" i="127"/>
  <c r="C12324" i="127"/>
  <c r="C12325" i="127"/>
  <c r="C12326" i="127"/>
  <c r="C12327" i="127"/>
  <c r="C12328" i="127"/>
  <c r="C12329" i="127"/>
  <c r="C12330" i="127"/>
  <c r="C12331" i="127"/>
  <c r="C12332" i="127"/>
  <c r="C12333" i="127"/>
  <c r="C12334" i="127"/>
  <c r="C12335" i="127"/>
  <c r="C12336" i="127"/>
  <c r="C12337" i="127"/>
  <c r="C12338" i="127"/>
  <c r="C12339" i="127"/>
  <c r="C12340" i="127"/>
  <c r="C12341" i="127"/>
  <c r="C12342" i="127"/>
  <c r="C12343" i="127"/>
  <c r="C12344" i="127"/>
  <c r="C12345" i="127"/>
  <c r="C12346" i="127"/>
  <c r="C12347" i="127"/>
  <c r="C12348" i="127"/>
  <c r="C12349" i="127"/>
  <c r="C12350" i="127"/>
  <c r="C12351" i="127"/>
  <c r="C12352" i="127"/>
  <c r="C12353" i="127"/>
  <c r="C12354" i="127"/>
  <c r="C12355" i="127"/>
  <c r="C12356" i="127"/>
  <c r="C12357" i="127"/>
  <c r="C12358" i="127"/>
  <c r="C12359" i="127"/>
  <c r="C12360" i="127"/>
  <c r="C12361" i="127"/>
  <c r="C12362" i="127"/>
  <c r="C12363" i="127"/>
  <c r="C12364" i="127"/>
  <c r="C12365" i="127"/>
  <c r="C12366" i="127"/>
  <c r="C12367" i="127"/>
  <c r="C12368" i="127"/>
  <c r="C12369" i="127"/>
  <c r="C12370" i="127"/>
  <c r="C12371" i="127"/>
  <c r="C12372" i="127"/>
  <c r="C12373" i="127"/>
  <c r="C12374" i="127"/>
  <c r="C12375" i="127"/>
  <c r="C12376" i="127"/>
  <c r="C12377" i="127"/>
  <c r="C12378" i="127"/>
  <c r="C12379" i="127"/>
  <c r="C12380" i="127"/>
  <c r="C12381" i="127"/>
  <c r="C12382" i="127"/>
  <c r="C12383" i="127"/>
  <c r="C12384" i="127"/>
  <c r="C12385" i="127"/>
  <c r="C12386" i="127"/>
  <c r="C12387" i="127"/>
  <c r="C12388" i="127"/>
  <c r="C12389" i="127"/>
  <c r="C12390" i="127"/>
  <c r="C12391" i="127"/>
  <c r="C12392" i="127"/>
  <c r="C12393" i="127"/>
  <c r="C12394" i="127"/>
  <c r="C12395" i="127"/>
  <c r="C12396" i="127"/>
  <c r="C12397" i="127"/>
  <c r="C12398" i="127"/>
  <c r="C12399" i="127"/>
  <c r="C12400" i="127"/>
  <c r="C12401" i="127"/>
  <c r="C12402" i="127"/>
  <c r="C12403" i="127"/>
  <c r="C12404" i="127"/>
  <c r="C12405" i="127"/>
  <c r="C12406" i="127"/>
  <c r="C12407" i="127"/>
  <c r="C12408" i="127"/>
  <c r="C12409" i="127"/>
  <c r="C12410" i="127"/>
  <c r="C12411" i="127"/>
  <c r="C12412" i="127"/>
  <c r="C12413" i="127"/>
  <c r="C12414" i="127"/>
  <c r="C12415" i="127"/>
  <c r="C12416" i="127"/>
  <c r="C12417" i="127"/>
  <c r="C12418" i="127"/>
  <c r="C12419" i="127"/>
  <c r="C12420" i="127"/>
  <c r="C12421" i="127"/>
  <c r="C12422" i="127"/>
  <c r="C12423" i="127"/>
  <c r="C12424" i="127"/>
  <c r="C12425" i="127"/>
  <c r="C12426" i="127"/>
  <c r="C12427" i="127"/>
  <c r="C12428" i="127"/>
  <c r="C12429" i="127"/>
  <c r="C12430" i="127"/>
  <c r="C12431" i="127"/>
  <c r="C12432" i="127"/>
  <c r="C12433" i="127"/>
  <c r="C12434" i="127"/>
  <c r="C12435" i="127"/>
  <c r="C12436" i="127"/>
  <c r="C12437" i="127"/>
  <c r="C12438" i="127"/>
  <c r="C12439" i="127"/>
  <c r="C12440" i="127"/>
  <c r="C12441" i="127"/>
  <c r="C12442" i="127"/>
  <c r="C12443" i="127"/>
  <c r="C12444" i="127"/>
  <c r="C12445" i="127"/>
  <c r="C12446" i="127"/>
  <c r="C12447" i="127"/>
  <c r="C12448" i="127"/>
  <c r="C12449" i="127"/>
  <c r="C12450" i="127"/>
  <c r="C12451" i="127"/>
  <c r="C12452" i="127"/>
  <c r="C12453" i="127"/>
  <c r="C12454" i="127"/>
  <c r="C12455" i="127"/>
  <c r="C12456" i="127"/>
  <c r="C12457" i="127"/>
  <c r="C12458" i="127"/>
  <c r="C12459" i="127"/>
  <c r="C12460" i="127"/>
  <c r="C12461" i="127"/>
  <c r="C12462" i="127"/>
  <c r="C12463" i="127"/>
  <c r="C12464" i="127"/>
  <c r="C12465" i="127"/>
  <c r="C12466" i="127"/>
  <c r="C12467" i="127"/>
  <c r="C12468" i="127"/>
  <c r="C12469" i="127"/>
  <c r="C12470" i="127"/>
  <c r="C12471" i="127"/>
  <c r="C12472" i="127"/>
  <c r="C12473" i="127"/>
  <c r="C12474" i="127"/>
  <c r="C12475" i="127"/>
  <c r="C12476" i="127"/>
  <c r="C12477" i="127"/>
  <c r="C12478" i="127"/>
  <c r="C12479" i="127"/>
  <c r="C12480" i="127"/>
  <c r="C12481" i="127"/>
  <c r="C12482" i="127"/>
  <c r="C12483" i="127"/>
  <c r="C12484" i="127"/>
  <c r="C12485" i="127"/>
  <c r="C12486" i="127"/>
  <c r="C12487" i="127"/>
  <c r="C12488" i="127"/>
  <c r="C12489" i="127"/>
  <c r="C12490" i="127"/>
  <c r="C12491" i="127"/>
  <c r="C12492" i="127"/>
  <c r="C12493" i="127"/>
  <c r="C12494" i="127"/>
  <c r="C12495" i="127"/>
  <c r="C12496" i="127"/>
  <c r="C12497" i="127"/>
  <c r="C12498" i="127"/>
  <c r="C12499" i="127"/>
  <c r="C12500" i="127"/>
  <c r="C12501" i="127"/>
  <c r="C12502" i="127"/>
  <c r="C12503" i="127"/>
  <c r="C12504" i="127"/>
  <c r="C12505" i="127"/>
  <c r="C12506" i="127"/>
  <c r="C12507" i="127"/>
  <c r="C12508" i="127"/>
  <c r="C12509" i="127"/>
  <c r="C12510" i="127"/>
  <c r="C12511" i="127"/>
  <c r="C12512" i="127"/>
  <c r="C12513" i="127"/>
  <c r="C12514" i="127"/>
  <c r="C12515" i="127"/>
  <c r="C12516" i="127"/>
  <c r="C12517" i="127"/>
  <c r="C12518" i="127"/>
  <c r="C12519" i="127"/>
  <c r="C12520" i="127"/>
  <c r="C12521" i="127"/>
  <c r="C12522" i="127"/>
  <c r="C12523" i="127"/>
  <c r="C12524" i="127"/>
  <c r="C12525" i="127"/>
  <c r="C12526" i="127"/>
  <c r="C12527" i="127"/>
  <c r="C12528" i="127"/>
  <c r="C12529" i="127"/>
  <c r="C12530" i="127"/>
  <c r="C12531" i="127"/>
  <c r="C12532" i="127"/>
  <c r="C12533" i="127"/>
  <c r="C12534" i="127"/>
  <c r="C12535" i="127"/>
  <c r="C12536" i="127"/>
  <c r="C12537" i="127"/>
  <c r="C12538" i="127"/>
  <c r="C12539" i="127"/>
  <c r="C12540" i="127"/>
  <c r="C12541" i="127"/>
  <c r="C12542" i="127"/>
  <c r="C12543" i="127"/>
  <c r="C12544" i="127"/>
  <c r="C12545" i="127"/>
  <c r="C12546" i="127"/>
  <c r="C12547" i="127"/>
  <c r="C12548" i="127"/>
  <c r="C12549" i="127"/>
  <c r="C12550" i="127"/>
  <c r="C12551" i="127"/>
  <c r="C12552" i="127"/>
  <c r="C12553" i="127"/>
  <c r="C12554" i="127"/>
  <c r="C12555" i="127"/>
  <c r="C12556" i="127"/>
  <c r="C12557" i="127"/>
  <c r="C12558" i="127"/>
  <c r="C12559" i="127"/>
  <c r="C12560" i="127"/>
  <c r="C12561" i="127"/>
  <c r="C12562" i="127"/>
  <c r="C12563" i="127"/>
  <c r="C12564" i="127"/>
  <c r="C12565" i="127"/>
  <c r="C12566" i="127"/>
  <c r="C12567" i="127"/>
  <c r="C12568" i="127"/>
  <c r="C12569" i="127"/>
  <c r="C12570" i="127"/>
  <c r="C12571" i="127"/>
  <c r="C12572" i="127"/>
  <c r="C12573" i="127"/>
  <c r="C12574" i="127"/>
  <c r="C12575" i="127"/>
  <c r="C12576" i="127"/>
  <c r="C12577" i="127"/>
  <c r="C12578" i="127"/>
  <c r="C12579" i="127"/>
  <c r="C12580" i="127"/>
  <c r="C12581" i="127"/>
  <c r="C12582" i="127"/>
  <c r="C12583" i="127"/>
  <c r="C12584" i="127"/>
  <c r="C12585" i="127"/>
  <c r="C12586" i="127"/>
  <c r="C12587" i="127"/>
  <c r="C12588" i="127"/>
  <c r="C12589" i="127"/>
  <c r="C12590" i="127"/>
  <c r="C12591" i="127"/>
  <c r="C12592" i="127"/>
  <c r="C12593" i="127"/>
  <c r="C12594" i="127"/>
  <c r="C12595" i="127"/>
  <c r="C12596" i="127"/>
  <c r="C12597" i="127"/>
  <c r="C12598" i="127"/>
  <c r="C12599" i="127"/>
  <c r="C12600" i="127"/>
  <c r="C12601" i="127"/>
  <c r="C12602" i="127"/>
  <c r="C12603" i="127"/>
  <c r="C12604" i="127"/>
  <c r="C12605" i="127"/>
  <c r="C12606" i="127"/>
  <c r="C12607" i="127"/>
  <c r="C12608" i="127"/>
  <c r="C12609" i="127"/>
  <c r="C12610" i="127"/>
  <c r="C12611" i="127"/>
  <c r="C12612" i="127"/>
  <c r="C12613" i="127"/>
  <c r="C12614" i="127"/>
  <c r="C12615" i="127"/>
  <c r="C12616" i="127"/>
  <c r="C12617" i="127"/>
  <c r="C12618" i="127"/>
  <c r="C12619" i="127"/>
  <c r="C12620" i="127"/>
  <c r="C12621" i="127"/>
  <c r="C12622" i="127"/>
  <c r="C12623" i="127"/>
  <c r="C12624" i="127"/>
  <c r="C12625" i="127"/>
  <c r="C12626" i="127"/>
  <c r="C12627" i="127"/>
  <c r="C12628" i="127"/>
  <c r="C12629" i="127"/>
  <c r="C12630" i="127"/>
  <c r="C12631" i="127"/>
  <c r="C12632" i="127"/>
  <c r="C12633" i="127"/>
  <c r="C12634" i="127"/>
  <c r="C12635" i="127"/>
  <c r="C12636" i="127"/>
  <c r="C12637" i="127"/>
  <c r="C12638" i="127"/>
  <c r="C12639" i="127"/>
  <c r="C12640" i="127"/>
  <c r="C12641" i="127"/>
  <c r="C12642" i="127"/>
  <c r="C12643" i="127"/>
  <c r="C12644" i="127"/>
  <c r="C12645" i="127"/>
  <c r="C12646" i="127"/>
  <c r="C12647" i="127"/>
  <c r="C12648" i="127"/>
  <c r="C12649" i="127"/>
  <c r="C12650" i="127"/>
  <c r="C12651" i="127"/>
  <c r="C12652" i="127"/>
  <c r="C12653" i="127"/>
  <c r="C12654" i="127"/>
  <c r="C12655" i="127"/>
  <c r="C12656" i="127"/>
  <c r="C12657" i="127"/>
  <c r="C12658" i="127"/>
  <c r="C12659" i="127"/>
  <c r="C12660" i="127"/>
  <c r="C12661" i="127"/>
  <c r="C12662" i="127"/>
  <c r="C12663" i="127"/>
  <c r="C12664" i="127"/>
  <c r="C12665" i="127"/>
  <c r="C12666" i="127"/>
  <c r="C12667" i="127"/>
  <c r="C12668" i="127"/>
  <c r="C12669" i="127"/>
  <c r="C12670" i="127"/>
  <c r="C12671" i="127"/>
  <c r="C12672" i="127"/>
  <c r="C12673" i="127"/>
  <c r="C12674" i="127"/>
  <c r="C12675" i="127"/>
  <c r="C12676" i="127"/>
  <c r="C12677" i="127"/>
  <c r="C12678" i="127"/>
  <c r="C12679" i="127"/>
  <c r="C12680" i="127"/>
  <c r="C12681" i="127"/>
  <c r="C12682" i="127"/>
  <c r="C12683" i="127"/>
  <c r="C12684" i="127"/>
  <c r="C12685" i="127"/>
  <c r="C12686" i="127"/>
  <c r="C12687" i="127"/>
  <c r="C12688" i="127"/>
  <c r="C12689" i="127"/>
  <c r="C12690" i="127"/>
  <c r="C12691" i="127"/>
  <c r="C12692" i="127"/>
  <c r="C12693" i="127"/>
  <c r="C12694" i="127"/>
  <c r="C12695" i="127"/>
  <c r="C12696" i="127"/>
  <c r="C12697" i="127"/>
  <c r="C12698" i="127"/>
  <c r="C12699" i="127"/>
  <c r="C12700" i="127"/>
  <c r="C12701" i="127"/>
  <c r="C12702" i="127"/>
  <c r="C12703" i="127"/>
  <c r="C12704" i="127"/>
  <c r="C12705" i="127"/>
  <c r="C12706" i="127"/>
  <c r="C12707" i="127"/>
  <c r="C12708" i="127"/>
  <c r="C12709" i="127"/>
  <c r="C12710" i="127"/>
  <c r="C12711" i="127"/>
  <c r="C12712" i="127"/>
  <c r="C12713" i="127"/>
  <c r="C12714" i="127"/>
  <c r="C12715" i="127"/>
  <c r="C12716" i="127"/>
  <c r="C12717" i="127"/>
  <c r="C12718" i="127"/>
  <c r="C12719" i="127"/>
  <c r="C12720" i="127"/>
  <c r="C12721" i="127"/>
  <c r="C12722" i="127"/>
  <c r="C12723" i="127"/>
  <c r="C12724" i="127"/>
  <c r="C12725" i="127"/>
  <c r="C12726" i="127"/>
  <c r="C12727" i="127"/>
  <c r="C12728" i="127"/>
  <c r="C12729" i="127"/>
  <c r="C12730" i="127"/>
  <c r="C12731" i="127"/>
  <c r="C12732" i="127"/>
  <c r="C12733" i="127"/>
  <c r="C12734" i="127"/>
  <c r="C12735" i="127"/>
  <c r="C12736" i="127"/>
  <c r="C12737" i="127"/>
  <c r="C12738" i="127"/>
  <c r="C12739" i="127"/>
  <c r="C12740" i="127"/>
  <c r="C12741" i="127"/>
  <c r="C12742" i="127"/>
  <c r="C12743" i="127"/>
  <c r="C12744" i="127"/>
  <c r="C12745" i="127"/>
  <c r="C12746" i="127"/>
  <c r="C12747" i="127"/>
  <c r="C12748" i="127"/>
  <c r="C12749" i="127"/>
  <c r="C12750" i="127"/>
  <c r="C12751" i="127"/>
  <c r="C12752" i="127"/>
  <c r="C12753" i="127"/>
  <c r="C12754" i="127"/>
  <c r="C12755" i="127"/>
  <c r="C12756" i="127"/>
  <c r="C12757" i="127"/>
  <c r="C12758" i="127"/>
  <c r="C12759" i="127"/>
  <c r="C12760" i="127"/>
  <c r="C12761" i="127"/>
  <c r="C12762" i="127"/>
  <c r="C12763" i="127"/>
  <c r="C12764" i="127"/>
  <c r="C12765" i="127"/>
  <c r="C12766" i="127"/>
  <c r="C12767" i="127"/>
  <c r="C12768" i="127"/>
  <c r="C12769" i="127"/>
  <c r="C12770" i="127"/>
  <c r="C12771" i="127"/>
  <c r="C12772" i="127"/>
  <c r="C12773" i="127"/>
  <c r="C12774" i="127"/>
  <c r="C12775" i="127"/>
  <c r="C12776" i="127"/>
  <c r="C12777" i="127"/>
  <c r="C12778" i="127"/>
  <c r="C12779" i="127"/>
  <c r="C12780" i="127"/>
  <c r="C12781" i="127"/>
  <c r="C12782" i="127"/>
  <c r="C12783" i="127"/>
  <c r="C12784" i="127"/>
  <c r="C12785" i="127"/>
  <c r="C12786" i="127"/>
  <c r="C12787" i="127"/>
  <c r="C12788" i="127"/>
  <c r="C12789" i="127"/>
  <c r="C12790" i="127"/>
  <c r="C12791" i="127"/>
  <c r="C12792" i="127"/>
  <c r="C12793" i="127"/>
  <c r="C12794" i="127"/>
  <c r="C12795" i="127"/>
  <c r="C12796" i="127"/>
  <c r="C12797" i="127"/>
  <c r="C12798" i="127"/>
  <c r="C12799" i="127"/>
  <c r="C12800" i="127"/>
  <c r="C12801" i="127"/>
  <c r="C12802" i="127"/>
  <c r="C12803" i="127"/>
  <c r="C12804" i="127"/>
  <c r="C12805" i="127"/>
  <c r="C12806" i="127"/>
  <c r="C12807" i="127"/>
  <c r="C12808" i="127"/>
  <c r="C12809" i="127"/>
  <c r="C12810" i="127"/>
  <c r="C12811" i="127"/>
  <c r="C12812" i="127"/>
  <c r="C12813" i="127"/>
  <c r="C12814" i="127"/>
  <c r="C12815" i="127"/>
  <c r="C12816" i="127"/>
  <c r="C12817" i="127"/>
  <c r="C12818" i="127"/>
  <c r="C12819" i="127"/>
  <c r="C12820" i="127"/>
  <c r="C12821" i="127"/>
  <c r="C12822" i="127"/>
  <c r="C12823" i="127"/>
  <c r="C12824" i="127"/>
  <c r="C12825" i="127"/>
  <c r="C12826" i="127"/>
  <c r="C12827" i="127"/>
  <c r="C12828" i="127"/>
  <c r="C12829" i="127"/>
  <c r="C12830" i="127"/>
  <c r="C12831" i="127"/>
  <c r="C12832" i="127"/>
  <c r="C12833" i="127"/>
  <c r="C12834" i="127"/>
  <c r="C12835" i="127"/>
  <c r="C12836" i="127"/>
  <c r="C12837" i="127"/>
  <c r="C12838" i="127"/>
  <c r="C12839" i="127"/>
  <c r="C12840" i="127"/>
  <c r="C12841" i="127"/>
  <c r="C12842" i="127"/>
  <c r="C12843" i="127"/>
  <c r="C12844" i="127"/>
  <c r="C12845" i="127"/>
  <c r="C12846" i="127"/>
  <c r="C12847" i="127"/>
  <c r="C12848" i="127"/>
  <c r="C12849" i="127"/>
  <c r="C12850" i="127"/>
  <c r="C12851" i="127"/>
  <c r="C12852" i="127"/>
  <c r="C12853" i="127"/>
  <c r="C12854" i="127"/>
  <c r="C12855" i="127"/>
  <c r="C12856" i="127"/>
  <c r="C12857" i="127"/>
  <c r="C12858" i="127"/>
  <c r="C12859" i="127"/>
  <c r="C12860" i="127"/>
  <c r="C12861" i="127"/>
  <c r="C12862" i="127"/>
  <c r="C12863" i="127"/>
  <c r="C12864" i="127"/>
  <c r="C12865" i="127"/>
  <c r="C12866" i="127"/>
  <c r="C12867" i="127"/>
  <c r="C12868" i="127"/>
  <c r="C12869" i="127"/>
  <c r="C12870" i="127"/>
  <c r="C12871" i="127"/>
  <c r="C12872" i="127"/>
  <c r="C12873" i="127"/>
  <c r="C12874" i="127"/>
  <c r="C12875" i="127"/>
  <c r="C12876" i="127"/>
  <c r="C12877" i="127"/>
  <c r="C12878" i="127"/>
  <c r="C12879" i="127"/>
  <c r="C12880" i="127"/>
  <c r="C12881" i="127"/>
  <c r="C12882" i="127"/>
  <c r="C12883" i="127"/>
  <c r="C12884" i="127"/>
  <c r="C12885" i="127"/>
  <c r="C12886" i="127"/>
  <c r="C12887" i="127"/>
  <c r="C12888" i="127"/>
  <c r="C12889" i="127"/>
  <c r="C12890" i="127"/>
  <c r="C12891" i="127"/>
  <c r="C12892" i="127"/>
  <c r="C12893" i="127"/>
  <c r="C12894" i="127"/>
  <c r="C12895" i="127"/>
  <c r="C12896" i="127"/>
  <c r="C12897" i="127"/>
  <c r="C12898" i="127"/>
  <c r="C12899" i="127"/>
  <c r="C12900" i="127"/>
  <c r="C12901" i="127"/>
  <c r="C12902" i="127"/>
  <c r="C12903" i="127"/>
  <c r="C12904" i="127"/>
  <c r="C12905" i="127"/>
  <c r="C12906" i="127"/>
  <c r="C12907" i="127"/>
  <c r="C12908" i="127"/>
  <c r="C12909" i="127"/>
  <c r="C12910" i="127"/>
  <c r="C12911" i="127"/>
  <c r="C12912" i="127"/>
  <c r="C12913" i="127"/>
  <c r="C12914" i="127"/>
  <c r="C12915" i="127"/>
  <c r="C12916" i="127"/>
  <c r="C12917" i="127"/>
  <c r="C12918" i="127"/>
  <c r="C12919" i="127"/>
  <c r="C12920" i="127"/>
  <c r="C12921" i="127"/>
  <c r="C12922" i="127"/>
  <c r="C12923" i="127"/>
  <c r="C12924" i="127"/>
  <c r="C12925" i="127"/>
  <c r="C12926" i="127"/>
  <c r="C12927" i="127"/>
  <c r="C12928" i="127"/>
  <c r="C12929" i="127"/>
  <c r="C12930" i="127"/>
  <c r="C12931" i="127"/>
  <c r="C12932" i="127"/>
  <c r="C12933" i="127"/>
  <c r="C12934" i="127"/>
  <c r="C12935" i="127"/>
  <c r="C12936" i="127"/>
  <c r="C12937" i="127"/>
  <c r="C12938" i="127"/>
  <c r="C12939" i="127"/>
  <c r="C12940" i="127"/>
  <c r="C12941" i="127"/>
  <c r="C12942" i="127"/>
  <c r="C12943" i="127"/>
  <c r="C12944" i="127"/>
  <c r="C12945" i="127"/>
  <c r="C12946" i="127"/>
  <c r="C12947" i="127"/>
  <c r="C12948" i="127"/>
  <c r="C12949" i="127"/>
  <c r="C12950" i="127"/>
  <c r="C12951" i="127"/>
  <c r="C12952" i="127"/>
  <c r="C12953" i="127"/>
  <c r="C12954" i="127"/>
  <c r="C12955" i="127"/>
  <c r="C12956" i="127"/>
  <c r="C12957" i="127"/>
  <c r="C12958" i="127"/>
  <c r="C12959" i="127"/>
  <c r="C12960" i="127"/>
  <c r="C12961" i="127"/>
  <c r="C12962" i="127"/>
  <c r="C12963" i="127"/>
  <c r="C12964" i="127"/>
  <c r="C12965" i="127"/>
  <c r="C12966" i="127"/>
  <c r="C12967" i="127"/>
  <c r="C12968" i="127"/>
  <c r="C12969" i="127"/>
  <c r="C12970" i="127"/>
  <c r="C12971" i="127"/>
  <c r="C12972" i="127"/>
  <c r="C12973" i="127"/>
  <c r="C12974" i="127"/>
  <c r="C12975" i="127"/>
  <c r="C12976" i="127"/>
  <c r="C12977" i="127"/>
  <c r="C12978" i="127"/>
  <c r="C12979" i="127"/>
  <c r="C12980" i="127"/>
  <c r="C12981" i="127"/>
  <c r="C12982" i="127"/>
  <c r="C12983" i="127"/>
  <c r="C12984" i="127"/>
  <c r="C12985" i="127"/>
  <c r="C12986" i="127"/>
  <c r="C12987" i="127"/>
  <c r="C12988" i="127"/>
  <c r="C12989" i="127"/>
  <c r="C12990" i="127"/>
  <c r="C12991" i="127"/>
  <c r="C12992" i="127"/>
  <c r="C12993" i="127"/>
  <c r="C12994" i="127"/>
  <c r="C12995" i="127"/>
  <c r="C12996" i="127"/>
  <c r="C12997" i="127"/>
  <c r="C12998" i="127"/>
  <c r="C12999" i="127"/>
  <c r="C13000" i="127"/>
  <c r="C13001" i="127"/>
  <c r="C13002" i="127"/>
  <c r="C13003" i="127"/>
  <c r="C13004" i="127"/>
  <c r="C13005" i="127"/>
  <c r="C13006" i="127"/>
  <c r="C13007" i="127"/>
  <c r="C13008" i="127"/>
  <c r="C13009" i="127"/>
  <c r="C13010" i="127"/>
  <c r="C13011" i="127"/>
  <c r="C13012" i="127"/>
  <c r="C13013" i="127"/>
  <c r="C13014" i="127"/>
  <c r="C13015" i="127"/>
  <c r="C13016" i="127"/>
  <c r="C13017" i="127"/>
  <c r="C13018" i="127"/>
  <c r="C13019" i="127"/>
  <c r="C13020" i="127"/>
  <c r="C13021" i="127"/>
  <c r="C13022" i="127"/>
  <c r="C13023" i="127"/>
  <c r="C13024" i="127"/>
  <c r="C13025" i="127"/>
  <c r="C13026" i="127"/>
  <c r="C13027" i="127"/>
  <c r="C13028" i="127"/>
  <c r="C13029" i="127"/>
  <c r="C13030" i="127"/>
  <c r="C13031" i="127"/>
  <c r="C13032" i="127"/>
  <c r="C13033" i="127"/>
  <c r="C13034" i="127"/>
  <c r="C13035" i="127"/>
  <c r="C13036" i="127"/>
  <c r="C13037" i="127"/>
  <c r="C13038" i="127"/>
  <c r="C13039" i="127"/>
  <c r="C13040" i="127"/>
  <c r="C13041" i="127"/>
  <c r="C13042" i="127"/>
  <c r="C13043" i="127"/>
  <c r="C13044" i="127"/>
  <c r="C13045" i="127"/>
  <c r="C13046" i="127"/>
  <c r="C13047" i="127"/>
  <c r="C13048" i="127"/>
  <c r="C13049" i="127"/>
  <c r="C13050" i="127"/>
  <c r="C13051" i="127"/>
  <c r="C13052" i="127"/>
  <c r="C13053" i="127"/>
  <c r="C13054" i="127"/>
  <c r="C13055" i="127"/>
  <c r="C13056" i="127"/>
  <c r="C13057" i="127"/>
  <c r="C13058" i="127"/>
  <c r="C13059" i="127"/>
  <c r="C13060" i="127"/>
  <c r="C13061" i="127"/>
  <c r="C13062" i="127"/>
  <c r="C13063" i="127"/>
  <c r="C13064" i="127"/>
  <c r="C13065" i="127"/>
  <c r="C13066" i="127"/>
  <c r="C13067" i="127"/>
  <c r="C13068" i="127"/>
  <c r="C13069" i="127"/>
  <c r="C13070" i="127"/>
  <c r="C13071" i="127"/>
  <c r="C13072" i="127"/>
  <c r="C13073" i="127"/>
  <c r="C13074" i="127"/>
  <c r="C13075" i="127"/>
  <c r="C13076" i="127"/>
  <c r="C13077" i="127"/>
  <c r="C13078" i="127"/>
  <c r="C13079" i="127"/>
  <c r="C13080" i="127"/>
  <c r="C13081" i="127"/>
  <c r="C13082" i="127"/>
  <c r="C13083" i="127"/>
  <c r="C13084" i="127"/>
  <c r="C13085" i="127"/>
  <c r="C13086" i="127"/>
  <c r="C13087" i="127"/>
  <c r="C13088" i="127"/>
  <c r="C13089" i="127"/>
  <c r="C13090" i="127"/>
  <c r="C13091" i="127"/>
  <c r="C13092" i="127"/>
  <c r="C13093" i="127"/>
  <c r="C13094" i="127"/>
  <c r="C13095" i="127"/>
  <c r="C13096" i="127"/>
  <c r="C13097" i="127"/>
  <c r="C13098" i="127"/>
  <c r="C13099" i="127"/>
  <c r="C13100" i="127"/>
  <c r="C13101" i="127"/>
  <c r="C13102" i="127"/>
  <c r="C13103" i="127"/>
  <c r="C13104" i="127"/>
  <c r="C13105" i="127"/>
  <c r="C13106" i="127"/>
  <c r="C13107" i="127"/>
  <c r="C13108" i="127"/>
  <c r="C13109" i="127"/>
  <c r="C13110" i="127"/>
  <c r="C13111" i="127"/>
  <c r="C13112" i="127"/>
  <c r="C13113" i="127"/>
  <c r="C13114" i="127"/>
  <c r="C13115" i="127"/>
  <c r="C13116" i="127"/>
  <c r="C13117" i="127"/>
  <c r="C13118" i="127"/>
  <c r="C13119" i="127"/>
  <c r="C13120" i="127"/>
  <c r="C13121" i="127"/>
  <c r="C13122" i="127"/>
  <c r="C13123" i="127"/>
  <c r="C13124" i="127"/>
  <c r="C13125" i="127"/>
  <c r="C13126" i="127"/>
  <c r="C13127" i="127"/>
  <c r="C13128" i="127"/>
  <c r="C13129" i="127"/>
  <c r="C13130" i="127"/>
  <c r="C13131" i="127"/>
  <c r="C13132" i="127"/>
  <c r="C13133" i="127"/>
  <c r="C13134" i="127"/>
  <c r="C13135" i="127"/>
  <c r="C13136" i="127"/>
  <c r="C13137" i="127"/>
  <c r="C13138" i="127"/>
  <c r="C13139" i="127"/>
  <c r="C13140" i="127"/>
  <c r="C13141" i="127"/>
  <c r="C13142" i="127"/>
  <c r="C13143" i="127"/>
  <c r="C13144" i="127"/>
  <c r="C13145" i="127"/>
  <c r="C13146" i="127"/>
  <c r="C13147" i="127"/>
  <c r="C13148" i="127"/>
  <c r="C13149" i="127"/>
  <c r="C13150" i="127"/>
  <c r="C13151" i="127"/>
  <c r="C13152" i="127"/>
  <c r="C13153" i="127"/>
  <c r="C13154" i="127"/>
  <c r="C13155" i="127"/>
  <c r="C13156" i="127"/>
  <c r="C13157" i="127"/>
  <c r="C13158" i="127"/>
  <c r="C13159" i="127"/>
  <c r="C13160" i="127"/>
  <c r="C13161" i="127"/>
  <c r="C13162" i="127"/>
  <c r="C13163" i="127"/>
  <c r="C13164" i="127"/>
  <c r="C13165" i="127"/>
  <c r="C13166" i="127"/>
  <c r="C13167" i="127"/>
  <c r="C13168" i="127"/>
  <c r="C13169" i="127"/>
  <c r="C13170" i="127"/>
  <c r="C13171" i="127"/>
  <c r="C13172" i="127"/>
  <c r="C13173" i="127"/>
  <c r="C13174" i="127"/>
  <c r="C13175" i="127"/>
  <c r="C13176" i="127"/>
  <c r="C13177" i="127"/>
  <c r="C13178" i="127"/>
  <c r="C13179" i="127"/>
  <c r="C13180" i="127"/>
  <c r="C13181" i="127"/>
  <c r="C13182" i="127"/>
  <c r="C13183" i="127"/>
  <c r="C13184" i="127"/>
  <c r="C13185" i="127"/>
  <c r="C13186" i="127"/>
  <c r="C13187" i="127"/>
  <c r="C13188" i="127"/>
  <c r="C13189" i="127"/>
  <c r="C13190" i="127"/>
  <c r="C13191" i="127"/>
  <c r="C13192" i="127"/>
  <c r="C13193" i="127"/>
  <c r="C13194" i="127"/>
  <c r="C13195" i="127"/>
  <c r="C13196" i="127"/>
  <c r="C13197" i="127"/>
  <c r="C13198" i="127"/>
  <c r="C13199" i="127"/>
  <c r="C13200" i="127"/>
  <c r="C13201" i="127"/>
  <c r="C13202" i="127"/>
  <c r="C13203" i="127"/>
  <c r="C13204" i="127"/>
  <c r="C13205" i="127"/>
  <c r="C13206" i="127"/>
  <c r="C13207" i="127"/>
  <c r="C13208" i="127"/>
  <c r="C13209" i="127"/>
  <c r="C13210" i="127"/>
  <c r="C13211" i="127"/>
  <c r="C13212" i="127"/>
  <c r="C13213" i="127"/>
  <c r="C13214" i="127"/>
  <c r="C13215" i="127"/>
  <c r="C13216" i="127"/>
  <c r="C13217" i="127"/>
  <c r="C13218" i="127"/>
  <c r="C13219" i="127"/>
  <c r="C13220" i="127"/>
  <c r="C13221" i="127"/>
  <c r="C13222" i="127"/>
  <c r="C13223" i="127"/>
  <c r="C13224" i="127"/>
  <c r="C13225" i="127"/>
  <c r="C13226" i="127"/>
  <c r="C13227" i="127"/>
  <c r="C13228" i="127"/>
  <c r="C13229" i="127"/>
  <c r="C13230" i="127"/>
  <c r="C13231" i="127"/>
  <c r="C13232" i="127"/>
  <c r="C13233" i="127"/>
  <c r="C13234" i="127"/>
  <c r="C13235" i="127"/>
  <c r="C13236" i="127"/>
  <c r="C13237" i="127"/>
  <c r="C13238" i="127"/>
  <c r="C13239" i="127"/>
  <c r="C13240" i="127"/>
  <c r="C13241" i="127"/>
  <c r="C13242" i="127"/>
  <c r="C13243" i="127"/>
  <c r="C13244" i="127"/>
  <c r="C13245" i="127"/>
  <c r="C13246" i="127"/>
  <c r="C13247" i="127"/>
  <c r="C13248" i="127"/>
  <c r="C13249" i="127"/>
  <c r="C13250" i="127"/>
  <c r="C13251" i="127"/>
  <c r="C13252" i="127"/>
  <c r="C13253" i="127"/>
  <c r="C13254" i="127"/>
  <c r="C13255" i="127"/>
  <c r="C13256" i="127"/>
  <c r="C13257" i="127"/>
  <c r="C13258" i="127"/>
  <c r="C13259" i="127"/>
  <c r="C13260" i="127"/>
  <c r="C13261" i="127"/>
  <c r="C13262" i="127"/>
  <c r="C13263" i="127"/>
  <c r="C13264" i="127"/>
  <c r="C13265" i="127"/>
  <c r="C13266" i="127"/>
  <c r="C13267" i="127"/>
  <c r="C13268" i="127"/>
  <c r="C13269" i="127"/>
  <c r="C13270" i="127"/>
  <c r="C13271" i="127"/>
  <c r="C13272" i="127"/>
  <c r="C13273" i="127"/>
  <c r="C13274" i="127"/>
  <c r="C13275" i="127"/>
  <c r="C13276" i="127"/>
  <c r="C13277" i="127"/>
  <c r="C13278" i="127"/>
  <c r="C13279" i="127"/>
  <c r="C13280" i="127"/>
  <c r="C13281" i="127"/>
  <c r="C13282" i="127"/>
  <c r="C13283" i="127"/>
  <c r="C13284" i="127"/>
  <c r="C13285" i="127"/>
  <c r="C13286" i="127"/>
  <c r="C13287" i="127"/>
  <c r="C13288" i="127"/>
  <c r="C13289" i="127"/>
  <c r="C13290" i="127"/>
  <c r="C13291" i="127"/>
  <c r="C13292" i="127"/>
  <c r="C13293" i="127"/>
  <c r="C13294" i="127"/>
  <c r="C13295" i="127"/>
  <c r="C13296" i="127"/>
  <c r="C13297" i="127"/>
  <c r="C13298" i="127"/>
  <c r="C13299" i="127"/>
  <c r="C13300" i="127"/>
  <c r="C13301" i="127"/>
  <c r="C13302" i="127"/>
  <c r="C13303" i="127"/>
  <c r="C13304" i="127"/>
  <c r="C13305" i="127"/>
  <c r="C13306" i="127"/>
  <c r="C13307" i="127"/>
  <c r="C13308" i="127"/>
  <c r="C13309" i="127"/>
  <c r="C13310" i="127"/>
  <c r="C13311" i="127"/>
  <c r="C13312" i="127"/>
  <c r="C13313" i="127"/>
  <c r="C13314" i="127"/>
  <c r="C13315" i="127"/>
  <c r="C13316" i="127"/>
  <c r="C13317" i="127"/>
  <c r="C13318" i="127"/>
  <c r="C13319" i="127"/>
  <c r="C13320" i="127"/>
  <c r="C13321" i="127"/>
  <c r="C13322" i="127"/>
  <c r="C13323" i="127"/>
  <c r="C13324" i="127"/>
  <c r="C13325" i="127"/>
  <c r="C13326" i="127"/>
  <c r="C13327" i="127"/>
  <c r="C13328" i="127"/>
  <c r="C13329" i="127"/>
  <c r="C13330" i="127"/>
  <c r="C13331" i="127"/>
  <c r="C13332" i="127"/>
  <c r="C13333" i="127"/>
  <c r="C13334" i="127"/>
  <c r="C13335" i="127"/>
  <c r="C13336" i="127"/>
  <c r="C13337" i="127"/>
  <c r="C13338" i="127"/>
  <c r="C13339" i="127"/>
  <c r="C13340" i="127"/>
  <c r="C13341" i="127"/>
  <c r="C13342" i="127"/>
  <c r="C13343" i="127"/>
  <c r="C13344" i="127"/>
  <c r="C13345" i="127"/>
  <c r="C13346" i="127"/>
  <c r="C13347" i="127"/>
  <c r="C13348" i="127"/>
  <c r="C13349" i="127"/>
  <c r="C13350" i="127"/>
  <c r="C13351" i="127"/>
  <c r="C13352" i="127"/>
  <c r="C13353" i="127"/>
  <c r="C13354" i="127"/>
  <c r="C13355" i="127"/>
  <c r="C13356" i="127"/>
  <c r="C13357" i="127"/>
  <c r="C13358" i="127"/>
  <c r="C13359" i="127"/>
  <c r="C13360" i="127"/>
  <c r="C13361" i="127"/>
  <c r="C13362" i="127"/>
  <c r="C13363" i="127"/>
  <c r="C13364" i="127"/>
  <c r="C13365" i="127"/>
  <c r="C13366" i="127"/>
  <c r="C13367" i="127"/>
  <c r="C13368" i="127"/>
  <c r="C13369" i="127"/>
  <c r="C13370" i="127"/>
  <c r="C13371" i="127"/>
  <c r="C13372" i="127"/>
  <c r="C13373" i="127"/>
  <c r="C13374" i="127"/>
  <c r="C13375" i="127"/>
  <c r="C13376" i="127"/>
  <c r="C13377" i="127"/>
  <c r="C13378" i="127"/>
  <c r="C13379" i="127"/>
  <c r="C13380" i="127"/>
  <c r="C13381" i="127"/>
  <c r="C13382" i="127"/>
  <c r="C13383" i="127"/>
  <c r="C13384" i="127"/>
  <c r="C13385" i="127"/>
  <c r="C13386" i="127"/>
  <c r="C13387" i="127"/>
  <c r="C13388" i="127"/>
  <c r="C13389" i="127"/>
  <c r="C13390" i="127"/>
  <c r="C13391" i="127"/>
  <c r="C13392" i="127"/>
  <c r="C13393" i="127"/>
  <c r="C13394" i="127"/>
  <c r="C13395" i="127"/>
  <c r="C13396" i="127"/>
  <c r="C13397" i="127"/>
  <c r="C13398" i="127"/>
  <c r="C13399" i="127"/>
  <c r="C13400" i="127"/>
  <c r="C13401" i="127"/>
  <c r="C13402" i="127"/>
  <c r="C13403" i="127"/>
  <c r="C13404" i="127"/>
  <c r="C13405" i="127"/>
  <c r="C13406" i="127"/>
  <c r="C13407" i="127"/>
  <c r="C13408" i="127"/>
  <c r="C13409" i="127"/>
  <c r="C13410" i="127"/>
  <c r="C13411" i="127"/>
  <c r="C13412" i="127"/>
  <c r="C13413" i="127"/>
  <c r="C13414" i="127"/>
  <c r="C13415" i="127"/>
  <c r="C13416" i="127"/>
  <c r="C13417" i="127"/>
  <c r="C13418" i="127"/>
  <c r="C13419" i="127"/>
  <c r="C13420" i="127"/>
  <c r="C13421" i="127"/>
  <c r="C13422" i="127"/>
  <c r="C13423" i="127"/>
  <c r="C13424" i="127"/>
  <c r="C13425" i="127"/>
  <c r="C13426" i="127"/>
  <c r="C13427" i="127"/>
  <c r="C13428" i="127"/>
  <c r="C13429" i="127"/>
  <c r="C13430" i="127"/>
  <c r="C13431" i="127"/>
  <c r="C13432" i="127"/>
  <c r="C13433" i="127"/>
  <c r="C13434" i="127"/>
  <c r="C13435" i="127"/>
  <c r="C13436" i="127"/>
  <c r="C13437" i="127"/>
  <c r="C13438" i="127"/>
  <c r="C13439" i="127"/>
  <c r="C13440" i="127"/>
  <c r="C13441" i="127"/>
  <c r="C13442" i="127"/>
  <c r="C13443" i="127"/>
  <c r="C13444" i="127"/>
  <c r="C13445" i="127"/>
  <c r="C13446" i="127"/>
  <c r="C13447" i="127"/>
  <c r="C13448" i="127"/>
  <c r="C13449" i="127"/>
  <c r="C13450" i="127"/>
  <c r="C13451" i="127"/>
  <c r="C13452" i="127"/>
  <c r="C13453" i="127"/>
  <c r="C13454" i="127"/>
  <c r="C13455" i="127"/>
  <c r="C13456" i="127"/>
  <c r="C13457" i="127"/>
  <c r="C13458" i="127"/>
  <c r="C13459" i="127"/>
  <c r="C13460" i="127"/>
  <c r="C13461" i="127"/>
  <c r="C13462" i="127"/>
  <c r="C13463" i="127"/>
  <c r="C13464" i="127"/>
  <c r="C13465" i="127"/>
  <c r="C13466" i="127"/>
  <c r="C13467" i="127"/>
  <c r="C13468" i="127"/>
  <c r="C13469" i="127"/>
  <c r="C13470" i="127"/>
  <c r="C13471" i="127"/>
  <c r="C13472" i="127"/>
  <c r="C13473" i="127"/>
  <c r="C13474" i="127"/>
  <c r="C13475" i="127"/>
  <c r="C13476" i="127"/>
  <c r="C13477" i="127"/>
  <c r="C13478" i="127"/>
  <c r="C13479" i="127"/>
  <c r="C13480" i="127"/>
  <c r="C13481" i="127"/>
  <c r="C13482" i="127"/>
  <c r="C13483" i="127"/>
  <c r="C13484" i="127"/>
  <c r="C13485" i="127"/>
  <c r="C13486" i="127"/>
  <c r="C13487" i="127"/>
  <c r="C13488" i="127"/>
  <c r="C13489" i="127"/>
  <c r="C13490" i="127"/>
  <c r="C13491" i="127"/>
  <c r="C13492" i="127"/>
  <c r="C13493" i="127"/>
  <c r="C13494" i="127"/>
  <c r="C13495" i="127"/>
  <c r="C13496" i="127"/>
  <c r="C13497" i="127"/>
  <c r="C13498" i="127"/>
  <c r="C13499" i="127"/>
  <c r="C13500" i="127"/>
  <c r="C13501" i="127"/>
  <c r="C13502" i="127"/>
  <c r="C13503" i="127"/>
  <c r="C13504" i="127"/>
  <c r="C13505" i="127"/>
  <c r="C13506" i="127"/>
  <c r="C13507" i="127"/>
  <c r="C13508" i="127"/>
  <c r="C13509" i="127"/>
  <c r="C13510" i="127"/>
  <c r="C13511" i="127"/>
  <c r="C13512" i="127"/>
  <c r="C13513" i="127"/>
  <c r="C13514" i="127"/>
  <c r="C13515" i="127"/>
  <c r="C13516" i="127"/>
  <c r="C13517" i="127"/>
  <c r="C13518" i="127"/>
  <c r="C13519" i="127"/>
  <c r="C13520" i="127"/>
  <c r="C13521" i="127"/>
  <c r="C13522" i="127"/>
  <c r="C13523" i="127"/>
  <c r="C13524" i="127"/>
  <c r="C13525" i="127"/>
  <c r="C13526" i="127"/>
  <c r="C13527" i="127"/>
  <c r="C13528" i="127"/>
  <c r="C13529" i="127"/>
  <c r="C13530" i="127"/>
  <c r="C13531" i="127"/>
  <c r="C13532" i="127"/>
  <c r="C13533" i="127"/>
  <c r="C13534" i="127"/>
  <c r="C13535" i="127"/>
  <c r="C13536" i="127"/>
  <c r="C13537" i="127"/>
  <c r="C13538" i="127"/>
  <c r="C13539" i="127"/>
  <c r="C13540" i="127"/>
  <c r="C13541" i="127"/>
  <c r="C13542" i="127"/>
  <c r="C13543" i="127"/>
  <c r="C13544" i="127"/>
  <c r="C13545" i="127"/>
  <c r="C13546" i="127"/>
  <c r="C13547" i="127"/>
  <c r="C13548" i="127"/>
  <c r="C13549" i="127"/>
  <c r="C13550" i="127"/>
  <c r="C13551" i="127"/>
  <c r="C13552" i="127"/>
  <c r="C13553" i="127"/>
  <c r="C13554" i="127"/>
  <c r="C13555" i="127"/>
  <c r="C13556" i="127"/>
  <c r="C13557" i="127"/>
  <c r="C13558" i="127"/>
  <c r="C13559" i="127"/>
  <c r="C13560" i="127"/>
  <c r="C13561" i="127"/>
  <c r="C13562" i="127"/>
  <c r="C13563" i="127"/>
  <c r="C13564" i="127"/>
  <c r="C13565" i="127"/>
  <c r="C13566" i="127"/>
  <c r="C13567" i="127"/>
  <c r="C13568" i="127"/>
  <c r="C13569" i="127"/>
  <c r="C13570" i="127"/>
  <c r="C13571" i="127"/>
  <c r="C13572" i="127"/>
  <c r="C13573" i="127"/>
  <c r="C13574" i="127"/>
  <c r="C13575" i="127"/>
  <c r="C13576" i="127"/>
  <c r="C13577" i="127"/>
  <c r="C13578" i="127"/>
  <c r="C13579" i="127"/>
  <c r="C13580" i="127"/>
  <c r="C13581" i="127"/>
  <c r="C13582" i="127"/>
  <c r="C13583" i="127"/>
  <c r="C13584" i="127"/>
  <c r="C13585" i="127"/>
  <c r="C13586" i="127"/>
  <c r="C13587" i="127"/>
  <c r="C13588" i="127"/>
  <c r="C13589" i="127"/>
  <c r="C13590" i="127"/>
  <c r="C13591" i="127"/>
  <c r="C13592" i="127"/>
  <c r="C13593" i="127"/>
  <c r="C13594" i="127"/>
  <c r="C13595" i="127"/>
  <c r="C13596" i="127"/>
  <c r="C13597" i="127"/>
  <c r="C13598" i="127"/>
  <c r="C13599" i="127"/>
  <c r="C13600" i="127"/>
  <c r="C13601" i="127"/>
  <c r="C13602" i="127"/>
  <c r="C13603" i="127"/>
  <c r="C13604" i="127"/>
  <c r="C13605" i="127"/>
  <c r="C13606" i="127"/>
  <c r="C13607" i="127"/>
  <c r="C13608" i="127"/>
  <c r="C13609" i="127"/>
  <c r="C13610" i="127"/>
  <c r="C13611" i="127"/>
  <c r="C13612" i="127"/>
  <c r="C13613" i="127"/>
  <c r="C13614" i="127"/>
  <c r="C13615" i="127"/>
  <c r="C13616" i="127"/>
  <c r="C13617" i="127"/>
  <c r="C13618" i="127"/>
  <c r="C13619" i="127"/>
  <c r="C13620" i="127"/>
  <c r="C13621" i="127"/>
  <c r="C13622" i="127"/>
  <c r="C13623" i="127"/>
  <c r="C13624" i="127"/>
  <c r="C13625" i="127"/>
  <c r="C13626" i="127"/>
  <c r="C13627" i="127"/>
  <c r="C13628" i="127"/>
  <c r="C13629" i="127"/>
  <c r="C13630" i="127"/>
  <c r="C13631" i="127"/>
  <c r="C13632" i="127"/>
  <c r="C13633" i="127"/>
  <c r="C13634" i="127"/>
  <c r="C13635" i="127"/>
  <c r="C13636" i="127"/>
  <c r="C13637" i="127"/>
  <c r="C13638" i="127"/>
  <c r="C13639" i="127"/>
  <c r="C13640" i="127"/>
  <c r="C13641" i="127"/>
  <c r="C13642" i="127"/>
  <c r="C13643" i="127"/>
  <c r="C13644" i="127"/>
  <c r="C13645" i="127"/>
  <c r="C13646" i="127"/>
  <c r="C13647" i="127"/>
  <c r="C13648" i="127"/>
  <c r="C13649" i="127"/>
  <c r="C13650" i="127"/>
  <c r="C13651" i="127"/>
  <c r="C13652" i="127"/>
  <c r="C13653" i="127"/>
  <c r="C13654" i="127"/>
  <c r="C13655" i="127"/>
  <c r="C13656" i="127"/>
  <c r="C13657" i="127"/>
  <c r="C13658" i="127"/>
  <c r="C13659" i="127"/>
  <c r="C13660" i="127"/>
  <c r="C13661" i="127"/>
  <c r="C13662" i="127"/>
  <c r="C13663" i="127"/>
  <c r="C13664" i="127"/>
  <c r="C13665" i="127"/>
  <c r="C13666" i="127"/>
  <c r="C13667" i="127"/>
  <c r="C13668" i="127"/>
  <c r="C13669" i="127"/>
  <c r="C13670" i="127"/>
  <c r="C13671" i="127"/>
  <c r="C13672" i="127"/>
  <c r="C13673" i="127"/>
  <c r="C13674" i="127"/>
  <c r="C13675" i="127"/>
  <c r="C13676" i="127"/>
  <c r="C13677" i="127"/>
  <c r="C13678" i="127"/>
  <c r="C13679" i="127"/>
  <c r="C13680" i="127"/>
  <c r="C13681" i="127"/>
  <c r="C13682" i="127"/>
  <c r="C13683" i="127"/>
  <c r="C13684" i="127"/>
  <c r="C13685" i="127"/>
  <c r="C13686" i="127"/>
  <c r="C13687" i="127"/>
  <c r="C13688" i="127"/>
  <c r="C13689" i="127"/>
  <c r="C13690" i="127"/>
  <c r="C13691" i="127"/>
  <c r="C13692" i="127"/>
  <c r="C13693" i="127"/>
  <c r="C13694" i="127"/>
  <c r="C13695" i="127"/>
  <c r="C13696" i="127"/>
  <c r="C13697" i="127"/>
  <c r="C13698" i="127"/>
  <c r="C13699" i="127"/>
  <c r="C13700" i="127"/>
  <c r="C13701" i="127"/>
  <c r="C13702" i="127"/>
  <c r="C13703" i="127"/>
  <c r="C13704" i="127"/>
  <c r="C13705" i="127"/>
  <c r="C13706" i="127"/>
  <c r="C13707" i="127"/>
  <c r="C13708" i="127"/>
  <c r="C13709" i="127"/>
  <c r="C13710" i="127"/>
  <c r="C13711" i="127"/>
  <c r="C13712" i="127"/>
  <c r="C13713" i="127"/>
  <c r="C13714" i="127"/>
  <c r="C13715" i="127"/>
  <c r="C13716" i="127"/>
  <c r="C13717" i="127"/>
  <c r="C13718" i="127"/>
  <c r="C13719" i="127"/>
  <c r="C13720" i="127"/>
  <c r="C13721" i="127"/>
  <c r="C13722" i="127"/>
  <c r="C13723" i="127"/>
  <c r="C13724" i="127"/>
  <c r="C13725" i="127"/>
  <c r="C13726" i="127"/>
  <c r="C13727" i="127"/>
  <c r="C13728" i="127"/>
  <c r="C13729" i="127"/>
  <c r="C13730" i="127"/>
  <c r="C13731" i="127"/>
  <c r="C13732" i="127"/>
  <c r="C13733" i="127"/>
  <c r="C13734" i="127"/>
  <c r="C13735" i="127"/>
  <c r="C13736" i="127"/>
  <c r="C13737" i="127"/>
  <c r="C13738" i="127"/>
  <c r="C13739" i="127"/>
  <c r="C13740" i="127"/>
  <c r="C13741" i="127"/>
  <c r="C13742" i="127"/>
  <c r="C13743" i="127"/>
  <c r="C13744" i="127"/>
  <c r="C13745" i="127"/>
  <c r="C13746" i="127"/>
  <c r="C13747" i="127"/>
  <c r="C13748" i="127"/>
  <c r="C13749" i="127"/>
  <c r="C13750" i="127"/>
  <c r="C13751" i="127"/>
  <c r="C13752" i="127"/>
  <c r="C13753" i="127"/>
  <c r="C13754" i="127"/>
  <c r="C13755" i="127"/>
  <c r="C13756" i="127"/>
  <c r="C13757" i="127"/>
  <c r="C13758" i="127"/>
  <c r="C13759" i="127"/>
  <c r="C13760" i="127"/>
  <c r="C13761" i="127"/>
  <c r="C13762" i="127"/>
  <c r="C13763" i="127"/>
  <c r="C13764" i="127"/>
  <c r="C13765" i="127"/>
  <c r="C13766" i="127"/>
  <c r="C13767" i="127"/>
  <c r="C13768" i="127"/>
  <c r="C13769" i="127"/>
  <c r="C13770" i="127"/>
  <c r="C13771" i="127"/>
  <c r="C13772" i="127"/>
  <c r="C13773" i="127"/>
  <c r="C13774" i="127"/>
  <c r="C13775" i="127"/>
  <c r="C13776" i="127"/>
  <c r="C13777" i="127"/>
  <c r="C13778" i="127"/>
  <c r="C13779" i="127"/>
  <c r="C13780" i="127"/>
  <c r="C13781" i="127"/>
  <c r="C13782" i="127"/>
  <c r="C13783" i="127"/>
  <c r="C13784" i="127"/>
  <c r="C13785" i="127"/>
  <c r="C13786" i="127"/>
  <c r="C13787" i="127"/>
  <c r="C13788" i="127"/>
  <c r="C13789" i="127"/>
  <c r="C13790" i="127"/>
  <c r="C13791" i="127"/>
  <c r="C13792" i="127"/>
  <c r="C13793" i="127"/>
  <c r="C13794" i="127"/>
  <c r="C13795" i="127"/>
  <c r="C13796" i="127"/>
  <c r="C13797" i="127"/>
  <c r="C13798" i="127"/>
  <c r="C13799" i="127"/>
  <c r="C13800" i="127"/>
  <c r="C13801" i="127"/>
  <c r="C13802" i="127"/>
  <c r="C13803" i="127"/>
  <c r="C13804" i="127"/>
  <c r="C13805" i="127"/>
  <c r="C13806" i="127"/>
  <c r="C13807" i="127"/>
  <c r="C13808" i="127"/>
  <c r="C13809" i="127"/>
  <c r="C13810" i="127"/>
  <c r="C13811" i="127"/>
  <c r="C13812" i="127"/>
  <c r="C13813" i="127"/>
  <c r="C13814" i="127"/>
  <c r="C13815" i="127"/>
  <c r="C13816" i="127"/>
  <c r="C13817" i="127"/>
  <c r="C13818" i="127"/>
  <c r="C13819" i="127"/>
  <c r="C13820" i="127"/>
  <c r="C13821" i="127"/>
  <c r="C13822" i="127"/>
  <c r="C13823" i="127"/>
  <c r="C13824" i="127"/>
  <c r="C13825" i="127"/>
  <c r="C13826" i="127"/>
  <c r="C13827" i="127"/>
  <c r="C13828" i="127"/>
  <c r="C13829" i="127"/>
  <c r="C13830" i="127"/>
  <c r="C13831" i="127"/>
  <c r="C13832" i="127"/>
  <c r="C13833" i="127"/>
  <c r="C13834" i="127"/>
  <c r="C13835" i="127"/>
  <c r="C13836" i="127"/>
  <c r="C13837" i="127"/>
  <c r="C13838" i="127"/>
  <c r="C13839" i="127"/>
  <c r="C13840" i="127"/>
  <c r="C13841" i="127"/>
  <c r="C13842" i="127"/>
  <c r="C13843" i="127"/>
  <c r="C13844" i="127"/>
  <c r="C13845" i="127"/>
  <c r="C13846" i="127"/>
  <c r="C13847" i="127"/>
  <c r="C13848" i="127"/>
  <c r="C13849" i="127"/>
  <c r="C13850" i="127"/>
  <c r="C13851" i="127"/>
  <c r="C13852" i="127"/>
  <c r="C13853" i="127"/>
  <c r="C13854" i="127"/>
  <c r="C13855" i="127"/>
  <c r="C13856" i="127"/>
  <c r="C13857" i="127"/>
  <c r="C13858" i="127"/>
  <c r="C13859" i="127"/>
  <c r="C13860" i="127"/>
  <c r="C13861" i="127"/>
  <c r="C13862" i="127"/>
  <c r="C13863" i="127"/>
  <c r="C13864" i="127"/>
  <c r="C13865" i="127"/>
  <c r="C13866" i="127"/>
  <c r="C13867" i="127"/>
  <c r="C13868" i="127"/>
  <c r="C13869" i="127"/>
  <c r="C13870" i="127"/>
  <c r="C13871" i="127"/>
  <c r="C13872" i="127"/>
  <c r="C13873" i="127"/>
  <c r="C13874" i="127"/>
  <c r="C13875" i="127"/>
  <c r="C13876" i="127"/>
  <c r="C13877" i="127"/>
  <c r="C13878" i="127"/>
  <c r="C13879" i="127"/>
  <c r="C13880" i="127"/>
  <c r="C13881" i="127"/>
  <c r="C13882" i="127"/>
  <c r="C13883" i="127"/>
  <c r="C13884" i="127"/>
  <c r="C13885" i="127"/>
  <c r="C13886" i="127"/>
  <c r="C13887" i="127"/>
  <c r="C13888" i="127"/>
  <c r="C13889" i="127"/>
  <c r="C13890" i="127"/>
  <c r="C13891" i="127"/>
  <c r="C13892" i="127"/>
  <c r="C13893" i="127"/>
  <c r="C13894" i="127"/>
  <c r="C13895" i="127"/>
  <c r="C13896" i="127"/>
  <c r="C13897" i="127"/>
  <c r="C13898" i="127"/>
  <c r="C13899" i="127"/>
  <c r="C13900" i="127"/>
  <c r="C13901" i="127"/>
  <c r="C13902" i="127"/>
  <c r="C13903" i="127"/>
  <c r="C13904" i="127"/>
  <c r="C13905" i="127"/>
  <c r="C13906" i="127"/>
  <c r="C13907" i="127"/>
  <c r="C13908" i="127"/>
  <c r="C13909" i="127"/>
  <c r="C13910" i="127"/>
  <c r="C13911" i="127"/>
  <c r="C13912" i="127"/>
  <c r="C13913" i="127"/>
  <c r="C13914" i="127"/>
  <c r="C13915" i="127"/>
  <c r="C13916" i="127"/>
  <c r="C13917" i="127"/>
  <c r="C13918" i="127"/>
  <c r="C13919" i="127"/>
  <c r="C13920" i="127"/>
  <c r="C13921" i="127"/>
  <c r="C13922" i="127"/>
  <c r="C13923" i="127"/>
  <c r="C13924" i="127"/>
  <c r="C13925" i="127"/>
  <c r="C13926" i="127"/>
  <c r="C13927" i="127"/>
  <c r="C13928" i="127"/>
  <c r="C13929" i="127"/>
  <c r="C13930" i="127"/>
  <c r="C13931" i="127"/>
  <c r="C13932" i="127"/>
  <c r="C13933" i="127"/>
  <c r="C13934" i="127"/>
  <c r="C13935" i="127"/>
  <c r="C13936" i="127"/>
  <c r="C13937" i="127"/>
  <c r="C13938" i="127"/>
  <c r="C13939" i="127"/>
  <c r="C13940" i="127"/>
  <c r="C13941" i="127"/>
  <c r="C13942" i="127"/>
  <c r="C13943" i="127"/>
  <c r="C13944" i="127"/>
  <c r="C13945" i="127"/>
  <c r="C13946" i="127"/>
  <c r="C13947" i="127"/>
  <c r="C13948" i="127"/>
  <c r="C13949" i="127"/>
  <c r="C13950" i="127"/>
  <c r="C13951" i="127"/>
  <c r="C13952" i="127"/>
  <c r="C13953" i="127"/>
  <c r="C13954" i="127"/>
  <c r="C13955" i="127"/>
  <c r="C13956" i="127"/>
  <c r="C13957" i="127"/>
  <c r="C13958" i="127"/>
  <c r="C13959" i="127"/>
  <c r="C13960" i="127"/>
  <c r="C13961" i="127"/>
  <c r="C13962" i="127"/>
  <c r="C13963" i="127"/>
  <c r="C13964" i="127"/>
  <c r="C13965" i="127"/>
  <c r="C13966" i="127"/>
  <c r="C13967" i="127"/>
  <c r="C13968" i="127"/>
  <c r="C13969" i="127"/>
  <c r="C13970" i="127"/>
  <c r="C13971" i="127"/>
  <c r="C13972" i="127"/>
  <c r="C13973" i="127"/>
  <c r="C13974" i="127"/>
  <c r="C13975" i="127"/>
  <c r="C13976" i="127"/>
  <c r="C13977" i="127"/>
  <c r="C13978" i="127"/>
  <c r="C13979" i="127"/>
  <c r="C13980" i="127"/>
  <c r="C13981" i="127"/>
  <c r="C13982" i="127"/>
  <c r="C13983" i="127"/>
  <c r="C13984" i="127"/>
  <c r="C13985" i="127"/>
  <c r="C13986" i="127"/>
  <c r="C13987" i="127"/>
  <c r="C13988" i="127"/>
  <c r="C13989" i="127"/>
  <c r="C13990" i="127"/>
  <c r="C13991" i="127"/>
  <c r="C13992" i="127"/>
  <c r="C13993" i="127"/>
  <c r="C13994" i="127"/>
  <c r="C13995" i="127"/>
  <c r="C13996" i="127"/>
  <c r="C13997" i="127"/>
  <c r="C13998" i="127"/>
  <c r="C13999" i="127"/>
  <c r="C14000" i="127"/>
  <c r="C14001" i="127"/>
  <c r="C14002" i="127"/>
  <c r="C14003" i="127"/>
  <c r="C14004" i="127"/>
  <c r="C14005" i="127"/>
  <c r="C14006" i="127"/>
  <c r="C14007" i="127"/>
  <c r="C14008" i="127"/>
  <c r="C14009" i="127"/>
  <c r="C14010" i="127"/>
  <c r="C14011" i="127"/>
  <c r="C14012" i="127"/>
  <c r="C14013" i="127"/>
  <c r="C14014" i="127"/>
  <c r="C14015" i="127"/>
  <c r="C14016" i="127"/>
  <c r="C14017" i="127"/>
  <c r="C14018" i="127"/>
  <c r="C14019" i="127"/>
  <c r="C14020" i="127"/>
  <c r="C14021" i="127"/>
  <c r="C14022" i="127"/>
  <c r="C14023" i="127"/>
  <c r="C14024" i="127"/>
  <c r="C14025" i="127"/>
  <c r="C14026" i="127"/>
  <c r="C14027" i="127"/>
  <c r="C14028" i="127"/>
  <c r="C14029" i="127"/>
  <c r="C14030" i="127"/>
  <c r="C14031" i="127"/>
  <c r="C14032" i="127"/>
  <c r="C14033" i="127"/>
  <c r="C14034" i="127"/>
  <c r="C14035" i="127"/>
  <c r="C14036" i="127"/>
  <c r="C14037" i="127"/>
  <c r="C14038" i="127"/>
  <c r="C14039" i="127"/>
  <c r="C14040" i="127"/>
  <c r="C14041" i="127"/>
  <c r="C14042" i="127"/>
  <c r="C14043" i="127"/>
  <c r="C14044" i="127"/>
  <c r="C14045" i="127"/>
  <c r="C14046" i="127"/>
  <c r="C14047" i="127"/>
  <c r="C14048" i="127"/>
  <c r="C14049" i="127"/>
  <c r="C14050" i="127"/>
  <c r="C14051" i="127"/>
  <c r="C14052" i="127"/>
  <c r="C14053" i="127"/>
  <c r="C14054" i="127"/>
  <c r="C14055" i="127"/>
  <c r="C14056" i="127"/>
  <c r="C14057" i="127"/>
  <c r="C14058" i="127"/>
  <c r="C14059" i="127"/>
  <c r="C14060" i="127"/>
  <c r="C14061" i="127"/>
  <c r="C14062" i="127"/>
  <c r="C14063" i="127"/>
  <c r="C14064" i="127"/>
  <c r="C14065" i="127"/>
  <c r="C14066" i="127"/>
  <c r="C14067" i="127"/>
  <c r="C14068" i="127"/>
  <c r="C14069" i="127"/>
  <c r="C14070" i="127"/>
  <c r="C14071" i="127"/>
  <c r="C14072" i="127"/>
  <c r="C14073" i="127"/>
  <c r="C14074" i="127"/>
  <c r="C14075" i="127"/>
  <c r="C14076" i="127"/>
  <c r="C14077" i="127"/>
  <c r="C14078" i="127"/>
  <c r="C14079" i="127"/>
  <c r="C14080" i="127"/>
  <c r="C14081" i="127"/>
  <c r="C14082" i="127"/>
  <c r="C14083" i="127"/>
  <c r="C14084" i="127"/>
  <c r="C14085" i="127"/>
  <c r="C14086" i="127"/>
  <c r="C14087" i="127"/>
  <c r="C14088" i="127"/>
  <c r="C14089" i="127"/>
  <c r="C14090" i="127"/>
  <c r="C14091" i="127"/>
  <c r="C14092" i="127"/>
  <c r="C14093" i="127"/>
  <c r="C14094" i="127"/>
  <c r="C14095" i="127"/>
  <c r="C14096" i="127"/>
  <c r="C14097" i="127"/>
  <c r="C14098" i="127"/>
  <c r="C14099" i="127"/>
  <c r="C14100" i="127"/>
  <c r="C14101" i="127"/>
  <c r="C14102" i="127"/>
  <c r="C14103" i="127"/>
  <c r="C14104" i="127"/>
  <c r="C14105" i="127"/>
  <c r="C14106" i="127"/>
  <c r="C14107" i="127"/>
  <c r="C14108" i="127"/>
  <c r="C14109" i="127"/>
  <c r="C14110" i="127"/>
  <c r="C14111" i="127"/>
  <c r="C14112" i="127"/>
  <c r="C14113" i="127"/>
  <c r="C14114" i="127"/>
  <c r="C14115" i="127"/>
  <c r="C14116" i="127"/>
  <c r="C14117" i="127"/>
  <c r="C14118" i="127"/>
  <c r="C14119" i="127"/>
  <c r="C14120" i="127"/>
  <c r="C14121" i="127"/>
  <c r="C14122" i="127"/>
  <c r="C14123" i="127"/>
  <c r="C14124" i="127"/>
  <c r="C14125" i="127"/>
  <c r="C14126" i="127"/>
  <c r="C14127" i="127"/>
  <c r="C14128" i="127"/>
  <c r="C14129" i="127"/>
  <c r="C14130" i="127"/>
  <c r="C14131" i="127"/>
  <c r="C14132" i="127"/>
  <c r="C14133" i="127"/>
  <c r="C14134" i="127"/>
  <c r="C14135" i="127"/>
  <c r="C14136" i="127"/>
  <c r="C14137" i="127"/>
  <c r="C14138" i="127"/>
  <c r="C14139" i="127"/>
  <c r="C14140" i="127"/>
  <c r="C14141" i="127"/>
  <c r="C14142" i="127"/>
  <c r="C14143" i="127"/>
  <c r="C14144" i="127"/>
  <c r="C14145" i="127"/>
  <c r="C14146" i="127"/>
  <c r="C14147" i="127"/>
  <c r="C14148" i="127"/>
  <c r="C14149" i="127"/>
  <c r="C14150" i="127"/>
  <c r="C14151" i="127"/>
  <c r="C14152" i="127"/>
  <c r="C14153" i="127"/>
  <c r="C14154" i="127"/>
  <c r="C14155" i="127"/>
  <c r="C14156" i="127"/>
  <c r="C14157" i="127"/>
  <c r="C14158" i="127"/>
  <c r="C14159" i="127"/>
  <c r="C14160" i="127"/>
  <c r="C14161" i="127"/>
  <c r="C14162" i="127"/>
  <c r="C14163" i="127"/>
  <c r="C14164" i="127"/>
  <c r="C14165" i="127"/>
  <c r="C14166" i="127"/>
  <c r="C14167" i="127"/>
  <c r="C14168" i="127"/>
  <c r="C14169" i="127"/>
  <c r="C14170" i="127"/>
  <c r="C14171" i="127"/>
  <c r="C14172" i="127"/>
  <c r="C14173" i="127"/>
  <c r="C14174" i="127"/>
  <c r="C14175" i="127"/>
  <c r="C14176" i="127"/>
  <c r="C14177" i="127"/>
  <c r="C14178" i="127"/>
  <c r="C14179" i="127"/>
  <c r="C14180" i="127"/>
  <c r="C14181" i="127"/>
  <c r="C14182" i="127"/>
  <c r="C14183" i="127"/>
  <c r="C14184" i="127"/>
  <c r="C14185" i="127"/>
  <c r="C14186" i="127"/>
  <c r="C14187" i="127"/>
  <c r="C14188" i="127"/>
  <c r="C14189" i="127"/>
  <c r="C14190" i="127"/>
  <c r="C14191" i="127"/>
  <c r="C14192" i="127"/>
  <c r="C14193" i="127"/>
  <c r="C14194" i="127"/>
  <c r="C14195" i="127"/>
  <c r="C14196" i="127"/>
  <c r="C14197" i="127"/>
  <c r="C14198" i="127"/>
  <c r="C14199" i="127"/>
  <c r="C14200" i="127"/>
  <c r="C14201" i="127"/>
  <c r="C14202" i="127"/>
  <c r="C14203" i="127"/>
  <c r="C14204" i="127"/>
  <c r="C14205" i="127"/>
  <c r="C14206" i="127"/>
  <c r="C14207" i="127"/>
  <c r="C14208" i="127"/>
  <c r="C14209" i="127"/>
  <c r="C14210" i="127"/>
  <c r="C14211" i="127"/>
  <c r="C14212" i="127"/>
  <c r="C14213" i="127"/>
  <c r="C14214" i="127"/>
  <c r="C14215" i="127"/>
  <c r="C14216" i="127"/>
  <c r="C14217" i="127"/>
  <c r="C14218" i="127"/>
  <c r="C14219" i="127"/>
  <c r="C14220" i="127"/>
  <c r="C14221" i="127"/>
  <c r="C14222" i="127"/>
  <c r="C14223" i="127"/>
  <c r="C14224" i="127"/>
  <c r="C14225" i="127"/>
  <c r="C14226" i="127"/>
  <c r="C14227" i="127"/>
  <c r="C14228" i="127"/>
  <c r="C14229" i="127"/>
  <c r="C14230" i="127"/>
  <c r="C14231" i="127"/>
  <c r="C14232" i="127"/>
  <c r="C14233" i="127"/>
  <c r="C14234" i="127"/>
  <c r="C14235" i="127"/>
  <c r="C14236" i="127"/>
  <c r="C14237" i="127"/>
  <c r="C14238" i="127"/>
  <c r="C14239" i="127"/>
  <c r="C14240" i="127"/>
  <c r="C14241" i="127"/>
  <c r="C14242" i="127"/>
  <c r="C14243" i="127"/>
  <c r="C14244" i="127"/>
  <c r="C14245" i="127"/>
  <c r="C14246" i="127"/>
  <c r="C14247" i="127"/>
  <c r="C14248" i="127"/>
  <c r="C14249" i="127"/>
  <c r="C14250" i="127"/>
  <c r="C14251" i="127"/>
  <c r="C14252" i="127"/>
  <c r="C14253" i="127"/>
  <c r="C14254" i="127"/>
  <c r="C14255" i="127"/>
  <c r="C14256" i="127"/>
  <c r="C14257" i="127"/>
  <c r="C14258" i="127"/>
  <c r="C14259" i="127"/>
  <c r="C14260" i="127"/>
  <c r="C14261" i="127"/>
  <c r="C14262" i="127"/>
  <c r="C14263" i="127"/>
  <c r="C14264" i="127"/>
  <c r="C14265" i="127"/>
  <c r="C14266" i="127"/>
  <c r="C14267" i="127"/>
  <c r="C14268" i="127"/>
  <c r="C14269" i="127"/>
  <c r="C14270" i="127"/>
  <c r="C14271" i="127"/>
  <c r="C14272" i="127"/>
  <c r="C14273" i="127"/>
  <c r="C14274" i="127"/>
  <c r="C14275" i="127"/>
  <c r="C14276" i="127"/>
  <c r="C14277" i="127"/>
  <c r="C14278" i="127"/>
  <c r="C14279" i="127"/>
  <c r="C14280" i="127"/>
  <c r="C14281" i="127"/>
  <c r="C14282" i="127"/>
  <c r="C14283" i="127"/>
  <c r="C14284" i="127"/>
  <c r="C14285" i="127"/>
  <c r="C14286" i="127"/>
  <c r="C14287" i="127"/>
  <c r="C14288" i="127"/>
  <c r="C14289" i="127"/>
  <c r="C14290" i="127"/>
  <c r="C14291" i="127"/>
  <c r="C14292" i="127"/>
  <c r="C14293" i="127"/>
  <c r="C14294" i="127"/>
  <c r="C14295" i="127"/>
  <c r="C14296" i="127"/>
  <c r="C14297" i="127"/>
  <c r="C14298" i="127"/>
  <c r="C14299" i="127"/>
  <c r="C14300" i="127"/>
  <c r="C14301" i="127"/>
  <c r="C14302" i="127"/>
  <c r="C14303" i="127"/>
  <c r="C14304" i="127"/>
  <c r="C14305" i="127"/>
  <c r="C14306" i="127"/>
  <c r="C14307" i="127"/>
  <c r="C14308" i="127"/>
  <c r="C14309" i="127"/>
  <c r="C14310" i="127"/>
  <c r="C14311" i="127"/>
  <c r="C14312" i="127"/>
  <c r="C14313" i="127"/>
  <c r="C14314" i="127"/>
  <c r="C14315" i="127"/>
  <c r="C14316" i="127"/>
  <c r="C14317" i="127"/>
  <c r="C14318" i="127"/>
  <c r="C14319" i="127"/>
  <c r="C14320" i="127"/>
  <c r="C14321" i="127"/>
  <c r="C14322" i="127"/>
  <c r="C14323" i="127"/>
  <c r="C14324" i="127"/>
  <c r="C14325" i="127"/>
  <c r="C14326" i="127"/>
  <c r="C14327" i="127"/>
  <c r="C14328" i="127"/>
  <c r="C14329" i="127"/>
  <c r="C14330" i="127"/>
  <c r="C14331" i="127"/>
  <c r="C14332" i="127"/>
  <c r="C14333" i="127"/>
  <c r="C14334" i="127"/>
  <c r="C14335" i="127"/>
  <c r="C14336" i="127"/>
  <c r="C14337" i="127"/>
  <c r="C14338" i="127"/>
  <c r="C14339" i="127"/>
  <c r="C14340" i="127"/>
  <c r="C14341" i="127"/>
  <c r="C14342" i="127"/>
  <c r="C14343" i="127"/>
  <c r="C14344" i="127"/>
  <c r="C14345" i="127"/>
  <c r="C14346" i="127"/>
  <c r="C14347" i="127"/>
  <c r="C14348" i="127"/>
  <c r="C14349" i="127"/>
  <c r="C14350" i="127"/>
  <c r="C14351" i="127"/>
  <c r="C14352" i="127"/>
  <c r="C14353" i="127"/>
  <c r="C14354" i="127"/>
  <c r="C14355" i="127"/>
  <c r="C14356" i="127"/>
  <c r="C14357" i="127"/>
  <c r="C14358" i="127"/>
  <c r="C14359" i="127"/>
  <c r="C14360" i="127"/>
  <c r="C14361" i="127"/>
  <c r="C14362" i="127"/>
  <c r="C14363" i="127"/>
  <c r="C14364" i="127"/>
  <c r="C14365" i="127"/>
  <c r="C14366" i="127"/>
  <c r="C14367" i="127"/>
  <c r="C14368" i="127"/>
  <c r="C14369" i="127"/>
  <c r="C14370" i="127"/>
  <c r="C14371" i="127"/>
  <c r="C14372" i="127"/>
  <c r="C14373" i="127"/>
  <c r="C14374" i="127"/>
  <c r="C14375" i="127"/>
  <c r="C14376" i="127"/>
  <c r="C14377" i="127"/>
  <c r="C14378" i="127"/>
  <c r="C14379" i="127"/>
  <c r="C14380" i="127"/>
  <c r="C14381" i="127"/>
  <c r="C14382" i="127"/>
  <c r="C14383" i="127"/>
  <c r="C14384" i="127"/>
  <c r="C14385" i="127"/>
  <c r="C14386" i="127"/>
  <c r="C14387" i="127"/>
  <c r="C14388" i="127"/>
  <c r="C14389" i="127"/>
  <c r="C14390" i="127"/>
  <c r="C14391" i="127"/>
  <c r="C14392" i="127"/>
  <c r="C14393" i="127"/>
  <c r="C14394" i="127"/>
  <c r="C14395" i="127"/>
  <c r="C14396" i="127"/>
  <c r="C14397" i="127"/>
  <c r="C14398" i="127"/>
  <c r="C14399" i="127"/>
  <c r="C14400" i="127"/>
  <c r="C14401" i="127"/>
  <c r="C14402" i="127"/>
  <c r="C14403" i="127"/>
  <c r="C14404" i="127"/>
  <c r="C14405" i="127"/>
  <c r="C14406" i="127"/>
  <c r="C14407" i="127"/>
  <c r="C14408" i="127"/>
  <c r="C14409" i="127"/>
  <c r="C14410" i="127"/>
  <c r="C14411" i="127"/>
  <c r="C14412" i="127"/>
  <c r="C14413" i="127"/>
  <c r="C14414" i="127"/>
  <c r="C14415" i="127"/>
  <c r="C14416" i="127"/>
  <c r="C14417" i="127"/>
  <c r="C14418" i="127"/>
  <c r="C14419" i="127"/>
  <c r="C14420" i="127"/>
  <c r="C14421" i="127"/>
  <c r="C14422" i="127"/>
  <c r="C14423" i="127"/>
  <c r="C14424" i="127"/>
  <c r="C14425" i="127"/>
  <c r="C14426" i="127"/>
  <c r="C14427" i="127"/>
  <c r="C14428" i="127"/>
  <c r="C14429" i="127"/>
  <c r="C14430" i="127"/>
  <c r="C14431" i="127"/>
  <c r="C14432" i="127"/>
  <c r="C14433" i="127"/>
  <c r="C14434" i="127"/>
  <c r="C14435" i="127"/>
  <c r="C14436" i="127"/>
  <c r="C14437" i="127"/>
  <c r="C14438" i="127"/>
  <c r="C14439" i="127"/>
  <c r="C14440" i="127"/>
  <c r="C14441" i="127"/>
  <c r="C14442" i="127"/>
  <c r="C14443" i="127"/>
  <c r="C14444" i="127"/>
  <c r="C14445" i="127"/>
  <c r="C14446" i="127"/>
  <c r="C14447" i="127"/>
  <c r="C14448" i="127"/>
  <c r="C14449" i="127"/>
  <c r="C14450" i="127"/>
  <c r="C14451" i="127"/>
  <c r="C14452" i="127"/>
  <c r="C14453" i="127"/>
  <c r="C14454" i="127"/>
  <c r="C14455" i="127"/>
  <c r="C14456" i="127"/>
  <c r="C14457" i="127"/>
  <c r="C14458" i="127"/>
  <c r="C14459" i="127"/>
  <c r="C14460" i="127"/>
  <c r="C14461" i="127"/>
  <c r="C14462" i="127"/>
  <c r="C14463" i="127"/>
  <c r="C14464" i="127"/>
  <c r="C14465" i="127"/>
  <c r="C14466" i="127"/>
  <c r="C14467" i="127"/>
  <c r="C14468" i="127"/>
  <c r="C14469" i="127"/>
  <c r="C14470" i="127"/>
  <c r="C14471" i="127"/>
  <c r="C14472" i="127"/>
  <c r="C14473" i="127"/>
  <c r="C14474" i="127"/>
  <c r="C14475" i="127"/>
  <c r="C14476" i="127"/>
  <c r="C14477" i="127"/>
  <c r="C14478" i="127"/>
  <c r="C14479" i="127"/>
  <c r="C14480" i="127"/>
  <c r="C14481" i="127"/>
  <c r="C14482" i="127"/>
  <c r="C14483" i="127"/>
  <c r="C14484" i="127"/>
  <c r="C14485" i="127"/>
  <c r="C14486" i="127"/>
  <c r="C14487" i="127"/>
  <c r="C14488" i="127"/>
  <c r="C14489" i="127"/>
  <c r="C14490" i="127"/>
  <c r="C14491" i="127"/>
  <c r="C14492" i="127"/>
  <c r="C14493" i="127"/>
  <c r="C14494" i="127"/>
  <c r="C14495" i="127"/>
  <c r="C14496" i="127"/>
  <c r="C14497" i="127"/>
  <c r="C14498" i="127"/>
  <c r="C14499" i="127"/>
  <c r="C14500" i="127"/>
  <c r="C14501" i="127"/>
  <c r="C14502" i="127"/>
  <c r="C14503" i="127"/>
  <c r="C14504" i="127"/>
  <c r="C14505" i="127"/>
  <c r="C14506" i="127"/>
  <c r="C14507" i="127"/>
  <c r="C14508" i="127"/>
  <c r="C14509" i="127"/>
  <c r="C14510" i="127"/>
  <c r="C14511" i="127"/>
  <c r="C14512" i="127"/>
  <c r="C14513" i="127"/>
  <c r="C14514" i="127"/>
  <c r="C14515" i="127"/>
  <c r="C14516" i="127"/>
  <c r="C14517" i="127"/>
  <c r="C14518" i="127"/>
  <c r="C14519" i="127"/>
  <c r="C14520" i="127"/>
  <c r="C14521" i="127"/>
  <c r="C14522" i="127"/>
  <c r="C14523" i="127"/>
  <c r="C14524" i="127"/>
  <c r="C14525" i="127"/>
  <c r="C14526" i="127"/>
  <c r="C14527" i="127"/>
  <c r="C14528" i="127"/>
  <c r="C14529" i="127"/>
  <c r="C14530" i="127"/>
  <c r="C14531" i="127"/>
  <c r="C14532" i="127"/>
  <c r="C14533" i="127"/>
  <c r="C14534" i="127"/>
  <c r="C14535" i="127"/>
  <c r="C14536" i="127"/>
  <c r="C14537" i="127"/>
  <c r="C14538" i="127"/>
  <c r="C14539" i="127"/>
  <c r="C14540" i="127"/>
  <c r="C14541" i="127"/>
  <c r="C14542" i="127"/>
  <c r="C14543" i="127"/>
  <c r="C14544" i="127"/>
  <c r="C14545" i="127"/>
  <c r="C14546" i="127"/>
  <c r="C14547" i="127"/>
  <c r="C14548" i="127"/>
  <c r="C14549" i="127"/>
  <c r="C14550" i="127"/>
  <c r="C14551" i="127"/>
  <c r="C14552" i="127"/>
  <c r="C14553" i="127"/>
  <c r="C14554" i="127"/>
  <c r="C14555" i="127"/>
  <c r="C14556" i="127"/>
  <c r="C14557" i="127"/>
  <c r="C14558" i="127"/>
  <c r="C14559" i="127"/>
  <c r="C14560" i="127"/>
  <c r="C14561" i="127"/>
  <c r="C14562" i="127"/>
  <c r="C14563" i="127"/>
  <c r="C14564" i="127"/>
  <c r="C14565" i="127"/>
  <c r="C14566" i="127"/>
  <c r="C14567" i="127"/>
  <c r="C14568" i="127"/>
  <c r="C14569" i="127"/>
  <c r="C14570" i="127"/>
  <c r="C14571" i="127"/>
  <c r="C14572" i="127"/>
  <c r="C14573" i="127"/>
  <c r="C14574" i="127"/>
  <c r="C14575" i="127"/>
  <c r="C14576" i="127"/>
  <c r="C14577" i="127"/>
  <c r="C14578" i="127"/>
  <c r="C14579" i="127"/>
  <c r="C14580" i="127"/>
  <c r="C14581" i="127"/>
  <c r="C14582" i="127"/>
  <c r="C14583" i="127"/>
  <c r="C14584" i="127"/>
  <c r="C14585" i="127"/>
  <c r="C14586" i="127"/>
  <c r="C14587" i="127"/>
  <c r="C14588" i="127"/>
  <c r="C14589" i="127"/>
  <c r="C14590" i="127"/>
  <c r="C14591" i="127"/>
  <c r="C14592" i="127"/>
  <c r="C14593" i="127"/>
  <c r="C14594" i="127"/>
  <c r="C14595" i="127"/>
  <c r="C14596" i="127"/>
  <c r="C14597" i="127"/>
  <c r="C14598" i="127"/>
  <c r="C14599" i="127"/>
  <c r="C14600" i="127"/>
  <c r="C14601" i="127"/>
  <c r="C14602" i="127"/>
  <c r="C14603" i="127"/>
  <c r="C14604" i="127"/>
  <c r="C14605" i="127"/>
  <c r="C14606" i="127"/>
  <c r="C14607" i="127"/>
  <c r="C14608" i="127"/>
  <c r="C14609" i="127"/>
  <c r="C14610" i="127"/>
  <c r="C14611" i="127"/>
  <c r="C14612" i="127"/>
  <c r="C14613" i="127"/>
  <c r="C14614" i="127"/>
  <c r="C14615" i="127"/>
  <c r="C14616" i="127"/>
  <c r="C14617" i="127"/>
  <c r="C14618" i="127"/>
  <c r="C14619" i="127"/>
  <c r="C14620" i="127"/>
  <c r="C14621" i="127"/>
  <c r="C14622" i="127"/>
  <c r="C14623" i="127"/>
  <c r="C14624" i="127"/>
  <c r="C14625" i="127"/>
  <c r="C14626" i="127"/>
  <c r="C14627" i="127"/>
  <c r="C14628" i="127"/>
  <c r="C14629" i="127"/>
  <c r="C14630" i="127"/>
  <c r="C14631" i="127"/>
  <c r="C14632" i="127"/>
  <c r="C14633" i="127"/>
  <c r="C14634" i="127"/>
  <c r="C14635" i="127"/>
  <c r="C14636" i="127"/>
  <c r="C14637" i="127"/>
  <c r="C14638" i="127"/>
  <c r="C14639" i="127"/>
  <c r="C14640" i="127"/>
  <c r="C14641" i="127"/>
  <c r="C14642" i="127"/>
  <c r="C14643" i="127"/>
  <c r="C14644" i="127"/>
  <c r="C14645" i="127"/>
  <c r="C14646" i="127"/>
  <c r="C14647" i="127"/>
  <c r="C14648" i="127"/>
  <c r="C14649" i="127"/>
  <c r="C14650" i="127"/>
  <c r="C14651" i="127"/>
  <c r="C14652" i="127"/>
  <c r="C14653" i="127"/>
  <c r="C14654" i="127"/>
  <c r="C14655" i="127"/>
  <c r="C14656" i="127"/>
  <c r="C14657" i="127"/>
  <c r="C14658" i="127"/>
  <c r="C14659" i="127"/>
  <c r="C14660" i="127"/>
  <c r="C14661" i="127"/>
  <c r="C14662" i="127"/>
  <c r="C14663" i="127"/>
  <c r="C14664" i="127"/>
  <c r="C14665" i="127"/>
  <c r="C14666" i="127"/>
  <c r="C14667" i="127"/>
  <c r="C14668" i="127"/>
  <c r="C14669" i="127"/>
  <c r="C14670" i="127"/>
  <c r="C14671" i="127"/>
  <c r="C14672" i="127"/>
  <c r="C14673" i="127"/>
  <c r="C14674" i="127"/>
  <c r="C14675" i="127"/>
  <c r="C14676" i="127"/>
  <c r="C14677" i="127"/>
  <c r="C14678" i="127"/>
  <c r="C14679" i="127"/>
  <c r="C14680" i="127"/>
  <c r="C14681" i="127"/>
  <c r="C14682" i="127"/>
  <c r="C14683" i="127"/>
  <c r="C14684" i="127"/>
  <c r="C14685" i="127"/>
  <c r="C14686" i="127"/>
  <c r="C14687" i="127"/>
  <c r="C14688" i="127"/>
  <c r="C14689" i="127"/>
  <c r="C14690" i="127"/>
  <c r="C14691" i="127"/>
  <c r="C14692" i="127"/>
  <c r="C14693" i="127"/>
  <c r="C14694" i="127"/>
  <c r="C14695" i="127"/>
  <c r="C14696" i="127"/>
  <c r="C14697" i="127"/>
  <c r="C14698" i="127"/>
  <c r="C14699" i="127"/>
  <c r="C14700" i="127"/>
  <c r="C14701" i="127"/>
  <c r="C14702" i="127"/>
  <c r="C14703" i="127"/>
  <c r="C14704" i="127"/>
  <c r="C14705" i="127"/>
  <c r="C14706" i="127"/>
  <c r="C14707" i="127"/>
  <c r="C14708" i="127"/>
  <c r="C14709" i="127"/>
  <c r="C14710" i="127"/>
  <c r="C14711" i="127"/>
  <c r="C14712" i="127"/>
  <c r="C14713" i="127"/>
  <c r="C14714" i="127"/>
  <c r="C14715" i="127"/>
  <c r="C14716" i="127"/>
  <c r="C14717" i="127"/>
  <c r="C14718" i="127"/>
  <c r="C14719" i="127"/>
  <c r="C14720" i="127"/>
  <c r="C14721" i="127"/>
  <c r="C14722" i="127"/>
  <c r="C14723" i="127"/>
  <c r="C14724" i="127"/>
  <c r="C14725" i="127"/>
  <c r="C14726" i="127"/>
  <c r="C14727" i="127"/>
  <c r="C14728" i="127"/>
  <c r="C14729" i="127"/>
  <c r="C14730" i="127"/>
  <c r="C14731" i="127"/>
  <c r="C14732" i="127"/>
  <c r="C14733" i="127"/>
  <c r="C14734" i="127"/>
  <c r="C14735" i="127"/>
  <c r="C14736" i="127"/>
  <c r="C14737" i="127"/>
  <c r="C14738" i="127"/>
  <c r="C14739" i="127"/>
  <c r="C14740" i="127"/>
  <c r="C14741" i="127"/>
  <c r="C14742" i="127"/>
  <c r="C14743" i="127"/>
  <c r="C14744" i="127"/>
  <c r="C14745" i="127"/>
  <c r="C14746" i="127"/>
  <c r="C14747" i="127"/>
  <c r="C14748" i="127"/>
  <c r="C14749" i="127"/>
  <c r="C14750" i="127"/>
  <c r="C14751" i="127"/>
  <c r="C14752" i="127"/>
  <c r="C14753" i="127"/>
  <c r="C14754" i="127"/>
  <c r="C14755" i="127"/>
  <c r="C14756" i="127"/>
  <c r="C14757" i="127"/>
  <c r="C14758" i="127"/>
  <c r="C14759" i="127"/>
  <c r="C14760" i="127"/>
  <c r="C14761" i="127"/>
  <c r="C14762" i="127"/>
  <c r="C14763" i="127"/>
  <c r="C14764" i="127"/>
  <c r="C14765" i="127"/>
  <c r="C14766" i="127"/>
  <c r="C14767" i="127"/>
  <c r="C14768" i="127"/>
  <c r="C14769" i="127"/>
  <c r="C14770" i="127"/>
  <c r="C14771" i="127"/>
  <c r="C14772" i="127"/>
  <c r="C14773" i="127"/>
  <c r="C14774" i="127"/>
  <c r="C14775" i="127"/>
  <c r="C14776" i="127"/>
  <c r="C14777" i="127"/>
  <c r="C14778" i="127"/>
  <c r="C14779" i="127"/>
  <c r="C14780" i="127"/>
  <c r="C14781" i="127"/>
  <c r="C14782" i="127"/>
  <c r="C14783" i="127"/>
  <c r="C14784" i="127"/>
  <c r="C14785" i="127"/>
  <c r="C14786" i="127"/>
  <c r="C14787" i="127"/>
  <c r="C14788" i="127"/>
  <c r="C14789" i="127"/>
  <c r="C14790" i="127"/>
  <c r="C14791" i="127"/>
  <c r="C14792" i="127"/>
  <c r="C14793" i="127"/>
  <c r="C14794" i="127"/>
  <c r="C14795" i="127"/>
  <c r="C14796" i="127"/>
  <c r="C14797" i="127"/>
  <c r="C14798" i="127"/>
  <c r="C14799" i="127"/>
  <c r="C14800" i="127"/>
  <c r="C14801" i="127"/>
  <c r="C14802" i="127"/>
  <c r="C14803" i="127"/>
  <c r="C14804" i="127"/>
  <c r="C14805" i="127"/>
  <c r="C14806" i="127"/>
  <c r="C14807" i="127"/>
  <c r="C14808" i="127"/>
  <c r="C14809" i="127"/>
  <c r="C14810" i="127"/>
  <c r="C14811" i="127"/>
  <c r="C14812" i="127"/>
  <c r="C14813" i="127"/>
  <c r="C14814" i="127"/>
  <c r="C14815" i="127"/>
  <c r="C14816" i="127"/>
  <c r="C14817" i="127"/>
  <c r="C14818" i="127"/>
  <c r="C14819" i="127"/>
  <c r="C14820" i="127"/>
  <c r="C14821" i="127"/>
  <c r="C14822" i="127"/>
  <c r="C14823" i="127"/>
  <c r="C14824" i="127"/>
  <c r="C14825" i="127"/>
  <c r="C14826" i="127"/>
  <c r="C14827" i="127"/>
  <c r="C14828" i="127"/>
  <c r="C14829" i="127"/>
  <c r="C14830" i="127"/>
  <c r="C14831" i="127"/>
  <c r="C14832" i="127"/>
  <c r="C14833" i="127"/>
  <c r="C14834" i="127"/>
  <c r="C14835" i="127"/>
  <c r="C14836" i="127"/>
  <c r="C14837" i="127"/>
  <c r="C14838" i="127"/>
  <c r="C14839" i="127"/>
  <c r="C14840" i="127"/>
  <c r="C14841" i="127"/>
  <c r="C14842" i="127"/>
  <c r="C14843" i="127"/>
  <c r="C14844" i="127"/>
  <c r="C14845" i="127"/>
  <c r="C14846" i="127"/>
  <c r="C14847" i="127"/>
  <c r="C14848" i="127"/>
  <c r="C14849" i="127"/>
  <c r="C14850" i="127"/>
  <c r="C14851" i="127"/>
  <c r="C14852" i="127"/>
  <c r="C14853" i="127"/>
  <c r="C14854" i="127"/>
  <c r="C14855" i="127"/>
  <c r="C14856" i="127"/>
  <c r="C14857" i="127"/>
  <c r="C14858" i="127"/>
  <c r="C14859" i="127"/>
  <c r="C14860" i="127"/>
  <c r="C14861" i="127"/>
  <c r="C14862" i="127"/>
  <c r="C14863" i="127"/>
  <c r="C14864" i="127"/>
  <c r="C14865" i="127"/>
  <c r="C14866" i="127"/>
  <c r="C14867" i="127"/>
  <c r="C14868" i="127"/>
  <c r="C14869" i="127"/>
  <c r="C14870" i="127"/>
  <c r="C14871" i="127"/>
  <c r="C14872" i="127"/>
  <c r="C14873" i="127"/>
  <c r="C14874" i="127"/>
  <c r="C14875" i="127"/>
  <c r="C14876" i="127"/>
  <c r="C14877" i="127"/>
  <c r="C14878" i="127"/>
  <c r="C14879" i="127"/>
  <c r="C14880" i="127"/>
  <c r="C14881" i="127"/>
  <c r="C14882" i="127"/>
  <c r="C14883" i="127"/>
  <c r="C14884" i="127"/>
  <c r="C14885" i="127"/>
  <c r="C14886" i="127"/>
  <c r="C14887" i="127"/>
  <c r="C14888" i="127"/>
  <c r="C14889" i="127"/>
  <c r="C14890" i="127"/>
  <c r="C14891" i="127"/>
  <c r="C14892" i="127"/>
  <c r="C14893" i="127"/>
  <c r="C14894" i="127"/>
  <c r="C14895" i="127"/>
  <c r="C14896" i="127"/>
  <c r="C14897" i="127"/>
  <c r="C14898" i="127"/>
  <c r="C14899" i="127"/>
  <c r="C14900" i="127"/>
  <c r="C14901" i="127"/>
  <c r="C14902" i="127"/>
  <c r="C14903" i="127"/>
  <c r="C14904" i="127"/>
  <c r="C14905" i="127"/>
  <c r="C14906" i="127"/>
  <c r="C14907" i="127"/>
  <c r="C14908" i="127"/>
  <c r="C14909" i="127"/>
  <c r="C14910" i="127"/>
  <c r="C14911" i="127"/>
  <c r="C14912" i="127"/>
  <c r="C14913" i="127"/>
  <c r="C14914" i="127"/>
  <c r="C14915" i="127"/>
  <c r="C14916" i="127"/>
  <c r="C14917" i="127"/>
  <c r="C14918" i="127"/>
  <c r="C14919" i="127"/>
  <c r="C14920" i="127"/>
  <c r="C14921" i="127"/>
  <c r="C14922" i="127"/>
  <c r="C14923" i="127"/>
  <c r="C14924" i="127"/>
  <c r="C14925" i="127"/>
  <c r="C14926" i="127"/>
  <c r="C14927" i="127"/>
  <c r="C14928" i="127"/>
  <c r="C14929" i="127"/>
  <c r="C14930" i="127"/>
  <c r="C14931" i="127"/>
  <c r="C14932" i="127"/>
  <c r="C14933" i="127"/>
  <c r="C14934" i="127"/>
  <c r="C14935" i="127"/>
  <c r="C14936" i="127"/>
  <c r="C14937" i="127"/>
  <c r="C14938" i="127"/>
  <c r="C14939" i="127"/>
  <c r="C14940" i="127"/>
  <c r="C14941" i="127"/>
  <c r="C14942" i="127"/>
  <c r="C14943" i="127"/>
  <c r="C14944" i="127"/>
  <c r="C14945" i="127"/>
  <c r="C14946" i="127"/>
  <c r="C14947" i="127"/>
  <c r="C14948" i="127"/>
  <c r="C14949" i="127"/>
  <c r="C14950" i="127"/>
  <c r="C14951" i="127"/>
  <c r="C14952" i="127"/>
  <c r="C14953" i="127"/>
  <c r="C14954" i="127"/>
  <c r="C14955" i="127"/>
  <c r="C14956" i="127"/>
  <c r="C14957" i="127"/>
  <c r="C14958" i="127"/>
  <c r="C14959" i="127"/>
  <c r="C14960" i="127"/>
  <c r="C14961" i="127"/>
  <c r="C14962" i="127"/>
  <c r="C14963" i="127"/>
  <c r="C14964" i="127"/>
  <c r="C14965" i="127"/>
  <c r="C14966" i="127"/>
  <c r="C14967" i="127"/>
  <c r="C14968" i="127"/>
  <c r="C14969" i="127"/>
  <c r="C14970" i="127"/>
  <c r="C14971" i="127"/>
  <c r="C14972" i="127"/>
  <c r="C14973" i="127"/>
  <c r="C14974" i="127"/>
  <c r="C14975" i="127"/>
  <c r="C14976" i="127"/>
  <c r="C14977" i="127"/>
  <c r="C14978" i="127"/>
  <c r="C14979" i="127"/>
  <c r="C14980" i="127"/>
  <c r="C14981" i="127"/>
  <c r="C14982" i="127"/>
  <c r="C14983" i="127"/>
  <c r="C14984" i="127"/>
  <c r="C14985" i="127"/>
  <c r="C14986" i="127"/>
  <c r="C14987" i="127"/>
  <c r="C14988" i="127"/>
  <c r="C14989" i="127"/>
  <c r="C14990" i="127"/>
  <c r="C14991" i="127"/>
  <c r="C14992" i="127"/>
  <c r="C14993" i="127"/>
  <c r="C14994" i="127"/>
  <c r="C14995" i="127"/>
  <c r="C14996" i="127"/>
  <c r="C14997" i="127"/>
  <c r="C14998" i="127"/>
  <c r="C14999" i="127"/>
  <c r="C15000" i="127"/>
  <c r="C15001" i="127"/>
  <c r="C15002" i="127"/>
  <c r="C15003" i="127"/>
  <c r="C15004" i="127"/>
  <c r="C15005" i="127"/>
  <c r="C15006" i="127"/>
  <c r="C15007" i="127"/>
  <c r="C15008" i="127"/>
  <c r="C15009" i="127"/>
  <c r="C15010" i="127"/>
  <c r="C15011" i="127"/>
  <c r="C15012" i="127"/>
  <c r="C15013" i="127"/>
  <c r="C15014" i="127"/>
  <c r="C15015" i="127"/>
  <c r="C15016" i="127"/>
  <c r="C15017" i="127"/>
  <c r="C15018" i="127"/>
  <c r="C15019" i="127"/>
  <c r="C15020" i="127"/>
  <c r="C15021" i="127"/>
  <c r="C15022" i="127"/>
  <c r="C15023" i="127"/>
  <c r="C15024" i="127"/>
  <c r="C15025" i="127"/>
  <c r="C15026" i="127"/>
  <c r="C15027" i="127"/>
  <c r="C15028" i="127"/>
  <c r="C15029" i="127"/>
  <c r="C15030" i="127"/>
  <c r="C15031" i="127"/>
  <c r="C15032" i="127"/>
  <c r="C15033" i="127"/>
  <c r="C15034" i="127"/>
  <c r="C15035" i="127"/>
  <c r="C15036" i="127"/>
  <c r="C15037" i="127"/>
  <c r="C15038" i="127"/>
  <c r="C15039" i="127"/>
  <c r="C15040" i="127"/>
  <c r="C15041" i="127"/>
  <c r="C15042" i="127"/>
  <c r="C15043" i="127"/>
  <c r="C15044" i="127"/>
  <c r="C15045" i="127"/>
  <c r="C15046" i="127"/>
  <c r="C15047" i="127"/>
  <c r="C15048" i="127"/>
  <c r="C15049" i="127"/>
  <c r="C15050" i="127"/>
  <c r="C15051" i="127"/>
  <c r="C15052" i="127"/>
  <c r="C15053" i="127"/>
  <c r="C15054" i="127"/>
  <c r="C15055" i="127"/>
  <c r="C15056" i="127"/>
  <c r="C15057" i="127"/>
  <c r="C15058" i="127"/>
  <c r="C15059" i="127"/>
  <c r="C15060" i="127"/>
  <c r="C15061" i="127"/>
  <c r="C15062" i="127"/>
  <c r="C15063" i="127"/>
  <c r="C15064" i="127"/>
  <c r="C15065" i="127"/>
  <c r="C15066" i="127"/>
  <c r="C15067" i="127"/>
  <c r="C15068" i="127"/>
  <c r="C15069" i="127"/>
  <c r="C15070" i="127"/>
  <c r="C15071" i="127"/>
  <c r="C15072" i="127"/>
  <c r="C15073" i="127"/>
  <c r="C15074" i="127"/>
  <c r="C15075" i="127"/>
  <c r="C15076" i="127"/>
  <c r="C15077" i="127"/>
  <c r="C15078" i="127"/>
  <c r="C15079" i="127"/>
  <c r="C15080" i="127"/>
  <c r="C15081" i="127"/>
  <c r="C15082" i="127"/>
  <c r="C15083" i="127"/>
  <c r="C15084" i="127"/>
  <c r="C15085" i="127"/>
  <c r="C15086" i="127"/>
  <c r="C15087" i="127"/>
  <c r="C15088" i="127"/>
  <c r="C15089" i="127"/>
  <c r="C15090" i="127"/>
  <c r="C15091" i="127"/>
  <c r="C15092" i="127"/>
  <c r="C15093" i="127"/>
  <c r="C15094" i="127"/>
  <c r="C15095" i="127"/>
  <c r="C15096" i="127"/>
  <c r="C15097" i="127"/>
  <c r="C15098" i="127"/>
  <c r="C15099" i="127"/>
  <c r="C15100" i="127"/>
  <c r="C15101" i="127"/>
  <c r="C15102" i="127"/>
  <c r="C15103" i="127"/>
  <c r="C15104" i="127"/>
  <c r="C15105" i="127"/>
  <c r="C15106" i="127"/>
  <c r="C15107" i="127"/>
  <c r="C15108" i="127"/>
  <c r="C15109" i="127"/>
  <c r="C15110" i="127"/>
  <c r="C15111" i="127"/>
  <c r="C15112" i="127"/>
  <c r="C15113" i="127"/>
  <c r="C15114" i="127"/>
  <c r="C15115" i="127"/>
  <c r="C15116" i="127"/>
  <c r="C15117" i="127"/>
  <c r="C15118" i="127"/>
  <c r="C15119" i="127"/>
  <c r="C15120" i="127"/>
  <c r="C15121" i="127"/>
  <c r="C15122" i="127"/>
  <c r="C15123" i="127"/>
  <c r="C15124" i="127"/>
  <c r="C15125" i="127"/>
  <c r="C15126" i="127"/>
  <c r="C15127" i="127"/>
  <c r="C15128" i="127"/>
  <c r="C15129" i="127"/>
  <c r="C15130" i="127"/>
  <c r="C15131" i="127"/>
  <c r="C15132" i="127"/>
  <c r="C15133" i="127"/>
  <c r="C15134" i="127"/>
  <c r="C15135" i="127"/>
  <c r="C15136" i="127"/>
  <c r="C15137" i="127"/>
  <c r="C15138" i="127"/>
  <c r="C15139" i="127"/>
  <c r="C15140" i="127"/>
  <c r="C15141" i="127"/>
  <c r="C15142" i="127"/>
  <c r="C15143" i="127"/>
  <c r="C15144" i="127"/>
  <c r="C15145" i="127"/>
  <c r="C15146" i="127"/>
  <c r="C15147" i="127"/>
  <c r="C15148" i="127"/>
  <c r="C15149" i="127"/>
  <c r="C15150" i="127"/>
  <c r="C15151" i="127"/>
  <c r="C15152" i="127"/>
  <c r="C15153" i="127"/>
  <c r="C15154" i="127"/>
  <c r="C15155" i="127"/>
  <c r="C15156" i="127"/>
  <c r="C15157" i="127"/>
  <c r="C15158" i="127"/>
  <c r="C15159" i="127"/>
  <c r="C15160" i="127"/>
  <c r="C15161" i="127"/>
  <c r="C15162" i="127"/>
  <c r="C15163" i="127"/>
  <c r="C15164" i="127"/>
  <c r="C15165" i="127"/>
  <c r="C15166" i="127"/>
  <c r="C15167" i="127"/>
  <c r="C15168" i="127"/>
  <c r="C15169" i="127"/>
  <c r="C15170" i="127"/>
  <c r="C15171" i="127"/>
  <c r="C15172" i="127"/>
  <c r="C15173" i="127"/>
  <c r="C15174" i="127"/>
  <c r="C15175" i="127"/>
  <c r="C15176" i="127"/>
  <c r="C15177" i="127"/>
  <c r="C15178" i="127"/>
  <c r="C15179" i="127"/>
  <c r="C15180" i="127"/>
  <c r="C15181" i="127"/>
  <c r="C15182" i="127"/>
  <c r="C15183" i="127"/>
  <c r="C15184" i="127"/>
  <c r="C15185" i="127"/>
  <c r="C15186" i="127"/>
  <c r="C15187" i="127"/>
  <c r="C15188" i="127"/>
  <c r="C15189" i="127"/>
  <c r="C15190" i="127"/>
  <c r="C15191" i="127"/>
  <c r="C15192" i="127"/>
  <c r="C15193" i="127"/>
  <c r="C15194" i="127"/>
  <c r="C15195" i="127"/>
  <c r="C15196" i="127"/>
  <c r="C15197" i="127"/>
  <c r="C15198" i="127"/>
  <c r="C15199" i="127"/>
  <c r="C15200" i="127"/>
  <c r="C15201" i="127"/>
  <c r="C15202" i="127"/>
  <c r="C15203" i="127"/>
  <c r="C15204" i="127"/>
  <c r="C15205" i="127"/>
  <c r="C15206" i="127"/>
  <c r="C15207" i="127"/>
  <c r="C15208" i="127"/>
  <c r="C15209" i="127"/>
  <c r="C15210" i="127"/>
  <c r="C15211" i="127"/>
  <c r="C15212" i="127"/>
  <c r="C15213" i="127"/>
  <c r="C15214" i="127"/>
  <c r="C15215" i="127"/>
  <c r="C15216" i="127"/>
  <c r="C15217" i="127"/>
  <c r="C15218" i="127"/>
  <c r="C15219" i="127"/>
  <c r="C15220" i="127"/>
  <c r="C15221" i="127"/>
  <c r="C15222" i="127"/>
  <c r="C15223" i="127"/>
  <c r="C15224" i="127"/>
  <c r="C15225" i="127"/>
  <c r="C15226" i="127"/>
  <c r="C15227" i="127"/>
  <c r="C15228" i="127"/>
  <c r="C15229" i="127"/>
  <c r="C15230" i="127"/>
  <c r="C15231" i="127"/>
  <c r="C15232" i="127"/>
  <c r="C15233" i="127"/>
  <c r="C15234" i="127"/>
  <c r="C15235" i="127"/>
  <c r="C15236" i="127"/>
  <c r="C15237" i="127"/>
  <c r="C15238" i="127"/>
  <c r="C15239" i="127"/>
  <c r="C15240" i="127"/>
  <c r="C15241" i="127"/>
  <c r="C15242" i="127"/>
  <c r="C15243" i="127"/>
  <c r="C15244" i="127"/>
  <c r="C15245" i="127"/>
  <c r="C15246" i="127"/>
  <c r="C15247" i="127"/>
  <c r="C15248" i="127"/>
  <c r="C15249" i="127"/>
  <c r="C15250" i="127"/>
  <c r="C15251" i="127"/>
  <c r="C15252" i="127"/>
  <c r="C15253" i="127"/>
  <c r="C15254" i="127"/>
  <c r="C15255" i="127"/>
  <c r="C15256" i="127"/>
  <c r="C15257" i="127"/>
  <c r="C15258" i="127"/>
  <c r="C15259" i="127"/>
  <c r="C15260" i="127"/>
  <c r="C15261" i="127"/>
  <c r="C15262" i="127"/>
  <c r="C15263" i="127"/>
  <c r="C15264" i="127"/>
  <c r="C15265" i="127"/>
  <c r="C15266" i="127"/>
  <c r="C15267" i="127"/>
  <c r="C15268" i="127"/>
  <c r="C15269" i="127"/>
  <c r="C15270" i="127"/>
  <c r="C15271" i="127"/>
  <c r="C15272" i="127"/>
  <c r="C15273" i="127"/>
  <c r="C15274" i="127"/>
  <c r="C15275" i="127"/>
  <c r="C15276" i="127"/>
  <c r="C15277" i="127"/>
  <c r="C15278" i="127"/>
  <c r="C15279" i="127"/>
  <c r="C15280" i="127"/>
  <c r="C15281" i="127"/>
  <c r="C15282" i="127"/>
  <c r="C15283" i="127"/>
  <c r="C15284" i="127"/>
  <c r="C15285" i="127"/>
  <c r="C15286" i="127"/>
  <c r="C15287" i="127"/>
  <c r="C15288" i="127"/>
  <c r="C15289" i="127"/>
  <c r="C15290" i="127"/>
  <c r="C15291" i="127"/>
  <c r="C15292" i="127"/>
  <c r="C15293" i="127"/>
  <c r="C15294" i="127"/>
  <c r="C15295" i="127"/>
  <c r="C15296" i="127"/>
  <c r="C15297" i="127"/>
  <c r="C15298" i="127"/>
  <c r="C15299" i="127"/>
  <c r="C15300" i="127"/>
  <c r="C15301" i="127"/>
  <c r="C15302" i="127"/>
  <c r="C15303" i="127"/>
  <c r="C15304" i="127"/>
  <c r="C15305" i="127"/>
  <c r="C15306" i="127"/>
  <c r="C15307" i="127"/>
  <c r="C15308" i="127"/>
  <c r="C15309" i="127"/>
  <c r="C15310" i="127"/>
  <c r="C15311" i="127"/>
  <c r="C15312" i="127"/>
  <c r="C15313" i="127"/>
  <c r="C15314" i="127"/>
  <c r="C15315" i="127"/>
  <c r="C15316" i="127"/>
  <c r="C15317" i="127"/>
  <c r="C15318" i="127"/>
  <c r="C15319" i="127"/>
  <c r="C15320" i="127"/>
  <c r="C15321" i="127"/>
  <c r="C15322" i="127"/>
  <c r="C15323" i="127"/>
  <c r="C15324" i="127"/>
  <c r="C15325" i="127"/>
  <c r="C15326" i="127"/>
  <c r="C15327" i="127"/>
  <c r="C15328" i="127"/>
  <c r="C15329" i="127"/>
  <c r="C15330" i="127"/>
  <c r="C15331" i="127"/>
  <c r="C15332" i="127"/>
  <c r="C15333" i="127"/>
  <c r="C15334" i="127"/>
  <c r="C15335" i="127"/>
  <c r="C15336" i="127"/>
  <c r="C15337" i="127"/>
  <c r="C15338" i="127"/>
  <c r="C15339" i="127"/>
  <c r="C15340" i="127"/>
  <c r="C15341" i="127"/>
  <c r="C15342" i="127"/>
  <c r="C15343" i="127"/>
  <c r="C15344" i="127"/>
  <c r="C15345" i="127"/>
  <c r="C15346" i="127"/>
  <c r="C15347" i="127"/>
  <c r="C15348" i="127"/>
  <c r="C15349" i="127"/>
  <c r="C15350" i="127"/>
  <c r="C15351" i="127"/>
  <c r="C15352" i="127"/>
  <c r="C15353" i="127"/>
  <c r="C15354" i="127"/>
  <c r="C15355" i="127"/>
  <c r="C15356" i="127"/>
  <c r="C15357" i="127"/>
  <c r="C15358" i="127"/>
  <c r="C15359" i="127"/>
  <c r="C15360" i="127"/>
  <c r="C15361" i="127"/>
  <c r="C15362" i="127"/>
  <c r="C15363" i="127"/>
  <c r="C15364" i="127"/>
  <c r="C15365" i="127"/>
  <c r="C15366" i="127"/>
  <c r="C15367" i="127"/>
  <c r="C15368" i="127"/>
  <c r="C15369" i="127"/>
  <c r="C15370" i="127"/>
  <c r="C15371" i="127"/>
  <c r="C15372" i="127"/>
  <c r="C15373" i="127"/>
  <c r="C15374" i="127"/>
  <c r="C15375" i="127"/>
  <c r="C15376" i="127"/>
  <c r="C15377" i="127"/>
  <c r="C15378" i="127"/>
  <c r="C15379" i="127"/>
  <c r="C15380" i="127"/>
  <c r="C15381" i="127"/>
  <c r="C15382" i="127"/>
  <c r="C15383" i="127"/>
  <c r="C15384" i="127"/>
  <c r="C15385" i="127"/>
  <c r="C15386" i="127"/>
  <c r="C15387" i="127"/>
  <c r="C15388" i="127"/>
  <c r="C15389" i="127"/>
  <c r="C15390" i="127"/>
  <c r="C15391" i="127"/>
  <c r="C15392" i="127"/>
  <c r="C15393" i="127"/>
  <c r="C15394" i="127"/>
  <c r="C15395" i="127"/>
  <c r="C15396" i="127"/>
  <c r="C15397" i="127"/>
  <c r="C15398" i="127"/>
  <c r="C15399" i="127"/>
  <c r="C15400" i="127"/>
  <c r="C15401" i="127"/>
  <c r="C15402" i="127"/>
  <c r="C15403" i="127"/>
  <c r="C15404" i="127"/>
  <c r="C15405" i="127"/>
  <c r="C15406" i="127"/>
  <c r="C15407" i="127"/>
  <c r="C15408" i="127"/>
  <c r="C15409" i="127"/>
  <c r="C15410" i="127"/>
  <c r="C15411" i="127"/>
  <c r="C15412" i="127"/>
  <c r="C15413" i="127"/>
  <c r="C15414" i="127"/>
  <c r="C15415" i="127"/>
  <c r="C15416" i="127"/>
  <c r="C15417" i="127"/>
  <c r="C15418" i="127"/>
  <c r="C15419" i="127"/>
  <c r="C15420" i="127"/>
  <c r="C15421" i="127"/>
  <c r="C15422" i="127"/>
  <c r="C15423" i="127"/>
  <c r="C15424" i="127"/>
  <c r="C15425" i="127"/>
  <c r="C15426" i="127"/>
  <c r="C15427" i="127"/>
  <c r="C15428" i="127"/>
  <c r="C15429" i="127"/>
  <c r="C15430" i="127"/>
  <c r="C15431" i="127"/>
  <c r="C15432" i="127"/>
  <c r="C15433" i="127"/>
  <c r="C15434" i="127"/>
  <c r="C15435" i="127"/>
  <c r="C15436" i="127"/>
  <c r="C15437" i="127"/>
  <c r="C15438" i="127"/>
  <c r="C15439" i="127"/>
  <c r="C15440" i="127"/>
  <c r="C15441" i="127"/>
  <c r="C15442" i="127"/>
  <c r="C15443" i="127"/>
  <c r="C15444" i="127"/>
  <c r="C15445" i="127"/>
  <c r="C15446" i="127"/>
  <c r="C15447" i="127"/>
  <c r="C15448" i="127"/>
  <c r="C15449" i="127"/>
  <c r="C15450" i="127"/>
  <c r="C15451" i="127"/>
  <c r="C15452" i="127"/>
  <c r="C15453" i="127"/>
  <c r="C15454" i="127"/>
  <c r="C15455" i="127"/>
  <c r="C15456" i="127"/>
  <c r="C15457" i="127"/>
  <c r="C15458" i="127"/>
  <c r="C15459" i="127"/>
  <c r="C15460" i="127"/>
  <c r="C15461" i="127"/>
  <c r="C15462" i="127"/>
  <c r="C15463" i="127"/>
  <c r="C15464" i="127"/>
  <c r="C15465" i="127"/>
  <c r="C15466" i="127"/>
  <c r="C15467" i="127"/>
  <c r="C15468" i="127"/>
  <c r="C15469" i="127"/>
  <c r="C15470" i="127"/>
  <c r="C15471" i="127"/>
  <c r="C15472" i="127"/>
  <c r="C15473" i="127"/>
  <c r="C15474" i="127"/>
  <c r="C15475" i="127"/>
  <c r="C15476" i="127"/>
  <c r="C15477" i="127"/>
  <c r="C15478" i="127"/>
  <c r="C15479" i="127"/>
  <c r="C15480" i="127"/>
  <c r="C15481" i="127"/>
  <c r="C15482" i="127"/>
  <c r="C15483" i="127"/>
  <c r="C15484" i="127"/>
  <c r="C15485" i="127"/>
  <c r="C15486" i="127"/>
  <c r="C15487" i="127"/>
  <c r="C15488" i="127"/>
  <c r="C15489" i="127"/>
  <c r="C15490" i="127"/>
  <c r="C15491" i="127"/>
  <c r="C15492" i="127"/>
  <c r="C15493" i="127"/>
  <c r="C15494" i="127"/>
  <c r="C15495" i="127"/>
  <c r="C15496" i="127"/>
  <c r="C15497" i="127"/>
  <c r="C15498" i="127"/>
  <c r="C15499" i="127"/>
  <c r="C15500" i="127"/>
  <c r="C15501" i="127"/>
  <c r="C15502" i="127"/>
  <c r="C15503" i="127"/>
  <c r="C15504" i="127"/>
  <c r="C15505" i="127"/>
  <c r="C15506" i="127"/>
  <c r="C15507" i="127"/>
  <c r="C15508" i="127"/>
  <c r="C15509" i="127"/>
  <c r="C15510" i="127"/>
  <c r="C15511" i="127"/>
  <c r="C15512" i="127"/>
  <c r="C15513" i="127"/>
  <c r="C15514" i="127"/>
  <c r="C15515" i="127"/>
  <c r="C15516" i="127"/>
  <c r="C15517" i="127"/>
  <c r="C15518" i="127"/>
  <c r="C15519" i="127"/>
  <c r="C15520" i="127"/>
  <c r="C15521" i="127"/>
  <c r="C15522" i="127"/>
  <c r="C15523" i="127"/>
  <c r="C15524" i="127"/>
  <c r="C15525" i="127"/>
  <c r="C15526" i="127"/>
  <c r="C15527" i="127"/>
  <c r="C15528" i="127"/>
  <c r="C15529" i="127"/>
  <c r="C15530" i="127"/>
  <c r="C15531" i="127"/>
  <c r="C15532" i="127"/>
  <c r="C15533" i="127"/>
  <c r="C15534" i="127"/>
  <c r="C15535" i="127"/>
  <c r="C15536" i="127"/>
  <c r="C15537" i="127"/>
  <c r="C15538" i="127"/>
  <c r="C15539" i="127"/>
  <c r="C15540" i="127"/>
  <c r="C15541" i="127"/>
  <c r="C15542" i="127"/>
  <c r="C15543" i="127"/>
  <c r="C15544" i="127"/>
  <c r="C15545" i="127"/>
  <c r="C15546" i="127"/>
  <c r="C15547" i="127"/>
  <c r="C15548" i="127"/>
  <c r="C15549" i="127"/>
  <c r="C15550" i="127"/>
  <c r="C15551" i="127"/>
  <c r="C15552" i="127"/>
  <c r="C15553" i="127"/>
  <c r="C15554" i="127"/>
  <c r="C15555" i="127"/>
  <c r="C15556" i="127"/>
  <c r="C15557" i="127"/>
  <c r="C15558" i="127"/>
  <c r="C15559" i="127"/>
  <c r="C15560" i="127"/>
  <c r="C15561" i="127"/>
  <c r="C15562" i="127"/>
  <c r="C15563" i="127"/>
  <c r="C15564" i="127"/>
  <c r="C15565" i="127"/>
  <c r="C15566" i="127"/>
  <c r="C15567" i="127"/>
  <c r="C15568" i="127"/>
  <c r="C15569" i="127"/>
  <c r="C15570" i="127"/>
  <c r="C15571" i="127"/>
  <c r="C15572" i="127"/>
  <c r="C15573" i="127"/>
  <c r="C15574" i="127"/>
  <c r="C15575" i="127"/>
  <c r="C15576" i="127"/>
  <c r="C15577" i="127"/>
  <c r="C15578" i="127"/>
  <c r="C15579" i="127"/>
  <c r="C15580" i="127"/>
  <c r="C15581" i="127"/>
  <c r="C15582" i="127"/>
  <c r="C15583" i="127"/>
  <c r="C15584" i="127"/>
  <c r="C15585" i="127"/>
  <c r="C15586" i="127"/>
  <c r="C15587" i="127"/>
  <c r="C15588" i="127"/>
  <c r="C15589" i="127"/>
  <c r="C15590" i="127"/>
  <c r="C15591" i="127"/>
  <c r="C15592" i="127"/>
  <c r="C15593" i="127"/>
  <c r="C15594" i="127"/>
  <c r="C15595" i="127"/>
  <c r="C15596" i="127"/>
  <c r="C15597" i="127"/>
  <c r="C15598" i="127"/>
  <c r="C15599" i="127"/>
  <c r="C15600" i="127"/>
  <c r="C15601" i="127"/>
  <c r="C15602" i="127"/>
  <c r="C15603" i="127"/>
  <c r="C15604" i="127"/>
  <c r="C15605" i="127"/>
  <c r="C15606" i="127"/>
  <c r="C15607" i="127"/>
  <c r="C15608" i="127"/>
  <c r="C15609" i="127"/>
  <c r="C15610" i="127"/>
  <c r="C15611" i="127"/>
  <c r="C15612" i="127"/>
  <c r="C15613" i="127"/>
  <c r="C15614" i="127"/>
  <c r="C15615" i="127"/>
  <c r="C15616" i="127"/>
  <c r="C15617" i="127"/>
  <c r="C15618" i="127"/>
  <c r="C15619" i="127"/>
  <c r="C15620" i="127"/>
  <c r="C15621" i="127"/>
  <c r="C15622" i="127"/>
  <c r="C15623" i="127"/>
  <c r="C15624" i="127"/>
  <c r="C15625" i="127"/>
  <c r="C15626" i="127"/>
  <c r="C15627" i="127"/>
  <c r="C15628" i="127"/>
  <c r="C15629" i="127"/>
  <c r="C15630" i="127"/>
  <c r="C15631" i="127"/>
  <c r="C15632" i="127"/>
  <c r="C15633" i="127"/>
  <c r="C15634" i="127"/>
  <c r="C15635" i="127"/>
  <c r="C15636" i="127"/>
  <c r="C15637" i="127"/>
  <c r="C15638" i="127"/>
  <c r="C15639" i="127"/>
  <c r="C15640" i="127"/>
  <c r="C15641" i="127"/>
  <c r="C15642" i="127"/>
  <c r="C15643" i="127"/>
  <c r="C15644" i="127"/>
  <c r="C15645" i="127"/>
  <c r="C15646" i="127"/>
  <c r="C15647" i="127"/>
  <c r="C15648" i="127"/>
  <c r="C15649" i="127"/>
  <c r="C15650" i="127"/>
  <c r="C15651" i="127"/>
  <c r="C15652" i="127"/>
  <c r="C15653" i="127"/>
  <c r="C15654" i="127"/>
  <c r="C15655" i="127"/>
  <c r="C15656" i="127"/>
  <c r="C15657" i="127"/>
  <c r="C15658" i="127"/>
  <c r="C15659" i="127"/>
  <c r="C15660" i="127"/>
  <c r="C15661" i="127"/>
  <c r="C15662" i="127"/>
  <c r="C15663" i="127"/>
  <c r="C15664" i="127"/>
  <c r="C15665" i="127"/>
  <c r="C15666" i="127"/>
  <c r="C15667" i="127"/>
  <c r="C15668" i="127"/>
  <c r="C15669" i="127"/>
  <c r="C15670" i="127"/>
  <c r="C15671" i="127"/>
  <c r="C15672" i="127"/>
  <c r="C15673" i="127"/>
  <c r="C15674" i="127"/>
  <c r="C15675" i="127"/>
  <c r="C15676" i="127"/>
  <c r="C15677" i="127"/>
  <c r="C15678" i="127"/>
  <c r="C15679" i="127"/>
  <c r="C15680" i="127"/>
  <c r="C15681" i="127"/>
  <c r="C15682" i="127"/>
  <c r="C15683" i="127"/>
  <c r="C15684" i="127"/>
  <c r="C15685" i="127"/>
  <c r="C15686" i="127"/>
  <c r="C15687" i="127"/>
  <c r="C15688" i="127"/>
  <c r="C15689" i="127"/>
  <c r="C15690" i="127"/>
  <c r="C15691" i="127"/>
  <c r="C15692" i="127"/>
  <c r="C15693" i="127"/>
  <c r="C15694" i="127"/>
  <c r="C15695" i="127"/>
  <c r="C15696" i="127"/>
  <c r="C15697" i="127"/>
  <c r="C15698" i="127"/>
  <c r="C15699" i="127"/>
  <c r="C15700" i="127"/>
  <c r="C15701" i="127"/>
  <c r="C15702" i="127"/>
  <c r="C15703" i="127"/>
  <c r="C15704" i="127"/>
  <c r="C15705" i="127"/>
  <c r="C15706" i="127"/>
  <c r="C15707" i="127"/>
  <c r="C15708" i="127"/>
  <c r="C15709" i="127"/>
  <c r="C15710" i="127"/>
  <c r="C15711" i="127"/>
  <c r="C15712" i="127"/>
  <c r="C15713" i="127"/>
  <c r="C15714" i="127"/>
  <c r="C15715" i="127"/>
  <c r="C15716" i="127"/>
  <c r="C15717" i="127"/>
  <c r="C15718" i="127"/>
  <c r="C15719" i="127"/>
  <c r="C15720" i="127"/>
  <c r="C15721" i="127"/>
  <c r="C15722" i="127"/>
  <c r="C15723" i="127"/>
  <c r="C15724" i="127"/>
  <c r="C15725" i="127"/>
  <c r="C15726" i="127"/>
  <c r="C15727" i="127"/>
  <c r="C15728" i="127"/>
  <c r="C15729" i="127"/>
  <c r="C15730" i="127"/>
  <c r="C15731" i="127"/>
  <c r="C15732" i="127"/>
  <c r="C15733" i="127"/>
  <c r="C15734" i="127"/>
  <c r="C15735" i="127"/>
  <c r="C15736" i="127"/>
  <c r="C15737" i="127"/>
  <c r="C15738" i="127"/>
  <c r="C15739" i="127"/>
  <c r="C15740" i="127"/>
  <c r="C15741" i="127"/>
  <c r="C15742" i="127"/>
  <c r="C15743" i="127"/>
  <c r="C15744" i="127"/>
  <c r="C15745" i="127"/>
  <c r="C15746" i="127"/>
  <c r="C15747" i="127"/>
  <c r="C15748" i="127"/>
  <c r="C15749" i="127"/>
  <c r="C15750" i="127"/>
  <c r="C15751" i="127"/>
  <c r="C15752" i="127"/>
  <c r="C15753" i="127"/>
  <c r="C15754" i="127"/>
  <c r="C15755" i="127"/>
  <c r="C15756" i="127"/>
  <c r="C15757" i="127"/>
  <c r="C15758" i="127"/>
  <c r="C15759" i="127"/>
  <c r="C15760" i="127"/>
  <c r="C15761" i="127"/>
  <c r="C15762" i="127"/>
  <c r="C15763" i="127"/>
  <c r="C15764" i="127"/>
  <c r="C15765" i="127"/>
  <c r="C15766" i="127"/>
  <c r="C15767" i="127"/>
  <c r="C15768" i="127"/>
  <c r="C15769" i="127"/>
  <c r="C15770" i="127"/>
  <c r="C15771" i="127"/>
  <c r="C15772" i="127"/>
  <c r="C15773" i="127"/>
  <c r="C15774" i="127"/>
  <c r="C15775" i="127"/>
  <c r="C15776" i="127"/>
  <c r="C15777" i="127"/>
  <c r="C15778" i="127"/>
  <c r="C15779" i="127"/>
  <c r="C15780" i="127"/>
  <c r="C15781" i="127"/>
  <c r="C15782" i="127"/>
  <c r="C15783" i="127"/>
  <c r="C15784" i="127"/>
  <c r="C15785" i="127"/>
  <c r="C15786" i="127"/>
  <c r="C15787" i="127"/>
  <c r="C15788" i="127"/>
  <c r="C15789" i="127"/>
  <c r="C15790" i="127"/>
  <c r="C15791" i="127"/>
  <c r="C15792" i="127"/>
  <c r="C15793" i="127"/>
  <c r="C15794" i="127"/>
  <c r="C15795" i="127"/>
  <c r="C15796" i="127"/>
  <c r="C15797" i="127"/>
  <c r="C15798" i="127"/>
  <c r="C15799" i="127"/>
  <c r="C15800" i="127"/>
  <c r="C15801" i="127"/>
  <c r="C15802" i="127"/>
  <c r="C15803" i="127"/>
  <c r="C15804" i="127"/>
  <c r="C15805" i="127"/>
  <c r="C15806" i="127"/>
  <c r="C15807" i="127"/>
  <c r="C15808" i="127"/>
  <c r="C15809" i="127"/>
  <c r="C15810" i="127"/>
  <c r="C15811" i="127"/>
  <c r="C15812" i="127"/>
  <c r="C15813" i="127"/>
  <c r="C15814" i="127"/>
  <c r="C15815" i="127"/>
  <c r="C15816" i="127"/>
  <c r="C15817" i="127"/>
  <c r="C15818" i="127"/>
  <c r="C15819" i="127"/>
  <c r="C15820" i="127"/>
  <c r="C15821" i="127"/>
  <c r="C15822" i="127"/>
  <c r="C15823" i="127"/>
  <c r="C15824" i="127"/>
  <c r="C15825" i="127"/>
  <c r="C15826" i="127"/>
  <c r="C15827" i="127"/>
  <c r="C15828" i="127"/>
  <c r="C15829" i="127"/>
  <c r="C15830" i="127"/>
  <c r="C15831" i="127"/>
  <c r="C15832" i="127"/>
  <c r="C15833" i="127"/>
  <c r="C15834" i="127"/>
  <c r="C15835" i="127"/>
  <c r="C15836" i="127"/>
  <c r="C15837" i="127"/>
  <c r="C15838" i="127"/>
  <c r="C15839" i="127"/>
  <c r="C15840" i="127"/>
  <c r="C15841" i="127"/>
  <c r="C15842" i="127"/>
  <c r="C15843" i="127"/>
  <c r="C15844" i="127"/>
  <c r="C15845" i="127"/>
  <c r="C15846" i="127"/>
  <c r="C15847" i="127"/>
  <c r="C15848" i="127"/>
  <c r="C15849" i="127"/>
  <c r="C15850" i="127"/>
  <c r="C15851" i="127"/>
  <c r="C15852" i="127"/>
  <c r="C15853" i="127"/>
  <c r="C15854" i="127"/>
  <c r="C15855" i="127"/>
  <c r="C15856" i="127"/>
  <c r="C15857" i="127"/>
  <c r="C15858" i="127"/>
  <c r="C15859" i="127"/>
  <c r="C15860" i="127"/>
  <c r="C15861" i="127"/>
  <c r="C15862" i="127"/>
  <c r="C15863" i="127"/>
  <c r="C15864" i="127"/>
  <c r="C15865" i="127"/>
  <c r="C15866" i="127"/>
  <c r="C15867" i="127"/>
  <c r="C15868" i="127"/>
  <c r="C15869" i="127"/>
  <c r="C15870" i="127"/>
  <c r="C15871" i="127"/>
  <c r="C15872" i="127"/>
  <c r="C15873" i="127"/>
  <c r="C15874" i="127"/>
  <c r="C15875" i="127"/>
  <c r="C15876" i="127"/>
  <c r="C15877" i="127"/>
  <c r="C15878" i="127"/>
  <c r="C15879" i="127"/>
  <c r="C15880" i="127"/>
  <c r="C15881" i="127"/>
  <c r="C15882" i="127"/>
  <c r="C15883" i="127"/>
  <c r="C15884" i="127"/>
  <c r="C15885" i="127"/>
  <c r="C15886" i="127"/>
  <c r="C15887" i="127"/>
  <c r="C15888" i="127"/>
  <c r="C15889" i="127"/>
  <c r="C15890" i="127"/>
  <c r="C15891" i="127"/>
  <c r="C15892" i="127"/>
  <c r="C15893" i="127"/>
  <c r="C15894" i="127"/>
  <c r="C15895" i="127"/>
  <c r="C15896" i="127"/>
  <c r="C15897" i="127"/>
  <c r="C15898" i="127"/>
  <c r="C15899" i="127"/>
  <c r="C15900" i="127"/>
  <c r="C15901" i="127"/>
  <c r="C15902" i="127"/>
  <c r="C15903" i="127"/>
  <c r="C15904" i="127"/>
  <c r="C15905" i="127"/>
  <c r="C15906" i="127"/>
  <c r="C15907" i="127"/>
  <c r="C15908" i="127"/>
  <c r="C15909" i="127"/>
  <c r="C15910" i="127"/>
  <c r="C15911" i="127"/>
  <c r="C15912" i="127"/>
  <c r="C15913" i="127"/>
  <c r="C15914" i="127"/>
  <c r="C15915" i="127"/>
  <c r="C15916" i="127"/>
  <c r="C15917" i="127"/>
  <c r="C15918" i="127"/>
  <c r="C15919" i="127"/>
  <c r="C15920" i="127"/>
  <c r="C15921" i="127"/>
  <c r="C15922" i="127"/>
  <c r="C15923" i="127"/>
  <c r="C15924" i="127"/>
  <c r="C15925" i="127"/>
  <c r="C15926" i="127"/>
  <c r="C15927" i="127"/>
  <c r="C15928" i="127"/>
  <c r="C15929" i="127"/>
  <c r="C15930" i="127"/>
  <c r="C15931" i="127"/>
  <c r="C15932" i="127"/>
  <c r="C15933" i="127"/>
  <c r="C15934" i="127"/>
  <c r="C15935" i="127"/>
  <c r="C15936" i="127"/>
  <c r="C15937" i="127"/>
  <c r="C15938" i="127"/>
  <c r="C15939" i="127"/>
  <c r="C15940" i="127"/>
  <c r="C15941" i="127"/>
  <c r="C15942" i="127"/>
  <c r="C15943" i="127"/>
  <c r="C15944" i="127"/>
  <c r="C15945" i="127"/>
  <c r="C15946" i="127"/>
  <c r="C15947" i="127"/>
  <c r="C15948" i="127"/>
  <c r="C15949" i="127"/>
  <c r="C15950" i="127"/>
  <c r="C15951" i="127"/>
  <c r="C15952" i="127"/>
  <c r="C15953" i="127"/>
  <c r="C15954" i="127"/>
  <c r="C15955" i="127"/>
  <c r="C15956" i="127"/>
  <c r="C15957" i="127"/>
  <c r="C15958" i="127"/>
  <c r="C15959" i="127"/>
  <c r="C15960" i="127"/>
  <c r="C15961" i="127"/>
  <c r="C15962" i="127"/>
  <c r="C15963" i="127"/>
  <c r="C15964" i="127"/>
  <c r="C15965" i="127"/>
  <c r="C15966" i="127"/>
  <c r="C15967" i="127"/>
  <c r="C15968" i="127"/>
  <c r="C15969" i="127"/>
  <c r="C15970" i="127"/>
  <c r="C15971" i="127"/>
  <c r="C15972" i="127"/>
  <c r="C15973" i="127"/>
  <c r="C15974" i="127"/>
  <c r="C15975" i="127"/>
  <c r="C15976" i="127"/>
  <c r="C15977" i="127"/>
  <c r="C15978" i="127"/>
  <c r="C15979" i="127"/>
  <c r="C15980" i="127"/>
  <c r="C15981" i="127"/>
  <c r="C15982" i="127"/>
  <c r="C15983" i="127"/>
  <c r="C15984" i="127"/>
  <c r="C15985" i="127"/>
  <c r="C15986" i="127"/>
  <c r="C15987" i="127"/>
  <c r="C15988" i="127"/>
  <c r="C15989" i="127"/>
  <c r="C15990" i="127"/>
  <c r="C15991" i="127"/>
  <c r="C15992" i="127"/>
  <c r="C15993" i="127"/>
  <c r="C15994" i="127"/>
  <c r="C15995" i="127"/>
  <c r="C15996" i="127"/>
  <c r="C15997" i="127"/>
  <c r="C15998" i="127"/>
  <c r="C15999" i="127"/>
  <c r="C16000" i="127"/>
  <c r="C16001" i="127"/>
  <c r="C16002" i="127"/>
  <c r="C16003" i="127"/>
  <c r="C16004" i="127"/>
  <c r="C16005" i="127"/>
  <c r="C16006" i="127"/>
  <c r="C16007" i="127"/>
  <c r="C16008" i="127"/>
  <c r="C16009" i="127"/>
  <c r="C16010" i="127"/>
  <c r="C16011" i="127"/>
  <c r="C16012" i="127"/>
  <c r="C16013" i="127"/>
  <c r="C16014" i="127"/>
  <c r="C16015" i="127"/>
  <c r="C16016" i="127"/>
  <c r="C16017" i="127"/>
  <c r="C16018" i="127"/>
  <c r="C16019" i="127"/>
  <c r="C16020" i="127"/>
  <c r="C16021" i="127"/>
  <c r="C16022" i="127"/>
  <c r="C16023" i="127"/>
  <c r="C16024" i="127"/>
  <c r="C16025" i="127"/>
  <c r="C16026" i="127"/>
  <c r="C16027" i="127"/>
  <c r="C16028" i="127"/>
  <c r="C16029" i="127"/>
  <c r="C16030" i="127"/>
  <c r="C16031" i="127"/>
  <c r="C16032" i="127"/>
  <c r="C16033" i="127"/>
  <c r="C16034" i="127"/>
  <c r="C16035" i="127"/>
  <c r="C16036" i="127"/>
  <c r="C16037" i="127"/>
  <c r="C16038" i="127"/>
  <c r="C16039" i="127"/>
  <c r="C16040" i="127"/>
  <c r="C16041" i="127"/>
  <c r="C16042" i="127"/>
  <c r="C16043" i="127"/>
  <c r="C16044" i="127"/>
  <c r="C16045" i="127"/>
  <c r="C16046" i="127"/>
  <c r="C16047" i="127"/>
  <c r="C16048" i="127"/>
  <c r="C16049" i="127"/>
  <c r="C16050" i="127"/>
  <c r="C16051" i="127"/>
  <c r="C16052" i="127"/>
  <c r="C16053" i="127"/>
  <c r="C16054" i="127"/>
  <c r="C16055" i="127"/>
  <c r="C16056" i="127"/>
  <c r="C16057" i="127"/>
  <c r="C16058" i="127"/>
  <c r="C16059" i="127"/>
  <c r="C16060" i="127"/>
  <c r="C16061" i="127"/>
  <c r="C16062" i="127"/>
  <c r="C16063" i="127"/>
  <c r="C16064" i="127"/>
  <c r="C16065" i="127"/>
  <c r="C16066" i="127"/>
  <c r="C16067" i="127"/>
  <c r="C16068" i="127"/>
  <c r="C16069" i="127"/>
  <c r="C16070" i="127"/>
  <c r="C16071" i="127"/>
  <c r="C16072" i="127"/>
  <c r="C16073" i="127"/>
  <c r="C16074" i="127"/>
  <c r="C16075" i="127"/>
  <c r="C16076" i="127"/>
  <c r="C16077" i="127"/>
  <c r="C16078" i="127"/>
  <c r="C16079" i="127"/>
  <c r="C16080" i="127"/>
  <c r="C16081" i="127"/>
  <c r="C16082" i="127"/>
  <c r="C16083" i="127"/>
  <c r="C16084" i="127"/>
  <c r="C16085" i="127"/>
  <c r="C16086" i="127"/>
  <c r="C16087" i="127"/>
  <c r="C16088" i="127"/>
  <c r="C16089" i="127"/>
  <c r="C16090" i="127"/>
  <c r="C16091" i="127"/>
  <c r="C16092" i="127"/>
  <c r="C16093" i="127"/>
  <c r="C16094" i="127"/>
  <c r="C16095" i="127"/>
  <c r="C16096" i="127"/>
  <c r="C16097" i="127"/>
  <c r="C16098" i="127"/>
  <c r="C16099" i="127"/>
  <c r="C16100" i="127"/>
  <c r="C16101" i="127"/>
  <c r="C16102" i="127"/>
  <c r="C16103" i="127"/>
  <c r="C16104" i="127"/>
  <c r="C16105" i="127"/>
  <c r="C16106" i="127"/>
  <c r="C16107" i="127"/>
  <c r="C16108" i="127"/>
  <c r="C16109" i="127"/>
  <c r="C16110" i="127"/>
  <c r="C16111" i="127"/>
  <c r="C16112" i="127"/>
  <c r="C16113" i="127"/>
  <c r="C16114" i="127"/>
  <c r="C16115" i="127"/>
  <c r="C16116" i="127"/>
  <c r="C16117" i="127"/>
  <c r="C16118" i="127"/>
  <c r="C16119" i="127"/>
  <c r="C16120" i="127"/>
  <c r="C16121" i="127"/>
  <c r="C16122" i="127"/>
  <c r="C16123" i="127"/>
  <c r="C16124" i="127"/>
  <c r="C16125" i="127"/>
  <c r="C16126" i="127"/>
  <c r="C16127" i="127"/>
  <c r="C16128" i="127"/>
  <c r="C16129" i="127"/>
  <c r="C16130" i="127"/>
  <c r="C16131" i="127"/>
  <c r="C16132" i="127"/>
  <c r="C16133" i="127"/>
  <c r="C16134" i="127"/>
  <c r="C16135" i="127"/>
  <c r="C16136" i="127"/>
  <c r="C16137" i="127"/>
  <c r="C16138" i="127"/>
  <c r="C16139" i="127"/>
  <c r="C16140" i="127"/>
  <c r="C16141" i="127"/>
  <c r="C16142" i="127"/>
  <c r="C16143" i="127"/>
  <c r="C16144" i="127"/>
  <c r="C16145" i="127"/>
  <c r="C16146" i="127"/>
  <c r="C16147" i="127"/>
  <c r="C16148" i="127"/>
  <c r="C16149" i="127"/>
  <c r="C16150" i="127"/>
  <c r="C16151" i="127"/>
  <c r="C16152" i="127"/>
  <c r="C16153" i="127"/>
  <c r="C16154" i="127"/>
  <c r="C16155" i="127"/>
  <c r="C16156" i="127"/>
  <c r="C16157" i="127"/>
  <c r="C16158" i="127"/>
  <c r="C16159" i="127"/>
  <c r="C16160" i="127"/>
  <c r="C16161" i="127"/>
  <c r="C16162" i="127"/>
  <c r="C16163" i="127"/>
  <c r="C16164" i="127"/>
  <c r="C16165" i="127"/>
  <c r="C16166" i="127"/>
  <c r="C16167" i="127"/>
  <c r="C16168" i="127"/>
  <c r="C16169" i="127"/>
  <c r="C16170" i="127"/>
  <c r="C16171" i="127"/>
  <c r="C16172" i="127"/>
  <c r="C16173" i="127"/>
  <c r="C16174" i="127"/>
  <c r="C16175" i="127"/>
  <c r="C16176" i="127"/>
  <c r="C16177" i="127"/>
  <c r="C16178" i="127"/>
  <c r="C16179" i="127"/>
  <c r="C16180" i="127"/>
  <c r="C16181" i="127"/>
  <c r="C16182" i="127"/>
  <c r="C16183" i="127"/>
  <c r="C16184" i="127"/>
  <c r="C16185" i="127"/>
  <c r="C16186" i="127"/>
  <c r="C16187" i="127"/>
  <c r="C16188" i="127"/>
  <c r="C16189" i="127"/>
  <c r="C16190" i="127"/>
  <c r="C16191" i="127"/>
  <c r="C16192" i="127"/>
  <c r="C16193" i="127"/>
  <c r="C16194" i="127"/>
  <c r="C16195" i="127"/>
  <c r="C16196" i="127"/>
  <c r="C16197" i="127"/>
  <c r="C16198" i="127"/>
  <c r="C16199" i="127"/>
  <c r="C16200" i="127"/>
  <c r="C16201" i="127"/>
  <c r="C16202" i="127"/>
  <c r="C16203" i="127"/>
  <c r="C16204" i="127"/>
  <c r="C16205" i="127"/>
  <c r="C16206" i="127"/>
  <c r="C16207" i="127"/>
  <c r="C16208" i="127"/>
  <c r="C16209" i="127"/>
  <c r="C16210" i="127"/>
  <c r="C16211" i="127"/>
  <c r="C16212" i="127"/>
  <c r="C16213" i="127"/>
  <c r="C16214" i="127"/>
  <c r="C16215" i="127"/>
  <c r="C16216" i="127"/>
  <c r="C16217" i="127"/>
  <c r="C16218" i="127"/>
  <c r="C16219" i="127"/>
  <c r="C16220" i="127"/>
  <c r="C16221" i="127"/>
  <c r="C16222" i="127"/>
  <c r="C16223" i="127"/>
  <c r="C16224" i="127"/>
  <c r="C16225" i="127"/>
  <c r="C16226" i="127"/>
  <c r="C16227" i="127"/>
  <c r="C16228" i="127"/>
  <c r="C16229" i="127"/>
  <c r="C16230" i="127"/>
  <c r="C16231" i="127"/>
  <c r="C16232" i="127"/>
  <c r="C16233" i="127"/>
  <c r="C16234" i="127"/>
  <c r="C16235" i="127"/>
  <c r="C16236" i="127"/>
  <c r="C16237" i="127"/>
  <c r="C16238" i="127"/>
  <c r="C16239" i="127"/>
  <c r="C16240" i="127"/>
  <c r="C16241" i="127"/>
  <c r="C16242" i="127"/>
  <c r="C16243" i="127"/>
  <c r="C16244" i="127"/>
  <c r="C16245" i="127"/>
  <c r="C16246" i="127"/>
  <c r="C16247" i="127"/>
  <c r="C16248" i="127"/>
  <c r="C16249" i="127"/>
  <c r="C16250" i="127"/>
  <c r="C16251" i="127"/>
  <c r="C16252" i="127"/>
  <c r="C16253" i="127"/>
  <c r="C16254" i="127"/>
  <c r="C16255" i="127"/>
  <c r="C16256" i="127"/>
  <c r="C16257" i="127"/>
  <c r="C16258" i="127"/>
  <c r="C16259" i="127"/>
  <c r="C16260" i="127"/>
  <c r="C16261" i="127"/>
  <c r="C16262" i="127"/>
  <c r="C16263" i="127"/>
  <c r="C16264" i="127"/>
  <c r="C16265" i="127"/>
  <c r="C16266" i="127"/>
  <c r="C16267" i="127"/>
  <c r="C16268" i="127"/>
  <c r="C16269" i="127"/>
  <c r="C16270" i="127"/>
  <c r="C16271" i="127"/>
  <c r="C16272" i="127"/>
  <c r="C16273" i="127"/>
  <c r="C16274" i="127"/>
  <c r="C16275" i="127"/>
  <c r="C16276" i="127"/>
  <c r="C16277" i="127"/>
  <c r="C16278" i="127"/>
  <c r="C16279" i="127"/>
  <c r="C16280" i="127"/>
  <c r="C16281" i="127"/>
  <c r="C16282" i="127"/>
  <c r="C16283" i="127"/>
  <c r="C16284" i="127"/>
  <c r="C16285" i="127"/>
  <c r="C16286" i="127"/>
  <c r="C16287" i="127"/>
  <c r="C16288" i="127"/>
  <c r="C16289" i="127"/>
  <c r="C16290" i="127"/>
  <c r="C16291" i="127"/>
  <c r="C16292" i="127"/>
  <c r="C16293" i="127"/>
  <c r="C16294" i="127"/>
  <c r="C16295" i="127"/>
  <c r="C16296" i="127"/>
  <c r="C16297" i="127"/>
  <c r="C16298" i="127"/>
  <c r="C16299" i="127"/>
  <c r="C16300" i="127"/>
  <c r="C16301" i="127"/>
  <c r="C16302" i="127"/>
  <c r="C16303" i="127"/>
  <c r="C16304" i="127"/>
  <c r="C16305" i="127"/>
  <c r="C16306" i="127"/>
  <c r="C16307" i="127"/>
  <c r="C16308" i="127"/>
  <c r="C16309" i="127"/>
  <c r="C16310" i="127"/>
  <c r="C16311" i="127"/>
  <c r="C16312" i="127"/>
  <c r="C16313" i="127"/>
  <c r="C16314" i="127"/>
  <c r="C16315" i="127"/>
  <c r="C16316" i="127"/>
  <c r="C16317" i="127"/>
  <c r="C16318" i="127"/>
  <c r="C16319" i="127"/>
  <c r="C16320" i="127"/>
  <c r="C16321" i="127"/>
  <c r="C16322" i="127"/>
  <c r="C16323" i="127"/>
  <c r="C16324" i="127"/>
  <c r="C16325" i="127"/>
  <c r="C16326" i="127"/>
  <c r="C16327" i="127"/>
  <c r="C16328" i="127"/>
  <c r="C16329" i="127"/>
  <c r="C16330" i="127"/>
  <c r="C16331" i="127"/>
  <c r="C16332" i="127"/>
  <c r="C16333" i="127"/>
  <c r="C16334" i="127"/>
  <c r="C16335" i="127"/>
  <c r="C16336" i="127"/>
  <c r="C16337" i="127"/>
  <c r="C16338" i="127"/>
  <c r="C16339" i="127"/>
  <c r="C16340" i="127"/>
  <c r="C16341" i="127"/>
  <c r="C16342" i="127"/>
  <c r="C16343" i="127"/>
  <c r="C16344" i="127"/>
  <c r="C16345" i="127"/>
  <c r="C16346" i="127"/>
  <c r="C16347" i="127"/>
  <c r="C16348" i="127"/>
  <c r="C16349" i="127"/>
  <c r="C16350" i="127"/>
  <c r="C16351" i="127"/>
  <c r="C16352" i="127"/>
  <c r="C16353" i="127"/>
  <c r="C16354" i="127"/>
  <c r="C16355" i="127"/>
  <c r="C16356" i="127"/>
  <c r="C16357" i="127"/>
  <c r="C16358" i="127"/>
  <c r="C16359" i="127"/>
  <c r="C16360" i="127"/>
  <c r="C16361" i="127"/>
  <c r="C16362" i="127"/>
  <c r="C16363" i="127"/>
  <c r="C16364" i="127"/>
  <c r="C16365" i="127"/>
  <c r="C16366" i="127"/>
  <c r="C16367" i="127"/>
  <c r="C16368" i="127"/>
  <c r="C16369" i="127"/>
  <c r="C16370" i="127"/>
  <c r="C16371" i="127"/>
  <c r="C16372" i="127"/>
  <c r="C16373" i="127"/>
  <c r="C16374" i="127"/>
  <c r="C16375" i="127"/>
  <c r="C16376" i="127"/>
  <c r="C16377" i="127"/>
  <c r="C16378" i="127"/>
  <c r="C16379" i="127"/>
  <c r="C16380" i="127"/>
  <c r="C16381" i="127"/>
  <c r="C16382" i="127"/>
  <c r="C16383" i="127"/>
  <c r="C16384" i="127"/>
  <c r="C16385" i="127"/>
  <c r="C16386" i="127"/>
  <c r="C16387" i="127"/>
  <c r="C16388" i="127"/>
  <c r="C16389" i="127"/>
  <c r="C16390" i="127"/>
  <c r="C16391" i="127"/>
  <c r="C16392" i="127"/>
  <c r="C16393" i="127"/>
  <c r="C16394" i="127"/>
  <c r="C16395" i="127"/>
  <c r="C16396" i="127"/>
  <c r="C16397" i="127"/>
  <c r="C16398" i="127"/>
  <c r="C16399" i="127"/>
  <c r="C16400" i="127"/>
  <c r="C16401" i="127"/>
  <c r="C16402" i="127"/>
  <c r="C16403" i="127"/>
  <c r="C16404" i="127"/>
  <c r="C16405" i="127"/>
  <c r="C16406" i="127"/>
  <c r="C16407" i="127"/>
  <c r="C16408" i="127"/>
  <c r="C16409" i="127"/>
  <c r="C16410" i="127"/>
  <c r="C16411" i="127"/>
  <c r="C16412" i="127"/>
  <c r="C16413" i="127"/>
  <c r="C16414" i="127"/>
  <c r="C16415" i="127"/>
  <c r="C16416" i="127"/>
  <c r="C16417" i="127"/>
  <c r="C16418" i="127"/>
  <c r="C16419" i="127"/>
  <c r="C16420" i="127"/>
  <c r="C16421" i="127"/>
  <c r="C16422" i="127"/>
  <c r="C16423" i="127"/>
  <c r="C16424" i="127"/>
  <c r="C16425" i="127"/>
  <c r="C16426" i="127"/>
  <c r="C16427" i="127"/>
  <c r="C16428" i="127"/>
  <c r="C16429" i="127"/>
  <c r="C16430" i="127"/>
  <c r="C16431" i="127"/>
  <c r="C16432" i="127"/>
  <c r="C16433" i="127"/>
  <c r="C16434" i="127"/>
  <c r="C16435" i="127"/>
  <c r="C16436" i="127"/>
  <c r="C16437" i="127"/>
  <c r="C16438" i="127"/>
  <c r="C16439" i="127"/>
  <c r="C16440" i="127"/>
  <c r="C16441" i="127"/>
  <c r="C16442" i="127"/>
  <c r="C16443" i="127"/>
  <c r="C16444" i="127"/>
  <c r="C16445" i="127"/>
  <c r="C16446" i="127"/>
  <c r="C16447" i="127"/>
  <c r="C16448" i="127"/>
  <c r="C16449" i="127"/>
  <c r="C16450" i="127"/>
  <c r="C16451" i="127"/>
  <c r="C16452" i="127"/>
  <c r="C16453" i="127"/>
  <c r="C16454" i="127"/>
  <c r="C16455" i="127"/>
  <c r="C16456" i="127"/>
  <c r="C16457" i="127"/>
  <c r="C16458" i="127"/>
  <c r="C16459" i="127"/>
  <c r="C16460" i="127"/>
  <c r="C16461" i="127"/>
  <c r="C16462" i="127"/>
  <c r="C16463" i="127"/>
  <c r="C16464" i="127"/>
  <c r="C16465" i="127"/>
  <c r="C16466" i="127"/>
  <c r="C16467" i="127"/>
  <c r="C16468" i="127"/>
  <c r="C16469" i="127"/>
  <c r="C16470" i="127"/>
  <c r="C16471" i="127"/>
  <c r="C16472" i="127"/>
  <c r="C16473" i="127"/>
  <c r="C16474" i="127"/>
  <c r="C16475" i="127"/>
  <c r="C16476" i="127"/>
  <c r="C16477" i="127"/>
  <c r="C16478" i="127"/>
  <c r="C16479" i="127"/>
  <c r="C16480" i="127"/>
  <c r="C16481" i="127"/>
  <c r="C16482" i="127"/>
  <c r="C16483" i="127"/>
  <c r="C16484" i="127"/>
  <c r="C16485" i="127"/>
  <c r="C16486" i="127"/>
  <c r="C16487" i="127"/>
  <c r="C16488" i="127"/>
  <c r="C16489" i="127"/>
  <c r="C16490" i="127"/>
  <c r="C16491" i="127"/>
  <c r="C16492" i="127"/>
  <c r="C16493" i="127"/>
  <c r="C16494" i="127"/>
  <c r="C16495" i="127"/>
  <c r="C16496" i="127"/>
  <c r="C16497" i="127"/>
  <c r="C16498" i="127"/>
  <c r="C16499" i="127"/>
  <c r="C16500" i="127"/>
  <c r="C16501" i="127"/>
  <c r="C16502" i="127"/>
  <c r="C16503" i="127"/>
  <c r="C16504" i="127"/>
  <c r="C16505" i="127"/>
  <c r="C16506" i="127"/>
  <c r="C16507" i="127"/>
  <c r="C16508" i="127"/>
  <c r="C16509" i="127"/>
  <c r="C16510" i="127"/>
  <c r="C16511" i="127"/>
  <c r="C16512" i="127"/>
  <c r="C16513" i="127"/>
  <c r="C16514" i="127"/>
  <c r="C16515" i="127"/>
  <c r="C16516" i="127"/>
  <c r="C16517" i="127"/>
  <c r="C16518" i="127"/>
  <c r="C16519" i="127"/>
  <c r="C16520" i="127"/>
  <c r="C16521" i="127"/>
  <c r="C16522" i="127"/>
  <c r="C16523" i="127"/>
  <c r="C16524" i="127"/>
  <c r="C16525" i="127"/>
  <c r="C16526" i="127"/>
  <c r="C16527" i="127"/>
  <c r="C16528" i="127"/>
  <c r="C16529" i="127"/>
  <c r="C16530" i="127"/>
  <c r="C16531" i="127"/>
  <c r="C16532" i="127"/>
  <c r="C16533" i="127"/>
  <c r="C16534" i="127"/>
  <c r="C16535" i="127"/>
  <c r="C16536" i="127"/>
  <c r="C16537" i="127"/>
  <c r="C16538" i="127"/>
  <c r="C16539" i="127"/>
  <c r="C16540" i="127"/>
  <c r="C16541" i="127"/>
  <c r="C16542" i="127"/>
  <c r="C16543" i="127"/>
  <c r="C16544" i="127"/>
  <c r="C16545" i="127"/>
  <c r="C16546" i="127"/>
  <c r="C16547" i="127"/>
  <c r="C16548" i="127"/>
  <c r="C16549" i="127"/>
  <c r="C16550" i="127"/>
  <c r="C16551" i="127"/>
  <c r="C16552" i="127"/>
  <c r="C16553" i="127"/>
  <c r="C16554" i="127"/>
  <c r="C16555" i="127"/>
  <c r="C16556" i="127"/>
  <c r="C16557" i="127"/>
  <c r="C16558" i="127"/>
  <c r="C16559" i="127"/>
  <c r="C16560" i="127"/>
  <c r="C16561" i="127"/>
  <c r="C16562" i="127"/>
  <c r="C16563" i="127"/>
  <c r="C16564" i="127"/>
  <c r="C16565" i="127"/>
  <c r="C16566" i="127"/>
  <c r="C16567" i="127"/>
  <c r="C16568" i="127"/>
  <c r="C16569" i="127"/>
  <c r="C16570" i="127"/>
  <c r="C16571" i="127"/>
  <c r="C16572" i="127"/>
  <c r="C16573" i="127"/>
  <c r="C16574" i="127"/>
  <c r="C16575" i="127"/>
  <c r="C16576" i="127"/>
  <c r="C16577" i="127"/>
  <c r="C16578" i="127"/>
  <c r="C16579" i="127"/>
  <c r="C16580" i="127"/>
  <c r="C16581" i="127"/>
  <c r="C16582" i="127"/>
  <c r="C16583" i="127"/>
  <c r="C16584" i="127"/>
  <c r="C16585" i="127"/>
  <c r="C16586" i="127"/>
  <c r="C16587" i="127"/>
  <c r="C16588" i="127"/>
  <c r="C16589" i="127"/>
  <c r="C16590" i="127"/>
  <c r="C16591" i="127"/>
  <c r="C16592" i="127"/>
  <c r="C16593" i="127"/>
  <c r="C16594" i="127"/>
  <c r="C16595" i="127"/>
  <c r="C16596" i="127"/>
  <c r="C16597" i="127"/>
  <c r="C16598" i="127"/>
  <c r="C16599" i="127"/>
  <c r="C16600" i="127"/>
  <c r="C16601" i="127"/>
  <c r="C16602" i="127"/>
  <c r="C16603" i="127"/>
  <c r="C16604" i="127"/>
  <c r="C16605" i="127"/>
  <c r="C16606" i="127"/>
  <c r="C16607" i="127"/>
  <c r="C16608" i="127"/>
  <c r="C16609" i="127"/>
  <c r="C16610" i="127"/>
  <c r="C16611" i="127"/>
  <c r="C16612" i="127"/>
  <c r="C16613" i="127"/>
  <c r="C16614" i="127"/>
  <c r="C16615" i="127"/>
  <c r="C16616" i="127"/>
  <c r="C16617" i="127"/>
  <c r="C16618" i="127"/>
  <c r="C16619" i="127"/>
  <c r="C16620" i="127"/>
  <c r="C16621" i="127"/>
  <c r="C16622" i="127"/>
  <c r="C16623" i="127"/>
  <c r="C16624" i="127"/>
  <c r="C16625" i="127"/>
  <c r="C16626" i="127"/>
  <c r="C16627" i="127"/>
  <c r="C16628" i="127"/>
  <c r="C16629" i="127"/>
  <c r="C16630" i="127"/>
  <c r="C16631" i="127"/>
  <c r="C16632" i="127"/>
  <c r="C16633" i="127"/>
  <c r="C16634" i="127"/>
  <c r="C16635" i="127"/>
  <c r="C16636" i="127"/>
  <c r="C16637" i="127"/>
  <c r="C16638" i="127"/>
  <c r="C16639" i="127"/>
  <c r="C16640" i="127"/>
  <c r="C16641" i="127"/>
  <c r="C16642" i="127"/>
  <c r="C16643" i="127"/>
  <c r="C16644" i="127"/>
  <c r="C16645" i="127"/>
  <c r="C16646" i="127"/>
  <c r="C16647" i="127"/>
  <c r="C16648" i="127"/>
  <c r="C16649" i="127"/>
  <c r="C16650" i="127"/>
  <c r="C16651" i="127"/>
  <c r="C16652" i="127"/>
  <c r="C16653" i="127"/>
  <c r="C16654" i="127"/>
  <c r="C16655" i="127"/>
  <c r="C16656" i="127"/>
  <c r="C16657" i="127"/>
  <c r="C16658" i="127"/>
  <c r="C16659" i="127"/>
  <c r="C16660" i="127"/>
  <c r="C16661" i="127"/>
  <c r="C16662" i="127"/>
  <c r="C16663" i="127"/>
  <c r="C16664" i="127"/>
  <c r="C16665" i="127"/>
  <c r="C16666" i="127"/>
  <c r="C16667" i="127"/>
  <c r="C16668" i="127"/>
  <c r="C16669" i="127"/>
  <c r="C16670" i="127"/>
  <c r="C16671" i="127"/>
  <c r="C16672" i="127"/>
  <c r="C16673" i="127"/>
  <c r="C16674" i="127"/>
  <c r="C16675" i="127"/>
  <c r="C16676" i="127"/>
  <c r="C16677" i="127"/>
  <c r="C16678" i="127"/>
  <c r="C16679" i="127"/>
  <c r="C16680" i="127"/>
  <c r="C16681" i="127"/>
  <c r="C16682" i="127"/>
  <c r="C16683" i="127"/>
  <c r="C16684" i="127"/>
  <c r="C16685" i="127"/>
  <c r="C16686" i="127"/>
  <c r="C16687" i="127"/>
  <c r="C16688" i="127"/>
  <c r="C16689" i="127"/>
  <c r="C16690" i="127"/>
  <c r="C16691" i="127"/>
  <c r="C16692" i="127"/>
  <c r="C16693" i="127"/>
  <c r="C16694" i="127"/>
  <c r="C16695" i="127"/>
  <c r="C16696" i="127"/>
  <c r="C16697" i="127"/>
  <c r="C16698" i="127"/>
  <c r="C16699" i="127"/>
  <c r="C16700" i="127"/>
  <c r="C16701" i="127"/>
  <c r="C16702" i="127"/>
  <c r="C16703" i="127"/>
  <c r="C16704" i="127"/>
  <c r="C16705" i="127"/>
  <c r="C16706" i="127"/>
  <c r="C16707" i="127"/>
  <c r="C16708" i="127"/>
  <c r="C16709" i="127"/>
  <c r="C16710" i="127"/>
  <c r="C16711" i="127"/>
  <c r="C16712" i="127"/>
  <c r="C16713" i="127"/>
  <c r="C16714" i="127"/>
  <c r="C16715" i="127"/>
  <c r="C16716" i="127"/>
  <c r="C16717" i="127"/>
  <c r="C16718" i="127"/>
  <c r="C16719" i="127"/>
  <c r="C16720" i="127"/>
  <c r="C16721" i="127"/>
  <c r="C16722" i="127"/>
  <c r="C16723" i="127"/>
  <c r="C16724" i="127"/>
  <c r="C16725" i="127"/>
  <c r="C16726" i="127"/>
  <c r="C16727" i="127"/>
  <c r="C16728" i="127"/>
  <c r="C16729" i="127"/>
  <c r="C16730" i="127"/>
  <c r="C16731" i="127"/>
  <c r="C16732" i="127"/>
  <c r="C16733" i="127"/>
  <c r="C16734" i="127"/>
  <c r="C16735" i="127"/>
  <c r="C16736" i="127"/>
  <c r="C16737" i="127"/>
  <c r="C16738" i="127"/>
  <c r="C16739" i="127"/>
  <c r="C16740" i="127"/>
  <c r="C16741" i="127"/>
  <c r="C16742" i="127"/>
  <c r="C16743" i="127"/>
  <c r="C16744" i="127"/>
  <c r="C16745" i="127"/>
  <c r="C16746" i="127"/>
  <c r="C16747" i="127"/>
  <c r="C16748" i="127"/>
  <c r="C16749" i="127"/>
  <c r="C16750" i="127"/>
  <c r="C16751" i="127"/>
  <c r="C16752" i="127"/>
  <c r="C16753" i="127"/>
  <c r="C16754" i="127"/>
  <c r="C16755" i="127"/>
  <c r="C16756" i="127"/>
  <c r="C16757" i="127"/>
  <c r="C16758" i="127"/>
  <c r="C16759" i="127"/>
  <c r="C16760" i="127"/>
  <c r="C16761" i="127"/>
  <c r="C16762" i="127"/>
  <c r="C16763" i="127"/>
  <c r="C16764" i="127"/>
  <c r="C16765" i="127"/>
  <c r="C16766" i="127"/>
  <c r="C16767" i="127"/>
  <c r="C16768" i="127"/>
  <c r="C16769" i="127"/>
  <c r="C16770" i="127"/>
  <c r="C16771" i="127"/>
  <c r="C16772" i="127"/>
  <c r="C16773" i="127"/>
  <c r="C16774" i="127"/>
  <c r="C16775" i="127"/>
  <c r="C16776" i="127"/>
  <c r="C16777" i="127"/>
  <c r="C16778" i="127"/>
  <c r="C16779" i="127"/>
  <c r="C16780" i="127"/>
  <c r="C16781" i="127"/>
  <c r="C16782" i="127"/>
  <c r="C16783" i="127"/>
  <c r="C16784" i="127"/>
  <c r="C16785" i="127"/>
  <c r="C16786" i="127"/>
  <c r="C16787" i="127"/>
  <c r="C16788" i="127"/>
  <c r="C16789" i="127"/>
  <c r="C16790" i="127"/>
  <c r="C16791" i="127"/>
  <c r="C16792" i="127"/>
  <c r="C16793" i="127"/>
  <c r="C16794" i="127"/>
  <c r="C16795" i="127"/>
  <c r="C16796" i="127"/>
  <c r="C16797" i="127"/>
  <c r="C16798" i="127"/>
  <c r="C16799" i="127"/>
  <c r="C16800" i="127"/>
  <c r="C16801" i="127"/>
  <c r="C16802" i="127"/>
  <c r="C16803" i="127"/>
  <c r="C16804" i="127"/>
  <c r="C16805" i="127"/>
  <c r="C16806" i="127"/>
  <c r="C16807" i="127"/>
  <c r="C16808" i="127"/>
  <c r="C16809" i="127"/>
  <c r="C16810" i="127"/>
  <c r="C16811" i="127"/>
  <c r="C16812" i="127"/>
  <c r="C16813" i="127"/>
  <c r="C16814" i="127"/>
  <c r="C16815" i="127"/>
  <c r="C16816" i="127"/>
  <c r="C16817" i="127"/>
  <c r="C16818" i="127"/>
  <c r="C16819" i="127"/>
  <c r="C16820" i="127"/>
  <c r="C16821" i="127"/>
  <c r="C16822" i="127"/>
  <c r="C16823" i="127"/>
  <c r="C16824" i="127"/>
  <c r="C16825" i="127"/>
  <c r="C16826" i="127"/>
  <c r="C16827" i="127"/>
  <c r="C16828" i="127"/>
  <c r="C16829" i="127"/>
  <c r="C16830" i="127"/>
  <c r="C16831" i="127"/>
  <c r="C16832" i="127"/>
  <c r="C16833" i="127"/>
  <c r="C16834" i="127"/>
  <c r="C16835" i="127"/>
  <c r="C16836" i="127"/>
  <c r="C16837" i="127"/>
  <c r="C16838" i="127"/>
  <c r="C16839" i="127"/>
  <c r="C16840" i="127"/>
  <c r="C16841" i="127"/>
  <c r="C16842" i="127"/>
  <c r="C16843" i="127"/>
  <c r="C16844" i="127"/>
  <c r="C16845" i="127"/>
  <c r="C16846" i="127"/>
  <c r="C16847" i="127"/>
  <c r="C16848" i="127"/>
  <c r="C16849" i="127"/>
  <c r="C16850" i="127"/>
  <c r="C16851" i="127"/>
  <c r="C16852" i="127"/>
  <c r="C16853" i="127"/>
  <c r="C16854" i="127"/>
  <c r="C16855" i="127"/>
  <c r="C16856" i="127"/>
  <c r="C16857" i="127"/>
  <c r="C16858" i="127"/>
  <c r="C16859" i="127"/>
  <c r="C16860" i="127"/>
  <c r="C16861" i="127"/>
  <c r="C16862" i="127"/>
  <c r="C16863" i="127"/>
  <c r="C16864" i="127"/>
  <c r="C16865" i="127"/>
  <c r="C16866" i="127"/>
  <c r="C16867" i="127"/>
  <c r="C16868" i="127"/>
  <c r="C16869" i="127"/>
  <c r="C16870" i="127"/>
  <c r="C16871" i="127"/>
  <c r="C16872" i="127"/>
  <c r="C16873" i="127"/>
  <c r="C16874" i="127"/>
  <c r="C16875" i="127"/>
  <c r="C16876" i="127"/>
  <c r="C16877" i="127"/>
  <c r="C16878" i="127"/>
  <c r="C16879" i="127"/>
  <c r="C16880" i="127"/>
  <c r="C16881" i="127"/>
  <c r="C16882" i="127"/>
  <c r="C16883" i="127"/>
  <c r="C16884" i="127"/>
  <c r="C16885" i="127"/>
  <c r="C16886" i="127"/>
  <c r="C16887" i="127"/>
  <c r="C16888" i="127"/>
  <c r="C16889" i="127"/>
  <c r="C16890" i="127"/>
  <c r="C16891" i="127"/>
  <c r="C16892" i="127"/>
  <c r="C16893" i="127"/>
  <c r="C16894" i="127"/>
  <c r="C16895" i="127"/>
  <c r="C16896" i="127"/>
  <c r="C16897" i="127"/>
  <c r="C16898" i="127"/>
  <c r="C16899" i="127"/>
  <c r="C16900" i="127"/>
  <c r="C16901" i="127"/>
  <c r="C16902" i="127"/>
  <c r="C16903" i="127"/>
  <c r="C16904" i="127"/>
  <c r="C16905" i="127"/>
  <c r="C16906" i="127"/>
  <c r="C16907" i="127"/>
  <c r="C16908" i="127"/>
  <c r="C16909" i="127"/>
  <c r="C16910" i="127"/>
  <c r="C16911" i="127"/>
  <c r="C16912" i="127"/>
  <c r="C16913" i="127"/>
  <c r="C16914" i="127"/>
  <c r="C16915" i="127"/>
  <c r="C16916" i="127"/>
  <c r="C16917" i="127"/>
  <c r="C16918" i="127"/>
  <c r="C16919" i="127"/>
  <c r="C16920" i="127"/>
  <c r="C16921" i="127"/>
  <c r="C16922" i="127"/>
  <c r="C16923" i="127"/>
  <c r="C16924" i="127"/>
  <c r="C16925" i="127"/>
  <c r="C16926" i="127"/>
  <c r="C16927" i="127"/>
  <c r="C16928" i="127"/>
  <c r="C16929" i="127"/>
  <c r="C16930" i="127"/>
  <c r="C16931" i="127"/>
  <c r="C16932" i="127"/>
  <c r="C16933" i="127"/>
  <c r="C16934" i="127"/>
  <c r="C16935" i="127"/>
  <c r="C16936" i="127"/>
  <c r="C16937" i="127"/>
  <c r="C16938" i="127"/>
  <c r="C16939" i="127"/>
  <c r="C16940" i="127"/>
  <c r="C16941" i="127"/>
  <c r="C16942" i="127"/>
  <c r="C16943" i="127"/>
  <c r="C16944" i="127"/>
  <c r="C16945" i="127"/>
  <c r="C16946" i="127"/>
  <c r="C16947" i="127"/>
  <c r="C16948" i="127"/>
  <c r="C16949" i="127"/>
  <c r="C16950" i="127"/>
  <c r="C16951" i="127"/>
  <c r="C16952" i="127"/>
  <c r="C16953" i="127"/>
  <c r="C16954" i="127"/>
  <c r="C16955" i="127"/>
  <c r="C16956" i="127"/>
  <c r="C16957" i="127"/>
  <c r="C16958" i="127"/>
  <c r="C16959" i="127"/>
  <c r="C16960" i="127"/>
  <c r="C16961" i="127"/>
  <c r="C16962" i="127"/>
  <c r="C16963" i="127"/>
  <c r="C16964" i="127"/>
  <c r="C16965" i="127"/>
  <c r="C16966" i="127"/>
  <c r="C16967" i="127"/>
  <c r="C16968" i="127"/>
  <c r="C16969" i="127"/>
  <c r="C16970" i="127"/>
  <c r="C16971" i="127"/>
  <c r="C16972" i="127"/>
  <c r="C16973" i="127"/>
  <c r="C16974" i="127"/>
  <c r="C16975" i="127"/>
  <c r="C16976" i="127"/>
  <c r="C16977" i="127"/>
  <c r="C16978" i="127"/>
  <c r="C16979" i="127"/>
  <c r="C16980" i="127"/>
  <c r="C16981" i="127"/>
  <c r="C16982" i="127"/>
  <c r="C16983" i="127"/>
  <c r="C16984" i="127"/>
  <c r="C16985" i="127"/>
  <c r="C16986" i="127"/>
  <c r="C16987" i="127"/>
  <c r="C16988" i="127"/>
  <c r="C16989" i="127"/>
  <c r="C16990" i="127"/>
  <c r="C16991" i="127"/>
  <c r="C16992" i="127"/>
  <c r="C16993" i="127"/>
  <c r="C16994" i="127"/>
  <c r="C16995" i="127"/>
  <c r="C16996" i="127"/>
  <c r="C16997" i="127"/>
  <c r="C16998" i="127"/>
  <c r="C16999" i="127"/>
  <c r="C17000" i="127"/>
  <c r="C17001" i="127"/>
  <c r="C17002" i="127"/>
  <c r="C17003" i="127"/>
  <c r="C17004" i="127"/>
  <c r="C17005" i="127"/>
  <c r="C17006" i="127"/>
  <c r="C17007" i="127"/>
  <c r="C17008" i="127"/>
  <c r="C17009" i="127"/>
  <c r="C17010" i="127"/>
  <c r="C17011" i="127"/>
  <c r="C17012" i="127"/>
  <c r="C17013" i="127"/>
  <c r="C17014" i="127"/>
  <c r="C17015" i="127"/>
  <c r="C17016" i="127"/>
  <c r="C17017" i="127"/>
  <c r="C17018" i="127"/>
  <c r="C17019" i="127"/>
  <c r="C17020" i="127"/>
  <c r="C17021" i="127"/>
  <c r="C17022" i="127"/>
  <c r="C17023" i="127"/>
  <c r="C17024" i="127"/>
  <c r="C17025" i="127"/>
  <c r="C17026" i="127"/>
  <c r="C17027" i="127"/>
  <c r="C17028" i="127"/>
  <c r="C17029" i="127"/>
  <c r="C17030" i="127"/>
  <c r="C17031" i="127"/>
  <c r="C17032" i="127"/>
  <c r="C17033" i="127"/>
  <c r="C17034" i="127"/>
  <c r="C17035" i="127"/>
  <c r="C17036" i="127"/>
  <c r="C17037" i="127"/>
  <c r="C17038" i="127"/>
  <c r="C17039" i="127"/>
  <c r="C17040" i="127"/>
  <c r="C17041" i="127"/>
  <c r="C17042" i="127"/>
  <c r="C17043" i="127"/>
  <c r="C17044" i="127"/>
  <c r="C17045" i="127"/>
  <c r="C17046" i="127"/>
  <c r="C17047" i="127"/>
  <c r="C17048" i="127"/>
  <c r="C17049" i="127"/>
  <c r="C17050" i="127"/>
  <c r="C17051" i="127"/>
  <c r="C17052" i="127"/>
  <c r="C17053" i="127"/>
  <c r="C17054" i="127"/>
  <c r="C17055" i="127"/>
  <c r="C17056" i="127"/>
  <c r="C17057" i="127"/>
  <c r="C17058" i="127"/>
  <c r="C17059" i="127"/>
  <c r="C17060" i="127"/>
  <c r="C17061" i="127"/>
  <c r="C17062" i="127"/>
  <c r="C17063" i="127"/>
  <c r="C17064" i="127"/>
  <c r="C17065" i="127"/>
  <c r="C17066" i="127"/>
  <c r="C17067" i="127"/>
  <c r="C17068" i="127"/>
  <c r="C17069" i="127"/>
  <c r="C17070" i="127"/>
  <c r="C17071" i="127"/>
  <c r="C17072" i="127"/>
  <c r="C17073" i="127"/>
  <c r="C17074" i="127"/>
  <c r="C17075" i="127"/>
  <c r="C17076" i="127"/>
  <c r="C17077" i="127"/>
  <c r="C17078" i="127"/>
  <c r="C17079" i="127"/>
  <c r="C17080" i="127"/>
  <c r="C17081" i="127"/>
  <c r="C17082" i="127"/>
  <c r="C17083" i="127"/>
  <c r="C17084" i="127"/>
  <c r="C17085" i="127"/>
  <c r="C17086" i="127"/>
  <c r="C17087" i="127"/>
  <c r="C17088" i="127"/>
  <c r="C17089" i="127"/>
  <c r="C17090" i="127"/>
  <c r="C17091" i="127"/>
  <c r="C17092" i="127"/>
  <c r="C17093" i="127"/>
  <c r="C17094" i="127"/>
  <c r="C17095" i="127"/>
  <c r="C17096" i="127"/>
  <c r="C17097" i="127"/>
  <c r="C17098" i="127"/>
  <c r="C17099" i="127"/>
  <c r="C17100" i="127"/>
  <c r="C17101" i="127"/>
  <c r="C17102" i="127"/>
  <c r="C17103" i="127"/>
  <c r="C17104" i="127"/>
  <c r="C17105" i="127"/>
  <c r="C17106" i="127"/>
  <c r="C17107" i="127"/>
  <c r="C17108" i="127"/>
  <c r="C17109" i="127"/>
  <c r="C17110" i="127"/>
  <c r="C17111" i="127"/>
  <c r="C17112" i="127"/>
  <c r="C17113" i="127"/>
  <c r="C17114" i="127"/>
  <c r="C17115" i="127"/>
  <c r="C17116" i="127"/>
  <c r="C17117" i="127"/>
  <c r="C17118" i="127"/>
  <c r="C17119" i="127"/>
  <c r="C17120" i="127"/>
  <c r="C17121" i="127"/>
  <c r="C17122" i="127"/>
  <c r="C17123" i="127"/>
  <c r="C17124" i="127"/>
  <c r="C17125" i="127"/>
  <c r="C17126" i="127"/>
  <c r="C17127" i="127"/>
  <c r="C17128" i="127"/>
  <c r="C17129" i="127"/>
  <c r="C17130" i="127"/>
  <c r="C17131" i="127"/>
  <c r="C17132" i="127"/>
  <c r="C17133" i="127"/>
  <c r="C17134" i="127"/>
  <c r="C17135" i="127"/>
  <c r="C17136" i="127"/>
  <c r="C17137" i="127"/>
  <c r="C17138" i="127"/>
  <c r="C17139" i="127"/>
  <c r="C17140" i="127"/>
  <c r="C17141" i="127"/>
  <c r="C17142" i="127"/>
  <c r="C17143" i="127"/>
  <c r="C17144" i="127"/>
  <c r="C17145" i="127"/>
  <c r="C17146" i="127"/>
  <c r="C17147" i="127"/>
  <c r="C17148" i="127"/>
  <c r="C17149" i="127"/>
  <c r="C17150" i="127"/>
  <c r="C17151" i="127"/>
  <c r="C17152" i="127"/>
  <c r="C17153" i="127"/>
  <c r="C17154" i="127"/>
  <c r="C17155" i="127"/>
  <c r="C17156" i="127"/>
  <c r="C17157" i="127"/>
  <c r="C17158" i="127"/>
  <c r="C17159" i="127"/>
  <c r="C17160" i="127"/>
  <c r="C17161" i="127"/>
  <c r="C17162" i="127"/>
  <c r="C17163" i="127"/>
  <c r="C17164" i="127"/>
  <c r="C17165" i="127"/>
  <c r="C17166" i="127"/>
  <c r="C17167" i="127"/>
  <c r="C17168" i="127"/>
  <c r="C17169" i="127"/>
  <c r="C17170" i="127"/>
  <c r="C17171" i="127"/>
  <c r="C17172" i="127"/>
  <c r="C17173" i="127"/>
  <c r="C17174" i="127"/>
  <c r="C17175" i="127"/>
  <c r="C17176" i="127"/>
  <c r="C17177" i="127"/>
  <c r="C17178" i="127"/>
  <c r="C17179" i="127"/>
  <c r="C17180" i="127"/>
  <c r="C17181" i="127"/>
  <c r="C17182" i="127"/>
  <c r="C17183" i="127"/>
  <c r="C17184" i="127"/>
  <c r="C17185" i="127"/>
  <c r="C17186" i="127"/>
  <c r="C17187" i="127"/>
  <c r="C17188" i="127"/>
  <c r="C17189" i="127"/>
  <c r="C17190" i="127"/>
  <c r="C17191" i="127"/>
  <c r="C17192" i="127"/>
  <c r="C17193" i="127"/>
  <c r="C17194" i="127"/>
  <c r="C17195" i="127"/>
  <c r="C17196" i="127"/>
  <c r="C17197" i="127"/>
  <c r="C17198" i="127"/>
  <c r="C17199" i="127"/>
  <c r="C17200" i="127"/>
  <c r="C17201" i="127"/>
  <c r="C17202" i="127"/>
  <c r="C17203" i="127"/>
  <c r="C17204" i="127"/>
  <c r="C17205" i="127"/>
  <c r="C17206" i="127"/>
  <c r="C17207" i="127"/>
  <c r="C17208" i="127"/>
  <c r="C17209" i="127"/>
  <c r="C17210" i="127"/>
  <c r="C17211" i="127"/>
  <c r="C17212" i="127"/>
  <c r="C17213" i="127"/>
  <c r="C17214" i="127"/>
  <c r="C17215" i="127"/>
  <c r="C17216" i="127"/>
  <c r="C17217" i="127"/>
  <c r="C17218" i="127"/>
  <c r="C17219" i="127"/>
  <c r="C17220" i="127"/>
  <c r="C17221" i="127"/>
  <c r="C17222" i="127"/>
  <c r="C17223" i="127"/>
  <c r="C17224" i="127"/>
  <c r="C17225" i="127"/>
  <c r="C17226" i="127"/>
  <c r="C17227" i="127"/>
  <c r="C17228" i="127"/>
  <c r="C17229" i="127"/>
  <c r="C17230" i="127"/>
  <c r="C17231" i="127"/>
  <c r="C17232" i="127"/>
  <c r="C17233" i="127"/>
  <c r="C17234" i="127"/>
  <c r="C17235" i="127"/>
  <c r="C17236" i="127"/>
  <c r="C17237" i="127"/>
  <c r="C17238" i="127"/>
  <c r="C17239" i="127"/>
  <c r="C17240" i="127"/>
  <c r="C17241" i="127"/>
  <c r="C17242" i="127"/>
  <c r="C17243" i="127"/>
  <c r="C17244" i="127"/>
  <c r="C17245" i="127"/>
  <c r="C17246" i="127"/>
  <c r="C17247" i="127"/>
  <c r="C17248" i="127"/>
  <c r="C17249" i="127"/>
  <c r="C17250" i="127"/>
  <c r="C17251" i="127"/>
  <c r="C17252" i="127"/>
  <c r="C17253" i="127"/>
  <c r="C17254" i="127"/>
  <c r="C17255" i="127"/>
  <c r="C17256" i="127"/>
  <c r="C17257" i="127"/>
  <c r="C17258" i="127"/>
  <c r="C17259" i="127"/>
  <c r="C17260" i="127"/>
  <c r="C17261" i="127"/>
  <c r="C17262" i="127"/>
  <c r="C17263" i="127"/>
  <c r="C17264" i="127"/>
  <c r="C17265" i="127"/>
  <c r="C17266" i="127"/>
  <c r="C17267" i="127"/>
  <c r="C17268" i="127"/>
  <c r="C17269" i="127"/>
  <c r="C17270" i="127"/>
  <c r="C17271" i="127"/>
  <c r="C17272" i="127"/>
  <c r="C17273" i="127"/>
  <c r="C17274" i="127"/>
  <c r="C17275" i="127"/>
  <c r="C17276" i="127"/>
  <c r="C17277" i="127"/>
  <c r="C17278" i="127"/>
  <c r="C17279" i="127"/>
  <c r="C17280" i="127"/>
  <c r="C17281" i="127"/>
  <c r="C17282" i="127"/>
  <c r="C17283" i="127"/>
  <c r="C17284" i="127"/>
  <c r="C17285" i="127"/>
  <c r="C17286" i="127"/>
  <c r="C17287" i="127"/>
  <c r="C17288" i="127"/>
  <c r="C17289" i="127"/>
  <c r="C17290" i="127"/>
  <c r="C17291" i="127"/>
  <c r="C17292" i="127"/>
  <c r="C17293" i="127"/>
  <c r="C17294" i="127"/>
  <c r="C17295" i="127"/>
  <c r="C17296" i="127"/>
  <c r="C17297" i="127"/>
  <c r="C17298" i="127"/>
  <c r="C17299" i="127"/>
  <c r="C17300" i="127"/>
  <c r="C17301" i="127"/>
  <c r="C17302" i="127"/>
  <c r="C17303" i="127"/>
  <c r="C17304" i="127"/>
  <c r="C17305" i="127"/>
  <c r="C17306" i="127"/>
  <c r="C17307" i="127"/>
  <c r="C17308" i="127"/>
  <c r="C17309" i="127"/>
  <c r="C17310" i="127"/>
  <c r="C17311" i="127"/>
  <c r="C17312" i="127"/>
  <c r="C17313" i="127"/>
  <c r="C17314" i="127"/>
  <c r="C17315" i="127"/>
  <c r="C17316" i="127"/>
  <c r="C17317" i="127"/>
  <c r="C17318" i="127"/>
  <c r="C17319" i="127"/>
  <c r="C17320" i="127"/>
  <c r="C17321" i="127"/>
  <c r="C17322" i="127"/>
  <c r="C17323" i="127"/>
  <c r="C17324" i="127"/>
  <c r="C17325" i="127"/>
  <c r="C17326" i="127"/>
  <c r="C17327" i="127"/>
  <c r="C17328" i="127"/>
  <c r="C17329" i="127"/>
  <c r="C17330" i="127"/>
  <c r="C17331" i="127"/>
  <c r="C17332" i="127"/>
  <c r="C17333" i="127"/>
  <c r="C17334" i="127"/>
  <c r="C17335" i="127"/>
  <c r="C17336" i="127"/>
  <c r="C17337" i="127"/>
  <c r="C17338" i="127"/>
  <c r="C17339" i="127"/>
  <c r="C17340" i="127"/>
  <c r="C17341" i="127"/>
  <c r="C17342" i="127"/>
  <c r="C17343" i="127"/>
  <c r="C17344" i="127"/>
  <c r="C17345" i="127"/>
  <c r="C17346" i="127"/>
  <c r="C17347" i="127"/>
  <c r="C17348" i="127"/>
  <c r="C17349" i="127"/>
  <c r="C17350" i="127"/>
  <c r="C17351" i="127"/>
  <c r="C17352" i="127"/>
  <c r="C17353" i="127"/>
  <c r="C17354" i="127"/>
  <c r="C17355" i="127"/>
  <c r="C17356" i="127"/>
  <c r="C17357" i="127"/>
  <c r="C17358" i="127"/>
  <c r="C17359" i="127"/>
  <c r="C17360" i="127"/>
  <c r="C17361" i="127"/>
  <c r="C17362" i="127"/>
  <c r="C17363" i="127"/>
  <c r="C17364" i="127"/>
  <c r="C17365" i="127"/>
  <c r="C17366" i="127"/>
  <c r="C17367" i="127"/>
  <c r="C17368" i="127"/>
  <c r="C17369" i="127"/>
  <c r="C17370" i="127"/>
  <c r="C17371" i="127"/>
  <c r="C17372" i="127"/>
  <c r="C17373" i="127"/>
  <c r="C17374" i="127"/>
  <c r="C17375" i="127"/>
  <c r="C17376" i="127"/>
  <c r="C17377" i="127"/>
  <c r="C17378" i="127"/>
  <c r="C17379" i="127"/>
  <c r="C17380" i="127"/>
  <c r="C17381" i="127"/>
  <c r="C17382" i="127"/>
  <c r="C17383" i="127"/>
  <c r="C17384" i="127"/>
  <c r="C17385" i="127"/>
  <c r="C17386" i="127"/>
  <c r="C17387" i="127"/>
  <c r="C17388" i="127"/>
  <c r="C17389" i="127"/>
  <c r="C17390" i="127"/>
  <c r="C17391" i="127"/>
  <c r="C17392" i="127"/>
  <c r="C17393" i="127"/>
  <c r="C17394" i="127"/>
  <c r="C17395" i="127"/>
  <c r="C17396" i="127"/>
  <c r="C17397" i="127"/>
  <c r="C17398" i="127"/>
  <c r="C17399" i="127"/>
  <c r="C17400" i="127"/>
  <c r="C17401" i="127"/>
  <c r="C17402" i="127"/>
  <c r="C17403" i="127"/>
  <c r="C17404" i="127"/>
  <c r="C17405" i="127"/>
  <c r="C17406" i="127"/>
  <c r="C17407" i="127"/>
  <c r="C17408" i="127"/>
  <c r="C17409" i="127"/>
  <c r="C17410" i="127"/>
  <c r="C17411" i="127"/>
  <c r="C17412" i="127"/>
  <c r="C17413" i="127"/>
  <c r="C17414" i="127"/>
  <c r="C17415" i="127"/>
  <c r="C17416" i="127"/>
  <c r="C17417" i="127"/>
  <c r="C17418" i="127"/>
  <c r="C17419" i="127"/>
  <c r="C17420" i="127"/>
  <c r="C17421" i="127"/>
  <c r="C17422" i="127"/>
  <c r="C17423" i="127"/>
  <c r="C17424" i="127"/>
  <c r="C17425" i="127"/>
  <c r="C17426" i="127"/>
  <c r="C17427" i="127"/>
  <c r="C17428" i="127"/>
  <c r="C17429" i="127"/>
  <c r="C17430" i="127"/>
  <c r="C17431" i="127"/>
  <c r="C17432" i="127"/>
  <c r="C17433" i="127"/>
  <c r="C17434" i="127"/>
  <c r="C17435" i="127"/>
  <c r="C17436" i="127"/>
  <c r="C17437" i="127"/>
  <c r="C17438" i="127"/>
  <c r="C17439" i="127"/>
  <c r="C17440" i="127"/>
  <c r="C17441" i="127"/>
  <c r="C17442" i="127"/>
  <c r="C17443" i="127"/>
  <c r="C17444" i="127"/>
  <c r="C17445" i="127"/>
  <c r="C17446" i="127"/>
  <c r="C17447" i="127"/>
  <c r="C17448" i="127"/>
  <c r="C17449" i="127"/>
  <c r="C17450" i="127"/>
  <c r="C17451" i="127"/>
  <c r="C17452" i="127"/>
  <c r="C17453" i="127"/>
  <c r="C17454" i="127"/>
  <c r="C17455" i="127"/>
  <c r="C17456" i="127"/>
  <c r="C17457" i="127"/>
  <c r="C17458" i="127"/>
  <c r="C17459" i="127"/>
  <c r="C17460" i="127"/>
  <c r="C17461" i="127"/>
  <c r="C17462" i="127"/>
  <c r="C17463" i="127"/>
  <c r="C17464" i="127"/>
  <c r="C17465" i="127"/>
  <c r="C17466" i="127"/>
  <c r="C17467" i="127"/>
  <c r="C17468" i="127"/>
  <c r="C17469" i="127"/>
  <c r="C17470" i="127"/>
  <c r="C17471" i="127"/>
  <c r="C17472" i="127"/>
  <c r="C17473" i="127"/>
  <c r="C17474" i="127"/>
  <c r="C17475" i="127"/>
  <c r="C17476" i="127"/>
  <c r="C17477" i="127"/>
  <c r="C17478" i="127"/>
  <c r="C17479" i="127"/>
  <c r="C17480" i="127"/>
  <c r="C17481" i="127"/>
  <c r="C17482" i="127"/>
  <c r="C17483" i="127"/>
  <c r="C17484" i="127"/>
  <c r="C17485" i="127"/>
  <c r="C17486" i="127"/>
  <c r="C17487" i="127"/>
  <c r="C17488" i="127"/>
  <c r="C17489" i="127"/>
  <c r="C17490" i="127"/>
  <c r="C17491" i="127"/>
  <c r="C17492" i="127"/>
  <c r="C17493" i="127"/>
  <c r="C17494" i="127"/>
  <c r="C17495" i="127"/>
  <c r="C17496" i="127"/>
  <c r="C17497" i="127"/>
  <c r="C17498" i="127"/>
  <c r="C17499" i="127"/>
  <c r="C17500" i="127"/>
  <c r="C17501" i="127"/>
  <c r="C17502" i="127"/>
  <c r="C17503" i="127"/>
  <c r="C17504" i="127"/>
  <c r="C17505" i="127"/>
  <c r="C17506" i="127"/>
  <c r="C17507" i="127"/>
  <c r="C17508" i="127"/>
  <c r="C17509" i="127"/>
  <c r="C17510" i="127"/>
  <c r="C17511" i="127"/>
  <c r="C17512" i="127"/>
  <c r="C17513" i="127"/>
  <c r="C17514" i="127"/>
  <c r="C17515" i="127"/>
  <c r="C17516" i="127"/>
  <c r="C17517" i="127"/>
  <c r="C17518" i="127"/>
  <c r="C17519" i="127"/>
  <c r="C17520" i="127"/>
  <c r="C17521" i="127"/>
  <c r="C17522" i="127"/>
  <c r="C17523" i="127"/>
  <c r="C17524" i="127"/>
  <c r="C17525" i="127"/>
  <c r="C17526" i="127"/>
  <c r="C17527" i="127"/>
  <c r="C17528" i="127"/>
  <c r="C17529" i="127"/>
  <c r="C17530" i="127"/>
  <c r="C17531" i="127"/>
  <c r="C17532" i="127"/>
  <c r="C17533" i="127"/>
  <c r="C17534" i="127"/>
  <c r="C17535" i="127"/>
  <c r="C17536" i="127"/>
  <c r="C17537" i="127"/>
  <c r="C17538" i="127"/>
  <c r="C17539" i="127"/>
  <c r="C17540" i="127"/>
  <c r="C17541" i="127"/>
  <c r="C17542" i="127"/>
  <c r="C17543" i="127"/>
  <c r="C17544" i="127"/>
  <c r="C17545" i="127"/>
  <c r="C17546" i="127"/>
  <c r="C17547" i="127"/>
  <c r="C17548" i="127"/>
  <c r="C17549" i="127"/>
  <c r="C17550" i="127"/>
  <c r="C17551" i="127"/>
  <c r="C17552" i="127"/>
  <c r="C17553" i="127"/>
  <c r="C17554" i="127"/>
  <c r="C17555" i="127"/>
  <c r="C17556" i="127"/>
  <c r="C17557" i="127"/>
  <c r="C17558" i="127"/>
  <c r="C17559" i="127"/>
  <c r="C17560" i="127"/>
  <c r="C17561" i="127"/>
  <c r="C17562" i="127"/>
  <c r="C17563" i="127"/>
  <c r="C17564" i="127"/>
  <c r="C17565" i="127"/>
  <c r="C17566" i="127"/>
  <c r="C17567" i="127"/>
  <c r="C17568" i="127"/>
  <c r="C17569" i="127"/>
  <c r="C17570" i="127"/>
  <c r="C17571" i="127"/>
  <c r="C17572" i="127"/>
  <c r="C17573" i="127"/>
  <c r="C17574" i="127"/>
  <c r="C17575" i="127"/>
  <c r="C17576" i="127"/>
  <c r="C17577" i="127"/>
  <c r="C17578" i="127"/>
  <c r="C17579" i="127"/>
  <c r="C17580" i="127"/>
  <c r="C17581" i="127"/>
  <c r="C17582" i="127"/>
  <c r="C17583" i="127"/>
  <c r="C17584" i="127"/>
  <c r="C17585" i="127"/>
  <c r="C17586" i="127"/>
  <c r="C17587" i="127"/>
  <c r="C17588" i="127"/>
  <c r="C17589" i="127"/>
  <c r="C17590" i="127"/>
  <c r="C17591" i="127"/>
  <c r="C17592" i="127"/>
  <c r="C17593" i="127"/>
  <c r="C17594" i="127"/>
  <c r="C17595" i="127"/>
  <c r="C17596" i="127"/>
  <c r="C17597" i="127"/>
  <c r="C17598" i="127"/>
  <c r="C17599" i="127"/>
  <c r="C17600" i="127"/>
  <c r="C17601" i="127"/>
  <c r="C17602" i="127"/>
  <c r="C17603" i="127"/>
  <c r="C17604" i="127"/>
  <c r="C17605" i="127"/>
  <c r="C17606" i="127"/>
  <c r="C17607" i="127"/>
  <c r="C17608" i="127"/>
  <c r="C17609" i="127"/>
  <c r="C17610" i="127"/>
  <c r="C17611" i="127"/>
  <c r="C17612" i="127"/>
  <c r="C17613" i="127"/>
  <c r="C17614" i="127"/>
  <c r="C17615" i="127"/>
  <c r="C17616" i="127"/>
  <c r="C17617" i="127"/>
  <c r="C17618" i="127"/>
  <c r="C17619" i="127"/>
  <c r="C17620" i="127"/>
  <c r="C17621" i="127"/>
  <c r="C17622" i="127"/>
  <c r="C17623" i="127"/>
  <c r="C17624" i="127"/>
  <c r="C17625" i="127"/>
  <c r="C17626" i="127"/>
  <c r="C17627" i="127"/>
  <c r="C17628" i="127"/>
  <c r="C17629" i="127"/>
  <c r="C17630" i="127"/>
  <c r="C17631" i="127"/>
  <c r="C17632" i="127"/>
  <c r="C17633" i="127"/>
  <c r="C17634" i="127"/>
  <c r="C17635" i="127"/>
  <c r="C17636" i="127"/>
  <c r="C17637" i="127"/>
  <c r="C17638" i="127"/>
  <c r="C17639" i="127"/>
  <c r="C17640" i="127"/>
  <c r="C17641" i="127"/>
  <c r="C17642" i="127"/>
  <c r="C17643" i="127"/>
  <c r="C17644" i="127"/>
  <c r="C17645" i="127"/>
  <c r="C17646" i="127"/>
  <c r="C17647" i="127"/>
  <c r="C17648" i="127"/>
  <c r="C17649" i="127"/>
  <c r="C17650" i="127"/>
  <c r="C17651" i="127"/>
  <c r="C17652" i="127"/>
  <c r="C17653" i="127"/>
  <c r="C17654" i="127"/>
  <c r="C17655" i="127"/>
  <c r="C17656" i="127"/>
  <c r="C17657" i="127"/>
  <c r="C17658" i="127"/>
  <c r="C17659" i="127"/>
  <c r="C17660" i="127"/>
  <c r="C17661" i="127"/>
  <c r="C17662" i="127"/>
  <c r="C17663" i="127"/>
  <c r="C17664" i="127"/>
  <c r="C17665" i="127"/>
  <c r="C17666" i="127"/>
  <c r="C17667" i="127"/>
  <c r="C17668" i="127"/>
  <c r="C17669" i="127"/>
  <c r="C17670" i="127"/>
  <c r="C17671" i="127"/>
  <c r="C17672" i="127"/>
  <c r="C17673" i="127"/>
  <c r="C17674" i="127"/>
  <c r="C17675" i="127"/>
  <c r="C17676" i="127"/>
  <c r="C17677" i="127"/>
  <c r="C17678" i="127"/>
  <c r="C17679" i="127"/>
  <c r="C17680" i="127"/>
  <c r="C17681" i="127"/>
  <c r="C17682" i="127"/>
  <c r="C17683" i="127"/>
  <c r="C17684" i="127"/>
  <c r="C17685" i="127"/>
  <c r="C17686" i="127"/>
  <c r="C17687" i="127"/>
  <c r="C17688" i="127"/>
  <c r="C17689" i="127"/>
  <c r="C17690" i="127"/>
  <c r="C17691" i="127"/>
  <c r="C17692" i="127"/>
  <c r="C17693" i="127"/>
  <c r="C17694" i="127"/>
  <c r="C17695" i="127"/>
  <c r="C17696" i="127"/>
  <c r="C17697" i="127"/>
  <c r="C17698" i="127"/>
  <c r="C17699" i="127"/>
  <c r="C17700" i="127"/>
  <c r="C17701" i="127"/>
  <c r="C17702" i="127"/>
  <c r="C17703" i="127"/>
  <c r="C17704" i="127"/>
  <c r="C17705" i="127"/>
  <c r="C17706" i="127"/>
  <c r="C17707" i="127"/>
  <c r="C17708" i="127"/>
  <c r="C17709" i="127"/>
  <c r="C17710" i="127"/>
  <c r="C17711" i="127"/>
  <c r="C17712" i="127"/>
  <c r="C17713" i="127"/>
  <c r="C17714" i="127"/>
  <c r="C17715" i="127"/>
  <c r="C17716" i="127"/>
  <c r="C17717" i="127"/>
  <c r="C17718" i="127"/>
  <c r="C17719" i="127"/>
  <c r="C17720" i="127"/>
  <c r="C17721" i="127"/>
  <c r="C17722" i="127"/>
  <c r="C17723" i="127"/>
  <c r="C17724" i="127"/>
  <c r="C17725" i="127"/>
  <c r="C17726" i="127"/>
  <c r="C17727" i="127"/>
  <c r="C17728" i="127"/>
  <c r="C17729" i="127"/>
  <c r="C17730" i="127"/>
  <c r="C17731" i="127"/>
  <c r="C17732" i="127"/>
  <c r="C17733" i="127"/>
  <c r="C17734" i="127"/>
  <c r="C17735" i="127"/>
  <c r="C17736" i="127"/>
  <c r="C17737" i="127"/>
  <c r="C17738" i="127"/>
  <c r="C17739" i="127"/>
  <c r="C17740" i="127"/>
  <c r="C17741" i="127"/>
  <c r="C17742" i="127"/>
  <c r="C17743" i="127"/>
  <c r="C17744" i="127"/>
  <c r="C17745" i="127"/>
  <c r="C17746" i="127"/>
  <c r="C17747" i="127"/>
  <c r="C17748" i="127"/>
  <c r="C17749" i="127"/>
  <c r="C17750" i="127"/>
  <c r="C17751" i="127"/>
  <c r="C17752" i="127"/>
  <c r="C17753" i="127"/>
  <c r="C17754" i="127"/>
  <c r="C17755" i="127"/>
  <c r="C17756" i="127"/>
  <c r="C17757" i="127"/>
  <c r="C17758" i="127"/>
  <c r="C17759" i="127"/>
  <c r="C17760" i="127"/>
  <c r="C17761" i="127"/>
  <c r="C17762" i="127"/>
  <c r="C17763" i="127"/>
  <c r="C17764" i="127"/>
  <c r="C17765" i="127"/>
  <c r="C17766" i="127"/>
  <c r="C17767" i="127"/>
  <c r="C17768" i="127"/>
  <c r="C17769" i="127"/>
  <c r="C17770" i="127"/>
  <c r="C17771" i="127"/>
  <c r="C17772" i="127"/>
  <c r="C17773" i="127"/>
  <c r="C17774" i="127"/>
  <c r="C17775" i="127"/>
  <c r="C17776" i="127"/>
  <c r="C17777" i="127"/>
  <c r="C17778" i="127"/>
  <c r="C17779" i="127"/>
  <c r="C17780" i="127"/>
  <c r="C17781" i="127"/>
  <c r="C17782" i="127"/>
  <c r="C17783" i="127"/>
  <c r="C17784" i="127"/>
  <c r="C17785" i="127"/>
  <c r="C17786" i="127"/>
  <c r="C17787" i="127"/>
  <c r="C17788" i="127"/>
  <c r="C17789" i="127"/>
  <c r="C17790" i="127"/>
  <c r="C17791" i="127"/>
  <c r="C17792" i="127"/>
  <c r="C17793" i="127"/>
  <c r="C17794" i="127"/>
  <c r="C17795" i="127"/>
  <c r="C17796" i="127"/>
  <c r="C17797" i="127"/>
  <c r="C17798" i="127"/>
  <c r="C17799" i="127"/>
  <c r="C17800" i="127"/>
  <c r="C17801" i="127"/>
  <c r="C17802" i="127"/>
  <c r="C17803" i="127"/>
  <c r="C17804" i="127"/>
  <c r="C17805" i="127"/>
  <c r="C17806" i="127"/>
  <c r="C17807" i="127"/>
  <c r="C17808" i="127"/>
  <c r="C17809" i="127"/>
  <c r="C17810" i="127"/>
  <c r="C17811" i="127"/>
  <c r="C17812" i="127"/>
  <c r="C17813" i="127"/>
  <c r="C17814" i="127"/>
  <c r="C17815" i="127"/>
  <c r="C17816" i="127"/>
  <c r="C17817" i="127"/>
  <c r="C17818" i="127"/>
  <c r="C17819" i="127"/>
  <c r="C17820" i="127"/>
  <c r="C17821" i="127"/>
  <c r="C17822" i="127"/>
  <c r="C17823" i="127"/>
  <c r="C17824" i="127"/>
  <c r="C17825" i="127"/>
  <c r="C17826" i="127"/>
  <c r="C17827" i="127"/>
  <c r="C17828" i="127"/>
  <c r="C17829" i="127"/>
  <c r="C17830" i="127"/>
  <c r="C17831" i="127"/>
  <c r="C17832" i="127"/>
  <c r="C17833" i="127"/>
  <c r="C17834" i="127"/>
  <c r="C17835" i="127"/>
  <c r="C17836" i="127"/>
  <c r="C17837" i="127"/>
  <c r="C17838" i="127"/>
  <c r="C17839" i="127"/>
  <c r="C17840" i="127"/>
  <c r="C17841" i="127"/>
  <c r="C17842" i="127"/>
  <c r="C17843" i="127"/>
  <c r="C17844" i="127"/>
  <c r="C17845" i="127"/>
  <c r="C17846" i="127"/>
  <c r="C17847" i="127"/>
  <c r="C17848" i="127"/>
  <c r="C17849" i="127"/>
  <c r="C17850" i="127"/>
  <c r="C17851" i="127"/>
  <c r="C17852" i="127"/>
  <c r="C17853" i="127"/>
  <c r="C17854" i="127"/>
  <c r="C17855" i="127"/>
  <c r="C17856" i="127"/>
  <c r="C17857" i="127"/>
  <c r="C17858" i="127"/>
  <c r="C17859" i="127"/>
  <c r="C17860" i="127"/>
  <c r="C17861" i="127"/>
  <c r="C17862" i="127"/>
  <c r="C17863" i="127"/>
  <c r="C17864" i="127"/>
  <c r="C17865" i="127"/>
  <c r="C17866" i="127"/>
  <c r="C17867" i="127"/>
  <c r="C17868" i="127"/>
  <c r="C17869" i="127"/>
  <c r="C17870" i="127"/>
  <c r="C17871" i="127"/>
  <c r="C17872" i="127"/>
  <c r="C17873" i="127"/>
  <c r="C17874" i="127"/>
  <c r="C17875" i="127"/>
  <c r="C17876" i="127"/>
  <c r="C17877" i="127"/>
  <c r="C17878" i="127"/>
  <c r="C17879" i="127"/>
  <c r="C17880" i="127"/>
  <c r="C17881" i="127"/>
  <c r="C17882" i="127"/>
  <c r="C17883" i="127"/>
  <c r="C17884" i="127"/>
  <c r="C17885" i="127"/>
  <c r="C17886" i="127"/>
  <c r="C17887" i="127"/>
  <c r="C17888" i="127"/>
  <c r="C17889" i="127"/>
  <c r="C17890" i="127"/>
  <c r="C17891" i="127"/>
  <c r="C17892" i="127"/>
  <c r="C17893" i="127"/>
  <c r="C17894" i="127"/>
  <c r="C17895" i="127"/>
  <c r="C17896" i="127"/>
  <c r="C17897" i="127"/>
  <c r="C17898" i="127"/>
  <c r="C17899" i="127"/>
  <c r="C17900" i="127"/>
  <c r="C17901" i="127"/>
  <c r="C17902" i="127"/>
  <c r="C17903" i="127"/>
  <c r="C17904" i="127"/>
  <c r="C17905" i="127"/>
  <c r="C17906" i="127"/>
  <c r="C17907" i="127"/>
  <c r="C17908" i="127"/>
  <c r="C17909" i="127"/>
  <c r="C17910" i="127"/>
  <c r="C17911" i="127"/>
  <c r="C17912" i="127"/>
  <c r="C17913" i="127"/>
  <c r="C17914" i="127"/>
  <c r="C17915" i="127"/>
  <c r="C17916" i="127"/>
  <c r="C17917" i="127"/>
  <c r="C17918" i="127"/>
  <c r="C17919" i="127"/>
  <c r="C17920" i="127"/>
  <c r="C17921" i="127"/>
  <c r="C17922" i="127"/>
  <c r="C17923" i="127"/>
  <c r="C17924" i="127"/>
  <c r="C17925" i="127"/>
  <c r="C17926" i="127"/>
  <c r="C17927" i="127"/>
  <c r="C17928" i="127"/>
  <c r="C17929" i="127"/>
  <c r="C17930" i="127"/>
  <c r="C17931" i="127"/>
  <c r="C17932" i="127"/>
  <c r="C17933" i="127"/>
  <c r="C17934" i="127"/>
  <c r="C17935" i="127"/>
  <c r="C17936" i="127"/>
  <c r="C17937" i="127"/>
  <c r="C17938" i="127"/>
  <c r="C17939" i="127"/>
  <c r="C17940" i="127"/>
  <c r="C17941" i="127"/>
  <c r="C17942" i="127"/>
  <c r="C17943" i="127"/>
  <c r="C17944" i="127"/>
  <c r="C17945" i="127"/>
  <c r="C17946" i="127"/>
  <c r="C17947" i="127"/>
  <c r="C17948" i="127"/>
  <c r="C17949" i="127"/>
  <c r="C17950" i="127"/>
  <c r="C17951" i="127"/>
  <c r="C17952" i="127"/>
  <c r="C17953" i="127"/>
  <c r="C17954" i="127"/>
  <c r="C17955" i="127"/>
  <c r="C17956" i="127"/>
  <c r="C17957" i="127"/>
  <c r="C17958" i="127"/>
  <c r="C17959" i="127"/>
  <c r="C17960" i="127"/>
  <c r="C17961" i="127"/>
  <c r="C17962" i="127"/>
  <c r="C17963" i="127"/>
  <c r="C17964" i="127"/>
  <c r="C17965" i="127"/>
  <c r="C17966" i="127"/>
  <c r="C17967" i="127"/>
  <c r="C17968" i="127"/>
  <c r="C17969" i="127"/>
  <c r="C17970" i="127"/>
  <c r="C17971" i="127"/>
  <c r="C17972" i="127"/>
  <c r="C17973" i="127"/>
  <c r="C17974" i="127"/>
  <c r="C17975" i="127"/>
  <c r="C17976" i="127"/>
  <c r="C17977" i="127"/>
  <c r="C17978" i="127"/>
  <c r="C17979" i="127"/>
  <c r="C17980" i="127"/>
  <c r="C17981" i="127"/>
  <c r="C17982" i="127"/>
  <c r="C17983" i="127"/>
  <c r="C17984" i="127"/>
  <c r="C17985" i="127"/>
  <c r="C17986" i="127"/>
  <c r="C17987" i="127"/>
  <c r="C17988" i="127"/>
  <c r="C17989" i="127"/>
  <c r="C17990" i="127"/>
  <c r="C17991" i="127"/>
  <c r="C17992" i="127"/>
  <c r="C17993" i="127"/>
  <c r="C17994" i="127"/>
  <c r="C17995" i="127"/>
  <c r="C17996" i="127"/>
  <c r="C17997" i="127"/>
  <c r="C17998" i="127"/>
  <c r="C17999" i="127"/>
  <c r="C18000" i="127"/>
  <c r="C18001" i="127"/>
  <c r="C18002" i="127"/>
  <c r="C18003" i="127"/>
  <c r="C18004" i="127"/>
  <c r="C18005" i="127"/>
  <c r="C18006" i="127"/>
  <c r="C18007" i="127"/>
  <c r="C18008" i="127"/>
  <c r="C18009" i="127"/>
  <c r="C18010" i="127"/>
  <c r="C18011" i="127"/>
  <c r="C18012" i="127"/>
  <c r="C18013" i="127"/>
  <c r="C18014" i="127"/>
  <c r="C18015" i="127"/>
  <c r="C18016" i="127"/>
  <c r="C18017" i="127"/>
  <c r="C18018" i="127"/>
  <c r="C18019" i="127"/>
  <c r="C18020" i="127"/>
  <c r="C18021" i="127"/>
  <c r="C18022" i="127"/>
  <c r="C18023" i="127"/>
  <c r="C18024" i="127"/>
  <c r="C18025" i="127"/>
  <c r="C18026" i="127"/>
  <c r="C18027" i="127"/>
  <c r="C18028" i="127"/>
  <c r="C18029" i="127"/>
  <c r="C18030" i="127"/>
  <c r="C18031" i="127"/>
  <c r="C18032" i="127"/>
  <c r="C18033" i="127"/>
  <c r="C18034" i="127"/>
  <c r="C18035" i="127"/>
  <c r="C18036" i="127"/>
  <c r="C18037" i="127"/>
  <c r="C18038" i="127"/>
  <c r="C18039" i="127"/>
  <c r="C18040" i="127"/>
  <c r="C18041" i="127"/>
  <c r="C18042" i="127"/>
  <c r="C18043" i="127"/>
  <c r="C18044" i="127"/>
  <c r="C18045" i="127"/>
  <c r="C18046" i="127"/>
  <c r="C18047" i="127"/>
  <c r="C18048" i="127"/>
  <c r="C18049" i="127"/>
  <c r="C18050" i="127"/>
  <c r="C18051" i="127"/>
  <c r="C18052" i="127"/>
  <c r="C18053" i="127"/>
  <c r="C18054" i="127"/>
  <c r="C18055" i="127"/>
  <c r="C18056" i="127"/>
  <c r="C18057" i="127"/>
  <c r="C18058" i="127"/>
  <c r="C18059" i="127"/>
  <c r="C18060" i="127"/>
  <c r="C18061" i="127"/>
  <c r="C18062" i="127"/>
  <c r="C18063" i="127"/>
  <c r="C18064" i="127"/>
  <c r="C18065" i="127"/>
  <c r="C18066" i="127"/>
  <c r="C18067" i="127"/>
  <c r="C18068" i="127"/>
  <c r="C18069" i="127"/>
  <c r="C18070" i="127"/>
  <c r="C18071" i="127"/>
  <c r="C18072" i="127"/>
  <c r="C18073" i="127"/>
  <c r="C18074" i="127"/>
  <c r="C18075" i="127"/>
  <c r="C18076" i="127"/>
  <c r="C18077" i="127"/>
  <c r="C18078" i="127"/>
  <c r="C18079" i="127"/>
  <c r="C18080" i="127"/>
  <c r="C18081" i="127"/>
  <c r="C18082" i="127"/>
  <c r="C18083" i="127"/>
  <c r="C18084" i="127"/>
  <c r="C18085" i="127"/>
  <c r="C18086" i="127"/>
  <c r="C18087" i="127"/>
  <c r="C18088" i="127"/>
  <c r="C18089" i="127"/>
  <c r="C18090" i="127"/>
  <c r="C18091" i="127"/>
  <c r="C18092" i="127"/>
  <c r="C18093" i="127"/>
  <c r="C18094" i="127"/>
  <c r="C18095" i="127"/>
  <c r="C18096" i="127"/>
  <c r="C18097" i="127"/>
  <c r="C18098" i="127"/>
  <c r="C18099" i="127"/>
  <c r="C18100" i="127"/>
  <c r="C18101" i="127"/>
  <c r="C18102" i="127"/>
  <c r="C18103" i="127"/>
  <c r="C18104" i="127"/>
  <c r="C18105" i="127"/>
  <c r="C18106" i="127"/>
  <c r="C18107" i="127"/>
  <c r="C18108" i="127"/>
  <c r="C18109" i="127"/>
  <c r="C18110" i="127"/>
  <c r="C18111" i="127"/>
  <c r="C18112" i="127"/>
  <c r="C18113" i="127"/>
  <c r="C18114" i="127"/>
  <c r="C18115" i="127"/>
  <c r="C18116" i="127"/>
  <c r="C18117" i="127"/>
  <c r="C18118" i="127"/>
  <c r="C18119" i="127"/>
  <c r="C18120" i="127"/>
  <c r="C18121" i="127"/>
  <c r="C18122" i="127"/>
  <c r="C18123" i="127"/>
  <c r="C18124" i="127"/>
  <c r="C18125" i="127"/>
  <c r="C18126" i="127"/>
  <c r="C18127" i="127"/>
  <c r="C18128" i="127"/>
  <c r="C18129" i="127"/>
  <c r="C18130" i="127"/>
  <c r="C18131" i="127"/>
  <c r="C18132" i="127"/>
  <c r="C18133" i="127"/>
  <c r="C18134" i="127"/>
  <c r="C18135" i="127"/>
  <c r="C18136" i="127"/>
  <c r="C18137" i="127"/>
  <c r="C18138" i="127"/>
  <c r="C18139" i="127"/>
  <c r="C18140" i="127"/>
  <c r="C18141" i="127"/>
  <c r="C18142" i="127"/>
  <c r="C18143" i="127"/>
  <c r="C18144" i="127"/>
  <c r="C18145" i="127"/>
  <c r="C18146" i="127"/>
  <c r="C18147" i="127"/>
  <c r="C18148" i="127"/>
  <c r="C18149" i="127"/>
  <c r="C18150" i="127"/>
  <c r="C18151" i="127"/>
  <c r="C18152" i="127"/>
  <c r="C18153" i="127"/>
  <c r="C18154" i="127"/>
  <c r="C18155" i="127"/>
  <c r="C18156" i="127"/>
  <c r="C18157" i="127"/>
  <c r="C18158" i="127"/>
  <c r="C18159" i="127"/>
  <c r="C18160" i="127"/>
  <c r="C18161" i="127"/>
  <c r="C18162" i="127"/>
  <c r="C18163" i="127"/>
  <c r="C18164" i="127"/>
  <c r="C18165" i="127"/>
  <c r="C18166" i="127"/>
  <c r="C18167" i="127"/>
  <c r="C18168" i="127"/>
  <c r="C18169" i="127"/>
  <c r="C18170" i="127"/>
  <c r="C18171" i="127"/>
  <c r="C18172" i="127"/>
  <c r="C18173" i="127"/>
  <c r="C18174" i="127"/>
  <c r="C18175" i="127"/>
  <c r="C18176" i="127"/>
  <c r="C18177" i="127"/>
  <c r="C18178" i="127"/>
  <c r="C18179" i="127"/>
  <c r="C18180" i="127"/>
  <c r="C18181" i="127"/>
  <c r="C18182" i="127"/>
  <c r="C18183" i="127"/>
  <c r="C18184" i="127"/>
  <c r="C18185" i="127"/>
  <c r="C18186" i="127"/>
  <c r="C18187" i="127"/>
  <c r="C18188" i="127"/>
  <c r="C18189" i="127"/>
  <c r="C18190" i="127"/>
  <c r="C18191" i="127"/>
  <c r="C18192" i="127"/>
  <c r="C18193" i="127"/>
  <c r="C18194" i="127"/>
  <c r="C18195" i="127"/>
  <c r="C18196" i="127"/>
  <c r="C18197" i="127"/>
  <c r="C18198" i="127"/>
  <c r="C18199" i="127"/>
  <c r="C18200" i="127"/>
  <c r="C18201" i="127"/>
  <c r="C18202" i="127"/>
  <c r="C18203" i="127"/>
  <c r="C18204" i="127"/>
  <c r="C18205" i="127"/>
  <c r="C18206" i="127"/>
  <c r="C18207" i="127"/>
  <c r="C18208" i="127"/>
  <c r="C18209" i="127"/>
  <c r="C18210" i="127"/>
  <c r="C18211" i="127"/>
  <c r="C18212" i="127"/>
  <c r="C18213" i="127"/>
  <c r="C18214" i="127"/>
  <c r="C18215" i="127"/>
  <c r="C18216" i="127"/>
  <c r="C18217" i="127"/>
  <c r="C18218" i="127"/>
  <c r="C18219" i="127"/>
  <c r="C18220" i="127"/>
  <c r="C18221" i="127"/>
  <c r="C18222" i="127"/>
  <c r="C18223" i="127"/>
  <c r="C18224" i="127"/>
  <c r="C18225" i="127"/>
  <c r="C18226" i="127"/>
  <c r="C18227" i="127"/>
  <c r="C18228" i="127"/>
  <c r="C18229" i="127"/>
  <c r="C18230" i="127"/>
  <c r="C18231" i="127"/>
  <c r="C18232" i="127"/>
  <c r="C18233" i="127"/>
  <c r="C18234" i="127"/>
  <c r="C18235" i="127"/>
  <c r="C18236" i="127"/>
  <c r="C18237" i="127"/>
  <c r="C18238" i="127"/>
  <c r="C18239" i="127"/>
  <c r="C18240" i="127"/>
  <c r="C18241" i="127"/>
  <c r="C18242" i="127"/>
  <c r="C18243" i="127"/>
  <c r="C18244" i="127"/>
  <c r="C18245" i="127"/>
  <c r="C18246" i="127"/>
  <c r="C18247" i="127"/>
  <c r="C18248" i="127"/>
  <c r="C18249" i="127"/>
  <c r="C18250" i="127"/>
  <c r="C18251" i="127"/>
  <c r="C18252" i="127"/>
  <c r="C18253" i="127"/>
  <c r="C18254" i="127"/>
  <c r="C18255" i="127"/>
  <c r="C18256" i="127"/>
  <c r="C18257" i="127"/>
  <c r="C18258" i="127"/>
  <c r="C18259" i="127"/>
  <c r="C18260" i="127"/>
  <c r="C18261" i="127"/>
  <c r="C18262" i="127"/>
  <c r="C18263" i="127"/>
  <c r="C18264" i="127"/>
  <c r="C18265" i="127"/>
  <c r="C18266" i="127"/>
  <c r="C18267" i="127"/>
  <c r="C18268" i="127"/>
  <c r="C18269" i="127"/>
  <c r="C18270" i="127"/>
  <c r="C18271" i="127"/>
  <c r="C18272" i="127"/>
  <c r="C18273" i="127"/>
  <c r="C18274" i="127"/>
  <c r="C18275" i="127"/>
  <c r="C18276" i="127"/>
  <c r="C18277" i="127"/>
  <c r="C18278" i="127"/>
  <c r="C18279" i="127"/>
  <c r="C18280" i="127"/>
  <c r="C18281" i="127"/>
  <c r="C18282" i="127"/>
  <c r="C18283" i="127"/>
  <c r="C18284" i="127"/>
  <c r="C18285" i="127"/>
  <c r="C18286" i="127"/>
  <c r="C18287" i="127"/>
  <c r="C18288" i="127"/>
  <c r="C18289" i="127"/>
  <c r="C18290" i="127"/>
  <c r="C18291" i="127"/>
  <c r="C18292" i="127"/>
  <c r="C18293" i="127"/>
  <c r="C18294" i="127"/>
  <c r="C18295" i="127"/>
  <c r="C18296" i="127"/>
  <c r="C18297" i="127"/>
  <c r="C18298" i="127"/>
  <c r="C18299" i="127"/>
  <c r="C18300" i="127"/>
  <c r="C18301" i="127"/>
  <c r="C18302" i="127"/>
  <c r="C18303" i="127"/>
  <c r="C18304" i="127"/>
  <c r="C18305" i="127"/>
  <c r="C18306" i="127"/>
  <c r="C18307" i="127"/>
  <c r="C18308" i="127"/>
  <c r="C18309" i="127"/>
  <c r="C18310" i="127"/>
  <c r="C18311" i="127"/>
  <c r="C18312" i="127"/>
  <c r="C18313" i="127"/>
  <c r="C18314" i="127"/>
  <c r="C18315" i="127"/>
  <c r="C18316" i="127"/>
  <c r="C18317" i="127"/>
  <c r="C18318" i="127"/>
  <c r="C18319" i="127"/>
  <c r="C18320" i="127"/>
  <c r="C18321" i="127"/>
  <c r="C18322" i="127"/>
  <c r="C18323" i="127"/>
  <c r="C18324" i="127"/>
  <c r="C18325" i="127"/>
  <c r="C18326" i="127"/>
  <c r="C18327" i="127"/>
  <c r="C18328" i="127"/>
  <c r="C18329" i="127"/>
  <c r="C18330" i="127"/>
  <c r="C18331" i="127"/>
  <c r="C18332" i="127"/>
  <c r="C18333" i="127"/>
  <c r="C18334" i="127"/>
  <c r="C18335" i="127"/>
  <c r="C18336" i="127"/>
  <c r="C18337" i="127"/>
  <c r="C18338" i="127"/>
  <c r="C18339" i="127"/>
  <c r="C18340" i="127"/>
  <c r="C18341" i="127"/>
  <c r="C18342" i="127"/>
  <c r="C18343" i="127"/>
  <c r="C18344" i="127"/>
  <c r="C18345" i="127"/>
  <c r="C18346" i="127"/>
  <c r="C18347" i="127"/>
  <c r="C18348" i="127"/>
  <c r="C18349" i="127"/>
  <c r="C18350" i="127"/>
  <c r="C18351" i="127"/>
  <c r="C18352" i="127"/>
  <c r="C18353" i="127"/>
  <c r="C18354" i="127"/>
  <c r="C18355" i="127"/>
  <c r="C18356" i="127"/>
  <c r="C18357" i="127"/>
  <c r="C18358" i="127"/>
  <c r="C18359" i="127"/>
  <c r="C18360" i="127"/>
  <c r="C18361" i="127"/>
  <c r="C18362" i="127"/>
  <c r="C18363" i="127"/>
  <c r="C18364" i="127"/>
  <c r="C18365" i="127"/>
  <c r="C18366" i="127"/>
  <c r="C18367" i="127"/>
  <c r="C18368" i="127"/>
  <c r="C18369" i="127"/>
  <c r="C18370" i="127"/>
  <c r="C18371" i="127"/>
  <c r="C18372" i="127"/>
  <c r="C18373" i="127"/>
  <c r="C18374" i="127"/>
  <c r="C18375" i="127"/>
  <c r="C18376" i="127"/>
  <c r="C18377" i="127"/>
  <c r="C18378" i="127"/>
  <c r="C18379" i="127"/>
  <c r="C18380" i="127"/>
  <c r="C18381" i="127"/>
  <c r="C18382" i="127"/>
  <c r="C18383" i="127"/>
  <c r="C18384" i="127"/>
  <c r="C18385" i="127"/>
  <c r="C18386" i="127"/>
  <c r="C18387" i="127"/>
  <c r="C18388" i="127"/>
  <c r="C18389" i="127"/>
  <c r="C18390" i="127"/>
  <c r="C18391" i="127"/>
  <c r="C18392" i="127"/>
  <c r="C18393" i="127"/>
  <c r="C18394" i="127"/>
  <c r="C18395" i="127"/>
  <c r="C18396" i="127"/>
  <c r="C18397" i="127"/>
  <c r="C18398" i="127"/>
  <c r="C18399" i="127"/>
  <c r="C18400" i="127"/>
  <c r="C18401" i="127"/>
  <c r="C18402" i="127"/>
  <c r="C18403" i="127"/>
  <c r="C18404" i="127"/>
  <c r="C18405" i="127"/>
  <c r="C18406" i="127"/>
  <c r="C18407" i="127"/>
  <c r="C18408" i="127"/>
  <c r="C18409" i="127"/>
  <c r="C18410" i="127"/>
  <c r="C18411" i="127"/>
  <c r="C18412" i="127"/>
  <c r="C18413" i="127"/>
  <c r="C18414" i="127"/>
  <c r="C18415" i="127"/>
  <c r="C18416" i="127"/>
  <c r="C18417" i="127"/>
  <c r="C18418" i="127"/>
  <c r="C18419" i="127"/>
  <c r="C18420" i="127"/>
  <c r="C18421" i="127"/>
  <c r="C18422" i="127"/>
  <c r="C18423" i="127"/>
  <c r="C18424" i="127"/>
  <c r="C18425" i="127"/>
  <c r="C18426" i="127"/>
  <c r="C18427" i="127"/>
  <c r="C18428" i="127"/>
  <c r="C18429" i="127"/>
  <c r="C18430" i="127"/>
  <c r="C18431" i="127"/>
  <c r="C18432" i="127"/>
  <c r="C18433" i="127"/>
  <c r="C18434" i="127"/>
  <c r="C18435" i="127"/>
  <c r="C18436" i="127"/>
  <c r="C18437" i="127"/>
  <c r="C18438" i="127"/>
  <c r="C18439" i="127"/>
  <c r="C18440" i="127"/>
  <c r="C18441" i="127"/>
  <c r="C18442" i="127"/>
  <c r="C18443" i="127"/>
  <c r="C18444" i="127"/>
  <c r="C18445" i="127"/>
  <c r="C18446" i="127"/>
  <c r="C18447" i="127"/>
  <c r="C18448" i="127"/>
  <c r="C18449" i="127"/>
  <c r="C18450" i="127"/>
  <c r="C18451" i="127"/>
  <c r="C18452" i="127"/>
  <c r="C18453" i="127"/>
  <c r="C18454" i="127"/>
  <c r="C18455" i="127"/>
  <c r="C18456" i="127"/>
  <c r="C18457" i="127"/>
  <c r="C18458" i="127"/>
  <c r="C18459" i="127"/>
  <c r="C18460" i="127"/>
  <c r="C18461" i="127"/>
  <c r="C18462" i="127"/>
  <c r="C18463" i="127"/>
  <c r="C18464" i="127"/>
  <c r="C18465" i="127"/>
  <c r="C18466" i="127"/>
  <c r="C18467" i="127"/>
  <c r="C18468" i="127"/>
  <c r="C18469" i="127"/>
  <c r="C18470" i="127"/>
  <c r="C18471" i="127"/>
  <c r="C18472" i="127"/>
  <c r="C18473" i="127"/>
  <c r="C18474" i="127"/>
  <c r="C18475" i="127"/>
  <c r="C18476" i="127"/>
  <c r="C18477" i="127"/>
  <c r="C18478" i="127"/>
  <c r="C18479" i="127"/>
  <c r="C18480" i="127"/>
  <c r="C18481" i="127"/>
  <c r="C18482" i="127"/>
  <c r="C18483" i="127"/>
  <c r="C18484" i="127"/>
  <c r="C18485" i="127"/>
  <c r="C18486" i="127"/>
  <c r="C18487" i="127"/>
  <c r="C18488" i="127"/>
  <c r="C18489" i="127"/>
  <c r="C18490" i="127"/>
  <c r="C18491" i="127"/>
  <c r="C18492" i="127"/>
  <c r="C18493" i="127"/>
  <c r="C18494" i="127"/>
  <c r="C18495" i="127"/>
  <c r="C18496" i="127"/>
  <c r="C18497" i="127"/>
  <c r="C18498" i="127"/>
  <c r="C18499" i="127"/>
  <c r="C18500" i="127"/>
  <c r="C18501" i="127"/>
  <c r="C18502" i="127"/>
  <c r="C18503" i="127"/>
  <c r="C18504" i="127"/>
  <c r="C18505" i="127"/>
  <c r="C18506" i="127"/>
  <c r="C18507" i="127"/>
  <c r="C18508" i="127"/>
  <c r="C18509" i="127"/>
  <c r="C18510" i="127"/>
  <c r="C18511" i="127"/>
  <c r="C18512" i="127"/>
  <c r="C18513" i="127"/>
  <c r="C18514" i="127"/>
  <c r="C18515" i="127"/>
  <c r="C18516" i="127"/>
  <c r="C18517" i="127"/>
  <c r="C18518" i="127"/>
  <c r="C18519" i="127"/>
  <c r="C18520" i="127"/>
  <c r="C18521" i="127"/>
  <c r="C18522" i="127"/>
  <c r="C18523" i="127"/>
  <c r="C18524" i="127"/>
  <c r="C18525" i="127"/>
  <c r="C18526" i="127"/>
  <c r="C18527" i="127"/>
  <c r="C18528" i="127"/>
  <c r="C18529" i="127"/>
  <c r="C18530" i="127"/>
  <c r="C18531" i="127"/>
  <c r="C18532" i="127"/>
  <c r="C18533" i="127"/>
  <c r="C18534" i="127"/>
  <c r="C18535" i="127"/>
  <c r="C18536" i="127"/>
  <c r="C18537" i="127"/>
  <c r="C18538" i="127"/>
  <c r="C18539" i="127"/>
  <c r="C18540" i="127"/>
  <c r="C18541" i="127"/>
  <c r="C18542" i="127"/>
  <c r="C18543" i="127"/>
  <c r="C18544" i="127"/>
  <c r="C18545" i="127"/>
  <c r="C18546" i="127"/>
  <c r="C18547" i="127"/>
  <c r="C18548" i="127"/>
  <c r="C18549" i="127"/>
  <c r="C18550" i="127"/>
  <c r="C18551" i="127"/>
  <c r="C18552" i="127"/>
  <c r="C18553" i="127"/>
  <c r="C18554" i="127"/>
  <c r="C18555" i="127"/>
  <c r="C18556" i="127"/>
  <c r="C18557" i="127"/>
  <c r="C18558" i="127"/>
  <c r="C18559" i="127"/>
  <c r="C18560" i="127"/>
  <c r="C18561" i="127"/>
  <c r="C18562" i="127"/>
  <c r="C18563" i="127"/>
  <c r="C18564" i="127"/>
  <c r="C18565" i="127"/>
  <c r="C18566" i="127"/>
  <c r="C18567" i="127"/>
  <c r="C18568" i="127"/>
  <c r="C18569" i="127"/>
  <c r="C18570" i="127"/>
  <c r="C18571" i="127"/>
  <c r="C18572" i="127"/>
  <c r="C18573" i="127"/>
  <c r="C18574" i="127"/>
  <c r="C18575" i="127"/>
  <c r="C18576" i="127"/>
  <c r="C18577" i="127"/>
  <c r="C18578" i="127"/>
  <c r="C18579" i="127"/>
  <c r="C18580" i="127"/>
  <c r="C18581" i="127"/>
  <c r="C18582" i="127"/>
  <c r="C18583" i="127"/>
  <c r="C18584" i="127"/>
  <c r="C18585" i="127"/>
  <c r="C18586" i="127"/>
  <c r="C18587" i="127"/>
  <c r="C18588" i="127"/>
  <c r="C18589" i="127"/>
  <c r="C18590" i="127"/>
  <c r="C18591" i="127"/>
  <c r="C18592" i="127"/>
  <c r="C18593" i="127"/>
  <c r="C18594" i="127"/>
  <c r="C18595" i="127"/>
  <c r="C18596" i="127"/>
  <c r="C18597" i="127"/>
  <c r="C18598" i="127"/>
  <c r="C18599" i="127"/>
  <c r="C18600" i="127"/>
  <c r="C18601" i="127"/>
  <c r="C18602" i="127"/>
  <c r="C18603" i="127"/>
  <c r="C18604" i="127"/>
  <c r="C18605" i="127"/>
  <c r="C18606" i="127"/>
  <c r="C18607" i="127"/>
  <c r="C18608" i="127"/>
  <c r="C18609" i="127"/>
  <c r="C18610" i="127"/>
  <c r="C18611" i="127"/>
  <c r="C18612" i="127"/>
  <c r="C18613" i="127"/>
  <c r="C18614" i="127"/>
  <c r="C18615" i="127"/>
  <c r="C18616" i="127"/>
  <c r="C18617" i="127"/>
  <c r="C18618" i="127"/>
  <c r="C18619" i="127"/>
  <c r="C18620" i="127"/>
  <c r="C18621" i="127"/>
  <c r="C18622" i="127"/>
  <c r="C18623" i="127"/>
  <c r="C18624" i="127"/>
  <c r="C18625" i="127"/>
  <c r="C18626" i="127"/>
  <c r="C18627" i="127"/>
  <c r="C18628" i="127"/>
  <c r="C18629" i="127"/>
  <c r="C18630" i="127"/>
  <c r="C18631" i="127"/>
  <c r="C18632" i="127"/>
  <c r="C18633" i="127"/>
  <c r="C18634" i="127"/>
  <c r="C18635" i="127"/>
  <c r="C18636" i="127"/>
  <c r="C18637" i="127"/>
  <c r="C18638" i="127"/>
  <c r="C18639" i="127"/>
  <c r="C18640" i="127"/>
  <c r="C18641" i="127"/>
  <c r="C18642" i="127"/>
  <c r="C18643" i="127"/>
  <c r="C18644" i="127"/>
  <c r="C18645" i="127"/>
  <c r="C18646" i="127"/>
  <c r="C18647" i="127"/>
  <c r="C18648" i="127"/>
  <c r="C18649" i="127"/>
  <c r="C18650" i="127"/>
  <c r="C18651" i="127"/>
  <c r="C18652" i="127"/>
  <c r="C18653" i="127"/>
  <c r="C18654" i="127"/>
  <c r="C18655" i="127"/>
  <c r="C18656" i="127"/>
  <c r="C18657" i="127"/>
  <c r="C18658" i="127"/>
  <c r="C18659" i="127"/>
  <c r="C18660" i="127"/>
  <c r="C18661" i="127"/>
  <c r="C18662" i="127"/>
  <c r="C18663" i="127"/>
  <c r="C18664" i="127"/>
  <c r="C18665" i="127"/>
  <c r="C18666" i="127"/>
  <c r="C18667" i="127"/>
  <c r="C18668" i="127"/>
  <c r="C18669" i="127"/>
  <c r="C18670" i="127"/>
  <c r="C18671" i="127"/>
  <c r="C18672" i="127"/>
  <c r="C18673" i="127"/>
  <c r="C18674" i="127"/>
  <c r="C18675" i="127"/>
  <c r="C18676" i="127"/>
  <c r="C18677" i="127"/>
  <c r="C18678" i="127"/>
  <c r="C18679" i="127"/>
  <c r="C18680" i="127"/>
  <c r="C18681" i="127"/>
  <c r="C18682" i="127"/>
  <c r="C18683" i="127"/>
  <c r="C18684" i="127"/>
  <c r="C18685" i="127"/>
  <c r="C18686" i="127"/>
  <c r="C18687" i="127"/>
  <c r="C18688" i="127"/>
  <c r="C18689" i="127"/>
  <c r="C18690" i="127"/>
  <c r="C18691" i="127"/>
  <c r="C18692" i="127"/>
  <c r="C18693" i="127"/>
  <c r="C18694" i="127"/>
  <c r="C18695" i="127"/>
  <c r="C18696" i="127"/>
  <c r="C18697" i="127"/>
  <c r="C18698" i="127"/>
  <c r="C18699" i="127"/>
  <c r="C18700" i="127"/>
  <c r="C18701" i="127"/>
  <c r="C18702" i="127"/>
  <c r="C18703" i="127"/>
  <c r="C18704" i="127"/>
  <c r="C18705" i="127"/>
  <c r="C18706" i="127"/>
  <c r="C18707" i="127"/>
  <c r="C18708" i="127"/>
  <c r="C18709" i="127"/>
  <c r="C18710" i="127"/>
  <c r="C18711" i="127"/>
  <c r="C18712" i="127"/>
  <c r="C18713" i="127"/>
  <c r="C18714" i="127"/>
  <c r="C18715" i="127"/>
  <c r="C18716" i="127"/>
  <c r="C18717" i="127"/>
  <c r="C18718" i="127"/>
  <c r="C18719" i="127"/>
  <c r="C18720" i="127"/>
  <c r="C18721" i="127"/>
  <c r="C18722" i="127"/>
  <c r="C18723" i="127"/>
  <c r="C18724" i="127"/>
  <c r="C18725" i="127"/>
  <c r="C18726" i="127"/>
  <c r="C18727" i="127"/>
  <c r="C18728" i="127"/>
  <c r="C18729" i="127"/>
  <c r="C18730" i="127"/>
  <c r="C18731" i="127"/>
  <c r="C18732" i="127"/>
  <c r="C18733" i="127"/>
  <c r="C18734" i="127"/>
  <c r="C18735" i="127"/>
  <c r="C18736" i="127"/>
  <c r="C18737" i="127"/>
  <c r="C18738" i="127"/>
  <c r="C18739" i="127"/>
  <c r="C18740" i="127"/>
  <c r="C18741" i="127"/>
  <c r="C18742" i="127"/>
  <c r="C18743" i="127"/>
  <c r="C18744" i="127"/>
  <c r="C18745" i="127"/>
  <c r="C18746" i="127"/>
  <c r="C18747" i="127"/>
  <c r="C18748" i="127"/>
  <c r="C18749" i="127"/>
  <c r="C18750" i="127"/>
  <c r="C18751" i="127"/>
  <c r="C18752" i="127"/>
  <c r="C18753" i="127"/>
  <c r="C18754" i="127"/>
  <c r="C18755" i="127"/>
  <c r="C18756" i="127"/>
  <c r="C18757" i="127"/>
  <c r="C18758" i="127"/>
  <c r="C18759" i="127"/>
  <c r="C18760" i="127"/>
  <c r="C18761" i="127"/>
  <c r="C18762" i="127"/>
  <c r="C18763" i="127"/>
  <c r="C18764" i="127"/>
  <c r="C18765" i="127"/>
  <c r="C18766" i="127"/>
  <c r="C18767" i="127"/>
  <c r="C18768" i="127"/>
  <c r="C18769" i="127"/>
  <c r="C18770" i="127"/>
  <c r="C18771" i="127"/>
  <c r="C18772" i="127"/>
  <c r="C18773" i="127"/>
  <c r="C18774" i="127"/>
  <c r="C18775" i="127"/>
  <c r="C18776" i="127"/>
  <c r="C18777" i="127"/>
  <c r="C18778" i="127"/>
  <c r="C18779" i="127"/>
  <c r="C18780" i="127"/>
  <c r="C18781" i="127"/>
  <c r="C18782" i="127"/>
  <c r="C18783" i="127"/>
  <c r="C18784" i="127"/>
  <c r="C18785" i="127"/>
  <c r="C18786" i="127"/>
  <c r="C18787" i="127"/>
  <c r="C18788" i="127"/>
  <c r="C18789" i="127"/>
  <c r="C18790" i="127"/>
  <c r="C18791" i="127"/>
  <c r="C18792" i="127"/>
  <c r="C18793" i="127"/>
  <c r="C18794" i="127"/>
  <c r="C18795" i="127"/>
  <c r="C18796" i="127"/>
  <c r="C18797" i="127"/>
  <c r="C18798" i="127"/>
  <c r="C18799" i="127"/>
  <c r="C18800" i="127"/>
  <c r="C18801" i="127"/>
  <c r="C18802" i="127"/>
  <c r="C18803" i="127"/>
  <c r="C18804" i="127"/>
  <c r="C18805" i="127"/>
  <c r="C18806" i="127"/>
  <c r="C18807" i="127"/>
  <c r="C18808" i="127"/>
  <c r="C18809" i="127"/>
  <c r="C18810" i="127"/>
  <c r="C18811" i="127"/>
  <c r="C18812" i="127"/>
  <c r="C18813" i="127"/>
  <c r="C18814" i="127"/>
  <c r="C18815" i="127"/>
  <c r="C18816" i="127"/>
  <c r="C18817" i="127"/>
  <c r="C18818" i="127"/>
  <c r="C18819" i="127"/>
  <c r="C18820" i="127"/>
  <c r="C18821" i="127"/>
  <c r="C18822" i="127"/>
  <c r="C18823" i="127"/>
  <c r="C18824" i="127"/>
  <c r="C18825" i="127"/>
  <c r="C18826" i="127"/>
  <c r="C18827" i="127"/>
  <c r="C18828" i="127"/>
  <c r="C18829" i="127"/>
  <c r="C18830" i="127"/>
  <c r="C18831" i="127"/>
  <c r="C18832" i="127"/>
  <c r="C18833" i="127"/>
  <c r="C18834" i="127"/>
  <c r="C18835" i="127"/>
  <c r="C18836" i="127"/>
  <c r="C18837" i="127"/>
  <c r="C18838" i="127"/>
  <c r="C18839" i="127"/>
  <c r="C18840" i="127"/>
  <c r="C18841" i="127"/>
  <c r="C18842" i="127"/>
  <c r="C18843" i="127"/>
  <c r="C18844" i="127"/>
  <c r="C18845" i="127"/>
  <c r="C18846" i="127"/>
  <c r="C18847" i="127"/>
  <c r="C18848" i="127"/>
  <c r="C18849" i="127"/>
  <c r="C18850" i="127"/>
  <c r="C18851" i="127"/>
  <c r="C18852" i="127"/>
  <c r="C18853" i="127"/>
  <c r="C18854" i="127"/>
  <c r="C18855" i="127"/>
  <c r="C18856" i="127"/>
  <c r="C18857" i="127"/>
  <c r="C18858" i="127"/>
  <c r="C18859" i="127"/>
  <c r="C18860" i="127"/>
  <c r="C18861" i="127"/>
  <c r="C18862" i="127"/>
  <c r="C18863" i="127"/>
  <c r="C18864" i="127"/>
  <c r="C18865" i="127"/>
  <c r="C18866" i="127"/>
  <c r="C18867" i="127"/>
  <c r="C18868" i="127"/>
  <c r="C18869" i="127"/>
  <c r="C18870" i="127"/>
  <c r="C18871" i="127"/>
  <c r="C18872" i="127"/>
  <c r="C18873" i="127"/>
  <c r="C18874" i="127"/>
  <c r="C18875" i="127"/>
  <c r="C18876" i="127"/>
  <c r="C18877" i="127"/>
  <c r="C18878" i="127"/>
  <c r="C18879" i="127"/>
  <c r="C18880" i="127"/>
  <c r="C18881" i="127"/>
  <c r="C18882" i="127"/>
  <c r="C18883" i="127"/>
  <c r="C18884" i="127"/>
  <c r="C18885" i="127"/>
  <c r="C18886" i="127"/>
  <c r="C18887" i="127"/>
  <c r="C18888" i="127"/>
  <c r="C18889" i="127"/>
  <c r="C18890" i="127"/>
  <c r="C18891" i="127"/>
  <c r="C18892" i="127"/>
  <c r="C18893" i="127"/>
  <c r="C18894" i="127"/>
  <c r="C18895" i="127"/>
  <c r="C18896" i="127"/>
  <c r="C18897" i="127"/>
  <c r="C18898" i="127"/>
  <c r="C18899" i="127"/>
  <c r="C18900" i="127"/>
  <c r="C18901" i="127"/>
  <c r="C18902" i="127"/>
  <c r="C18903" i="127"/>
  <c r="C18904" i="127"/>
  <c r="C18905" i="127"/>
  <c r="C18906" i="127"/>
  <c r="C18907" i="127"/>
  <c r="C18908" i="127"/>
  <c r="C18909" i="127"/>
  <c r="C18910" i="127"/>
  <c r="C18911" i="127"/>
  <c r="C18912" i="127"/>
  <c r="C18913" i="127"/>
  <c r="C18914" i="127"/>
  <c r="C18915" i="127"/>
  <c r="C18916" i="127"/>
  <c r="C18917" i="127"/>
  <c r="C18918" i="127"/>
  <c r="C18919" i="127"/>
  <c r="C18920" i="127"/>
  <c r="C18921" i="127"/>
  <c r="C18922" i="127"/>
  <c r="C18923" i="127"/>
  <c r="C18924" i="127"/>
  <c r="C18925" i="127"/>
  <c r="C18926" i="127"/>
  <c r="C18927" i="127"/>
  <c r="C18928" i="127"/>
  <c r="C18929" i="127"/>
  <c r="C18930" i="127"/>
  <c r="C18931" i="127"/>
  <c r="C18932" i="127"/>
  <c r="C18933" i="127"/>
  <c r="C18934" i="127"/>
  <c r="C18935" i="127"/>
  <c r="C18936" i="127"/>
  <c r="C18937" i="127"/>
  <c r="C18938" i="127"/>
  <c r="C18939" i="127"/>
  <c r="C18940" i="127"/>
  <c r="C18941" i="127"/>
  <c r="C18942" i="127"/>
  <c r="C18943" i="127"/>
  <c r="C18944" i="127"/>
  <c r="C18945" i="127"/>
  <c r="C18946" i="127"/>
  <c r="C18947" i="127"/>
  <c r="C18948" i="127"/>
  <c r="C18949" i="127"/>
  <c r="C18950" i="127"/>
  <c r="C18951" i="127"/>
  <c r="C18952" i="127"/>
  <c r="C18953" i="127"/>
  <c r="C18954" i="127"/>
  <c r="C18955" i="127"/>
  <c r="C18956" i="127"/>
  <c r="C18957" i="127"/>
  <c r="C18958" i="127"/>
  <c r="C18959" i="127"/>
  <c r="C18960" i="127"/>
  <c r="C18961" i="127"/>
  <c r="C18962" i="127"/>
  <c r="C18963" i="127"/>
  <c r="C18964" i="127"/>
  <c r="C18965" i="127"/>
  <c r="C18966" i="127"/>
  <c r="C18967" i="127"/>
  <c r="C18968" i="127"/>
  <c r="C18969" i="127"/>
  <c r="C18970" i="127"/>
  <c r="C18971" i="127"/>
  <c r="C18972" i="127"/>
  <c r="C18973" i="127"/>
  <c r="C18974" i="127"/>
  <c r="C18975" i="127"/>
  <c r="C18976" i="127"/>
  <c r="C18977" i="127"/>
  <c r="C18978" i="127"/>
  <c r="C18979" i="127"/>
  <c r="C18980" i="127"/>
  <c r="C18981" i="127"/>
  <c r="C18982" i="127"/>
  <c r="C18983" i="127"/>
  <c r="C18984" i="127"/>
  <c r="C18985" i="127"/>
  <c r="C18986" i="127"/>
  <c r="C18987" i="127"/>
  <c r="C18988" i="127"/>
  <c r="C18989" i="127"/>
  <c r="C18990" i="127"/>
  <c r="C18991" i="127"/>
  <c r="C18992" i="127"/>
  <c r="C18993" i="127"/>
  <c r="C18994" i="127"/>
  <c r="C18995" i="127"/>
  <c r="C18996" i="127"/>
  <c r="C18997" i="127"/>
  <c r="C18998" i="127"/>
  <c r="C18999" i="127"/>
  <c r="C19000" i="127"/>
  <c r="C19001" i="127"/>
  <c r="C19002" i="127"/>
  <c r="C19003" i="127"/>
  <c r="C19004" i="127"/>
  <c r="C19005" i="127"/>
  <c r="C19006" i="127"/>
  <c r="C19007" i="127"/>
  <c r="C19008" i="127"/>
  <c r="C19009" i="127"/>
  <c r="C19010" i="127"/>
  <c r="C19011" i="127"/>
  <c r="C19012" i="127"/>
  <c r="C19013" i="127"/>
  <c r="C19014" i="127"/>
  <c r="C19015" i="127"/>
  <c r="C19016" i="127"/>
  <c r="C19017" i="127"/>
  <c r="C19018" i="127"/>
  <c r="C19019" i="127"/>
  <c r="C19020" i="127"/>
  <c r="C19021" i="127"/>
  <c r="C19022" i="127"/>
  <c r="C19023" i="127"/>
  <c r="C19024" i="127"/>
  <c r="C19025" i="127"/>
  <c r="C19026" i="127"/>
  <c r="C19027" i="127"/>
  <c r="C19028" i="127"/>
  <c r="C19029" i="127"/>
  <c r="C19030" i="127"/>
  <c r="C19031" i="127"/>
  <c r="C19032" i="127"/>
  <c r="C19033" i="127"/>
  <c r="C19034" i="127"/>
  <c r="C19035" i="127"/>
  <c r="C19036" i="127"/>
  <c r="C19037" i="127"/>
  <c r="C19038" i="127"/>
  <c r="C19039" i="127"/>
  <c r="C19040" i="127"/>
  <c r="C19041" i="127"/>
  <c r="C19042" i="127"/>
  <c r="C19043" i="127"/>
  <c r="C19044" i="127"/>
  <c r="C19045" i="127"/>
  <c r="C19046" i="127"/>
  <c r="C19047" i="127"/>
  <c r="C19048" i="127"/>
  <c r="C19049" i="127"/>
  <c r="C19050" i="127"/>
  <c r="C19051" i="127"/>
  <c r="C19052" i="127"/>
  <c r="C19053" i="127"/>
  <c r="C19054" i="127"/>
  <c r="C19055" i="127"/>
  <c r="C19056" i="127"/>
  <c r="C19057" i="127"/>
  <c r="C19058" i="127"/>
  <c r="C19059" i="127"/>
  <c r="C19060" i="127"/>
  <c r="C19061" i="127"/>
  <c r="C19062" i="127"/>
  <c r="C19063" i="127"/>
  <c r="C19064" i="127"/>
  <c r="C19065" i="127"/>
  <c r="C19066" i="127"/>
  <c r="C19067" i="127"/>
  <c r="C19068" i="127"/>
  <c r="C19069" i="127"/>
  <c r="C19070" i="127"/>
  <c r="C19071" i="127"/>
  <c r="C19072" i="127"/>
  <c r="C19073" i="127"/>
  <c r="C19074" i="127"/>
  <c r="C19075" i="127"/>
  <c r="C19076" i="127"/>
  <c r="C19077" i="127"/>
  <c r="C19078" i="127"/>
  <c r="C19079" i="127"/>
  <c r="C19080" i="127"/>
  <c r="C19081" i="127"/>
  <c r="C19082" i="127"/>
  <c r="C19083" i="127"/>
  <c r="C19084" i="127"/>
  <c r="C19085" i="127"/>
  <c r="C19086" i="127"/>
  <c r="C19087" i="127"/>
  <c r="C19088" i="127"/>
  <c r="C19089" i="127"/>
  <c r="C19090" i="127"/>
  <c r="C19091" i="127"/>
  <c r="C19092" i="127"/>
  <c r="C19093" i="127"/>
  <c r="C19094" i="127"/>
  <c r="C19095" i="127"/>
  <c r="C19096" i="127"/>
  <c r="C19097" i="127"/>
  <c r="C19098" i="127"/>
  <c r="C19099" i="127"/>
  <c r="C19100" i="127"/>
  <c r="C19101" i="127"/>
  <c r="C19102" i="127"/>
  <c r="C19103" i="127"/>
  <c r="C19104" i="127"/>
  <c r="C19105" i="127"/>
  <c r="C19106" i="127"/>
  <c r="C19107" i="127"/>
  <c r="C19108" i="127"/>
  <c r="C19109" i="127"/>
  <c r="C19110" i="127"/>
  <c r="C19111" i="127"/>
  <c r="C19112" i="127"/>
  <c r="C19113" i="127"/>
  <c r="C19114" i="127"/>
  <c r="C19115" i="127"/>
  <c r="C19116" i="127"/>
  <c r="C19117" i="127"/>
  <c r="C19118" i="127"/>
  <c r="C19119" i="127"/>
  <c r="C19120" i="127"/>
  <c r="C19121" i="127"/>
  <c r="C19122" i="127"/>
  <c r="C19123" i="127"/>
  <c r="C19124" i="127"/>
  <c r="C19125" i="127"/>
  <c r="C19126" i="127"/>
  <c r="C19127" i="127"/>
  <c r="C19128" i="127"/>
  <c r="C19129" i="127"/>
  <c r="C19130" i="127"/>
  <c r="C19131" i="127"/>
  <c r="C19132" i="127"/>
  <c r="C19133" i="127"/>
  <c r="C19134" i="127"/>
  <c r="C19135" i="127"/>
  <c r="C19136" i="127"/>
  <c r="C19137" i="127"/>
  <c r="C19138" i="127"/>
  <c r="C19139" i="127"/>
  <c r="C19140" i="127"/>
  <c r="C19141" i="127"/>
  <c r="C19142" i="127"/>
  <c r="C19143" i="127"/>
  <c r="C19144" i="127"/>
  <c r="C19145" i="127"/>
  <c r="C19146" i="127"/>
  <c r="C19147" i="127"/>
  <c r="C19148" i="127"/>
  <c r="C19149" i="127"/>
  <c r="C19150" i="127"/>
  <c r="C19151" i="127"/>
  <c r="C19152" i="127"/>
  <c r="C19153" i="127"/>
  <c r="C19154" i="127"/>
  <c r="C19155" i="127"/>
  <c r="C19156" i="127"/>
  <c r="C19157" i="127"/>
  <c r="C19158" i="127"/>
  <c r="C19159" i="127"/>
  <c r="C19160" i="127"/>
  <c r="C19161" i="127"/>
  <c r="C19162" i="127"/>
  <c r="C19163" i="127"/>
  <c r="C19164" i="127"/>
  <c r="C19165" i="127"/>
  <c r="C19166" i="127"/>
  <c r="C19167" i="127"/>
  <c r="C19168" i="127"/>
  <c r="C19169" i="127"/>
  <c r="C19170" i="127"/>
  <c r="C19171" i="127"/>
  <c r="C19172" i="127"/>
  <c r="C19173" i="127"/>
  <c r="C19174" i="127"/>
  <c r="C19175" i="127"/>
  <c r="C19176" i="127"/>
  <c r="C19177" i="127"/>
  <c r="C19178" i="127"/>
  <c r="C19179" i="127"/>
  <c r="C19180" i="127"/>
  <c r="C19181" i="127"/>
  <c r="C19182" i="127"/>
  <c r="C19183" i="127"/>
  <c r="C19184" i="127"/>
  <c r="C19185" i="127"/>
  <c r="C19186" i="127"/>
  <c r="C19187" i="127"/>
  <c r="C19188" i="127"/>
  <c r="C19189" i="127"/>
  <c r="C19190" i="127"/>
  <c r="C19191" i="127"/>
  <c r="C19192" i="127"/>
  <c r="C19193" i="127"/>
  <c r="C19194" i="127"/>
  <c r="C19195" i="127"/>
  <c r="C19196" i="127"/>
  <c r="C19197" i="127"/>
  <c r="C19198" i="127"/>
  <c r="C19199" i="127"/>
  <c r="C19200" i="127"/>
  <c r="C19201" i="127"/>
  <c r="C19202" i="127"/>
  <c r="C19203" i="127"/>
  <c r="C19204" i="127"/>
  <c r="C19205" i="127"/>
  <c r="C19206" i="127"/>
  <c r="C19207" i="127"/>
  <c r="C19208" i="127"/>
  <c r="C19209" i="127"/>
  <c r="C19210" i="127"/>
  <c r="C19211" i="127"/>
  <c r="C19212" i="127"/>
  <c r="C19213" i="127"/>
  <c r="C19214" i="127"/>
  <c r="C19215" i="127"/>
  <c r="C19216" i="127"/>
  <c r="C19217" i="127"/>
  <c r="C19218" i="127"/>
  <c r="C19219" i="127"/>
  <c r="C19220" i="127"/>
  <c r="C19221" i="127"/>
  <c r="C19222" i="127"/>
  <c r="C19223" i="127"/>
  <c r="C19224" i="127"/>
  <c r="C19225" i="127"/>
  <c r="C19226" i="127"/>
  <c r="C19227" i="127"/>
  <c r="C19228" i="127"/>
  <c r="C19229" i="127"/>
  <c r="C19230" i="127"/>
  <c r="C19231" i="127"/>
  <c r="C19232" i="127"/>
  <c r="C19233" i="127"/>
  <c r="C19234" i="127"/>
  <c r="C19235" i="127"/>
  <c r="C19236" i="127"/>
  <c r="C19237" i="127"/>
  <c r="C19238" i="127"/>
  <c r="C19239" i="127"/>
  <c r="C19240" i="127"/>
  <c r="C19241" i="127"/>
  <c r="C19242" i="127"/>
  <c r="C19243" i="127"/>
  <c r="C19244" i="127"/>
  <c r="C19245" i="127"/>
  <c r="C19246" i="127"/>
  <c r="C19247" i="127"/>
  <c r="C19248" i="127"/>
  <c r="C19249" i="127"/>
  <c r="C19250" i="127"/>
  <c r="C19251" i="127"/>
  <c r="C19252" i="127"/>
  <c r="C19253" i="127"/>
  <c r="C19254" i="127"/>
  <c r="C19255" i="127"/>
  <c r="C19256" i="127"/>
  <c r="C19257" i="127"/>
  <c r="C19258" i="127"/>
  <c r="C19259" i="127"/>
  <c r="C19260" i="127"/>
  <c r="C19261" i="127"/>
  <c r="C19262" i="127"/>
  <c r="C19263" i="127"/>
  <c r="C19264" i="127"/>
  <c r="C19265" i="127"/>
  <c r="C19266" i="127"/>
  <c r="C19267" i="127"/>
  <c r="C19268" i="127"/>
  <c r="C19269" i="127"/>
  <c r="C19270" i="127"/>
  <c r="C19271" i="127"/>
  <c r="C19272" i="127"/>
  <c r="C19273" i="127"/>
  <c r="C19274" i="127"/>
  <c r="C19275" i="127"/>
  <c r="C19276" i="127"/>
  <c r="C19277" i="127"/>
  <c r="C19278" i="127"/>
  <c r="C19279" i="127"/>
  <c r="C19280" i="127"/>
  <c r="C19281" i="127"/>
  <c r="C19282" i="127"/>
  <c r="C19283" i="127"/>
  <c r="C19284" i="127"/>
  <c r="C19285" i="127"/>
  <c r="C19286" i="127"/>
  <c r="C19287" i="127"/>
  <c r="C19288" i="127"/>
  <c r="C19289" i="127"/>
  <c r="C19290" i="127"/>
  <c r="C19291" i="127"/>
  <c r="C19292" i="127"/>
  <c r="C19293" i="127"/>
  <c r="C19294" i="127"/>
  <c r="C19295" i="127"/>
  <c r="C19296" i="127"/>
  <c r="C19297" i="127"/>
  <c r="C19298" i="127"/>
  <c r="C19299" i="127"/>
  <c r="C19300" i="127"/>
  <c r="C19301" i="127"/>
  <c r="C19302" i="127"/>
  <c r="C19303" i="127"/>
  <c r="C19304" i="127"/>
  <c r="C19305" i="127"/>
  <c r="C19306" i="127"/>
  <c r="C19307" i="127"/>
  <c r="C19308" i="127"/>
  <c r="C19309" i="127"/>
  <c r="C19310" i="127"/>
  <c r="C19311" i="127"/>
  <c r="C19312" i="127"/>
  <c r="C19313" i="127"/>
  <c r="C19314" i="127"/>
  <c r="C19315" i="127"/>
  <c r="C19316" i="127"/>
  <c r="C19317" i="127"/>
  <c r="C19318" i="127"/>
  <c r="C19319" i="127"/>
  <c r="C19320" i="127"/>
  <c r="C19321" i="127"/>
  <c r="C19322" i="127"/>
  <c r="C19323" i="127"/>
  <c r="C19324" i="127"/>
  <c r="C19325" i="127"/>
  <c r="C19326" i="127"/>
  <c r="C19327" i="127"/>
  <c r="C19328" i="127"/>
  <c r="C19329" i="127"/>
  <c r="C19330" i="127"/>
  <c r="C19331" i="127"/>
  <c r="C19332" i="127"/>
  <c r="C19333" i="127"/>
  <c r="C19334" i="127"/>
  <c r="C19335" i="127"/>
  <c r="C19336" i="127"/>
  <c r="C19337" i="127"/>
  <c r="C19338" i="127"/>
  <c r="C19339" i="127"/>
  <c r="C19340" i="127"/>
  <c r="C19341" i="127"/>
  <c r="C19342" i="127"/>
  <c r="C19343" i="127"/>
  <c r="C19344" i="127"/>
  <c r="C19345" i="127"/>
  <c r="C19346" i="127"/>
  <c r="C19347" i="127"/>
  <c r="C19348" i="127"/>
  <c r="C19349" i="127"/>
  <c r="C19350" i="127"/>
  <c r="C19351" i="127"/>
  <c r="C19352" i="127"/>
  <c r="C19353" i="127"/>
  <c r="C19354" i="127"/>
  <c r="C19355" i="127"/>
  <c r="C19356" i="127"/>
  <c r="C19357" i="127"/>
  <c r="C19358" i="127"/>
  <c r="C19359" i="127"/>
  <c r="C19360" i="127"/>
  <c r="C19361" i="127"/>
  <c r="C19362" i="127"/>
  <c r="C19363" i="127"/>
  <c r="C19364" i="127"/>
  <c r="C19365" i="127"/>
  <c r="C19366" i="127"/>
  <c r="C19367" i="127"/>
  <c r="C19368" i="127"/>
  <c r="C19369" i="127"/>
  <c r="C19370" i="127"/>
  <c r="C19371" i="127"/>
  <c r="C19372" i="127"/>
  <c r="C19373" i="127"/>
  <c r="C19374" i="127"/>
  <c r="C19375" i="127"/>
  <c r="C19376" i="127"/>
  <c r="C19377" i="127"/>
  <c r="C19378" i="127"/>
  <c r="C19379" i="127"/>
  <c r="C19380" i="127"/>
  <c r="C19381" i="127"/>
  <c r="C19382" i="127"/>
  <c r="C19383" i="127"/>
  <c r="C19384" i="127"/>
  <c r="C19385" i="127"/>
  <c r="C19386" i="127"/>
  <c r="C19387" i="127"/>
  <c r="C19388" i="127"/>
  <c r="C19389" i="127"/>
  <c r="C19390" i="127"/>
  <c r="C19391" i="127"/>
  <c r="C19392" i="127"/>
  <c r="C19393" i="127"/>
  <c r="C19394" i="127"/>
  <c r="C19395" i="127"/>
  <c r="C19396" i="127"/>
  <c r="C19397" i="127"/>
  <c r="C19398" i="127"/>
  <c r="C19399" i="127"/>
  <c r="C19400" i="127"/>
  <c r="C19401" i="127"/>
  <c r="C19402" i="127"/>
  <c r="C19403" i="127"/>
  <c r="C19404" i="127"/>
  <c r="C19405" i="127"/>
  <c r="C19406" i="127"/>
  <c r="C19407" i="127"/>
  <c r="C19408" i="127"/>
  <c r="C19409" i="127"/>
  <c r="C19410" i="127"/>
  <c r="C19411" i="127"/>
  <c r="C19412" i="127"/>
  <c r="C19413" i="127"/>
  <c r="C19414" i="127"/>
  <c r="C19415" i="127"/>
  <c r="C19416" i="127"/>
  <c r="C19417" i="127"/>
  <c r="C19418" i="127"/>
  <c r="C19419" i="127"/>
  <c r="C19420" i="127"/>
  <c r="C19421" i="127"/>
  <c r="C19422" i="127"/>
  <c r="C19423" i="127"/>
  <c r="C19424" i="127"/>
  <c r="C19425" i="127"/>
  <c r="C19426" i="127"/>
  <c r="C19427" i="127"/>
  <c r="C19428" i="127"/>
  <c r="C19429" i="127"/>
  <c r="C19430" i="127"/>
  <c r="C19431" i="127"/>
  <c r="C19432" i="127"/>
  <c r="C19433" i="127"/>
  <c r="C19434" i="127"/>
  <c r="C19435" i="127"/>
  <c r="C19436" i="127"/>
  <c r="C19437" i="127"/>
  <c r="C19438" i="127"/>
  <c r="C19439" i="127"/>
  <c r="C19440" i="127"/>
  <c r="C19441" i="127"/>
  <c r="C19442" i="127"/>
  <c r="C19443" i="127"/>
  <c r="C19444" i="127"/>
  <c r="C19445" i="127"/>
  <c r="C19446" i="127"/>
  <c r="C19447" i="127"/>
  <c r="C19448" i="127"/>
  <c r="C19449" i="127"/>
  <c r="C19450" i="127"/>
  <c r="C19451" i="127"/>
  <c r="C19452" i="127"/>
  <c r="C19453" i="127"/>
  <c r="C19454" i="127"/>
  <c r="C19455" i="127"/>
  <c r="C19456" i="127"/>
  <c r="C19457" i="127"/>
  <c r="C19458" i="127"/>
  <c r="C19459" i="127"/>
  <c r="C19460" i="127"/>
  <c r="C19461" i="127"/>
  <c r="C19462" i="127"/>
  <c r="C19463" i="127"/>
  <c r="C19464" i="127"/>
  <c r="C19465" i="127"/>
  <c r="C19466" i="127"/>
  <c r="C19467" i="127"/>
  <c r="C19468" i="127"/>
  <c r="C19469" i="127"/>
  <c r="C19470" i="127"/>
  <c r="C19471" i="127"/>
  <c r="C19472" i="127"/>
  <c r="C19473" i="127"/>
  <c r="C19474" i="127"/>
  <c r="C19475" i="127"/>
  <c r="C19476" i="127"/>
  <c r="C19477" i="127"/>
  <c r="C19478" i="127"/>
  <c r="C19479" i="127"/>
  <c r="C19480" i="127"/>
  <c r="C19481" i="127"/>
  <c r="C19482" i="127"/>
  <c r="C19483" i="127"/>
  <c r="C19484" i="127"/>
  <c r="C19485" i="127"/>
  <c r="C19486" i="127"/>
  <c r="C19487" i="127"/>
  <c r="C19488" i="127"/>
  <c r="C19489" i="127"/>
  <c r="C19490" i="127"/>
  <c r="C19491" i="127"/>
  <c r="C19492" i="127"/>
  <c r="C19493" i="127"/>
  <c r="C19494" i="127"/>
  <c r="C19495" i="127"/>
  <c r="C19496" i="127"/>
  <c r="C19497" i="127"/>
  <c r="C19498" i="127"/>
  <c r="C19499" i="127"/>
  <c r="C19500" i="127"/>
  <c r="C19501" i="127"/>
  <c r="C19502" i="127"/>
  <c r="C19503" i="127"/>
  <c r="C19504" i="127"/>
  <c r="C19505" i="127"/>
  <c r="C19506" i="127"/>
  <c r="C19507" i="127"/>
  <c r="C19508" i="127"/>
  <c r="C19509" i="127"/>
  <c r="C19510" i="127"/>
  <c r="C19511" i="127"/>
  <c r="C19512" i="127"/>
  <c r="C19513" i="127"/>
  <c r="C19514" i="127"/>
  <c r="C19515" i="127"/>
  <c r="C19516" i="127"/>
  <c r="C19517" i="127"/>
  <c r="C19518" i="127"/>
  <c r="C19519" i="127"/>
  <c r="C19520" i="127"/>
  <c r="C19521" i="127"/>
  <c r="C19522" i="127"/>
  <c r="C19523" i="127"/>
  <c r="C19524" i="127"/>
  <c r="C19525" i="127"/>
  <c r="C19526" i="127"/>
  <c r="C19527" i="127"/>
  <c r="C19528" i="127"/>
  <c r="C19529" i="127"/>
  <c r="C19530" i="127"/>
  <c r="C19531" i="127"/>
  <c r="C19532" i="127"/>
  <c r="C19533" i="127"/>
  <c r="C19534" i="127"/>
  <c r="C19535" i="127"/>
  <c r="C19536" i="127"/>
  <c r="C19537" i="127"/>
  <c r="C19538" i="127"/>
  <c r="C19539" i="127"/>
  <c r="C19540" i="127"/>
  <c r="C19541" i="127"/>
  <c r="C19542" i="127"/>
  <c r="C19543" i="127"/>
  <c r="C19544" i="127"/>
  <c r="C19545" i="127"/>
  <c r="C19546" i="127"/>
  <c r="C19547" i="127"/>
  <c r="C19548" i="127"/>
  <c r="C19549" i="127"/>
  <c r="C19550" i="127"/>
  <c r="C19551" i="127"/>
  <c r="C19552" i="127"/>
  <c r="C19553" i="127"/>
  <c r="C19554" i="127"/>
  <c r="C19555" i="127"/>
  <c r="C19556" i="127"/>
  <c r="C19557" i="127"/>
  <c r="C19558" i="127"/>
  <c r="C19559" i="127"/>
  <c r="C19560" i="127"/>
  <c r="C19561" i="127"/>
  <c r="C19562" i="127"/>
  <c r="C19563" i="127"/>
  <c r="C19564" i="127"/>
  <c r="C19565" i="127"/>
  <c r="C19566" i="127"/>
  <c r="C19567" i="127"/>
  <c r="C19568" i="127"/>
  <c r="C19569" i="127"/>
  <c r="C19570" i="127"/>
  <c r="C19571" i="127"/>
  <c r="C19572" i="127"/>
  <c r="C19573" i="127"/>
  <c r="C19574" i="127"/>
  <c r="C19575" i="127"/>
  <c r="C19576" i="127"/>
  <c r="C19577" i="127"/>
  <c r="C19578" i="127"/>
  <c r="C19579" i="127"/>
  <c r="C19580" i="127"/>
  <c r="C19581" i="127"/>
  <c r="C19582" i="127"/>
  <c r="C19583" i="127"/>
  <c r="C19584" i="127"/>
  <c r="C19585" i="127"/>
  <c r="C19586" i="127"/>
  <c r="C19587" i="127"/>
  <c r="C19588" i="127"/>
  <c r="C19589" i="127"/>
  <c r="C19590" i="127"/>
  <c r="C19591" i="127"/>
  <c r="C19592" i="127"/>
  <c r="C19593" i="127"/>
  <c r="C19594" i="127"/>
  <c r="C19595" i="127"/>
  <c r="C19596" i="127"/>
  <c r="C19597" i="127"/>
  <c r="C19598" i="127"/>
  <c r="C19599" i="127"/>
  <c r="C19600" i="127"/>
  <c r="C19601" i="127"/>
  <c r="C19602" i="127"/>
  <c r="C19603" i="127"/>
  <c r="C19604" i="127"/>
  <c r="C19605" i="127"/>
  <c r="C19606" i="127"/>
  <c r="C19607" i="127"/>
  <c r="C19608" i="127"/>
  <c r="C19609" i="127"/>
  <c r="C19610" i="127"/>
  <c r="C19611" i="127"/>
  <c r="C19612" i="127"/>
  <c r="C19613" i="127"/>
  <c r="C19614" i="127"/>
  <c r="C19615" i="127"/>
  <c r="C19616" i="127"/>
  <c r="C19617" i="127"/>
  <c r="C19618" i="127"/>
  <c r="C19619" i="127"/>
  <c r="C19620" i="127"/>
  <c r="C19621" i="127"/>
  <c r="C19622" i="127"/>
  <c r="C19623" i="127"/>
  <c r="C19624" i="127"/>
  <c r="C19625" i="127"/>
  <c r="C19626" i="127"/>
  <c r="C19627" i="127"/>
  <c r="C19628" i="127"/>
  <c r="C19629" i="127"/>
  <c r="C19630" i="127"/>
  <c r="C19631" i="127"/>
  <c r="C19632" i="127"/>
  <c r="C19633" i="127"/>
  <c r="C19634" i="127"/>
  <c r="C19635" i="127"/>
  <c r="C19636" i="127"/>
  <c r="C19637" i="127"/>
  <c r="C19638" i="127"/>
  <c r="C19639" i="127"/>
  <c r="C19640" i="127"/>
  <c r="C19641" i="127"/>
  <c r="C19642" i="127"/>
  <c r="C19643" i="127"/>
  <c r="C19644" i="127"/>
  <c r="C19645" i="127"/>
  <c r="C19646" i="127"/>
  <c r="C19647" i="127"/>
  <c r="C19648" i="127"/>
  <c r="C19649" i="127"/>
  <c r="C19650" i="127"/>
  <c r="C19651" i="127"/>
  <c r="C19652" i="127"/>
  <c r="C19653" i="127"/>
  <c r="C19654" i="127"/>
  <c r="C19655" i="127"/>
  <c r="C19656" i="127"/>
  <c r="C19657" i="127"/>
  <c r="C19658" i="127"/>
  <c r="C19659" i="127"/>
  <c r="C19660" i="127"/>
  <c r="C19661" i="127"/>
  <c r="C19662" i="127"/>
  <c r="C19663" i="127"/>
  <c r="C19664" i="127"/>
  <c r="C19665" i="127"/>
  <c r="C19666" i="127"/>
  <c r="C19667" i="127"/>
  <c r="C19668" i="127"/>
  <c r="C19669" i="127"/>
  <c r="C19670" i="127"/>
  <c r="C19671" i="127"/>
  <c r="C19672" i="127"/>
  <c r="C19673" i="127"/>
  <c r="C19674" i="127"/>
  <c r="C19675" i="127"/>
  <c r="C19676" i="127"/>
  <c r="C19677" i="127"/>
  <c r="C19678" i="127"/>
  <c r="C19679" i="127"/>
  <c r="C19680" i="127"/>
  <c r="C19681" i="127"/>
  <c r="C19682" i="127"/>
  <c r="C19683" i="127"/>
  <c r="C19684" i="127"/>
  <c r="C19685" i="127"/>
  <c r="C19686" i="127"/>
  <c r="C19687" i="127"/>
  <c r="C19688" i="127"/>
  <c r="C19689" i="127"/>
  <c r="C19690" i="127"/>
  <c r="C19691" i="127"/>
  <c r="C19692" i="127"/>
  <c r="C19693" i="127"/>
  <c r="C19694" i="127"/>
  <c r="C19695" i="127"/>
  <c r="C19696" i="127"/>
  <c r="C19697" i="127"/>
  <c r="C19698" i="127"/>
  <c r="C19699" i="127"/>
  <c r="C19700" i="127"/>
  <c r="C19701" i="127"/>
  <c r="C19702" i="127"/>
  <c r="C19703" i="127"/>
  <c r="C19704" i="127"/>
  <c r="C19705" i="127"/>
  <c r="C19706" i="127"/>
  <c r="C19707" i="127"/>
  <c r="C19708" i="127"/>
  <c r="C19709" i="127"/>
  <c r="C19710" i="127"/>
  <c r="C19711" i="127"/>
  <c r="C19712" i="127"/>
  <c r="C19713" i="127"/>
  <c r="C19714" i="127"/>
  <c r="C19715" i="127"/>
  <c r="C19716" i="127"/>
  <c r="C19717" i="127"/>
  <c r="C19718" i="127"/>
  <c r="C19719" i="127"/>
  <c r="C19720" i="127"/>
  <c r="C19721" i="127"/>
  <c r="C19722" i="127"/>
  <c r="C19723" i="127"/>
  <c r="C19724" i="127"/>
  <c r="C19725" i="127"/>
  <c r="C19726" i="127"/>
  <c r="C19727" i="127"/>
  <c r="C19728" i="127"/>
  <c r="C19729" i="127"/>
  <c r="C19730" i="127"/>
  <c r="C19731" i="127"/>
  <c r="C19732" i="127"/>
  <c r="C19733" i="127"/>
  <c r="C19734" i="127"/>
  <c r="C19735" i="127"/>
  <c r="C19736" i="127"/>
  <c r="C19737" i="127"/>
  <c r="C19738" i="127"/>
  <c r="C19739" i="127"/>
  <c r="C19740" i="127"/>
  <c r="C19741" i="127"/>
  <c r="C19742" i="127"/>
  <c r="C19743" i="127"/>
  <c r="C19744" i="127"/>
  <c r="C19745" i="127"/>
  <c r="C19746" i="127"/>
  <c r="C19747" i="127"/>
  <c r="C19748" i="127"/>
  <c r="C19749" i="127"/>
  <c r="C19750" i="127"/>
  <c r="C19751" i="127"/>
  <c r="C19752" i="127"/>
  <c r="C19753" i="127"/>
  <c r="C19754" i="127"/>
  <c r="C19755" i="127"/>
  <c r="C19756" i="127"/>
  <c r="C19757" i="127"/>
  <c r="C19758" i="127"/>
  <c r="C19759" i="127"/>
  <c r="C19760" i="127"/>
  <c r="C19761" i="127"/>
  <c r="C19762" i="127"/>
  <c r="C19763" i="127"/>
  <c r="C19764" i="127"/>
  <c r="C19765" i="127"/>
  <c r="C19766" i="127"/>
  <c r="C19767" i="127"/>
  <c r="C19768" i="127"/>
  <c r="C19769" i="127"/>
  <c r="C19770" i="127"/>
  <c r="C19771" i="127"/>
  <c r="C19772" i="127"/>
  <c r="C19773" i="127"/>
  <c r="C19774" i="127"/>
  <c r="C19775" i="127"/>
  <c r="C19776" i="127"/>
  <c r="C19777" i="127"/>
  <c r="C19778" i="127"/>
  <c r="C19779" i="127"/>
  <c r="C19780" i="127"/>
  <c r="C19781" i="127"/>
  <c r="C19782" i="127"/>
  <c r="C19783" i="127"/>
  <c r="C19784" i="127"/>
  <c r="C19785" i="127"/>
  <c r="C19786" i="127"/>
  <c r="C19787" i="127"/>
  <c r="C19788" i="127"/>
  <c r="C19789" i="127"/>
  <c r="C19790" i="127"/>
  <c r="C19791" i="127"/>
  <c r="C19792" i="127"/>
  <c r="C19793" i="127"/>
  <c r="C19794" i="127"/>
  <c r="C19795" i="127"/>
  <c r="C19796" i="127"/>
  <c r="C19797" i="127"/>
  <c r="C19798" i="127"/>
  <c r="C19799" i="127"/>
  <c r="C19800" i="127"/>
  <c r="C19801" i="127"/>
  <c r="C19802" i="127"/>
  <c r="C19803" i="127"/>
  <c r="C19804" i="127"/>
  <c r="C19805" i="127"/>
  <c r="C19806" i="127"/>
  <c r="C19807" i="127"/>
  <c r="C19808" i="127"/>
  <c r="C19809" i="127"/>
  <c r="C19810" i="127"/>
  <c r="C19811" i="127"/>
  <c r="C19812" i="127"/>
  <c r="C19813" i="127"/>
  <c r="C19814" i="127"/>
  <c r="C19815" i="127"/>
  <c r="C19816" i="127"/>
  <c r="C19817" i="127"/>
  <c r="C19818" i="127"/>
  <c r="C19819" i="127"/>
  <c r="C19820" i="127"/>
  <c r="C19821" i="127"/>
  <c r="C19822" i="127"/>
  <c r="C19823" i="127"/>
  <c r="C19824" i="127"/>
  <c r="C19825" i="127"/>
  <c r="C19826" i="127"/>
  <c r="C19827" i="127"/>
  <c r="C19828" i="127"/>
  <c r="C19829" i="127"/>
  <c r="C19830" i="127"/>
  <c r="C19831" i="127"/>
  <c r="C19832" i="127"/>
  <c r="C19833" i="127"/>
  <c r="C19834" i="127"/>
  <c r="C19835" i="127"/>
  <c r="C19836" i="127"/>
  <c r="C19837" i="127"/>
  <c r="C19838" i="127"/>
  <c r="C19839" i="127"/>
  <c r="C19840" i="127"/>
  <c r="C19841" i="127"/>
  <c r="C19842" i="127"/>
  <c r="C19843" i="127"/>
  <c r="C19844" i="127"/>
  <c r="C19845" i="127"/>
  <c r="C19846" i="127"/>
  <c r="C19847" i="127"/>
  <c r="C19848" i="127"/>
  <c r="C19849" i="127"/>
  <c r="C19850" i="127"/>
  <c r="C19851" i="127"/>
  <c r="C19852" i="127"/>
  <c r="C19853" i="127"/>
  <c r="C19854" i="127"/>
  <c r="C19855" i="127"/>
  <c r="C19856" i="127"/>
  <c r="C19857" i="127"/>
  <c r="C19858" i="127"/>
  <c r="C19859" i="127"/>
  <c r="C19860" i="127"/>
  <c r="C19861" i="127"/>
  <c r="C19862" i="127"/>
  <c r="C19863" i="127"/>
  <c r="C19864" i="127"/>
  <c r="C19865" i="127"/>
  <c r="C19866" i="127"/>
  <c r="C19867" i="127"/>
  <c r="C19868" i="127"/>
  <c r="C19869" i="127"/>
  <c r="C19870" i="127"/>
  <c r="C19871" i="127"/>
  <c r="C19872" i="127"/>
  <c r="C19873" i="127"/>
  <c r="C19874" i="127"/>
  <c r="C19875" i="127"/>
  <c r="C19876" i="127"/>
  <c r="C19877" i="127"/>
  <c r="C19878" i="127"/>
  <c r="C19879" i="127"/>
  <c r="C19880" i="127"/>
  <c r="C19881" i="127"/>
  <c r="C19882" i="127"/>
  <c r="C19883" i="127"/>
  <c r="C19884" i="127"/>
  <c r="C19885" i="127"/>
  <c r="C19886" i="127"/>
  <c r="C19887" i="127"/>
  <c r="C19888" i="127"/>
  <c r="C19889" i="127"/>
  <c r="C19890" i="127"/>
  <c r="C19891" i="127"/>
  <c r="C19892" i="127"/>
  <c r="C19893" i="127"/>
  <c r="C19894" i="127"/>
  <c r="C19895" i="127"/>
  <c r="C19896" i="127"/>
  <c r="C19897" i="127"/>
  <c r="C19898" i="127"/>
  <c r="C19899" i="127"/>
  <c r="C19900" i="127"/>
  <c r="C19901" i="127"/>
  <c r="C19902" i="127"/>
  <c r="C19903" i="127"/>
  <c r="C19904" i="127"/>
  <c r="C19905" i="127"/>
  <c r="C19906" i="127"/>
  <c r="C19907" i="127"/>
  <c r="C19908" i="127"/>
  <c r="C19909" i="127"/>
  <c r="C19910" i="127"/>
  <c r="C19911" i="127"/>
  <c r="C19912" i="127"/>
  <c r="C19913" i="127"/>
  <c r="C19914" i="127"/>
  <c r="C19915" i="127"/>
  <c r="C19916" i="127"/>
  <c r="C19917" i="127"/>
  <c r="C19918" i="127"/>
  <c r="C19919" i="127"/>
  <c r="C19920" i="127"/>
  <c r="C19921" i="127"/>
  <c r="C19922" i="127"/>
  <c r="C19923" i="127"/>
  <c r="C19924" i="127"/>
  <c r="C19925" i="127"/>
  <c r="C19926" i="127"/>
  <c r="C19927" i="127"/>
  <c r="C19928" i="127"/>
  <c r="C19929" i="127"/>
  <c r="C19930" i="127"/>
  <c r="C19931" i="127"/>
  <c r="C19932" i="127"/>
  <c r="C19933" i="127"/>
  <c r="C19934" i="127"/>
  <c r="C19935" i="127"/>
  <c r="C19936" i="127"/>
  <c r="C19937" i="127"/>
  <c r="C19938" i="127"/>
  <c r="C19939" i="127"/>
  <c r="C19940" i="127"/>
  <c r="C19941" i="127"/>
  <c r="C19942" i="127"/>
  <c r="C19943" i="127"/>
  <c r="C19944" i="127"/>
  <c r="C19945" i="127"/>
  <c r="C19946" i="127"/>
  <c r="C19947" i="127"/>
  <c r="C19948" i="127"/>
  <c r="C19949" i="127"/>
  <c r="C19950" i="127"/>
  <c r="C19951" i="127"/>
  <c r="C19952" i="127"/>
  <c r="C19953" i="127"/>
  <c r="C19954" i="127"/>
  <c r="C19955" i="127"/>
  <c r="C19956" i="127"/>
  <c r="C19957" i="127"/>
  <c r="C19958" i="127"/>
  <c r="C19959" i="127"/>
  <c r="C19960" i="127"/>
  <c r="C19961" i="127"/>
  <c r="C19962" i="127"/>
  <c r="C19963" i="127"/>
  <c r="C19964" i="127"/>
  <c r="C19965" i="127"/>
  <c r="C19966" i="127"/>
  <c r="C19967" i="127"/>
  <c r="C19968" i="127"/>
  <c r="C19969" i="127"/>
  <c r="C19970" i="127"/>
  <c r="C19971" i="127"/>
  <c r="C19972" i="127"/>
  <c r="C19973" i="127"/>
  <c r="C19974" i="127"/>
  <c r="C19975" i="127"/>
  <c r="C19976" i="127"/>
  <c r="C19977" i="127"/>
  <c r="C19978" i="127"/>
  <c r="C19979" i="127"/>
  <c r="C19980" i="127"/>
  <c r="C19981" i="127"/>
  <c r="C19982" i="127"/>
  <c r="C19983" i="127"/>
  <c r="C19984" i="127"/>
  <c r="C19985" i="127"/>
  <c r="C19986" i="127"/>
  <c r="C19987" i="127"/>
  <c r="C19988" i="127"/>
  <c r="C19989" i="127"/>
  <c r="C19990" i="127"/>
  <c r="C19991" i="127"/>
  <c r="C19992" i="127"/>
  <c r="C19993" i="127"/>
  <c r="C19994" i="127"/>
  <c r="C19995" i="127"/>
  <c r="C19996" i="127"/>
  <c r="C19997" i="127"/>
  <c r="C19998" i="127"/>
  <c r="C19999" i="127"/>
  <c r="C20000" i="127"/>
  <c r="C20001" i="127"/>
  <c r="C20002" i="127"/>
  <c r="C20003" i="127"/>
  <c r="B4" i="127"/>
  <c r="C4" i="127" s="1"/>
  <c r="D4" i="127" s="1" a="1"/>
  <c r="E13" i="127" s="1" a="1"/>
  <c r="A15" i="91"/>
  <c r="A16" i="91"/>
  <c r="A12" i="91"/>
  <c r="A13" i="91"/>
  <c r="A14" i="91"/>
  <c r="A7" i="91"/>
  <c r="G7" i="91"/>
  <c r="F7" i="91"/>
  <c r="E7" i="91"/>
  <c r="D7" i="91"/>
  <c r="C7" i="91"/>
  <c r="A8" i="91"/>
  <c r="G8" i="91"/>
  <c r="F8" i="91"/>
  <c r="E8" i="91"/>
  <c r="D8" i="91"/>
  <c r="C8" i="91"/>
  <c r="A9" i="91"/>
  <c r="G9" i="91"/>
  <c r="F9" i="91"/>
  <c r="E9" i="91"/>
  <c r="D9" i="91"/>
  <c r="C9" i="91"/>
  <c r="A10" i="91"/>
  <c r="G10" i="91"/>
  <c r="F10" i="91"/>
  <c r="E10" i="91"/>
  <c r="D10" i="91"/>
  <c r="C10" i="91"/>
  <c r="A11" i="91"/>
  <c r="G11" i="91"/>
  <c r="F11" i="91"/>
  <c r="E11" i="91"/>
  <c r="D11" i="91"/>
  <c r="C11" i="91"/>
  <c r="G12" i="91"/>
  <c r="F12" i="91"/>
  <c r="E12" i="91"/>
  <c r="D12" i="91"/>
  <c r="C12" i="91"/>
  <c r="A6" i="91"/>
  <c r="F14" i="92"/>
  <c r="E44" i="92" s="1"/>
  <c r="G6" i="91"/>
  <c r="F6" i="91"/>
  <c r="E6" i="91"/>
  <c r="D6" i="91"/>
  <c r="C6" i="91"/>
  <c r="E51" i="107"/>
  <c r="E13" i="127" l="1"/>
  <c r="H13" i="127" a="1"/>
  <c r="H13" i="127" s="1"/>
  <c r="A10" i="98"/>
  <c r="E52" i="98"/>
  <c r="E53" i="98" s="1"/>
  <c r="E51" i="100"/>
  <c r="E54" i="103"/>
  <c r="B10" i="103"/>
  <c r="B10" i="101"/>
  <c r="E54" i="101"/>
  <c r="E376" i="127" a="1"/>
  <c r="E364" i="127" a="1"/>
  <c r="E352" i="127" a="1"/>
  <c r="E329" i="127" a="1"/>
  <c r="E281" i="127" a="1"/>
  <c r="E217" i="127" a="1"/>
  <c r="E185" i="127" a="1"/>
  <c r="E121" i="127" a="1"/>
  <c r="E57" i="127" a="1"/>
  <c r="E9" i="127" a="1"/>
  <c r="E379" i="127" a="1"/>
  <c r="E375" i="127" a="1"/>
  <c r="E371" i="127" a="1"/>
  <c r="E367" i="127" a="1"/>
  <c r="E363" i="127" a="1"/>
  <c r="E359" i="127" a="1"/>
  <c r="E355" i="127" a="1"/>
  <c r="E351" i="127" a="1"/>
  <c r="E347" i="127" a="1"/>
  <c r="E341" i="127" a="1"/>
  <c r="E325" i="127" a="1"/>
  <c r="E309" i="127" a="1"/>
  <c r="E293" i="127" a="1"/>
  <c r="E277" i="127" a="1"/>
  <c r="E261" i="127" a="1"/>
  <c r="E245" i="127" a="1"/>
  <c r="E229" i="127" a="1"/>
  <c r="E213" i="127" a="1"/>
  <c r="E197" i="127" a="1"/>
  <c r="E181" i="127" a="1"/>
  <c r="E165" i="127" a="1"/>
  <c r="E149" i="127" a="1"/>
  <c r="E133" i="127" a="1"/>
  <c r="E117" i="127" a="1"/>
  <c r="E101" i="127" a="1"/>
  <c r="E85" i="127" a="1"/>
  <c r="E69" i="127" a="1"/>
  <c r="E53" i="127" a="1"/>
  <c r="E37" i="127" a="1"/>
  <c r="E21" i="127" a="1"/>
  <c r="E5" i="127" a="1"/>
  <c r="E372" i="127" a="1"/>
  <c r="E360" i="127" a="1"/>
  <c r="E348" i="127" a="1"/>
  <c r="E313" i="127" a="1"/>
  <c r="E265" i="127" a="1"/>
  <c r="E233" i="127" a="1"/>
  <c r="E169" i="127" a="1"/>
  <c r="E137" i="127" a="1"/>
  <c r="E89" i="127" a="1"/>
  <c r="E25" i="127" a="1"/>
  <c r="E378" i="127" a="1"/>
  <c r="E374" i="127" a="1"/>
  <c r="E370" i="127" a="1"/>
  <c r="E366" i="127" a="1"/>
  <c r="E362" i="127" a="1"/>
  <c r="E358" i="127" a="1"/>
  <c r="E354" i="127" a="1"/>
  <c r="E350" i="127" a="1"/>
  <c r="E346" i="127" a="1"/>
  <c r="E337" i="127" a="1"/>
  <c r="E321" i="127" a="1"/>
  <c r="E305" i="127" a="1"/>
  <c r="E289" i="127" a="1"/>
  <c r="E273" i="127" a="1"/>
  <c r="E257" i="127" a="1"/>
  <c r="E241" i="127" a="1"/>
  <c r="E225" i="127" a="1"/>
  <c r="E209" i="127" a="1"/>
  <c r="E193" i="127" a="1"/>
  <c r="E177" i="127" a="1"/>
  <c r="E161" i="127" a="1"/>
  <c r="E145" i="127" a="1"/>
  <c r="E129" i="127" a="1"/>
  <c r="E113" i="127" a="1"/>
  <c r="E97" i="127" a="1"/>
  <c r="E81" i="127" a="1"/>
  <c r="E65" i="127" a="1"/>
  <c r="E49" i="127" a="1"/>
  <c r="E33" i="127" a="1"/>
  <c r="E17" i="127" a="1"/>
  <c r="E368" i="127" a="1"/>
  <c r="E356" i="127" a="1"/>
  <c r="E344" i="127" a="1"/>
  <c r="E297" i="127" a="1"/>
  <c r="E249" i="127" a="1"/>
  <c r="E201" i="127" a="1"/>
  <c r="E153" i="127" a="1"/>
  <c r="E105" i="127" a="1"/>
  <c r="E73" i="127" a="1"/>
  <c r="E41" i="127" a="1"/>
  <c r="E377" i="127" a="1"/>
  <c r="E373" i="127" a="1"/>
  <c r="E369" i="127" a="1"/>
  <c r="E365" i="127" a="1"/>
  <c r="E361" i="127" a="1"/>
  <c r="E357" i="127" a="1"/>
  <c r="E353" i="127" a="1"/>
  <c r="E349" i="127" a="1"/>
  <c r="E345" i="127" a="1"/>
  <c r="E333" i="127" a="1"/>
  <c r="E317" i="127" a="1"/>
  <c r="E301" i="127" a="1"/>
  <c r="E285" i="127" a="1"/>
  <c r="E269" i="127" a="1"/>
  <c r="E253" i="127" a="1"/>
  <c r="E237" i="127" a="1"/>
  <c r="E221" i="127" a="1"/>
  <c r="E205" i="127" a="1"/>
  <c r="E189" i="127" a="1"/>
  <c r="E173" i="127" a="1"/>
  <c r="E157" i="127" a="1"/>
  <c r="E141" i="127" a="1"/>
  <c r="E125" i="127" a="1"/>
  <c r="E109" i="127" a="1"/>
  <c r="E93" i="127" a="1"/>
  <c r="E77" i="127" a="1"/>
  <c r="E61" i="127" a="1"/>
  <c r="E45" i="127" a="1"/>
  <c r="E29" i="127" a="1"/>
  <c r="E6" i="127" a="1"/>
  <c r="E392" i="127" a="1"/>
  <c r="E394" i="127" a="1"/>
  <c r="E396" i="127" a="1"/>
  <c r="E398" i="127" a="1"/>
  <c r="E400" i="127" a="1"/>
  <c r="E402" i="127" a="1"/>
  <c r="E404" i="127" a="1"/>
  <c r="E406" i="127" a="1"/>
  <c r="E408" i="127" a="1"/>
  <c r="E410" i="127" a="1"/>
  <c r="E412" i="127" a="1"/>
  <c r="E414" i="127" a="1"/>
  <c r="E416" i="127" a="1"/>
  <c r="E418" i="127" a="1"/>
  <c r="E420" i="127" a="1"/>
  <c r="E422" i="127" a="1"/>
  <c r="E424" i="127" a="1"/>
  <c r="E426" i="127" a="1"/>
  <c r="E428" i="127" a="1"/>
  <c r="E430" i="127" a="1"/>
  <c r="E432" i="127" a="1"/>
  <c r="E434" i="127" a="1"/>
  <c r="E436" i="127" a="1"/>
  <c r="E438" i="127" a="1"/>
  <c r="E440" i="127" a="1"/>
  <c r="E440" i="127" s="1"/>
  <c r="E442" i="127" a="1"/>
  <c r="E442" i="127" s="1"/>
  <c r="E444" i="127" a="1"/>
  <c r="E444" i="127" s="1"/>
  <c r="E446" i="127" a="1"/>
  <c r="E446" i="127" s="1"/>
  <c r="E448" i="127" a="1"/>
  <c r="E448" i="127" s="1"/>
  <c r="E450" i="127" a="1"/>
  <c r="E450" i="127" s="1"/>
  <c r="E452" i="127" a="1"/>
  <c r="E452" i="127" s="1"/>
  <c r="E454" i="127" a="1"/>
  <c r="E454" i="127" s="1"/>
  <c r="E456" i="127" a="1"/>
  <c r="E456" i="127" s="1"/>
  <c r="E399" i="127" a="1"/>
  <c r="E407" i="127" a="1"/>
  <c r="E415" i="127" a="1"/>
  <c r="E423" i="127" a="1"/>
  <c r="E431" i="127" a="1"/>
  <c r="E439" i="127" a="1"/>
  <c r="E447" i="127" a="1"/>
  <c r="E447" i="127" s="1"/>
  <c r="E455" i="127" a="1"/>
  <c r="E455" i="127" s="1"/>
  <c r="E460" i="127" a="1"/>
  <c r="E460" i="127" s="1"/>
  <c r="E464" i="127" a="1"/>
  <c r="E464" i="127" s="1"/>
  <c r="E468" i="127" a="1"/>
  <c r="E468" i="127" s="1"/>
  <c r="E472" i="127" a="1"/>
  <c r="E472" i="127" s="1"/>
  <c r="E476" i="127" a="1"/>
  <c r="E476" i="127" s="1"/>
  <c r="E480" i="127" a="1"/>
  <c r="E480" i="127" s="1"/>
  <c r="E484" i="127" a="1"/>
  <c r="E484" i="127" s="1"/>
  <c r="E488" i="127" a="1"/>
  <c r="E488" i="127" s="1"/>
  <c r="E492" i="127" a="1"/>
  <c r="E492" i="127" s="1"/>
  <c r="E496" i="127" a="1"/>
  <c r="E496" i="127" s="1"/>
  <c r="E500" i="127" a="1"/>
  <c r="E500" i="127" s="1"/>
  <c r="E504" i="127" a="1"/>
  <c r="E504" i="127" s="1"/>
  <c r="E508" i="127" a="1"/>
  <c r="E508" i="127" s="1"/>
  <c r="E512" i="127" a="1"/>
  <c r="E512" i="127" s="1"/>
  <c r="E516" i="127" a="1"/>
  <c r="E516" i="127" s="1"/>
  <c r="E520" i="127" a="1"/>
  <c r="E520" i="127" s="1"/>
  <c r="E524" i="127" a="1"/>
  <c r="E524" i="127" s="1"/>
  <c r="E528" i="127" a="1"/>
  <c r="E528" i="127" s="1"/>
  <c r="E532" i="127" a="1"/>
  <c r="E532" i="127" s="1"/>
  <c r="E536" i="127" a="1"/>
  <c r="E536" i="127" s="1"/>
  <c r="E540" i="127" a="1"/>
  <c r="E540" i="127" s="1"/>
  <c r="E544" i="127" a="1"/>
  <c r="E544" i="127" s="1"/>
  <c r="E548" i="127" a="1"/>
  <c r="E548" i="127" s="1"/>
  <c r="E552" i="127" a="1"/>
  <c r="E552" i="127" s="1"/>
  <c r="E556" i="127" a="1"/>
  <c r="E556" i="127" s="1"/>
  <c r="E560" i="127" a="1"/>
  <c r="E560" i="127" s="1"/>
  <c r="E563" i="127" a="1"/>
  <c r="E563" i="127" s="1"/>
  <c r="E565" i="127" a="1"/>
  <c r="E565" i="127" s="1"/>
  <c r="E567" i="127" a="1"/>
  <c r="E567" i="127" s="1"/>
  <c r="E569" i="127" a="1"/>
  <c r="E569" i="127" s="1"/>
  <c r="E571" i="127" a="1"/>
  <c r="E571" i="127" s="1"/>
  <c r="E573" i="127" a="1"/>
  <c r="E573" i="127" s="1"/>
  <c r="E575" i="127" a="1"/>
  <c r="E575" i="127" s="1"/>
  <c r="E577" i="127" a="1"/>
  <c r="E577" i="127" s="1"/>
  <c r="E579" i="127" a="1"/>
  <c r="E579" i="127" s="1"/>
  <c r="E581" i="127" a="1"/>
  <c r="E581" i="127" s="1"/>
  <c r="E583" i="127" a="1"/>
  <c r="E583" i="127" s="1"/>
  <c r="E585" i="127" a="1"/>
  <c r="E585" i="127" s="1"/>
  <c r="E587" i="127" a="1"/>
  <c r="E587" i="127" s="1"/>
  <c r="E589" i="127" a="1"/>
  <c r="E589" i="127" s="1"/>
  <c r="E591" i="127" a="1"/>
  <c r="E591" i="127" s="1"/>
  <c r="E593" i="127" a="1"/>
  <c r="E593" i="127" s="1"/>
  <c r="E595" i="127" a="1"/>
  <c r="E595" i="127" s="1"/>
  <c r="E597" i="127" a="1"/>
  <c r="E597" i="127" s="1"/>
  <c r="E599" i="127" a="1"/>
  <c r="E599" i="127" s="1"/>
  <c r="E601" i="127" a="1"/>
  <c r="E601" i="127" s="1"/>
  <c r="E603" i="127" a="1"/>
  <c r="E603" i="127" s="1"/>
  <c r="E605" i="127" a="1"/>
  <c r="E605" i="127" s="1"/>
  <c r="E607" i="127" a="1"/>
  <c r="E607" i="127" s="1"/>
  <c r="E609" i="127" a="1"/>
  <c r="E609" i="127" s="1"/>
  <c r="E611" i="127" a="1"/>
  <c r="E611" i="127" s="1"/>
  <c r="E613" i="127" a="1"/>
  <c r="E613" i="127" s="1"/>
  <c r="E615" i="127" a="1"/>
  <c r="E615" i="127" s="1"/>
  <c r="E617" i="127" a="1"/>
  <c r="E617" i="127" s="1"/>
  <c r="E619" i="127" a="1"/>
  <c r="E619" i="127" s="1"/>
  <c r="E621" i="127" a="1"/>
  <c r="E621" i="127" s="1"/>
  <c r="E623" i="127" a="1"/>
  <c r="E623" i="127" s="1"/>
  <c r="E625" i="127" a="1"/>
  <c r="E625" i="127" s="1"/>
  <c r="E627" i="127" a="1"/>
  <c r="E627" i="127" s="1"/>
  <c r="E629" i="127" a="1"/>
  <c r="E629" i="127" s="1"/>
  <c r="E393" i="127" a="1"/>
  <c r="E401" i="127" a="1"/>
  <c r="E409" i="127" a="1"/>
  <c r="E417" i="127" a="1"/>
  <c r="E425" i="127" a="1"/>
  <c r="E433" i="127" a="1"/>
  <c r="E441" i="127" a="1"/>
  <c r="E441" i="127" s="1"/>
  <c r="E449" i="127" a="1"/>
  <c r="E449" i="127" s="1"/>
  <c r="E457" i="127" a="1"/>
  <c r="E457" i="127" s="1"/>
  <c r="E461" i="127" a="1"/>
  <c r="E461" i="127" s="1"/>
  <c r="E465" i="127" a="1"/>
  <c r="E465" i="127" s="1"/>
  <c r="E469" i="127" a="1"/>
  <c r="E469" i="127" s="1"/>
  <c r="E473" i="127" a="1"/>
  <c r="E473" i="127" s="1"/>
  <c r="E477" i="127" a="1"/>
  <c r="E477" i="127" s="1"/>
  <c r="E481" i="127" a="1"/>
  <c r="E481" i="127" s="1"/>
  <c r="E485" i="127" a="1"/>
  <c r="E485" i="127" s="1"/>
  <c r="E489" i="127" a="1"/>
  <c r="E489" i="127" s="1"/>
  <c r="E493" i="127" a="1"/>
  <c r="E493" i="127" s="1"/>
  <c r="E497" i="127" a="1"/>
  <c r="E497" i="127" s="1"/>
  <c r="E501" i="127" a="1"/>
  <c r="E501" i="127" s="1"/>
  <c r="E505" i="127" a="1"/>
  <c r="E505" i="127" s="1"/>
  <c r="E509" i="127" a="1"/>
  <c r="E509" i="127" s="1"/>
  <c r="E513" i="127" a="1"/>
  <c r="E513" i="127" s="1"/>
  <c r="E517" i="127" a="1"/>
  <c r="E517" i="127" s="1"/>
  <c r="E521" i="127" a="1"/>
  <c r="E521" i="127" s="1"/>
  <c r="E525" i="127" a="1"/>
  <c r="E525" i="127" s="1"/>
  <c r="E529" i="127" a="1"/>
  <c r="E529" i="127" s="1"/>
  <c r="E533" i="127" a="1"/>
  <c r="E533" i="127" s="1"/>
  <c r="E537" i="127" a="1"/>
  <c r="E537" i="127" s="1"/>
  <c r="E541" i="127" a="1"/>
  <c r="E541" i="127" s="1"/>
  <c r="E545" i="127" a="1"/>
  <c r="E545" i="127" s="1"/>
  <c r="E549" i="127" a="1"/>
  <c r="E549" i="127" s="1"/>
  <c r="E553" i="127" a="1"/>
  <c r="E553" i="127" s="1"/>
  <c r="E557" i="127" a="1"/>
  <c r="E557" i="127" s="1"/>
  <c r="E561" i="127" a="1"/>
  <c r="E561" i="127" s="1"/>
  <c r="E395" i="127" a="1"/>
  <c r="E403" i="127" a="1"/>
  <c r="E411" i="127" a="1"/>
  <c r="E419" i="127" a="1"/>
  <c r="E427" i="127" a="1"/>
  <c r="E435" i="127" a="1"/>
  <c r="E443" i="127" a="1"/>
  <c r="E443" i="127" s="1"/>
  <c r="E451" i="127" a="1"/>
  <c r="E451" i="127" s="1"/>
  <c r="E458" i="127" a="1"/>
  <c r="E458" i="127" s="1"/>
  <c r="E462" i="127" a="1"/>
  <c r="E462" i="127" s="1"/>
  <c r="E466" i="127" a="1"/>
  <c r="E466" i="127" s="1"/>
  <c r="E470" i="127" a="1"/>
  <c r="E470" i="127" s="1"/>
  <c r="E474" i="127" a="1"/>
  <c r="E474" i="127" s="1"/>
  <c r="E478" i="127" a="1"/>
  <c r="E478" i="127" s="1"/>
  <c r="E482" i="127" a="1"/>
  <c r="E482" i="127" s="1"/>
  <c r="E486" i="127" a="1"/>
  <c r="E486" i="127" s="1"/>
  <c r="E490" i="127" a="1"/>
  <c r="E490" i="127" s="1"/>
  <c r="E494" i="127" a="1"/>
  <c r="E494" i="127" s="1"/>
  <c r="E498" i="127" a="1"/>
  <c r="E498" i="127" s="1"/>
  <c r="E502" i="127" a="1"/>
  <c r="E502" i="127" s="1"/>
  <c r="E506" i="127" a="1"/>
  <c r="E506" i="127" s="1"/>
  <c r="E510" i="127" a="1"/>
  <c r="E510" i="127" s="1"/>
  <c r="E514" i="127" a="1"/>
  <c r="E514" i="127" s="1"/>
  <c r="E518" i="127" a="1"/>
  <c r="E518" i="127" s="1"/>
  <c r="E522" i="127" a="1"/>
  <c r="E522" i="127" s="1"/>
  <c r="E526" i="127" a="1"/>
  <c r="E526" i="127" s="1"/>
  <c r="E530" i="127" a="1"/>
  <c r="E530" i="127" s="1"/>
  <c r="E534" i="127" a="1"/>
  <c r="E534" i="127" s="1"/>
  <c r="E538" i="127" a="1"/>
  <c r="E538" i="127" s="1"/>
  <c r="E542" i="127" a="1"/>
  <c r="E542" i="127" s="1"/>
  <c r="E546" i="127" a="1"/>
  <c r="E546" i="127" s="1"/>
  <c r="E550" i="127" a="1"/>
  <c r="E550" i="127" s="1"/>
  <c r="E554" i="127" a="1"/>
  <c r="E554" i="127" s="1"/>
  <c r="E558" i="127" a="1"/>
  <c r="E558" i="127" s="1"/>
  <c r="E562" i="127" a="1"/>
  <c r="E562" i="127" s="1"/>
  <c r="E564" i="127" a="1"/>
  <c r="E564" i="127" s="1"/>
  <c r="E566" i="127" a="1"/>
  <c r="E566" i="127" s="1"/>
  <c r="E568" i="127" a="1"/>
  <c r="E568" i="127" s="1"/>
  <c r="E570" i="127" a="1"/>
  <c r="E570" i="127" s="1"/>
  <c r="E572" i="127" a="1"/>
  <c r="E572" i="127" s="1"/>
  <c r="E574" i="127" a="1"/>
  <c r="E574" i="127" s="1"/>
  <c r="E576" i="127" a="1"/>
  <c r="E576" i="127" s="1"/>
  <c r="E578" i="127" a="1"/>
  <c r="E578" i="127" s="1"/>
  <c r="E580" i="127" a="1"/>
  <c r="E580" i="127" s="1"/>
  <c r="E582" i="127" a="1"/>
  <c r="E582" i="127" s="1"/>
  <c r="E584" i="127" a="1"/>
  <c r="E584" i="127" s="1"/>
  <c r="E586" i="127" a="1"/>
  <c r="E586" i="127" s="1"/>
  <c r="E588" i="127" a="1"/>
  <c r="E588" i="127" s="1"/>
  <c r="E590" i="127" a="1"/>
  <c r="E590" i="127" s="1"/>
  <c r="E592" i="127" a="1"/>
  <c r="E592" i="127" s="1"/>
  <c r="E594" i="127" a="1"/>
  <c r="E594" i="127" s="1"/>
  <c r="E596" i="127" a="1"/>
  <c r="E596" i="127" s="1"/>
  <c r="E598" i="127" a="1"/>
  <c r="E598" i="127" s="1"/>
  <c r="E600" i="127" a="1"/>
  <c r="E600" i="127" s="1"/>
  <c r="E602" i="127" a="1"/>
  <c r="E602" i="127" s="1"/>
  <c r="E604" i="127" a="1"/>
  <c r="E604" i="127" s="1"/>
  <c r="E606" i="127" a="1"/>
  <c r="E606" i="127" s="1"/>
  <c r="E608" i="127" a="1"/>
  <c r="E608" i="127" s="1"/>
  <c r="E397" i="127" a="1"/>
  <c r="E405" i="127" a="1"/>
  <c r="E413" i="127" a="1"/>
  <c r="E421" i="127" a="1"/>
  <c r="E429" i="127" a="1"/>
  <c r="E437" i="127" a="1"/>
  <c r="E445" i="127" a="1"/>
  <c r="E445" i="127" s="1"/>
  <c r="E453" i="127" a="1"/>
  <c r="E453" i="127" s="1"/>
  <c r="E459" i="127" a="1"/>
  <c r="E459" i="127" s="1"/>
  <c r="E463" i="127" a="1"/>
  <c r="E463" i="127" s="1"/>
  <c r="E467" i="127" a="1"/>
  <c r="E467" i="127" s="1"/>
  <c r="E471" i="127" a="1"/>
  <c r="E471" i="127" s="1"/>
  <c r="E475" i="127" a="1"/>
  <c r="E475" i="127" s="1"/>
  <c r="E479" i="127" a="1"/>
  <c r="E479" i="127" s="1"/>
  <c r="E483" i="127" a="1"/>
  <c r="E483" i="127" s="1"/>
  <c r="E487" i="127" a="1"/>
  <c r="E487" i="127" s="1"/>
  <c r="E491" i="127" a="1"/>
  <c r="E491" i="127" s="1"/>
  <c r="E495" i="127" a="1"/>
  <c r="E495" i="127" s="1"/>
  <c r="E499" i="127" a="1"/>
  <c r="E499" i="127" s="1"/>
  <c r="E503" i="127" a="1"/>
  <c r="E503" i="127" s="1"/>
  <c r="E507" i="127" a="1"/>
  <c r="E507" i="127" s="1"/>
  <c r="E511" i="127" a="1"/>
  <c r="E511" i="127" s="1"/>
  <c r="E515" i="127" a="1"/>
  <c r="E515" i="127" s="1"/>
  <c r="E519" i="127" a="1"/>
  <c r="E519" i="127" s="1"/>
  <c r="E523" i="127" a="1"/>
  <c r="E523" i="127" s="1"/>
  <c r="E527" i="127" a="1"/>
  <c r="E527" i="127" s="1"/>
  <c r="E531" i="127" a="1"/>
  <c r="E531" i="127" s="1"/>
  <c r="E535" i="127" a="1"/>
  <c r="E535" i="127" s="1"/>
  <c r="E539" i="127" a="1"/>
  <c r="E539" i="127" s="1"/>
  <c r="E543" i="127" a="1"/>
  <c r="E543" i="127" s="1"/>
  <c r="E547" i="127" a="1"/>
  <c r="E547" i="127" s="1"/>
  <c r="E551" i="127" a="1"/>
  <c r="E551" i="127" s="1"/>
  <c r="E555" i="127" a="1"/>
  <c r="E555" i="127" s="1"/>
  <c r="E559" i="127" a="1"/>
  <c r="E559" i="127" s="1"/>
  <c r="E610" i="127" a="1"/>
  <c r="E610" i="127" s="1"/>
  <c r="E614" i="127" a="1"/>
  <c r="E614" i="127" s="1"/>
  <c r="E618" i="127" a="1"/>
  <c r="E618" i="127" s="1"/>
  <c r="E622" i="127" a="1"/>
  <c r="E622" i="127" s="1"/>
  <c r="E626" i="127" a="1"/>
  <c r="E626" i="127" s="1"/>
  <c r="E630" i="127" a="1"/>
  <c r="E630" i="127" s="1"/>
  <c r="E635" i="127" a="1"/>
  <c r="E635" i="127" s="1"/>
  <c r="E638" i="127" a="1"/>
  <c r="E638" i="127" s="1"/>
  <c r="E643" i="127" a="1"/>
  <c r="E643" i="127" s="1"/>
  <c r="E646" i="127" a="1"/>
  <c r="E646" i="127" s="1"/>
  <c r="E651" i="127" a="1"/>
  <c r="E651" i="127" s="1"/>
  <c r="E654" i="127" a="1"/>
  <c r="E654" i="127" s="1"/>
  <c r="E659" i="127" a="1"/>
  <c r="E659" i="127" s="1"/>
  <c r="E662" i="127" a="1"/>
  <c r="E662" i="127" s="1"/>
  <c r="E664" i="127" a="1"/>
  <c r="E664" i="127" s="1"/>
  <c r="E666" i="127" a="1"/>
  <c r="E666" i="127" s="1"/>
  <c r="E668" i="127" a="1"/>
  <c r="E668" i="127" s="1"/>
  <c r="E670" i="127" a="1"/>
  <c r="E670" i="127" s="1"/>
  <c r="E672" i="127" a="1"/>
  <c r="E672" i="127" s="1"/>
  <c r="E674" i="127" a="1"/>
  <c r="E674" i="127" s="1"/>
  <c r="E676" i="127" a="1"/>
  <c r="E676" i="127" s="1"/>
  <c r="E678" i="127" a="1"/>
  <c r="E678" i="127" s="1"/>
  <c r="E680" i="127" a="1"/>
  <c r="E680" i="127" s="1"/>
  <c r="E682" i="127" a="1"/>
  <c r="E682" i="127" s="1"/>
  <c r="E684" i="127" a="1"/>
  <c r="E684" i="127" s="1"/>
  <c r="E686" i="127" a="1"/>
  <c r="E686" i="127" s="1"/>
  <c r="E688" i="127" a="1"/>
  <c r="E688" i="127" s="1"/>
  <c r="E690" i="127" a="1"/>
  <c r="E690" i="127" s="1"/>
  <c r="E692" i="127" a="1"/>
  <c r="E692" i="127" s="1"/>
  <c r="E694" i="127" a="1"/>
  <c r="E694" i="127" s="1"/>
  <c r="E696" i="127" a="1"/>
  <c r="E696" i="127" s="1"/>
  <c r="E698" i="127" a="1"/>
  <c r="E698" i="127" s="1"/>
  <c r="E700" i="127" a="1"/>
  <c r="E700" i="127" s="1"/>
  <c r="E702" i="127" a="1"/>
  <c r="E702" i="127" s="1"/>
  <c r="E704" i="127" a="1"/>
  <c r="E704" i="127" s="1"/>
  <c r="E706" i="127" a="1"/>
  <c r="E706" i="127" s="1"/>
  <c r="E708" i="127" a="1"/>
  <c r="E708" i="127" s="1"/>
  <c r="E710" i="127" a="1"/>
  <c r="E710" i="127" s="1"/>
  <c r="E712" i="127" a="1"/>
  <c r="E712" i="127" s="1"/>
  <c r="E714" i="127" a="1"/>
  <c r="E714" i="127" s="1"/>
  <c r="E716" i="127" a="1"/>
  <c r="E716" i="127" s="1"/>
  <c r="E718" i="127" a="1"/>
  <c r="E718" i="127" s="1"/>
  <c r="E720" i="127" a="1"/>
  <c r="E720" i="127" s="1"/>
  <c r="E722" i="127" a="1"/>
  <c r="E722" i="127" s="1"/>
  <c r="E724" i="127" a="1"/>
  <c r="E724" i="127" s="1"/>
  <c r="E726" i="127" a="1"/>
  <c r="E726" i="127" s="1"/>
  <c r="E728" i="127" a="1"/>
  <c r="E728" i="127" s="1"/>
  <c r="E730" i="127" a="1"/>
  <c r="E730" i="127" s="1"/>
  <c r="E732" i="127" a="1"/>
  <c r="E732" i="127" s="1"/>
  <c r="E734" i="127" a="1"/>
  <c r="E734" i="127" s="1"/>
  <c r="E736" i="127" a="1"/>
  <c r="E736" i="127" s="1"/>
  <c r="E738" i="127" a="1"/>
  <c r="E738" i="127" s="1"/>
  <c r="E740" i="127" a="1"/>
  <c r="E740" i="127" s="1"/>
  <c r="E742" i="127" a="1"/>
  <c r="E742" i="127" s="1"/>
  <c r="E744" i="127" a="1"/>
  <c r="E744" i="127" s="1"/>
  <c r="E746" i="127" a="1"/>
  <c r="E746" i="127" s="1"/>
  <c r="E748" i="127" a="1"/>
  <c r="E748" i="127" s="1"/>
  <c r="E750" i="127" a="1"/>
  <c r="E750" i="127" s="1"/>
  <c r="E752" i="127" a="1"/>
  <c r="E752" i="127" s="1"/>
  <c r="E754" i="127" a="1"/>
  <c r="E754" i="127" s="1"/>
  <c r="E756" i="127" a="1"/>
  <c r="E756" i="127" s="1"/>
  <c r="E758" i="127" a="1"/>
  <c r="E758" i="127" s="1"/>
  <c r="E633" i="127" a="1"/>
  <c r="E633" i="127" s="1"/>
  <c r="E636" i="127" a="1"/>
  <c r="E636" i="127" s="1"/>
  <c r="E641" i="127" a="1"/>
  <c r="E641" i="127" s="1"/>
  <c r="E644" i="127" a="1"/>
  <c r="E644" i="127" s="1"/>
  <c r="E649" i="127" a="1"/>
  <c r="E649" i="127" s="1"/>
  <c r="E652" i="127" a="1"/>
  <c r="E652" i="127" s="1"/>
  <c r="E657" i="127" a="1"/>
  <c r="E657" i="127" s="1"/>
  <c r="E660" i="127" a="1"/>
  <c r="E660" i="127" s="1"/>
  <c r="E612" i="127" a="1"/>
  <c r="E612" i="127" s="1"/>
  <c r="E616" i="127" a="1"/>
  <c r="E616" i="127" s="1"/>
  <c r="E620" i="127" a="1"/>
  <c r="E620" i="127" s="1"/>
  <c r="E624" i="127" a="1"/>
  <c r="E624" i="127" s="1"/>
  <c r="E628" i="127" a="1"/>
  <c r="E628" i="127" s="1"/>
  <c r="E631" i="127" a="1"/>
  <c r="E631" i="127" s="1"/>
  <c r="E634" i="127" a="1"/>
  <c r="E634" i="127" s="1"/>
  <c r="E639" i="127" a="1"/>
  <c r="E639" i="127" s="1"/>
  <c r="E642" i="127" a="1"/>
  <c r="E642" i="127" s="1"/>
  <c r="E647" i="127" a="1"/>
  <c r="E647" i="127" s="1"/>
  <c r="E650" i="127" a="1"/>
  <c r="E650" i="127" s="1"/>
  <c r="E655" i="127" a="1"/>
  <c r="E655" i="127" s="1"/>
  <c r="E658" i="127" a="1"/>
  <c r="E658" i="127" s="1"/>
  <c r="E663" i="127" a="1"/>
  <c r="E663" i="127" s="1"/>
  <c r="E665" i="127" a="1"/>
  <c r="E665" i="127" s="1"/>
  <c r="E667" i="127" a="1"/>
  <c r="E667" i="127" s="1"/>
  <c r="E669" i="127" a="1"/>
  <c r="E669" i="127" s="1"/>
  <c r="E671" i="127" a="1"/>
  <c r="E671" i="127" s="1"/>
  <c r="E673" i="127" a="1"/>
  <c r="E673" i="127" s="1"/>
  <c r="E675" i="127" a="1"/>
  <c r="E675" i="127" s="1"/>
  <c r="E677" i="127" a="1"/>
  <c r="E677" i="127" s="1"/>
  <c r="E679" i="127" a="1"/>
  <c r="E679" i="127" s="1"/>
  <c r="E681" i="127" a="1"/>
  <c r="E681" i="127" s="1"/>
  <c r="E683" i="127" a="1"/>
  <c r="E683" i="127" s="1"/>
  <c r="E685" i="127" a="1"/>
  <c r="E685" i="127" s="1"/>
  <c r="E687" i="127" a="1"/>
  <c r="E687" i="127" s="1"/>
  <c r="E689" i="127" a="1"/>
  <c r="E689" i="127" s="1"/>
  <c r="E691" i="127" a="1"/>
  <c r="E691" i="127" s="1"/>
  <c r="E693" i="127" a="1"/>
  <c r="E693" i="127" s="1"/>
  <c r="E695" i="127" a="1"/>
  <c r="E695" i="127" s="1"/>
  <c r="E697" i="127" a="1"/>
  <c r="E697" i="127" s="1"/>
  <c r="E699" i="127" a="1"/>
  <c r="E699" i="127" s="1"/>
  <c r="E701" i="127" a="1"/>
  <c r="E701" i="127" s="1"/>
  <c r="E703" i="127" a="1"/>
  <c r="E703" i="127" s="1"/>
  <c r="E705" i="127" a="1"/>
  <c r="E705" i="127" s="1"/>
  <c r="E707" i="127" a="1"/>
  <c r="E707" i="127" s="1"/>
  <c r="E709" i="127" a="1"/>
  <c r="E709" i="127" s="1"/>
  <c r="E711" i="127" a="1"/>
  <c r="E711" i="127" s="1"/>
  <c r="E713" i="127" a="1"/>
  <c r="E713" i="127" s="1"/>
  <c r="E715" i="127" a="1"/>
  <c r="E715" i="127" s="1"/>
  <c r="E717" i="127" a="1"/>
  <c r="E717" i="127" s="1"/>
  <c r="E719" i="127" a="1"/>
  <c r="E719" i="127" s="1"/>
  <c r="E721" i="127" a="1"/>
  <c r="E721" i="127" s="1"/>
  <c r="E723" i="127" a="1"/>
  <c r="E723" i="127" s="1"/>
  <c r="E725" i="127" a="1"/>
  <c r="E725" i="127" s="1"/>
  <c r="E727" i="127" a="1"/>
  <c r="E727" i="127" s="1"/>
  <c r="E729" i="127" a="1"/>
  <c r="E729" i="127" s="1"/>
  <c r="E731" i="127" a="1"/>
  <c r="E731" i="127" s="1"/>
  <c r="E733" i="127" a="1"/>
  <c r="E733" i="127" s="1"/>
  <c r="E735" i="127" a="1"/>
  <c r="E735" i="127" s="1"/>
  <c r="E737" i="127" a="1"/>
  <c r="E737" i="127" s="1"/>
  <c r="E739" i="127" a="1"/>
  <c r="E739" i="127" s="1"/>
  <c r="E741" i="127" a="1"/>
  <c r="E741" i="127" s="1"/>
  <c r="E632" i="127" a="1"/>
  <c r="E632" i="127" s="1"/>
  <c r="E637" i="127" a="1"/>
  <c r="E637" i="127" s="1"/>
  <c r="E640" i="127" a="1"/>
  <c r="E640" i="127" s="1"/>
  <c r="E645" i="127" a="1"/>
  <c r="E645" i="127" s="1"/>
  <c r="E648" i="127" a="1"/>
  <c r="E648" i="127" s="1"/>
  <c r="E653" i="127" a="1"/>
  <c r="E653" i="127" s="1"/>
  <c r="E656" i="127" a="1"/>
  <c r="E656" i="127" s="1"/>
  <c r="E661" i="127" a="1"/>
  <c r="E661" i="127" s="1"/>
  <c r="E749" i="127" a="1"/>
  <c r="E749" i="127" s="1"/>
  <c r="E757" i="127" a="1"/>
  <c r="E757" i="127" s="1"/>
  <c r="E762" i="127" a="1"/>
  <c r="E762" i="127" s="1"/>
  <c r="E766" i="127" a="1"/>
  <c r="E766" i="127" s="1"/>
  <c r="E770" i="127" a="1"/>
  <c r="E770" i="127" s="1"/>
  <c r="E774" i="127" a="1"/>
  <c r="E774" i="127" s="1"/>
  <c r="E778" i="127" a="1"/>
  <c r="E778" i="127" s="1"/>
  <c r="E782" i="127" a="1"/>
  <c r="E782" i="127" s="1"/>
  <c r="E786" i="127" a="1"/>
  <c r="E786" i="127" s="1"/>
  <c r="E789" i="127" a="1"/>
  <c r="E789" i="127" s="1"/>
  <c r="E794" i="127" a="1"/>
  <c r="E794" i="127" s="1"/>
  <c r="E797" i="127" a="1"/>
  <c r="E797" i="127" s="1"/>
  <c r="E802" i="127" a="1"/>
  <c r="E802" i="127" s="1"/>
  <c r="E805" i="127" a="1"/>
  <c r="E805" i="127" s="1"/>
  <c r="E810" i="127" a="1"/>
  <c r="E810" i="127" s="1"/>
  <c r="E813" i="127" a="1"/>
  <c r="E813" i="127" s="1"/>
  <c r="E815" i="127" a="1"/>
  <c r="E815" i="127" s="1"/>
  <c r="E817" i="127" a="1"/>
  <c r="E817" i="127" s="1"/>
  <c r="E819" i="127" a="1"/>
  <c r="E819" i="127" s="1"/>
  <c r="E821" i="127" a="1"/>
  <c r="E821" i="127" s="1"/>
  <c r="E823" i="127" a="1"/>
  <c r="E823" i="127" s="1"/>
  <c r="E825" i="127" a="1"/>
  <c r="E825" i="127" s="1"/>
  <c r="E827" i="127" a="1"/>
  <c r="E827" i="127" s="1"/>
  <c r="E829" i="127" a="1"/>
  <c r="E829" i="127" s="1"/>
  <c r="E831" i="127" a="1"/>
  <c r="E831" i="127" s="1"/>
  <c r="E833" i="127" a="1"/>
  <c r="E833" i="127" s="1"/>
  <c r="E835" i="127" a="1"/>
  <c r="E835" i="127" s="1"/>
  <c r="E837" i="127" a="1"/>
  <c r="E837" i="127" s="1"/>
  <c r="E839" i="127" a="1"/>
  <c r="E839" i="127" s="1"/>
  <c r="E841" i="127" a="1"/>
  <c r="E841" i="127" s="1"/>
  <c r="E843" i="127" a="1"/>
  <c r="E843" i="127" s="1"/>
  <c r="E845" i="127" a="1"/>
  <c r="E845" i="127" s="1"/>
  <c r="E847" i="127" a="1"/>
  <c r="E847" i="127" s="1"/>
  <c r="E849" i="127" a="1"/>
  <c r="E849" i="127" s="1"/>
  <c r="E851" i="127" a="1"/>
  <c r="E851" i="127" s="1"/>
  <c r="E853" i="127" a="1"/>
  <c r="E853" i="127" s="1"/>
  <c r="E855" i="127" a="1"/>
  <c r="E855" i="127" s="1"/>
  <c r="E857" i="127" a="1"/>
  <c r="E857" i="127" s="1"/>
  <c r="E859" i="127" a="1"/>
  <c r="E859" i="127" s="1"/>
  <c r="E861" i="127" a="1"/>
  <c r="E861" i="127" s="1"/>
  <c r="E863" i="127" a="1"/>
  <c r="E863" i="127" s="1"/>
  <c r="E865" i="127" a="1"/>
  <c r="E865" i="127" s="1"/>
  <c r="E867" i="127" a="1"/>
  <c r="E867" i="127" s="1"/>
  <c r="E869" i="127" a="1"/>
  <c r="E869" i="127" s="1"/>
  <c r="E871" i="127" a="1"/>
  <c r="E871" i="127" s="1"/>
  <c r="E873" i="127" a="1"/>
  <c r="E873" i="127" s="1"/>
  <c r="E875" i="127" a="1"/>
  <c r="E875" i="127" s="1"/>
  <c r="E877" i="127" a="1"/>
  <c r="E877" i="127" s="1"/>
  <c r="E879" i="127" a="1"/>
  <c r="E879" i="127" s="1"/>
  <c r="E881" i="127" a="1"/>
  <c r="E881" i="127" s="1"/>
  <c r="E883" i="127" a="1"/>
  <c r="E883" i="127" s="1"/>
  <c r="E885" i="127" a="1"/>
  <c r="E885" i="127" s="1"/>
  <c r="E887" i="127" a="1"/>
  <c r="E887" i="127" s="1"/>
  <c r="E889" i="127" a="1"/>
  <c r="E889" i="127" s="1"/>
  <c r="E891" i="127" a="1"/>
  <c r="E891" i="127" s="1"/>
  <c r="E893" i="127" a="1"/>
  <c r="E893" i="127" s="1"/>
  <c r="E895" i="127" a="1"/>
  <c r="E895" i="127" s="1"/>
  <c r="E897" i="127" a="1"/>
  <c r="E897" i="127" s="1"/>
  <c r="E899" i="127" a="1"/>
  <c r="E899" i="127" s="1"/>
  <c r="E901" i="127" a="1"/>
  <c r="E901" i="127" s="1"/>
  <c r="E903" i="127" a="1"/>
  <c r="E903" i="127" s="1"/>
  <c r="E905" i="127" a="1"/>
  <c r="E905" i="127" s="1"/>
  <c r="E907" i="127" a="1"/>
  <c r="E907" i="127" s="1"/>
  <c r="E909" i="127" a="1"/>
  <c r="E909" i="127" s="1"/>
  <c r="E911" i="127" a="1"/>
  <c r="E911" i="127" s="1"/>
  <c r="E913" i="127" a="1"/>
  <c r="E913" i="127" s="1"/>
  <c r="E915" i="127" a="1"/>
  <c r="E915" i="127" s="1"/>
  <c r="E917" i="127" a="1"/>
  <c r="E917" i="127" s="1"/>
  <c r="E919" i="127" a="1"/>
  <c r="E919" i="127" s="1"/>
  <c r="E921" i="127" a="1"/>
  <c r="E921" i="127" s="1"/>
  <c r="E923" i="127" a="1"/>
  <c r="E923" i="127" s="1"/>
  <c r="E925" i="127" a="1"/>
  <c r="E925" i="127" s="1"/>
  <c r="E927" i="127" a="1"/>
  <c r="E927" i="127" s="1"/>
  <c r="E929" i="127" a="1"/>
  <c r="E929" i="127" s="1"/>
  <c r="E931" i="127" a="1"/>
  <c r="E931" i="127" s="1"/>
  <c r="E933" i="127" a="1"/>
  <c r="E933" i="127" s="1"/>
  <c r="E935" i="127" a="1"/>
  <c r="E935" i="127" s="1"/>
  <c r="E937" i="127" a="1"/>
  <c r="E937" i="127" s="1"/>
  <c r="E939" i="127" a="1"/>
  <c r="E939" i="127" s="1"/>
  <c r="E941" i="127" a="1"/>
  <c r="E941" i="127" s="1"/>
  <c r="E943" i="127" a="1"/>
  <c r="E943" i="127" s="1"/>
  <c r="E945" i="127" a="1"/>
  <c r="E945" i="127" s="1"/>
  <c r="E947" i="127" a="1"/>
  <c r="E947" i="127" s="1"/>
  <c r="E949" i="127" a="1"/>
  <c r="E949" i="127" s="1"/>
  <c r="E951" i="127" a="1"/>
  <c r="E951" i="127" s="1"/>
  <c r="E953" i="127" a="1"/>
  <c r="E953" i="127" s="1"/>
  <c r="E955" i="127" a="1"/>
  <c r="E955" i="127" s="1"/>
  <c r="E957" i="127" a="1"/>
  <c r="E957" i="127" s="1"/>
  <c r="E959" i="127" a="1"/>
  <c r="E959" i="127" s="1"/>
  <c r="E961" i="127" a="1"/>
  <c r="E961" i="127" s="1"/>
  <c r="E963" i="127" a="1"/>
  <c r="E963" i="127" s="1"/>
  <c r="E965" i="127" a="1"/>
  <c r="E965" i="127" s="1"/>
  <c r="E967" i="127" a="1"/>
  <c r="E967" i="127" s="1"/>
  <c r="E969" i="127" a="1"/>
  <c r="E969" i="127" s="1"/>
  <c r="E971" i="127" a="1"/>
  <c r="E971" i="127" s="1"/>
  <c r="E973" i="127" a="1"/>
  <c r="E973" i="127" s="1"/>
  <c r="E975" i="127" a="1"/>
  <c r="E975" i="127" s="1"/>
  <c r="E977" i="127" a="1"/>
  <c r="E977" i="127" s="1"/>
  <c r="E979" i="127" a="1"/>
  <c r="E979" i="127" s="1"/>
  <c r="E981" i="127" a="1"/>
  <c r="E981" i="127" s="1"/>
  <c r="E983" i="127" a="1"/>
  <c r="E983" i="127" s="1"/>
  <c r="E985" i="127" a="1"/>
  <c r="E985" i="127" s="1"/>
  <c r="E987" i="127" a="1"/>
  <c r="E987" i="127" s="1"/>
  <c r="E989" i="127" a="1"/>
  <c r="E989" i="127" s="1"/>
  <c r="E991" i="127" a="1"/>
  <c r="E991" i="127" s="1"/>
  <c r="E993" i="127" a="1"/>
  <c r="E993" i="127" s="1"/>
  <c r="E995" i="127" a="1"/>
  <c r="E995" i="127" s="1"/>
  <c r="E997" i="127" a="1"/>
  <c r="E997" i="127" s="1"/>
  <c r="E999" i="127" a="1"/>
  <c r="E999" i="127" s="1"/>
  <c r="E1001" i="127" a="1"/>
  <c r="E1001" i="127" s="1"/>
  <c r="E1003" i="127" a="1"/>
  <c r="E1003" i="127" s="1"/>
  <c r="E743" i="127" a="1"/>
  <c r="E743" i="127" s="1"/>
  <c r="E751" i="127" a="1"/>
  <c r="E751" i="127" s="1"/>
  <c r="E759" i="127" a="1"/>
  <c r="E759" i="127" s="1"/>
  <c r="E763" i="127" a="1"/>
  <c r="E763" i="127" s="1"/>
  <c r="E767" i="127" a="1"/>
  <c r="E767" i="127" s="1"/>
  <c r="E771" i="127" a="1"/>
  <c r="E771" i="127" s="1"/>
  <c r="E775" i="127" a="1"/>
  <c r="E775" i="127" s="1"/>
  <c r="E779" i="127" a="1"/>
  <c r="E779" i="127" s="1"/>
  <c r="E783" i="127" a="1"/>
  <c r="E783" i="127" s="1"/>
  <c r="E787" i="127" a="1"/>
  <c r="E787" i="127" s="1"/>
  <c r="E792" i="127" a="1"/>
  <c r="E792" i="127" s="1"/>
  <c r="E795" i="127" a="1"/>
  <c r="E795" i="127" s="1"/>
  <c r="E800" i="127" a="1"/>
  <c r="E800" i="127" s="1"/>
  <c r="E803" i="127" a="1"/>
  <c r="E803" i="127" s="1"/>
  <c r="E808" i="127" a="1"/>
  <c r="E808" i="127" s="1"/>
  <c r="E811" i="127" a="1"/>
  <c r="E811" i="127" s="1"/>
  <c r="E745" i="127" a="1"/>
  <c r="E745" i="127" s="1"/>
  <c r="E753" i="127" a="1"/>
  <c r="E753" i="127" s="1"/>
  <c r="E760" i="127" a="1"/>
  <c r="E760" i="127" s="1"/>
  <c r="E764" i="127" a="1"/>
  <c r="E764" i="127" s="1"/>
  <c r="E768" i="127" a="1"/>
  <c r="E768" i="127" s="1"/>
  <c r="E772" i="127" a="1"/>
  <c r="E772" i="127" s="1"/>
  <c r="E776" i="127" a="1"/>
  <c r="E776" i="127" s="1"/>
  <c r="E780" i="127" a="1"/>
  <c r="E780" i="127" s="1"/>
  <c r="E784" i="127" a="1"/>
  <c r="E784" i="127" s="1"/>
  <c r="E790" i="127" a="1"/>
  <c r="E790" i="127" s="1"/>
  <c r="E793" i="127" a="1"/>
  <c r="E793" i="127" s="1"/>
  <c r="E798" i="127" a="1"/>
  <c r="E798" i="127" s="1"/>
  <c r="E801" i="127" a="1"/>
  <c r="E801" i="127" s="1"/>
  <c r="E806" i="127" a="1"/>
  <c r="E806" i="127" s="1"/>
  <c r="E809" i="127" a="1"/>
  <c r="E809" i="127" s="1"/>
  <c r="E814" i="127" a="1"/>
  <c r="E814" i="127" s="1"/>
  <c r="E816" i="127" a="1"/>
  <c r="E816" i="127" s="1"/>
  <c r="E818" i="127" a="1"/>
  <c r="E818" i="127" s="1"/>
  <c r="E820" i="127" a="1"/>
  <c r="E820" i="127" s="1"/>
  <c r="E822" i="127" a="1"/>
  <c r="E822" i="127" s="1"/>
  <c r="E824" i="127" a="1"/>
  <c r="E824" i="127" s="1"/>
  <c r="E826" i="127" a="1"/>
  <c r="E826" i="127" s="1"/>
  <c r="E828" i="127" a="1"/>
  <c r="E828" i="127" s="1"/>
  <c r="E830" i="127" a="1"/>
  <c r="E830" i="127" s="1"/>
  <c r="E832" i="127" a="1"/>
  <c r="E832" i="127" s="1"/>
  <c r="E834" i="127" a="1"/>
  <c r="E834" i="127" s="1"/>
  <c r="E836" i="127" a="1"/>
  <c r="E836" i="127" s="1"/>
  <c r="E838" i="127" a="1"/>
  <c r="E838" i="127" s="1"/>
  <c r="E840" i="127" a="1"/>
  <c r="E840" i="127" s="1"/>
  <c r="E842" i="127" a="1"/>
  <c r="E842" i="127" s="1"/>
  <c r="E844" i="127" a="1"/>
  <c r="E844" i="127" s="1"/>
  <c r="E846" i="127" a="1"/>
  <c r="E846" i="127" s="1"/>
  <c r="E848" i="127" a="1"/>
  <c r="E848" i="127" s="1"/>
  <c r="E850" i="127" a="1"/>
  <c r="E850" i="127" s="1"/>
  <c r="E852" i="127" a="1"/>
  <c r="E852" i="127" s="1"/>
  <c r="E854" i="127" a="1"/>
  <c r="E854" i="127" s="1"/>
  <c r="E856" i="127" a="1"/>
  <c r="E856" i="127" s="1"/>
  <c r="E858" i="127" a="1"/>
  <c r="E858" i="127" s="1"/>
  <c r="E860" i="127" a="1"/>
  <c r="E860" i="127" s="1"/>
  <c r="E862" i="127" a="1"/>
  <c r="E862" i="127" s="1"/>
  <c r="E864" i="127" a="1"/>
  <c r="E864" i="127" s="1"/>
  <c r="E866" i="127" a="1"/>
  <c r="E866" i="127" s="1"/>
  <c r="E868" i="127" a="1"/>
  <c r="E868" i="127" s="1"/>
  <c r="E870" i="127" a="1"/>
  <c r="E870" i="127" s="1"/>
  <c r="E872" i="127" a="1"/>
  <c r="E872" i="127" s="1"/>
  <c r="E874" i="127" a="1"/>
  <c r="E874" i="127" s="1"/>
  <c r="E876" i="127" a="1"/>
  <c r="E876" i="127" s="1"/>
  <c r="E878" i="127" a="1"/>
  <c r="E878" i="127" s="1"/>
  <c r="E880" i="127" a="1"/>
  <c r="E880" i="127" s="1"/>
  <c r="E882" i="127" a="1"/>
  <c r="E882" i="127" s="1"/>
  <c r="E884" i="127" a="1"/>
  <c r="E884" i="127" s="1"/>
  <c r="E886" i="127" a="1"/>
  <c r="E886" i="127" s="1"/>
  <c r="E888" i="127" a="1"/>
  <c r="E888" i="127" s="1"/>
  <c r="E890" i="127" a="1"/>
  <c r="E890" i="127" s="1"/>
  <c r="E892" i="127" a="1"/>
  <c r="E892" i="127" s="1"/>
  <c r="E894" i="127" a="1"/>
  <c r="E894" i="127" s="1"/>
  <c r="E896" i="127" a="1"/>
  <c r="E896" i="127" s="1"/>
  <c r="E898" i="127" a="1"/>
  <c r="E898" i="127" s="1"/>
  <c r="E900" i="127" a="1"/>
  <c r="E900" i="127" s="1"/>
  <c r="E902" i="127" a="1"/>
  <c r="E902" i="127" s="1"/>
  <c r="E904" i="127" a="1"/>
  <c r="E904" i="127" s="1"/>
  <c r="E906" i="127" a="1"/>
  <c r="E906" i="127" s="1"/>
  <c r="E908" i="127" a="1"/>
  <c r="E908" i="127" s="1"/>
  <c r="E910" i="127" a="1"/>
  <c r="E910" i="127" s="1"/>
  <c r="E912" i="127" a="1"/>
  <c r="E912" i="127" s="1"/>
  <c r="E914" i="127" a="1"/>
  <c r="E914" i="127" s="1"/>
  <c r="E916" i="127" a="1"/>
  <c r="E916" i="127" s="1"/>
  <c r="E918" i="127" a="1"/>
  <c r="E918" i="127" s="1"/>
  <c r="E920" i="127" a="1"/>
  <c r="E920" i="127" s="1"/>
  <c r="E922" i="127" a="1"/>
  <c r="E922" i="127" s="1"/>
  <c r="E924" i="127" a="1"/>
  <c r="E924" i="127" s="1"/>
  <c r="E926" i="127" a="1"/>
  <c r="E926" i="127" s="1"/>
  <c r="E928" i="127" a="1"/>
  <c r="E928" i="127" s="1"/>
  <c r="E930" i="127" a="1"/>
  <c r="E930" i="127" s="1"/>
  <c r="E932" i="127" a="1"/>
  <c r="E932" i="127" s="1"/>
  <c r="E934" i="127" a="1"/>
  <c r="E934" i="127" s="1"/>
  <c r="E936" i="127" a="1"/>
  <c r="E936" i="127" s="1"/>
  <c r="E938" i="127" a="1"/>
  <c r="E938" i="127" s="1"/>
  <c r="E940" i="127" a="1"/>
  <c r="E940" i="127" s="1"/>
  <c r="E942" i="127" a="1"/>
  <c r="E942" i="127" s="1"/>
  <c r="E944" i="127" a="1"/>
  <c r="E944" i="127" s="1"/>
  <c r="E946" i="127" a="1"/>
  <c r="E946" i="127" s="1"/>
  <c r="E948" i="127" a="1"/>
  <c r="E948" i="127" s="1"/>
  <c r="E950" i="127" a="1"/>
  <c r="E950" i="127" s="1"/>
  <c r="E952" i="127" a="1"/>
  <c r="E952" i="127" s="1"/>
  <c r="E954" i="127" a="1"/>
  <c r="E954" i="127" s="1"/>
  <c r="E956" i="127" a="1"/>
  <c r="E956" i="127" s="1"/>
  <c r="E958" i="127" a="1"/>
  <c r="E958" i="127" s="1"/>
  <c r="E960" i="127" a="1"/>
  <c r="E960" i="127" s="1"/>
  <c r="E962" i="127" a="1"/>
  <c r="E962" i="127" s="1"/>
  <c r="E964" i="127" a="1"/>
  <c r="E964" i="127" s="1"/>
  <c r="E966" i="127" a="1"/>
  <c r="E966" i="127" s="1"/>
  <c r="E968" i="127" a="1"/>
  <c r="E968" i="127" s="1"/>
  <c r="E970" i="127" a="1"/>
  <c r="E970" i="127" s="1"/>
  <c r="E972" i="127" a="1"/>
  <c r="E972" i="127" s="1"/>
  <c r="E974" i="127" a="1"/>
  <c r="E974" i="127" s="1"/>
  <c r="E976" i="127" a="1"/>
  <c r="E976" i="127" s="1"/>
  <c r="E978" i="127" a="1"/>
  <c r="E978" i="127" s="1"/>
  <c r="E980" i="127" a="1"/>
  <c r="E980" i="127" s="1"/>
  <c r="E982" i="127" a="1"/>
  <c r="E982" i="127" s="1"/>
  <c r="E984" i="127" a="1"/>
  <c r="E984" i="127" s="1"/>
  <c r="E986" i="127" a="1"/>
  <c r="E986" i="127" s="1"/>
  <c r="E988" i="127" a="1"/>
  <c r="E988" i="127" s="1"/>
  <c r="E990" i="127" a="1"/>
  <c r="E990" i="127" s="1"/>
  <c r="E992" i="127" a="1"/>
  <c r="E992" i="127" s="1"/>
  <c r="E994" i="127" a="1"/>
  <c r="E994" i="127" s="1"/>
  <c r="E996" i="127" a="1"/>
  <c r="E996" i="127" s="1"/>
  <c r="E998" i="127" a="1"/>
  <c r="E998" i="127" s="1"/>
  <c r="E1000" i="127" a="1"/>
  <c r="E1000" i="127" s="1"/>
  <c r="E1002" i="127" a="1"/>
  <c r="E1002" i="127" s="1"/>
  <c r="E747" i="127" a="1"/>
  <c r="E747" i="127" s="1"/>
  <c r="E755" i="127" a="1"/>
  <c r="E755" i="127" s="1"/>
  <c r="E761" i="127" a="1"/>
  <c r="E761" i="127" s="1"/>
  <c r="E765" i="127" a="1"/>
  <c r="E765" i="127" s="1"/>
  <c r="E769" i="127" a="1"/>
  <c r="E769" i="127" s="1"/>
  <c r="E773" i="127" a="1"/>
  <c r="E773" i="127" s="1"/>
  <c r="E777" i="127" a="1"/>
  <c r="E777" i="127" s="1"/>
  <c r="E781" i="127" a="1"/>
  <c r="E781" i="127" s="1"/>
  <c r="E785" i="127" a="1"/>
  <c r="E785" i="127" s="1"/>
  <c r="E788" i="127" a="1"/>
  <c r="E788" i="127" s="1"/>
  <c r="E791" i="127" a="1"/>
  <c r="E791" i="127" s="1"/>
  <c r="E796" i="127" a="1"/>
  <c r="E796" i="127" s="1"/>
  <c r="E799" i="127" a="1"/>
  <c r="E799" i="127" s="1"/>
  <c r="E804" i="127" a="1"/>
  <c r="E804" i="127" s="1"/>
  <c r="E807" i="127" a="1"/>
  <c r="E807" i="127" s="1"/>
  <c r="E812" i="127" a="1"/>
  <c r="E812" i="127" s="1"/>
  <c r="E340" i="127" a="1"/>
  <c r="E336" i="127" a="1"/>
  <c r="E332" i="127" a="1"/>
  <c r="E328" i="127" a="1"/>
  <c r="E324" i="127" a="1"/>
  <c r="E320" i="127" a="1"/>
  <c r="E316" i="127" a="1"/>
  <c r="E312" i="127" a="1"/>
  <c r="E308" i="127" a="1"/>
  <c r="E304" i="127" a="1"/>
  <c r="E300" i="127" a="1"/>
  <c r="E296" i="127" a="1"/>
  <c r="E292" i="127" a="1"/>
  <c r="E288" i="127" a="1"/>
  <c r="E284" i="127" a="1"/>
  <c r="E280" i="127" a="1"/>
  <c r="E276" i="127" a="1"/>
  <c r="E272" i="127" a="1"/>
  <c r="E268" i="127" a="1"/>
  <c r="E264" i="127" a="1"/>
  <c r="E260" i="127" a="1"/>
  <c r="E256" i="127" a="1"/>
  <c r="E252" i="127" a="1"/>
  <c r="E248" i="127" a="1"/>
  <c r="E244" i="127" a="1"/>
  <c r="E240" i="127" a="1"/>
  <c r="E236" i="127" a="1"/>
  <c r="E232" i="127" a="1"/>
  <c r="E228" i="127" a="1"/>
  <c r="E224" i="127" a="1"/>
  <c r="E220" i="127" a="1"/>
  <c r="E216" i="127" a="1"/>
  <c r="E212" i="127" a="1"/>
  <c r="E208" i="127" a="1"/>
  <c r="E204" i="127" a="1"/>
  <c r="E200" i="127" a="1"/>
  <c r="E196" i="127" a="1"/>
  <c r="E192" i="127" a="1"/>
  <c r="E188" i="127" a="1"/>
  <c r="E184" i="127" a="1"/>
  <c r="E180" i="127" a="1"/>
  <c r="E176" i="127" a="1"/>
  <c r="E172" i="127" a="1"/>
  <c r="E168" i="127" a="1"/>
  <c r="E164" i="127" a="1"/>
  <c r="E160" i="127" a="1"/>
  <c r="E156" i="127" a="1"/>
  <c r="E152" i="127" a="1"/>
  <c r="E148" i="127" a="1"/>
  <c r="E144" i="127" a="1"/>
  <c r="E140" i="127" a="1"/>
  <c r="E136" i="127" a="1"/>
  <c r="E132" i="127" a="1"/>
  <c r="E128" i="127" a="1"/>
  <c r="E124" i="127" a="1"/>
  <c r="E120" i="127" a="1"/>
  <c r="E116" i="127" a="1"/>
  <c r="E112" i="127" a="1"/>
  <c r="E108" i="127" a="1"/>
  <c r="E104" i="127" a="1"/>
  <c r="E100" i="127" a="1"/>
  <c r="E96" i="127" a="1"/>
  <c r="E92" i="127" a="1"/>
  <c r="E88" i="127" a="1"/>
  <c r="E84" i="127" a="1"/>
  <c r="E80" i="127" a="1"/>
  <c r="E76" i="127" a="1"/>
  <c r="E72" i="127" a="1"/>
  <c r="E68" i="127" a="1"/>
  <c r="E64" i="127" a="1"/>
  <c r="E60" i="127" a="1"/>
  <c r="E56" i="127" a="1"/>
  <c r="E52" i="127" a="1"/>
  <c r="E48" i="127" a="1"/>
  <c r="E44" i="127" a="1"/>
  <c r="E40" i="127" a="1"/>
  <c r="E36" i="127" a="1"/>
  <c r="E32" i="127" a="1"/>
  <c r="E28" i="127" a="1"/>
  <c r="E24" i="127" a="1"/>
  <c r="E20" i="127" a="1"/>
  <c r="E16" i="127" a="1"/>
  <c r="E12" i="127" a="1"/>
  <c r="E8" i="127" a="1"/>
  <c r="D4" i="127"/>
  <c r="E4" i="127" s="1" a="1"/>
  <c r="E343" i="127" a="1"/>
  <c r="E339" i="127" a="1"/>
  <c r="E335" i="127" a="1"/>
  <c r="E331" i="127" a="1"/>
  <c r="E327" i="127" a="1"/>
  <c r="E323" i="127" a="1"/>
  <c r="E319" i="127" a="1"/>
  <c r="E315" i="127" a="1"/>
  <c r="E311" i="127" a="1"/>
  <c r="E307" i="127" a="1"/>
  <c r="E303" i="127" a="1"/>
  <c r="E299" i="127" a="1"/>
  <c r="E295" i="127" a="1"/>
  <c r="E291" i="127" a="1"/>
  <c r="E287" i="127" a="1"/>
  <c r="E283" i="127" a="1"/>
  <c r="E279" i="127" a="1"/>
  <c r="E275" i="127" a="1"/>
  <c r="E271" i="127" a="1"/>
  <c r="E267" i="127" a="1"/>
  <c r="E263" i="127" a="1"/>
  <c r="E259" i="127" a="1"/>
  <c r="E255" i="127" a="1"/>
  <c r="E251" i="127" a="1"/>
  <c r="E247" i="127" a="1"/>
  <c r="E243" i="127" a="1"/>
  <c r="E239" i="127" a="1"/>
  <c r="E235" i="127" a="1"/>
  <c r="E231" i="127" a="1"/>
  <c r="E227" i="127" a="1"/>
  <c r="E223" i="127" a="1"/>
  <c r="E219" i="127" a="1"/>
  <c r="E215" i="127" a="1"/>
  <c r="E211" i="127" a="1"/>
  <c r="E207" i="127" a="1"/>
  <c r="E203" i="127" a="1"/>
  <c r="E199" i="127" a="1"/>
  <c r="E195" i="127" a="1"/>
  <c r="E191" i="127" a="1"/>
  <c r="E187" i="127" a="1"/>
  <c r="E183" i="127" a="1"/>
  <c r="E179" i="127" a="1"/>
  <c r="E175" i="127" a="1"/>
  <c r="E171" i="127" a="1"/>
  <c r="E167" i="127" a="1"/>
  <c r="E163" i="127" a="1"/>
  <c r="E159" i="127" a="1"/>
  <c r="E155" i="127" a="1"/>
  <c r="E151" i="127" a="1"/>
  <c r="E147" i="127" a="1"/>
  <c r="E143" i="127" a="1"/>
  <c r="E139" i="127" a="1"/>
  <c r="E135" i="127" a="1"/>
  <c r="E131" i="127" a="1"/>
  <c r="E127" i="127" a="1"/>
  <c r="E123" i="127" a="1"/>
  <c r="E119" i="127" a="1"/>
  <c r="E115" i="127" a="1"/>
  <c r="E111" i="127" a="1"/>
  <c r="E107" i="127" a="1"/>
  <c r="E103" i="127" a="1"/>
  <c r="E99" i="127" a="1"/>
  <c r="E95" i="127" a="1"/>
  <c r="E91" i="127" a="1"/>
  <c r="E87" i="127" a="1"/>
  <c r="E83" i="127" a="1"/>
  <c r="E79" i="127" a="1"/>
  <c r="E75" i="127" a="1"/>
  <c r="E71" i="127" a="1"/>
  <c r="E67" i="127" a="1"/>
  <c r="E63" i="127" a="1"/>
  <c r="E59" i="127" a="1"/>
  <c r="E55" i="127" a="1"/>
  <c r="E51" i="127" a="1"/>
  <c r="E47" i="127" a="1"/>
  <c r="E43" i="127" a="1"/>
  <c r="E39" i="127" a="1"/>
  <c r="E35" i="127" a="1"/>
  <c r="E31" i="127" a="1"/>
  <c r="E27" i="127" a="1"/>
  <c r="E23" i="127" a="1"/>
  <c r="E19" i="127" a="1"/>
  <c r="E15" i="127" a="1"/>
  <c r="E11" i="127" a="1"/>
  <c r="E7" i="127" a="1"/>
  <c r="E342" i="127" a="1"/>
  <c r="E338" i="127" a="1"/>
  <c r="E334" i="127" a="1"/>
  <c r="E330" i="127" a="1"/>
  <c r="E326" i="127" a="1"/>
  <c r="E322" i="127" a="1"/>
  <c r="E318" i="127" a="1"/>
  <c r="E314" i="127" a="1"/>
  <c r="E310" i="127" a="1"/>
  <c r="E306" i="127" a="1"/>
  <c r="E302" i="127" a="1"/>
  <c r="E298" i="127" a="1"/>
  <c r="E294" i="127" a="1"/>
  <c r="E290" i="127" a="1"/>
  <c r="E286" i="127" a="1"/>
  <c r="E282" i="127" a="1"/>
  <c r="E278" i="127" a="1"/>
  <c r="E274" i="127" a="1"/>
  <c r="E270" i="127" a="1"/>
  <c r="E266" i="127" a="1"/>
  <c r="E262" i="127" a="1"/>
  <c r="E258" i="127" a="1"/>
  <c r="E254" i="127" a="1"/>
  <c r="E250" i="127" a="1"/>
  <c r="E246" i="127" a="1"/>
  <c r="E242" i="127" a="1"/>
  <c r="E238" i="127" a="1"/>
  <c r="E234" i="127" a="1"/>
  <c r="E230" i="127" a="1"/>
  <c r="E226" i="127" a="1"/>
  <c r="E222" i="127" a="1"/>
  <c r="E218" i="127" a="1"/>
  <c r="E214" i="127" a="1"/>
  <c r="E210" i="127" a="1"/>
  <c r="E206" i="127" a="1"/>
  <c r="E202" i="127" a="1"/>
  <c r="E198" i="127" a="1"/>
  <c r="E194" i="127" a="1"/>
  <c r="E190" i="127" a="1"/>
  <c r="E186" i="127" a="1"/>
  <c r="E182" i="127" a="1"/>
  <c r="E178" i="127" a="1"/>
  <c r="E174" i="127" a="1"/>
  <c r="E170" i="127" a="1"/>
  <c r="E166" i="127" a="1"/>
  <c r="E162" i="127" a="1"/>
  <c r="E158" i="127" a="1"/>
  <c r="E154" i="127" a="1"/>
  <c r="E150" i="127" a="1"/>
  <c r="E146" i="127" a="1"/>
  <c r="E142" i="127" a="1"/>
  <c r="E138" i="127" a="1"/>
  <c r="E134" i="127" a="1"/>
  <c r="E130" i="127" a="1"/>
  <c r="E126" i="127" a="1"/>
  <c r="E122" i="127" a="1"/>
  <c r="E118" i="127" a="1"/>
  <c r="E114" i="127" a="1"/>
  <c r="E110" i="127" a="1"/>
  <c r="E106" i="127" a="1"/>
  <c r="E102" i="127" a="1"/>
  <c r="E98" i="127" a="1"/>
  <c r="E94" i="127" a="1"/>
  <c r="E90" i="127" a="1"/>
  <c r="E86" i="127" a="1"/>
  <c r="E82" i="127" a="1"/>
  <c r="E78" i="127" a="1"/>
  <c r="E74" i="127" a="1"/>
  <c r="E70" i="127" a="1"/>
  <c r="E66" i="127" a="1"/>
  <c r="E62" i="127" a="1"/>
  <c r="E58" i="127" a="1"/>
  <c r="E54" i="127" a="1"/>
  <c r="E50" i="127" a="1"/>
  <c r="E46" i="127" a="1"/>
  <c r="E42" i="127" a="1"/>
  <c r="E38" i="127" a="1"/>
  <c r="E34" i="127" a="1"/>
  <c r="E30" i="127" a="1"/>
  <c r="E26" i="127" a="1"/>
  <c r="E22" i="127" a="1"/>
  <c r="E18" i="127" a="1"/>
  <c r="E14" i="127" a="1"/>
  <c r="E10" i="127" a="1"/>
  <c r="D46" i="137"/>
  <c r="F46" i="137" s="1"/>
  <c r="F47" i="137"/>
  <c r="A10" i="135"/>
  <c r="E52" i="135"/>
  <c r="E53" i="135" s="1"/>
  <c r="A10" i="134"/>
  <c r="E52" i="134"/>
  <c r="E53" i="134" s="1"/>
  <c r="A10" i="133"/>
  <c r="E54" i="133"/>
  <c r="A10" i="132"/>
  <c r="E52" i="132"/>
  <c r="E53" i="132" s="1"/>
  <c r="A10" i="131"/>
  <c r="E52" i="131"/>
  <c r="E53" i="131" s="1"/>
  <c r="E390" i="127" a="1"/>
  <c r="E391" i="127" a="1"/>
  <c r="A10" i="130"/>
  <c r="E52" i="130"/>
  <c r="E53" i="130" s="1"/>
  <c r="E387" i="127" a="1"/>
  <c r="E388" i="127" a="1"/>
  <c r="E389" i="127" a="1"/>
  <c r="E54" i="129"/>
  <c r="B10" i="129"/>
  <c r="E385" i="127" a="1"/>
  <c r="E386" i="127" a="1"/>
  <c r="E383" i="127" a="1"/>
  <c r="E384" i="127" a="1"/>
  <c r="A10" i="128"/>
  <c r="E53" i="128"/>
  <c r="E52" i="107"/>
  <c r="E53" i="107" s="1"/>
  <c r="A10" i="107"/>
  <c r="E380" i="127" a="1"/>
  <c r="E381" i="127" a="1"/>
  <c r="E382" i="127" a="1"/>
  <c r="E48" i="92"/>
  <c r="F48" i="92" s="1"/>
  <c r="F44" i="92"/>
  <c r="E54" i="107"/>
  <c r="B10" i="107"/>
  <c r="E391" i="127" l="1"/>
  <c r="H391" i="127" a="1"/>
  <c r="H391" i="127" s="1"/>
  <c r="E390" i="127"/>
  <c r="H390" i="127" a="1"/>
  <c r="H390" i="127" s="1"/>
  <c r="E437" i="127"/>
  <c r="H437" i="127" a="1"/>
  <c r="H437" i="127" s="1"/>
  <c r="E429" i="127"/>
  <c r="H429" i="127" a="1"/>
  <c r="H429" i="127" s="1"/>
  <c r="E421" i="127"/>
  <c r="H421" i="127" a="1"/>
  <c r="H421" i="127" s="1"/>
  <c r="E413" i="127"/>
  <c r="H413" i="127" a="1"/>
  <c r="H413" i="127" s="1"/>
  <c r="E405" i="127"/>
  <c r="H405" i="127" a="1"/>
  <c r="H405" i="127" s="1"/>
  <c r="E397" i="127"/>
  <c r="H397" i="127" a="1"/>
  <c r="H397" i="127" s="1"/>
  <c r="E435" i="127"/>
  <c r="H435" i="127" a="1"/>
  <c r="H435" i="127" s="1"/>
  <c r="E427" i="127"/>
  <c r="H427" i="127" a="1"/>
  <c r="H427" i="127" s="1"/>
  <c r="E419" i="127"/>
  <c r="H419" i="127" a="1"/>
  <c r="H419" i="127" s="1"/>
  <c r="E411" i="127"/>
  <c r="H411" i="127" a="1"/>
  <c r="H411" i="127" s="1"/>
  <c r="E403" i="127"/>
  <c r="H403" i="127" a="1"/>
  <c r="H403" i="127" s="1"/>
  <c r="E395" i="127"/>
  <c r="H395" i="127" a="1"/>
  <c r="H395" i="127" s="1"/>
  <c r="E433" i="127"/>
  <c r="H433" i="127" a="1"/>
  <c r="H433" i="127" s="1"/>
  <c r="E425" i="127"/>
  <c r="H425" i="127" a="1"/>
  <c r="H425" i="127" s="1"/>
  <c r="E417" i="127"/>
  <c r="H417" i="127" a="1"/>
  <c r="H417" i="127" s="1"/>
  <c r="E409" i="127"/>
  <c r="H409" i="127" a="1"/>
  <c r="H409" i="127" s="1"/>
  <c r="E401" i="127"/>
  <c r="H401" i="127" a="1"/>
  <c r="H401" i="127" s="1"/>
  <c r="E393" i="127"/>
  <c r="H393" i="127" a="1"/>
  <c r="H393" i="127" s="1"/>
  <c r="E439" i="127"/>
  <c r="H439" i="127" a="1"/>
  <c r="H439" i="127" s="1"/>
  <c r="E431" i="127"/>
  <c r="H431" i="127" a="1"/>
  <c r="H431" i="127" s="1"/>
  <c r="E423" i="127"/>
  <c r="H423" i="127" a="1"/>
  <c r="H423" i="127" s="1"/>
  <c r="E415" i="127"/>
  <c r="H415" i="127" a="1"/>
  <c r="H415" i="127" s="1"/>
  <c r="E407" i="127"/>
  <c r="H407" i="127" a="1"/>
  <c r="H407" i="127" s="1"/>
  <c r="E399" i="127"/>
  <c r="H399" i="127" a="1"/>
  <c r="H399" i="127" s="1"/>
  <c r="E438" i="127"/>
  <c r="H438" i="127" a="1"/>
  <c r="H438" i="127" s="1"/>
  <c r="E436" i="127"/>
  <c r="H436" i="127" a="1"/>
  <c r="H436" i="127" s="1"/>
  <c r="E434" i="127"/>
  <c r="H434" i="127" a="1"/>
  <c r="H434" i="127" s="1"/>
  <c r="E432" i="127"/>
  <c r="H432" i="127" a="1"/>
  <c r="H432" i="127" s="1"/>
  <c r="E430" i="127"/>
  <c r="H430" i="127" a="1"/>
  <c r="H430" i="127" s="1"/>
  <c r="E428" i="127"/>
  <c r="H428" i="127" a="1"/>
  <c r="H428" i="127" s="1"/>
  <c r="E426" i="127"/>
  <c r="H426" i="127" a="1"/>
  <c r="H426" i="127" s="1"/>
  <c r="E424" i="127"/>
  <c r="H424" i="127" a="1"/>
  <c r="H424" i="127" s="1"/>
  <c r="E422" i="127"/>
  <c r="H422" i="127" a="1"/>
  <c r="H422" i="127" s="1"/>
  <c r="E420" i="127"/>
  <c r="H420" i="127" a="1"/>
  <c r="H420" i="127" s="1"/>
  <c r="E418" i="127"/>
  <c r="H418" i="127" a="1"/>
  <c r="H418" i="127" s="1"/>
  <c r="E416" i="127"/>
  <c r="H416" i="127" a="1"/>
  <c r="H416" i="127" s="1"/>
  <c r="E414" i="127"/>
  <c r="H414" i="127" a="1"/>
  <c r="H414" i="127" s="1"/>
  <c r="E412" i="127"/>
  <c r="H412" i="127" a="1"/>
  <c r="H412" i="127" s="1"/>
  <c r="E410" i="127"/>
  <c r="H410" i="127" a="1"/>
  <c r="H410" i="127" s="1"/>
  <c r="E408" i="127"/>
  <c r="H408" i="127" a="1"/>
  <c r="H408" i="127" s="1"/>
  <c r="E406" i="127"/>
  <c r="H406" i="127" a="1"/>
  <c r="H406" i="127" s="1"/>
  <c r="E404" i="127"/>
  <c r="H404" i="127" a="1"/>
  <c r="H404" i="127" s="1"/>
  <c r="E402" i="127"/>
  <c r="H402" i="127" a="1"/>
  <c r="H402" i="127" s="1"/>
  <c r="E400" i="127"/>
  <c r="H400" i="127" a="1"/>
  <c r="H400" i="127" s="1"/>
  <c r="E398" i="127"/>
  <c r="H398" i="127" a="1"/>
  <c r="H398" i="127" s="1"/>
  <c r="E396" i="127"/>
  <c r="H396" i="127" a="1"/>
  <c r="H396" i="127" s="1"/>
  <c r="E394" i="127"/>
  <c r="H394" i="127" a="1"/>
  <c r="H394" i="127" s="1"/>
  <c r="E392" i="127"/>
  <c r="H392" i="127" a="1"/>
  <c r="H392" i="127" s="1"/>
  <c r="E386" i="127"/>
  <c r="H386" i="127" a="1"/>
  <c r="H386" i="127" s="1"/>
  <c r="E389" i="127"/>
  <c r="H389" i="127" a="1"/>
  <c r="H389" i="127" s="1"/>
  <c r="E388" i="127"/>
  <c r="H388" i="127" a="1"/>
  <c r="H388" i="127" s="1"/>
  <c r="E387" i="127"/>
  <c r="H387" i="127" a="1"/>
  <c r="H387" i="127" s="1"/>
  <c r="E382" i="127"/>
  <c r="H382" i="127" a="1"/>
  <c r="H382" i="127" s="1"/>
  <c r="E381" i="127"/>
  <c r="H381" i="127" a="1"/>
  <c r="H381" i="127" s="1"/>
  <c r="E380" i="127"/>
  <c r="H380" i="127" a="1"/>
  <c r="H380" i="127" s="1"/>
  <c r="E384" i="127"/>
  <c r="H384" i="127" a="1"/>
  <c r="H384" i="127" s="1"/>
  <c r="E383" i="127"/>
  <c r="H383" i="127" a="1"/>
  <c r="H383" i="127" s="1"/>
  <c r="E385" i="127"/>
  <c r="H385" i="127" a="1"/>
  <c r="H385" i="127" s="1"/>
  <c r="E10" i="127"/>
  <c r="H10" i="127" a="1"/>
  <c r="H10" i="127" s="1"/>
  <c r="E14" i="127"/>
  <c r="H14" i="127" a="1"/>
  <c r="H14" i="127" s="1"/>
  <c r="E18" i="127"/>
  <c r="H18" i="127" a="1"/>
  <c r="H18" i="127" s="1"/>
  <c r="E22" i="127"/>
  <c r="H22" i="127" a="1"/>
  <c r="H22" i="127" s="1"/>
  <c r="E26" i="127"/>
  <c r="H26" i="127" a="1"/>
  <c r="H26" i="127" s="1"/>
  <c r="E30" i="127"/>
  <c r="H30" i="127" a="1"/>
  <c r="H30" i="127" s="1"/>
  <c r="E34" i="127"/>
  <c r="H34" i="127" a="1"/>
  <c r="H34" i="127" s="1"/>
  <c r="E38" i="127"/>
  <c r="H38" i="127" a="1"/>
  <c r="H38" i="127" s="1"/>
  <c r="E42" i="127"/>
  <c r="H42" i="127" a="1"/>
  <c r="H42" i="127" s="1"/>
  <c r="E46" i="127"/>
  <c r="H46" i="127" a="1"/>
  <c r="H46" i="127" s="1"/>
  <c r="E50" i="127"/>
  <c r="H50" i="127" a="1"/>
  <c r="H50" i="127" s="1"/>
  <c r="E54" i="127"/>
  <c r="H54" i="127" a="1"/>
  <c r="H54" i="127" s="1"/>
  <c r="E58" i="127"/>
  <c r="H58" i="127" a="1"/>
  <c r="H58" i="127" s="1"/>
  <c r="E62" i="127"/>
  <c r="H62" i="127" a="1"/>
  <c r="H62" i="127" s="1"/>
  <c r="E66" i="127"/>
  <c r="H66" i="127" a="1"/>
  <c r="H66" i="127" s="1"/>
  <c r="E70" i="127"/>
  <c r="H70" i="127" a="1"/>
  <c r="H70" i="127" s="1"/>
  <c r="E74" i="127"/>
  <c r="H74" i="127" a="1"/>
  <c r="H74" i="127" s="1"/>
  <c r="E78" i="127"/>
  <c r="H78" i="127" a="1"/>
  <c r="H78" i="127" s="1"/>
  <c r="E82" i="127"/>
  <c r="H82" i="127" a="1"/>
  <c r="H82" i="127" s="1"/>
  <c r="E86" i="127"/>
  <c r="H86" i="127" a="1"/>
  <c r="H86" i="127" s="1"/>
  <c r="E90" i="127"/>
  <c r="H90" i="127" a="1"/>
  <c r="H90" i="127" s="1"/>
  <c r="E94" i="127"/>
  <c r="H94" i="127" a="1"/>
  <c r="H94" i="127" s="1"/>
  <c r="E98" i="127"/>
  <c r="H98" i="127" a="1"/>
  <c r="H98" i="127" s="1"/>
  <c r="E102" i="127"/>
  <c r="H102" i="127" a="1"/>
  <c r="H102" i="127" s="1"/>
  <c r="E106" i="127"/>
  <c r="H106" i="127" a="1"/>
  <c r="H106" i="127" s="1"/>
  <c r="E110" i="127"/>
  <c r="H110" i="127" a="1"/>
  <c r="H110" i="127" s="1"/>
  <c r="E114" i="127"/>
  <c r="H114" i="127" a="1"/>
  <c r="H114" i="127" s="1"/>
  <c r="E118" i="127"/>
  <c r="H118" i="127" a="1"/>
  <c r="H118" i="127" s="1"/>
  <c r="E122" i="127"/>
  <c r="H122" i="127" a="1"/>
  <c r="H122" i="127" s="1"/>
  <c r="E126" i="127"/>
  <c r="H126" i="127" a="1"/>
  <c r="H126" i="127" s="1"/>
  <c r="E130" i="127"/>
  <c r="H130" i="127" a="1"/>
  <c r="H130" i="127" s="1"/>
  <c r="E134" i="127"/>
  <c r="H134" i="127" a="1"/>
  <c r="H134" i="127" s="1"/>
  <c r="E138" i="127"/>
  <c r="H138" i="127" a="1"/>
  <c r="H138" i="127" s="1"/>
  <c r="E142" i="127"/>
  <c r="H142" i="127" a="1"/>
  <c r="H142" i="127" s="1"/>
  <c r="E146" i="127"/>
  <c r="H146" i="127" a="1"/>
  <c r="H146" i="127" s="1"/>
  <c r="E150" i="127"/>
  <c r="H150" i="127" a="1"/>
  <c r="H150" i="127" s="1"/>
  <c r="E154" i="127"/>
  <c r="H154" i="127" a="1"/>
  <c r="H154" i="127" s="1"/>
  <c r="E158" i="127"/>
  <c r="H158" i="127" a="1"/>
  <c r="H158" i="127" s="1"/>
  <c r="E162" i="127"/>
  <c r="H162" i="127" a="1"/>
  <c r="H162" i="127" s="1"/>
  <c r="E166" i="127"/>
  <c r="H166" i="127" a="1"/>
  <c r="H166" i="127" s="1"/>
  <c r="E170" i="127"/>
  <c r="H170" i="127" a="1"/>
  <c r="H170" i="127" s="1"/>
  <c r="E174" i="127"/>
  <c r="H174" i="127" a="1"/>
  <c r="H174" i="127" s="1"/>
  <c r="E178" i="127"/>
  <c r="H178" i="127" a="1"/>
  <c r="H178" i="127" s="1"/>
  <c r="E182" i="127"/>
  <c r="H182" i="127" a="1"/>
  <c r="H182" i="127" s="1"/>
  <c r="E186" i="127"/>
  <c r="H186" i="127" a="1"/>
  <c r="H186" i="127" s="1"/>
  <c r="E190" i="127"/>
  <c r="H190" i="127" a="1"/>
  <c r="H190" i="127" s="1"/>
  <c r="E194" i="127"/>
  <c r="H194" i="127" a="1"/>
  <c r="H194" i="127" s="1"/>
  <c r="E198" i="127"/>
  <c r="H198" i="127" a="1"/>
  <c r="H198" i="127" s="1"/>
  <c r="E202" i="127"/>
  <c r="H202" i="127" a="1"/>
  <c r="H202" i="127" s="1"/>
  <c r="E206" i="127"/>
  <c r="H206" i="127" a="1"/>
  <c r="H206" i="127" s="1"/>
  <c r="E210" i="127"/>
  <c r="H210" i="127" a="1"/>
  <c r="H210" i="127" s="1"/>
  <c r="E214" i="127"/>
  <c r="H214" i="127" a="1"/>
  <c r="H214" i="127" s="1"/>
  <c r="E218" i="127"/>
  <c r="H218" i="127" a="1"/>
  <c r="H218" i="127" s="1"/>
  <c r="E222" i="127"/>
  <c r="H222" i="127" a="1"/>
  <c r="H222" i="127" s="1"/>
  <c r="E226" i="127"/>
  <c r="H226" i="127" a="1"/>
  <c r="H226" i="127" s="1"/>
  <c r="E230" i="127"/>
  <c r="H230" i="127" a="1"/>
  <c r="H230" i="127" s="1"/>
  <c r="E234" i="127"/>
  <c r="H234" i="127" a="1"/>
  <c r="H234" i="127" s="1"/>
  <c r="E238" i="127"/>
  <c r="H238" i="127" a="1"/>
  <c r="H238" i="127" s="1"/>
  <c r="E242" i="127"/>
  <c r="H242" i="127" a="1"/>
  <c r="H242" i="127" s="1"/>
  <c r="E246" i="127"/>
  <c r="H246" i="127" a="1"/>
  <c r="H246" i="127" s="1"/>
  <c r="E250" i="127"/>
  <c r="H250" i="127" a="1"/>
  <c r="H250" i="127" s="1"/>
  <c r="E254" i="127"/>
  <c r="H254" i="127" a="1"/>
  <c r="H254" i="127" s="1"/>
  <c r="E258" i="127"/>
  <c r="H258" i="127" a="1"/>
  <c r="H258" i="127" s="1"/>
  <c r="E262" i="127"/>
  <c r="H262" i="127" a="1"/>
  <c r="H262" i="127" s="1"/>
  <c r="E266" i="127"/>
  <c r="H266" i="127" a="1"/>
  <c r="H266" i="127" s="1"/>
  <c r="E270" i="127"/>
  <c r="H270" i="127" a="1"/>
  <c r="H270" i="127" s="1"/>
  <c r="E274" i="127"/>
  <c r="H274" i="127" a="1"/>
  <c r="H274" i="127" s="1"/>
  <c r="E278" i="127"/>
  <c r="H278" i="127" a="1"/>
  <c r="H278" i="127" s="1"/>
  <c r="E282" i="127"/>
  <c r="H282" i="127" a="1"/>
  <c r="H282" i="127" s="1"/>
  <c r="E286" i="127"/>
  <c r="H286" i="127" a="1"/>
  <c r="H286" i="127" s="1"/>
  <c r="E290" i="127"/>
  <c r="H290" i="127" a="1"/>
  <c r="H290" i="127" s="1"/>
  <c r="E294" i="127"/>
  <c r="H294" i="127" a="1"/>
  <c r="H294" i="127" s="1"/>
  <c r="E298" i="127"/>
  <c r="H298" i="127" a="1"/>
  <c r="H298" i="127" s="1"/>
  <c r="E302" i="127"/>
  <c r="H302" i="127" a="1"/>
  <c r="H302" i="127" s="1"/>
  <c r="E306" i="127"/>
  <c r="H306" i="127" a="1"/>
  <c r="H306" i="127" s="1"/>
  <c r="E310" i="127"/>
  <c r="H310" i="127" a="1"/>
  <c r="H310" i="127" s="1"/>
  <c r="E314" i="127"/>
  <c r="H314" i="127" a="1"/>
  <c r="H314" i="127" s="1"/>
  <c r="E318" i="127"/>
  <c r="H318" i="127" a="1"/>
  <c r="H318" i="127" s="1"/>
  <c r="E322" i="127"/>
  <c r="H322" i="127" a="1"/>
  <c r="H322" i="127" s="1"/>
  <c r="E326" i="127"/>
  <c r="H326" i="127" a="1"/>
  <c r="H326" i="127" s="1"/>
  <c r="E330" i="127"/>
  <c r="H330" i="127" a="1"/>
  <c r="H330" i="127" s="1"/>
  <c r="E334" i="127"/>
  <c r="H334" i="127" a="1"/>
  <c r="H334" i="127" s="1"/>
  <c r="E338" i="127"/>
  <c r="H338" i="127" a="1"/>
  <c r="H338" i="127" s="1"/>
  <c r="E342" i="127"/>
  <c r="H342" i="127" a="1"/>
  <c r="H342" i="127" s="1"/>
  <c r="E7" i="127"/>
  <c r="H7" i="127" a="1"/>
  <c r="H7" i="127" s="1"/>
  <c r="E11" i="127"/>
  <c r="H11" i="127" a="1"/>
  <c r="H11" i="127" s="1"/>
  <c r="E15" i="127"/>
  <c r="H15" i="127" a="1"/>
  <c r="H15" i="127" s="1"/>
  <c r="E19" i="127"/>
  <c r="H19" i="127" a="1"/>
  <c r="H19" i="127" s="1"/>
  <c r="E23" i="127"/>
  <c r="H23" i="127" a="1"/>
  <c r="H23" i="127" s="1"/>
  <c r="E27" i="127"/>
  <c r="H27" i="127" a="1"/>
  <c r="H27" i="127" s="1"/>
  <c r="E31" i="127"/>
  <c r="H31" i="127" a="1"/>
  <c r="H31" i="127" s="1"/>
  <c r="E35" i="127"/>
  <c r="H35" i="127" a="1"/>
  <c r="H35" i="127" s="1"/>
  <c r="E39" i="127"/>
  <c r="H39" i="127" a="1"/>
  <c r="H39" i="127" s="1"/>
  <c r="E43" i="127"/>
  <c r="H43" i="127" a="1"/>
  <c r="H43" i="127" s="1"/>
  <c r="E47" i="127"/>
  <c r="H47" i="127" a="1"/>
  <c r="H47" i="127" s="1"/>
  <c r="E51" i="127"/>
  <c r="H51" i="127" a="1"/>
  <c r="H51" i="127" s="1"/>
  <c r="E55" i="127"/>
  <c r="H55" i="127" a="1"/>
  <c r="H55" i="127" s="1"/>
  <c r="E59" i="127"/>
  <c r="H59" i="127" a="1"/>
  <c r="H59" i="127" s="1"/>
  <c r="E63" i="127"/>
  <c r="H63" i="127" a="1"/>
  <c r="H63" i="127" s="1"/>
  <c r="E67" i="127"/>
  <c r="H67" i="127" a="1"/>
  <c r="H67" i="127" s="1"/>
  <c r="E71" i="127"/>
  <c r="H71" i="127" a="1"/>
  <c r="H71" i="127" s="1"/>
  <c r="E75" i="127"/>
  <c r="H75" i="127" a="1"/>
  <c r="H75" i="127" s="1"/>
  <c r="E79" i="127"/>
  <c r="H79" i="127" a="1"/>
  <c r="H79" i="127" s="1"/>
  <c r="E83" i="127"/>
  <c r="H83" i="127" a="1"/>
  <c r="H83" i="127" s="1"/>
  <c r="E87" i="127"/>
  <c r="H87" i="127" a="1"/>
  <c r="H87" i="127" s="1"/>
  <c r="E91" i="127"/>
  <c r="H91" i="127" a="1"/>
  <c r="H91" i="127" s="1"/>
  <c r="E95" i="127"/>
  <c r="H95" i="127" a="1"/>
  <c r="H95" i="127" s="1"/>
  <c r="E99" i="127"/>
  <c r="H99" i="127" a="1"/>
  <c r="H99" i="127" s="1"/>
  <c r="E103" i="127"/>
  <c r="H103" i="127" a="1"/>
  <c r="H103" i="127" s="1"/>
  <c r="E107" i="127"/>
  <c r="H107" i="127" a="1"/>
  <c r="H107" i="127" s="1"/>
  <c r="E111" i="127"/>
  <c r="H111" i="127" a="1"/>
  <c r="H111" i="127" s="1"/>
  <c r="E115" i="127"/>
  <c r="H115" i="127" a="1"/>
  <c r="H115" i="127" s="1"/>
  <c r="E119" i="127"/>
  <c r="H119" i="127" a="1"/>
  <c r="H119" i="127" s="1"/>
  <c r="E123" i="127"/>
  <c r="H123" i="127" a="1"/>
  <c r="H123" i="127" s="1"/>
  <c r="E127" i="127"/>
  <c r="H127" i="127" a="1"/>
  <c r="H127" i="127" s="1"/>
  <c r="E131" i="127"/>
  <c r="H131" i="127" a="1"/>
  <c r="H131" i="127" s="1"/>
  <c r="E135" i="127"/>
  <c r="H135" i="127" a="1"/>
  <c r="H135" i="127" s="1"/>
  <c r="E139" i="127"/>
  <c r="H139" i="127" a="1"/>
  <c r="H139" i="127" s="1"/>
  <c r="E143" i="127"/>
  <c r="H143" i="127" a="1"/>
  <c r="H143" i="127" s="1"/>
  <c r="E147" i="127"/>
  <c r="H147" i="127" a="1"/>
  <c r="H147" i="127" s="1"/>
  <c r="E151" i="127"/>
  <c r="H151" i="127" a="1"/>
  <c r="H151" i="127" s="1"/>
  <c r="E155" i="127"/>
  <c r="H155" i="127" a="1"/>
  <c r="H155" i="127" s="1"/>
  <c r="E159" i="127"/>
  <c r="H159" i="127" a="1"/>
  <c r="H159" i="127" s="1"/>
  <c r="E163" i="127"/>
  <c r="H163" i="127" a="1"/>
  <c r="H163" i="127" s="1"/>
  <c r="E167" i="127"/>
  <c r="H167" i="127" a="1"/>
  <c r="H167" i="127" s="1"/>
  <c r="E171" i="127"/>
  <c r="H171" i="127" a="1"/>
  <c r="H171" i="127" s="1"/>
  <c r="E175" i="127"/>
  <c r="H175" i="127" a="1"/>
  <c r="H175" i="127" s="1"/>
  <c r="E179" i="127"/>
  <c r="H179" i="127" a="1"/>
  <c r="H179" i="127" s="1"/>
  <c r="E183" i="127"/>
  <c r="H183" i="127" a="1"/>
  <c r="H183" i="127" s="1"/>
  <c r="E187" i="127"/>
  <c r="H187" i="127" a="1"/>
  <c r="H187" i="127" s="1"/>
  <c r="E191" i="127"/>
  <c r="H191" i="127" a="1"/>
  <c r="H191" i="127" s="1"/>
  <c r="E195" i="127"/>
  <c r="H195" i="127" a="1"/>
  <c r="H195" i="127" s="1"/>
  <c r="E199" i="127"/>
  <c r="H199" i="127" a="1"/>
  <c r="H199" i="127" s="1"/>
  <c r="E203" i="127"/>
  <c r="H203" i="127" a="1"/>
  <c r="H203" i="127" s="1"/>
  <c r="E207" i="127"/>
  <c r="H207" i="127" a="1"/>
  <c r="H207" i="127" s="1"/>
  <c r="E211" i="127"/>
  <c r="H211" i="127" a="1"/>
  <c r="H211" i="127" s="1"/>
  <c r="E215" i="127"/>
  <c r="H215" i="127" a="1"/>
  <c r="H215" i="127" s="1"/>
  <c r="E219" i="127"/>
  <c r="H219" i="127" a="1"/>
  <c r="H219" i="127" s="1"/>
  <c r="E223" i="127"/>
  <c r="H223" i="127" a="1"/>
  <c r="H223" i="127" s="1"/>
  <c r="E227" i="127"/>
  <c r="H227" i="127" a="1"/>
  <c r="H227" i="127" s="1"/>
  <c r="E231" i="127"/>
  <c r="H231" i="127" a="1"/>
  <c r="H231" i="127" s="1"/>
  <c r="E235" i="127"/>
  <c r="H235" i="127" a="1"/>
  <c r="H235" i="127" s="1"/>
  <c r="E239" i="127"/>
  <c r="H239" i="127" a="1"/>
  <c r="H239" i="127" s="1"/>
  <c r="E243" i="127"/>
  <c r="H243" i="127" a="1"/>
  <c r="H243" i="127" s="1"/>
  <c r="E247" i="127"/>
  <c r="H247" i="127" a="1"/>
  <c r="H247" i="127" s="1"/>
  <c r="E251" i="127"/>
  <c r="H251" i="127" a="1"/>
  <c r="H251" i="127" s="1"/>
  <c r="E255" i="127"/>
  <c r="H255" i="127" a="1"/>
  <c r="H255" i="127" s="1"/>
  <c r="E259" i="127"/>
  <c r="H259" i="127" a="1"/>
  <c r="H259" i="127" s="1"/>
  <c r="E263" i="127"/>
  <c r="H263" i="127" a="1"/>
  <c r="H263" i="127" s="1"/>
  <c r="E267" i="127"/>
  <c r="H267" i="127" a="1"/>
  <c r="H267" i="127" s="1"/>
  <c r="E271" i="127"/>
  <c r="H271" i="127" a="1"/>
  <c r="H271" i="127" s="1"/>
  <c r="E275" i="127"/>
  <c r="H275" i="127" a="1"/>
  <c r="H275" i="127" s="1"/>
  <c r="E279" i="127"/>
  <c r="H279" i="127" a="1"/>
  <c r="H279" i="127" s="1"/>
  <c r="E283" i="127"/>
  <c r="H283" i="127" a="1"/>
  <c r="H283" i="127" s="1"/>
  <c r="E287" i="127"/>
  <c r="H287" i="127" a="1"/>
  <c r="H287" i="127" s="1"/>
  <c r="E291" i="127"/>
  <c r="H291" i="127" a="1"/>
  <c r="H291" i="127" s="1"/>
  <c r="E295" i="127"/>
  <c r="H295" i="127" a="1"/>
  <c r="H295" i="127" s="1"/>
  <c r="E299" i="127"/>
  <c r="H299" i="127" a="1"/>
  <c r="H299" i="127" s="1"/>
  <c r="E303" i="127"/>
  <c r="H303" i="127" a="1"/>
  <c r="H303" i="127" s="1"/>
  <c r="E307" i="127"/>
  <c r="H307" i="127" a="1"/>
  <c r="H307" i="127" s="1"/>
  <c r="E311" i="127"/>
  <c r="H311" i="127" a="1"/>
  <c r="H311" i="127" s="1"/>
  <c r="E315" i="127"/>
  <c r="H315" i="127" a="1"/>
  <c r="H315" i="127" s="1"/>
  <c r="E319" i="127"/>
  <c r="H319" i="127" a="1"/>
  <c r="H319" i="127" s="1"/>
  <c r="E323" i="127"/>
  <c r="H323" i="127" a="1"/>
  <c r="H323" i="127" s="1"/>
  <c r="E327" i="127"/>
  <c r="H327" i="127" a="1"/>
  <c r="H327" i="127" s="1"/>
  <c r="E331" i="127"/>
  <c r="H331" i="127" a="1"/>
  <c r="H331" i="127" s="1"/>
  <c r="E335" i="127"/>
  <c r="H335" i="127" a="1"/>
  <c r="H335" i="127" s="1"/>
  <c r="E339" i="127"/>
  <c r="H339" i="127" a="1"/>
  <c r="H339" i="127" s="1"/>
  <c r="E343" i="127"/>
  <c r="H343" i="127" a="1"/>
  <c r="H343" i="127" s="1"/>
  <c r="E4" i="127"/>
  <c r="H4" i="127" a="1"/>
  <c r="H4" i="127" s="1"/>
  <c r="E8" i="127"/>
  <c r="H8" i="127" a="1"/>
  <c r="H8" i="127" s="1"/>
  <c r="E12" i="127"/>
  <c r="H12" i="127" a="1"/>
  <c r="H12" i="127" s="1"/>
  <c r="E16" i="127"/>
  <c r="H16" i="127" a="1"/>
  <c r="H16" i="127" s="1"/>
  <c r="E20" i="127"/>
  <c r="H20" i="127" a="1"/>
  <c r="H20" i="127" s="1"/>
  <c r="E24" i="127"/>
  <c r="H24" i="127" a="1"/>
  <c r="H24" i="127" s="1"/>
  <c r="E28" i="127"/>
  <c r="H28" i="127" a="1"/>
  <c r="H28" i="127" s="1"/>
  <c r="E32" i="127"/>
  <c r="H32" i="127" a="1"/>
  <c r="H32" i="127" s="1"/>
  <c r="E36" i="127"/>
  <c r="H36" i="127" a="1"/>
  <c r="H36" i="127" s="1"/>
  <c r="E40" i="127"/>
  <c r="H40" i="127" a="1"/>
  <c r="H40" i="127" s="1"/>
  <c r="E44" i="127"/>
  <c r="H44" i="127" a="1"/>
  <c r="H44" i="127" s="1"/>
  <c r="E48" i="127"/>
  <c r="H48" i="127" a="1"/>
  <c r="H48" i="127" s="1"/>
  <c r="E52" i="127"/>
  <c r="H52" i="127" a="1"/>
  <c r="H52" i="127" s="1"/>
  <c r="E56" i="127"/>
  <c r="H56" i="127" a="1"/>
  <c r="H56" i="127" s="1"/>
  <c r="E60" i="127"/>
  <c r="H60" i="127" a="1"/>
  <c r="H60" i="127" s="1"/>
  <c r="E64" i="127"/>
  <c r="H64" i="127" a="1"/>
  <c r="H64" i="127" s="1"/>
  <c r="E68" i="127"/>
  <c r="H68" i="127" a="1"/>
  <c r="H68" i="127" s="1"/>
  <c r="E72" i="127"/>
  <c r="H72" i="127" a="1"/>
  <c r="H72" i="127" s="1"/>
  <c r="E76" i="127"/>
  <c r="H76" i="127" a="1"/>
  <c r="H76" i="127" s="1"/>
  <c r="E80" i="127"/>
  <c r="H80" i="127" a="1"/>
  <c r="H80" i="127" s="1"/>
  <c r="E84" i="127"/>
  <c r="H84" i="127" a="1"/>
  <c r="H84" i="127" s="1"/>
  <c r="E88" i="127"/>
  <c r="H88" i="127" a="1"/>
  <c r="H88" i="127" s="1"/>
  <c r="E92" i="127"/>
  <c r="H92" i="127" a="1"/>
  <c r="H92" i="127" s="1"/>
  <c r="E96" i="127"/>
  <c r="H96" i="127" a="1"/>
  <c r="H96" i="127" s="1"/>
  <c r="E100" i="127"/>
  <c r="H100" i="127" a="1"/>
  <c r="H100" i="127" s="1"/>
  <c r="E104" i="127"/>
  <c r="H104" i="127" a="1"/>
  <c r="H104" i="127" s="1"/>
  <c r="E108" i="127"/>
  <c r="H108" i="127" a="1"/>
  <c r="H108" i="127" s="1"/>
  <c r="E112" i="127"/>
  <c r="H112" i="127" a="1"/>
  <c r="H112" i="127" s="1"/>
  <c r="E116" i="127"/>
  <c r="H116" i="127" a="1"/>
  <c r="H116" i="127" s="1"/>
  <c r="E120" i="127"/>
  <c r="H120" i="127" a="1"/>
  <c r="H120" i="127" s="1"/>
  <c r="E124" i="127"/>
  <c r="H124" i="127" a="1"/>
  <c r="H124" i="127" s="1"/>
  <c r="E128" i="127"/>
  <c r="H128" i="127" a="1"/>
  <c r="H128" i="127" s="1"/>
  <c r="E132" i="127"/>
  <c r="H132" i="127" a="1"/>
  <c r="H132" i="127" s="1"/>
  <c r="E136" i="127"/>
  <c r="H136" i="127" a="1"/>
  <c r="H136" i="127" s="1"/>
  <c r="E140" i="127"/>
  <c r="H140" i="127" a="1"/>
  <c r="H140" i="127" s="1"/>
  <c r="E144" i="127"/>
  <c r="H144" i="127" a="1"/>
  <c r="H144" i="127" s="1"/>
  <c r="E148" i="127"/>
  <c r="H148" i="127" a="1"/>
  <c r="H148" i="127" s="1"/>
  <c r="E152" i="127"/>
  <c r="H152" i="127" a="1"/>
  <c r="H152" i="127" s="1"/>
  <c r="E156" i="127"/>
  <c r="H156" i="127" a="1"/>
  <c r="H156" i="127" s="1"/>
  <c r="E160" i="127"/>
  <c r="H160" i="127" a="1"/>
  <c r="H160" i="127" s="1"/>
  <c r="E164" i="127"/>
  <c r="H164" i="127" a="1"/>
  <c r="H164" i="127" s="1"/>
  <c r="E168" i="127"/>
  <c r="H168" i="127" a="1"/>
  <c r="H168" i="127" s="1"/>
  <c r="E172" i="127"/>
  <c r="H172" i="127" a="1"/>
  <c r="H172" i="127" s="1"/>
  <c r="E176" i="127"/>
  <c r="H176" i="127" a="1"/>
  <c r="H176" i="127" s="1"/>
  <c r="E180" i="127"/>
  <c r="H180" i="127" a="1"/>
  <c r="H180" i="127" s="1"/>
  <c r="E184" i="127"/>
  <c r="H184" i="127" a="1"/>
  <c r="H184" i="127" s="1"/>
  <c r="E188" i="127"/>
  <c r="H188" i="127" a="1"/>
  <c r="H188" i="127" s="1"/>
  <c r="E192" i="127"/>
  <c r="H192" i="127" a="1"/>
  <c r="H192" i="127" s="1"/>
  <c r="E196" i="127"/>
  <c r="H196" i="127" a="1"/>
  <c r="H196" i="127" s="1"/>
  <c r="E200" i="127"/>
  <c r="H200" i="127" a="1"/>
  <c r="H200" i="127" s="1"/>
  <c r="E204" i="127"/>
  <c r="H204" i="127" a="1"/>
  <c r="H204" i="127" s="1"/>
  <c r="E208" i="127"/>
  <c r="H208" i="127" a="1"/>
  <c r="H208" i="127" s="1"/>
  <c r="E212" i="127"/>
  <c r="H212" i="127" a="1"/>
  <c r="H212" i="127" s="1"/>
  <c r="E216" i="127"/>
  <c r="H216" i="127" a="1"/>
  <c r="H216" i="127" s="1"/>
  <c r="E220" i="127"/>
  <c r="H220" i="127" a="1"/>
  <c r="H220" i="127" s="1"/>
  <c r="E224" i="127"/>
  <c r="H224" i="127" a="1"/>
  <c r="H224" i="127" s="1"/>
  <c r="E228" i="127"/>
  <c r="H228" i="127" a="1"/>
  <c r="H228" i="127" s="1"/>
  <c r="E232" i="127"/>
  <c r="H232" i="127" a="1"/>
  <c r="H232" i="127" s="1"/>
  <c r="E236" i="127"/>
  <c r="H236" i="127" a="1"/>
  <c r="H236" i="127" s="1"/>
  <c r="E240" i="127"/>
  <c r="H240" i="127" a="1"/>
  <c r="H240" i="127" s="1"/>
  <c r="E244" i="127"/>
  <c r="H244" i="127" a="1"/>
  <c r="H244" i="127" s="1"/>
  <c r="E248" i="127"/>
  <c r="H248" i="127" a="1"/>
  <c r="H248" i="127" s="1"/>
  <c r="E252" i="127"/>
  <c r="H252" i="127" a="1"/>
  <c r="H252" i="127" s="1"/>
  <c r="E256" i="127"/>
  <c r="H256" i="127" a="1"/>
  <c r="H256" i="127" s="1"/>
  <c r="E260" i="127"/>
  <c r="H260" i="127" a="1"/>
  <c r="H260" i="127" s="1"/>
  <c r="E264" i="127"/>
  <c r="H264" i="127" a="1"/>
  <c r="H264" i="127" s="1"/>
  <c r="E268" i="127"/>
  <c r="H268" i="127" a="1"/>
  <c r="H268" i="127" s="1"/>
  <c r="E272" i="127"/>
  <c r="H272" i="127" a="1"/>
  <c r="H272" i="127" s="1"/>
  <c r="E276" i="127"/>
  <c r="H276" i="127" a="1"/>
  <c r="H276" i="127" s="1"/>
  <c r="E280" i="127"/>
  <c r="H280" i="127" a="1"/>
  <c r="H280" i="127" s="1"/>
  <c r="E284" i="127"/>
  <c r="H284" i="127" a="1"/>
  <c r="H284" i="127" s="1"/>
  <c r="E288" i="127"/>
  <c r="H288" i="127" a="1"/>
  <c r="H288" i="127" s="1"/>
  <c r="E292" i="127"/>
  <c r="H292" i="127" a="1"/>
  <c r="H292" i="127" s="1"/>
  <c r="E296" i="127"/>
  <c r="H296" i="127" a="1"/>
  <c r="H296" i="127" s="1"/>
  <c r="E300" i="127"/>
  <c r="H300" i="127" a="1"/>
  <c r="H300" i="127" s="1"/>
  <c r="E304" i="127"/>
  <c r="H304" i="127" a="1"/>
  <c r="H304" i="127" s="1"/>
  <c r="E308" i="127"/>
  <c r="H308" i="127" a="1"/>
  <c r="H308" i="127" s="1"/>
  <c r="E312" i="127"/>
  <c r="H312" i="127" a="1"/>
  <c r="H312" i="127" s="1"/>
  <c r="E316" i="127"/>
  <c r="H316" i="127" a="1"/>
  <c r="H316" i="127" s="1"/>
  <c r="E320" i="127"/>
  <c r="H320" i="127" a="1"/>
  <c r="H320" i="127" s="1"/>
  <c r="E324" i="127"/>
  <c r="H324" i="127" a="1"/>
  <c r="H324" i="127" s="1"/>
  <c r="E328" i="127"/>
  <c r="H328" i="127" a="1"/>
  <c r="H328" i="127" s="1"/>
  <c r="E332" i="127"/>
  <c r="H332" i="127" a="1"/>
  <c r="H332" i="127" s="1"/>
  <c r="E336" i="127"/>
  <c r="H336" i="127" a="1"/>
  <c r="H336" i="127" s="1"/>
  <c r="E340" i="127"/>
  <c r="H340" i="127" a="1"/>
  <c r="H340" i="127" s="1"/>
  <c r="E6" i="127"/>
  <c r="H6" i="127" a="1"/>
  <c r="H6" i="127" s="1"/>
  <c r="E29" i="127"/>
  <c r="H29" i="127" a="1"/>
  <c r="H29" i="127" s="1"/>
  <c r="E45" i="127"/>
  <c r="H45" i="127" a="1"/>
  <c r="H45" i="127" s="1"/>
  <c r="E61" i="127"/>
  <c r="H61" i="127" a="1"/>
  <c r="H61" i="127" s="1"/>
  <c r="E77" i="127"/>
  <c r="H77" i="127" a="1"/>
  <c r="H77" i="127" s="1"/>
  <c r="E93" i="127"/>
  <c r="H93" i="127" a="1"/>
  <c r="H93" i="127" s="1"/>
  <c r="E109" i="127"/>
  <c r="H109" i="127" a="1"/>
  <c r="H109" i="127" s="1"/>
  <c r="E125" i="127"/>
  <c r="H125" i="127" a="1"/>
  <c r="H125" i="127" s="1"/>
  <c r="E141" i="127"/>
  <c r="H141" i="127" a="1"/>
  <c r="H141" i="127" s="1"/>
  <c r="E157" i="127"/>
  <c r="H157" i="127" a="1"/>
  <c r="H157" i="127" s="1"/>
  <c r="E173" i="127"/>
  <c r="H173" i="127" a="1"/>
  <c r="H173" i="127" s="1"/>
  <c r="E189" i="127"/>
  <c r="H189" i="127" a="1"/>
  <c r="H189" i="127" s="1"/>
  <c r="E205" i="127"/>
  <c r="H205" i="127" a="1"/>
  <c r="H205" i="127" s="1"/>
  <c r="E221" i="127"/>
  <c r="H221" i="127" a="1"/>
  <c r="H221" i="127" s="1"/>
  <c r="E237" i="127"/>
  <c r="H237" i="127" a="1"/>
  <c r="H237" i="127" s="1"/>
  <c r="E253" i="127"/>
  <c r="H253" i="127" a="1"/>
  <c r="H253" i="127" s="1"/>
  <c r="E269" i="127"/>
  <c r="H269" i="127" a="1"/>
  <c r="H269" i="127" s="1"/>
  <c r="E285" i="127"/>
  <c r="H285" i="127" a="1"/>
  <c r="H285" i="127" s="1"/>
  <c r="E301" i="127"/>
  <c r="H301" i="127" a="1"/>
  <c r="H301" i="127" s="1"/>
  <c r="E317" i="127"/>
  <c r="H317" i="127" a="1"/>
  <c r="H317" i="127" s="1"/>
  <c r="E333" i="127"/>
  <c r="H333" i="127" a="1"/>
  <c r="H333" i="127" s="1"/>
  <c r="E345" i="127"/>
  <c r="H345" i="127" a="1"/>
  <c r="H345" i="127" s="1"/>
  <c r="E349" i="127"/>
  <c r="H349" i="127" a="1"/>
  <c r="H349" i="127" s="1"/>
  <c r="E353" i="127"/>
  <c r="H353" i="127" a="1"/>
  <c r="H353" i="127" s="1"/>
  <c r="E357" i="127"/>
  <c r="H357" i="127" a="1"/>
  <c r="H357" i="127" s="1"/>
  <c r="E361" i="127"/>
  <c r="H361" i="127" a="1"/>
  <c r="H361" i="127" s="1"/>
  <c r="E365" i="127"/>
  <c r="H365" i="127" a="1"/>
  <c r="H365" i="127" s="1"/>
  <c r="E369" i="127"/>
  <c r="H369" i="127" a="1"/>
  <c r="H369" i="127" s="1"/>
  <c r="E373" i="127"/>
  <c r="H373" i="127" a="1"/>
  <c r="H373" i="127" s="1"/>
  <c r="E377" i="127"/>
  <c r="H377" i="127" a="1"/>
  <c r="H377" i="127" s="1"/>
  <c r="E41" i="127"/>
  <c r="H41" i="127" a="1"/>
  <c r="H41" i="127" s="1"/>
  <c r="E73" i="127"/>
  <c r="H73" i="127" a="1"/>
  <c r="H73" i="127" s="1"/>
  <c r="E105" i="127"/>
  <c r="H105" i="127" a="1"/>
  <c r="H105" i="127" s="1"/>
  <c r="E153" i="127"/>
  <c r="H153" i="127" a="1"/>
  <c r="H153" i="127" s="1"/>
  <c r="E201" i="127"/>
  <c r="H201" i="127" a="1"/>
  <c r="H201" i="127" s="1"/>
  <c r="E249" i="127"/>
  <c r="H249" i="127" a="1"/>
  <c r="H249" i="127" s="1"/>
  <c r="E297" i="127"/>
  <c r="H297" i="127" a="1"/>
  <c r="H297" i="127" s="1"/>
  <c r="E344" i="127"/>
  <c r="H344" i="127" a="1"/>
  <c r="H344" i="127" s="1"/>
  <c r="E356" i="127"/>
  <c r="H356" i="127" a="1"/>
  <c r="H356" i="127" s="1"/>
  <c r="E368" i="127"/>
  <c r="H368" i="127" a="1"/>
  <c r="H368" i="127" s="1"/>
  <c r="E17" i="127"/>
  <c r="H17" i="127" a="1"/>
  <c r="H17" i="127" s="1"/>
  <c r="E33" i="127"/>
  <c r="H33" i="127" a="1"/>
  <c r="H33" i="127" s="1"/>
  <c r="E49" i="127"/>
  <c r="H49" i="127" a="1"/>
  <c r="H49" i="127" s="1"/>
  <c r="E65" i="127"/>
  <c r="H65" i="127" a="1"/>
  <c r="H65" i="127" s="1"/>
  <c r="E81" i="127"/>
  <c r="H81" i="127" a="1"/>
  <c r="H81" i="127" s="1"/>
  <c r="E97" i="127"/>
  <c r="H97" i="127" a="1"/>
  <c r="H97" i="127" s="1"/>
  <c r="E113" i="127"/>
  <c r="H113" i="127" a="1"/>
  <c r="H113" i="127" s="1"/>
  <c r="E129" i="127"/>
  <c r="H129" i="127" a="1"/>
  <c r="H129" i="127" s="1"/>
  <c r="E145" i="127"/>
  <c r="H145" i="127" a="1"/>
  <c r="H145" i="127" s="1"/>
  <c r="E161" i="127"/>
  <c r="H161" i="127" a="1"/>
  <c r="H161" i="127" s="1"/>
  <c r="E177" i="127"/>
  <c r="H177" i="127" a="1"/>
  <c r="H177" i="127" s="1"/>
  <c r="E193" i="127"/>
  <c r="H193" i="127" a="1"/>
  <c r="H193" i="127" s="1"/>
  <c r="E209" i="127"/>
  <c r="H209" i="127" a="1"/>
  <c r="H209" i="127" s="1"/>
  <c r="E225" i="127"/>
  <c r="H225" i="127" a="1"/>
  <c r="H225" i="127" s="1"/>
  <c r="E241" i="127"/>
  <c r="H241" i="127" a="1"/>
  <c r="H241" i="127" s="1"/>
  <c r="E257" i="127"/>
  <c r="H257" i="127" a="1"/>
  <c r="H257" i="127" s="1"/>
  <c r="E273" i="127"/>
  <c r="H273" i="127" a="1"/>
  <c r="H273" i="127" s="1"/>
  <c r="E289" i="127"/>
  <c r="H289" i="127" a="1"/>
  <c r="H289" i="127" s="1"/>
  <c r="E305" i="127"/>
  <c r="H305" i="127" a="1"/>
  <c r="H305" i="127" s="1"/>
  <c r="E321" i="127"/>
  <c r="H321" i="127" a="1"/>
  <c r="H321" i="127" s="1"/>
  <c r="E337" i="127"/>
  <c r="H337" i="127" a="1"/>
  <c r="H337" i="127" s="1"/>
  <c r="E346" i="127"/>
  <c r="H346" i="127" a="1"/>
  <c r="H346" i="127" s="1"/>
  <c r="E350" i="127"/>
  <c r="H350" i="127" a="1"/>
  <c r="H350" i="127" s="1"/>
  <c r="E354" i="127"/>
  <c r="H354" i="127" a="1"/>
  <c r="H354" i="127" s="1"/>
  <c r="E358" i="127"/>
  <c r="H358" i="127" a="1"/>
  <c r="H358" i="127" s="1"/>
  <c r="E362" i="127"/>
  <c r="H362" i="127" a="1"/>
  <c r="H362" i="127" s="1"/>
  <c r="E366" i="127"/>
  <c r="H366" i="127" a="1"/>
  <c r="H366" i="127" s="1"/>
  <c r="E370" i="127"/>
  <c r="H370" i="127" a="1"/>
  <c r="H370" i="127" s="1"/>
  <c r="E374" i="127"/>
  <c r="H374" i="127" a="1"/>
  <c r="H374" i="127" s="1"/>
  <c r="E378" i="127"/>
  <c r="H378" i="127" a="1"/>
  <c r="H378" i="127" s="1"/>
  <c r="E25" i="127"/>
  <c r="H25" i="127" a="1"/>
  <c r="H25" i="127" s="1"/>
  <c r="E89" i="127"/>
  <c r="H89" i="127" a="1"/>
  <c r="H89" i="127" s="1"/>
  <c r="E137" i="127"/>
  <c r="H137" i="127" a="1"/>
  <c r="H137" i="127" s="1"/>
  <c r="E169" i="127"/>
  <c r="H169" i="127" a="1"/>
  <c r="H169" i="127" s="1"/>
  <c r="E233" i="127"/>
  <c r="H233" i="127" a="1"/>
  <c r="H233" i="127" s="1"/>
  <c r="E265" i="127"/>
  <c r="H265" i="127" a="1"/>
  <c r="H265" i="127" s="1"/>
  <c r="E313" i="127"/>
  <c r="H313" i="127" a="1"/>
  <c r="H313" i="127" s="1"/>
  <c r="E348" i="127"/>
  <c r="H348" i="127" a="1"/>
  <c r="H348" i="127" s="1"/>
  <c r="E360" i="127"/>
  <c r="H360" i="127" a="1"/>
  <c r="H360" i="127" s="1"/>
  <c r="E372" i="127"/>
  <c r="H372" i="127" a="1"/>
  <c r="H372" i="127" s="1"/>
  <c r="E5" i="127"/>
  <c r="H5" i="127" a="1"/>
  <c r="H5" i="127" s="1"/>
  <c r="E21" i="127"/>
  <c r="H21" i="127" a="1"/>
  <c r="H21" i="127" s="1"/>
  <c r="E37" i="127"/>
  <c r="H37" i="127" a="1"/>
  <c r="H37" i="127" s="1"/>
  <c r="E53" i="127"/>
  <c r="H53" i="127" a="1"/>
  <c r="H53" i="127" s="1"/>
  <c r="E69" i="127"/>
  <c r="H69" i="127" a="1"/>
  <c r="H69" i="127" s="1"/>
  <c r="E85" i="127"/>
  <c r="H85" i="127" a="1"/>
  <c r="H85" i="127" s="1"/>
  <c r="E101" i="127"/>
  <c r="H101" i="127" a="1"/>
  <c r="H101" i="127" s="1"/>
  <c r="E117" i="127"/>
  <c r="H117" i="127" a="1"/>
  <c r="H117" i="127" s="1"/>
  <c r="E133" i="127"/>
  <c r="H133" i="127" a="1"/>
  <c r="H133" i="127" s="1"/>
  <c r="E149" i="127"/>
  <c r="H149" i="127" a="1"/>
  <c r="H149" i="127" s="1"/>
  <c r="E165" i="127"/>
  <c r="H165" i="127" a="1"/>
  <c r="H165" i="127" s="1"/>
  <c r="E181" i="127"/>
  <c r="H181" i="127" a="1"/>
  <c r="H181" i="127" s="1"/>
  <c r="E197" i="127"/>
  <c r="H197" i="127" a="1"/>
  <c r="H197" i="127" s="1"/>
  <c r="E213" i="127"/>
  <c r="H213" i="127" a="1"/>
  <c r="H213" i="127" s="1"/>
  <c r="E229" i="127"/>
  <c r="H229" i="127" a="1"/>
  <c r="H229" i="127" s="1"/>
  <c r="E245" i="127"/>
  <c r="H245" i="127" a="1"/>
  <c r="H245" i="127" s="1"/>
  <c r="E261" i="127"/>
  <c r="H261" i="127" a="1"/>
  <c r="H261" i="127" s="1"/>
  <c r="E277" i="127"/>
  <c r="H277" i="127" a="1"/>
  <c r="H277" i="127" s="1"/>
  <c r="E293" i="127"/>
  <c r="H293" i="127" a="1"/>
  <c r="H293" i="127" s="1"/>
  <c r="E309" i="127"/>
  <c r="H309" i="127" a="1"/>
  <c r="H309" i="127" s="1"/>
  <c r="E325" i="127"/>
  <c r="H325" i="127" a="1"/>
  <c r="H325" i="127" s="1"/>
  <c r="E341" i="127"/>
  <c r="H341" i="127" a="1"/>
  <c r="H341" i="127" s="1"/>
  <c r="E347" i="127"/>
  <c r="H347" i="127" a="1"/>
  <c r="H347" i="127" s="1"/>
  <c r="E351" i="127"/>
  <c r="H351" i="127" a="1"/>
  <c r="H351" i="127" s="1"/>
  <c r="E355" i="127"/>
  <c r="H355" i="127" a="1"/>
  <c r="H355" i="127" s="1"/>
  <c r="E359" i="127"/>
  <c r="H359" i="127" a="1"/>
  <c r="H359" i="127" s="1"/>
  <c r="E363" i="127"/>
  <c r="H363" i="127" a="1"/>
  <c r="H363" i="127" s="1"/>
  <c r="E367" i="127"/>
  <c r="H367" i="127" a="1"/>
  <c r="H367" i="127" s="1"/>
  <c r="E371" i="127"/>
  <c r="H371" i="127" a="1"/>
  <c r="H371" i="127" s="1"/>
  <c r="E375" i="127"/>
  <c r="H375" i="127" a="1"/>
  <c r="H375" i="127" s="1"/>
  <c r="E379" i="127"/>
  <c r="H379" i="127" a="1"/>
  <c r="H379" i="127" s="1"/>
  <c r="E9" i="127"/>
  <c r="H9" i="127" a="1"/>
  <c r="H9" i="127" s="1"/>
  <c r="E57" i="127"/>
  <c r="H57" i="127" a="1"/>
  <c r="H57" i="127" s="1"/>
  <c r="E121" i="127"/>
  <c r="H121" i="127" a="1"/>
  <c r="H121" i="127" s="1"/>
  <c r="E185" i="127"/>
  <c r="H185" i="127" a="1"/>
  <c r="H185" i="127" s="1"/>
  <c r="E217" i="127"/>
  <c r="H217" i="127" a="1"/>
  <c r="H217" i="127" s="1"/>
  <c r="E281" i="127"/>
  <c r="H281" i="127" a="1"/>
  <c r="H281" i="127" s="1"/>
  <c r="E329" i="127"/>
  <c r="H329" i="127" a="1"/>
  <c r="H329" i="127" s="1"/>
  <c r="E352" i="127"/>
  <c r="H352" i="127" a="1"/>
  <c r="H352" i="127" s="1"/>
  <c r="E364" i="127"/>
  <c r="H364" i="127" a="1"/>
  <c r="H364" i="127" s="1"/>
  <c r="E376" i="127"/>
  <c r="H376" i="127" a="1"/>
  <c r="H376" i="127" s="1"/>
  <c r="E54" i="98"/>
  <c r="B10" i="98"/>
  <c r="E51" i="137"/>
  <c r="E52" i="100"/>
  <c r="E53" i="100" s="1"/>
  <c r="A10" i="100"/>
  <c r="I8" i="120" a="1"/>
  <c r="I8" i="120" s="1"/>
  <c r="J4" i="127" a="1"/>
  <c r="N4" i="127" a="1"/>
  <c r="N4" i="127" s="1"/>
  <c r="O4" i="127" s="1" a="1"/>
  <c r="R4" i="127" s="1" a="1"/>
  <c r="R4" i="127" s="1"/>
  <c r="T4" i="127" s="1"/>
  <c r="E54" i="135"/>
  <c r="B10" i="135"/>
  <c r="E54" i="134"/>
  <c r="B10" i="134"/>
  <c r="E55" i="133"/>
  <c r="B10" i="133"/>
  <c r="E54" i="132"/>
  <c r="B10" i="132"/>
  <c r="E54" i="131"/>
  <c r="B10" i="131"/>
  <c r="E54" i="130"/>
  <c r="B10" i="130"/>
  <c r="O9" i="127" a="1"/>
  <c r="O10" i="127" a="1"/>
  <c r="O11" i="127" a="1"/>
  <c r="O11" i="127" s="1"/>
  <c r="O12" i="127" a="1"/>
  <c r="O12" i="127" s="1"/>
  <c r="O13" i="127" a="1"/>
  <c r="O13" i="127" s="1"/>
  <c r="O14" i="127" a="1"/>
  <c r="O14" i="127" s="1"/>
  <c r="O15" i="127" a="1"/>
  <c r="O15" i="127" s="1"/>
  <c r="O16" i="127" a="1"/>
  <c r="O16" i="127" s="1"/>
  <c r="O17" i="127" a="1"/>
  <c r="O17" i="127" s="1"/>
  <c r="O18" i="127" a="1"/>
  <c r="O18" i="127" s="1"/>
  <c r="O19" i="127" a="1"/>
  <c r="O19" i="127" s="1"/>
  <c r="O20" i="127" a="1"/>
  <c r="O20" i="127" s="1"/>
  <c r="O21" i="127" a="1"/>
  <c r="O21" i="127" s="1"/>
  <c r="O22" i="127" a="1"/>
  <c r="O22" i="127" s="1"/>
  <c r="O23" i="127" a="1"/>
  <c r="O23" i="127" s="1"/>
  <c r="O24" i="127" a="1"/>
  <c r="O24" i="127" s="1"/>
  <c r="O25" i="127" a="1"/>
  <c r="O25" i="127" s="1"/>
  <c r="O26" i="127" a="1"/>
  <c r="O26" i="127" s="1"/>
  <c r="O27" i="127" a="1"/>
  <c r="O27" i="127" s="1"/>
  <c r="O28" i="127" a="1"/>
  <c r="O28" i="127" s="1"/>
  <c r="O29" i="127" a="1"/>
  <c r="O29" i="127" s="1"/>
  <c r="O30" i="127" a="1"/>
  <c r="O30" i="127" s="1"/>
  <c r="O31" i="127" a="1"/>
  <c r="O31" i="127" s="1"/>
  <c r="O32" i="127" a="1"/>
  <c r="O32" i="127" s="1"/>
  <c r="O33" i="127" a="1"/>
  <c r="O33" i="127" s="1"/>
  <c r="O34" i="127" a="1"/>
  <c r="O34" i="127" s="1"/>
  <c r="O35" i="127" a="1"/>
  <c r="O35" i="127" s="1"/>
  <c r="O36" i="127" a="1"/>
  <c r="O36" i="127" s="1"/>
  <c r="O37" i="127" a="1"/>
  <c r="O37" i="127" s="1"/>
  <c r="O38" i="127" a="1"/>
  <c r="O38" i="127" s="1"/>
  <c r="O39" i="127" a="1"/>
  <c r="O39" i="127" s="1"/>
  <c r="O40" i="127" a="1"/>
  <c r="O40" i="127" s="1"/>
  <c r="O41" i="127" a="1"/>
  <c r="O41" i="127" s="1"/>
  <c r="O42" i="127" a="1"/>
  <c r="O42" i="127" s="1"/>
  <c r="O43" i="127" a="1"/>
  <c r="O43" i="127" s="1"/>
  <c r="O44" i="127" a="1"/>
  <c r="O44" i="127" s="1"/>
  <c r="O45" i="127" a="1"/>
  <c r="O45" i="127" s="1"/>
  <c r="O46" i="127" a="1"/>
  <c r="O46" i="127" s="1"/>
  <c r="O47" i="127" a="1"/>
  <c r="O47" i="127" s="1"/>
  <c r="O48" i="127" a="1"/>
  <c r="O48" i="127" s="1"/>
  <c r="O49" i="127" a="1"/>
  <c r="O49" i="127" s="1"/>
  <c r="O50" i="127" a="1"/>
  <c r="O50" i="127" s="1"/>
  <c r="O51" i="127" a="1"/>
  <c r="O51" i="127" s="1"/>
  <c r="O52" i="127" a="1"/>
  <c r="O52" i="127" s="1"/>
  <c r="O53" i="127" a="1"/>
  <c r="O53" i="127" s="1"/>
  <c r="O54" i="127" a="1"/>
  <c r="O54" i="127" s="1"/>
  <c r="O55" i="127" a="1"/>
  <c r="O55" i="127" s="1"/>
  <c r="O56" i="127" a="1"/>
  <c r="O56" i="127" s="1"/>
  <c r="O57" i="127" a="1"/>
  <c r="O57" i="127" s="1"/>
  <c r="O58" i="127" a="1"/>
  <c r="O58" i="127" s="1"/>
  <c r="O59" i="127" a="1"/>
  <c r="O59" i="127" s="1"/>
  <c r="O60" i="127" a="1"/>
  <c r="O60" i="127" s="1"/>
  <c r="O61" i="127" a="1"/>
  <c r="O61" i="127" s="1"/>
  <c r="O62" i="127" a="1"/>
  <c r="O62" i="127" s="1"/>
  <c r="O63" i="127" a="1"/>
  <c r="O63" i="127" s="1"/>
  <c r="O64" i="127" a="1"/>
  <c r="O64" i="127" s="1"/>
  <c r="O65" i="127" a="1"/>
  <c r="O65" i="127" s="1"/>
  <c r="O66" i="127" a="1"/>
  <c r="O66" i="127" s="1"/>
  <c r="O67" i="127" a="1"/>
  <c r="O67" i="127" s="1"/>
  <c r="O68" i="127" a="1"/>
  <c r="O68" i="127" s="1"/>
  <c r="O69" i="127" a="1"/>
  <c r="O69" i="127" s="1"/>
  <c r="O70" i="127" a="1"/>
  <c r="O70" i="127" s="1"/>
  <c r="O71" i="127" a="1"/>
  <c r="O71" i="127" s="1"/>
  <c r="O72" i="127" a="1"/>
  <c r="O72" i="127" s="1"/>
  <c r="O73" i="127" a="1"/>
  <c r="O73" i="127" s="1"/>
  <c r="O74" i="127" a="1"/>
  <c r="O74" i="127" s="1"/>
  <c r="O75" i="127" a="1"/>
  <c r="O75" i="127" s="1"/>
  <c r="O76" i="127" a="1"/>
  <c r="O76" i="127" s="1"/>
  <c r="O77" i="127" a="1"/>
  <c r="O77" i="127" s="1"/>
  <c r="O78" i="127" a="1"/>
  <c r="O78" i="127" s="1"/>
  <c r="O79" i="127" a="1"/>
  <c r="O79" i="127" s="1"/>
  <c r="O80" i="127" a="1"/>
  <c r="O80" i="127" s="1"/>
  <c r="O81" i="127" a="1"/>
  <c r="O81" i="127" s="1"/>
  <c r="O82" i="127" a="1"/>
  <c r="O82" i="127" s="1"/>
  <c r="O83" i="127" a="1"/>
  <c r="O83" i="127" s="1"/>
  <c r="O84" i="127" a="1"/>
  <c r="O84" i="127" s="1"/>
  <c r="O85" i="127" a="1"/>
  <c r="O85" i="127" s="1"/>
  <c r="O86" i="127" a="1"/>
  <c r="O86" i="127" s="1"/>
  <c r="O87" i="127" a="1"/>
  <c r="O87" i="127" s="1"/>
  <c r="O88" i="127" a="1"/>
  <c r="O88" i="127" s="1"/>
  <c r="O89" i="127" a="1"/>
  <c r="O89" i="127" s="1"/>
  <c r="O90" i="127" a="1"/>
  <c r="O90" i="127" s="1"/>
  <c r="O91" i="127" a="1"/>
  <c r="O91" i="127" s="1"/>
  <c r="O92" i="127" a="1"/>
  <c r="O92" i="127" s="1"/>
  <c r="O93" i="127" a="1"/>
  <c r="O93" i="127" s="1"/>
  <c r="O94" i="127" a="1"/>
  <c r="O94" i="127" s="1"/>
  <c r="O95" i="127" a="1"/>
  <c r="O95" i="127" s="1"/>
  <c r="O96" i="127" a="1"/>
  <c r="O96" i="127" s="1"/>
  <c r="O97" i="127" a="1"/>
  <c r="O97" i="127" s="1"/>
  <c r="O98" i="127" a="1"/>
  <c r="O98" i="127" s="1"/>
  <c r="O99" i="127" a="1"/>
  <c r="O99" i="127" s="1"/>
  <c r="O100" i="127" a="1"/>
  <c r="O100" i="127" s="1"/>
  <c r="O101" i="127" a="1"/>
  <c r="O101" i="127" s="1"/>
  <c r="O102" i="127" a="1"/>
  <c r="O102" i="127" s="1"/>
  <c r="O103" i="127" a="1"/>
  <c r="O103" i="127" s="1"/>
  <c r="O8" i="127" a="1"/>
  <c r="O7" i="127" a="1"/>
  <c r="O6" i="127" a="1"/>
  <c r="E54" i="128"/>
  <c r="E51" i="92"/>
  <c r="K216" i="127" l="1"/>
  <c r="K218" i="127"/>
  <c r="K219" i="127"/>
  <c r="K220" i="127"/>
  <c r="K221" i="127"/>
  <c r="K222" i="127"/>
  <c r="K223" i="127"/>
  <c r="K224" i="127"/>
  <c r="K225" i="127"/>
  <c r="K226" i="127"/>
  <c r="K227" i="127"/>
  <c r="K228" i="127"/>
  <c r="K229" i="127"/>
  <c r="K230" i="127"/>
  <c r="K231" i="127"/>
  <c r="K232" i="127"/>
  <c r="K233" i="127"/>
  <c r="K234" i="127"/>
  <c r="K235" i="127"/>
  <c r="K236" i="127"/>
  <c r="K237" i="127"/>
  <c r="K238" i="127"/>
  <c r="K239" i="127"/>
  <c r="K240" i="127"/>
  <c r="K241" i="127"/>
  <c r="K242" i="127"/>
  <c r="K243" i="127"/>
  <c r="K244" i="127"/>
  <c r="K245" i="127"/>
  <c r="K246" i="127"/>
  <c r="K247" i="127"/>
  <c r="K248" i="127"/>
  <c r="K249" i="127"/>
  <c r="E54" i="100"/>
  <c r="B10" i="100"/>
  <c r="A10" i="137"/>
  <c r="E52" i="137"/>
  <c r="E53" i="137" s="1"/>
  <c r="K12" i="127"/>
  <c r="K82" i="127"/>
  <c r="K66" i="127"/>
  <c r="K50" i="127"/>
  <c r="K34" i="127"/>
  <c r="K209" i="127"/>
  <c r="K193" i="127"/>
  <c r="K177" i="127"/>
  <c r="K161" i="127"/>
  <c r="K145" i="127"/>
  <c r="K129" i="127"/>
  <c r="K113" i="127"/>
  <c r="K8" i="127"/>
  <c r="K78" i="127"/>
  <c r="K62" i="127"/>
  <c r="K46" i="127"/>
  <c r="K30" i="127"/>
  <c r="K205" i="127"/>
  <c r="K189" i="127"/>
  <c r="K173" i="127"/>
  <c r="K157" i="127"/>
  <c r="K141" i="127"/>
  <c r="K125" i="127"/>
  <c r="K109" i="127"/>
  <c r="K90" i="127"/>
  <c r="K74" i="127"/>
  <c r="K58" i="127"/>
  <c r="K42" i="127"/>
  <c r="K26" i="127"/>
  <c r="K201" i="127"/>
  <c r="K185" i="127"/>
  <c r="K169" i="127"/>
  <c r="K153" i="127"/>
  <c r="K137" i="127"/>
  <c r="K121" i="127"/>
  <c r="K105" i="127"/>
  <c r="K16" i="127"/>
  <c r="K86" i="127"/>
  <c r="K70" i="127"/>
  <c r="K54" i="127"/>
  <c r="K38" i="127"/>
  <c r="K22" i="127"/>
  <c r="K197" i="127"/>
  <c r="K181" i="127"/>
  <c r="K165" i="127"/>
  <c r="K149" i="127"/>
  <c r="K133" i="127"/>
  <c r="K117" i="127"/>
  <c r="O4" i="127"/>
  <c r="K101" i="127"/>
  <c r="K97" i="127"/>
  <c r="K93" i="127"/>
  <c r="K211" i="127"/>
  <c r="K215" i="127"/>
  <c r="J4" i="127"/>
  <c r="K4" i="127" s="1"/>
  <c r="K15" i="127"/>
  <c r="K11" i="127"/>
  <c r="K7" i="127"/>
  <c r="K89" i="127"/>
  <c r="K85" i="127"/>
  <c r="K81" i="127"/>
  <c r="K77" i="127"/>
  <c r="K73" i="127"/>
  <c r="K69" i="127"/>
  <c r="K65" i="127"/>
  <c r="K61" i="127"/>
  <c r="K57" i="127"/>
  <c r="K53" i="127"/>
  <c r="K49" i="127"/>
  <c r="K45" i="127"/>
  <c r="K41" i="127"/>
  <c r="K37" i="127"/>
  <c r="K33" i="127"/>
  <c r="K29" i="127"/>
  <c r="K25" i="127"/>
  <c r="K21" i="127"/>
  <c r="K208" i="127"/>
  <c r="K204" i="127"/>
  <c r="K200" i="127"/>
  <c r="K196" i="127"/>
  <c r="K192" i="127"/>
  <c r="K188" i="127"/>
  <c r="K184" i="127"/>
  <c r="K180" i="127"/>
  <c r="K176" i="127"/>
  <c r="K172" i="127"/>
  <c r="K168" i="127"/>
  <c r="K164" i="127"/>
  <c r="K160" i="127"/>
  <c r="K156" i="127"/>
  <c r="K152" i="127"/>
  <c r="K148" i="127"/>
  <c r="K144" i="127"/>
  <c r="K140" i="127"/>
  <c r="K136" i="127"/>
  <c r="K132" i="127"/>
  <c r="K128" i="127"/>
  <c r="K124" i="127"/>
  <c r="K120" i="127"/>
  <c r="K116" i="127"/>
  <c r="K112" i="127"/>
  <c r="K108" i="127"/>
  <c r="K104" i="127"/>
  <c r="K100" i="127"/>
  <c r="K96" i="127"/>
  <c r="K92" i="127"/>
  <c r="K210" i="127"/>
  <c r="K214" i="127"/>
  <c r="K18" i="127"/>
  <c r="K14" i="127"/>
  <c r="K10" i="127"/>
  <c r="K6" i="127"/>
  <c r="K88" i="127"/>
  <c r="K84" i="127"/>
  <c r="K80" i="127"/>
  <c r="K76" i="127"/>
  <c r="K72" i="127"/>
  <c r="K68" i="127"/>
  <c r="K64" i="127"/>
  <c r="K60" i="127"/>
  <c r="K56" i="127"/>
  <c r="K52" i="127"/>
  <c r="K48" i="127"/>
  <c r="K44" i="127"/>
  <c r="K40" i="127"/>
  <c r="K36" i="127"/>
  <c r="K32" i="127"/>
  <c r="K28" i="127"/>
  <c r="K24" i="127"/>
  <c r="K20" i="127"/>
  <c r="K207" i="127"/>
  <c r="K203" i="127"/>
  <c r="K199" i="127"/>
  <c r="K195" i="127"/>
  <c r="K191" i="127"/>
  <c r="K187" i="127"/>
  <c r="K183" i="127"/>
  <c r="K179" i="127"/>
  <c r="K175" i="127"/>
  <c r="K171" i="127"/>
  <c r="K167" i="127"/>
  <c r="K163" i="127"/>
  <c r="K159" i="127"/>
  <c r="K155" i="127"/>
  <c r="K151" i="127"/>
  <c r="K147" i="127"/>
  <c r="K143" i="127"/>
  <c r="K139" i="127"/>
  <c r="K135" i="127"/>
  <c r="K131" i="127"/>
  <c r="K127" i="127"/>
  <c r="K123" i="127"/>
  <c r="K119" i="127"/>
  <c r="K115" i="127"/>
  <c r="K111" i="127"/>
  <c r="K107" i="127"/>
  <c r="K103" i="127"/>
  <c r="K99" i="127"/>
  <c r="K95" i="127"/>
  <c r="K91" i="127"/>
  <c r="O5" i="127" a="1"/>
  <c r="K213" i="127"/>
  <c r="K217" i="127"/>
  <c r="K17" i="127"/>
  <c r="K13" i="127"/>
  <c r="K9" i="127"/>
  <c r="K5" i="127"/>
  <c r="K87" i="127"/>
  <c r="K83" i="127"/>
  <c r="K79" i="127"/>
  <c r="K75" i="127"/>
  <c r="K71" i="127"/>
  <c r="K67" i="127"/>
  <c r="K63" i="127"/>
  <c r="K59" i="127"/>
  <c r="K55" i="127"/>
  <c r="K51" i="127"/>
  <c r="K47" i="127"/>
  <c r="K43" i="127"/>
  <c r="K39" i="127"/>
  <c r="K35" i="127"/>
  <c r="K31" i="127"/>
  <c r="K27" i="127"/>
  <c r="K23" i="127"/>
  <c r="K19" i="127"/>
  <c r="K206" i="127"/>
  <c r="K202" i="127"/>
  <c r="K198" i="127"/>
  <c r="K194" i="127"/>
  <c r="K190" i="127"/>
  <c r="K186" i="127"/>
  <c r="K182" i="127"/>
  <c r="K178" i="127"/>
  <c r="K174" i="127"/>
  <c r="K170" i="127"/>
  <c r="K166" i="127"/>
  <c r="K162" i="127"/>
  <c r="K158" i="127"/>
  <c r="K154" i="127"/>
  <c r="K150" i="127"/>
  <c r="K146" i="127"/>
  <c r="K142" i="127"/>
  <c r="K138" i="127"/>
  <c r="K134" i="127"/>
  <c r="K130" i="127"/>
  <c r="K126" i="127"/>
  <c r="K122" i="127"/>
  <c r="K118" i="127"/>
  <c r="K114" i="127"/>
  <c r="K110" i="127"/>
  <c r="K106" i="127"/>
  <c r="K102" i="127"/>
  <c r="K98" i="127"/>
  <c r="K94" i="127"/>
  <c r="K212" i="127"/>
  <c r="O10" i="127"/>
  <c r="O9" i="127"/>
  <c r="O7" i="127"/>
  <c r="O8" i="127"/>
  <c r="O6" i="127"/>
  <c r="E52" i="92"/>
  <c r="E53" i="92" s="1"/>
  <c r="B10" i="92" s="1"/>
  <c r="A10" i="92"/>
  <c r="E54" i="92"/>
  <c r="O5" i="127" l="1"/>
  <c r="R5" i="127" a="1"/>
  <c r="R5" i="127" s="1"/>
  <c r="T5" i="127" s="1"/>
  <c r="E54" i="137"/>
  <c r="B10" i="137"/>
  <c r="B11" i="137" s="1"/>
  <c r="L4" i="127" a="1"/>
  <c r="L4" i="127" s="1"/>
  <c r="U4" i="127"/>
  <c r="I3" i="120"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<sst xmlns="http://schemas.openxmlformats.org/spreadsheetml/2006/main" count="12683" uniqueCount="903">
  <si>
    <t>Điều kiện tính toán dòng tiêu thụ trung bình</t>
  </si>
  <si>
    <t>Tx power (mA)</t>
  </si>
  <si>
    <t>Tx power (dBm)</t>
  </si>
  <si>
    <t>Region</t>
  </si>
  <si>
    <t>Data rate (bps)</t>
  </si>
  <si>
    <t>Spreading factor (SF)</t>
  </si>
  <si>
    <t>RX (s)</t>
  </si>
  <si>
    <t>+ Điện trở đo dòng</t>
  </si>
  <si>
    <t>ohm</t>
  </si>
  <si>
    <t>+ PIN AA 1v5, 2 viên</t>
  </si>
  <si>
    <t>mAh</t>
  </si>
  <si>
    <t>AU915</t>
  </si>
  <si>
    <t>AS923, AU915, US915</t>
  </si>
  <si>
    <t>SF10</t>
  </si>
  <si>
    <t>KR920, EU868, IN865, RU864</t>
  </si>
  <si>
    <t>SF12</t>
  </si>
  <si>
    <t>+ Hiệu suất của PIN</t>
  </si>
  <si>
    <t>%</t>
  </si>
  <si>
    <t>US915</t>
  </si>
  <si>
    <t>SF9</t>
  </si>
  <si>
    <t>SF11</t>
  </si>
  <si>
    <t>+ Hiệu suất nguồn boost TPS610994 với tải I_RF = 128mA tại 3.3v: Vin = 3 =&gt; n = 85%, Vin = 1.5 =&gt; n = 65%,  Vin = 1.3 =&gt; n = 48%</t>
  </si>
  <si>
    <t>IN865</t>
  </si>
  <si>
    <t>SF8</t>
  </si>
  <si>
    <t>Sensor sampling rate (s)</t>
  </si>
  <si>
    <t>Chu kỳ gửi data (s)</t>
  </si>
  <si>
    <t>RU864</t>
  </si>
  <si>
    <t>SF7</t>
  </si>
  <si>
    <t>+ Chu kỳ gửi data</t>
  </si>
  <si>
    <t>s</t>
  </si>
  <si>
    <t>EU868</t>
  </si>
  <si>
    <t>=&gt; Số lần gửi data theo chu kỳ trong ngày</t>
  </si>
  <si>
    <t>lần / ngày</t>
  </si>
  <si>
    <t>AS923</t>
  </si>
  <si>
    <t>+ Số lần gửi data theo Event trong ngày</t>
  </si>
  <si>
    <t>KR920</t>
  </si>
  <si>
    <t>=&gt; Tổng số lần gửi data trong ngày (Event + Chu kỳ) = &lt; 140</t>
  </si>
  <si>
    <t>=&gt; Thời gian trung bình khi gửi 1 gói data trong ngày (Event + Chu kỳ)</t>
  </si>
  <si>
    <t>+ Sensor sampling rate</t>
  </si>
  <si>
    <t>+ Data rate</t>
  </si>
  <si>
    <t>bps</t>
  </si>
  <si>
    <t>+ Tx power tại 3.3v</t>
  </si>
  <si>
    <t>mA</t>
  </si>
  <si>
    <t>+ Payload data</t>
  </si>
  <si>
    <t>byte</t>
  </si>
  <si>
    <t>+ Số lần downlink</t>
  </si>
  <si>
    <t>lần</t>
  </si>
  <si>
    <t>Trạng thái hoạt động board</t>
  </si>
  <si>
    <t>Dòng đo tại Pin 3V (uA)</t>
  </si>
  <si>
    <t>Thời gian  (ms)</t>
  </si>
  <si>
    <t>Năng lượng (uAms)</t>
  </si>
  <si>
    <t>MCU active</t>
  </si>
  <si>
    <t>Module sensor: Gyro ICM20648</t>
  </si>
  <si>
    <t>RF_TX: gửi gói data về Gateway</t>
  </si>
  <si>
    <t>RF_RX: đợi nhận Downlink từ Gateway</t>
  </si>
  <si>
    <t>Xử lý khác</t>
  </si>
  <si>
    <t>Dòng ngủ trung bình (MCU + Iq_nguon +… = 5 - 12 uA)</t>
  </si>
  <si>
    <t>MCU thức dậy đọc module sensor và gửi gói data Gateway</t>
  </si>
  <si>
    <t>Dòng trung bình trong trường hợp trên</t>
  </si>
  <si>
    <t>(uA)</t>
  </si>
  <si>
    <t>Thời gian hoạt động của PIN</t>
  </si>
  <si>
    <t>(ngày)</t>
  </si>
  <si>
    <t>(năm)</t>
  </si>
  <si>
    <t>(tháng)</t>
  </si>
  <si>
    <t>Module sensor: Accel ADXL362</t>
  </si>
  <si>
    <t>Module sensor: NH3 (lấy trung bình 4 mẫu)</t>
  </si>
  <si>
    <t xml:space="preserve"> + Số lần đọc cảm biến CAP10 RS485 (default)</t>
  </si>
  <si>
    <t>Module sensor: CAP10 RS485</t>
  </si>
  <si>
    <t>+ Số lượng mẫu của bộ lọc (5-200 mẫu)</t>
  </si>
  <si>
    <t>Ultrasonic sensor DYP-A01-V2.0_A01A</t>
  </si>
  <si>
    <t>Module sensor: OPT3001</t>
  </si>
  <si>
    <t>Module sensor: HDC2010</t>
  </si>
  <si>
    <t>Module sensor: MCP9808</t>
  </si>
  <si>
    <t>Nguồn 15V và đọc cảm biến</t>
  </si>
  <si>
    <t>Module sensor: mpm3808</t>
  </si>
  <si>
    <t>Shock mode</t>
  </si>
  <si>
    <t>Dòng trung bình (uA)</t>
  </si>
  <si>
    <t>Enable</t>
  </si>
  <si>
    <t>Disable</t>
  </si>
  <si>
    <t>+ ADXL362 cấu hình mode SHOCK DETECTION (20..30uA = ADXL ngủ + FET cấp nguồn liện tục 10..20uA + poll cờ Shock 1s 1 lần 10uA)</t>
  </si>
  <si>
    <t>Dòng ngủ trung bình (MCU + Iq_nguon +… = 5 - 12 uA + ADXL)</t>
  </si>
  <si>
    <t>+ Số lần đọc cảm biến CAP10 RS485 (default)</t>
  </si>
  <si>
    <t>Module sensor: SMT07</t>
  </si>
  <si>
    <t>Module sensor: SMT RK520-01</t>
  </si>
  <si>
    <t>+ Số lượng mẫu của bộ lọc (1-200 mẫu)</t>
  </si>
  <si>
    <t xml:space="preserve">+ PIN C Saft  </t>
  </si>
  <si>
    <t>+  SHOCK DETECTION</t>
  </si>
  <si>
    <t>Phiên bản hiện tại chưa có</t>
  </si>
  <si>
    <t>Module sensor: Accel IIS2ICLX</t>
  </si>
  <si>
    <t>+ Response time</t>
  </si>
  <si>
    <t>ms</t>
  </si>
  <si>
    <t>G10-04</t>
  </si>
  <si>
    <t>0bar</t>
  </si>
  <si>
    <t>5bar</t>
  </si>
  <si>
    <t>+ Số lệnh</t>
  </si>
  <si>
    <t>lệnh</t>
  </si>
  <si>
    <t>+ Sensor boot time</t>
  </si>
  <si>
    <t>+ PIN C</t>
  </si>
  <si>
    <t>4mA</t>
  </si>
  <si>
    <t>+ Sensor boost time</t>
  </si>
  <si>
    <t>Nguồn 12.6V và đọc cảm biến</t>
  </si>
  <si>
    <t>20mA</t>
  </si>
  <si>
    <t>Dòng cảm biến áp suất (4mA-20mA)</t>
  </si>
  <si>
    <t>a</t>
  </si>
  <si>
    <t>b</t>
  </si>
  <si>
    <t>Dòng cảm biến H2S-50(nA)</t>
  </si>
  <si>
    <t>ppm CO</t>
  </si>
  <si>
    <t>+ PIN D</t>
  </si>
  <si>
    <t>Module sensor</t>
  </si>
  <si>
    <t>Dòng cảm biến CO (nA)</t>
  </si>
  <si>
    <t>Dòng cảm biến SO2 (nA)</t>
  </si>
  <si>
    <t>Dòng cảm biến NO2 (nA)</t>
  </si>
  <si>
    <t>+ Số lần đọc cảm biến</t>
  </si>
  <si>
    <t>Cảm biến radar XM125</t>
  </si>
  <si>
    <t>Ultrasonic sensor DYP-A01-V2.0_A01A boot</t>
  </si>
  <si>
    <t>Ultrasonic sensor DYP-A01-V2.0_A01A standby</t>
  </si>
  <si>
    <t>Module sensor: ATH (I_%rh = 500 uA)</t>
  </si>
  <si>
    <t>Module sensor: CO2 (I_peak_powerTurnON = 40mA)</t>
  </si>
  <si>
    <t>+ Số datagram</t>
  </si>
  <si>
    <t>Module v1a cấp nguồn ổn định và lấy mẫu</t>
  </si>
  <si>
    <t>Module v1a tính toán và giao tiếp</t>
  </si>
  <si>
    <t>+ Số mẫu</t>
  </si>
  <si>
    <t>mẫu</t>
  </si>
  <si>
    <t>Cảm biến O2-MT-100</t>
  </si>
  <si>
    <t>Module G4</t>
  </si>
  <si>
    <t>Laser mode</t>
  </si>
  <si>
    <t>Time Response(ms)</t>
  </si>
  <si>
    <t>Note</t>
  </si>
  <si>
    <t>Auto</t>
  </si>
  <si>
    <t>(500ms - 3500ms)</t>
  </si>
  <si>
    <t>Fast</t>
  </si>
  <si>
    <t>Slow</t>
  </si>
  <si>
    <t>+ M8XX Laser Distance Sensor: Mode</t>
  </si>
  <si>
    <t>+ Số lượng mẫu lấy trung bình (1-10 mẫu)</t>
  </si>
  <si>
    <t>Module sensor: Ổn định nguồn 200ms + Chờ và Đọc kết quả đo 500ms (70 mA = dòng MCU khi thức dậy + dòng hoạt động của cảm biến khi chưa bật tia Laser)</t>
  </si>
  <si>
    <t>Module sensor: Thời gian đo của cảm biến theo mode, 150 mA = dòng MCU khi thức dậy + dòng hoạt động của cảm biến đã bật tia Laser</t>
  </si>
  <si>
    <t>Item code</t>
  </si>
  <si>
    <t>HW</t>
  </si>
  <si>
    <t>FW</t>
  </si>
  <si>
    <t>Variant</t>
  </si>
  <si>
    <t>Product ID 
( Item &amp; hw &amp; fw &amp; variant)</t>
  </si>
  <si>
    <t>Formula sheet</t>
  </si>
  <si>
    <t>Latest firmware</t>
  </si>
  <si>
    <t>WSLRW-MA-21</t>
  </si>
  <si>
    <t>Link to input battery life calculation request:</t>
  </si>
  <si>
    <t>https://forms.office.com/r/N72nEZP64g</t>
  </si>
  <si>
    <t>Product configuration</t>
  </si>
  <si>
    <t>Value</t>
  </si>
  <si>
    <t>Current Product ID (Item code &amp; hw&amp; fw &amp; variant in BATTERY LIFE file</t>
  </si>
  <si>
    <t>Available item code|hw|fw in Daviteq products</t>
  </si>
  <si>
    <t>DATABASE OF DAVITEQ PRODUCT</t>
  </si>
  <si>
    <t>ADD SKU</t>
  </si>
  <si>
    <t>No.</t>
  </si>
  <si>
    <t>Sheet name</t>
  </si>
  <si>
    <t>SKU+FW</t>
  </si>
  <si>
    <t>SKU</t>
  </si>
  <si>
    <t>fw</t>
  </si>
  <si>
    <t>hw</t>
  </si>
  <si>
    <t>item codes</t>
  </si>
  <si>
    <t>Sheet name 2</t>
  </si>
  <si>
    <t>Sheet name 3</t>
  </si>
  <si>
    <t>item code</t>
  </si>
  <si>
    <t>fw&amp;SKU</t>
  </si>
  <si>
    <t>filterd item code</t>
  </si>
  <si>
    <t>In text</t>
  </si>
  <si>
    <t>Filter</t>
  </si>
  <si>
    <t>fw value</t>
  </si>
  <si>
    <t>Max fw value</t>
  </si>
  <si>
    <t>x</t>
  </si>
  <si>
    <t>X</t>
  </si>
  <si>
    <t>ITEM CODE</t>
  </si>
  <si>
    <t>PRODUCT NAME</t>
  </si>
  <si>
    <t>RD1 Name</t>
  </si>
  <si>
    <t>WSLRW-TCK-01</t>
  </si>
  <si>
    <t>1H</t>
  </si>
  <si>
    <t>1F0518</t>
  </si>
  <si>
    <t>LORAWAN THERMOCOUPLE INPUT SENSOR</t>
  </si>
  <si>
    <t>Không có file tính năng lượng</t>
  </si>
  <si>
    <t>WSLRW-AG-02S-XA</t>
  </si>
  <si>
    <t>3H</t>
  </si>
  <si>
    <t>10F0511</t>
  </si>
  <si>
    <t>LORAWAN ACCELEROMETER-GYRO SENSOR</t>
  </si>
  <si>
    <t>LoRaWAN AG HW3 FW7</t>
  </si>
  <si>
    <t>WSLRW-ULC-01-XA</t>
  </si>
  <si>
    <t>2H</t>
  </si>
  <si>
    <t>4F0126</t>
  </si>
  <si>
    <t>LORAWAN ULTRASONIC LEVEL SENSOR FOR LIQUID OR FLAT SURFACE</t>
  </si>
  <si>
    <t>LoRaWAN ULC HW2 FW4</t>
  </si>
  <si>
    <t>WSLRW-ULC-01</t>
  </si>
  <si>
    <t>LORAWAN ULTRASONIC LEVEL SENSOR FOR LIQUID OR FLAT SURFACE, STANDARD SENSOR, 28-550CMS, -15 .. +70 OC, +/- 10MM ACCURACY, PLASTIC 1" BSP WITH PA FLANGE AND RUBBER GASKET</t>
  </si>
  <si>
    <t>WSLRW-G4-NH3-1000-01</t>
  </si>
  <si>
    <t>7F0126</t>
  </si>
  <si>
    <t>LORAWAN GAS SENSOR, 4-SERI, FOR INDUSTRIAL SAFETY</t>
  </si>
  <si>
    <t>LoRaWAN NH3 HW2 FW2</t>
  </si>
  <si>
    <t>WSLRW-PPS-G10-02</t>
  </si>
  <si>
    <t>3F0131</t>
  </si>
  <si>
    <t>LORAWAN PROCESS PRESSURE SENSOR</t>
  </si>
  <si>
    <t>LoRaWAN PPS-G10-04</t>
  </si>
  <si>
    <t>WSLRW-AG-02</t>
  </si>
  <si>
    <t>WSLRW-V1A-025</t>
  </si>
  <si>
    <t>4F0726</t>
  </si>
  <si>
    <t>LORAWAN SINGLE AXIS VIBRATION SENSOR, 10 KHZ PIEZO TECHNOLOGY</t>
  </si>
  <si>
    <t>LoRaWAN V1A HW2 FW3</t>
  </si>
  <si>
    <t>WSLRWEX-PPS-G200-01</t>
  </si>
  <si>
    <t>4F0617</t>
  </si>
  <si>
    <t>LORAWAN PROCESS PRESSURE SENSOR WITH EXD APPROVAL, C SIZE BATTERY 3.6V</t>
  </si>
  <si>
    <t>LoRaWAN PPS cam bien 4-20mA</t>
  </si>
  <si>
    <t>WSLRW-RL-11-RN</t>
  </si>
  <si>
    <t>1F0723</t>
  </si>
  <si>
    <t>LORAWAN NODE WITH RELAY OUTPUTS</t>
  </si>
  <si>
    <t>Sử dụng nguồn ngoài, không có file tính năng lượng</t>
  </si>
  <si>
    <t>WSLRW-AG-01</t>
  </si>
  <si>
    <t>WSLRW-S-ATE-F12-500</t>
  </si>
  <si>
    <t>3F0926</t>
  </si>
  <si>
    <t>LORAWAN INDUSTRIAL TEMPERATURE SENSOR, SINGLE BATTERY TYPE</t>
  </si>
  <si>
    <t>LoRaWAN ATE HW1 FW2</t>
  </si>
  <si>
    <t>WSLRW-AG-02S</t>
  </si>
  <si>
    <t>WSLRW-DI-12</t>
  </si>
  <si>
    <t>2F0116</t>
  </si>
  <si>
    <t>LORAWAN NODE WITH DIGITAL INPUTS, IP67</t>
  </si>
  <si>
    <t>LoRaWAN DI2 HW1 FW1_COUNTER</t>
  </si>
  <si>
    <t>WSLRWEX-G-H2S-100</t>
  </si>
  <si>
    <t>LORAWAN GAS SENSOR, EX D APPROVED ZONES 1-2-21-22, C SIZE BATTERY 3.6V, IP66</t>
  </si>
  <si>
    <t>LoRaWAN H2S-50</t>
  </si>
  <si>
    <t>2F0911</t>
  </si>
  <si>
    <t>LORAWAN NODE WITH SINGLE CHANNEL DC CURRENT INPUT 0-20MA, WITH 15VDC@30MA POWER OUTPUT, FOR SENSOR M12-F 4-PIN CONNECTOR</t>
  </si>
  <si>
    <t>WSLRW-PT100-01</t>
  </si>
  <si>
    <t>1F0913</t>
  </si>
  <si>
    <t>LORAWAN NODE FOR PT100 SENSOR</t>
  </si>
  <si>
    <t>LoRaWAN PT-100 FW2_30122024</t>
  </si>
  <si>
    <t>WSLRWEX-ATH-11</t>
  </si>
  <si>
    <t>5F1024</t>
  </si>
  <si>
    <t>LORAWAN EX D APPROVED AMBIENT TEMPERATURE AND HUMIDITY SENSOR</t>
  </si>
  <si>
    <t>LoRaWAN ATH HW1 FW2</t>
  </si>
  <si>
    <t>WSLRW-SMT-07</t>
  </si>
  <si>
    <t>5F0522</t>
  </si>
  <si>
    <t>LORAWAN SOIL SENSOR, 3-ELECTRODE TYPE</t>
  </si>
  <si>
    <t>LoRaWAN SMT01 HW2 FW3</t>
  </si>
  <si>
    <t>WSLRWEX-GHC03-01</t>
  </si>
  <si>
    <t>1F0320</t>
  </si>
  <si>
    <t>LORAWAN FLAMMABLE NDIR GAS SENSOR, EX D APPROVED ZONES 1-2-21-22, IP66, FOR ALL FREQUENCY REGIONS</t>
  </si>
  <si>
    <t>WSLRW-SMT-01</t>
  </si>
  <si>
    <t>3F0112</t>
  </si>
  <si>
    <t>WSLRW-ATH-11</t>
  </si>
  <si>
    <t>LORAWAN INDUSTRIAL INTEGRATED AMBIENT HUMIDITY AND TEMPERATURE SENSOR</t>
  </si>
  <si>
    <t>WSLRW-RL-11-PN</t>
  </si>
  <si>
    <t>WSLRW-DFM-250-01</t>
  </si>
  <si>
    <t>1F1209</t>
  </si>
  <si>
    <t>LORAWAN FLOW METER FOR GENSET OR ENGINE, INTERNAL ANTENNA, EXTERNAL POWER</t>
  </si>
  <si>
    <t>Sử dụng pin sạc và nguồn ngoài (hoặc Solar), không có file tính năng lượng</t>
  </si>
  <si>
    <t>WSLRWEX-GHC-01</t>
  </si>
  <si>
    <t>1F1127</t>
  </si>
  <si>
    <t>WSLRW-SMT-07-RN</t>
  </si>
  <si>
    <t>WSLRW-BV-BR-20</t>
  </si>
  <si>
    <t>4F0102</t>
  </si>
  <si>
    <t>LORAWAN MINI CONTROL VALVE</t>
  </si>
  <si>
    <t>LoRaWANBV DN20 HW1FW1 1.6bar</t>
  </si>
  <si>
    <t>WSLRW-C-RS485-01</t>
  </si>
  <si>
    <t>4F1227</t>
  </si>
  <si>
    <t>LORAWAN COMPACT RS485 MASTER NODE, EXTERNAL POWER, 2M CABLE, IP67</t>
  </si>
  <si>
    <t>WSLRW-ULC-01-RN</t>
  </si>
  <si>
    <t>WSLRW-GCB-CO-500-01</t>
  </si>
  <si>
    <t>1F0114</t>
  </si>
  <si>
    <t>LORAWAN GAS SENSOR WITH SIREN FOR INDUSTRIAL SAFETY</t>
  </si>
  <si>
    <t>LoRaWAN CO-500 2 electrode</t>
  </si>
  <si>
    <t>WSLRW-RLC-01</t>
  </si>
  <si>
    <t>LORAWAN MINIATURE RADAR LEVEL SENSOR</t>
  </si>
  <si>
    <t>LoRaWAN radar level sensor</t>
  </si>
  <si>
    <t>WSLRW-CAP10-1500</t>
  </si>
  <si>
    <t>4F0109</t>
  </si>
  <si>
    <t>LORAWAN HIGH PRECISION CAPACITANCE FUEL LEVEL SENSOR</t>
  </si>
  <si>
    <t>LoRaWAN CAP10 HW2 FW3</t>
  </si>
  <si>
    <t>WSPPW-BAT-12-20AH-LRW-01</t>
  </si>
  <si>
    <t>2F0712</t>
  </si>
  <si>
    <t>RECHARGEABLE BATTERY PACK FOR OUTDOOR</t>
  </si>
  <si>
    <t>Sử dụng gói pin làm nguồn, Không có file tính năng lượng</t>
  </si>
  <si>
    <t>WSPLR-LC-01</t>
  </si>
  <si>
    <t>1F0923</t>
  </si>
  <si>
    <t>WSP LORAWAN LOADCELL TRANSMITTER</t>
  </si>
  <si>
    <t>Sử dụng pin sạc và Solar, không có file tính năng lượng</t>
  </si>
  <si>
    <t>WSPPW-BAT-12-120AH-LRW-01</t>
  </si>
  <si>
    <t>WSPLR-AI-01</t>
  </si>
  <si>
    <t>1F1003</t>
  </si>
  <si>
    <t>WSP LORAWAN PRECISION ANALOG INPUT NODE</t>
  </si>
  <si>
    <t>WSLRW-G4-NH3-100-01</t>
  </si>
  <si>
    <t>2F1117</t>
  </si>
  <si>
    <t>WSLRW-G4-CL2-20-01</t>
  </si>
  <si>
    <t>3F1205</t>
  </si>
  <si>
    <t>WSLRW-G4F-NH3-100-01</t>
  </si>
  <si>
    <t>5F0227</t>
  </si>
  <si>
    <t>SENSOR TYPE: NH3 GAS, 100PPM RANGE</t>
  </si>
  <si>
    <t>WSLRW-LPC-01</t>
  </si>
  <si>
    <t>3F0302</t>
  </si>
  <si>
    <t>LORAWAN PEOPLE COUNTER, LIDAR TECHNOLOGY, TYPE: CEILING MOUNT, WITH PIR, 6XAA BATTERIES</t>
  </si>
  <si>
    <t>LoRaWAN LPC HW2 FW2</t>
  </si>
  <si>
    <t>WSLRW-AL-01</t>
  </si>
  <si>
    <t>2F0222</t>
  </si>
  <si>
    <t>LORAWAN AMBIENT LIGHT SENSOR, INTEGRATED SENSOR WITH PROTECTION LENS, IP68, AA 1.5V BATTERY</t>
  </si>
  <si>
    <t>LoRaWAN ALS HW1 FW2</t>
  </si>
  <si>
    <t>WSLRW-G4-NH3-2000-01</t>
  </si>
  <si>
    <t>PRODUCT CONFIGURATION INPUT</t>
  </si>
  <si>
    <t>Product type ID</t>
  </si>
  <si>
    <t>Requested by</t>
  </si>
  <si>
    <t>HW availability for measurement</t>
  </si>
  <si>
    <t xml:space="preserve"> Variant</t>
  </si>
  <si>
    <t>Formula Type</t>
  </si>
  <si>
    <t>RD1 Description</t>
  </si>
  <si>
    <t>Input date</t>
  </si>
  <si>
    <t>Input person</t>
  </si>
  <si>
    <t>Configuration value status (Estimation/Measured)</t>
  </si>
  <si>
    <t>Gas sensor</t>
  </si>
  <si>
    <t>Current of gas sensor (nA)</t>
  </si>
  <si>
    <t>ppm</t>
  </si>
  <si>
    <t>Time 1 (ms)</t>
  </si>
  <si>
    <t>Battery Configuration</t>
  </si>
  <si>
    <t>Capactity (mAh)</t>
  </si>
  <si>
    <t>Sleep current (uA)</t>
  </si>
  <si>
    <t>Measured current 1 (uA)</t>
  </si>
  <si>
    <t>Payload (bytes)</t>
  </si>
  <si>
    <t>No. of sensor read/command</t>
  </si>
  <si>
    <t>Time 2 (ms)</t>
  </si>
  <si>
    <t>Measured current 2 (uA)</t>
  </si>
  <si>
    <t>No of datagram</t>
  </si>
  <si>
    <t>Sensor boot time (ms)</t>
  </si>
  <si>
    <t>Current for pressure sensor only(mA)</t>
  </si>
  <si>
    <t>Laser mode for laser sensor only</t>
  </si>
  <si>
    <t>Calculation Factor</t>
  </si>
  <si>
    <t>Latching Solenoid Vavle battery type code</t>
  </si>
  <si>
    <t>Ball valve DN</t>
  </si>
  <si>
    <t>Number of counted people for alarm</t>
  </si>
  <si>
    <t>Daily number of logic status change</t>
  </si>
  <si>
    <t>Daily number of count (max 172800)</t>
  </si>
  <si>
    <t>No. of daily valve control</t>
  </si>
  <si>
    <t>Ball valve Avg current (uA)</t>
  </si>
  <si>
    <t>Ball valve factor</t>
  </si>
  <si>
    <t>Overrall current (mA)</t>
  </si>
  <si>
    <t>Max current (mA)</t>
  </si>
  <si>
    <t>Broadcast interval for NH3BLE (s)</t>
  </si>
  <si>
    <t>Broadcast packet for NH3BLE</t>
  </si>
  <si>
    <t>Advertising interval for NH3BLE (ms)</t>
  </si>
  <si>
    <t>Loadcell Resistance 1</t>
  </si>
  <si>
    <t>Loadcell Resistance 2</t>
  </si>
  <si>
    <t>2</t>
  </si>
  <si>
    <t>7</t>
  </si>
  <si>
    <t>LRW_F1</t>
  </si>
  <si>
    <t>Khoa</t>
  </si>
  <si>
    <t>Measurement</t>
  </si>
  <si>
    <t>H2S-50</t>
  </si>
  <si>
    <t>1-D-3.6V-17000</t>
  </si>
  <si>
    <t>1</t>
  </si>
  <si>
    <t>CO-500</t>
  </si>
  <si>
    <t>WSLRW-G4-SO2-20-01</t>
  </si>
  <si>
    <t>LoRaWAN SO2-20</t>
  </si>
  <si>
    <t>Estimation</t>
  </si>
  <si>
    <t>SO2-20</t>
  </si>
  <si>
    <t>2-AA-3V-3500</t>
  </si>
  <si>
    <t>WSLRW-G4-NO2-20-01</t>
  </si>
  <si>
    <t>LoRaWAN NO2-20</t>
  </si>
  <si>
    <t>NO2-20</t>
  </si>
  <si>
    <t>WSLRW-G4-CO-200-01</t>
  </si>
  <si>
    <t>LoRaWAN CO-200</t>
  </si>
  <si>
    <t>CO-200</t>
  </si>
  <si>
    <t>WSLRW-GCB-C3H8-01</t>
  </si>
  <si>
    <t>LoRaWAN C3H8</t>
  </si>
  <si>
    <t>WSLRW-PPS-G10-04</t>
  </si>
  <si>
    <t>LoRaWAN PPS cam bien ap 1-5V</t>
  </si>
  <si>
    <t>3</t>
  </si>
  <si>
    <t>WSLRW-AG-03</t>
  </si>
  <si>
    <t>4</t>
  </si>
  <si>
    <t>LoRaWAN AG-03 HW4 FW8</t>
  </si>
  <si>
    <t>LoRaWAN SMT-D-01 HW2 FW3</t>
  </si>
  <si>
    <t>LoRaWAN SMT01 HW2 FW2</t>
  </si>
  <si>
    <t>5</t>
  </si>
  <si>
    <t>WSSFCEX-PPS-G10-01</t>
  </si>
  <si>
    <t>LoRaWAN ExdPPS HW2 FW1 (lý thuyết)</t>
  </si>
  <si>
    <t>1-C-3.6V-7700</t>
  </si>
  <si>
    <t>1-AA-3.6V-2600</t>
  </si>
  <si>
    <t>NH3/MR-100</t>
  </si>
  <si>
    <t>LoRaWAN AG HW2 FW4</t>
  </si>
  <si>
    <t>LoRaWAN AG HW1 FW2</t>
  </si>
  <si>
    <t xml:space="preserve">	WSLRW-I-CO2-5000-ATH-D1</t>
  </si>
  <si>
    <t>LoRaWAN CO2_ATH HW1 FW1</t>
  </si>
  <si>
    <t>LRW_F2</t>
  </si>
  <si>
    <t>Calculated</t>
  </si>
  <si>
    <t>Input</t>
  </si>
  <si>
    <t>LoRaWAN ULC HW2 FW3</t>
  </si>
  <si>
    <t>LoRaWAN ULC HW2 FW2</t>
  </si>
  <si>
    <t>LoRaWAN CAP10 HW2 FW2</t>
  </si>
  <si>
    <t>WSLRWEX-G4-O2-30-HH</t>
  </si>
  <si>
    <t>LoRaWAN G4-O2-MT-100</t>
  </si>
  <si>
    <t>LRW_F3</t>
  </si>
  <si>
    <t>LRW_F4</t>
  </si>
  <si>
    <t>WSLRW-MB485-01</t>
  </si>
  <si>
    <t>LRW_F5</t>
  </si>
  <si>
    <t>LoRaWAN MB485 Master - HWSMT2.0</t>
  </si>
  <si>
    <t>LRW_F6</t>
  </si>
  <si>
    <t>WSLRW-LSL-50</t>
  </si>
  <si>
    <t>LRW_F7</t>
  </si>
  <si>
    <t>LoRaWAN LSL HW1 FW1</t>
  </si>
  <si>
    <t>WSLRW-TVS-02</t>
  </si>
  <si>
    <t>LRW_F8</t>
  </si>
  <si>
    <t>LoRaWAN TVS Ko CB Gio</t>
  </si>
  <si>
    <t>4-18650-15.2V-5000</t>
  </si>
  <si>
    <t>WSLRW-RDW-02-XA</t>
  </si>
  <si>
    <t>LoRaWAN RDW-02-XA 23022024</t>
  </si>
  <si>
    <t>4-18650-15.2V-3200</t>
  </si>
  <si>
    <t>LRW_F9</t>
  </si>
  <si>
    <t>6-AA-9V-3500</t>
  </si>
  <si>
    <t>Status</t>
  </si>
  <si>
    <t>LRW_F10</t>
  </si>
  <si>
    <t>LoRaWAN DI2 HW1FW1_DETECTSTATUS</t>
  </si>
  <si>
    <t>Counter</t>
  </si>
  <si>
    <t>LRW_F11</t>
  </si>
  <si>
    <t>LRW_F12</t>
  </si>
  <si>
    <t>2-D-7.2V-17000</t>
  </si>
  <si>
    <t>DN20</t>
  </si>
  <si>
    <t>WSLRW-BV-BR-25</t>
  </si>
  <si>
    <t>LoRaWANBV DN25 HW1FW1 1.6bar</t>
  </si>
  <si>
    <t>DN25</t>
  </si>
  <si>
    <t>WSLRW-LRO-01-RN</t>
  </si>
  <si>
    <t>LRW_F13</t>
  </si>
  <si>
    <t>LoRaWAN Latching Relay</t>
  </si>
  <si>
    <t>WSLRW-LSV-01-RN</t>
  </si>
  <si>
    <t>RF</t>
  </si>
  <si>
    <t>LoRaWAN Latching Solenoid Vavle - RF</t>
  </si>
  <si>
    <t>Valve</t>
  </si>
  <si>
    <t>LoRaWAN Latching Solenoid Vavle - Valve</t>
  </si>
  <si>
    <t>1-522-9V-600</t>
  </si>
  <si>
    <t>Luc</t>
  </si>
  <si>
    <t>WSLRW-PH100-PT100</t>
  </si>
  <si>
    <t>LoRaWAN PH100 HW1 FW1</t>
  </si>
  <si>
    <t>Điệp</t>
  </si>
  <si>
    <t>PINEX-E9-SINGLE</t>
  </si>
  <si>
    <t>LRW_F14</t>
  </si>
  <si>
    <t>PINEX-E9-SINGLE gateway</t>
  </si>
  <si>
    <t>Phi</t>
  </si>
  <si>
    <t>1-extPW-12V-0</t>
  </si>
  <si>
    <t>PINEX-E8-SINGLE</t>
  </si>
  <si>
    <t>PINEX-E8-SINGLE gateway</t>
  </si>
  <si>
    <t>Lực</t>
  </si>
  <si>
    <t>LoRaWAN TC HW2 FW2</t>
  </si>
  <si>
    <t>PINEX-E8-SINGLE-WF</t>
  </si>
  <si>
    <t>PINEX-E9-SINGLE-WF</t>
  </si>
  <si>
    <t>WSLRWEX-PT100-02</t>
  </si>
  <si>
    <t>LRW_F15</t>
  </si>
  <si>
    <t>LoRaWAN GHC HW1 FW2</t>
  </si>
  <si>
    <t>WSLRWEX-PPS-G400-01</t>
  </si>
  <si>
    <t>WSLRWEX-PPS-G10-01</t>
  </si>
  <si>
    <t>WSLRWEX-PPS-G20-01</t>
  </si>
  <si>
    <t>WSLRWEX-PPS-G100-01</t>
  </si>
  <si>
    <t>WSLRWEX-PPS-G1000-01</t>
  </si>
  <si>
    <t>WSLRWEX-PPS-G275-01</t>
  </si>
  <si>
    <t>WSLRW-G4-H2S-500-01</t>
  </si>
  <si>
    <t>H2S/M-500</t>
  </si>
  <si>
    <t>WSSFC-TCK-01</t>
  </si>
  <si>
    <t>SFC_F1</t>
  </si>
  <si>
    <t xml:space="preserve">Sigfox Thermocouple </t>
  </si>
  <si>
    <t>WSSFC-GCB-C3H8-01</t>
  </si>
  <si>
    <t>Sigfox C3H8</t>
  </si>
  <si>
    <t>WSSFC-ATH-11</t>
  </si>
  <si>
    <t>Sigfox ATH</t>
  </si>
  <si>
    <t>WSSFC-AL-01</t>
  </si>
  <si>
    <t>Sigfox AL</t>
  </si>
  <si>
    <t>WSSFC-V1A-025</t>
  </si>
  <si>
    <t>Sigfox V1A FW5</t>
  </si>
  <si>
    <t>WSSFCEX-GHC-01</t>
  </si>
  <si>
    <t>Sigfox NDIR</t>
  </si>
  <si>
    <t>WSSFC-ULA-01</t>
  </si>
  <si>
    <t>Sigfox ULA</t>
  </si>
  <si>
    <t>WSSFC-ULC-01</t>
  </si>
  <si>
    <t>Sigfox ULC</t>
  </si>
  <si>
    <t>Sigfox V1A_2Hz</t>
  </si>
  <si>
    <t>Sigfox V1A</t>
  </si>
  <si>
    <t>WSSFC-SMT-07</t>
  </si>
  <si>
    <t>Sigfox SMT-07</t>
  </si>
  <si>
    <t>WSSFC-AG-01</t>
  </si>
  <si>
    <t>Sigfox Tilt</t>
  </si>
  <si>
    <t>WSSFC-G4F-NH3-100-01</t>
  </si>
  <si>
    <t>Sigfox Ammoniac Toalet</t>
  </si>
  <si>
    <t>WSSFC-DI-12</t>
  </si>
  <si>
    <t>Sigfox DI???</t>
  </si>
  <si>
    <t>WSSFC-PPS-G10-01</t>
  </si>
  <si>
    <t>Sigfox PPS</t>
  </si>
  <si>
    <t>WSSFC-CO2-01</t>
  </si>
  <si>
    <t>Sigfox CO2</t>
  </si>
  <si>
    <t>ULC FW3</t>
  </si>
  <si>
    <t>WSSFC-CAP10-1000</t>
  </si>
  <si>
    <t>Sigfox Fuel Level Sensor</t>
  </si>
  <si>
    <t>Sigfox Exd PRS</t>
  </si>
  <si>
    <t>WSSFC-M12F-AFD</t>
  </si>
  <si>
    <t>Sigfox AFD</t>
  </si>
  <si>
    <t>SFC_F2</t>
  </si>
  <si>
    <t>Sigfox AG02-FW5</t>
  </si>
  <si>
    <t>WSSFCEX-PPS-G20-01</t>
  </si>
  <si>
    <t>SFC_F3</t>
  </si>
  <si>
    <t>Sigfox WSSFCEX-PPS</t>
  </si>
  <si>
    <t>WSSFCB-G4-NH3-100-01</t>
  </si>
  <si>
    <t>SFC_F4</t>
  </si>
  <si>
    <t>Sigfox NH3 BLE</t>
  </si>
  <si>
    <t>WSSFC-TVS-02</t>
  </si>
  <si>
    <t>SFC_F5</t>
  </si>
  <si>
    <t>Sigfox TVS-Khong CB Gio</t>
  </si>
  <si>
    <t>WSLRWEX-G4-H2S-050</t>
  </si>
  <si>
    <t>Phan Van Luc</t>
  </si>
  <si>
    <t>Yes</t>
  </si>
  <si>
    <t>G4 H2S 50 PPM</t>
  </si>
  <si>
    <t>G4 O2 Max 30%</t>
  </si>
  <si>
    <t>WSLRWEX-G4-CO-500</t>
  </si>
  <si>
    <t>G4 CO MAX 500 PPM</t>
  </si>
  <si>
    <t>LoRaWAN Load Cell</t>
  </si>
  <si>
    <t>LRW_F16</t>
  </si>
  <si>
    <t>REQUEST FOR CALCULATING BATTERY LIFE</t>
  </si>
  <si>
    <t>ID</t>
  </si>
  <si>
    <t>Short Product Description</t>
  </si>
  <si>
    <t>Number of bytes in cyclic data uplink</t>
  </si>
  <si>
    <t>Request Date</t>
  </si>
  <si>
    <t>WSLRW-MB485-01-2-3-</t>
  </si>
  <si>
    <t>LRW Modbus Node FW3</t>
  </si>
  <si>
    <t>LRW Load Cell for WSP, fw 2</t>
  </si>
  <si>
    <t>6-AA(2S3P)-2.4V-5700</t>
  </si>
  <si>
    <t>LRW DI, fw 3, update re-send</t>
  </si>
  <si>
    <t>STHC-ISGWET-WS433-CL-04</t>
  </si>
  <si>
    <t>WET iConn FW8</t>
  </si>
  <si>
    <t>RL FW 2, all ON, Ext Power, class C</t>
  </si>
  <si>
    <t>WSLRW-CO2-5000-TH</t>
  </si>
  <si>
    <t>LoRaWAN CO2_ATH HW1 FW2</t>
  </si>
  <si>
    <t>LRW MA FW2, NO PW OUT</t>
  </si>
  <si>
    <t>PRODUCT CONFIGURATION TYPE A INPUT</t>
  </si>
  <si>
    <t>Description:</t>
  </si>
  <si>
    <t>Odoo item name</t>
  </si>
  <si>
    <t>Product Type</t>
  </si>
  <si>
    <t>HOME</t>
  </si>
  <si>
    <t>A. GENERAL INFORMATION</t>
  </si>
  <si>
    <t>Calculation Formula ID</t>
  </si>
  <si>
    <t>Applied item code, hw, fw, variant</t>
  </si>
  <si>
    <t>Revision</t>
  </si>
  <si>
    <t>Design Date</t>
  </si>
  <si>
    <t>Designer</t>
  </si>
  <si>
    <t>Check Date</t>
  </si>
  <si>
    <t>Checker</t>
  </si>
  <si>
    <t>Document Status (Draft, Checked, Final)</t>
  </si>
  <si>
    <t>Edit Date
(DD/MMM/YYYY)</t>
  </si>
  <si>
    <t>Edit by</t>
  </si>
  <si>
    <t>Edit Content</t>
  </si>
  <si>
    <t>LRW_FXXXX</t>
  </si>
  <si>
    <t>B. USER INPUT AND CALCULATION</t>
  </si>
  <si>
    <t>Avg current @ Rated Voltage</t>
  </si>
  <si>
    <t>Battery Life (year)</t>
  </si>
  <si>
    <t>Product ID 
(item code + hw+fw+variant)</t>
  </si>
  <si>
    <t>Sending period of cyclic data</t>
  </si>
  <si>
    <t>Number of daily event data</t>
  </si>
  <si>
    <t>Sampling Rate (s)</t>
  </si>
  <si>
    <t>Frequency Plan</t>
  </si>
  <si>
    <t>Spread Factor (SF)</t>
  </si>
  <si>
    <t>No. of daily downlink</t>
  </si>
  <si>
    <t>No. of datagram</t>
  </si>
  <si>
    <t>Shock Enable</t>
  </si>
  <si>
    <t>Number of count for alarm</t>
  </si>
  <si>
    <t>No. of daily valve/relay control</t>
  </si>
  <si>
    <t>LoRaWAN class</t>
  </si>
  <si>
    <t>WSLRW-GCB-CO-500-01-1-1</t>
  </si>
  <si>
    <t>30-minute</t>
  </si>
  <si>
    <t>10-minute</t>
  </si>
  <si>
    <t>C. PRODUCT CONFIGURATIONS</t>
  </si>
  <si>
    <t>No. of sensor read/command/people</t>
  </si>
  <si>
    <t>D. LORAWAN CONFIGURATIONS</t>
  </si>
  <si>
    <t>Period of cyclic data (s)</t>
  </si>
  <si>
    <t>Number of daily uplink event</t>
  </si>
  <si>
    <t>Tx Power (mA)</t>
  </si>
  <si>
    <t>No. of downlink</t>
  </si>
  <si>
    <t>Rx (s)</t>
  </si>
  <si>
    <t>D. FORMULA</t>
  </si>
  <si>
    <t>CALCULATION CONDITION FOR AVG CURRENT CONSUMPTION</t>
  </si>
  <si>
    <t>Unit</t>
  </si>
  <si>
    <t>Resistor to measure current</t>
  </si>
  <si>
    <t>Battery capacity</t>
  </si>
  <si>
    <t>Battery performance</t>
  </si>
  <si>
    <t>Performance of boost powerTPS610994 with load I_RF = 128mA at 3.3v: Vin = 3 =&gt; n = 85%, Vin = 1.5 =&gt; n = 65%,  Vin = 1.3 =&gt; n = 48%</t>
  </si>
  <si>
    <t>Number of daily cyclic data</t>
  </si>
  <si>
    <t>times/day</t>
  </si>
  <si>
    <t>Number of daily data (cyclic data &amp; event) = &lt; 140</t>
  </si>
  <si>
    <t>Avg period to send a uplink during a day (cyclic uplink + event)</t>
  </si>
  <si>
    <t>Sampling rate</t>
  </si>
  <si>
    <t>Data transmission rate</t>
  </si>
  <si>
    <t>Tx power at 3.3v</t>
  </si>
  <si>
    <t>Size of payload data</t>
  </si>
  <si>
    <t>Number of daily downlink</t>
  </si>
  <si>
    <t>times</t>
  </si>
  <si>
    <t>Board operation</t>
  </si>
  <si>
    <t>Current at 3V(uA)</t>
  </si>
  <si>
    <t>Time  (ms)</t>
  </si>
  <si>
    <t>Energy  (uAms)</t>
  </si>
  <si>
    <t>MCU active - Module sensor</t>
  </si>
  <si>
    <t>MCU active - RF_TX: send data to Gateway</t>
  </si>
  <si>
    <t>MCU active - RF_RX: wait downlink from Gateway</t>
  </si>
  <si>
    <t>MCU active - Other processes</t>
  </si>
  <si>
    <t>Avg sleep current (MCU + Iq_nguon +… = 5 - 12 uA)</t>
  </si>
  <si>
    <t>MCU wakeup, read sensor module, and send data Gateway</t>
  </si>
  <si>
    <t>Overrall avg current</t>
  </si>
  <si>
    <t>uA</t>
  </si>
  <si>
    <t>Battery life in day</t>
  </si>
  <si>
    <t>day</t>
  </si>
  <si>
    <t>Battery life in year</t>
  </si>
  <si>
    <t>year</t>
  </si>
  <si>
    <t>Battery life in month</t>
  </si>
  <si>
    <t>month</t>
  </si>
  <si>
    <t>SFC_Template</t>
  </si>
  <si>
    <t>Region Configuration (RC)</t>
  </si>
  <si>
    <t>Tx Sending Repeat  ( 1-time OR 3-time)</t>
  </si>
  <si>
    <t>NA</t>
  </si>
  <si>
    <t>RC 4</t>
  </si>
  <si>
    <t>No. of daily Downlink</t>
  </si>
  <si>
    <t>Tx Repeat</t>
  </si>
  <si>
    <t>E. FORMULA</t>
  </si>
  <si>
    <t>Data transmission rate (Based on RC)</t>
  </si>
  <si>
    <t>Tx repeat (1-times or 3-times)</t>
  </si>
  <si>
    <t>MCU active - Module sensor (Displacement + AG)</t>
  </si>
  <si>
    <t>Instructions to use the file</t>
  </si>
  <si>
    <t>*Search formula for item code &amp; fw &amp; hw &amp; variant</t>
  </si>
  <si>
    <t>In MAIN sheet, input item code OR part of item code, hw, fw, and variant,  click GO button. If GO button is N/A, the item code &amp; fw &amp; hw &amp; variant is unavailable. Refer the available product id as below of input section</t>
  </si>
  <si>
    <t>*Input new item code &amp; fw &amp; hw &amp; variant with available formula</t>
  </si>
  <si>
    <t>In the PROD_A sheet, input information with blue grey header. If new battery configuration is required, input information to BATTERY CONFIG TABLE in sheet TABS</t>
  </si>
  <si>
    <t>*Input new item code &amp; fw &amp; hw &amp; variant with unavailable formula</t>
  </si>
  <si>
    <t>Duplicate LRW-Template</t>
  </si>
  <si>
    <t xml:space="preserve">Edit E-FORMULA section </t>
  </si>
  <si>
    <t>Edit, add cells at B-USER INPUT INFORMATION AND CALCULATION section</t>
  </si>
  <si>
    <t>Edit, add formula to cell at C-PRODUCT CONFIGURATIONS section</t>
  </si>
  <si>
    <t>Input product configuration to table in PROD_A sheet</t>
  </si>
  <si>
    <t>Tran Khoa</t>
  </si>
  <si>
    <t>Final</t>
  </si>
  <si>
    <t>WSSFC-TCK-01---</t>
  </si>
  <si>
    <t>1-hour</t>
  </si>
  <si>
    <t>RC 3</t>
  </si>
  <si>
    <t>WSSFC-AG-01-3-5-</t>
  </si>
  <si>
    <t>WSSFCEX-PPS-G20-01---</t>
  </si>
  <si>
    <t>WSSFCB-G4-NH3-100-01---</t>
  </si>
  <si>
    <t>BLE broadcast cycle</t>
  </si>
  <si>
    <t>Broadcast packet</t>
  </si>
  <si>
    <t>packet</t>
  </si>
  <si>
    <t>Advertising interval</t>
  </si>
  <si>
    <t>BLE broadcast time</t>
  </si>
  <si>
    <t>MCU active - BLE broadcast</t>
  </si>
  <si>
    <t>WSSFC-TVS-02-1-1-</t>
  </si>
  <si>
    <t xml:space="preserve">	WSLRW-I-CO2-5000-ATH-D1-1-1-</t>
  </si>
  <si>
    <t>p</t>
  </si>
  <si>
    <t>B. CALCULATION</t>
  </si>
  <si>
    <t>WSLRWEX-G4-O2-30-HH-2-8-</t>
  </si>
  <si>
    <t>WSLRW-V1A-025-2-4-</t>
  </si>
  <si>
    <t>WSLRW-AG-02S-3-10</t>
  </si>
  <si>
    <t>WSLRW-MB485-01-2-2-</t>
  </si>
  <si>
    <t>WSLRWEX-PPS-G200-01-3-4</t>
  </si>
  <si>
    <t>WSLRW-LSL-50-1-2</t>
  </si>
  <si>
    <t>WSLRW-TVS-02-1-1</t>
  </si>
  <si>
    <t>Calculation factor</t>
  </si>
  <si>
    <t>Current (uA)</t>
  </si>
  <si>
    <t>WSLRW-LPC-01-2-3</t>
  </si>
  <si>
    <t>2-minute</t>
  </si>
  <si>
    <t>No. of sensor read/command/people count</t>
  </si>
  <si>
    <t>Minimum to detect, calculate and count people (&gt;=4s)</t>
  </si>
  <si>
    <t>Daily of counted people</t>
  </si>
  <si>
    <t>people</t>
  </si>
  <si>
    <t>Number of people to send alarm event</t>
  </si>
  <si>
    <t>RF average current</t>
  </si>
  <si>
    <t>LPC module to detect and count people (Lasder + PIR + MCU)</t>
  </si>
  <si>
    <t>LPC module 's daily average current</t>
  </si>
  <si>
    <t>Avg current at 3.3V</t>
  </si>
  <si>
    <t>WSLRW-DI-12-1-2-Status</t>
  </si>
  <si>
    <t>Minimum time to calculate a status change</t>
  </si>
  <si>
    <t>Resistance connecting GND at DI input</t>
  </si>
  <si>
    <t>kOhm</t>
  </si>
  <si>
    <t>Detect a status change</t>
  </si>
  <si>
    <t>Number of count to alarm</t>
  </si>
  <si>
    <t>WSLRW-DI-12-1-2-Counter</t>
  </si>
  <si>
    <t>Minimum time to calculate a count</t>
  </si>
  <si>
    <t>Maximum frequency for DI detecting a count</t>
  </si>
  <si>
    <t>hz</t>
  </si>
  <si>
    <t>time/day</t>
  </si>
  <si>
    <t>Number of people count to alarm</t>
  </si>
  <si>
    <t>Daily number of people count</t>
  </si>
  <si>
    <t>Daily average current in counter mode</t>
  </si>
  <si>
    <t>WSLRW-BV-BR-25-3-4</t>
  </si>
  <si>
    <t>Class A</t>
  </si>
  <si>
    <t>Ball valv e DN</t>
  </si>
  <si>
    <t>Size of payload data (alarm 11 bytes, cyclic 10 bytes)</t>
  </si>
  <si>
    <t>Number of daily valve control commands</t>
  </si>
  <si>
    <t>ON/OFF valve control period</t>
  </si>
  <si>
    <t>Valve size</t>
  </si>
  <si>
    <t>mm</t>
  </si>
  <si>
    <t>Daily average current for sending uplink</t>
  </si>
  <si>
    <t>Daily average current for receiving downlink</t>
  </si>
  <si>
    <t>Valve control 1 time/day</t>
  </si>
  <si>
    <t>Average current to control valve multi-times/day</t>
  </si>
  <si>
    <t>WSLRW-LSV-01-RN-3-5-Valve</t>
  </si>
  <si>
    <t>Number of daily valve/relay control commands</t>
  </si>
  <si>
    <t>Max current @ Rated Voltage</t>
  </si>
  <si>
    <t>WSLRW-RL-11-PN-1-2-</t>
  </si>
  <si>
    <t>Pham Ngoc Diep</t>
  </si>
  <si>
    <t>WSLRWEX-GHC-01-1-2-</t>
  </si>
  <si>
    <t>Battery Life (year)/(day)</t>
  </si>
  <si>
    <t>Loadcell Resistance 1 (Ohm)</t>
  </si>
  <si>
    <t>Loadcell Resistance 2 (Ohm)</t>
  </si>
  <si>
    <t>WSPLR-LC-01-2-2-</t>
  </si>
  <si>
    <t>+ Input Resistance Loadcell 1</t>
  </si>
  <si>
    <t>Ohm</t>
  </si>
  <si>
    <t>+ Input Resistance Loadcell  2</t>
  </si>
  <si>
    <t>Current at 2,4V(uA)</t>
  </si>
  <si>
    <t>LOOKUP TABLES</t>
  </si>
  <si>
    <t>Battery Config Table</t>
  </si>
  <si>
    <t>LoRaWAN Laser Mode Table</t>
  </si>
  <si>
    <t>LoRaWAN cyclic period table</t>
  </si>
  <si>
    <t>LoRaWAN Tx parameters</t>
  </si>
  <si>
    <t>LoRaWAN data rate, SF, Rx parameter</t>
  </si>
  <si>
    <t>LoRaWAN sampling rate table</t>
  </si>
  <si>
    <t>Ball valve class, current and factor</t>
  </si>
  <si>
    <t>Sigfox RC table</t>
  </si>
  <si>
    <t>Battery Config ID</t>
  </si>
  <si>
    <t>No. of Bat</t>
  </si>
  <si>
    <t>Size</t>
  </si>
  <si>
    <t>Total Voltage</t>
  </si>
  <si>
    <t>Recommended Battery</t>
  </si>
  <si>
    <t>Battery Descriptions</t>
  </si>
  <si>
    <t>Selection</t>
  </si>
  <si>
    <t>Second</t>
  </si>
  <si>
    <t>lrwSFID</t>
  </si>
  <si>
    <t>Spread factor</t>
  </si>
  <si>
    <t>Class mode</t>
  </si>
  <si>
    <t>Avg current (uA)</t>
  </si>
  <si>
    <t>Factor</t>
  </si>
  <si>
    <t>Zones</t>
  </si>
  <si>
    <t>Freq. Uplink (MHz)</t>
  </si>
  <si>
    <t>TRx (s)</t>
  </si>
  <si>
    <t>D</t>
  </si>
  <si>
    <t>3.6V</t>
  </si>
  <si>
    <t>1-minute</t>
  </si>
  <si>
    <t>1-second</t>
  </si>
  <si>
    <t>RC 1</t>
  </si>
  <si>
    <t>AA</t>
  </si>
  <si>
    <t>3V</t>
  </si>
  <si>
    <t>3-minute</t>
  </si>
  <si>
    <t>2-second</t>
  </si>
  <si>
    <t>Class C</t>
  </si>
  <si>
    <t>RC 2</t>
  </si>
  <si>
    <t>6-minute</t>
  </si>
  <si>
    <t>5-second</t>
  </si>
  <si>
    <t>C</t>
  </si>
  <si>
    <t>Saft LS 26500</t>
  </si>
  <si>
    <t>10-second</t>
  </si>
  <si>
    <t>15.2V</t>
  </si>
  <si>
    <t>size 18650</t>
  </si>
  <si>
    <t>12-minute</t>
  </si>
  <si>
    <t>20-second</t>
  </si>
  <si>
    <t>RC 5</t>
  </si>
  <si>
    <t>Li-on NCR18650ND</t>
  </si>
  <si>
    <t>18-minute</t>
  </si>
  <si>
    <t>30-second</t>
  </si>
  <si>
    <t>RC 6</t>
  </si>
  <si>
    <t>9V</t>
  </si>
  <si>
    <t>RC 7</t>
  </si>
  <si>
    <t>7.2V</t>
  </si>
  <si>
    <t>36-minute</t>
  </si>
  <si>
    <t>LS14500</t>
  </si>
  <si>
    <t>5-minute</t>
  </si>
  <si>
    <t>1.2-hour</t>
  </si>
  <si>
    <t>extPW</t>
  </si>
  <si>
    <t>12V</t>
  </si>
  <si>
    <t xml:space="preserve">For sensor with external power supply </t>
  </si>
  <si>
    <t>2-hour</t>
  </si>
  <si>
    <t>20-minute</t>
  </si>
  <si>
    <t>AA(2S3P)</t>
  </si>
  <si>
    <t>2.4V</t>
  </si>
  <si>
    <t>BK-3MCCE</t>
  </si>
  <si>
    <t>Panasonic Eneloop</t>
  </si>
  <si>
    <t>2.4-hour</t>
  </si>
  <si>
    <t>3-hour</t>
  </si>
  <si>
    <t>6-hour</t>
  </si>
  <si>
    <t>12-hour</t>
  </si>
  <si>
    <t>24-hour</t>
  </si>
  <si>
    <t>+ PIN AA 3.6V 1 viên Saft LS14500</t>
  </si>
  <si>
    <t xml:space="preserve">=&gt; Tổng số lần gửi data (Event + Chu kỳ) trong ngày </t>
  </si>
  <si>
    <t xml:space="preserve">=&gt; Thời gian gửi 1 gói data (Event + Chu kỳ) trong ngày </t>
  </si>
  <si>
    <t>+ Payload data (alarm 11 bytes, cyclic 10 bytes)</t>
  </si>
  <si>
    <t>+ Số lần Downlink trong 1 ngày</t>
  </si>
  <si>
    <t>+ Số lần điều khiển Valve trong 1 ngày</t>
  </si>
  <si>
    <t>+Thời gian độ rộng xung để on/off cuộn dây Valve</t>
  </si>
  <si>
    <t>RF_RX: chờ Downlink theo class A nhưng không có gói Downlink</t>
  </si>
  <si>
    <t>Dòng ngủ trung bình (MCU + Dòng rò Tụ 2200uF + Iq_nguon + LED + kiểm tra điện áp pin)</t>
  </si>
  <si>
    <t>Dòng trung bình khi gửi Uplink trong ngày</t>
  </si>
  <si>
    <t>Dòng trung bình khi nhận Downlink trong ngày</t>
  </si>
  <si>
    <t>Điều khiển Valve 1 lần trong ngày</t>
  </si>
  <si>
    <t>Dòng trung bình của Valve khi điều khiển nhiều lần trong ngày</t>
  </si>
  <si>
    <t>hours</t>
  </si>
  <si>
    <t>days</t>
  </si>
  <si>
    <t>months</t>
  </si>
  <si>
    <t>years</t>
  </si>
  <si>
    <t>TIME 1 (MS) FORMULA FOR TYPE 2 PRODUCT</t>
  </si>
  <si>
    <t>This sheet for formula of type 2 product to calculate TIME 1 (MS) from NO. OF SENSOR READ/COMMAND</t>
  </si>
  <si>
    <t>Default 
No. of sensor read/command</t>
  </si>
  <si>
    <t>CONSTANT_A of Time 1 calculation</t>
  </si>
  <si>
    <t>CONSTANT_B of Time 1 calculation</t>
  </si>
  <si>
    <t xml:space="preserve">+ PIN </t>
  </si>
  <si>
    <t>Hệ số</t>
  </si>
  <si>
    <t>Dòng đo tại Pin 15.2V (uA)</t>
  </si>
  <si>
    <t>Displacement Sensor + AG</t>
  </si>
  <si>
    <t>+ PIN Li-on NCR18650ND</t>
  </si>
  <si>
    <t>Module sensor: AiW-8260S4</t>
  </si>
  <si>
    <t>Tên</t>
  </si>
  <si>
    <t>Cảm biến khí</t>
  </si>
  <si>
    <t>Dòng cảm biến khí (nA)</t>
  </si>
  <si>
    <t>Battery</t>
  </si>
  <si>
    <t>Dòng ngủ (uA)</t>
  </si>
  <si>
    <t>Dòng khi đo 1 (uA)</t>
  </si>
  <si>
    <t>Số lần đọc cảm biến/ Số lệnh</t>
  </si>
  <si>
    <t>Dòng khi đo 2 (uA)</t>
  </si>
  <si>
    <t>Dòng cảm biến áp suất (mA)</t>
  </si>
  <si>
    <t>Số datagram</t>
  </si>
  <si>
    <t>D 3.6V</t>
  </si>
  <si>
    <t>+ PIN</t>
  </si>
  <si>
    <t>2AA 3V</t>
  </si>
  <si>
    <t xml:space="preserve">C </t>
  </si>
  <si>
    <t>AA 3.6V</t>
  </si>
  <si>
    <t>Chọn cảm biến</t>
  </si>
  <si>
    <t>Dòng ngủ base (uA)</t>
  </si>
  <si>
    <t>Số lần đọc cảm biến</t>
  </si>
  <si>
    <t>Datagram</t>
  </si>
  <si>
    <t>Latching Solenoid Vavle battery type</t>
  </si>
  <si>
    <t xml:space="preserve">=&gt; Tổng số lần gửi Event + Chu kỳ trong ngày </t>
  </si>
  <si>
    <t xml:space="preserve">=&gt; Thời gian trung bình khi gửi 1 gói Event hoặc Chu kỳ trong ngày </t>
  </si>
  <si>
    <t>+ Số lần điều khiển Relay trong 1 ngày</t>
  </si>
  <si>
    <t>Điều khiển Relay 1 lần trong ngày</t>
  </si>
  <si>
    <t>Dòng trung bình của Relay khi điều khiển nhiều lần trong ngày</t>
  </si>
  <si>
    <t>Số count gửi alarm</t>
  </si>
  <si>
    <t>Giá trị R nối gnd tại ngõ vào DI (kohm)</t>
  </si>
  <si>
    <t>Class</t>
  </si>
  <si>
    <t>DN Vavle</t>
  </si>
  <si>
    <t>LoRaWANBV DN20-25 HW1FW1 1.6bar</t>
  </si>
  <si>
    <t>Class_A</t>
  </si>
  <si>
    <t>+ PIN D 3v6, 2 viên nối tiếp</t>
  </si>
  <si>
    <t>Class_C</t>
  </si>
  <si>
    <t>+ Hiệu suất nguồn boost TPS610994 với tải I_RF = 128mA tại 3.3v: Vin = 3.6v =&gt; n = 65%, Vin = 3 =&gt; n = 85%, Vin = 1.5 =&gt; n = 65%,  Vin = 1.3 =&gt; n = 48%</t>
  </si>
  <si>
    <t>Thời gian (ms)</t>
  </si>
  <si>
    <t>+ Thời gian điều khiển Đóng / Mở Van</t>
  </si>
  <si>
    <t>6AA 9V</t>
  </si>
  <si>
    <t>+ Cấu hình lorawan class A hoặc class C</t>
  </si>
  <si>
    <t>2D 7,2V</t>
  </si>
  <si>
    <t>+ Valve</t>
  </si>
  <si>
    <t>Dòng đo tại Pin 3V6*2 (uA)</t>
  </si>
  <si>
    <t>Số lần đọc cảm biến/ Số lần đếm người</t>
  </si>
  <si>
    <t>Số người để gửi alarm</t>
  </si>
  <si>
    <t>Dòng ngủ trung bình (MCU + Iq_nguon + LED + kiểm tra điện áp pin +  Class C)</t>
  </si>
  <si>
    <t>+ PIN AA</t>
  </si>
  <si>
    <t>+ Thời gian tối thiểu để tính toán 1 counter</t>
  </si>
  <si>
    <t>+ Giá trị R nối gnd tại ngõ vào DI</t>
  </si>
  <si>
    <t>k ohm</t>
  </si>
  <si>
    <t>+ Tần số lớn nhất mà Ngõ vào DI có thể phát hiện</t>
  </si>
  <si>
    <t>Hz</t>
  </si>
  <si>
    <t>+ Số counter đếm được trong ngày (phải &lt; 172800)</t>
  </si>
  <si>
    <t>counter</t>
  </si>
  <si>
    <t>+ Cài đặt số counter để gửi ALARM trong ngày</t>
  </si>
  <si>
    <t>Dòng đo tại Vin 3.3V (uA)</t>
  </si>
  <si>
    <t>Dòng trung bình của RF</t>
  </si>
  <si>
    <t>Số counter trong 1 ngày</t>
  </si>
  <si>
    <t>Dòng trung bình của mode counter trong 1 ngày</t>
  </si>
  <si>
    <t>Só người để gửi alarm</t>
  </si>
  <si>
    <t>+ Thời gian tối thiểu tính toán thay đổi 1 Status</t>
  </si>
  <si>
    <t>+ Số Logic Status thay đổi trong ngày</t>
  </si>
  <si>
    <t>lần/ngày</t>
  </si>
  <si>
    <t>Phát hiện mức logic thay đổi</t>
  </si>
  <si>
    <t>+ Dòng tiêu thụ của module sensor tại 3.3</t>
  </si>
  <si>
    <t>Module sensor:</t>
  </si>
  <si>
    <t>+ Payload data (alarm 8 bytes, cyclic 2 bytes)</t>
  </si>
  <si>
    <t>+Thời gian độ rộng xung để on/off cuộn dây Latching Relay</t>
  </si>
  <si>
    <t>Só Count đếm để alarm</t>
  </si>
  <si>
    <t>+ Hiệu suất nguồn Buck 9v xuống 3.3v</t>
  </si>
  <si>
    <t>+ Thời gian tối thiểu để phát hiện, tính toán và đếm được người (&gt;=4s)</t>
  </si>
  <si>
    <t>+ Số người đếm được trong ngày</t>
  </si>
  <si>
    <t>người</t>
  </si>
  <si>
    <t>+ Cài đặt số người để gửi ALARM trong ngày</t>
  </si>
  <si>
    <t>Dòng đo tại Vin 3V (uA)</t>
  </si>
  <si>
    <t>Dòng ngủ trung bình (bo Lorawan+People counter+PIR+Nguồn 9v)</t>
  </si>
  <si>
    <t>Module people counter phát hiện và đếm số người (Lazer+PIR+MCU)</t>
  </si>
  <si>
    <t>Dòng trung bình của module People counter trong 1 ngày</t>
  </si>
  <si>
    <t>Dòng trung bình tại nguồn 3.3V</t>
  </si>
  <si>
    <t>Dòng trung bình tại PIN 9V</t>
  </si>
  <si>
    <t>năm</t>
  </si>
  <si>
    <t>MCU dậy đọc module sensor AiW-8260S4</t>
  </si>
  <si>
    <t>Dòng cảm biến O2 (uA)</t>
  </si>
  <si>
    <t>% O2</t>
  </si>
  <si>
    <t>+ PIN D ER34615</t>
  </si>
  <si>
    <t>Dòng tiêu thụ (mA)</t>
  </si>
  <si>
    <t xml:space="preserve">Tx repeat </t>
  </si>
  <si>
    <t>+ PIN AA 1.5*2 viên (3V, 100%)</t>
  </si>
  <si>
    <t>+ Data rate tùy thuộc vào RC1, RC2, RC3, RC4</t>
  </si>
  <si>
    <t>+ Tx repeat (1 hoặc 3 lần gửi RF)</t>
  </si>
  <si>
    <t xml:space="preserve"> + Zone</t>
  </si>
  <si>
    <t xml:space="preserve"> + Số lần đọc cảm biến Fuel</t>
  </si>
  <si>
    <t>Cảm biến Fuel</t>
  </si>
  <si>
    <t>Dòng ngủ trung bình (MCU + Iq_nguon +… = 5 - 10 uA)</t>
  </si>
  <si>
    <t>MCU thức dậy đọc module sensor và gửi gói data về Receiver</t>
  </si>
  <si>
    <t>Lithium D Saft 3v6 17500mAh</t>
  </si>
  <si>
    <t>Months</t>
  </si>
  <si>
    <t>Lithium C Saft 3v6 7500mAh</t>
  </si>
  <si>
    <t>Lithium AA Saft 3v6 2600mAh</t>
  </si>
  <si>
    <t>Lithium AA 1v5 3500mAh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</si>
</sst>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1" formatCode="_(* #,##0_);_(* \(#,##0\);_(* &quot;-&quot;_);_(@_)"/>
    <numFmt numFmtId="43" formatCode="_(* #,##0.00_);_(* \(#,##0.00\);_(* &quot;-&quot;??_);_(@_)"/>
    <numFmt numFmtId="164" formatCode="[$-409]d/mmm/yyyy;@"/>
    <numFmt numFmtId="165" formatCode="_(* #,##0_);_(* \(#,##0\);_(* &quot;-&quot;??_);_(@_)"/>
    <numFmt numFmtId="166" formatCode="_(* #,##0.000_);_(* \(#,##0.000\);_(* &quot;-&quot;??_);_(@_)"/>
    <numFmt numFmtId="167" formatCode="0.0"/>
    <numFmt numFmtId="168" formatCode="[$-409]d\-mmm\-yyyy;@"/>
    <numFmt numFmtId="169" formatCode="_(* #,##0.000000_);_(* \(#,##0.000000\);_(* &quot;-&quot;??????_);_(@_)"/>
    <numFmt numFmtId="170" formatCode="0.0000"/>
  </numFmts>
  <fonts count="53">
    <font>
      <sz val="11"/>
      <color theme="1"/>
      <name val="Calibri"/>
      <charset val="134"/>
      <scheme val="minor"/>
    </font>
    <font>
      <sz val="11"/>
      <name val="Calibri"/>
      <charset val="134"/>
      <scheme val="minor"/>
    </font>
    <font>
      <b/>
      <u/>
      <sz val="20"/>
      <color theme="5"/>
      <name val="Calibri"/>
      <charset val="134"/>
      <scheme val="minor"/>
    </font>
    <font>
      <b/>
      <sz val="11"/>
      <color rgb="FF00B0F0"/>
      <name val="Calibri"/>
      <charset val="134"/>
      <scheme val="minor"/>
    </font>
    <font>
      <b/>
      <u/>
      <sz val="11"/>
      <color theme="5"/>
      <name val="Calibri"/>
      <charset val="134"/>
      <scheme val="minor"/>
    </font>
    <font>
      <b/>
      <sz val="11"/>
      <name val="Calibri"/>
      <charset val="134"/>
      <scheme val="minor"/>
    </font>
    <font>
      <b/>
      <sz val="11"/>
      <color rgb="FF000000"/>
      <name val="Calibri"/>
      <charset val="134"/>
      <scheme val="minor"/>
    </font>
    <font>
      <sz val="11"/>
      <color rgb="FF000000"/>
      <name val="Calibri"/>
      <charset val="134"/>
      <scheme val="minor"/>
    </font>
    <font>
      <b/>
      <sz val="11"/>
      <color rgb="FFFF0000"/>
      <name val="Calibri"/>
      <charset val="134"/>
      <scheme val="minor"/>
    </font>
    <font>
      <b/>
      <sz val="11"/>
      <color theme="1"/>
      <name val="Calibri"/>
      <charset val="134"/>
      <scheme val="minor"/>
    </font>
    <font>
      <sz val="11"/>
      <color rgb="FFFF0000"/>
      <name val="Calibri"/>
      <charset val="134"/>
      <scheme val="minor"/>
    </font>
    <font>
      <sz val="11"/>
      <color rgb="FFFF0000"/>
      <name val="Times New Roman"/>
      <charset val="134"/>
    </font>
    <font>
      <b/>
      <sz val="11"/>
      <color rgb="FFFF0000"/>
      <name val="Times New Roman"/>
      <charset val="134"/>
    </font>
    <font>
      <sz val="11"/>
      <name val="Calibri"/>
      <charset val="163"/>
      <scheme val="minor"/>
    </font>
    <font>
      <i/>
      <sz val="11"/>
      <color rgb="FFFF0000"/>
      <name val="Calibri"/>
      <charset val="163"/>
      <scheme val="minor"/>
    </font>
    <font>
      <b/>
      <i/>
      <sz val="11"/>
      <color rgb="FFFF0000"/>
      <name val="Calibri"/>
      <charset val="163"/>
      <scheme val="minor"/>
    </font>
    <font>
      <sz val="11"/>
      <color theme="1"/>
      <name val="Arial"/>
      <charset val="134"/>
    </font>
    <font>
      <sz val="11"/>
      <color theme="1"/>
      <name val="Times New Roman"/>
      <charset val="134"/>
    </font>
    <font>
      <b/>
      <strike/>
      <sz val="11"/>
      <color rgb="FFFF0000"/>
      <name val="Calibri"/>
      <charset val="134"/>
      <scheme val="minor"/>
    </font>
    <font>
      <sz val="11"/>
      <color rgb="FF000000"/>
      <name val="Times New Roman"/>
      <charset val="134"/>
    </font>
    <font>
      <sz val="10"/>
      <name val="Calibri"/>
      <charset val="134"/>
      <scheme val="minor"/>
    </font>
    <font>
      <b/>
      <sz val="15"/>
      <name val="Calibri"/>
      <charset val="134"/>
      <scheme val="minor"/>
    </font>
    <font>
      <b/>
      <sz val="10"/>
      <name val="Calibri"/>
      <charset val="134"/>
      <scheme val="minor"/>
    </font>
    <font>
      <b/>
      <sz val="11"/>
      <color rgb="FFFFFF00"/>
      <name val="Calibri"/>
      <charset val="134"/>
      <scheme val="minor"/>
    </font>
    <font>
      <strike/>
      <sz val="11"/>
      <color theme="1"/>
      <name val="Calibri"/>
      <charset val="134"/>
      <scheme val="minor"/>
    </font>
    <font>
      <sz val="11"/>
      <color theme="4" tint="-0.249977111117893"/>
      <name val="Times New Roman"/>
      <charset val="134"/>
    </font>
    <font>
      <b/>
      <strike/>
      <sz val="11"/>
      <color theme="3" tint="0.39994506668294322"/>
      <name val="Calibri"/>
      <charset val="134"/>
      <scheme val="minor"/>
    </font>
    <font>
      <sz val="11"/>
      <color rgb="FF000000"/>
      <name val="Calibri"/>
      <charset val="163"/>
      <scheme val="minor"/>
    </font>
    <font>
      <sz val="10"/>
      <color rgb="FFFF0000"/>
      <name val="Calibri"/>
      <charset val="134"/>
      <scheme val="minor"/>
    </font>
    <font>
      <u/>
      <sz val="11"/>
      <color theme="10"/>
      <name val="Calibri"/>
      <charset val="134"/>
      <scheme val="minor"/>
    </font>
    <font>
      <sz val="11"/>
      <color theme="1"/>
      <name val="Calibri"/>
      <charset val="134"/>
      <scheme val="minor"/>
    </font>
    <font>
      <u/>
      <sz val="20"/>
      <color theme="10"/>
      <name val="Calibri"/>
      <charset val="134"/>
      <scheme val="minor"/>
    </font>
    <font>
      <b/>
      <sz val="11"/>
      <color rgb="FF00B050"/>
      <name val="Calibri"/>
      <charset val="134"/>
      <scheme val="minor"/>
    </font>
    <font>
      <sz val="11"/>
      <color rgb="FF00B050"/>
      <name val="Calibri"/>
      <charset val="134"/>
      <scheme val="minor"/>
    </font>
    <font>
      <sz val="11"/>
      <color theme="1"/>
      <name val="Times New Roman"/>
      <family val="1"/>
    </font>
    <font>
      <sz val="11"/>
      <color rgb="FFFF0000"/>
      <name val="Times New Roman"/>
      <family val="1"/>
    </font>
    <font>
      <sz val="11"/>
      <color rgb="FF000000"/>
      <name val="Times New Roman"/>
      <family val="1"/>
    </font>
    <font>
      <b/>
      <u/>
      <sz val="20"/>
      <color theme="10"/>
      <name val="Calibri"/>
      <charset val="134"/>
      <scheme val="minor"/>
    </font>
    <font>
      <b/>
      <sz val="15"/>
      <color rgb="FFFF0000"/>
      <name val="Calibri"/>
      <charset val="134"/>
      <scheme val="minor"/>
    </font>
    <font>
      <b/>
      <i/>
      <sz val="11"/>
      <color theme="1"/>
      <name val="Calibri"/>
      <charset val="134"/>
      <scheme val="minor"/>
    </font>
    <font>
      <b/>
      <sz val="11"/>
      <color theme="4" tint="-0.249977111117893"/>
      <name val="Calibri"/>
      <charset val="134"/>
      <scheme val="minor"/>
    </font>
    <font>
      <sz val="11"/>
      <color theme="4" tint="-0.249977111117893"/>
      <name val="Calibri"/>
      <charset val="134"/>
      <scheme val="minor"/>
    </font>
    <font>
      <sz val="11"/>
      <color theme="4" tint="-0.249977111117893"/>
      <name val="Times New Roman"/>
      <family val="1"/>
    </font>
    <font>
      <u/>
      <sz val="11"/>
      <color rgb="FFFF0000"/>
      <name val="Calibri"/>
      <charset val="134"/>
      <scheme val="minor"/>
    </font>
    <font>
      <sz val="11"/>
      <color rgb="FFFF0000"/>
      <name val="Times New Roman"/>
    </font>
    <font>
      <b/>
      <sz val="11"/>
      <color rgb="FFFF0000"/>
      <name val="Times New Roman"/>
    </font>
    <font>
      <b/>
      <sz val="10"/>
      <color theme="9"/>
      <name val="Calibri"/>
      <charset val="134"/>
      <scheme val="minor"/>
    </font>
    <font>
      <sz val="10"/>
      <color theme="9"/>
      <name val="Calibri"/>
      <charset val="134"/>
      <scheme val="minor"/>
    </font>
    <font>
      <b/>
      <sz val="11"/>
      <color theme="9"/>
      <name val="Calibri"/>
      <charset val="134"/>
      <scheme val="minor"/>
    </font>
    <font>
      <sz val="11"/>
      <color theme="9"/>
      <name val="Times New Roman"/>
      <charset val="134"/>
    </font>
    <font>
      <sz val="11"/>
      <color theme="9"/>
      <name val="Times New Roman"/>
      <family val="1"/>
    </font>
    <font>
      <sz val="11"/>
      <color theme="9"/>
      <name val="Calibri"/>
      <charset val="134"/>
      <scheme val="minor"/>
    </font>
    <font>
      <sz val="11"/>
      <color theme="4" tint="-0.249977111117893"/>
      <name val="Times New Roman"/>
    </font>
  </fonts>
  <fills count="15">
    <fill>
      <patternFill patternType="none"/>
    </fill>
    <fill>
      <patternFill patternType="gray125"/>
    </fill>
    <fill>
      <patternFill patternType="solid">
        <fgColor theme="0" tint="-0.14996795556505021"/>
        <bgColor indexed="64"/>
      </patternFill>
    </fill>
    <fill>
      <patternFill patternType="solid">
        <fgColor theme="0" tint="-0.249977111117893"/>
        <bgColor indexed="64"/>
      </patternFill>
    </fill>
    <fill>
      <patternFill patternType="solid">
        <fgColor rgb="FFFF0000"/>
        <bgColor indexed="64"/>
      </patternFill>
    </fill>
    <fill>
      <patternFill patternType="solid">
        <fgColor rgb="FFFFFF00"/>
        <bgColor indexed="64"/>
      </patternFill>
    </fill>
    <fill>
      <patternFill patternType="solid">
        <fgColor rgb="FF7030A0"/>
        <bgColor indexed="64"/>
      </patternFill>
    </fill>
    <fill>
      <patternFill patternType="solid">
        <fgColor theme="0"/>
        <bgColor indexed="64"/>
      </patternFill>
    </fill>
    <fill>
      <patternFill patternType="solid">
        <fgColor rgb="FFFFFF00"/>
        <bgColor rgb="FF000000"/>
      </patternFill>
    </fill>
    <fill>
      <patternFill patternType="solid">
        <fgColor theme="4" tint="0.79995117038483843"/>
        <bgColor indexed="64"/>
      </patternFill>
    </fill>
    <fill>
      <patternFill patternType="solid">
        <fgColor theme="4" tint="0.59999389629810485"/>
        <bgColor indexed="64"/>
      </patternFill>
    </fill>
    <fill>
      <patternFill patternType="solid">
        <fgColor theme="7" tint="0.79995117038483843"/>
        <bgColor indexed="64"/>
      </patternFill>
    </fill>
    <fill>
      <patternFill patternType="solid">
        <fgColor theme="9" tint="0.59999389629810485"/>
        <bgColor indexed="64"/>
      </patternFill>
    </fill>
    <fill>
      <patternFill patternType="solid">
        <fgColor rgb="FF00B0F0"/>
        <bgColor indexed="64"/>
      </patternFill>
    </fill>
    <fill>
      <patternFill patternType="solid">
        <fgColor theme="4" tint="0.79998168889431442"/>
        <bgColor theme="4" tint="0.79998168889431442"/>
      </patternFill>
    </fill>
  </fills>
  <borders count="35">
    <border>
      <left/>
      <right/>
      <top/>
      <bottom/>
      <diagonal/>
    </border>
    <border>
      <left style="thin">
        <color auto="1"/>
      </left>
      <right style="thin">
        <color auto="1"/>
      </right>
      <top style="thin">
        <color auto="1"/>
      </top>
      <bottom/>
      <diagonal/>
    </border>
    <border>
      <left style="thin">
        <color rgb="FF000000"/>
      </left>
      <right/>
      <top style="thin">
        <color rgb="FF000000"/>
      </top>
      <bottom/>
      <diagonal/>
    </border>
    <border>
      <left style="thin">
        <color rgb="FF000000"/>
      </left>
      <right style="thin">
        <color rgb="FF000000"/>
      </right>
      <top style="thin">
        <color rgb="FF000000"/>
      </top>
      <bottom style="thin">
        <color rgb="FF000000"/>
      </bottom>
      <diagonal/>
    </border>
    <border>
      <left style="thin">
        <color auto="1"/>
      </left>
      <right style="thin">
        <color auto="1"/>
      </right>
      <top style="thin">
        <color auto="1"/>
      </top>
      <bottom style="thin">
        <color auto="1"/>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auto="1"/>
      </left>
      <right/>
      <top style="thin">
        <color auto="1"/>
      </top>
      <bottom/>
      <diagonal/>
    </border>
    <border>
      <left/>
      <right/>
      <top style="thin">
        <color rgb="FF000000"/>
      </top>
      <bottom/>
      <diagonal/>
    </border>
    <border>
      <left/>
      <right/>
      <top style="thin">
        <color rgb="FF000000"/>
      </top>
      <bottom style="thin">
        <color rgb="FF000000"/>
      </bottom>
      <diagonal/>
    </border>
    <border>
      <left/>
      <right style="thin">
        <color auto="1"/>
      </right>
      <top/>
      <bottom style="thin">
        <color auto="1"/>
      </bottom>
      <diagonal/>
    </border>
    <border>
      <left style="thin">
        <color auto="1"/>
      </left>
      <right style="thin">
        <color auto="1"/>
      </right>
      <top/>
      <bottom style="thin">
        <color auto="1"/>
      </bottom>
      <diagonal/>
    </border>
    <border>
      <left/>
      <right style="thin">
        <color auto="1"/>
      </right>
      <top style="thin">
        <color auto="1"/>
      </top>
      <bottom style="thin">
        <color auto="1"/>
      </bottom>
      <diagonal/>
    </border>
    <border>
      <left/>
      <right style="thin">
        <color auto="1"/>
      </right>
      <top style="thin">
        <color auto="1"/>
      </top>
      <bottom/>
      <diagonal/>
    </border>
    <border>
      <left/>
      <right style="thin">
        <color rgb="FF000000"/>
      </right>
      <top style="thin">
        <color rgb="FF000000"/>
      </top>
      <bottom/>
      <diagonal/>
    </border>
    <border>
      <left style="thin">
        <color auto="1"/>
      </left>
      <right/>
      <top style="thin">
        <color auto="1"/>
      </top>
      <bottom style="thin">
        <color auto="1"/>
      </bottom>
      <diagonal/>
    </border>
    <border>
      <left style="thin">
        <color rgb="FF000000"/>
      </left>
      <right style="thin">
        <color rgb="FF000000"/>
      </right>
      <top style="thin">
        <color rgb="FF000000"/>
      </top>
      <bottom/>
      <diagonal/>
    </border>
    <border>
      <left style="thin">
        <color rgb="FF000000"/>
      </left>
      <right/>
      <top/>
      <bottom style="thin">
        <color rgb="FF000000"/>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right/>
      <top style="thin">
        <color auto="1"/>
      </top>
      <bottom/>
      <diagonal/>
    </border>
    <border>
      <left style="thin">
        <color auto="1"/>
      </left>
      <right/>
      <top/>
      <bottom style="thin">
        <color auto="1"/>
      </bottom>
      <diagonal/>
    </border>
    <border>
      <left/>
      <right/>
      <top/>
      <bottom style="thin">
        <color auto="1"/>
      </bottom>
      <diagonal/>
    </border>
    <border>
      <left/>
      <right/>
      <top style="thin">
        <color auto="1"/>
      </top>
      <bottom style="thin">
        <color auto="1"/>
      </bottom>
      <diagonal/>
    </border>
    <border>
      <left style="thin">
        <color auto="1"/>
      </left>
      <right style="thin">
        <color auto="1"/>
      </right>
      <top/>
      <bottom/>
      <diagonal/>
    </border>
    <border>
      <left/>
      <right style="thin">
        <color auto="1"/>
      </right>
      <top/>
      <bottom/>
      <diagonal/>
    </border>
    <border>
      <left style="thin">
        <color auto="1"/>
      </left>
      <right/>
      <top/>
      <bottom/>
      <diagonal/>
    </border>
    <border>
      <left/>
      <right/>
      <top/>
      <bottom style="thin">
        <color theme="4"/>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auto="1"/>
      </left>
      <right style="thin">
        <color auto="1"/>
      </right>
      <top style="thin">
        <color auto="1"/>
      </top>
      <bottom style="thin">
        <color rgb="FF000000"/>
      </bottom>
      <diagonal/>
    </border>
    <border>
      <left style="thin">
        <color auto="1"/>
      </left>
      <right style="thin">
        <color auto="1"/>
      </right>
      <top style="thin">
        <color rgb="FF000000"/>
      </top>
      <bottom style="thin">
        <color rgb="FF000000"/>
      </bottom>
      <diagonal/>
    </border>
    <border>
      <left/>
      <right/>
      <top style="thin">
        <color theme="4"/>
      </top>
      <bottom/>
      <diagonal/>
    </border>
  </borders>
  <cellStyleXfs count="4">
    <xf numFmtId="0" fontId="0" fillId="0" borderId="0"/>
    <xf numFmtId="43" fontId="30" fillId="0" borderId="0" applyFont="0" applyFill="0" applyBorder="0" applyAlignment="0" applyProtection="0"/>
    <xf numFmtId="41" fontId="30" fillId="0" borderId="0" applyFont="0" applyFill="0" applyBorder="0" applyAlignment="0" applyProtection="0"/>
    <xf numFmtId="0" fontId="29" fillId="0" borderId="0" applyNumberFormat="0" applyFill="0" applyBorder="0" applyAlignment="0" applyProtection="0"/>
  </cellStyleXfs>
  <cellXfs count="528">
    <xf numFmtId="0" fontId="0" fillId="0" borderId="0" xfId="0"/>
    <xf numFmtId="0" fontId="1" fillId="0" borderId="0" xfId="0" applyFont="1" applyAlignment="1">
      <alignment horizontal="center" vertical="top"/>
    </xf>
    <xf numFmtId="0" fontId="1" fillId="0" borderId="0" xfId="0" applyFont="1" applyAlignment="1">
      <alignment horizontal="center" vertical="top" wrapText="1"/>
    </xf>
    <xf numFmtId="0" fontId="0" fillId="0" borderId="0" xfId="0" applyAlignment="1">
      <alignment vertical="top"/>
    </xf>
    <xf numFmtId="0" fontId="2" fillId="2" borderId="0" xfId="3" applyFont="1" applyFill="1" applyAlignment="1">
      <alignment horizontal="center" vertical="top"/>
    </xf>
    <xf numFmtId="0" fontId="3" fillId="0" borderId="0" xfId="0" applyFont="1" applyAlignment="1">
      <alignment horizontal="left" vertical="top"/>
    </xf>
    <xf numFmtId="0" fontId="4" fillId="0" borderId="0" xfId="3" applyFont="1" applyFill="1" applyAlignment="1">
      <alignment horizontal="center" vertical="top"/>
    </xf>
    <xf numFmtId="0" fontId="5" fillId="2" borderId="1" xfId="0" applyFont="1" applyFill="1" applyBorder="1" applyAlignment="1">
      <alignment horizontal="center" vertical="top" wrapText="1"/>
    </xf>
    <xf numFmtId="0" fontId="6" fillId="2" borderId="1" xfId="0" applyFont="1" applyFill="1" applyBorder="1" applyAlignment="1">
      <alignment horizontal="center" vertical="top" wrapText="1"/>
    </xf>
    <xf numFmtId="0" fontId="6" fillId="2" borderId="2" xfId="0" applyFont="1" applyFill="1" applyBorder="1" applyAlignment="1">
      <alignment horizontal="center" vertical="top" wrapText="1"/>
    </xf>
    <xf numFmtId="0" fontId="5" fillId="2" borderId="3" xfId="0" applyFont="1" applyFill="1" applyBorder="1" applyAlignment="1">
      <alignment horizontal="center" vertical="top" wrapText="1"/>
    </xf>
    <xf numFmtId="0" fontId="7" fillId="0" borderId="0" xfId="0" applyFont="1" applyAlignment="1" applyProtection="1">
      <alignment horizontal="center" vertical="top" wrapText="1"/>
      <protection locked="0"/>
    </xf>
    <xf numFmtId="0" fontId="1" fillId="0" borderId="0" xfId="0" applyFont="1" applyAlignment="1" applyProtection="1">
      <alignment horizontal="center" vertical="top" wrapText="1"/>
      <protection locked="0"/>
    </xf>
    <xf numFmtId="0" fontId="6" fillId="0" borderId="0" xfId="0" applyFont="1" applyAlignment="1" applyProtection="1">
      <alignment horizontal="center" vertical="top" wrapText="1"/>
      <protection locked="0"/>
    </xf>
    <xf numFmtId="164" fontId="1" fillId="0" borderId="0" xfId="0" applyNumberFormat="1" applyFont="1" applyAlignment="1" applyProtection="1">
      <alignment horizontal="center" vertical="top" wrapText="1"/>
      <protection locked="0"/>
    </xf>
    <xf numFmtId="0" fontId="8" fillId="3" borderId="4" xfId="0" applyFont="1" applyFill="1" applyBorder="1" applyAlignment="1">
      <alignment horizontal="center" vertical="top" wrapText="1"/>
    </xf>
    <xf numFmtId="0" fontId="6" fillId="3" borderId="4" xfId="0" applyFont="1" applyFill="1" applyBorder="1" applyAlignment="1">
      <alignment horizontal="center" vertical="top" wrapText="1"/>
    </xf>
    <xf numFmtId="43" fontId="5" fillId="4" borderId="3" xfId="0" applyNumberFormat="1" applyFont="1" applyFill="1" applyBorder="1" applyAlignment="1">
      <alignment horizontal="center" vertical="top"/>
    </xf>
    <xf numFmtId="43" fontId="1" fillId="5" borderId="3" xfId="0" applyNumberFormat="1" applyFont="1" applyFill="1" applyBorder="1" applyAlignment="1">
      <alignment horizontal="center" vertical="top"/>
    </xf>
    <xf numFmtId="0" fontId="7" fillId="5" borderId="3" xfId="0" applyFont="1" applyFill="1" applyBorder="1" applyAlignment="1" applyProtection="1">
      <alignment horizontal="center" vertical="top" wrapText="1"/>
      <protection locked="0"/>
    </xf>
    <xf numFmtId="164" fontId="1" fillId="5" borderId="5" xfId="0" applyNumberFormat="1" applyFont="1" applyFill="1" applyBorder="1" applyAlignment="1" applyProtection="1">
      <alignment horizontal="center" vertical="top" wrapText="1"/>
      <protection locked="0"/>
    </xf>
    <xf numFmtId="0" fontId="9" fillId="3" borderId="6" xfId="0" applyFont="1" applyFill="1" applyBorder="1" applyAlignment="1">
      <alignment horizontal="center" vertical="top" wrapText="1"/>
    </xf>
    <xf numFmtId="0" fontId="6" fillId="3" borderId="3" xfId="0" applyFont="1" applyFill="1" applyBorder="1" applyAlignment="1">
      <alignment horizontal="center" vertical="top" wrapText="1"/>
    </xf>
    <xf numFmtId="0" fontId="9" fillId="3" borderId="3" xfId="0" applyFont="1" applyFill="1" applyBorder="1" applyAlignment="1">
      <alignment horizontal="center" vertical="top" wrapText="1"/>
    </xf>
    <xf numFmtId="1" fontId="10" fillId="0" borderId="6" xfId="0" applyNumberFormat="1" applyFont="1" applyBorder="1" applyAlignment="1">
      <alignment horizontal="center" vertical="top"/>
    </xf>
    <xf numFmtId="0" fontId="11" fillId="0" borderId="3" xfId="0" applyFont="1" applyBorder="1" applyAlignment="1">
      <alignment horizontal="center" vertical="top" wrapText="1"/>
    </xf>
    <xf numFmtId="1" fontId="10" fillId="0" borderId="0" xfId="0" applyNumberFormat="1" applyFont="1" applyAlignment="1">
      <alignment horizontal="center" vertical="top"/>
    </xf>
    <xf numFmtId="0" fontId="11" fillId="0" borderId="0" xfId="0" applyFont="1" applyAlignment="1">
      <alignment horizontal="center" vertical="top" wrapText="1"/>
    </xf>
    <xf numFmtId="0" fontId="6" fillId="3" borderId="1" xfId="0" applyFont="1" applyFill="1" applyBorder="1" applyAlignment="1">
      <alignment horizontal="center" vertical="top" wrapText="1"/>
    </xf>
    <xf numFmtId="0" fontId="6" fillId="3" borderId="7" xfId="0" applyFont="1" applyFill="1" applyBorder="1" applyAlignment="1">
      <alignment horizontal="center" vertical="top" wrapText="1"/>
    </xf>
    <xf numFmtId="0" fontId="8" fillId="0" borderId="3" xfId="0" applyFont="1" applyBorder="1" applyAlignment="1">
      <alignment horizontal="center" vertical="top"/>
    </xf>
    <xf numFmtId="0" fontId="12" fillId="0" borderId="3" xfId="0" applyFont="1" applyBorder="1" applyAlignment="1">
      <alignment horizontal="center" vertical="top" wrapText="1"/>
    </xf>
    <xf numFmtId="0" fontId="12" fillId="0" borderId="5" xfId="0" applyFont="1" applyBorder="1" applyAlignment="1">
      <alignment horizontal="center" vertical="top" wrapText="1"/>
    </xf>
    <xf numFmtId="0" fontId="9" fillId="0" borderId="0" xfId="0" applyFont="1" applyAlignment="1">
      <alignment vertical="top"/>
    </xf>
    <xf numFmtId="0" fontId="9" fillId="3" borderId="9" xfId="0" applyFont="1" applyFill="1" applyBorder="1" applyAlignment="1">
      <alignment horizontal="center" vertical="top"/>
    </xf>
    <xf numFmtId="0" fontId="9" fillId="3" borderId="6" xfId="0" applyFont="1" applyFill="1" applyBorder="1" applyAlignment="1">
      <alignment horizontal="center" vertical="top"/>
    </xf>
    <xf numFmtId="0" fontId="9" fillId="0" borderId="0" xfId="0" applyFont="1" applyAlignment="1">
      <alignment horizontal="center" vertical="top"/>
    </xf>
    <xf numFmtId="0" fontId="0" fillId="0" borderId="5" xfId="0" applyBorder="1" applyAlignment="1">
      <alignment vertical="top"/>
    </xf>
    <xf numFmtId="0" fontId="0" fillId="0" borderId="9" xfId="0" applyBorder="1" applyAlignment="1">
      <alignment vertical="top"/>
    </xf>
    <xf numFmtId="0" fontId="0" fillId="0" borderId="10" xfId="0" applyBorder="1" applyAlignment="1">
      <alignment vertical="top"/>
    </xf>
    <xf numFmtId="0" fontId="0" fillId="0" borderId="11" xfId="0" applyBorder="1" applyAlignment="1">
      <alignment vertical="top"/>
    </xf>
    <xf numFmtId="0" fontId="7" fillId="0" borderId="0" xfId="0" applyFont="1" applyAlignment="1">
      <alignment vertical="top"/>
    </xf>
    <xf numFmtId="0" fontId="7" fillId="0" borderId="5" xfId="0" applyFont="1" applyBorder="1" applyAlignment="1">
      <alignment vertical="top"/>
    </xf>
    <xf numFmtId="0" fontId="7" fillId="0" borderId="9" xfId="0" applyFont="1" applyBorder="1" applyAlignment="1">
      <alignment vertical="top"/>
    </xf>
    <xf numFmtId="0" fontId="6" fillId="0" borderId="9" xfId="0" applyFont="1" applyBorder="1" applyAlignment="1">
      <alignment vertical="top"/>
    </xf>
    <xf numFmtId="0" fontId="8" fillId="0" borderId="12" xfId="0" applyFont="1" applyBorder="1" applyAlignment="1">
      <alignment vertical="top"/>
    </xf>
    <xf numFmtId="0" fontId="7" fillId="0" borderId="4" xfId="0" applyFont="1" applyBorder="1" applyAlignment="1">
      <alignment vertical="top"/>
    </xf>
    <xf numFmtId="0" fontId="9" fillId="0" borderId="9" xfId="0" applyFont="1" applyBorder="1" applyAlignment="1">
      <alignment vertical="top"/>
    </xf>
    <xf numFmtId="0" fontId="0" fillId="0" borderId="13" xfId="0" applyBorder="1" applyAlignment="1">
      <alignment vertical="top"/>
    </xf>
    <xf numFmtId="0" fontId="0" fillId="0" borderId="4" xfId="0" applyBorder="1" applyAlignment="1">
      <alignment vertical="top"/>
    </xf>
    <xf numFmtId="0" fontId="0" fillId="0" borderId="0" xfId="0" applyAlignment="1">
      <alignment vertical="top" wrapText="1"/>
    </xf>
    <xf numFmtId="0" fontId="0" fillId="0" borderId="5" xfId="0" applyBorder="1" applyAlignment="1">
      <alignment vertical="top" wrapText="1"/>
    </xf>
    <xf numFmtId="0" fontId="0" fillId="0" borderId="9" xfId="0" applyBorder="1" applyAlignment="1">
      <alignment vertical="top" wrapText="1"/>
    </xf>
    <xf numFmtId="0" fontId="1" fillId="0" borderId="6" xfId="0" applyFont="1" applyBorder="1" applyAlignment="1">
      <alignment vertical="top"/>
    </xf>
    <xf numFmtId="0" fontId="0" fillId="0" borderId="12" xfId="0" applyBorder="1" applyAlignment="1">
      <alignment vertical="top"/>
    </xf>
    <xf numFmtId="0" fontId="0" fillId="0" borderId="14" xfId="0" applyBorder="1" applyAlignment="1">
      <alignment vertical="top"/>
    </xf>
    <xf numFmtId="0" fontId="8" fillId="0" borderId="6" xfId="0" applyFont="1" applyBorder="1" applyAlignment="1">
      <alignment vertical="top"/>
    </xf>
    <xf numFmtId="0" fontId="0" fillId="0" borderId="3" xfId="0" applyBorder="1" applyAlignment="1">
      <alignment vertical="top"/>
    </xf>
    <xf numFmtId="1" fontId="0" fillId="0" borderId="6" xfId="0" applyNumberFormat="1" applyBorder="1" applyAlignment="1">
      <alignment vertical="top"/>
    </xf>
    <xf numFmtId="1" fontId="8" fillId="0" borderId="6" xfId="0" applyNumberFormat="1" applyFont="1" applyBorder="1" applyAlignment="1">
      <alignment vertical="top"/>
    </xf>
    <xf numFmtId="0" fontId="0" fillId="0" borderId="6" xfId="0" applyBorder="1" applyAlignment="1">
      <alignment vertical="top"/>
    </xf>
    <xf numFmtId="0" fontId="9" fillId="3" borderId="5" xfId="0" applyFont="1" applyFill="1" applyBorder="1" applyAlignment="1">
      <alignment vertical="top"/>
    </xf>
    <xf numFmtId="0" fontId="9" fillId="3" borderId="9" xfId="0" applyFont="1" applyFill="1" applyBorder="1" applyAlignment="1">
      <alignment vertical="top"/>
    </xf>
    <xf numFmtId="0" fontId="9" fillId="3" borderId="9" xfId="0" applyFont="1" applyFill="1" applyBorder="1" applyAlignment="1">
      <alignment horizontal="center" vertical="top" wrapText="1"/>
    </xf>
    <xf numFmtId="0" fontId="9" fillId="0" borderId="0" xfId="0" applyFont="1" applyAlignment="1">
      <alignment horizontal="center" vertical="top" wrapText="1"/>
    </xf>
    <xf numFmtId="165" fontId="0" fillId="0" borderId="9" xfId="1" applyNumberFormat="1" applyFont="1" applyFill="1" applyBorder="1" applyAlignment="1">
      <alignment vertical="top"/>
    </xf>
    <xf numFmtId="1" fontId="0" fillId="0" borderId="3" xfId="0" applyNumberFormat="1" applyBorder="1" applyAlignment="1">
      <alignment vertical="top"/>
    </xf>
    <xf numFmtId="1" fontId="0" fillId="0" borderId="0" xfId="0" applyNumberFormat="1" applyAlignment="1">
      <alignment vertical="top"/>
    </xf>
    <xf numFmtId="1" fontId="13" fillId="0" borderId="6" xfId="0" applyNumberFormat="1" applyFont="1" applyBorder="1" applyAlignment="1">
      <alignment vertical="top"/>
    </xf>
    <xf numFmtId="166" fontId="0" fillId="0" borderId="9" xfId="1" applyNumberFormat="1" applyFont="1" applyFill="1" applyBorder="1" applyAlignment="1">
      <alignment vertical="top"/>
    </xf>
    <xf numFmtId="0" fontId="14" fillId="0" borderId="0" xfId="0" applyFont="1" applyAlignment="1">
      <alignment vertical="top"/>
    </xf>
    <xf numFmtId="0" fontId="14" fillId="0" borderId="5" xfId="0" applyFont="1" applyBorder="1" applyAlignment="1">
      <alignment vertical="top"/>
    </xf>
    <xf numFmtId="0" fontId="14" fillId="0" borderId="9" xfId="0" applyFont="1" applyBorder="1" applyAlignment="1">
      <alignment vertical="top"/>
    </xf>
    <xf numFmtId="165" fontId="14" fillId="0" borderId="9" xfId="1" applyNumberFormat="1" applyFont="1" applyFill="1" applyBorder="1" applyAlignment="1">
      <alignment vertical="top"/>
    </xf>
    <xf numFmtId="0" fontId="15" fillId="0" borderId="6" xfId="0" applyFont="1" applyBorder="1" applyAlignment="1">
      <alignment vertical="top"/>
    </xf>
    <xf numFmtId="1" fontId="14" fillId="0" borderId="3" xfId="0" applyNumberFormat="1" applyFont="1" applyBorder="1" applyAlignment="1">
      <alignment vertical="top"/>
    </xf>
    <xf numFmtId="1" fontId="14" fillId="0" borderId="0" xfId="0" applyNumberFormat="1" applyFont="1" applyAlignment="1">
      <alignment vertical="top"/>
    </xf>
    <xf numFmtId="0" fontId="9" fillId="0" borderId="0" xfId="0" applyFont="1" applyAlignment="1">
      <alignment vertical="top" wrapText="1"/>
    </xf>
    <xf numFmtId="0" fontId="9" fillId="3" borderId="9" xfId="0" applyFont="1" applyFill="1" applyBorder="1" applyAlignment="1">
      <alignment vertical="top" wrapText="1"/>
    </xf>
    <xf numFmtId="0" fontId="9" fillId="3" borderId="6" xfId="0" applyFont="1" applyFill="1" applyBorder="1" applyAlignment="1">
      <alignment vertical="top" wrapText="1"/>
    </xf>
    <xf numFmtId="0" fontId="9" fillId="3" borderId="3" xfId="0" applyFont="1" applyFill="1" applyBorder="1" applyAlignment="1">
      <alignment vertical="top" wrapText="1"/>
    </xf>
    <xf numFmtId="167" fontId="0" fillId="0" borderId="6" xfId="0" applyNumberFormat="1" applyBorder="1" applyAlignment="1">
      <alignment horizontal="right" vertical="top"/>
    </xf>
    <xf numFmtId="0" fontId="0" fillId="0" borderId="3" xfId="0" applyBorder="1" applyAlignment="1">
      <alignment horizontal="center" vertical="top"/>
    </xf>
    <xf numFmtId="0" fontId="0" fillId="0" borderId="0" xfId="0" applyAlignment="1">
      <alignment horizontal="center" vertical="top"/>
    </xf>
    <xf numFmtId="1" fontId="0" fillId="0" borderId="6" xfId="0" applyNumberFormat="1" applyBorder="1" applyAlignment="1">
      <alignment horizontal="right" vertical="top"/>
    </xf>
    <xf numFmtId="43" fontId="0" fillId="0" borderId="6" xfId="0" applyNumberFormat="1" applyBorder="1" applyAlignment="1">
      <alignment horizontal="right" vertical="top"/>
    </xf>
    <xf numFmtId="0" fontId="0" fillId="0" borderId="9" xfId="0" applyBorder="1" applyAlignment="1">
      <alignment horizontal="right" vertical="top"/>
    </xf>
    <xf numFmtId="167" fontId="0" fillId="0" borderId="6" xfId="2" applyNumberFormat="1" applyFont="1" applyBorder="1" applyAlignment="1">
      <alignment horizontal="right" vertical="top"/>
    </xf>
    <xf numFmtId="9" fontId="0" fillId="0" borderId="3" xfId="0" applyNumberFormat="1" applyBorder="1" applyAlignment="1">
      <alignment horizontal="center" vertical="top"/>
    </xf>
    <xf numFmtId="9" fontId="0" fillId="0" borderId="0" xfId="0" applyNumberFormat="1" applyAlignment="1">
      <alignment horizontal="center" vertical="top"/>
    </xf>
    <xf numFmtId="0" fontId="0" fillId="0" borderId="0" xfId="0" applyAlignment="1">
      <alignment horizontal="right" vertical="top"/>
    </xf>
    <xf numFmtId="0" fontId="5" fillId="2" borderId="7" xfId="0" applyFont="1" applyFill="1" applyBorder="1" applyAlignment="1">
      <alignment horizontal="center" vertical="top" wrapText="1"/>
    </xf>
    <xf numFmtId="0" fontId="5" fillId="0" borderId="0" xfId="0" applyFont="1" applyAlignment="1">
      <alignment horizontal="center" vertical="top" wrapText="1"/>
    </xf>
    <xf numFmtId="0" fontId="6" fillId="3" borderId="15" xfId="0" applyFont="1" applyFill="1" applyBorder="1" applyAlignment="1">
      <alignment horizontal="center" vertical="top" wrapText="1"/>
    </xf>
    <xf numFmtId="0" fontId="6" fillId="3" borderId="12" xfId="0" applyFont="1" applyFill="1" applyBorder="1" applyAlignment="1">
      <alignment horizontal="center" vertical="top" wrapText="1"/>
    </xf>
    <xf numFmtId="0" fontId="9" fillId="3" borderId="2" xfId="0" applyFont="1" applyFill="1" applyBorder="1" applyAlignment="1">
      <alignment horizontal="center" vertical="top" wrapText="1"/>
    </xf>
    <xf numFmtId="0" fontId="9" fillId="3" borderId="16" xfId="0" applyFont="1" applyFill="1" applyBorder="1" applyAlignment="1">
      <alignment horizontal="center" vertical="top" wrapText="1"/>
    </xf>
    <xf numFmtId="165" fontId="1" fillId="5" borderId="17" xfId="0" applyNumberFormat="1" applyFont="1" applyFill="1" applyBorder="1" applyAlignment="1" applyProtection="1">
      <alignment horizontal="center" vertical="top" wrapText="1"/>
      <protection locked="0"/>
    </xf>
    <xf numFmtId="0" fontId="7" fillId="5" borderId="5" xfId="0" applyFont="1" applyFill="1" applyBorder="1" applyAlignment="1" applyProtection="1">
      <alignment horizontal="center" vertical="top" wrapText="1"/>
      <protection locked="0"/>
    </xf>
    <xf numFmtId="164" fontId="1" fillId="5" borderId="3" xfId="0" applyNumberFormat="1" applyFont="1" applyFill="1" applyBorder="1" applyAlignment="1" applyProtection="1">
      <alignment horizontal="center" vertical="top" wrapText="1"/>
      <protection locked="0"/>
    </xf>
    <xf numFmtId="164" fontId="7" fillId="5" borderId="3" xfId="0" applyNumberFormat="1" applyFont="1" applyFill="1" applyBorder="1" applyAlignment="1" applyProtection="1">
      <alignment horizontal="center" vertical="top" wrapText="1"/>
      <protection locked="0"/>
    </xf>
    <xf numFmtId="0" fontId="6" fillId="0" borderId="0" xfId="0" applyFont="1" applyAlignment="1">
      <alignment horizontal="center" vertical="top" wrapText="1"/>
    </xf>
    <xf numFmtId="0" fontId="12" fillId="0" borderId="0" xfId="0" applyFont="1" applyAlignment="1">
      <alignment horizontal="center" vertical="top" wrapText="1"/>
    </xf>
    <xf numFmtId="0" fontId="1" fillId="0" borderId="0" xfId="0" applyFont="1" applyAlignment="1">
      <alignment horizontal="left" vertical="top"/>
    </xf>
    <xf numFmtId="0" fontId="10" fillId="0" borderId="0" xfId="0" applyFont="1" applyAlignment="1">
      <alignment horizontal="left" vertical="top"/>
    </xf>
    <xf numFmtId="0" fontId="6" fillId="3" borderId="0" xfId="0" applyFont="1" applyFill="1" applyAlignment="1">
      <alignment horizontal="center" vertical="top" wrapText="1"/>
    </xf>
    <xf numFmtId="164" fontId="7" fillId="0" borderId="0" xfId="0" applyNumberFormat="1" applyFont="1" applyAlignment="1" applyProtection="1">
      <alignment horizontal="center" vertical="top" wrapText="1"/>
      <protection locked="0"/>
    </xf>
    <xf numFmtId="0" fontId="0" fillId="6" borderId="0" xfId="0" applyFill="1"/>
    <xf numFmtId="0" fontId="9" fillId="3" borderId="4" xfId="0" applyFont="1" applyFill="1" applyBorder="1" applyAlignment="1">
      <alignment horizontal="center"/>
    </xf>
    <xf numFmtId="0" fontId="0" fillId="0" borderId="4" xfId="0" applyBorder="1"/>
    <xf numFmtId="0" fontId="0" fillId="0" borderId="15" xfId="0" applyBorder="1"/>
    <xf numFmtId="0" fontId="0" fillId="0" borderId="12" xfId="0" applyBorder="1"/>
    <xf numFmtId="0" fontId="0" fillId="0" borderId="4" xfId="0" applyBorder="1" applyAlignment="1">
      <alignment horizontal="center"/>
    </xf>
    <xf numFmtId="0" fontId="9" fillId="0" borderId="12" xfId="0" applyFont="1" applyBorder="1"/>
    <xf numFmtId="0" fontId="9" fillId="5" borderId="4" xfId="0" applyFont="1" applyFill="1" applyBorder="1"/>
    <xf numFmtId="0" fontId="1" fillId="4" borderId="4" xfId="0" applyFont="1" applyFill="1" applyBorder="1"/>
    <xf numFmtId="1" fontId="0" fillId="0" borderId="4" xfId="0" applyNumberFormat="1" applyBorder="1"/>
    <xf numFmtId="0" fontId="0" fillId="7" borderId="4" xfId="0" applyFill="1" applyBorder="1" applyAlignment="1">
      <alignment horizontal="center"/>
    </xf>
    <xf numFmtId="0" fontId="0" fillId="0" borderId="15" xfId="0" applyBorder="1" applyAlignment="1">
      <alignment horizontal="left"/>
    </xf>
    <xf numFmtId="0" fontId="0" fillId="0" borderId="24" xfId="0" applyBorder="1" applyAlignment="1">
      <alignment horizontal="left"/>
    </xf>
    <xf numFmtId="0" fontId="0" fillId="0" borderId="12" xfId="0" applyBorder="1" applyAlignment="1">
      <alignment horizontal="left"/>
    </xf>
    <xf numFmtId="0" fontId="0" fillId="0" borderId="24" xfId="0" applyBorder="1"/>
    <xf numFmtId="0" fontId="9" fillId="3" borderId="4" xfId="0" applyFont="1" applyFill="1" applyBorder="1" applyAlignment="1">
      <alignment horizontal="center" vertical="center" wrapText="1"/>
    </xf>
    <xf numFmtId="165" fontId="0" fillId="0" borderId="4" xfId="1" applyNumberFormat="1" applyFont="1" applyFill="1" applyBorder="1"/>
    <xf numFmtId="0" fontId="0" fillId="0" borderId="4" xfId="0" applyBorder="1" applyAlignment="1">
      <alignment wrapText="1"/>
    </xf>
    <xf numFmtId="0" fontId="0" fillId="0" borderId="11" xfId="0" applyBorder="1"/>
    <xf numFmtId="1" fontId="13" fillId="0" borderId="4" xfId="0" applyNumberFormat="1" applyFont="1" applyBorder="1"/>
    <xf numFmtId="0" fontId="14" fillId="0" borderId="7" xfId="0" applyFont="1" applyBorder="1"/>
    <xf numFmtId="0" fontId="14" fillId="0" borderId="0" xfId="0" applyFont="1"/>
    <xf numFmtId="165" fontId="14" fillId="0" borderId="0" xfId="1" applyNumberFormat="1" applyFont="1" applyFill="1" applyBorder="1"/>
    <xf numFmtId="0" fontId="15" fillId="0" borderId="0" xfId="0" applyFont="1"/>
    <xf numFmtId="1" fontId="14" fillId="0" borderId="0" xfId="0" applyNumberFormat="1" applyFont="1"/>
    <xf numFmtId="167" fontId="0" fillId="0" borderId="1" xfId="0" applyNumberFormat="1" applyBorder="1" applyAlignment="1">
      <alignment horizontal="right" vertical="center"/>
    </xf>
    <xf numFmtId="0" fontId="0" fillId="0" borderId="1" xfId="0" applyBorder="1" applyAlignment="1">
      <alignment horizontal="center" vertical="center"/>
    </xf>
    <xf numFmtId="1" fontId="0" fillId="0" borderId="4" xfId="0" applyNumberFormat="1" applyBorder="1" applyAlignment="1">
      <alignment horizontal="right" vertical="center"/>
    </xf>
    <xf numFmtId="0" fontId="0" fillId="0" borderId="4" xfId="0" applyBorder="1" applyAlignment="1">
      <alignment horizontal="center" vertical="center"/>
    </xf>
    <xf numFmtId="2" fontId="0" fillId="0" borderId="4" xfId="0" applyNumberFormat="1" applyBorder="1"/>
    <xf numFmtId="0" fontId="0" fillId="0" borderId="0" xfId="0" applyAlignment="1">
      <alignment horizontal="right"/>
    </xf>
    <xf numFmtId="41" fontId="0" fillId="0" borderId="0" xfId="2" applyFont="1" applyAlignment="1">
      <alignment horizontal="right"/>
    </xf>
    <xf numFmtId="9" fontId="0" fillId="0" borderId="0" xfId="0" applyNumberFormat="1" applyAlignment="1">
      <alignment horizontal="center"/>
    </xf>
    <xf numFmtId="0" fontId="0" fillId="0" borderId="0" xfId="0" applyAlignment="1">
      <alignment horizontal="center"/>
    </xf>
    <xf numFmtId="0" fontId="1" fillId="0" borderId="4" xfId="0" applyFont="1" applyBorder="1"/>
    <xf numFmtId="0" fontId="9" fillId="3" borderId="1" xfId="0" applyFont="1" applyFill="1" applyBorder="1" applyAlignment="1">
      <alignment horizontal="center" vertical="center" wrapText="1"/>
    </xf>
    <xf numFmtId="1" fontId="0" fillId="5" borderId="4" xfId="0" applyNumberFormat="1" applyFill="1" applyBorder="1"/>
    <xf numFmtId="0" fontId="0" fillId="5" borderId="4" xfId="0" applyFill="1" applyBorder="1"/>
    <xf numFmtId="0" fontId="9" fillId="0" borderId="4" xfId="0" applyFont="1" applyBorder="1"/>
    <xf numFmtId="167" fontId="0" fillId="0" borderId="4" xfId="0" applyNumberFormat="1" applyBorder="1"/>
    <xf numFmtId="167" fontId="0" fillId="0" borderId="0" xfId="2" applyNumberFormat="1" applyFont="1" applyAlignment="1">
      <alignment horizontal="right"/>
    </xf>
    <xf numFmtId="0" fontId="16" fillId="0" borderId="0" xfId="0" applyFont="1" applyAlignment="1">
      <alignment vertical="center" wrapText="1"/>
    </xf>
    <xf numFmtId="0" fontId="17" fillId="0" borderId="4" xfId="0" applyFont="1" applyBorder="1" applyAlignment="1">
      <alignment horizontal="center" vertical="center" wrapText="1"/>
    </xf>
    <xf numFmtId="0" fontId="17" fillId="0" borderId="22" xfId="0" applyFont="1" applyBorder="1" applyAlignment="1">
      <alignment horizontal="center" vertical="center" wrapText="1"/>
    </xf>
    <xf numFmtId="0" fontId="17" fillId="0" borderId="15" xfId="0" applyFont="1" applyBorder="1" applyAlignment="1">
      <alignment horizontal="center" vertical="center" wrapText="1"/>
    </xf>
    <xf numFmtId="0" fontId="7" fillId="0" borderId="4" xfId="0" applyFont="1" applyBorder="1"/>
    <xf numFmtId="0" fontId="7" fillId="0" borderId="15" xfId="0" applyFont="1" applyBorder="1"/>
    <xf numFmtId="0" fontId="6" fillId="0" borderId="12" xfId="0" applyFont="1" applyBorder="1"/>
    <xf numFmtId="0" fontId="6" fillId="8" borderId="4" xfId="0" applyFont="1" applyFill="1" applyBorder="1"/>
    <xf numFmtId="1" fontId="0" fillId="5" borderId="4" xfId="0" applyNumberFormat="1" applyFill="1" applyBorder="1" applyAlignment="1">
      <alignment horizontal="center" vertical="center"/>
    </xf>
    <xf numFmtId="166" fontId="0" fillId="0" borderId="4" xfId="1" applyNumberFormat="1" applyFont="1" applyFill="1" applyBorder="1"/>
    <xf numFmtId="43" fontId="0" fillId="0" borderId="4" xfId="0" applyNumberFormat="1" applyBorder="1"/>
    <xf numFmtId="0" fontId="18" fillId="3" borderId="4" xfId="0" applyFont="1" applyFill="1" applyBorder="1" applyAlignment="1">
      <alignment horizontal="center" vertical="center" wrapText="1"/>
    </xf>
    <xf numFmtId="0" fontId="9" fillId="3" borderId="26" xfId="0" applyFont="1" applyFill="1" applyBorder="1" applyAlignment="1">
      <alignment horizontal="center" vertical="center" wrapText="1"/>
    </xf>
    <xf numFmtId="0" fontId="9" fillId="3" borderId="25" xfId="0" applyFont="1" applyFill="1" applyBorder="1" applyAlignment="1">
      <alignment horizontal="center" vertical="center" wrapText="1"/>
    </xf>
    <xf numFmtId="0" fontId="8" fillId="3" borderId="4" xfId="0" applyFont="1" applyFill="1" applyBorder="1" applyAlignment="1">
      <alignment horizontal="center" vertical="center" wrapText="1"/>
    </xf>
    <xf numFmtId="0" fontId="11" fillId="0" borderId="4" xfId="0" applyFont="1" applyBorder="1" applyAlignment="1">
      <alignment horizontal="center" vertical="center" wrapText="1"/>
    </xf>
    <xf numFmtId="43" fontId="11" fillId="0" borderId="4" xfId="0" applyNumberFormat="1" applyFont="1" applyBorder="1" applyAlignment="1">
      <alignment horizontal="center" vertical="center" wrapText="1"/>
    </xf>
    <xf numFmtId="0" fontId="19" fillId="0" borderId="4" xfId="0" applyFont="1" applyBorder="1" applyAlignment="1">
      <alignment horizontal="center" vertical="center" wrapText="1"/>
    </xf>
    <xf numFmtId="1" fontId="19" fillId="0" borderId="4" xfId="0" applyNumberFormat="1" applyFont="1" applyBorder="1" applyAlignment="1">
      <alignment horizontal="center" vertical="center" wrapText="1"/>
    </xf>
    <xf numFmtId="1" fontId="17" fillId="0" borderId="4" xfId="0" applyNumberFormat="1" applyFont="1" applyBorder="1" applyAlignment="1">
      <alignment horizontal="center" vertical="center" wrapText="1"/>
    </xf>
    <xf numFmtId="0" fontId="9" fillId="5" borderId="4" xfId="0" applyFont="1" applyFill="1" applyBorder="1" applyAlignment="1">
      <alignment horizontal="center" vertical="center" wrapText="1"/>
    </xf>
    <xf numFmtId="0" fontId="17" fillId="5" borderId="4" xfId="0" applyFont="1" applyFill="1" applyBorder="1" applyAlignment="1">
      <alignment horizontal="center" vertical="center" wrapText="1"/>
    </xf>
    <xf numFmtId="0" fontId="0" fillId="5" borderId="4" xfId="0" applyFill="1" applyBorder="1" applyAlignment="1">
      <alignment horizontal="right"/>
    </xf>
    <xf numFmtId="0" fontId="9" fillId="0" borderId="7" xfId="0" applyFont="1" applyBorder="1" applyAlignment="1">
      <alignment horizontal="left"/>
    </xf>
    <xf numFmtId="0" fontId="0" fillId="0" borderId="0" xfId="0" applyAlignment="1">
      <alignment horizontal="left"/>
    </xf>
    <xf numFmtId="165" fontId="0" fillId="0" borderId="0" xfId="1" applyNumberFormat="1" applyFont="1" applyFill="1" applyBorder="1"/>
    <xf numFmtId="1" fontId="0" fillId="0" borderId="0" xfId="0" applyNumberFormat="1" applyAlignment="1">
      <alignment horizontal="center"/>
    </xf>
    <xf numFmtId="0" fontId="9" fillId="0" borderId="0" xfId="0" applyFont="1" applyAlignment="1">
      <alignment horizontal="left"/>
    </xf>
    <xf numFmtId="167" fontId="0" fillId="0" borderId="0" xfId="0" applyNumberFormat="1"/>
    <xf numFmtId="1" fontId="0" fillId="0" borderId="0" xfId="0" applyNumberFormat="1"/>
    <xf numFmtId="0" fontId="0" fillId="0" borderId="4" xfId="0" applyBorder="1" applyAlignment="1">
      <alignment horizontal="left"/>
    </xf>
    <xf numFmtId="0" fontId="0" fillId="0" borderId="3" xfId="0" applyBorder="1"/>
    <xf numFmtId="1" fontId="0" fillId="0" borderId="12" xfId="0" applyNumberFormat="1" applyBorder="1"/>
    <xf numFmtId="0" fontId="14" fillId="0" borderId="27" xfId="0" applyFont="1" applyBorder="1"/>
    <xf numFmtId="0" fontId="17" fillId="0" borderId="11" xfId="0" applyFont="1" applyBorder="1" applyAlignment="1">
      <alignment horizontal="center" vertical="center" wrapText="1"/>
    </xf>
    <xf numFmtId="0" fontId="0" fillId="5" borderId="0" xfId="0" applyFill="1"/>
    <xf numFmtId="0" fontId="0" fillId="0" borderId="0" xfId="0" applyAlignment="1">
      <alignment wrapText="1"/>
    </xf>
    <xf numFmtId="0" fontId="0" fillId="0" borderId="15" xfId="0" applyBorder="1" applyAlignment="1">
      <alignment wrapText="1"/>
    </xf>
    <xf numFmtId="0" fontId="9" fillId="0" borderId="12" xfId="0" applyFont="1" applyBorder="1" applyAlignment="1">
      <alignment wrapText="1"/>
    </xf>
    <xf numFmtId="0" fontId="0" fillId="6" borderId="0" xfId="0" applyFill="1" applyAlignment="1">
      <alignment wrapText="1"/>
    </xf>
    <xf numFmtId="0" fontId="0" fillId="0" borderId="4" xfId="0" applyBorder="1" applyAlignment="1">
      <alignment horizontal="center" wrapText="1"/>
    </xf>
    <xf numFmtId="0" fontId="9" fillId="0" borderId="10" xfId="0" applyFont="1" applyBorder="1"/>
    <xf numFmtId="165" fontId="0" fillId="0" borderId="15" xfId="1" applyNumberFormat="1" applyFont="1" applyFill="1" applyBorder="1"/>
    <xf numFmtId="0" fontId="0" fillId="0" borderId="7" xfId="0" applyBorder="1" applyAlignment="1">
      <alignment horizontal="left"/>
    </xf>
    <xf numFmtId="0" fontId="9" fillId="0" borderId="13" xfId="0" applyFont="1" applyBorder="1"/>
    <xf numFmtId="0" fontId="0" fillId="0" borderId="9" xfId="0" applyBorder="1"/>
    <xf numFmtId="0" fontId="9" fillId="5" borderId="12" xfId="0" applyFont="1" applyFill="1" applyBorder="1"/>
    <xf numFmtId="1" fontId="9" fillId="5" borderId="4" xfId="0" applyNumberFormat="1" applyFont="1" applyFill="1" applyBorder="1"/>
    <xf numFmtId="165" fontId="10" fillId="0" borderId="4" xfId="1" applyNumberFormat="1" applyFont="1" applyFill="1" applyBorder="1"/>
    <xf numFmtId="1" fontId="10" fillId="0" borderId="4" xfId="0" applyNumberFormat="1" applyFont="1" applyBorder="1"/>
    <xf numFmtId="0" fontId="10" fillId="0" borderId="4" xfId="0" applyFont="1" applyBorder="1"/>
    <xf numFmtId="0" fontId="17" fillId="0" borderId="0" xfId="0" applyFont="1" applyAlignment="1">
      <alignment horizontal="center" vertical="center" wrapText="1"/>
    </xf>
    <xf numFmtId="0" fontId="20" fillId="0" borderId="0" xfId="0" applyFont="1" applyAlignment="1">
      <alignment horizontal="center" vertical="top" wrapText="1"/>
    </xf>
    <xf numFmtId="0" fontId="21" fillId="0" borderId="0" xfId="0" applyFont="1" applyAlignment="1">
      <alignment horizontal="left" vertical="top"/>
    </xf>
    <xf numFmtId="0" fontId="22" fillId="0" borderId="0" xfId="0" applyFont="1" applyAlignment="1">
      <alignment horizontal="left" vertical="top"/>
    </xf>
    <xf numFmtId="0" fontId="22" fillId="0" borderId="0" xfId="0" applyFont="1" applyAlignment="1">
      <alignment horizontal="right" vertical="top"/>
    </xf>
    <xf numFmtId="0" fontId="8" fillId="3" borderId="0" xfId="0" applyFont="1" applyFill="1" applyAlignment="1">
      <alignment horizontal="center" vertical="top" wrapText="1"/>
    </xf>
    <xf numFmtId="0" fontId="9" fillId="3" borderId="0" xfId="0" applyFont="1" applyFill="1" applyAlignment="1">
      <alignment horizontal="center" vertical="top" wrapText="1"/>
    </xf>
    <xf numFmtId="0" fontId="17" fillId="0" borderId="0" xfId="0" applyFont="1" applyAlignment="1">
      <alignment horizontal="center" vertical="top" wrapText="1"/>
    </xf>
    <xf numFmtId="165" fontId="0" fillId="0" borderId="0" xfId="0" applyNumberFormat="1" applyAlignment="1">
      <alignment vertical="top"/>
    </xf>
    <xf numFmtId="165" fontId="9" fillId="3" borderId="16" xfId="0" applyNumberFormat="1" applyFont="1" applyFill="1" applyBorder="1" applyAlignment="1">
      <alignment horizontal="center" vertical="top" wrapText="1"/>
    </xf>
    <xf numFmtId="0" fontId="17" fillId="0" borderId="3" xfId="0" applyFont="1" applyBorder="1" applyAlignment="1">
      <alignment horizontal="center" vertical="top" wrapText="1"/>
    </xf>
    <xf numFmtId="165" fontId="17" fillId="0" borderId="3" xfId="0" applyNumberFormat="1" applyFont="1" applyBorder="1" applyAlignment="1">
      <alignment horizontal="center" vertical="top" wrapText="1"/>
    </xf>
    <xf numFmtId="165" fontId="0" fillId="0" borderId="3" xfId="0" applyNumberFormat="1" applyBorder="1" applyAlignment="1">
      <alignment vertical="top"/>
    </xf>
    <xf numFmtId="0" fontId="9" fillId="3" borderId="4" xfId="0" applyFont="1" applyFill="1" applyBorder="1" applyAlignment="1">
      <alignment horizontal="center" vertical="top" wrapText="1"/>
    </xf>
    <xf numFmtId="0" fontId="17" fillId="0" borderId="22" xfId="0" applyFont="1" applyBorder="1" applyAlignment="1">
      <alignment horizontal="center" vertical="top" wrapText="1"/>
    </xf>
    <xf numFmtId="0" fontId="17" fillId="0" borderId="4" xfId="0" applyFont="1" applyBorder="1" applyAlignment="1">
      <alignment horizontal="center" vertical="top" wrapText="1"/>
    </xf>
    <xf numFmtId="0" fontId="17" fillId="0" borderId="15" xfId="0" applyFont="1" applyBorder="1" applyAlignment="1">
      <alignment horizontal="center" vertical="top" wrapText="1"/>
    </xf>
    <xf numFmtId="0" fontId="17" fillId="0" borderId="1" xfId="0" applyFont="1" applyBorder="1" applyAlignment="1">
      <alignment horizontal="center" vertical="top" wrapText="1"/>
    </xf>
    <xf numFmtId="0" fontId="17" fillId="0" borderId="23" xfId="0" applyFont="1" applyBorder="1" applyAlignment="1">
      <alignment horizontal="center" vertical="top" wrapText="1"/>
    </xf>
    <xf numFmtId="0" fontId="17" fillId="0" borderId="24" xfId="0" applyFont="1" applyBorder="1" applyAlignment="1">
      <alignment horizontal="center" vertical="top" wrapText="1"/>
    </xf>
    <xf numFmtId="0" fontId="0" fillId="0" borderId="16" xfId="0" applyBorder="1" applyAlignment="1">
      <alignment vertical="top"/>
    </xf>
    <xf numFmtId="0" fontId="17" fillId="0" borderId="16" xfId="0" applyFont="1" applyBorder="1" applyAlignment="1">
      <alignment horizontal="center" vertical="top" wrapText="1"/>
    </xf>
    <xf numFmtId="0" fontId="17" fillId="0" borderId="21" xfId="0" applyFont="1" applyBorder="1" applyAlignment="1">
      <alignment horizontal="center" vertical="top" wrapText="1"/>
    </xf>
    <xf numFmtId="165" fontId="0" fillId="0" borderId="3" xfId="1" applyNumberFormat="1" applyFont="1" applyFill="1" applyBorder="1" applyAlignment="1">
      <alignment vertical="top"/>
    </xf>
    <xf numFmtId="0" fontId="24" fillId="0" borderId="0" xfId="0" applyFont="1" applyAlignment="1">
      <alignment vertical="top"/>
    </xf>
    <xf numFmtId="0" fontId="2" fillId="0" borderId="0" xfId="3" applyFont="1" applyFill="1" applyAlignment="1">
      <alignment horizontal="center" vertical="top"/>
    </xf>
    <xf numFmtId="0" fontId="10" fillId="5" borderId="3" xfId="0" applyFont="1" applyFill="1" applyBorder="1" applyAlignment="1" applyProtection="1">
      <alignment horizontal="center" vertical="top" wrapText="1"/>
      <protection locked="0"/>
    </xf>
    <xf numFmtId="0" fontId="9" fillId="3" borderId="8" xfId="0" applyFont="1" applyFill="1" applyBorder="1" applyAlignment="1">
      <alignment horizontal="center" vertical="top"/>
    </xf>
    <xf numFmtId="0" fontId="9" fillId="3" borderId="14" xfId="0" applyFont="1" applyFill="1" applyBorder="1" applyAlignment="1">
      <alignment horizontal="center" vertical="top"/>
    </xf>
    <xf numFmtId="0" fontId="0" fillId="0" borderId="29" xfId="0" applyBorder="1" applyAlignment="1">
      <alignment vertical="top"/>
    </xf>
    <xf numFmtId="0" fontId="8" fillId="0" borderId="9" xfId="0" applyFont="1" applyBorder="1" applyAlignment="1">
      <alignment vertical="top"/>
    </xf>
    <xf numFmtId="0" fontId="1" fillId="0" borderId="9" xfId="0" applyFont="1" applyBorder="1" applyAlignment="1">
      <alignment vertical="top"/>
    </xf>
    <xf numFmtId="1" fontId="0" fillId="0" borderId="9" xfId="0" applyNumberFormat="1" applyBorder="1" applyAlignment="1">
      <alignment vertical="top"/>
    </xf>
    <xf numFmtId="165" fontId="6" fillId="7" borderId="9" xfId="0" applyNumberFormat="1" applyFont="1" applyFill="1" applyBorder="1"/>
    <xf numFmtId="0" fontId="6" fillId="0" borderId="9" xfId="0" applyFont="1" applyBorder="1" applyAlignment="1">
      <alignment horizontal="right" vertical="top"/>
    </xf>
    <xf numFmtId="1" fontId="8" fillId="0" borderId="9" xfId="0" applyNumberFormat="1" applyFont="1" applyBorder="1" applyAlignment="1">
      <alignment vertical="top"/>
    </xf>
    <xf numFmtId="0" fontId="9" fillId="0" borderId="8" xfId="0" applyFont="1" applyBorder="1" applyAlignment="1">
      <alignment vertical="top"/>
    </xf>
    <xf numFmtId="0" fontId="10" fillId="0" borderId="9" xfId="0" applyFont="1" applyBorder="1" applyAlignment="1">
      <alignment vertical="top"/>
    </xf>
    <xf numFmtId="165" fontId="6" fillId="0" borderId="8" xfId="0" applyNumberFormat="1" applyFont="1" applyBorder="1"/>
    <xf numFmtId="0" fontId="0" fillId="0" borderId="8" xfId="0" applyBorder="1" applyAlignment="1">
      <alignment vertical="top"/>
    </xf>
    <xf numFmtId="165" fontId="8" fillId="0" borderId="9" xfId="0" applyNumberFormat="1" applyFont="1" applyBorder="1" applyAlignment="1">
      <alignment vertical="top"/>
    </xf>
    <xf numFmtId="0" fontId="24" fillId="0" borderId="5" xfId="0" applyFont="1" applyBorder="1" applyAlignment="1">
      <alignment vertical="top"/>
    </xf>
    <xf numFmtId="0" fontId="24" fillId="0" borderId="9" xfId="0" applyFont="1" applyBorder="1" applyAlignment="1">
      <alignment vertical="top"/>
    </xf>
    <xf numFmtId="0" fontId="24" fillId="0" borderId="29" xfId="0" applyFont="1" applyBorder="1" applyAlignment="1">
      <alignment vertical="top"/>
    </xf>
    <xf numFmtId="0" fontId="26" fillId="0" borderId="9" xfId="0" applyFont="1" applyBorder="1" applyAlignment="1">
      <alignment horizontal="right"/>
    </xf>
    <xf numFmtId="165" fontId="8" fillId="0" borderId="9" xfId="0" applyNumberFormat="1" applyFont="1" applyBorder="1" applyAlignment="1">
      <alignment horizontal="right"/>
    </xf>
    <xf numFmtId="0" fontId="9" fillId="3" borderId="29" xfId="0" applyFont="1" applyFill="1" applyBorder="1" applyAlignment="1">
      <alignment horizontal="center" vertical="top" wrapText="1"/>
    </xf>
    <xf numFmtId="0" fontId="9" fillId="3" borderId="30" xfId="0" applyFont="1" applyFill="1" applyBorder="1" applyAlignment="1">
      <alignment horizontal="center" vertical="top" wrapText="1"/>
    </xf>
    <xf numFmtId="0" fontId="9" fillId="3" borderId="31" xfId="0" applyFont="1" applyFill="1" applyBorder="1" applyAlignment="1">
      <alignment horizontal="center" vertical="top" wrapText="1"/>
    </xf>
    <xf numFmtId="165" fontId="7" fillId="0" borderId="4" xfId="1" applyNumberFormat="1" applyFont="1" applyFill="1" applyBorder="1"/>
    <xf numFmtId="1" fontId="7" fillId="0" borderId="4" xfId="0" applyNumberFormat="1" applyFont="1" applyBorder="1"/>
    <xf numFmtId="1" fontId="0" fillId="0" borderId="1" xfId="0" applyNumberFormat="1" applyBorder="1"/>
    <xf numFmtId="167" fontId="0" fillId="0" borderId="32" xfId="0" applyNumberFormat="1" applyBorder="1" applyAlignment="1">
      <alignment horizontal="right" vertical="center"/>
    </xf>
    <xf numFmtId="1" fontId="0" fillId="0" borderId="29" xfId="0" applyNumberFormat="1" applyBorder="1" applyAlignment="1">
      <alignment horizontal="center"/>
    </xf>
    <xf numFmtId="165" fontId="10" fillId="0" borderId="9" xfId="1" applyNumberFormat="1" applyFont="1" applyFill="1" applyBorder="1"/>
    <xf numFmtId="167" fontId="0" fillId="0" borderId="8" xfId="0" applyNumberFormat="1" applyBorder="1"/>
    <xf numFmtId="1" fontId="0" fillId="0" borderId="8" xfId="0" applyNumberFormat="1" applyBorder="1" applyAlignment="1">
      <alignment horizontal="center"/>
    </xf>
    <xf numFmtId="0" fontId="27" fillId="0" borderId="5" xfId="0" applyFont="1" applyBorder="1" applyAlignment="1">
      <alignment vertical="top"/>
    </xf>
    <xf numFmtId="0" fontId="9" fillId="3" borderId="29" xfId="0" applyFont="1" applyFill="1" applyBorder="1" applyAlignment="1">
      <alignment vertical="top" wrapText="1"/>
    </xf>
    <xf numFmtId="0" fontId="9" fillId="3" borderId="30" xfId="0" applyFont="1" applyFill="1" applyBorder="1" applyAlignment="1">
      <alignment vertical="top" wrapText="1"/>
    </xf>
    <xf numFmtId="0" fontId="9" fillId="3" borderId="31" xfId="0" applyFont="1" applyFill="1" applyBorder="1" applyAlignment="1">
      <alignment vertical="top" wrapText="1"/>
    </xf>
    <xf numFmtId="0" fontId="9" fillId="3" borderId="5" xfId="0" applyFont="1" applyFill="1" applyBorder="1" applyAlignment="1">
      <alignment horizontal="center" vertical="top" wrapText="1"/>
    </xf>
    <xf numFmtId="165" fontId="11" fillId="0" borderId="3" xfId="0" applyNumberFormat="1" applyFont="1" applyBorder="1" applyAlignment="1">
      <alignment horizontal="center" vertical="top" wrapText="1"/>
    </xf>
    <xf numFmtId="0" fontId="11" fillId="0" borderId="31" xfId="0" applyFont="1" applyBorder="1" applyAlignment="1">
      <alignment horizontal="center" vertical="top" wrapText="1"/>
    </xf>
    <xf numFmtId="0" fontId="6" fillId="3" borderId="24" xfId="0" applyFont="1" applyFill="1" applyBorder="1" applyAlignment="1">
      <alignment horizontal="center" vertical="top" wrapText="1"/>
    </xf>
    <xf numFmtId="165" fontId="11" fillId="0" borderId="5" xfId="0" applyNumberFormat="1" applyFont="1" applyBorder="1" applyAlignment="1">
      <alignment horizontal="center" vertical="top" wrapText="1"/>
    </xf>
    <xf numFmtId="0" fontId="6" fillId="0" borderId="9" xfId="0" applyFont="1" applyBorder="1"/>
    <xf numFmtId="0" fontId="8" fillId="0" borderId="9" xfId="0" applyFont="1" applyBorder="1" applyAlignment="1">
      <alignment horizontal="right"/>
    </xf>
    <xf numFmtId="165" fontId="0" fillId="0" borderId="1" xfId="1" applyNumberFormat="1" applyFont="1" applyFill="1" applyBorder="1"/>
    <xf numFmtId="1" fontId="13" fillId="0" borderId="1" xfId="0" applyNumberFormat="1" applyFont="1" applyBorder="1"/>
    <xf numFmtId="165" fontId="0" fillId="0" borderId="33" xfId="1" applyNumberFormat="1" applyFont="1" applyFill="1" applyBorder="1"/>
    <xf numFmtId="1" fontId="0" fillId="0" borderId="33" xfId="0" applyNumberFormat="1" applyBorder="1"/>
    <xf numFmtId="165" fontId="0" fillId="0" borderId="29" xfId="1" applyNumberFormat="1" applyFont="1" applyFill="1" applyBorder="1"/>
    <xf numFmtId="167" fontId="0" fillId="0" borderId="29" xfId="0" applyNumberFormat="1" applyBorder="1" applyAlignment="1">
      <alignment horizontal="right" vertical="center"/>
    </xf>
    <xf numFmtId="167" fontId="0" fillId="0" borderId="9" xfId="0" applyNumberFormat="1" applyBorder="1"/>
    <xf numFmtId="1" fontId="0" fillId="0" borderId="9" xfId="0" applyNumberFormat="1" applyBorder="1" applyAlignment="1">
      <alignment horizontal="center"/>
    </xf>
    <xf numFmtId="167" fontId="10" fillId="0" borderId="9" xfId="0" applyNumberFormat="1" applyFont="1" applyBorder="1"/>
    <xf numFmtId="165" fontId="0" fillId="0" borderId="8" xfId="1" applyNumberFormat="1" applyFont="1" applyFill="1" applyBorder="1"/>
    <xf numFmtId="165" fontId="10" fillId="5" borderId="3" xfId="0" applyNumberFormat="1" applyFont="1" applyFill="1" applyBorder="1" applyAlignment="1" applyProtection="1">
      <alignment horizontal="center" vertical="top" wrapText="1"/>
      <protection locked="0"/>
    </xf>
    <xf numFmtId="0" fontId="11" fillId="0" borderId="5" xfId="0" applyFont="1" applyBorder="1" applyAlignment="1">
      <alignment horizontal="center" vertical="top" wrapText="1"/>
    </xf>
    <xf numFmtId="0" fontId="6" fillId="3" borderId="5" xfId="0" applyFont="1" applyFill="1" applyBorder="1" applyAlignment="1">
      <alignment horizontal="center" vertical="top" wrapText="1"/>
    </xf>
    <xf numFmtId="165" fontId="10" fillId="0" borderId="3" xfId="0" applyNumberFormat="1" applyFont="1" applyBorder="1" applyAlignment="1">
      <alignment horizontal="center" vertical="top" wrapText="1"/>
    </xf>
    <xf numFmtId="0" fontId="10" fillId="0" borderId="3" xfId="0" applyFont="1" applyBorder="1" applyAlignment="1">
      <alignment horizontal="center" vertical="top" wrapText="1"/>
    </xf>
    <xf numFmtId="164" fontId="7" fillId="5" borderId="5" xfId="0" applyNumberFormat="1" applyFont="1" applyFill="1" applyBorder="1" applyAlignment="1" applyProtection="1">
      <alignment horizontal="center" vertical="top" wrapText="1"/>
      <protection locked="0"/>
    </xf>
    <xf numFmtId="0" fontId="7" fillId="0" borderId="13" xfId="0" applyFont="1" applyBorder="1" applyAlignment="1">
      <alignment vertical="top"/>
    </xf>
    <xf numFmtId="1" fontId="0" fillId="0" borderId="14" xfId="0" applyNumberFormat="1" applyBorder="1" applyAlignment="1">
      <alignment vertical="top"/>
    </xf>
    <xf numFmtId="1" fontId="0" fillId="0" borderId="30" xfId="0" applyNumberFormat="1" applyBorder="1" applyAlignment="1">
      <alignment vertical="top"/>
    </xf>
    <xf numFmtId="1" fontId="8" fillId="0" borderId="30" xfId="0" applyNumberFormat="1" applyFont="1" applyBorder="1" applyAlignment="1">
      <alignment vertical="top"/>
    </xf>
    <xf numFmtId="0" fontId="0" fillId="0" borderId="31" xfId="0" applyBorder="1" applyAlignment="1">
      <alignment vertical="top"/>
    </xf>
    <xf numFmtId="0" fontId="10" fillId="0" borderId="14" xfId="0" applyFont="1" applyBorder="1" applyAlignment="1">
      <alignment vertical="top"/>
    </xf>
    <xf numFmtId="0" fontId="0" fillId="0" borderId="29" xfId="0" applyBorder="1"/>
    <xf numFmtId="165" fontId="8" fillId="0" borderId="9" xfId="0" applyNumberFormat="1" applyFont="1" applyBorder="1"/>
    <xf numFmtId="165" fontId="8" fillId="0" borderId="8" xfId="0" applyNumberFormat="1" applyFont="1" applyBorder="1"/>
    <xf numFmtId="0" fontId="0" fillId="0" borderId="30" xfId="0" applyBorder="1" applyAlignment="1">
      <alignment vertical="top"/>
    </xf>
    <xf numFmtId="165" fontId="12" fillId="0" borderId="5" xfId="0" applyNumberFormat="1" applyFont="1" applyBorder="1" applyAlignment="1">
      <alignment horizontal="center" vertical="top" wrapText="1"/>
    </xf>
    <xf numFmtId="165" fontId="8" fillId="0" borderId="6" xfId="0" applyNumberFormat="1" applyFont="1" applyBorder="1" applyAlignment="1">
      <alignment vertical="top"/>
    </xf>
    <xf numFmtId="165" fontId="8" fillId="0" borderId="9" xfId="0" applyNumberFormat="1" applyFont="1" applyBorder="1" applyAlignment="1">
      <alignment horizontal="right" vertical="top"/>
    </xf>
    <xf numFmtId="0" fontId="10" fillId="5" borderId="5" xfId="0" applyFont="1" applyFill="1" applyBorder="1" applyAlignment="1" applyProtection="1">
      <alignment horizontal="center" vertical="top" wrapText="1"/>
      <protection locked="0"/>
    </xf>
    <xf numFmtId="165" fontId="12" fillId="0" borderId="3" xfId="0" applyNumberFormat="1" applyFont="1" applyBorder="1" applyAlignment="1">
      <alignment horizontal="center" vertical="top" wrapText="1"/>
    </xf>
    <xf numFmtId="0" fontId="0" fillId="0" borderId="2" xfId="0" applyBorder="1" applyAlignment="1">
      <alignment vertical="top" wrapText="1"/>
    </xf>
    <xf numFmtId="0" fontId="0" fillId="0" borderId="8" xfId="0" applyBorder="1" applyAlignment="1">
      <alignment vertical="top" wrapText="1"/>
    </xf>
    <xf numFmtId="165" fontId="0" fillId="0" borderId="8" xfId="1" applyNumberFormat="1" applyFont="1" applyFill="1" applyBorder="1" applyAlignment="1">
      <alignment vertical="top"/>
    </xf>
    <xf numFmtId="1" fontId="0" fillId="0" borderId="16" xfId="0" applyNumberFormat="1" applyBorder="1" applyAlignment="1">
      <alignment vertical="top"/>
    </xf>
    <xf numFmtId="165" fontId="0" fillId="0" borderId="9" xfId="1" applyNumberFormat="1" applyFont="1" applyFill="1" applyBorder="1"/>
    <xf numFmtId="165" fontId="0" fillId="0" borderId="9" xfId="0" applyNumberFormat="1" applyBorder="1"/>
    <xf numFmtId="165" fontId="0" fillId="0" borderId="3" xfId="0" applyNumberFormat="1" applyBorder="1"/>
    <xf numFmtId="165" fontId="13" fillId="0" borderId="8" xfId="0" applyNumberFormat="1" applyFont="1" applyBorder="1"/>
    <xf numFmtId="165" fontId="14" fillId="0" borderId="0" xfId="1" applyNumberFormat="1" applyFont="1" applyFill="1" applyBorder="1" applyAlignment="1">
      <alignment vertical="top"/>
    </xf>
    <xf numFmtId="1" fontId="0" fillId="0" borderId="3" xfId="0" applyNumberFormat="1" applyBorder="1" applyAlignment="1">
      <alignment horizontal="center"/>
    </xf>
    <xf numFmtId="1" fontId="0" fillId="0" borderId="9" xfId="0" applyNumberFormat="1" applyBorder="1"/>
    <xf numFmtId="0" fontId="9" fillId="3" borderId="8" xfId="0" applyFont="1" applyFill="1" applyBorder="1" applyAlignment="1">
      <alignment vertical="top" wrapText="1"/>
    </xf>
    <xf numFmtId="0" fontId="9" fillId="3" borderId="14" xfId="0" applyFont="1" applyFill="1" applyBorder="1" applyAlignment="1">
      <alignment vertical="top" wrapText="1"/>
    </xf>
    <xf numFmtId="0" fontId="9" fillId="3" borderId="17" xfId="0" applyFont="1" applyFill="1" applyBorder="1" applyAlignment="1">
      <alignment vertical="top" wrapText="1"/>
    </xf>
    <xf numFmtId="0" fontId="6" fillId="0" borderId="0" xfId="0" applyFont="1" applyAlignment="1">
      <alignment vertical="top" wrapText="1"/>
    </xf>
    <xf numFmtId="0" fontId="6" fillId="0" borderId="8" xfId="0" applyFont="1" applyBorder="1" applyAlignment="1">
      <alignment vertical="top" wrapText="1"/>
    </xf>
    <xf numFmtId="167" fontId="0" fillId="0" borderId="8" xfId="0" applyNumberFormat="1" applyBorder="1" applyAlignment="1">
      <alignment horizontal="right" vertical="center"/>
    </xf>
    <xf numFmtId="0" fontId="0" fillId="0" borderId="13" xfId="0" applyBorder="1" applyAlignment="1">
      <alignment horizontal="center" vertical="center"/>
    </xf>
    <xf numFmtId="1" fontId="0" fillId="0" borderId="8" xfId="0" applyNumberFormat="1" applyBorder="1" applyAlignment="1">
      <alignment horizontal="right" vertical="center"/>
    </xf>
    <xf numFmtId="0" fontId="0" fillId="0" borderId="9" xfId="0" applyBorder="1" applyAlignment="1">
      <alignment horizontal="center" vertical="top"/>
    </xf>
    <xf numFmtId="43" fontId="0" fillId="0" borderId="9" xfId="0" applyNumberFormat="1" applyBorder="1" applyAlignment="1">
      <alignment horizontal="right" vertical="center"/>
    </xf>
    <xf numFmtId="0" fontId="0" fillId="0" borderId="8" xfId="0" applyBorder="1" applyAlignment="1">
      <alignment horizontal="center" vertical="top"/>
    </xf>
    <xf numFmtId="0" fontId="0" fillId="0" borderId="29" xfId="0" applyBorder="1" applyAlignment="1">
      <alignment horizontal="right" vertical="top"/>
    </xf>
    <xf numFmtId="167" fontId="0" fillId="0" borderId="29" xfId="2" applyNumberFormat="1" applyFont="1" applyBorder="1" applyAlignment="1">
      <alignment horizontal="right" vertical="top"/>
    </xf>
    <xf numFmtId="9" fontId="0" fillId="0" borderId="9" xfId="0" applyNumberFormat="1" applyBorder="1" applyAlignment="1">
      <alignment horizontal="center" vertical="top"/>
    </xf>
    <xf numFmtId="165" fontId="12" fillId="0" borderId="0" xfId="0" applyNumberFormat="1" applyFont="1" applyAlignment="1">
      <alignment horizontal="center" vertical="top" wrapText="1"/>
    </xf>
    <xf numFmtId="0" fontId="4" fillId="0" borderId="0" xfId="3" applyFont="1" applyAlignment="1">
      <alignment horizontal="center" vertical="top"/>
    </xf>
    <xf numFmtId="0" fontId="8" fillId="2" borderId="1" xfId="0" applyFont="1" applyFill="1" applyBorder="1" applyAlignment="1">
      <alignment horizontal="center" vertical="top" wrapText="1"/>
    </xf>
    <xf numFmtId="0" fontId="8" fillId="2" borderId="2" xfId="0" applyFont="1" applyFill="1" applyBorder="1" applyAlignment="1">
      <alignment horizontal="center" vertical="top" wrapText="1"/>
    </xf>
    <xf numFmtId="1" fontId="10" fillId="0" borderId="3" xfId="0" applyNumberFormat="1" applyFont="1" applyBorder="1" applyAlignment="1">
      <alignment horizontal="center" vertical="top"/>
    </xf>
    <xf numFmtId="0" fontId="0" fillId="0" borderId="22" xfId="0" applyBorder="1" applyAlignment="1">
      <alignment vertical="top"/>
    </xf>
    <xf numFmtId="0" fontId="7" fillId="0" borderId="15" xfId="0" applyFont="1" applyBorder="1" applyAlignment="1">
      <alignment vertical="top"/>
    </xf>
    <xf numFmtId="0" fontId="0" fillId="0" borderId="15" xfId="0" applyBorder="1" applyAlignment="1">
      <alignment vertical="top"/>
    </xf>
    <xf numFmtId="0" fontId="0" fillId="0" borderId="24" xfId="0" applyBorder="1" applyAlignment="1">
      <alignment vertical="top"/>
    </xf>
    <xf numFmtId="0" fontId="0" fillId="0" borderId="21" xfId="0" applyBorder="1" applyAlignment="1">
      <alignment vertical="top"/>
    </xf>
    <xf numFmtId="165" fontId="0" fillId="0" borderId="9" xfId="1" applyNumberFormat="1" applyFont="1" applyBorder="1" applyAlignment="1">
      <alignment vertical="top"/>
    </xf>
    <xf numFmtId="1" fontId="0" fillId="0" borderId="5" xfId="0" applyNumberFormat="1" applyBorder="1" applyAlignment="1">
      <alignment vertical="top"/>
    </xf>
    <xf numFmtId="165" fontId="0" fillId="0" borderId="4" xfId="1" applyNumberFormat="1" applyFont="1" applyBorder="1"/>
    <xf numFmtId="166" fontId="0" fillId="0" borderId="9" xfId="1" applyNumberFormat="1" applyFont="1" applyBorder="1" applyAlignment="1">
      <alignment vertical="top"/>
    </xf>
    <xf numFmtId="165" fontId="14" fillId="0" borderId="9" xfId="1" applyNumberFormat="1" applyFont="1" applyBorder="1" applyAlignment="1">
      <alignment vertical="top"/>
    </xf>
    <xf numFmtId="1" fontId="14" fillId="0" borderId="5" xfId="0" applyNumberFormat="1" applyFont="1" applyBorder="1" applyAlignment="1">
      <alignment vertical="top"/>
    </xf>
    <xf numFmtId="0" fontId="9" fillId="3" borderId="5" xfId="0" applyFont="1" applyFill="1" applyBorder="1" applyAlignment="1">
      <alignment vertical="top" wrapText="1"/>
    </xf>
    <xf numFmtId="0" fontId="0" fillId="0" borderId="5" xfId="0" applyBorder="1" applyAlignment="1">
      <alignment horizontal="center" vertical="top"/>
    </xf>
    <xf numFmtId="9" fontId="0" fillId="0" borderId="5" xfId="0" applyNumberFormat="1" applyBorder="1" applyAlignment="1">
      <alignment horizontal="center" vertical="top"/>
    </xf>
    <xf numFmtId="164" fontId="7" fillId="5" borderId="31" xfId="0" applyNumberFormat="1" applyFont="1" applyFill="1" applyBorder="1" applyAlignment="1" applyProtection="1">
      <alignment horizontal="center" vertical="top" wrapText="1"/>
      <protection locked="0"/>
    </xf>
    <xf numFmtId="0" fontId="6" fillId="3" borderId="6" xfId="0" applyFont="1" applyFill="1" applyBorder="1" applyAlignment="1">
      <alignment horizontal="center" vertical="top" wrapText="1"/>
    </xf>
    <xf numFmtId="0" fontId="11" fillId="0" borderId="6" xfId="0" applyFont="1" applyBorder="1" applyAlignment="1">
      <alignment horizontal="center" vertical="top" wrapText="1"/>
    </xf>
    <xf numFmtId="164" fontId="12" fillId="0" borderId="3" xfId="0" applyNumberFormat="1" applyFont="1" applyBorder="1" applyAlignment="1">
      <alignment horizontal="center" vertical="top" wrapText="1"/>
    </xf>
    <xf numFmtId="165" fontId="1" fillId="5" borderId="3" xfId="0" applyNumberFormat="1" applyFont="1" applyFill="1" applyBorder="1" applyAlignment="1" applyProtection="1">
      <alignment horizontal="center" vertical="top" wrapText="1"/>
      <protection locked="0"/>
    </xf>
    <xf numFmtId="165" fontId="12" fillId="0" borderId="3" xfId="0" applyNumberFormat="1" applyFont="1" applyBorder="1" applyAlignment="1">
      <alignment vertical="top" wrapText="1"/>
    </xf>
    <xf numFmtId="1" fontId="10" fillId="0" borderId="6" xfId="0" applyNumberFormat="1" applyFont="1" applyBorder="1" applyAlignment="1">
      <alignment vertical="top"/>
    </xf>
    <xf numFmtId="165" fontId="1" fillId="5" borderId="5" xfId="0" applyNumberFormat="1" applyFont="1" applyFill="1" applyBorder="1" applyAlignment="1" applyProtection="1">
      <alignment horizontal="center" vertical="top" wrapText="1"/>
      <protection locked="0"/>
    </xf>
    <xf numFmtId="0" fontId="8" fillId="3" borderId="25" xfId="0" applyFont="1" applyFill="1" applyBorder="1" applyAlignment="1">
      <alignment horizontal="center" vertical="top" wrapText="1"/>
    </xf>
    <xf numFmtId="0" fontId="9" fillId="3" borderId="25" xfId="0" applyFont="1" applyFill="1" applyBorder="1" applyAlignment="1">
      <alignment horizontal="center" vertical="top" wrapText="1"/>
    </xf>
    <xf numFmtId="0" fontId="9" fillId="3" borderId="15" xfId="0" applyFont="1" applyFill="1" applyBorder="1" applyAlignment="1">
      <alignment horizontal="center" vertical="top" wrapText="1"/>
    </xf>
    <xf numFmtId="1" fontId="0" fillId="0" borderId="4" xfId="0" applyNumberFormat="1" applyBorder="1" applyAlignment="1">
      <alignment horizontal="center" vertical="top"/>
    </xf>
    <xf numFmtId="165" fontId="11" fillId="0" borderId="11" xfId="0" applyNumberFormat="1" applyFont="1" applyBorder="1" applyAlignment="1">
      <alignment horizontal="center" vertical="top" wrapText="1"/>
    </xf>
    <xf numFmtId="0" fontId="12" fillId="0" borderId="31" xfId="0" applyFont="1" applyBorder="1" applyAlignment="1">
      <alignment horizontal="center" vertical="top" wrapText="1"/>
    </xf>
    <xf numFmtId="0" fontId="9" fillId="3" borderId="26" xfId="0" applyFont="1" applyFill="1" applyBorder="1" applyAlignment="1">
      <alignment horizontal="center" vertical="top" wrapText="1"/>
    </xf>
    <xf numFmtId="165" fontId="11" fillId="0" borderId="4" xfId="0" applyNumberFormat="1" applyFont="1" applyBorder="1" applyAlignment="1">
      <alignment horizontal="center" vertical="top" wrapText="1"/>
    </xf>
    <xf numFmtId="0" fontId="5" fillId="0" borderId="0" xfId="0" applyFont="1" applyAlignment="1">
      <alignment horizontal="left" vertical="top"/>
    </xf>
    <xf numFmtId="0" fontId="17" fillId="0" borderId="0" xfId="0" applyFont="1" applyAlignment="1">
      <alignment horizontal="left" vertical="top" wrapText="1"/>
    </xf>
    <xf numFmtId="0" fontId="0" fillId="0" borderId="0" xfId="0" applyAlignment="1">
      <alignment horizontal="center" vertical="top" wrapText="1"/>
    </xf>
    <xf numFmtId="166" fontId="17" fillId="0" borderId="0" xfId="0" applyNumberFormat="1" applyFont="1" applyAlignment="1">
      <alignment horizontal="center" vertical="top" wrapText="1"/>
    </xf>
    <xf numFmtId="1" fontId="17" fillId="0" borderId="0" xfId="0" applyNumberFormat="1" applyFont="1" applyAlignment="1">
      <alignment horizontal="center" vertical="top" wrapText="1"/>
    </xf>
    <xf numFmtId="0" fontId="10" fillId="0" borderId="0" xfId="0" applyFont="1" applyAlignment="1">
      <alignment vertical="top"/>
    </xf>
    <xf numFmtId="0" fontId="28" fillId="0" borderId="0" xfId="0" applyFont="1" applyAlignment="1">
      <alignment horizontal="center" vertical="top" wrapText="1"/>
    </xf>
    <xf numFmtId="0" fontId="9" fillId="0" borderId="0" xfId="0" applyFont="1" applyAlignment="1">
      <alignment horizontal="center" vertical="center"/>
    </xf>
    <xf numFmtId="0" fontId="29" fillId="0" borderId="0" xfId="3" applyFill="1"/>
    <xf numFmtId="0" fontId="29" fillId="0" borderId="0" xfId="3"/>
    <xf numFmtId="0" fontId="9" fillId="5" borderId="4" xfId="0" applyFont="1" applyFill="1" applyBorder="1" applyAlignment="1">
      <alignment horizontal="right"/>
    </xf>
    <xf numFmtId="0" fontId="0" fillId="5" borderId="4" xfId="0" applyFill="1" applyBorder="1" applyAlignment="1">
      <alignment horizontal="center"/>
    </xf>
    <xf numFmtId="0" fontId="9" fillId="7" borderId="4" xfId="0" applyFont="1" applyFill="1" applyBorder="1"/>
    <xf numFmtId="0" fontId="0" fillId="0" borderId="4" xfId="0" quotePrefix="1" applyBorder="1"/>
    <xf numFmtId="0" fontId="0" fillId="0" borderId="5" xfId="0" quotePrefix="1" applyBorder="1" applyAlignment="1">
      <alignment vertical="top"/>
    </xf>
    <xf numFmtId="0" fontId="7" fillId="0" borderId="5" xfId="0" quotePrefix="1" applyFont="1" applyBorder="1" applyAlignment="1">
      <alignment vertical="top"/>
    </xf>
    <xf numFmtId="0" fontId="0" fillId="0" borderId="5" xfId="0" quotePrefix="1" applyBorder="1" applyAlignment="1">
      <alignment vertical="top" wrapText="1"/>
    </xf>
    <xf numFmtId="0" fontId="7" fillId="0" borderId="4" xfId="0" quotePrefix="1" applyFont="1" applyBorder="1"/>
    <xf numFmtId="0" fontId="0" fillId="0" borderId="15" xfId="0" quotePrefix="1" applyBorder="1"/>
    <xf numFmtId="0" fontId="0" fillId="0" borderId="4" xfId="0" quotePrefix="1" applyBorder="1" applyAlignment="1">
      <alignment wrapText="1"/>
    </xf>
    <xf numFmtId="0" fontId="7" fillId="9" borderId="3" xfId="0" applyFont="1" applyFill="1" applyBorder="1" applyAlignment="1" applyProtection="1">
      <alignment horizontal="center" vertical="top" wrapText="1"/>
      <protection locked="0"/>
    </xf>
    <xf numFmtId="0" fontId="1" fillId="9" borderId="3" xfId="0" quotePrefix="1" applyFont="1" applyFill="1" applyBorder="1" applyAlignment="1" applyProtection="1">
      <alignment horizontal="center" vertical="top" wrapText="1"/>
      <protection locked="0"/>
    </xf>
    <xf numFmtId="164" fontId="1" fillId="9" borderId="3" xfId="0" applyNumberFormat="1" applyFont="1" applyFill="1" applyBorder="1" applyAlignment="1" applyProtection="1">
      <alignment horizontal="center" vertical="top" wrapText="1"/>
      <protection locked="0"/>
    </xf>
    <xf numFmtId="0" fontId="1" fillId="9" borderId="3" xfId="0" applyFont="1" applyFill="1" applyBorder="1" applyAlignment="1" applyProtection="1">
      <alignment horizontal="center" vertical="top" wrapText="1"/>
      <protection locked="0"/>
    </xf>
    <xf numFmtId="0" fontId="1" fillId="9" borderId="5" xfId="0" applyFont="1" applyFill="1" applyBorder="1" applyAlignment="1" applyProtection="1">
      <alignment horizontal="center" vertical="top" wrapText="1"/>
      <protection locked="0"/>
    </xf>
    <xf numFmtId="164" fontId="1" fillId="10" borderId="3" xfId="0" applyNumberFormat="1" applyFont="1" applyFill="1" applyBorder="1" applyAlignment="1" applyProtection="1">
      <alignment horizontal="center" vertical="top" wrapText="1"/>
      <protection locked="0"/>
    </xf>
    <xf numFmtId="0" fontId="1" fillId="9" borderId="31" xfId="0" applyFont="1" applyFill="1" applyBorder="1" applyAlignment="1" applyProtection="1">
      <alignment horizontal="center" vertical="top" wrapText="1"/>
      <protection locked="0"/>
    </xf>
    <xf numFmtId="165" fontId="7" fillId="11" borderId="3" xfId="0" applyNumberFormat="1" applyFont="1" applyFill="1" applyBorder="1" applyAlignment="1" applyProtection="1">
      <alignment horizontal="center" vertical="top" wrapText="1"/>
      <protection locked="0"/>
    </xf>
    <xf numFmtId="165" fontId="1" fillId="12" borderId="3" xfId="0" applyNumberFormat="1" applyFont="1" applyFill="1" applyBorder="1" applyAlignment="1" applyProtection="1">
      <alignment horizontal="center" vertical="top" wrapText="1"/>
      <protection locked="0"/>
    </xf>
    <xf numFmtId="165" fontId="10" fillId="10" borderId="3" xfId="0" applyNumberFormat="1" applyFont="1" applyFill="1" applyBorder="1" applyAlignment="1" applyProtection="1">
      <alignment horizontal="center" vertical="top" wrapText="1"/>
      <protection locked="0"/>
    </xf>
    <xf numFmtId="165" fontId="10" fillId="10" borderId="5" xfId="0" applyNumberFormat="1" applyFont="1" applyFill="1" applyBorder="1" applyAlignment="1" applyProtection="1">
      <alignment horizontal="center" vertical="top" wrapText="1"/>
      <protection locked="0"/>
    </xf>
    <xf numFmtId="0" fontId="10" fillId="0" borderId="0" xfId="0" applyFont="1"/>
    <xf numFmtId="0" fontId="31" fillId="2" borderId="0" xfId="3" applyFont="1" applyFill="1" applyAlignment="1">
      <alignment horizontal="center" vertical="top"/>
    </xf>
    <xf numFmtId="0" fontId="34" fillId="0" borderId="0" xfId="0" applyFont="1" applyAlignment="1">
      <alignment horizontal="center" vertical="top" wrapText="1"/>
    </xf>
    <xf numFmtId="0" fontId="35" fillId="0" borderId="0" xfId="0" applyFont="1" applyAlignment="1">
      <alignment horizontal="center" vertical="top" wrapText="1"/>
    </xf>
    <xf numFmtId="0" fontId="9" fillId="0" borderId="0" xfId="0" applyFont="1"/>
    <xf numFmtId="0" fontId="37" fillId="2" borderId="0" xfId="3" applyFont="1" applyFill="1" applyAlignment="1">
      <alignment horizontal="center" vertical="top"/>
    </xf>
    <xf numFmtId="0" fontId="1" fillId="0" borderId="0" xfId="0" applyFont="1" applyAlignment="1">
      <alignment horizontal="left" vertical="top" wrapText="1"/>
    </xf>
    <xf numFmtId="0" fontId="31" fillId="0" borderId="0" xfId="3" applyFont="1" applyFill="1" applyAlignment="1">
      <alignment horizontal="center" vertical="top"/>
    </xf>
    <xf numFmtId="0" fontId="38" fillId="0" borderId="0" xfId="0" applyFont="1" applyAlignment="1">
      <alignment horizontal="left" vertical="top"/>
    </xf>
    <xf numFmtId="0" fontId="39" fillId="0" borderId="0" xfId="0" applyFont="1"/>
    <xf numFmtId="0" fontId="10" fillId="9" borderId="3" xfId="0" quotePrefix="1" applyFont="1" applyFill="1" applyBorder="1" applyAlignment="1" applyProtection="1">
      <alignment horizontal="center" vertical="top" wrapText="1"/>
      <protection locked="0"/>
    </xf>
    <xf numFmtId="0" fontId="8" fillId="3" borderId="34" xfId="0" applyFont="1" applyFill="1" applyBorder="1" applyAlignment="1">
      <alignment horizontal="center" vertical="top" wrapText="1"/>
    </xf>
    <xf numFmtId="0" fontId="23" fillId="3" borderId="34" xfId="0" applyFont="1" applyFill="1" applyBorder="1" applyAlignment="1">
      <alignment horizontal="center" vertical="top" wrapText="1"/>
    </xf>
    <xf numFmtId="0" fontId="40" fillId="3" borderId="34" xfId="0" applyFont="1" applyFill="1" applyBorder="1" applyAlignment="1">
      <alignment horizontal="center" vertical="top" wrapText="1"/>
    </xf>
    <xf numFmtId="0" fontId="25" fillId="14" borderId="34" xfId="0" applyFont="1" applyFill="1" applyBorder="1" applyAlignment="1">
      <alignment horizontal="center" vertical="top" wrapText="1"/>
    </xf>
    <xf numFmtId="0" fontId="41" fillId="14" borderId="34" xfId="0" applyFont="1" applyFill="1" applyBorder="1" applyAlignment="1">
      <alignment vertical="top"/>
    </xf>
    <xf numFmtId="0" fontId="25" fillId="0" borderId="0" xfId="0" applyFont="1" applyAlignment="1">
      <alignment horizontal="center" vertical="top" wrapText="1"/>
    </xf>
    <xf numFmtId="0" fontId="41" fillId="0" borderId="0" xfId="0" applyFont="1" applyAlignment="1">
      <alignment vertical="top"/>
    </xf>
    <xf numFmtId="0" fontId="25" fillId="14" borderId="0" xfId="0" applyFont="1" applyFill="1" applyAlignment="1">
      <alignment horizontal="center" vertical="top" wrapText="1"/>
    </xf>
    <xf numFmtId="0" fontId="41" fillId="14" borderId="0" xfId="0" applyFont="1" applyFill="1" applyAlignment="1">
      <alignment vertical="top"/>
    </xf>
    <xf numFmtId="0" fontId="41" fillId="14" borderId="28" xfId="0" applyFont="1" applyFill="1" applyBorder="1" applyAlignment="1">
      <alignment vertical="top"/>
    </xf>
    <xf numFmtId="0" fontId="41" fillId="14" borderId="0" xfId="0" applyFont="1" applyFill="1" applyAlignment="1">
      <alignment horizontal="center" vertical="top" wrapText="1"/>
    </xf>
    <xf numFmtId="0" fontId="42" fillId="0" borderId="0" xfId="0" applyFont="1" applyAlignment="1">
      <alignment horizontal="center" vertical="top" wrapText="1"/>
    </xf>
    <xf numFmtId="0" fontId="42" fillId="14" borderId="0" xfId="0" applyFont="1" applyFill="1" applyAlignment="1">
      <alignment horizontal="center" vertical="top" wrapText="1"/>
    </xf>
    <xf numFmtId="0" fontId="42" fillId="14" borderId="28" xfId="0" applyFont="1" applyFill="1" applyBorder="1" applyAlignment="1">
      <alignment horizontal="center" vertical="top" wrapText="1"/>
    </xf>
    <xf numFmtId="0" fontId="9" fillId="0" borderId="3" xfId="0" applyFont="1" applyBorder="1" applyAlignment="1">
      <alignment horizontal="center" vertical="top"/>
    </xf>
    <xf numFmtId="0" fontId="0" fillId="4" borderId="0" xfId="0" applyFill="1"/>
    <xf numFmtId="0" fontId="0" fillId="5" borderId="0" xfId="0" applyFill="1" applyAlignment="1">
      <alignment vertical="top"/>
    </xf>
    <xf numFmtId="0" fontId="9" fillId="5" borderId="0" xfId="0" applyFont="1" applyFill="1" applyAlignment="1">
      <alignment horizontal="center" vertical="top"/>
    </xf>
    <xf numFmtId="0" fontId="0" fillId="4" borderId="0" xfId="0" applyFill="1" applyAlignment="1">
      <alignment vertical="top" wrapText="1"/>
    </xf>
    <xf numFmtId="0" fontId="0" fillId="4" borderId="0" xfId="0" applyFill="1" applyAlignment="1">
      <alignment vertical="top"/>
    </xf>
    <xf numFmtId="0" fontId="9" fillId="0" borderId="0" xfId="0" applyFont="1" applyAlignment="1">
      <alignment horizontal="center"/>
    </xf>
    <xf numFmtId="0" fontId="9" fillId="0" borderId="3" xfId="0" applyFont="1" applyBorder="1" applyAlignment="1">
      <alignment horizontal="center" vertical="top" wrapText="1"/>
    </xf>
    <xf numFmtId="0" fontId="9" fillId="12" borderId="0" xfId="0" applyFont="1" applyFill="1" applyAlignment="1">
      <alignment horizontal="center" vertical="top" wrapText="1"/>
    </xf>
    <xf numFmtId="0" fontId="29" fillId="12" borderId="0" xfId="3" applyFill="1"/>
    <xf numFmtId="0" fontId="43" fillId="0" borderId="0" xfId="3" applyFont="1" applyFill="1"/>
    <xf numFmtId="0" fontId="31" fillId="13" borderId="0" xfId="3" applyFont="1" applyFill="1" applyAlignment="1">
      <alignment horizontal="center" vertical="top"/>
    </xf>
    <xf numFmtId="0" fontId="33" fillId="5" borderId="3" xfId="0" applyFont="1" applyFill="1" applyBorder="1" applyAlignment="1">
      <alignment horizontal="center" vertical="center"/>
    </xf>
    <xf numFmtId="0" fontId="0" fillId="5" borderId="3" xfId="0" applyFill="1" applyBorder="1" applyAlignment="1">
      <alignment horizontal="center" vertical="center"/>
    </xf>
    <xf numFmtId="0" fontId="0" fillId="3" borderId="3" xfId="0" applyFill="1" applyBorder="1" applyAlignment="1">
      <alignment horizontal="center" vertical="center"/>
    </xf>
    <xf numFmtId="0" fontId="10" fillId="0" borderId="3" xfId="0" applyFont="1" applyBorder="1" applyAlignment="1">
      <alignment horizontal="center" vertical="center"/>
    </xf>
    <xf numFmtId="0" fontId="9" fillId="0" borderId="5" xfId="0" applyFont="1" applyBorder="1" applyAlignment="1">
      <alignment horizontal="center" vertical="top"/>
    </xf>
    <xf numFmtId="0" fontId="10" fillId="0" borderId="5" xfId="0" applyFont="1" applyBorder="1" applyAlignment="1">
      <alignment horizontal="center" vertical="center"/>
    </xf>
    <xf numFmtId="0" fontId="9" fillId="0" borderId="0" xfId="0" applyFont="1" applyAlignment="1">
      <alignment horizontal="center" wrapText="1"/>
    </xf>
    <xf numFmtId="0" fontId="10" fillId="0" borderId="3" xfId="0" applyFont="1" applyBorder="1" applyAlignment="1">
      <alignment horizontal="center" vertical="top"/>
    </xf>
    <xf numFmtId="43" fontId="5" fillId="4" borderId="3" xfId="0" applyNumberFormat="1" applyFont="1" applyFill="1" applyBorder="1" applyAlignment="1">
      <alignment horizontal="center" vertical="top" wrapText="1"/>
    </xf>
    <xf numFmtId="165" fontId="0" fillId="0" borderId="3" xfId="0" applyNumberFormat="1" applyBorder="1" applyAlignment="1">
      <alignment horizontal="center" vertical="top"/>
    </xf>
    <xf numFmtId="0" fontId="24" fillId="0" borderId="3" xfId="0" applyFont="1" applyBorder="1" applyAlignment="1">
      <alignment horizontal="center" vertical="top"/>
    </xf>
    <xf numFmtId="0" fontId="0" fillId="0" borderId="3" xfId="0" applyBorder="1" applyAlignment="1">
      <alignment horizontal="left" vertical="top"/>
    </xf>
    <xf numFmtId="166" fontId="36" fillId="0" borderId="0" xfId="0" applyNumberFormat="1" applyFont="1" applyAlignment="1">
      <alignment horizontal="center" vertical="top" wrapText="1"/>
    </xf>
    <xf numFmtId="16" fontId="1" fillId="9" borderId="3" xfId="0" applyNumberFormat="1" applyFont="1" applyFill="1" applyBorder="1" applyAlignment="1" applyProtection="1">
      <alignment horizontal="center" vertical="top" wrapText="1"/>
      <protection locked="0"/>
    </xf>
    <xf numFmtId="0" fontId="10" fillId="9" borderId="3" xfId="0" applyFont="1" applyFill="1" applyBorder="1" applyAlignment="1" applyProtection="1">
      <alignment horizontal="center" vertical="top" wrapText="1"/>
      <protection locked="0"/>
    </xf>
    <xf numFmtId="0" fontId="44" fillId="0" borderId="3" xfId="0" applyFont="1" applyBorder="1" applyAlignment="1">
      <alignment horizontal="center" vertical="top" wrapText="1"/>
    </xf>
    <xf numFmtId="0" fontId="44" fillId="0" borderId="0" xfId="0" applyFont="1" applyAlignment="1">
      <alignment horizontal="center" vertical="top" wrapText="1"/>
    </xf>
    <xf numFmtId="0" fontId="45" fillId="0" borderId="3" xfId="0" applyFont="1" applyBorder="1" applyAlignment="1">
      <alignment horizontal="center" vertical="top" wrapText="1"/>
    </xf>
    <xf numFmtId="0" fontId="45" fillId="0" borderId="5" xfId="0" applyFont="1" applyBorder="1" applyAlignment="1">
      <alignment horizontal="center" vertical="top" wrapText="1"/>
    </xf>
    <xf numFmtId="0" fontId="45" fillId="0" borderId="0" xfId="0" applyFont="1" applyAlignment="1">
      <alignment horizontal="center" vertical="top" wrapText="1"/>
    </xf>
    <xf numFmtId="14" fontId="0" fillId="0" borderId="0" xfId="0" applyNumberFormat="1" applyAlignment="1">
      <alignment horizontal="left"/>
    </xf>
    <xf numFmtId="0" fontId="10" fillId="0" borderId="5" xfId="0" quotePrefix="1" applyFont="1" applyBorder="1" applyAlignment="1">
      <alignment vertical="top"/>
    </xf>
    <xf numFmtId="1" fontId="1" fillId="5" borderId="5" xfId="0" applyNumberFormat="1" applyFont="1" applyFill="1" applyBorder="1" applyAlignment="1" applyProtection="1">
      <alignment horizontal="center" vertical="top" wrapText="1"/>
      <protection locked="0"/>
    </xf>
    <xf numFmtId="1" fontId="12" fillId="0" borderId="3" xfId="0" applyNumberFormat="1" applyFont="1" applyBorder="1" applyAlignment="1">
      <alignment horizontal="center" vertical="top" wrapText="1"/>
    </xf>
    <xf numFmtId="0" fontId="9" fillId="3" borderId="1" xfId="0" applyFont="1" applyFill="1" applyBorder="1" applyAlignment="1">
      <alignment horizontal="center" vertical="top" wrapText="1"/>
    </xf>
    <xf numFmtId="0" fontId="46" fillId="0" borderId="0" xfId="0" applyFont="1" applyAlignment="1">
      <alignment horizontal="center" vertical="top"/>
    </xf>
    <xf numFmtId="0" fontId="47" fillId="0" borderId="0" xfId="0" applyFont="1" applyAlignment="1">
      <alignment horizontal="center" vertical="top" wrapText="1"/>
    </xf>
    <xf numFmtId="0" fontId="49" fillId="0" borderId="0" xfId="0" applyFont="1" applyAlignment="1">
      <alignment horizontal="center" vertical="top" wrapText="1"/>
    </xf>
    <xf numFmtId="0" fontId="50" fillId="0" borderId="0" xfId="0" applyFont="1" applyAlignment="1">
      <alignment horizontal="center" vertical="top" wrapText="1"/>
    </xf>
    <xf numFmtId="0" fontId="51" fillId="0" borderId="0" xfId="0" applyFont="1" applyAlignment="1">
      <alignment horizontal="center" vertical="top"/>
    </xf>
    <xf numFmtId="0" fontId="46" fillId="0" borderId="0" xfId="0" applyFont="1" applyAlignment="1">
      <alignment horizontal="left" vertical="top"/>
    </xf>
    <xf numFmtId="0" fontId="51" fillId="0" borderId="0" xfId="0" applyFont="1" applyAlignment="1">
      <alignment vertical="top"/>
    </xf>
    <xf numFmtId="168" fontId="47" fillId="0" borderId="0" xfId="0" applyNumberFormat="1" applyFont="1" applyAlignment="1">
      <alignment horizontal="center" vertical="top" wrapText="1"/>
    </xf>
    <xf numFmtId="168" fontId="49" fillId="0" borderId="0" xfId="0" applyNumberFormat="1" applyFont="1" applyAlignment="1">
      <alignment horizontal="center" vertical="top" wrapText="1"/>
    </xf>
    <xf numFmtId="168" fontId="51" fillId="0" borderId="0" xfId="0" applyNumberFormat="1" applyFont="1" applyAlignment="1">
      <alignment vertical="top"/>
    </xf>
    <xf numFmtId="165" fontId="1" fillId="10" borderId="3" xfId="0" applyNumberFormat="1" applyFont="1" applyFill="1" applyBorder="1" applyAlignment="1" applyProtection="1">
      <alignment horizontal="center" vertical="top" wrapText="1"/>
      <protection locked="0"/>
    </xf>
    <xf numFmtId="169" fontId="11" fillId="0" borderId="3" xfId="0" applyNumberFormat="1" applyFont="1" applyBorder="1" applyAlignment="1">
      <alignment horizontal="center" vertical="top" wrapText="1"/>
    </xf>
    <xf numFmtId="165" fontId="0" fillId="0" borderId="6" xfId="0" applyNumberFormat="1" applyBorder="1" applyAlignment="1">
      <alignment vertical="top"/>
    </xf>
    <xf numFmtId="167" fontId="0" fillId="0" borderId="6" xfId="0" applyNumberFormat="1" applyBorder="1" applyAlignment="1">
      <alignment horizontal="right" vertical="top" wrapText="1"/>
    </xf>
    <xf numFmtId="167" fontId="0" fillId="0" borderId="0" xfId="0" applyNumberFormat="1" applyAlignment="1">
      <alignment horizontal="right" vertical="center"/>
    </xf>
    <xf numFmtId="165" fontId="1" fillId="10" borderId="31" xfId="0" applyNumberFormat="1" applyFont="1" applyFill="1" applyBorder="1" applyAlignment="1" applyProtection="1">
      <alignment horizontal="center" vertical="top" wrapText="1"/>
      <protection locked="0"/>
    </xf>
    <xf numFmtId="168" fontId="0" fillId="0" borderId="0" xfId="0" applyNumberFormat="1"/>
    <xf numFmtId="168" fontId="9" fillId="0" borderId="0" xfId="0" applyNumberFormat="1" applyFont="1" applyAlignment="1">
      <alignment horizontal="center" vertical="top" wrapText="1"/>
    </xf>
    <xf numFmtId="168" fontId="1" fillId="9" borderId="3" xfId="0" applyNumberFormat="1" applyFont="1" applyFill="1" applyBorder="1" applyAlignment="1" applyProtection="1">
      <alignment horizontal="center" vertical="top" wrapText="1"/>
      <protection locked="0"/>
    </xf>
    <xf numFmtId="0" fontId="32" fillId="3" borderId="34" xfId="0" applyFont="1" applyFill="1" applyBorder="1" applyAlignment="1">
      <alignment horizontal="center" vertical="top" wrapText="1"/>
    </xf>
    <xf numFmtId="0" fontId="48" fillId="3" borderId="34" xfId="0" applyFont="1" applyFill="1" applyBorder="1" applyAlignment="1">
      <alignment horizontal="center" vertical="top" wrapText="1"/>
    </xf>
    <xf numFmtId="168" fontId="48" fillId="3" borderId="34" xfId="0" applyNumberFormat="1" applyFont="1" applyFill="1" applyBorder="1" applyAlignment="1">
      <alignment horizontal="center" vertical="top" wrapText="1"/>
    </xf>
    <xf numFmtId="0" fontId="42" fillId="4" borderId="0" xfId="0" applyFont="1" applyFill="1" applyAlignment="1">
      <alignment horizontal="center" vertical="top" wrapText="1"/>
    </xf>
    <xf numFmtId="0" fontId="40" fillId="3" borderId="3" xfId="0" applyFont="1" applyFill="1" applyBorder="1" applyAlignment="1">
      <alignment horizontal="center" vertical="top" wrapText="1"/>
    </xf>
    <xf numFmtId="1" fontId="1" fillId="10" borderId="31" xfId="0" applyNumberFormat="1" applyFont="1" applyFill="1" applyBorder="1" applyAlignment="1" applyProtection="1">
      <alignment horizontal="center" vertical="top" wrapText="1"/>
      <protection locked="0"/>
    </xf>
    <xf numFmtId="1" fontId="1" fillId="0" borderId="3" xfId="0" applyNumberFormat="1" applyFont="1" applyBorder="1" applyAlignment="1">
      <alignment horizontal="center" vertical="top" wrapText="1"/>
    </xf>
    <xf numFmtId="1" fontId="0" fillId="0" borderId="6" xfId="0" applyNumberFormat="1" applyBorder="1" applyAlignment="1">
      <alignment horizontal="right" vertical="top" wrapText="1"/>
    </xf>
    <xf numFmtId="170" fontId="0" fillId="0" borderId="6" xfId="0" applyNumberFormat="1" applyBorder="1" applyAlignment="1">
      <alignment horizontal="right" vertical="top"/>
    </xf>
    <xf numFmtId="0" fontId="25" fillId="0" borderId="3" xfId="0" applyFont="1" applyBorder="1" applyAlignment="1">
      <alignment horizontal="center" vertical="top" wrapText="1"/>
    </xf>
    <xf numFmtId="0" fontId="49" fillId="0" borderId="3" xfId="0" applyFont="1" applyBorder="1" applyAlignment="1">
      <alignment horizontal="center" vertical="top" wrapText="1"/>
    </xf>
    <xf numFmtId="168" fontId="49" fillId="0" borderId="3" xfId="0" applyNumberFormat="1" applyFont="1" applyBorder="1" applyAlignment="1">
      <alignment horizontal="center" vertical="top" wrapText="1"/>
    </xf>
    <xf numFmtId="166" fontId="25" fillId="0" borderId="3" xfId="0" applyNumberFormat="1" applyFont="1" applyBorder="1" applyAlignment="1">
      <alignment horizontal="center" vertical="top" wrapText="1"/>
    </xf>
    <xf numFmtId="0" fontId="42" fillId="0" borderId="3" xfId="0" applyFont="1" applyBorder="1" applyAlignment="1">
      <alignment horizontal="center" vertical="top" wrapText="1"/>
    </xf>
    <xf numFmtId="1" fontId="25" fillId="0" borderId="3" xfId="0" applyNumberFormat="1" applyFont="1" applyBorder="1" applyAlignment="1">
      <alignment horizontal="center" vertical="top" wrapText="1"/>
    </xf>
    <xf numFmtId="0" fontId="41" fillId="0" borderId="3" xfId="0" applyFont="1" applyBorder="1" applyAlignment="1">
      <alignment horizontal="center" vertical="top" wrapText="1"/>
    </xf>
    <xf numFmtId="0" fontId="41" fillId="0" borderId="3" xfId="0" applyFont="1" applyBorder="1" applyAlignment="1">
      <alignment vertical="top"/>
    </xf>
    <xf numFmtId="0" fontId="35" fillId="0" borderId="3" xfId="0" applyFont="1" applyBorder="1" applyAlignment="1">
      <alignment horizontal="center" vertical="top" wrapText="1"/>
    </xf>
    <xf numFmtId="0" fontId="50" fillId="0" borderId="3" xfId="0" applyFont="1" applyBorder="1" applyAlignment="1">
      <alignment horizontal="center" vertical="top" wrapText="1"/>
    </xf>
    <xf numFmtId="166" fontId="36" fillId="0" borderId="3" xfId="0" applyNumberFormat="1" applyFont="1" applyBorder="1" applyAlignment="1">
      <alignment horizontal="center" vertical="top" wrapText="1"/>
    </xf>
    <xf numFmtId="0" fontId="52" fillId="0" borderId="3" xfId="0" applyFont="1" applyBorder="1" applyAlignment="1">
      <alignment horizontal="center" vertical="top" wrapText="1"/>
    </xf>
    <xf numFmtId="0" fontId="34" fillId="0" borderId="3" xfId="0" applyFont="1" applyBorder="1" applyAlignment="1">
      <alignment horizontal="center" vertical="top" wrapText="1"/>
    </xf>
    <xf numFmtId="0" fontId="9" fillId="0" borderId="0" xfId="0" applyFont="1" applyAlignment="1">
      <alignment horizontal="right" vertical="top"/>
    </xf>
    <xf numFmtId="0" fontId="9" fillId="3" borderId="4" xfId="0" applyFont="1" applyFill="1" applyBorder="1" applyAlignment="1">
      <alignment horizontal="center" vertical="center" wrapText="1"/>
    </xf>
    <xf numFmtId="0" fontId="9" fillId="3" borderId="15" xfId="0" applyFont="1" applyFill="1" applyBorder="1" applyAlignment="1">
      <alignment horizontal="center" vertical="center"/>
    </xf>
    <xf numFmtId="0" fontId="9" fillId="3" borderId="12" xfId="0" applyFont="1" applyFill="1" applyBorder="1" applyAlignment="1">
      <alignment horizontal="center" vertical="center"/>
    </xf>
    <xf numFmtId="0" fontId="0" fillId="0" borderId="15" xfId="0" applyBorder="1" applyAlignment="1">
      <alignment horizontal="left"/>
    </xf>
    <xf numFmtId="0" fontId="0" fillId="0" borderId="12" xfId="0" applyBorder="1" applyAlignment="1">
      <alignment horizontal="left"/>
    </xf>
    <xf numFmtId="0" fontId="9" fillId="3" borderId="15" xfId="0" applyFont="1" applyFill="1" applyBorder="1" applyAlignment="1">
      <alignment horizontal="center" vertical="center" wrapText="1"/>
    </xf>
    <xf numFmtId="0" fontId="9" fillId="3" borderId="24" xfId="0" applyFont="1" applyFill="1" applyBorder="1" applyAlignment="1">
      <alignment horizontal="center" vertical="center" wrapText="1"/>
    </xf>
    <xf numFmtId="0" fontId="9" fillId="3" borderId="12" xfId="0" applyFont="1" applyFill="1" applyBorder="1" applyAlignment="1">
      <alignment horizontal="center" vertical="center" wrapText="1"/>
    </xf>
    <xf numFmtId="0" fontId="0" fillId="0" borderId="7" xfId="0" applyBorder="1" applyAlignment="1">
      <alignment horizontal="left" wrapText="1"/>
    </xf>
    <xf numFmtId="0" fontId="0" fillId="0" borderId="21" xfId="0" applyBorder="1" applyAlignment="1">
      <alignment horizontal="left" wrapText="1"/>
    </xf>
    <xf numFmtId="0" fontId="0" fillId="0" borderId="13" xfId="0" applyBorder="1" applyAlignment="1">
      <alignment horizontal="left" wrapText="1"/>
    </xf>
    <xf numFmtId="0" fontId="0" fillId="0" borderId="1" xfId="0" applyBorder="1" applyAlignment="1">
      <alignment horizontal="center" vertical="center" wrapText="1"/>
    </xf>
    <xf numFmtId="0" fontId="0" fillId="0" borderId="25" xfId="0" applyBorder="1" applyAlignment="1">
      <alignment horizontal="center" vertical="center" wrapText="1"/>
    </xf>
    <xf numFmtId="0" fontId="0" fillId="0" borderId="11" xfId="0" applyBorder="1" applyAlignment="1">
      <alignment horizontal="center" vertical="center" wrapText="1"/>
    </xf>
    <xf numFmtId="0" fontId="9" fillId="3" borderId="18" xfId="0" applyFont="1" applyFill="1" applyBorder="1" applyAlignment="1">
      <alignment horizontal="center"/>
    </xf>
    <xf numFmtId="0" fontId="9" fillId="3" borderId="19" xfId="0" applyFont="1" applyFill="1" applyBorder="1" applyAlignment="1">
      <alignment horizontal="center"/>
    </xf>
    <xf numFmtId="0" fontId="9" fillId="3" borderId="20" xfId="0" applyFont="1" applyFill="1" applyBorder="1" applyAlignment="1">
      <alignment horizontal="center"/>
    </xf>
    <xf numFmtId="0" fontId="0" fillId="0" borderId="15" xfId="0" quotePrefix="1" applyBorder="1" applyAlignment="1">
      <alignment horizontal="left"/>
    </xf>
    <xf numFmtId="0" fontId="0" fillId="0" borderId="24" xfId="0" applyBorder="1" applyAlignment="1">
      <alignment horizontal="left"/>
    </xf>
    <xf numFmtId="0" fontId="0" fillId="0" borderId="7" xfId="0" quotePrefix="1" applyBorder="1" applyAlignment="1">
      <alignment horizontal="left" vertical="center" wrapText="1"/>
    </xf>
    <xf numFmtId="0" fontId="0" fillId="0" borderId="21" xfId="0" applyBorder="1" applyAlignment="1">
      <alignment horizontal="left" vertical="center" wrapText="1"/>
    </xf>
    <xf numFmtId="0" fontId="0" fillId="0" borderId="13" xfId="0" applyBorder="1" applyAlignment="1">
      <alignment horizontal="left" vertical="center" wrapText="1"/>
    </xf>
    <xf numFmtId="0" fontId="0" fillId="0" borderId="22" xfId="0" applyBorder="1" applyAlignment="1">
      <alignment horizontal="left" vertical="center" wrapText="1"/>
    </xf>
    <xf numFmtId="0" fontId="0" fillId="0" borderId="23" xfId="0" applyBorder="1" applyAlignment="1">
      <alignment horizontal="left" vertical="center" wrapText="1"/>
    </xf>
    <xf numFmtId="0" fontId="0" fillId="0" borderId="10" xfId="0" applyBorder="1" applyAlignment="1">
      <alignment horizontal="left" vertical="center" wrapText="1"/>
    </xf>
    <xf numFmtId="0" fontId="9" fillId="3" borderId="1" xfId="0" applyFont="1" applyFill="1" applyBorder="1" applyAlignment="1">
      <alignment horizontal="center" vertical="center" wrapText="1"/>
    </xf>
    <xf numFmtId="0" fontId="17" fillId="0" borderId="4" xfId="0" applyFont="1" applyBorder="1" applyAlignment="1">
      <alignment horizontal="center" vertical="center" wrapText="1"/>
    </xf>
    <xf numFmtId="0" fontId="9" fillId="3" borderId="1" xfId="0" applyFont="1" applyFill="1" applyBorder="1" applyAlignment="1">
      <alignment horizontal="center" wrapText="1"/>
    </xf>
    <xf numFmtId="0" fontId="9" fillId="3" borderId="11" xfId="0" applyFont="1" applyFill="1" applyBorder="1" applyAlignment="1">
      <alignment horizontal="center" wrapText="1"/>
    </xf>
    <xf numFmtId="0" fontId="9" fillId="3" borderId="11" xfId="0" applyFont="1" applyFill="1" applyBorder="1" applyAlignment="1">
      <alignment horizontal="center" vertical="center" wrapText="1"/>
    </xf>
    <xf numFmtId="0" fontId="9" fillId="3" borderId="2" xfId="0" applyFont="1" applyFill="1" applyBorder="1" applyAlignment="1">
      <alignment vertical="top"/>
    </xf>
    <xf numFmtId="0" fontId="9" fillId="3" borderId="8" xfId="0" applyFont="1" applyFill="1" applyBorder="1" applyAlignment="1">
      <alignment vertical="top"/>
    </xf>
    <xf numFmtId="0" fontId="9" fillId="3" borderId="5" xfId="0" applyFont="1" applyFill="1" applyBorder="1" applyAlignment="1">
      <alignment vertical="top"/>
    </xf>
    <xf numFmtId="0" fontId="9" fillId="3" borderId="9" xfId="0" applyFont="1" applyFill="1" applyBorder="1" applyAlignment="1">
      <alignment vertical="top"/>
    </xf>
    <xf numFmtId="0" fontId="0" fillId="0" borderId="7" xfId="0" applyBorder="1" applyAlignment="1">
      <alignment horizontal="left" vertical="center" wrapText="1"/>
    </xf>
  </cellXfs>
  <cellStyles count="4">
    <cellStyle name="Comma" xfId="1" builtinId="3"/>
    <cellStyle name="Comma [0]" xfId="2" builtinId="6"/>
    <cellStyle name="Hyperlink" xfId="3" builtinId="8"/>
    <cellStyle name="Normal" xfId="0" builtinId="0"/>
  </cellStyles>
  <dxfs count="29">
    <dxf>
      <font>
        <b val="0"/>
        <i val="0"/>
        <strike val="0"/>
        <u val="none"/>
        <sz val="11"/>
        <color theme="1"/>
        <name val="Times New Roman"/>
        <family val="1"/>
        <scheme val="none"/>
      </font>
      <alignment horizontal="center" vertical="top" wrapText="1"/>
    </dxf>
    <dxf>
      <font>
        <b val="0"/>
        <i val="0"/>
        <strike val="0"/>
        <u val="none"/>
        <sz val="11"/>
        <color theme="1"/>
        <name val="Times New Roman"/>
        <family val="1"/>
        <scheme val="none"/>
      </font>
      <alignment horizontal="center" vertical="top" wrapText="1"/>
    </dxf>
    <dxf>
      <font>
        <b val="0"/>
        <i val="0"/>
        <strike val="0"/>
        <u val="none"/>
        <sz val="11"/>
        <color theme="1"/>
        <name val="Times New Roman"/>
        <family val="1"/>
        <scheme val="none"/>
      </font>
      <alignment horizontal="center" vertical="top" wrapText="1"/>
    </dxf>
    <dxf>
      <font>
        <b val="0"/>
        <i val="0"/>
        <strike val="0"/>
        <u val="none"/>
        <sz val="11"/>
        <color theme="1"/>
        <name val="Times New Roman"/>
        <family val="1"/>
        <scheme val="none"/>
      </font>
      <alignment horizontal="center" vertical="top" wrapText="1"/>
    </dxf>
    <dxf>
      <font>
        <b val="0"/>
        <i val="0"/>
        <strike val="0"/>
        <u val="none"/>
        <sz val="11"/>
        <color theme="1"/>
        <name val="Times New Roman"/>
        <family val="1"/>
        <scheme val="none"/>
      </font>
      <alignment horizontal="center" vertical="top" wrapText="1"/>
    </dxf>
    <dxf>
      <font>
        <b val="0"/>
        <i val="0"/>
        <strike val="0"/>
        <u val="none"/>
        <sz val="11"/>
        <color theme="1"/>
        <name val="Times New Roman"/>
        <family val="1"/>
        <scheme val="none"/>
      </font>
      <alignment horizontal="center" vertical="top" wrapText="1"/>
    </dxf>
    <dxf>
      <font>
        <b val="0"/>
        <i val="0"/>
        <strike val="0"/>
        <u val="none"/>
        <sz val="11"/>
        <color theme="1"/>
        <name val="Times New Roman"/>
        <family val="1"/>
        <scheme val="none"/>
      </font>
      <alignment horizontal="center" vertical="top" wrapText="1"/>
    </dxf>
    <dxf>
      <font>
        <b val="0"/>
        <i val="0"/>
        <strike val="0"/>
        <u val="none"/>
        <sz val="11"/>
        <color theme="1"/>
        <name val="Times New Roman"/>
        <family val="1"/>
        <scheme val="none"/>
      </font>
      <alignment horizontal="center" vertical="top" wrapText="1"/>
    </dxf>
    <dxf>
      <font>
        <b val="0"/>
        <i val="0"/>
        <strike val="0"/>
        <u val="none"/>
        <sz val="11"/>
        <color theme="1"/>
        <name val="Times New Roman"/>
        <family val="1"/>
        <scheme val="none"/>
      </font>
      <alignment horizontal="center" vertical="top" wrapText="1"/>
    </dxf>
    <dxf>
      <font>
        <b val="0"/>
        <i val="0"/>
        <strike val="0"/>
        <u val="none"/>
        <sz val="11"/>
        <color rgb="FF000000"/>
        <name val="Times New Roman"/>
        <family val="1"/>
        <scheme val="none"/>
      </font>
      <numFmt numFmtId="166" formatCode="_(* #,##0.000_);_(* \(#,##0.000\);_(* &quot;-&quot;??_);_(@_)"/>
      <alignment horizontal="center" vertical="top" wrapText="1"/>
    </dxf>
    <dxf>
      <font>
        <b val="0"/>
        <i val="0"/>
        <strike val="0"/>
        <u val="none"/>
        <sz val="11"/>
        <color theme="1"/>
        <name val="Times New Roman"/>
        <family val="1"/>
        <scheme val="none"/>
      </font>
      <alignment horizontal="center" vertical="top" wrapText="1"/>
    </dxf>
    <dxf>
      <font>
        <b val="0"/>
        <i val="0"/>
        <strike val="0"/>
        <u val="none"/>
        <sz val="11"/>
        <color theme="1"/>
        <name val="Times New Roman"/>
        <family val="1"/>
        <scheme val="none"/>
      </font>
      <numFmt numFmtId="0" formatCode="General"/>
      <alignment horizontal="center" vertical="top" wrapText="1"/>
    </dxf>
    <dxf>
      <font>
        <b val="0"/>
        <i val="0"/>
        <strike val="0"/>
        <u val="none"/>
        <sz val="11"/>
        <color theme="1"/>
        <name val="Times New Roman"/>
        <family val="1"/>
        <scheme val="none"/>
      </font>
      <alignment horizontal="center" vertical="top" wrapText="1"/>
    </dxf>
    <dxf>
      <font>
        <b val="0"/>
        <i val="0"/>
        <strike val="0"/>
        <u val="none"/>
        <sz val="11"/>
        <color theme="1"/>
        <name val="Times New Roman"/>
        <family val="1"/>
        <scheme val="none"/>
      </font>
      <alignment horizontal="center" vertical="top" wrapText="1"/>
    </dxf>
    <dxf>
      <font>
        <b val="0"/>
        <i val="0"/>
        <strike val="0"/>
        <u val="none"/>
        <sz val="11"/>
        <color theme="1"/>
        <name val="Times New Roman"/>
        <family val="1"/>
        <scheme val="none"/>
      </font>
      <alignment horizontal="center" vertical="top" wrapText="1"/>
    </dxf>
    <dxf>
      <font>
        <b val="0"/>
        <i val="0"/>
        <strike val="0"/>
        <u val="none"/>
        <sz val="11"/>
        <color theme="1"/>
        <name val="Times New Roman"/>
        <family val="1"/>
        <scheme val="none"/>
      </font>
      <alignment horizontal="center" vertical="top" wrapText="1"/>
    </dxf>
    <dxf>
      <font>
        <b val="0"/>
        <i val="0"/>
        <strike val="0"/>
        <u val="none"/>
        <sz val="11"/>
        <color theme="1"/>
        <name val="Times New Roman"/>
        <family val="1"/>
        <scheme val="none"/>
      </font>
      <alignment horizontal="center" vertical="top" wrapText="1"/>
    </dxf>
    <dxf>
      <font>
        <b val="0"/>
        <i val="0"/>
        <strike val="0"/>
        <u val="none"/>
        <sz val="11"/>
        <color theme="1"/>
        <name val="Times New Roman"/>
        <family val="1"/>
        <scheme val="none"/>
      </font>
      <alignment horizontal="center" vertical="top" wrapText="1"/>
    </dxf>
    <dxf>
      <font>
        <b val="0"/>
        <i val="0"/>
        <strike val="0"/>
        <u val="none"/>
        <sz val="11"/>
        <color theme="1"/>
        <name val="Times New Roman"/>
        <family val="1"/>
        <scheme val="none"/>
      </font>
      <alignment horizontal="center" vertical="top" wrapText="1"/>
    </dxf>
    <dxf>
      <font>
        <b val="0"/>
        <i val="0"/>
        <strike val="0"/>
        <u val="none"/>
        <sz val="11"/>
        <color rgb="FFFF0000"/>
        <name val="Times New Roman"/>
        <family val="1"/>
        <scheme val="none"/>
      </font>
      <alignment horizontal="center" vertical="top" wrapText="1"/>
    </dxf>
    <dxf>
      <font>
        <b val="0"/>
        <i val="0"/>
        <strike val="0"/>
        <u val="none"/>
        <sz val="11"/>
        <color rgb="FFFF0000"/>
        <name val="Times New Roman"/>
        <family val="1"/>
        <scheme val="none"/>
      </font>
      <alignment horizontal="center" vertical="top" wrapText="1"/>
    </dxf>
    <dxf>
      <font>
        <b val="0"/>
        <i val="0"/>
        <strike val="0"/>
        <u val="none"/>
        <sz val="11"/>
        <color theme="1"/>
        <name val="Times New Roman"/>
        <family val="1"/>
        <scheme val="none"/>
      </font>
      <alignment horizontal="center" vertical="top" wrapText="1"/>
    </dxf>
    <dxf>
      <font>
        <b val="0"/>
        <i val="0"/>
        <strike val="0"/>
        <u val="none"/>
        <sz val="11"/>
        <color theme="1"/>
        <name val="Times New Roman"/>
        <family val="1"/>
        <scheme val="none"/>
      </font>
      <alignment horizontal="center" vertical="top" wrapText="1"/>
    </dxf>
    <dxf>
      <font>
        <b val="0"/>
        <i val="0"/>
        <strike val="0"/>
        <u val="none"/>
        <sz val="11"/>
        <color theme="1"/>
        <name val="Times New Roman"/>
        <family val="1"/>
        <scheme val="none"/>
      </font>
      <alignment horizontal="center" vertical="top" wrapText="1"/>
    </dxf>
    <dxf>
      <font>
        <b val="0"/>
        <i val="0"/>
        <strike val="0"/>
        <u val="none"/>
        <sz val="11"/>
        <color theme="1"/>
        <name val="Times New Roman"/>
        <family val="1"/>
        <scheme val="none"/>
      </font>
      <alignment horizontal="center" vertical="top" wrapText="1"/>
    </dxf>
    <dxf>
      <numFmt numFmtId="168" formatCode="[$-409]d\-mmm\-yyyy;@"/>
    </dxf>
    <dxf>
      <font>
        <b/>
        <i val="0"/>
        <strike val="0"/>
        <condense val="0"/>
        <extend val="0"/>
        <outline val="0"/>
        <shadow val="0"/>
        <u val="none"/>
        <vertAlign val="baseline"/>
        <sz val="11"/>
        <color theme="1"/>
        <name val="Calibri"/>
        <charset val="134"/>
        <scheme val="minor"/>
      </font>
      <alignment horizontal="center" vertical="top" textRotation="0" wrapText="1" indent="0" justifyLastLine="0" shrinkToFit="0" readingOrder="0"/>
    </dxf>
    <dxf>
      <font>
        <color rgb="FF9C0006"/>
      </font>
      <fill>
        <patternFill>
          <bgColor rgb="FFFFC7CE"/>
        </patternFill>
      </fill>
    </dxf>
    <dxf>
      <font>
        <color rgb="FF9C0006"/>
      </font>
      <fill>
        <patternFill patternType="solid">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externalLink" Target="externalLinks/externalLink2.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90" Type="http://schemas.openxmlformats.org/officeDocument/2006/relationships/externalLink" Target="externalLinks/externalLink3.xml"/><Relationship Id="rId95" Type="http://schemas.openxmlformats.org/officeDocument/2006/relationships/sheetMetadata" Target="metadata.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externalLink" Target="externalLinks/externalLink1.xml"/><Relationship Id="rId91" Type="http://schemas.openxmlformats.org/officeDocument/2006/relationships/externalLink" Target="externalLinks/externalLink4.xml"/><Relationship Id="rId9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sharedStrings" Target="sharedStrings.xml"/><Relationship Id="rId9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customXml" Target="../customXml/item1.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theme" Target="theme/theme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customXml" Target="../customXml/item4.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styles" Target="styles.xml"/><Relationship Id="rId98"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drawing3.xml.rels><?xml version="1.0" encoding="UTF-8" standalone="yes"?>
<Relationships xmlns="http://schemas.openxmlformats.org/package/2006/relationships"><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1" Type="http://schemas.openxmlformats.org/officeDocument/2006/relationships/image" Target="../media/image6.jpeg"/></Relationships>
</file>

<file path=xl/drawings/_rels/drawing5.xml.rels><?xml version="1.0" encoding="UTF-8" standalone="yes"?>
<Relationships xmlns="http://schemas.openxmlformats.org/package/2006/relationships"><Relationship Id="rId1" Type="http://schemas.openxmlformats.org/officeDocument/2006/relationships/image" Target="../media/image7.jpeg"/></Relationships>
</file>

<file path=xl/drawings/_rels/drawing6.xml.rels><?xml version="1.0" encoding="UTF-8" standalone="yes"?>
<Relationships xmlns="http://schemas.openxmlformats.org/package/2006/relationships"><Relationship Id="rId2" Type="http://schemas.openxmlformats.org/officeDocument/2006/relationships/image" Target="../media/image9.jpeg"/><Relationship Id="rId1" Type="http://schemas.openxmlformats.org/officeDocument/2006/relationships/image" Target="../media/image8.jpeg"/></Relationships>
</file>

<file path=xl/drawings/_rels/drawing7.xml.rels><?xml version="1.0" encoding="UTF-8" standalone="yes"?>
<Relationships xmlns="http://schemas.openxmlformats.org/package/2006/relationships"><Relationship Id="rId2" Type="http://schemas.openxmlformats.org/officeDocument/2006/relationships/image" Target="../media/image11.jpeg"/><Relationship Id="rId1" Type="http://schemas.openxmlformats.org/officeDocument/2006/relationships/image" Target="../media/image10.jpeg"/></Relationships>
</file>

<file path=xl/drawings/_rels/drawing8.xml.rels><?xml version="1.0" encoding="UTF-8" standalone="yes"?>
<Relationships xmlns="http://schemas.openxmlformats.org/package/2006/relationships"><Relationship Id="rId2" Type="http://schemas.openxmlformats.org/officeDocument/2006/relationships/image" Target="../media/image13.jpeg"/><Relationship Id="rId1" Type="http://schemas.openxmlformats.org/officeDocument/2006/relationships/image" Target="../media/image12.jpeg"/></Relationships>
</file>

<file path=xl/drawings/_rels/drawing9.xml.rels><?xml version="1.0" encoding="UTF-8" standalone="yes"?>
<Relationships xmlns="http://schemas.openxmlformats.org/package/2006/relationships"><Relationship Id="rId1" Type="http://schemas.openxmlformats.org/officeDocument/2006/relationships/image" Target="../media/image14.jpeg"/></Relationships>
</file>

<file path=xl/drawings/_rels/drawing10.xml.rels><?xml version="1.0" encoding="UTF-8" standalone="yes"?>
<Relationships xmlns="http://schemas.openxmlformats.org/package/2006/relationships"><Relationship Id="rId3" Type="http://schemas.openxmlformats.org/officeDocument/2006/relationships/image" Target="../media/image17.jpeg"/><Relationship Id="rId2" Type="http://schemas.openxmlformats.org/officeDocument/2006/relationships/image" Target="../media/image16.jpeg"/><Relationship Id="rId1" Type="http://schemas.openxmlformats.org/officeDocument/2006/relationships/image" Target="../media/image15.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18.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19.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20.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21.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22.png"/></Relationships>
</file>

<file path=xl/drawings/_rels/drawing16.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s>
</file>

<file path=xl/drawings/_rels/drawing17.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27.png"/><Relationship Id="rId1" Type="http://schemas.openxmlformats.org/officeDocument/2006/relationships/image" Target="../media/image26.png"/><Relationship Id="rId4" Type="http://schemas.openxmlformats.org/officeDocument/2006/relationships/image" Target="../media/image29.png"/></Relationships>
</file>

<file path=xl/drawings/_rels/drawing18.xml.rels><?xml version="1.0" encoding="UTF-8" standalone="yes"?>
<Relationships xmlns="http://schemas.openxmlformats.org/package/2006/relationships"><Relationship Id="rId8" Type="http://schemas.openxmlformats.org/officeDocument/2006/relationships/image" Target="../media/image37.png"/><Relationship Id="rId3" Type="http://schemas.openxmlformats.org/officeDocument/2006/relationships/image" Target="../media/image32.png"/><Relationship Id="rId7" Type="http://schemas.openxmlformats.org/officeDocument/2006/relationships/image" Target="../media/image36.png"/><Relationship Id="rId2" Type="http://schemas.openxmlformats.org/officeDocument/2006/relationships/image" Target="../media/image31.png"/><Relationship Id="rId1" Type="http://schemas.openxmlformats.org/officeDocument/2006/relationships/image" Target="../media/image30.png"/><Relationship Id="rId6" Type="http://schemas.openxmlformats.org/officeDocument/2006/relationships/image" Target="../media/image35.png"/><Relationship Id="rId5" Type="http://schemas.openxmlformats.org/officeDocument/2006/relationships/image" Target="../media/image34.png"/><Relationship Id="rId4" Type="http://schemas.openxmlformats.org/officeDocument/2006/relationships/image" Target="../media/image33.png"/></Relationships>
</file>

<file path=xl/drawings/_rels/drawing19.xml.rels><?xml version="1.0" encoding="UTF-8" standalone="yes"?>
<Relationships xmlns="http://schemas.openxmlformats.org/package/2006/relationships"><Relationship Id="rId2" Type="http://schemas.openxmlformats.org/officeDocument/2006/relationships/image" Target="../media/image39.png"/><Relationship Id="rId1" Type="http://schemas.openxmlformats.org/officeDocument/2006/relationships/image" Target="../media/image38.png"/></Relationships>
</file>

<file path=xl/drawings/_rels/drawing20.xml.rels><?xml version="1.0" encoding="UTF-8" standalone="yes"?>
<Relationships xmlns="http://schemas.openxmlformats.org/package/2006/relationships"><Relationship Id="rId1" Type="http://schemas.openxmlformats.org/officeDocument/2006/relationships/image" Target="../media/image40.jpeg"/></Relationships>
</file>

<file path=xl/drawings/_rels/drawing21.xml.rels><?xml version="1.0" encoding="UTF-8" standalone="yes"?>
<Relationships xmlns="http://schemas.openxmlformats.org/package/2006/relationships"><Relationship Id="rId3" Type="http://schemas.openxmlformats.org/officeDocument/2006/relationships/image" Target="../media/image43.jpeg"/><Relationship Id="rId2" Type="http://schemas.openxmlformats.org/officeDocument/2006/relationships/image" Target="../media/image42.jpeg"/><Relationship Id="rId1" Type="http://schemas.openxmlformats.org/officeDocument/2006/relationships/image" Target="../media/image41.jpeg"/><Relationship Id="rId4" Type="http://schemas.openxmlformats.org/officeDocument/2006/relationships/image" Target="../media/image44.jpeg"/></Relationships>
</file>

<file path=xl/drawings/_rels/drawing22.xml.rels><?xml version="1.0" encoding="UTF-8" standalone="yes"?>
<Relationships xmlns="http://schemas.openxmlformats.org/package/2006/relationships"><Relationship Id="rId1" Type="http://schemas.openxmlformats.org/officeDocument/2006/relationships/image" Target="../media/image45.png"/></Relationships>
</file>

<file path=xl/drawings/_rels/drawing23.xml.rels><?xml version="1.0" encoding="UTF-8" standalone="yes"?>
<Relationships xmlns="http://schemas.openxmlformats.org/package/2006/relationships"><Relationship Id="rId3" Type="http://schemas.openxmlformats.org/officeDocument/2006/relationships/image" Target="../media/image48.png"/><Relationship Id="rId2" Type="http://schemas.openxmlformats.org/officeDocument/2006/relationships/image" Target="../media/image47.png"/><Relationship Id="rId1" Type="http://schemas.openxmlformats.org/officeDocument/2006/relationships/image" Target="../media/image46.png"/></Relationships>
</file>

<file path=xl/drawings/_rels/drawing24.xml.rels><?xml version="1.0" encoding="UTF-8" standalone="yes"?>
<Relationships xmlns="http://schemas.openxmlformats.org/package/2006/relationships"><Relationship Id="rId1" Type="http://schemas.openxmlformats.org/officeDocument/2006/relationships/image" Target="../media/image49.jpeg"/></Relationships>
</file>

<file path=xl/drawings/_rels/drawing25.xml.rels><?xml version="1.0" encoding="UTF-8" standalone="yes"?>
<Relationships xmlns="http://schemas.openxmlformats.org/package/2006/relationships"><Relationship Id="rId1" Type="http://schemas.openxmlformats.org/officeDocument/2006/relationships/image" Target="../media/image50.jpeg"/></Relationships>
</file>

<file path=xl/drawings/_rels/drawing26.xml.rels><?xml version="1.0" encoding="UTF-8" standalone="yes"?>
<Relationships xmlns="http://schemas.openxmlformats.org/package/2006/relationships"><Relationship Id="rId3" Type="http://schemas.openxmlformats.org/officeDocument/2006/relationships/image" Target="../media/image53.jpeg"/><Relationship Id="rId2" Type="http://schemas.openxmlformats.org/officeDocument/2006/relationships/image" Target="../media/image52.jpeg"/><Relationship Id="rId1" Type="http://schemas.openxmlformats.org/officeDocument/2006/relationships/image" Target="../media/image51.jpeg"/></Relationships>
</file>

<file path=xl/drawings/drawing1.xml><?xml version="1.0" encoding="utf-8"?>
<xdr:wsDr xmlns:xdr="http://schemas.openxmlformats.org/drawingml/2006/spreadsheetDrawing" xmlns:a="http://schemas.openxmlformats.org/drawingml/2006/main">
  <xdr:twoCellAnchor>
    <xdr:from>
      <xdr:col>7</xdr:col>
      <xdr:colOff>14968</xdr:colOff>
      <xdr:row>15</xdr:row>
      <xdr:rowOff>19051</xdr:rowOff>
    </xdr:from>
    <xdr:to>
      <xdr:col>22</xdr:col>
      <xdr:colOff>50349</xdr:colOff>
      <xdr:row>28</xdr:row>
      <xdr:rowOff>180976</xdr:rowOff>
    </xdr:to>
    <xdr:grpSp>
      <xdr:nvGrpSpPr>
        <xdr:cNvPr id="8" name="Group 7">
          <a:extLst>
            <a:ext uri="{FF2B5EF4-FFF2-40B4-BE49-F238E27FC236}">
              <a16:creationId xmlns:a16="http://schemas.microsoft.com/office/drawing/2014/main" id="{00000000-0008-0000-0000-000008000000}"/>
            </a:ext>
          </a:extLst>
        </xdr:cNvPr>
        <xdr:cNvGrpSpPr/>
      </xdr:nvGrpSpPr>
      <xdr:grpSpPr>
        <a:xfrm>
          <a:off x="7758793" y="2886076"/>
          <a:ext cx="8893631" cy="3019425"/>
          <a:chOff x="6787243" y="2895601"/>
          <a:chExt cx="7817306" cy="3019425"/>
        </a:xfrm>
      </xdr:grpSpPr>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264" t="1623" r="10364" b="11616"/>
          <a:stretch>
            <a:fillRect/>
          </a:stretch>
        </xdr:blipFill>
        <xdr:spPr>
          <a:xfrm>
            <a:off x="6787243" y="2896962"/>
            <a:ext cx="3996793" cy="3018064"/>
          </a:xfrm>
          <a:prstGeom prst="rect">
            <a:avLst/>
          </a:prstGeom>
        </xdr:spPr>
      </xdr:pic>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6358" r="11932" b="14683"/>
          <a:stretch>
            <a:fillRect/>
          </a:stretch>
        </xdr:blipFill>
        <xdr:spPr>
          <a:xfrm>
            <a:off x="10770055" y="2895601"/>
            <a:ext cx="3834494" cy="2990850"/>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8</xdr:col>
      <xdr:colOff>9524</xdr:colOff>
      <xdr:row>9</xdr:row>
      <xdr:rowOff>19050</xdr:rowOff>
    </xdr:from>
    <xdr:to>
      <xdr:col>16</xdr:col>
      <xdr:colOff>569275</xdr:colOff>
      <xdr:row>39</xdr:row>
      <xdr:rowOff>9525</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8915399" y="1743075"/>
          <a:ext cx="4598351" cy="6086475"/>
          <a:chOff x="7810499" y="1743075"/>
          <a:chExt cx="4112576" cy="6086475"/>
        </a:xfrm>
      </xdr:grpSpPr>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5611" t="10485" r="5097" b="1554"/>
          <a:stretch>
            <a:fillRect/>
          </a:stretch>
        </xdr:blipFill>
        <xdr:spPr>
          <a:xfrm>
            <a:off x="7810499" y="4791076"/>
            <a:ext cx="4112576" cy="3038474"/>
          </a:xfrm>
          <a:prstGeom prst="rect">
            <a:avLst/>
          </a:prstGeom>
        </xdr:spPr>
      </xdr:pic>
      <xdr:pic>
        <xdr:nvPicPr>
          <xdr:cNvPr id="8" name="Picture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3259" r="2528" b="6517"/>
          <a:stretch>
            <a:fillRect/>
          </a:stretch>
        </xdr:blipFill>
        <xdr:spPr>
          <a:xfrm>
            <a:off x="7820026" y="1743075"/>
            <a:ext cx="4095749" cy="3048000"/>
          </a:xfrm>
          <a:prstGeom prst="rect">
            <a:avLst/>
          </a:prstGeom>
        </xdr:spPr>
      </xdr:pic>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0</xdr:colOff>
      <xdr:row>10</xdr:row>
      <xdr:rowOff>0</xdr:rowOff>
    </xdr:from>
    <xdr:to>
      <xdr:col>17</xdr:col>
      <xdr:colOff>333237</xdr:colOff>
      <xdr:row>24</xdr:row>
      <xdr:rowOff>155864</xdr:rowOff>
    </xdr:to>
    <xdr:pic>
      <xdr:nvPicPr>
        <xdr:cNvPr id="6" name="Picture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991475" y="1914525"/>
          <a:ext cx="4237990" cy="320357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893</xdr:colOff>
      <xdr:row>10</xdr:row>
      <xdr:rowOff>9525</xdr:rowOff>
    </xdr:from>
    <xdr:to>
      <xdr:col>18</xdr:col>
      <xdr:colOff>542925</xdr:colOff>
      <xdr:row>28</xdr:row>
      <xdr:rowOff>161925</xdr:rowOff>
    </xdr:to>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l="7481" r="4735" b="8460"/>
        <a:stretch>
          <a:fillRect/>
        </a:stretch>
      </xdr:blipFill>
      <xdr:spPr>
        <a:xfrm>
          <a:off x="7992110" y="1924050"/>
          <a:ext cx="5038090" cy="39624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182217</xdr:colOff>
      <xdr:row>9</xdr:row>
      <xdr:rowOff>173934</xdr:rowOff>
    </xdr:from>
    <xdr:to>
      <xdr:col>15</xdr:col>
      <xdr:colOff>70402</xdr:colOff>
      <xdr:row>21</xdr:row>
      <xdr:rowOff>33082</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7577" t="6807" r="7773" b="7774"/>
        <a:stretch>
          <a:fillRect/>
        </a:stretch>
      </xdr:blipFill>
      <xdr:spPr>
        <a:xfrm>
          <a:off x="7982585" y="1897380"/>
          <a:ext cx="3231515" cy="252666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8</xdr:col>
      <xdr:colOff>180974</xdr:colOff>
      <xdr:row>10</xdr:row>
      <xdr:rowOff>9525</xdr:rowOff>
    </xdr:from>
    <xdr:to>
      <xdr:col>17</xdr:col>
      <xdr:colOff>70660</xdr:colOff>
      <xdr:row>39</xdr:row>
      <xdr:rowOff>187004</xdr:rowOff>
    </xdr:to>
    <xdr:grpSp>
      <xdr:nvGrpSpPr>
        <xdr:cNvPr id="6" name="Group 5">
          <a:extLst>
            <a:ext uri="{FF2B5EF4-FFF2-40B4-BE49-F238E27FC236}">
              <a16:creationId xmlns:a16="http://schemas.microsoft.com/office/drawing/2014/main" id="{00000000-0008-0000-0500-000006000000}"/>
            </a:ext>
          </a:extLst>
        </xdr:cNvPr>
        <xdr:cNvGrpSpPr/>
      </xdr:nvGrpSpPr>
      <xdr:grpSpPr>
        <a:xfrm>
          <a:off x="9086849" y="1924050"/>
          <a:ext cx="4566461" cy="6082979"/>
          <a:chOff x="7981949" y="1924050"/>
          <a:chExt cx="4014011" cy="6082979"/>
        </a:xfrm>
      </xdr:grpSpPr>
      <xdr:pic>
        <xdr:nvPicPr>
          <xdr:cNvPr id="3" name="Picture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6913" t="4167" r="7955" b="10732"/>
          <a:stretch>
            <a:fillRect/>
          </a:stretch>
        </xdr:blipFill>
        <xdr:spPr>
          <a:xfrm>
            <a:off x="7981950" y="5000624"/>
            <a:ext cx="4010026" cy="3006405"/>
          </a:xfrm>
          <a:prstGeom prst="rect">
            <a:avLst/>
          </a:prstGeom>
        </xdr:spPr>
      </xdr:pic>
      <xdr:pic>
        <xdr:nvPicPr>
          <xdr:cNvPr id="5" name="Picture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2960" t="5840" r="4616"/>
          <a:stretch>
            <a:fillRect/>
          </a:stretch>
        </xdr:blipFill>
        <xdr:spPr>
          <a:xfrm>
            <a:off x="7981949" y="1924050"/>
            <a:ext cx="4014011" cy="3067050"/>
          </a:xfrm>
          <a:prstGeom prst="rect">
            <a:avLst/>
          </a:prstGeom>
        </xdr:spPr>
      </xdr:pic>
    </xdr:grpSp>
    <xdr:clientData/>
  </xdr:twoCellAnchor>
</xdr:wsDr>
</file>

<file path=xl/drawings/drawing7.xml><?xml version="1.0" encoding="utf-8"?>
<xdr:wsDr xmlns:xdr="http://schemas.openxmlformats.org/drawingml/2006/spreadsheetDrawing" xmlns:a="http://schemas.openxmlformats.org/drawingml/2006/main">
  <xdr:twoCellAnchor>
    <xdr:from>
      <xdr:col>8</xdr:col>
      <xdr:colOff>180975</xdr:colOff>
      <xdr:row>9</xdr:row>
      <xdr:rowOff>38101</xdr:rowOff>
    </xdr:from>
    <xdr:to>
      <xdr:col>16</xdr:col>
      <xdr:colOff>27091</xdr:colOff>
      <xdr:row>34</xdr:row>
      <xdr:rowOff>19051</xdr:rowOff>
    </xdr:to>
    <xdr:grpSp>
      <xdr:nvGrpSpPr>
        <xdr:cNvPr id="6" name="Group 5">
          <a:extLst>
            <a:ext uri="{FF2B5EF4-FFF2-40B4-BE49-F238E27FC236}">
              <a16:creationId xmlns:a16="http://schemas.microsoft.com/office/drawing/2014/main" id="{00000000-0008-0000-0600-000006000000}"/>
            </a:ext>
          </a:extLst>
        </xdr:cNvPr>
        <xdr:cNvGrpSpPr/>
      </xdr:nvGrpSpPr>
      <xdr:grpSpPr>
        <a:xfrm>
          <a:off x="9086850" y="1762126"/>
          <a:ext cx="3884716" cy="5124450"/>
          <a:chOff x="7981950" y="1762126"/>
          <a:chExt cx="3398941" cy="5124450"/>
        </a:xfrm>
      </xdr:grpSpPr>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10542" t="7470" r="10301" b="14216"/>
          <a:stretch>
            <a:fillRect/>
          </a:stretch>
        </xdr:blipFill>
        <xdr:spPr>
          <a:xfrm>
            <a:off x="7981950" y="1762126"/>
            <a:ext cx="3388908" cy="2514600"/>
          </a:xfrm>
          <a:prstGeom prst="rect">
            <a:avLst/>
          </a:prstGeom>
        </xdr:spPr>
      </xdr:pic>
      <xdr:pic>
        <xdr:nvPicPr>
          <xdr:cNvPr id="5" name="Picture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10152" t="7677" r="14091" b="14545"/>
          <a:stretch>
            <a:fillRect/>
          </a:stretch>
        </xdr:blipFill>
        <xdr:spPr>
          <a:xfrm>
            <a:off x="7991475" y="4276726"/>
            <a:ext cx="3389416" cy="2609850"/>
          </a:xfrm>
          <a:prstGeom prst="rect">
            <a:avLst/>
          </a:prstGeom>
        </xdr:spPr>
      </xdr:pic>
    </xdr:grpSp>
    <xdr:clientData/>
  </xdr:twoCellAnchor>
</xdr:wsDr>
</file>

<file path=xl/drawings/drawing8.xml><?xml version="1.0" encoding="utf-8"?>
<xdr:wsDr xmlns:xdr="http://schemas.openxmlformats.org/drawingml/2006/spreadsheetDrawing" xmlns:a="http://schemas.openxmlformats.org/drawingml/2006/main">
  <xdr:twoCellAnchor>
    <xdr:from>
      <xdr:col>8</xdr:col>
      <xdr:colOff>161925</xdr:colOff>
      <xdr:row>9</xdr:row>
      <xdr:rowOff>26194</xdr:rowOff>
    </xdr:from>
    <xdr:to>
      <xdr:col>16</xdr:col>
      <xdr:colOff>303204</xdr:colOff>
      <xdr:row>35</xdr:row>
      <xdr:rowOff>60616</xdr:rowOff>
    </xdr:to>
    <xdr:grpSp>
      <xdr:nvGrpSpPr>
        <xdr:cNvPr id="6" name="Group 5">
          <a:extLst>
            <a:ext uri="{FF2B5EF4-FFF2-40B4-BE49-F238E27FC236}">
              <a16:creationId xmlns:a16="http://schemas.microsoft.com/office/drawing/2014/main" id="{00000000-0008-0000-0700-000006000000}"/>
            </a:ext>
          </a:extLst>
        </xdr:cNvPr>
        <xdr:cNvGrpSpPr/>
      </xdr:nvGrpSpPr>
      <xdr:grpSpPr>
        <a:xfrm>
          <a:off x="9067800" y="1750219"/>
          <a:ext cx="4179879" cy="5368422"/>
          <a:chOff x="7962900" y="1750219"/>
          <a:chExt cx="3694104" cy="5368422"/>
        </a:xfrm>
      </xdr:grpSpPr>
      <xdr:pic>
        <xdr:nvPicPr>
          <xdr:cNvPr id="3" name="Picture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13333" r="9926" b="25679"/>
          <a:stretch>
            <a:fillRect/>
          </a:stretch>
        </xdr:blipFill>
        <xdr:spPr>
          <a:xfrm>
            <a:off x="7981950" y="1750219"/>
            <a:ext cx="3675054" cy="2669381"/>
          </a:xfrm>
          <a:prstGeom prst="rect">
            <a:avLst/>
          </a:prstGeom>
        </xdr:spPr>
      </xdr:pic>
      <xdr:pic>
        <xdr:nvPicPr>
          <xdr:cNvPr id="5" name="Picture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l="15236" t="9946" r="16545" b="23689"/>
          <a:stretch>
            <a:fillRect/>
          </a:stretch>
        </xdr:blipFill>
        <xdr:spPr>
          <a:xfrm>
            <a:off x="7962900" y="4429126"/>
            <a:ext cx="3686175" cy="2689515"/>
          </a:xfrm>
          <a:prstGeom prst="rect">
            <a:avLst/>
          </a:prstGeom>
        </xdr:spPr>
      </xdr:pic>
    </xdr:grpSp>
    <xdr:clientData/>
  </xdr:twoCellAnchor>
</xdr:wsDr>
</file>

<file path=xl/drawings/drawing9.xml><?xml version="1.0" encoding="utf-8"?>
<xdr:wsDr xmlns:xdr="http://schemas.openxmlformats.org/drawingml/2006/spreadsheetDrawing" xmlns:a="http://schemas.openxmlformats.org/drawingml/2006/main">
  <xdr:twoCellAnchor editAs="oneCell">
    <xdr:from>
      <xdr:col>8</xdr:col>
      <xdr:colOff>180975</xdr:colOff>
      <xdr:row>9</xdr:row>
      <xdr:rowOff>180975</xdr:rowOff>
    </xdr:from>
    <xdr:to>
      <xdr:col>19</xdr:col>
      <xdr:colOff>9525</xdr:colOff>
      <xdr:row>28</xdr:row>
      <xdr:rowOff>47625</xdr:rowOff>
    </xdr:to>
    <xdr:pic>
      <xdr:nvPicPr>
        <xdr:cNvPr id="3" name="Picture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l="5484" t="6452" r="6129" b="6237"/>
        <a:stretch>
          <a:fillRect/>
        </a:stretch>
      </xdr:blipFill>
      <xdr:spPr>
        <a:xfrm>
          <a:off x="7981950" y="1905000"/>
          <a:ext cx="5191125" cy="386715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8</xdr:col>
      <xdr:colOff>123825</xdr:colOff>
      <xdr:row>41</xdr:row>
      <xdr:rowOff>9525</xdr:rowOff>
    </xdr:from>
    <xdr:to>
      <xdr:col>17</xdr:col>
      <xdr:colOff>355600</xdr:colOff>
      <xdr:row>51</xdr:row>
      <xdr:rowOff>152400</xdr:rowOff>
    </xdr:to>
    <xdr:pic>
      <xdr:nvPicPr>
        <xdr:cNvPr id="9" name="Picture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b="37318"/>
        <a:stretch>
          <a:fillRect/>
        </a:stretch>
      </xdr:blipFill>
      <xdr:spPr>
        <a:xfrm>
          <a:off x="7924800" y="8210550"/>
          <a:ext cx="4327525" cy="2047875"/>
        </a:xfrm>
        <a:prstGeom prst="rect">
          <a:avLst/>
        </a:prstGeom>
      </xdr:spPr>
    </xdr:pic>
    <xdr:clientData/>
  </xdr:twoCellAnchor>
  <xdr:twoCellAnchor editAs="oneCell">
    <xdr:from>
      <xdr:col>8</xdr:col>
      <xdr:colOff>184462</xdr:colOff>
      <xdr:row>10</xdr:row>
      <xdr:rowOff>28575</xdr:rowOff>
    </xdr:from>
    <xdr:to>
      <xdr:col>14</xdr:col>
      <xdr:colOff>466725</xdr:colOff>
      <xdr:row>18</xdr:row>
      <xdr:rowOff>19050</xdr:rowOff>
    </xdr:to>
    <xdr:pic>
      <xdr:nvPicPr>
        <xdr:cNvPr id="3" name="Picture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12217" t="13890" r="6155" b="30934"/>
        <a:stretch>
          <a:fillRect/>
        </a:stretch>
      </xdr:blipFill>
      <xdr:spPr>
        <a:xfrm>
          <a:off x="7985125" y="1943100"/>
          <a:ext cx="2968625" cy="1514475"/>
        </a:xfrm>
        <a:prstGeom prst="rect">
          <a:avLst/>
        </a:prstGeom>
      </xdr:spPr>
    </xdr:pic>
    <xdr:clientData/>
  </xdr:twoCellAnchor>
  <xdr:twoCellAnchor editAs="oneCell">
    <xdr:from>
      <xdr:col>8</xdr:col>
      <xdr:colOff>180974</xdr:colOff>
      <xdr:row>18</xdr:row>
      <xdr:rowOff>28575</xdr:rowOff>
    </xdr:from>
    <xdr:to>
      <xdr:col>16</xdr:col>
      <xdr:colOff>447674</xdr:colOff>
      <xdr:row>31</xdr:row>
      <xdr:rowOff>104775</xdr:rowOff>
    </xdr:to>
    <xdr:pic>
      <xdr:nvPicPr>
        <xdr:cNvPr id="7" name="Picture 6">
          <a:extLst>
            <a:ext uri="{FF2B5EF4-FFF2-40B4-BE49-F238E27FC236}">
              <a16:creationId xmlns:a16="http://schemas.microsoft.com/office/drawing/2014/main" id="{00000000-0008-0000-0A00-000007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l="7114" t="7047" r="11382" b="9484"/>
        <a:stretch>
          <a:fillRect/>
        </a:stretch>
      </xdr:blipFill>
      <xdr:spPr>
        <a:xfrm>
          <a:off x="7981315" y="3467100"/>
          <a:ext cx="3800475" cy="293370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8</xdr:col>
      <xdr:colOff>179916</xdr:colOff>
      <xdr:row>9</xdr:row>
      <xdr:rowOff>179916</xdr:rowOff>
    </xdr:from>
    <xdr:to>
      <xdr:col>21</xdr:col>
      <xdr:colOff>550333</xdr:colOff>
      <xdr:row>33</xdr:row>
      <xdr:rowOff>52917</xdr:rowOff>
    </xdr:to>
    <xdr:pic>
      <xdr:nvPicPr>
        <xdr:cNvPr id="3" name="Picture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4836" r="4455" b="10902"/>
        <a:stretch>
          <a:fillRect/>
        </a:stretch>
      </xdr:blipFill>
      <xdr:spPr>
        <a:xfrm>
          <a:off x="7980680" y="1903730"/>
          <a:ext cx="6513830" cy="482600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9</xdr:col>
      <xdr:colOff>0</xdr:colOff>
      <xdr:row>9</xdr:row>
      <xdr:rowOff>179916</xdr:rowOff>
    </xdr:from>
    <xdr:to>
      <xdr:col>20</xdr:col>
      <xdr:colOff>72767</xdr:colOff>
      <xdr:row>29</xdr:row>
      <xdr:rowOff>42334</xdr:rowOff>
    </xdr:to>
    <xdr:pic>
      <xdr:nvPicPr>
        <xdr:cNvPr id="6" name="Picture 5">
          <a:extLst>
            <a:ext uri="{FF2B5EF4-FFF2-40B4-BE49-F238E27FC236}">
              <a16:creationId xmlns:a16="http://schemas.microsoft.com/office/drawing/2014/main" id="{00000000-0008-0000-0C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8602" t="8297" r="10138" b="11420"/>
        <a:stretch>
          <a:fillRect/>
        </a:stretch>
      </xdr:blipFill>
      <xdr:spPr>
        <a:xfrm>
          <a:off x="7991475" y="1903730"/>
          <a:ext cx="5434965" cy="4053205"/>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9</xdr:col>
      <xdr:colOff>1</xdr:colOff>
      <xdr:row>9</xdr:row>
      <xdr:rowOff>179917</xdr:rowOff>
    </xdr:from>
    <xdr:to>
      <xdr:col>20</xdr:col>
      <xdr:colOff>370417</xdr:colOff>
      <xdr:row>30</xdr:row>
      <xdr:rowOff>131062</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6602" t="10412" r="11503" b="7567"/>
        <a:stretch>
          <a:fillRect/>
        </a:stretch>
      </xdr:blipFill>
      <xdr:spPr>
        <a:xfrm>
          <a:off x="7991475" y="1903730"/>
          <a:ext cx="5732780" cy="433260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9</xdr:col>
      <xdr:colOff>9525</xdr:colOff>
      <xdr:row>9</xdr:row>
      <xdr:rowOff>171450</xdr:rowOff>
    </xdr:from>
    <xdr:to>
      <xdr:col>18</xdr:col>
      <xdr:colOff>356919</xdr:colOff>
      <xdr:row>26</xdr:row>
      <xdr:rowOff>161925</xdr:rowOff>
    </xdr:to>
    <xdr:pic>
      <xdr:nvPicPr>
        <xdr:cNvPr id="4" name="Picture 3">
          <a:extLst>
            <a:ext uri="{FF2B5EF4-FFF2-40B4-BE49-F238E27FC236}">
              <a16:creationId xmlns:a16="http://schemas.microsoft.com/office/drawing/2014/main" id="{00000000-0008-0000-0E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8238" r="10228" b="19444"/>
        <a:stretch>
          <a:fillRect/>
        </a:stretch>
      </xdr:blipFill>
      <xdr:spPr>
        <a:xfrm>
          <a:off x="8001000" y="1895475"/>
          <a:ext cx="4843145" cy="3609975"/>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9</xdr:col>
      <xdr:colOff>0</xdr:colOff>
      <xdr:row>9</xdr:row>
      <xdr:rowOff>190498</xdr:rowOff>
    </xdr:from>
    <xdr:to>
      <xdr:col>21</xdr:col>
      <xdr:colOff>127547</xdr:colOff>
      <xdr:row>29</xdr:row>
      <xdr:rowOff>74083</xdr:rowOff>
    </xdr:to>
    <xdr:pic>
      <xdr:nvPicPr>
        <xdr:cNvPr id="3" name="Picture 2">
          <a:extLst>
            <a:ext uri="{FF2B5EF4-FFF2-40B4-BE49-F238E27FC236}">
              <a16:creationId xmlns:a16="http://schemas.microsoft.com/office/drawing/2014/main" id="{00000000-0008-0000-0F00-000003000000}"/>
            </a:ext>
          </a:extLst>
        </xdr:cNvPr>
        <xdr:cNvPicPr>
          <a:picLocks noChangeAspect="1"/>
        </xdr:cNvPicPr>
      </xdr:nvPicPr>
      <xdr:blipFill>
        <a:blip xmlns:r="http://schemas.openxmlformats.org/officeDocument/2006/relationships" r:embed="rId1"/>
        <a:stretch>
          <a:fillRect/>
        </a:stretch>
      </xdr:blipFill>
      <xdr:spPr>
        <a:xfrm>
          <a:off x="7991475" y="1913890"/>
          <a:ext cx="6080125" cy="4074795"/>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7</xdr:col>
      <xdr:colOff>342900</xdr:colOff>
      <xdr:row>17</xdr:row>
      <xdr:rowOff>0</xdr:rowOff>
    </xdr:from>
    <xdr:to>
      <xdr:col>13</xdr:col>
      <xdr:colOff>257600</xdr:colOff>
      <xdr:row>27</xdr:row>
      <xdr:rowOff>319</xdr:rowOff>
    </xdr:to>
    <xdr:pic>
      <xdr:nvPicPr>
        <xdr:cNvPr id="2" name="Picture 1">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1"/>
        <a:stretch>
          <a:fillRect/>
        </a:stretch>
      </xdr:blipFill>
      <xdr:spPr>
        <a:xfrm>
          <a:off x="8905875" y="3248025"/>
          <a:ext cx="3028950" cy="2286000"/>
        </a:xfrm>
        <a:prstGeom prst="rect">
          <a:avLst/>
        </a:prstGeom>
      </xdr:spPr>
    </xdr:pic>
    <xdr:clientData/>
  </xdr:twoCellAnchor>
  <xdr:twoCellAnchor editAs="oneCell">
    <xdr:from>
      <xdr:col>14</xdr:col>
      <xdr:colOff>19050</xdr:colOff>
      <xdr:row>16</xdr:row>
      <xdr:rowOff>171450</xdr:rowOff>
    </xdr:from>
    <xdr:to>
      <xdr:col>20</xdr:col>
      <xdr:colOff>190925</xdr:colOff>
      <xdr:row>26</xdr:row>
      <xdr:rowOff>171769</xdr:rowOff>
    </xdr:to>
    <xdr:pic>
      <xdr:nvPicPr>
        <xdr:cNvPr id="3" name="Picture 2">
          <a:extLst>
            <a:ext uri="{FF2B5EF4-FFF2-40B4-BE49-F238E27FC236}">
              <a16:creationId xmlns:a16="http://schemas.microsoft.com/office/drawing/2014/main" id="{00000000-0008-0000-1000-000003000000}"/>
            </a:ext>
          </a:extLst>
        </xdr:cNvPr>
        <xdr:cNvPicPr>
          <a:picLocks noChangeAspect="1"/>
        </xdr:cNvPicPr>
      </xdr:nvPicPr>
      <xdr:blipFill>
        <a:blip xmlns:r="http://schemas.openxmlformats.org/officeDocument/2006/relationships" r:embed="rId2"/>
        <a:stretch>
          <a:fillRect/>
        </a:stretch>
      </xdr:blipFill>
      <xdr:spPr>
        <a:xfrm>
          <a:off x="12287250" y="3228975"/>
          <a:ext cx="3038475" cy="2286000"/>
        </a:xfrm>
        <a:prstGeom prst="rect">
          <a:avLst/>
        </a:prstGeom>
      </xdr:spPr>
    </xdr:pic>
    <xdr:clientData/>
  </xdr:twoCellAnchor>
  <xdr:twoCellAnchor editAs="oneCell">
    <xdr:from>
      <xdr:col>7</xdr:col>
      <xdr:colOff>333375</xdr:colOff>
      <xdr:row>28</xdr:row>
      <xdr:rowOff>19050</xdr:rowOff>
    </xdr:from>
    <xdr:to>
      <xdr:col>13</xdr:col>
      <xdr:colOff>248075</xdr:colOff>
      <xdr:row>40</xdr:row>
      <xdr:rowOff>19369</xdr:rowOff>
    </xdr:to>
    <xdr:pic>
      <xdr:nvPicPr>
        <xdr:cNvPr id="4" name="Picture 3">
          <a:extLst>
            <a:ext uri="{FF2B5EF4-FFF2-40B4-BE49-F238E27FC236}">
              <a16:creationId xmlns:a16="http://schemas.microsoft.com/office/drawing/2014/main" id="{00000000-0008-0000-1000-000004000000}"/>
            </a:ext>
          </a:extLst>
        </xdr:cNvPr>
        <xdr:cNvPicPr>
          <a:picLocks noChangeAspect="1"/>
        </xdr:cNvPicPr>
      </xdr:nvPicPr>
      <xdr:blipFill>
        <a:blip xmlns:r="http://schemas.openxmlformats.org/officeDocument/2006/relationships" r:embed="rId3"/>
        <a:stretch>
          <a:fillRect/>
        </a:stretch>
      </xdr:blipFill>
      <xdr:spPr>
        <a:xfrm>
          <a:off x="8896350" y="5743575"/>
          <a:ext cx="3028950" cy="228600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7</xdr:col>
      <xdr:colOff>923925</xdr:colOff>
      <xdr:row>16</xdr:row>
      <xdr:rowOff>47625</xdr:rowOff>
    </xdr:from>
    <xdr:to>
      <xdr:col>14</xdr:col>
      <xdr:colOff>248075</xdr:colOff>
      <xdr:row>26</xdr:row>
      <xdr:rowOff>47944</xdr:rowOff>
    </xdr:to>
    <xdr:pic>
      <xdr:nvPicPr>
        <xdr:cNvPr id="3" name="Picture 2">
          <a:extLst>
            <a:ext uri="{FF2B5EF4-FFF2-40B4-BE49-F238E27FC236}">
              <a16:creationId xmlns:a16="http://schemas.microsoft.com/office/drawing/2014/main" id="{00000000-0008-0000-1100-000003000000}"/>
            </a:ext>
          </a:extLst>
        </xdr:cNvPr>
        <xdr:cNvPicPr>
          <a:picLocks noChangeAspect="1"/>
        </xdr:cNvPicPr>
      </xdr:nvPicPr>
      <xdr:blipFill>
        <a:blip xmlns:r="http://schemas.openxmlformats.org/officeDocument/2006/relationships" r:embed="rId1"/>
        <a:stretch>
          <a:fillRect/>
        </a:stretch>
      </xdr:blipFill>
      <xdr:spPr>
        <a:xfrm>
          <a:off x="7705725" y="3105150"/>
          <a:ext cx="3028950" cy="2286000"/>
        </a:xfrm>
        <a:prstGeom prst="rect">
          <a:avLst/>
        </a:prstGeom>
      </xdr:spPr>
    </xdr:pic>
    <xdr:clientData/>
  </xdr:twoCellAnchor>
  <xdr:twoCellAnchor editAs="oneCell">
    <xdr:from>
      <xdr:col>15</xdr:col>
      <xdr:colOff>19050</xdr:colOff>
      <xdr:row>16</xdr:row>
      <xdr:rowOff>28575</xdr:rowOff>
    </xdr:from>
    <xdr:to>
      <xdr:col>21</xdr:col>
      <xdr:colOff>257600</xdr:colOff>
      <xdr:row>26</xdr:row>
      <xdr:rowOff>28894</xdr:rowOff>
    </xdr:to>
    <xdr:pic>
      <xdr:nvPicPr>
        <xdr:cNvPr id="4" name="Picture 3">
          <a:extLst>
            <a:ext uri="{FF2B5EF4-FFF2-40B4-BE49-F238E27FC236}">
              <a16:creationId xmlns:a16="http://schemas.microsoft.com/office/drawing/2014/main" id="{00000000-0008-0000-1100-000004000000}"/>
            </a:ext>
          </a:extLst>
        </xdr:cNvPr>
        <xdr:cNvPicPr>
          <a:picLocks noChangeAspect="1"/>
        </xdr:cNvPicPr>
      </xdr:nvPicPr>
      <xdr:blipFill>
        <a:blip xmlns:r="http://schemas.openxmlformats.org/officeDocument/2006/relationships" r:embed="rId2"/>
        <a:stretch>
          <a:fillRect/>
        </a:stretch>
      </xdr:blipFill>
      <xdr:spPr>
        <a:xfrm>
          <a:off x="11163300" y="3086100"/>
          <a:ext cx="3038475" cy="2286000"/>
        </a:xfrm>
        <a:prstGeom prst="rect">
          <a:avLst/>
        </a:prstGeom>
      </xdr:spPr>
    </xdr:pic>
    <xdr:clientData/>
  </xdr:twoCellAnchor>
  <xdr:twoCellAnchor editAs="oneCell">
    <xdr:from>
      <xdr:col>7</xdr:col>
      <xdr:colOff>971550</xdr:colOff>
      <xdr:row>28</xdr:row>
      <xdr:rowOff>0</xdr:rowOff>
    </xdr:from>
    <xdr:to>
      <xdr:col>14</xdr:col>
      <xdr:colOff>295700</xdr:colOff>
      <xdr:row>40</xdr:row>
      <xdr:rowOff>319</xdr:rowOff>
    </xdr:to>
    <xdr:pic>
      <xdr:nvPicPr>
        <xdr:cNvPr id="5" name="Picture 4">
          <a:extLst>
            <a:ext uri="{FF2B5EF4-FFF2-40B4-BE49-F238E27FC236}">
              <a16:creationId xmlns:a16="http://schemas.microsoft.com/office/drawing/2014/main" id="{00000000-0008-0000-1100-000005000000}"/>
            </a:ext>
          </a:extLst>
        </xdr:cNvPr>
        <xdr:cNvPicPr>
          <a:picLocks noChangeAspect="1"/>
        </xdr:cNvPicPr>
      </xdr:nvPicPr>
      <xdr:blipFill>
        <a:blip xmlns:r="http://schemas.openxmlformats.org/officeDocument/2006/relationships" r:embed="rId3"/>
        <a:stretch>
          <a:fillRect/>
        </a:stretch>
      </xdr:blipFill>
      <xdr:spPr>
        <a:xfrm>
          <a:off x="7753350" y="5724525"/>
          <a:ext cx="3028950" cy="2286000"/>
        </a:xfrm>
        <a:prstGeom prst="rect">
          <a:avLst/>
        </a:prstGeom>
      </xdr:spPr>
    </xdr:pic>
    <xdr:clientData/>
  </xdr:twoCellAnchor>
  <xdr:twoCellAnchor editAs="oneCell">
    <xdr:from>
      <xdr:col>15</xdr:col>
      <xdr:colOff>19050</xdr:colOff>
      <xdr:row>27</xdr:row>
      <xdr:rowOff>180975</xdr:rowOff>
    </xdr:from>
    <xdr:to>
      <xdr:col>21</xdr:col>
      <xdr:colOff>257600</xdr:colOff>
      <xdr:row>39</xdr:row>
      <xdr:rowOff>181294</xdr:rowOff>
    </xdr:to>
    <xdr:pic>
      <xdr:nvPicPr>
        <xdr:cNvPr id="6" name="Picture 5">
          <a:extLst>
            <a:ext uri="{FF2B5EF4-FFF2-40B4-BE49-F238E27FC236}">
              <a16:creationId xmlns:a16="http://schemas.microsoft.com/office/drawing/2014/main" id="{00000000-0008-0000-1100-000006000000}"/>
            </a:ext>
          </a:extLst>
        </xdr:cNvPr>
        <xdr:cNvPicPr>
          <a:picLocks noChangeAspect="1"/>
        </xdr:cNvPicPr>
      </xdr:nvPicPr>
      <xdr:blipFill>
        <a:blip xmlns:r="http://schemas.openxmlformats.org/officeDocument/2006/relationships" r:embed="rId4"/>
        <a:stretch>
          <a:fillRect/>
        </a:stretch>
      </xdr:blipFill>
      <xdr:spPr>
        <a:xfrm>
          <a:off x="11163300" y="5715000"/>
          <a:ext cx="3038475" cy="228600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10</xdr:col>
      <xdr:colOff>571500</xdr:colOff>
      <xdr:row>13</xdr:row>
      <xdr:rowOff>0</xdr:rowOff>
    </xdr:from>
    <xdr:to>
      <xdr:col>17</xdr:col>
      <xdr:colOff>276650</xdr:colOff>
      <xdr:row>23</xdr:row>
      <xdr:rowOff>319</xdr:rowOff>
    </xdr:to>
    <xdr:pic>
      <xdr:nvPicPr>
        <xdr:cNvPr id="2" name="Picture 1">
          <a:extLst>
            <a:ext uri="{FF2B5EF4-FFF2-40B4-BE49-F238E27FC236}">
              <a16:creationId xmlns:a16="http://schemas.microsoft.com/office/drawing/2014/main" id="{00000000-0008-0000-15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315575" y="2486025"/>
          <a:ext cx="3048000" cy="2286000"/>
        </a:xfrm>
        <a:prstGeom prst="rect">
          <a:avLst/>
        </a:prstGeom>
      </xdr:spPr>
    </xdr:pic>
    <xdr:clientData/>
  </xdr:twoCellAnchor>
  <xdr:twoCellAnchor editAs="oneCell">
    <xdr:from>
      <xdr:col>10</xdr:col>
      <xdr:colOff>759600</xdr:colOff>
      <xdr:row>36</xdr:row>
      <xdr:rowOff>188100</xdr:rowOff>
    </xdr:from>
    <xdr:to>
      <xdr:col>17</xdr:col>
      <xdr:colOff>293300</xdr:colOff>
      <xdr:row>48</xdr:row>
      <xdr:rowOff>188419</xdr:rowOff>
    </xdr:to>
    <xdr:pic>
      <xdr:nvPicPr>
        <xdr:cNvPr id="3" name="Picture 2">
          <a:extLst>
            <a:ext uri="{FF2B5EF4-FFF2-40B4-BE49-F238E27FC236}">
              <a16:creationId xmlns:a16="http://schemas.microsoft.com/office/drawing/2014/main" id="{00000000-0008-0000-15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34625" y="7436485"/>
          <a:ext cx="3045460" cy="2286000"/>
        </a:xfrm>
        <a:prstGeom prst="rect">
          <a:avLst/>
        </a:prstGeom>
      </xdr:spPr>
    </xdr:pic>
    <xdr:clientData/>
  </xdr:twoCellAnchor>
  <xdr:twoCellAnchor editAs="oneCell">
    <xdr:from>
      <xdr:col>17</xdr:col>
      <xdr:colOff>483215</xdr:colOff>
      <xdr:row>36</xdr:row>
      <xdr:rowOff>189062</xdr:rowOff>
    </xdr:from>
    <xdr:to>
      <xdr:col>23</xdr:col>
      <xdr:colOff>294261</xdr:colOff>
      <xdr:row>48</xdr:row>
      <xdr:rowOff>189381</xdr:rowOff>
    </xdr:to>
    <xdr:pic>
      <xdr:nvPicPr>
        <xdr:cNvPr id="4" name="Picture 3">
          <a:extLst>
            <a:ext uri="{FF2B5EF4-FFF2-40B4-BE49-F238E27FC236}">
              <a16:creationId xmlns:a16="http://schemas.microsoft.com/office/drawing/2014/main" id="{00000000-0008-0000-15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3569950" y="7437120"/>
          <a:ext cx="3040380" cy="2286635"/>
        </a:xfrm>
        <a:prstGeom prst="rect">
          <a:avLst/>
        </a:prstGeom>
      </xdr:spPr>
    </xdr:pic>
    <xdr:clientData/>
  </xdr:twoCellAnchor>
  <xdr:twoCellAnchor editAs="oneCell">
    <xdr:from>
      <xdr:col>17</xdr:col>
      <xdr:colOff>421424</xdr:colOff>
      <xdr:row>12</xdr:row>
      <xdr:rowOff>97015</xdr:rowOff>
    </xdr:from>
    <xdr:to>
      <xdr:col>23</xdr:col>
      <xdr:colOff>233030</xdr:colOff>
      <xdr:row>22</xdr:row>
      <xdr:rowOff>97334</xdr:rowOff>
    </xdr:to>
    <xdr:pic>
      <xdr:nvPicPr>
        <xdr:cNvPr id="5" name="Picture 4">
          <a:extLst>
            <a:ext uri="{FF2B5EF4-FFF2-40B4-BE49-F238E27FC236}">
              <a16:creationId xmlns:a16="http://schemas.microsoft.com/office/drawing/2014/main" id="{00000000-0008-0000-1500-00000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3508355" y="2392045"/>
          <a:ext cx="3040380" cy="2286635"/>
        </a:xfrm>
        <a:prstGeom prst="rect">
          <a:avLst/>
        </a:prstGeom>
      </xdr:spPr>
    </xdr:pic>
    <xdr:clientData/>
  </xdr:twoCellAnchor>
  <xdr:twoCellAnchor editAs="oneCell">
    <xdr:from>
      <xdr:col>10</xdr:col>
      <xdr:colOff>583266</xdr:colOff>
      <xdr:row>22</xdr:row>
      <xdr:rowOff>158563</xdr:rowOff>
    </xdr:from>
    <xdr:to>
      <xdr:col>17</xdr:col>
      <xdr:colOff>288416</xdr:colOff>
      <xdr:row>34</xdr:row>
      <xdr:rowOff>158882</xdr:rowOff>
    </xdr:to>
    <xdr:pic>
      <xdr:nvPicPr>
        <xdr:cNvPr id="6" name="Picture 5">
          <a:extLst>
            <a:ext uri="{FF2B5EF4-FFF2-40B4-BE49-F238E27FC236}">
              <a16:creationId xmlns:a16="http://schemas.microsoft.com/office/drawing/2014/main" id="{00000000-0008-0000-1500-00000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327005" y="4739640"/>
          <a:ext cx="3048635" cy="2286635"/>
        </a:xfrm>
        <a:prstGeom prst="rect">
          <a:avLst/>
        </a:prstGeom>
      </xdr:spPr>
    </xdr:pic>
    <xdr:clientData/>
  </xdr:twoCellAnchor>
  <xdr:twoCellAnchor editAs="oneCell">
    <xdr:from>
      <xdr:col>17</xdr:col>
      <xdr:colOff>422302</xdr:colOff>
      <xdr:row>22</xdr:row>
      <xdr:rowOff>136553</xdr:rowOff>
    </xdr:from>
    <xdr:to>
      <xdr:col>23</xdr:col>
      <xdr:colOff>237269</xdr:colOff>
      <xdr:row>34</xdr:row>
      <xdr:rowOff>136872</xdr:rowOff>
    </xdr:to>
    <xdr:pic>
      <xdr:nvPicPr>
        <xdr:cNvPr id="7" name="Picture 6">
          <a:extLst>
            <a:ext uri="{FF2B5EF4-FFF2-40B4-BE49-F238E27FC236}">
              <a16:creationId xmlns:a16="http://schemas.microsoft.com/office/drawing/2014/main" id="{00000000-0008-0000-1500-000007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3509625" y="4718050"/>
          <a:ext cx="3043555" cy="2286000"/>
        </a:xfrm>
        <a:prstGeom prst="rect">
          <a:avLst/>
        </a:prstGeom>
      </xdr:spPr>
    </xdr:pic>
    <xdr:clientData/>
  </xdr:twoCellAnchor>
  <xdr:twoCellAnchor editAs="oneCell">
    <xdr:from>
      <xdr:col>23</xdr:col>
      <xdr:colOff>358587</xdr:colOff>
      <xdr:row>12</xdr:row>
      <xdr:rowOff>134471</xdr:rowOff>
    </xdr:from>
    <xdr:to>
      <xdr:col>28</xdr:col>
      <xdr:colOff>437454</xdr:colOff>
      <xdr:row>22</xdr:row>
      <xdr:rowOff>134790</xdr:rowOff>
    </xdr:to>
    <xdr:pic>
      <xdr:nvPicPr>
        <xdr:cNvPr id="8" name="Picture 7">
          <a:extLst>
            <a:ext uri="{FF2B5EF4-FFF2-40B4-BE49-F238E27FC236}">
              <a16:creationId xmlns:a16="http://schemas.microsoft.com/office/drawing/2014/main" id="{00000000-0008-0000-1500-000008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6674465" y="2429510"/>
          <a:ext cx="3031490" cy="2286635"/>
        </a:xfrm>
        <a:prstGeom prst="rect">
          <a:avLst/>
        </a:prstGeom>
      </xdr:spPr>
    </xdr:pic>
    <xdr:clientData/>
  </xdr:twoCellAnchor>
  <xdr:twoCellAnchor editAs="oneCell">
    <xdr:from>
      <xdr:col>23</xdr:col>
      <xdr:colOff>369793</xdr:colOff>
      <xdr:row>23</xdr:row>
      <xdr:rowOff>44825</xdr:rowOff>
    </xdr:from>
    <xdr:to>
      <xdr:col>28</xdr:col>
      <xdr:colOff>448660</xdr:colOff>
      <xdr:row>35</xdr:row>
      <xdr:rowOff>45144</xdr:rowOff>
    </xdr:to>
    <xdr:pic>
      <xdr:nvPicPr>
        <xdr:cNvPr id="9" name="Picture 8">
          <a:extLst>
            <a:ext uri="{FF2B5EF4-FFF2-40B4-BE49-F238E27FC236}">
              <a16:creationId xmlns:a16="http://schemas.microsoft.com/office/drawing/2014/main" id="{00000000-0008-0000-1500-000009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6685895" y="4816475"/>
          <a:ext cx="3031490" cy="2286635"/>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9</xdr:col>
      <xdr:colOff>381000</xdr:colOff>
      <xdr:row>14</xdr:row>
      <xdr:rowOff>0</xdr:rowOff>
    </xdr:from>
    <xdr:to>
      <xdr:col>16</xdr:col>
      <xdr:colOff>78867</xdr:colOff>
      <xdr:row>24</xdr:row>
      <xdr:rowOff>319</xdr:rowOff>
    </xdr:to>
    <xdr:pic>
      <xdr:nvPicPr>
        <xdr:cNvPr id="11" name="Picture 10">
          <a:extLst>
            <a:ext uri="{FF2B5EF4-FFF2-40B4-BE49-F238E27FC236}">
              <a16:creationId xmlns:a16="http://schemas.microsoft.com/office/drawing/2014/main" id="{00000000-0008-0000-1D00-00000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563100" y="2676525"/>
          <a:ext cx="3041015" cy="2286000"/>
        </a:xfrm>
        <a:prstGeom prst="rect">
          <a:avLst/>
        </a:prstGeom>
      </xdr:spPr>
    </xdr:pic>
    <xdr:clientData/>
  </xdr:twoCellAnchor>
  <xdr:twoCellAnchor editAs="oneCell">
    <xdr:from>
      <xdr:col>16</xdr:col>
      <xdr:colOff>313766</xdr:colOff>
      <xdr:row>14</xdr:row>
      <xdr:rowOff>11206</xdr:rowOff>
    </xdr:from>
    <xdr:to>
      <xdr:col>22</xdr:col>
      <xdr:colOff>157308</xdr:colOff>
      <xdr:row>24</xdr:row>
      <xdr:rowOff>11525</xdr:rowOff>
    </xdr:to>
    <xdr:pic>
      <xdr:nvPicPr>
        <xdr:cNvPr id="15" name="Picture 14">
          <a:extLst>
            <a:ext uri="{FF2B5EF4-FFF2-40B4-BE49-F238E27FC236}">
              <a16:creationId xmlns:a16="http://schemas.microsoft.com/office/drawing/2014/main" id="{00000000-0008-0000-1D00-00000F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2839065" y="2687320"/>
          <a:ext cx="3043555" cy="2286635"/>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9</xdr:col>
      <xdr:colOff>0</xdr:colOff>
      <xdr:row>10</xdr:row>
      <xdr:rowOff>28575</xdr:rowOff>
    </xdr:from>
    <xdr:to>
      <xdr:col>20</xdr:col>
      <xdr:colOff>295275</xdr:colOff>
      <xdr:row>31</xdr:row>
      <xdr:rowOff>38101</xdr:rowOff>
    </xdr:to>
    <xdr:pic>
      <xdr:nvPicPr>
        <xdr:cNvPr id="3" name="Picture 2">
          <a:extLst>
            <a:ext uri="{FF2B5EF4-FFF2-40B4-BE49-F238E27FC236}">
              <a16:creationId xmlns:a16="http://schemas.microsoft.com/office/drawing/2014/main" id="{00000000-0008-0000-1F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7186" t="2994" r="3443" b="4990"/>
        <a:stretch>
          <a:fillRect/>
        </a:stretch>
      </xdr:blipFill>
      <xdr:spPr>
        <a:xfrm>
          <a:off x="7991475" y="1943100"/>
          <a:ext cx="5657850" cy="4391025"/>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xdr:from>
      <xdr:col>8</xdr:col>
      <xdr:colOff>57150</xdr:colOff>
      <xdr:row>9</xdr:row>
      <xdr:rowOff>176710</xdr:rowOff>
    </xdr:from>
    <xdr:to>
      <xdr:col>22</xdr:col>
      <xdr:colOff>402867</xdr:colOff>
      <xdr:row>36</xdr:row>
      <xdr:rowOff>29926</xdr:rowOff>
    </xdr:to>
    <xdr:grpSp>
      <xdr:nvGrpSpPr>
        <xdr:cNvPr id="13" name="Group 12">
          <a:extLst>
            <a:ext uri="{FF2B5EF4-FFF2-40B4-BE49-F238E27FC236}">
              <a16:creationId xmlns:a16="http://schemas.microsoft.com/office/drawing/2014/main" id="{00000000-0008-0000-2200-00000D000000}"/>
            </a:ext>
          </a:extLst>
        </xdr:cNvPr>
        <xdr:cNvGrpSpPr/>
      </xdr:nvGrpSpPr>
      <xdr:grpSpPr>
        <a:xfrm>
          <a:off x="9144000" y="1900735"/>
          <a:ext cx="8041917" cy="5377716"/>
          <a:chOff x="7858125" y="1900735"/>
          <a:chExt cx="7108467" cy="5377716"/>
        </a:xfrm>
      </xdr:grpSpPr>
      <xdr:pic>
        <xdr:nvPicPr>
          <xdr:cNvPr id="6" name="Picture 5">
            <a:extLst>
              <a:ext uri="{FF2B5EF4-FFF2-40B4-BE49-F238E27FC236}">
                <a16:creationId xmlns:a16="http://schemas.microsoft.com/office/drawing/2014/main" id="{00000000-0008-0000-22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7656" t="3212" r="7708" b="11135"/>
          <a:stretch>
            <a:fillRect/>
          </a:stretch>
        </xdr:blipFill>
        <xdr:spPr>
          <a:xfrm>
            <a:off x="7877176" y="1900735"/>
            <a:ext cx="3544490" cy="2690315"/>
          </a:xfrm>
          <a:prstGeom prst="rect">
            <a:avLst/>
          </a:prstGeom>
        </xdr:spPr>
      </xdr:pic>
      <xdr:pic>
        <xdr:nvPicPr>
          <xdr:cNvPr id="8" name="Picture 7">
            <a:extLst>
              <a:ext uri="{FF2B5EF4-FFF2-40B4-BE49-F238E27FC236}">
                <a16:creationId xmlns:a16="http://schemas.microsoft.com/office/drawing/2014/main" id="{00000000-0008-0000-22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9719" t="11476" r="11768" b="9367"/>
          <a:stretch>
            <a:fillRect/>
          </a:stretch>
        </xdr:blipFill>
        <xdr:spPr>
          <a:xfrm>
            <a:off x="11439525" y="1914526"/>
            <a:ext cx="3527067" cy="2666999"/>
          </a:xfrm>
          <a:prstGeom prst="rect">
            <a:avLst/>
          </a:prstGeom>
        </xdr:spPr>
      </xdr:pic>
      <xdr:pic>
        <xdr:nvPicPr>
          <xdr:cNvPr id="10" name="Picture 9">
            <a:extLst>
              <a:ext uri="{FF2B5EF4-FFF2-40B4-BE49-F238E27FC236}">
                <a16:creationId xmlns:a16="http://schemas.microsoft.com/office/drawing/2014/main" id="{00000000-0008-0000-2200-00000A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l="10135" t="12387" r="14358" b="11712"/>
          <a:stretch>
            <a:fillRect/>
          </a:stretch>
        </xdr:blipFill>
        <xdr:spPr>
          <a:xfrm>
            <a:off x="7858125" y="4600575"/>
            <a:ext cx="3533775" cy="2664167"/>
          </a:xfrm>
          <a:prstGeom prst="rect">
            <a:avLst/>
          </a:prstGeom>
        </xdr:spPr>
      </xdr:pic>
      <xdr:pic>
        <xdr:nvPicPr>
          <xdr:cNvPr id="12" name="Picture 11">
            <a:extLst>
              <a:ext uri="{FF2B5EF4-FFF2-40B4-BE49-F238E27FC236}">
                <a16:creationId xmlns:a16="http://schemas.microsoft.com/office/drawing/2014/main" id="{00000000-0008-0000-2200-00000C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l="11024" t="8398" r="9843" b="12074"/>
          <a:stretch>
            <a:fillRect/>
          </a:stretch>
        </xdr:blipFill>
        <xdr:spPr>
          <a:xfrm>
            <a:off x="11410950" y="4600575"/>
            <a:ext cx="3552825" cy="2677876"/>
          </a:xfrm>
          <a:prstGeom prst="rect">
            <a:avLst/>
          </a:prstGeom>
        </xdr:spPr>
      </xdr:pic>
    </xdr:grpSp>
    <xdr:clientData/>
  </xdr:twoCellAnchor>
</xdr:wsDr>
</file>

<file path=xl/drawings/drawing22.xml><?xml version="1.0" encoding="utf-8"?>
<xdr:wsDr xmlns:xdr="http://schemas.openxmlformats.org/drawingml/2006/spreadsheetDrawing" xmlns:a="http://schemas.openxmlformats.org/drawingml/2006/main">
  <xdr:twoCellAnchor editAs="oneCell">
    <xdr:from>
      <xdr:col>17</xdr:col>
      <xdr:colOff>17991</xdr:colOff>
      <xdr:row>14</xdr:row>
      <xdr:rowOff>127000</xdr:rowOff>
    </xdr:from>
    <xdr:to>
      <xdr:col>22</xdr:col>
      <xdr:colOff>429050</xdr:colOff>
      <xdr:row>24</xdr:row>
      <xdr:rowOff>127319</xdr:rowOff>
    </xdr:to>
    <xdr:pic>
      <xdr:nvPicPr>
        <xdr:cNvPr id="5" name="Picture 4">
          <a:extLst>
            <a:ext uri="{FF2B5EF4-FFF2-40B4-BE49-F238E27FC236}">
              <a16:creationId xmlns:a16="http://schemas.microsoft.com/office/drawing/2014/main" id="{00000000-0008-0000-3700-000005000000}"/>
            </a:ext>
          </a:extLst>
        </xdr:cNvPr>
        <xdr:cNvPicPr>
          <a:picLocks noChangeAspect="1"/>
        </xdr:cNvPicPr>
      </xdr:nvPicPr>
      <xdr:blipFill>
        <a:blip xmlns:r="http://schemas.openxmlformats.org/officeDocument/2006/relationships" r:embed="rId1"/>
        <a:stretch>
          <a:fillRect/>
        </a:stretch>
      </xdr:blipFill>
      <xdr:spPr>
        <a:xfrm>
          <a:off x="12409805" y="2803525"/>
          <a:ext cx="3049270" cy="2286000"/>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9</xdr:col>
      <xdr:colOff>63499</xdr:colOff>
      <xdr:row>15</xdr:row>
      <xdr:rowOff>74083</xdr:rowOff>
    </xdr:from>
    <xdr:to>
      <xdr:col>14</xdr:col>
      <xdr:colOff>593091</xdr:colOff>
      <xdr:row>25</xdr:row>
      <xdr:rowOff>74402</xdr:rowOff>
    </xdr:to>
    <xdr:pic>
      <xdr:nvPicPr>
        <xdr:cNvPr id="2" name="Picture 1">
          <a:extLst>
            <a:ext uri="{FF2B5EF4-FFF2-40B4-BE49-F238E27FC236}">
              <a16:creationId xmlns:a16="http://schemas.microsoft.com/office/drawing/2014/main" id="{00000000-0008-0000-3800-000002000000}"/>
            </a:ext>
          </a:extLst>
        </xdr:cNvPr>
        <xdr:cNvPicPr>
          <a:picLocks noChangeAspect="1"/>
        </xdr:cNvPicPr>
      </xdr:nvPicPr>
      <xdr:blipFill>
        <a:blip xmlns:r="http://schemas.openxmlformats.org/officeDocument/2006/relationships" r:embed="rId1"/>
        <a:stretch>
          <a:fillRect/>
        </a:stretch>
      </xdr:blipFill>
      <xdr:spPr>
        <a:xfrm>
          <a:off x="8149590" y="2940685"/>
          <a:ext cx="3025775" cy="2286635"/>
        </a:xfrm>
        <a:prstGeom prst="rect">
          <a:avLst/>
        </a:prstGeom>
      </xdr:spPr>
    </xdr:pic>
    <xdr:clientData/>
  </xdr:twoCellAnchor>
  <xdr:twoCellAnchor editAs="oneCell">
    <xdr:from>
      <xdr:col>15</xdr:col>
      <xdr:colOff>162983</xdr:colOff>
      <xdr:row>15</xdr:row>
      <xdr:rowOff>67733</xdr:rowOff>
    </xdr:from>
    <xdr:to>
      <xdr:col>21</xdr:col>
      <xdr:colOff>396242</xdr:colOff>
      <xdr:row>25</xdr:row>
      <xdr:rowOff>68052</xdr:rowOff>
    </xdr:to>
    <xdr:pic>
      <xdr:nvPicPr>
        <xdr:cNvPr id="3" name="Picture 2">
          <a:extLst>
            <a:ext uri="{FF2B5EF4-FFF2-40B4-BE49-F238E27FC236}">
              <a16:creationId xmlns:a16="http://schemas.microsoft.com/office/drawing/2014/main" id="{00000000-0008-0000-3800-000003000000}"/>
            </a:ext>
          </a:extLst>
        </xdr:cNvPr>
        <xdr:cNvPicPr>
          <a:picLocks noChangeAspect="1"/>
        </xdr:cNvPicPr>
      </xdr:nvPicPr>
      <xdr:blipFill>
        <a:blip xmlns:r="http://schemas.openxmlformats.org/officeDocument/2006/relationships" r:embed="rId2"/>
        <a:stretch>
          <a:fillRect/>
        </a:stretch>
      </xdr:blipFill>
      <xdr:spPr>
        <a:xfrm>
          <a:off x="11402060" y="2934335"/>
          <a:ext cx="3034030" cy="2286635"/>
        </a:xfrm>
        <a:prstGeom prst="rect">
          <a:avLst/>
        </a:prstGeom>
      </xdr:spPr>
    </xdr:pic>
    <xdr:clientData/>
  </xdr:twoCellAnchor>
  <xdr:twoCellAnchor editAs="oneCell">
    <xdr:from>
      <xdr:col>9</xdr:col>
      <xdr:colOff>52917</xdr:colOff>
      <xdr:row>25</xdr:row>
      <xdr:rowOff>169333</xdr:rowOff>
    </xdr:from>
    <xdr:to>
      <xdr:col>14</xdr:col>
      <xdr:colOff>582509</xdr:colOff>
      <xdr:row>37</xdr:row>
      <xdr:rowOff>169652</xdr:rowOff>
    </xdr:to>
    <xdr:pic>
      <xdr:nvPicPr>
        <xdr:cNvPr id="4" name="Picture 3">
          <a:extLst>
            <a:ext uri="{FF2B5EF4-FFF2-40B4-BE49-F238E27FC236}">
              <a16:creationId xmlns:a16="http://schemas.microsoft.com/office/drawing/2014/main" id="{00000000-0008-0000-3800-000004000000}"/>
            </a:ext>
          </a:extLst>
        </xdr:cNvPr>
        <xdr:cNvPicPr>
          <a:picLocks noChangeAspect="1"/>
        </xdr:cNvPicPr>
      </xdr:nvPicPr>
      <xdr:blipFill>
        <a:blip xmlns:r="http://schemas.openxmlformats.org/officeDocument/2006/relationships" r:embed="rId3"/>
        <a:stretch>
          <a:fillRect/>
        </a:stretch>
      </xdr:blipFill>
      <xdr:spPr>
        <a:xfrm>
          <a:off x="8139430" y="5321935"/>
          <a:ext cx="3025140" cy="2286635"/>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6</xdr:col>
      <xdr:colOff>180974</xdr:colOff>
      <xdr:row>47</xdr:row>
      <xdr:rowOff>114299</xdr:rowOff>
    </xdr:from>
    <xdr:to>
      <xdr:col>8</xdr:col>
      <xdr:colOff>761999</xdr:colOff>
      <xdr:row>64</xdr:row>
      <xdr:rowOff>128180</xdr:rowOff>
    </xdr:to>
    <xdr:pic>
      <xdr:nvPicPr>
        <xdr:cNvPr id="5" name="Picture 4">
          <a:extLst>
            <a:ext uri="{FF2B5EF4-FFF2-40B4-BE49-F238E27FC236}">
              <a16:creationId xmlns:a16="http://schemas.microsoft.com/office/drawing/2014/main" id="{00000000-0008-0000-3C00-00000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l="13541" t="8081" r="11080" b="16161"/>
        <a:stretch>
          <a:fillRect/>
        </a:stretch>
      </xdr:blipFill>
      <xdr:spPr>
        <a:xfrm>
          <a:off x="6228715" y="11857990"/>
          <a:ext cx="4286250" cy="3252470"/>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6</xdr:col>
      <xdr:colOff>638175</xdr:colOff>
      <xdr:row>64</xdr:row>
      <xdr:rowOff>123825</xdr:rowOff>
    </xdr:from>
    <xdr:to>
      <xdr:col>10</xdr:col>
      <xdr:colOff>246808</xdr:colOff>
      <xdr:row>83</xdr:row>
      <xdr:rowOff>19051</xdr:rowOff>
    </xdr:to>
    <xdr:pic>
      <xdr:nvPicPr>
        <xdr:cNvPr id="3" name="Picture 2">
          <a:extLst>
            <a:ext uri="{FF2B5EF4-FFF2-40B4-BE49-F238E27FC236}">
              <a16:creationId xmlns:a16="http://schemas.microsoft.com/office/drawing/2014/main" id="{00000000-0008-0000-3D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l="5588" t="11490" r="8996" b="2904"/>
        <a:stretch>
          <a:fillRect/>
        </a:stretch>
      </xdr:blipFill>
      <xdr:spPr>
        <a:xfrm>
          <a:off x="6686550" y="14344650"/>
          <a:ext cx="4646930" cy="3514725"/>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xdr:from>
      <xdr:col>6</xdr:col>
      <xdr:colOff>142875</xdr:colOff>
      <xdr:row>56</xdr:row>
      <xdr:rowOff>85725</xdr:rowOff>
    </xdr:from>
    <xdr:to>
      <xdr:col>21</xdr:col>
      <xdr:colOff>914401</xdr:colOff>
      <xdr:row>85</xdr:row>
      <xdr:rowOff>104775</xdr:rowOff>
    </xdr:to>
    <xdr:grpSp>
      <xdr:nvGrpSpPr>
        <xdr:cNvPr id="2" name="Group 1">
          <a:extLst>
            <a:ext uri="{FF2B5EF4-FFF2-40B4-BE49-F238E27FC236}">
              <a16:creationId xmlns:a16="http://schemas.microsoft.com/office/drawing/2014/main" id="{00000000-0008-0000-4200-000002000000}"/>
            </a:ext>
          </a:extLst>
        </xdr:cNvPr>
        <xdr:cNvGrpSpPr/>
      </xdr:nvGrpSpPr>
      <xdr:grpSpPr>
        <a:xfrm>
          <a:off x="6696075" y="13811250"/>
          <a:ext cx="16335376" cy="5543550"/>
          <a:chOff x="6096000" y="1714500"/>
          <a:chExt cx="8010526" cy="5543550"/>
        </a:xfrm>
      </xdr:grpSpPr>
      <xdr:pic>
        <xdr:nvPicPr>
          <xdr:cNvPr id="3" name="Picture 2">
            <a:extLst>
              <a:ext uri="{FF2B5EF4-FFF2-40B4-BE49-F238E27FC236}">
                <a16:creationId xmlns:a16="http://schemas.microsoft.com/office/drawing/2014/main" id="{00000000-0008-0000-42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8428" t="13636" r="39015" b="18350"/>
          <a:stretch>
            <a:fillRect/>
          </a:stretch>
        </xdr:blipFill>
        <xdr:spPr>
          <a:xfrm>
            <a:off x="6096000" y="1714500"/>
            <a:ext cx="3990952" cy="2905125"/>
          </a:xfrm>
          <a:prstGeom prst="rect">
            <a:avLst/>
          </a:prstGeom>
        </xdr:spPr>
      </xdr:pic>
      <xdr:pic>
        <xdr:nvPicPr>
          <xdr:cNvPr id="4" name="Picture 3">
            <a:extLst>
              <a:ext uri="{FF2B5EF4-FFF2-40B4-BE49-F238E27FC236}">
                <a16:creationId xmlns:a16="http://schemas.microsoft.com/office/drawing/2014/main" id="{00000000-0008-0000-42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4924" t="8418" r="34660" b="11953"/>
          <a:stretch>
            <a:fillRect/>
          </a:stretch>
        </xdr:blipFill>
        <xdr:spPr>
          <a:xfrm>
            <a:off x="10106026" y="1714501"/>
            <a:ext cx="4000500" cy="2965888"/>
          </a:xfrm>
          <a:prstGeom prst="rect">
            <a:avLst/>
          </a:prstGeom>
        </xdr:spPr>
      </xdr:pic>
      <xdr:pic>
        <xdr:nvPicPr>
          <xdr:cNvPr id="5" name="Picture 4">
            <a:extLst>
              <a:ext uri="{FF2B5EF4-FFF2-40B4-BE49-F238E27FC236}">
                <a16:creationId xmlns:a16="http://schemas.microsoft.com/office/drawing/2014/main" id="{00000000-0008-0000-4200-00000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l="7387" t="15278" r="21022" b="34217"/>
          <a:stretch>
            <a:fillRect/>
          </a:stretch>
        </xdr:blipFill>
        <xdr:spPr>
          <a:xfrm>
            <a:off x="6123813" y="4667250"/>
            <a:ext cx="4896612" cy="2590800"/>
          </a:xfrm>
          <a:prstGeom prst="rect">
            <a:avLst/>
          </a:prstGeom>
        </xdr:spPr>
      </xdr:pic>
    </xdr:grp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daviteq.sharepoint.com/sites/InnosensRDGroup/Shared%20Documents/Payload%20and%20Memmap%20of%20All%20Devices/Global%20Database%20for%20LoRaWAN%20Payload%20and%20Memmap.xlsx" TargetMode="External"/><Relationship Id="rId1" Type="http://schemas.openxmlformats.org/officeDocument/2006/relationships/externalLinkPath" Target="/sites/InnosensRDGroup/Shared%20Documents/Payload%20and%20Memmap%20of%20All%20Devices/Global%20Database%20for%20LoRaWAN%20Payload%20and%20Memmap.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https://daviteq.sharepoint.com/sites/InnosensRDGroup/Shared%20Documents/Payload%20and%20Memmap%20of%20All%20Devices/Global%20Database%20for%20Sigfox%20Payload%20and%20Memmap.xlsx" TargetMode="External"/><Relationship Id="rId1" Type="http://schemas.openxmlformats.org/officeDocument/2006/relationships/externalLinkPath" Target="/sites/InnosensRDGroup/Shared%20Documents/Payload%20and%20Memmap%20of%20All%20Devices/Global%20Database%20for%20Sigfox%20Payload%20and%20Memmap.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https://daviteq.sharepoint.com/sites/InnosensRDGroup/Shared%20Documents/Payload%20and%20Memmap%20of%20All%20Devices/Global%20Database%20for%20%20Sub-Ghz%20Payload%20and%20Memmap.xlsx" TargetMode="External"/><Relationship Id="rId1" Type="http://schemas.openxmlformats.org/officeDocument/2006/relationships/externalLinkPath" Target="/sites/InnosensRDGroup/Shared%20Documents/Payload%20and%20Memmap%20of%20All%20Devices/Global%20Database%20for%20%20Sub-Ghz%20Payload%20and%20Memmap.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https://daviteq.sharepoint.com/sites/InnosensRDGroup/Shared%20Documents/Payload%20and%20Memmap%20of%20All%20Devices/Global%20Database%20for%20%20MBRTU%20Payload%20and%20Memmap.xlsx" TargetMode="External"/><Relationship Id="rId1" Type="http://schemas.openxmlformats.org/officeDocument/2006/relationships/externalLinkPath" Target="/sites/InnosensRDGroup/Shared%20Documents/Payload%20and%20Memmap%20of%20All%20Devices/Global%20Database%20for%20%20MBRTU%20Payload%20and%20Memmap.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driveId="b!V9IGWnvUB0KZ6av-5G4zFlZgVk93E2hMizBLLT6iRbslTf5xl-3XSL3QzIUDybJ1" itemId="01UV2GYBKFJIVSQ7NBM5A3LGGGHC2BWDCU">
      <xxl21:absoluteUrl r:id="rId2"/>
    </xxl21:alternateUrls>
    <sheetNames>
      <sheetName val="SMT-4"/>
      <sheetName val="CUS-TEMPL"/>
      <sheetName val="PL+MM"/>
      <sheetName val="xxSAMPLE"/>
      <sheetName val="AG-3"/>
      <sheetName val="AG-4"/>
      <sheetName val="AG-5"/>
      <sheetName val="G4-2"/>
      <sheetName val="G4-3"/>
      <sheetName val="G4-4"/>
      <sheetName val="xDB"/>
      <sheetName val="DB"/>
      <sheetName val="CAP10-2"/>
      <sheetName val="GWLRW-1.1.61"/>
      <sheetName val="ULB-2"/>
      <sheetName val="ULC-2"/>
      <sheetName val="DI-1"/>
      <sheetName val="LPC-2"/>
      <sheetName val="AL-2"/>
      <sheetName val="ATH-2"/>
      <sheetName val="V1A-2"/>
      <sheetName val="G4-5"/>
      <sheetName val="LPC-3"/>
      <sheetName val="AG-6"/>
      <sheetName val="PPS-2"/>
      <sheetName val="EXPPS-1"/>
      <sheetName val="AG-7"/>
      <sheetName val="LSL-1"/>
      <sheetName val="LSL-2"/>
      <sheetName val="ATE-2"/>
      <sheetName val="G4-6"/>
      <sheetName val="ICO2-1"/>
      <sheetName val="CAP10-3"/>
      <sheetName val="SMT07-2"/>
      <sheetName val="ULC-3"/>
      <sheetName val="ATH-3"/>
      <sheetName val="V1A-3"/>
      <sheetName val="EXPPS-2"/>
      <sheetName val="xSMT-5"/>
      <sheetName val="AG-9"/>
      <sheetName val="AL-3"/>
      <sheetName val="LPC-4"/>
      <sheetName val="MA-1"/>
      <sheetName val="ATH-4"/>
      <sheetName val="EXPPS-3"/>
      <sheetName val="EXGHC-1"/>
      <sheetName val="SMT01-2"/>
      <sheetName val="EXPID-1"/>
      <sheetName val="MB485-1"/>
      <sheetName val="SMT-3"/>
      <sheetName val="DI-2"/>
      <sheetName val="G4-7"/>
      <sheetName val="AG-8"/>
      <sheetName val="ULC-4"/>
      <sheetName val="BV-3"/>
      <sheetName val="EXGHC03-1"/>
      <sheetName val="AC-1"/>
      <sheetName val="TVS-1"/>
      <sheetName val="RDW-1"/>
      <sheetName val="BV-2"/>
      <sheetName val="EXPPS-4"/>
      <sheetName val="ATH-5"/>
      <sheetName val="MB485-2"/>
      <sheetName val="BAT-2"/>
      <sheetName val="BV-1"/>
      <sheetName val="AG-1"/>
      <sheetName val="SSM-3"/>
      <sheetName val="TEMPLATE"/>
      <sheetName val="SMT-5"/>
      <sheetName val="PPS-3"/>
      <sheetName val="BAT-1"/>
      <sheetName val="AG-10"/>
      <sheetName val="TC-1"/>
      <sheetName val="RL-1"/>
      <sheetName val="LC-1"/>
      <sheetName val="PT100-1"/>
      <sheetName val="TC-2"/>
      <sheetName val="MA-2"/>
      <sheetName val="AI-1"/>
      <sheetName val="SATE-3"/>
      <sheetName val="MBUW-1"/>
      <sheetName val="IEC485-1"/>
      <sheetName val="DFM-1"/>
      <sheetName val="MB485-4"/>
      <sheetName val="RLC-1"/>
      <sheetName val="MB485-3"/>
      <sheetName val="BV-4"/>
      <sheetName val="CAP10-4"/>
      <sheetName val="PT100-2"/>
      <sheetName val="GCBNDIR-1"/>
      <sheetName val="GCBG4-1"/>
      <sheetName val="RL-2"/>
      <sheetName val="BV-5"/>
      <sheetName val="G4-8"/>
      <sheetName val="ULC-5"/>
      <sheetName val="PH100-1"/>
      <sheetName val="LC-2"/>
      <sheetName val="DI-3"/>
      <sheetName val="EXGHC-2"/>
      <sheetName val="ICO2-2"/>
      <sheetName val="LIST"/>
      <sheetName val="V1A-4"/>
      <sheetName val="PINEX-5"/>
      <sheetName val="PINEX-4"/>
      <sheetName val="TEMPMAX"/>
      <sheetName val="PINEX-3"/>
      <sheetName val="TEMP0"/>
      <sheetName val="MB485-5"/>
      <sheetName val="IEC485-2"/>
      <sheetName val="xxMA-3"/>
      <sheetName val="xxAG-11"/>
      <sheetName val="xxAG-12"/>
      <sheetName val="xxRLC-2"/>
      <sheetName val="xxRDW-2"/>
      <sheetName val="xxSMT-6"/>
      <sheetName val="MB485-5 (2)"/>
    </sheetNames>
    <sheetDataSet>
      <sheetData sheetId="0"/>
      <sheetData sheetId="1"/>
      <sheetData sheetId="2"/>
      <sheetData sheetId="3"/>
      <sheetData sheetId="4"/>
      <sheetData sheetId="5"/>
      <sheetData sheetId="6"/>
      <sheetData sheetId="7"/>
      <sheetData sheetId="8"/>
      <sheetData sheetId="9"/>
      <sheetData sheetId="10"/>
      <sheetData sheetId="11">
        <row r="3">
          <cell r="A3">
            <v>1</v>
          </cell>
          <cell r="B3" t="str">
            <v>AG-3</v>
          </cell>
          <cell r="C3" t="str">
            <v>WSLRW-AG-3</v>
          </cell>
          <cell r="D3" t="str">
            <v>|SKU|Firmware Version|Item codes|Hardware Version|FW Released Date (DD/MMM/YYYY)|Summary Information about FW|Sensor Type ID|SKU Name for Software|Edit Date
(DD/MMM/YYYY)|Edit by|Edit Content|Status (Draft, Final)|||||||</v>
          </cell>
          <cell r="E3" t="str">
            <v>|WSLRW-AG|3|WSLRW-AG-01
WSLRW-AG-02|2|44810|Using new acceleration chip, add zero offset functions|13|Daviteq LoRaWAN Tilt (AG) Sensor|44872|Phan Văn Lực|Update content|Final|||||||</v>
          </cell>
        </row>
        <row r="4">
          <cell r="A4">
            <v>2</v>
          </cell>
          <cell r="B4" t="str">
            <v>AG-4</v>
          </cell>
          <cell r="C4" t="str">
            <v>WSLRW-AG-4</v>
          </cell>
          <cell r="D4" t="str">
            <v>|SKU|Firmware Version|Item codes|Hardware Version|FW Released Date (DD/MMM/YYYY)|Summary Information about FW|Sensor Type ID|SKU Name for Software|Edit Date
(DD/MMM/YYYY)|Edit by|Edit Content|Status (Draft, Final)|||||||</v>
          </cell>
          <cell r="E4" t="str">
            <v>|WSLRW-AG|4|WSLRW-AG-01
WSLRW-AG-02|2|44783|Add alarm function |13|Daviteq LoRaWAN Tilt (AG) Sensor|44842|Lực|Update content|Final|||||||</v>
          </cell>
        </row>
        <row r="5">
          <cell r="A5">
            <v>3</v>
          </cell>
          <cell r="B5" t="str">
            <v>G4-2</v>
          </cell>
          <cell r="C5" t="str">
            <v>WSLRW-G4-2</v>
          </cell>
          <cell r="D5" t="str">
            <v>|SKU|Firmware Version|Item codes|Hardware Version|FW Released Date (DD/MMM/YYYY)|Summary Information about FW|Sensor Type ID|SKU Name for Software|Edit Date
(DD/MMM/YYYY)|Edit by|Edit Content|Status (Draft, Final)|||||||</v>
          </cell>
          <cell r="E5" t="str">
            <v>|WSLRW-G4|2|WSLRW-G4-CL2-20-01
WSLRW-G4-CO-200-01
WSLRW-G4-H2S-50-01
WSLRW-G4-NH3-100-01
WSLRW-G4F-CL2-20-01
WSLRW-G4F-CO-200-01
WSLRW-G4F-H2S-50-01
WSLRW-G4F-NH3-100-01|2|44882|1.Add regions: AS923-2, AS923-3, AS923-1-Japan
2.Using new chip
3.Enable to change the frequency channel in band EU868|30|Daviteq LoraWAN 4-Seri Gas  Sensor|44907|Lực|Update content|Final|||||||</v>
          </cell>
        </row>
        <row r="6">
          <cell r="A6">
            <v>4</v>
          </cell>
          <cell r="B6" t="str">
            <v>SMT07-2</v>
          </cell>
          <cell r="C6" t="str">
            <v>WSLRW-SMT07-2</v>
          </cell>
          <cell r="D6" t="str">
            <v>|SKU|Firmware Version|Item codes|Hardware Version|FW Released Date (DD/MMM/YYYY)|Summary Information about FW|Sensor Type ID|SKU Name for Software|Edit Date
(DD/MMM/YYYY)|Edit by|Edit Content|Status (Draft, Final)|||||||</v>
          </cell>
          <cell r="E6" t="str">
            <v>|WSLRW-SMT07|2|WSLRW-SMT-07|2|45099|1.Add regions: AS923-2, AS923-3, AS923-1-Japan
2.Enable to change the frequency channel in band EU868 IN865 RU864 KR920 AS923 AU915 US915 and default 1
3.Add Heartbeat event
4.Payload updates
5.Using new sensor =&gt; set SOIL_MOISTURE_FACTOR (for manufacturer)
6.Add feature: The interval between any subsequent packets is 180 seconds|12|Daviteq LoraWAN 7in1 Soil Moisture (SMT07) Sensor|45135|Luc|Update description|Final|||||||</v>
          </cell>
        </row>
        <row r="7">
          <cell r="A7">
            <v>5</v>
          </cell>
          <cell r="B7" t="str">
            <v>CAP10-2</v>
          </cell>
          <cell r="C7" t="str">
            <v>WSLRW-CAP10-2</v>
          </cell>
          <cell r="D7" t="str">
            <v>|SKU|Firmware Version|Item codes|Hardware Version|FW Released Date (DD/MMM/YYYY)|Summary Information about FW|Sensor Type ID|SKU Name for Software|Edit Date
(DD/MMM/YYYY)|Edit by|Edit Content|Status (Draft, Final)|||||||</v>
          </cell>
          <cell r="E7" t="str">
            <v>|WSLRW-CAP10|2|WSLRW-CAP10-1000
WSLRW-CAP10-1500|2|44896|1.Add regions: AS923-2, AS923-3, AS923-1-Japan
2.Enable to change the frequency channel in band EU868|28|Daviteq LoraWAN Fuel Level (CAP10) Sensor|44907|Lực|Update content|Final|||||||</v>
          </cell>
        </row>
        <row r="8">
          <cell r="A8">
            <v>6</v>
          </cell>
          <cell r="B8" t="str">
            <v>LSL-1</v>
          </cell>
          <cell r="C8" t="str">
            <v>WSLRW-LSL-1</v>
          </cell>
          <cell r="D8" t="str">
            <v>|SKU|Firmware Version|Item codes|Hardware Version|FW Released Date (DD/MMM/YYYY)|Summary Information about FW|Sensor Type ID|SKU Name for Software|Edit Date
(DD/MMM/YYYY)|Edit by|Edit Content|Status (Draft, Final)|||||||</v>
          </cell>
          <cell r="E8" t="str">
            <v>|WSLRW-LSL|1|WSLRW-LSL-50|1|45076|1.Add regions: AS923-2, AS923-3, AS923-1-Japan
2.Enable to change the frequency channel in band EU868 IN865 RU864 KR920 AS923 AU915 US915
3.Add Heartbeat event.
4.Range of CALCULATED_LEVEL: 0...32767|34|Daviteq LoraWAN Laser Level (LSL) Sensor|45076|Luc|Update comment|Final|||||||</v>
          </cell>
        </row>
        <row r="9">
          <cell r="A9">
            <v>7</v>
          </cell>
          <cell r="B9" t="str">
            <v>ULB-2</v>
          </cell>
          <cell r="C9" t="str">
            <v>WSLRW-ULB-2</v>
          </cell>
          <cell r="D9" t="str">
            <v>|SKU|Firmware Version|Item codes|Hardware Version|FW Released Date (DD/MMM/YYYY)|Summary Information about FW|Sensor Type ID|SKU Name for Software|Edit Date
(DD/MMM/YYYY)|Edit by|Edit Content|Status (Draft, Final)|||||||</v>
          </cell>
          <cell r="E9" t="str">
            <v>|WSLRW-ULB|2|WSLRW-ULB-01|2|44889|1.Add regions: AS923-2, AS923-3, AS923-1-Japan
2.Enable to change the frequency channel in band EU868
3.Payload updates|14|Daviteq LoRaWAN Ultrasonic Bulk Level (ULB) Sensor|44908|Lực|Update content|Final|||||||</v>
          </cell>
        </row>
        <row r="10">
          <cell r="A10">
            <v>8</v>
          </cell>
          <cell r="B10" t="str">
            <v>ULC-2</v>
          </cell>
          <cell r="C10" t="str">
            <v>WSLRW-ULC-2</v>
          </cell>
          <cell r="D10" t="str">
            <v>|SKU|Firmware Version|Item codes|Hardware Version|FW Released Date (DD/MMM/YYYY)|Summary Information about FW|Sensor Type ID|SKU Name for Software|Edit Date
(DD/MMM/YYYY)|Edit by|Edit Content|Status (Draft, Final)|||||||</v>
          </cell>
          <cell r="E10" t="str">
            <v>|WSLRW-ULC|2|WSLRW-ULC-01|2|44889|1.Add regions: AS923-2, AS923-3, AS923-1-Japan
2.Enable to change the frequency channel in band EU868
3.Payload updates|14|Daviteq LoRaWAN Ultrasonic Level (ULC) Sensor|44906|Lực|Update content|Final|||||||</v>
          </cell>
        </row>
        <row r="11">
          <cell r="A11">
            <v>9</v>
          </cell>
          <cell r="B11" t="str">
            <v>LPC-2</v>
          </cell>
          <cell r="C11" t="str">
            <v>WSLRW-LPC-2</v>
          </cell>
          <cell r="D11" t="str">
            <v>|SKU|Firmware Version|Item codes|Hardware Version|FW Released Date (DD/MMM/YYYY)|Summary Information about FW|Sensor Type ID|SKU Name for Software|Edit Date
(DD/MMM/YYYY)|Edit by|Edit Content|Status (Draft, Final)|||||||</v>
          </cell>
          <cell r="E11" t="str">
            <v>|WSLRW-LPC|2|WSLRW-LPC-01|2|44961|1.Add regions: AS923-2, AS923-3, AS923-1-Japan
2.Enable to change the frequency channel in band EU868
3.Payload updates|19|Daviteq LoRaWAN Lidar People Counter (LPC)|44994|Lực|Update comment of memory map|Final|||||||</v>
          </cell>
        </row>
        <row r="12">
          <cell r="A12">
            <v>10</v>
          </cell>
          <cell r="B12" t="str">
            <v>V1A-2</v>
          </cell>
          <cell r="C12" t="str">
            <v>WSLRW-V1A-2</v>
          </cell>
          <cell r="D12" t="str">
            <v>|SKU|Firmware Version|Item codes|Hardware Version|FW Released Date (DD/MMM/YYYY)|Summary Information about FW|Sensor Type ID|SKU Name for Software|Edit Date
(DD/MMM/YYYY)|Edit by|Edit Content|Status (Draft, Final)|||||||</v>
          </cell>
          <cell r="E12" t="str">
            <v>|WSLRW-V1A|2|WSLRW-V1A|2|44987|1.Add regions: AS923-2, AS923-3, AS923-1-Japan
2.Enable to change the frequency channel in band EU868 IN865 RU864 KR920 AS923
3.Payload updates
|16|Daviteq LoRaWAN Single-Axis Vibration (V1A) Sensor|45172|Lực|Update comment|Final|||||||</v>
          </cell>
        </row>
        <row r="13">
          <cell r="A13">
            <v>11</v>
          </cell>
          <cell r="B13" t="str">
            <v>ATH-2</v>
          </cell>
          <cell r="C13" t="str">
            <v>WSLRW-ATH-2</v>
          </cell>
          <cell r="D13" t="str">
            <v>|SKU|Firmware Version|Item codes|Hardware Version|FW Released Date (DD/MMM/YYYY)|Summary Information about FW|Sensor Type ID|SKU Name for Software|Edit Date
(DD/MMM/YYYY)|Edit by|Edit Content|Status (Draft, Final)|||||||</v>
          </cell>
          <cell r="E13" t="str">
            <v>|WSLRW-ATH|2|WSLRW-ATH-11
WSLRW-ATH-15|1|44980|1.Add regions: AS923-2, AS923-3, AS923-1-Japan
2.Enable to change the frequency channel in band EU868 IN865 RU864 KR920 AS923
3.Payload updates|2|Daviteq LoraWAN Humidity and Temperature (ATH) Sensor|45172|Lực|Update comment|Final|||||||</v>
          </cell>
        </row>
        <row r="14">
          <cell r="A14">
            <v>12</v>
          </cell>
          <cell r="B14" t="str">
            <v>G4-3</v>
          </cell>
          <cell r="C14" t="str">
            <v>WSLRW-G4-3</v>
          </cell>
          <cell r="D14" t="str">
            <v>|SKU|Firmware Version|Item codes|Hardware Version|FW Released Date (DD/MMM/YYYY)|Summary Information about FW|Sensor Type ID|SKU Name for Software|Edit Date
(DD/MMM/YYYY)|Edit by|Edit Content|Status (Draft, Final)|||||||</v>
          </cell>
          <cell r="E14" t="str">
            <v>|WSLRW-G4|3|WSLRW-G4-CL2-20-01
WSLRW-G4-CO-200-01
WSLRW-G4-H2S-50-01
WSLRW-G4-NH3-100-01
WSLRW-G4F-CL2-20-01
WSLRW-G4F-CO-200-01
WSLRW-G4F-H2S-50-01
WSLRW-G4F-NH3-100-01|2|44693|Fix SYSTEM_SENSITIVITY, allow negative values|30|Daviteq LoraWAN 4-Seri Gas  Sensor|44907|Lực|Update content|Final|||||||</v>
          </cell>
        </row>
        <row r="15">
          <cell r="A15">
            <v>13</v>
          </cell>
          <cell r="B15" t="str">
            <v>G4-4</v>
          </cell>
          <cell r="C15" t="str">
            <v>WSLRW-G4-4</v>
          </cell>
          <cell r="D15" t="str">
            <v>|SKU|Firmware Version|Item codes|Hardware Version|FW Released Date (DD/MMM/YYYY)|Summary Information about FW|Sensor Type ID|SKU Name for Software|Edit Date
(DD/MMM/YYYY)|Edit by|Edit Content|Status (Draft, Final)|||||||</v>
          </cell>
          <cell r="E15" t="str">
            <v>|WSLRW-G4|4|WSLRW-G4-CL2-20-01
WSLRW-G4-CO-200-01
WSLRW-G4-H2S-50-01
WSLRW-G4-NH3-100-01
WSLRW-G4F-CL2-20-01
WSLRW-G4F-CO-200-01
WSLRW-G4F-H2S-50-01
WSLRW-G4F-NH3-100-01|2|44693|Add Buzzer (pwm)|30|Daviteq LoraWAN 4-Seri Gas  Sensor|44906|Lực|Update content|Final|||||||</v>
          </cell>
        </row>
        <row r="16">
          <cell r="A16">
            <v>14</v>
          </cell>
          <cell r="B16" t="str">
            <v>AG-5</v>
          </cell>
          <cell r="C16" t="str">
            <v>WSLRW-AG-5</v>
          </cell>
          <cell r="D16" t="str">
            <v>|SKU|Firmware Version|Item codes|Hardware Version|FW Released Date (DD/MMM/YYYY)|Summary Information about FW|Sensor Type ID|SKU Name for Software|Edit Date
(DD/MMM/YYYY)|Edit by|Edit Content|Status (Draft, Final)|||||||</v>
          </cell>
          <cell r="E16" t="str">
            <v>|WSLRW-AG|5|WSLRW-AG-01
WSLRW-AG-02
WSLRW-AG-02S|2|44954|1.Default Alarm off
2.Add Alarm with the Hysteresis value for the alarm 1 and Alarm 2 (default 1 degC)
3.Add battery type: default battery non-rechargeable
4.Update payload: X_TILT_VALUE_X100, Y_TILT_VALUE_X100, Z_TILT_VALUE_X100
5.Add CYCLIC_FREQ_FACTOR, ALARM_FREQ_FACTOR|13|Daviteq LoRaWAN Tilt (AG) Sensor|44994|Luc|Update comment in memory map|Final|||||||</v>
          </cell>
        </row>
        <row r="17">
          <cell r="A17">
            <v>15</v>
          </cell>
          <cell r="B17" t="str">
            <v>DI-1</v>
          </cell>
          <cell r="C17" t="str">
            <v>WSLRW-DI-1</v>
          </cell>
          <cell r="D17" t="str">
            <v>|SKU|Firmware Version|Item codes|Hardware Version|FW Released Date (DD/MMM/YYYY)|Summary Information about FW|Sensor Type ID|SKU Name for Software|Edit Date
(DD/MMM/YYYY)|Edit by|Edit Content|Status (Draft, Final)|||||||</v>
          </cell>
          <cell r="E17" t="str">
            <v>|WSLRW-DI|1|WSLRW-DI-12|1|44979|1.Add regions: AS923-2, AS923-3, AS923-1-Japan
2.Enable to change the frequency channels in band EU868 IN865 RU864 KR920 AS923
3.Select 0/1 status mode OR counter mode|6|Daviteq LoRaWAN Digital Input (DI) Sensor or Counter |45172|Lực|Update comment|Final|||||||</v>
          </cell>
        </row>
        <row r="18">
          <cell r="A18">
            <v>16</v>
          </cell>
          <cell r="B18" t="str">
            <v>AL-2</v>
          </cell>
          <cell r="C18" t="str">
            <v>WSLRW-AL-2</v>
          </cell>
          <cell r="D18" t="str">
            <v>|SKU|Firmware Version|Item codes|Hardware Version|FW Released Date (DD/MMM/YYYY)|Summary Information about FW|Sensor Type ID|SKU Name for Software|Edit Date
(DD/MMM/YYYY)|Edit by|Edit Content|Status (Draft, Final)|||||||</v>
          </cell>
          <cell r="E18" t="str">
            <v>|WSLRW-AL|2|WSLRW-AL-01|1|44979|1.Add regions: AS923-2, AS923-3, AS923-1-Japan
2.Enable to change the frequency channel in band EU868 IN865 RU864 KR920 AS923
3.Payload updates|8|Daviteq LoRaWAN Light (AL) Sensor|45172|Lực|Update comment|Final|||||||</v>
          </cell>
        </row>
        <row r="19">
          <cell r="A19">
            <v>17</v>
          </cell>
          <cell r="B19" t="str">
            <v>ATE-2</v>
          </cell>
          <cell r="C19" t="str">
            <v>WSLRW-ATE-2</v>
          </cell>
          <cell r="D19" t="str">
            <v>|SKU|Firmware Version|Item codes|Hardware Version|FW Released Date (DD/MMM/YYYY)|Summary Information about FW|Sensor Type ID|SKU Name for Software|Edit Date
(DD/MMM/YYYY)|Edit by|Edit Content|Status (Draft, Final)|||||||</v>
          </cell>
          <cell r="E19" t="str">
            <v>|WSLRW-ATE|2|WSLRW-S-ATE-F12-500 |1|45007|1.Add regions: AS923-2, AS923-3, AS923-1-Japan
2.Enable to change the frequency channel in band EU868 IN865 RU864 KR920 AS923 AU915 US915
3.Update payloads
4.Add CYCLIC_FREQ_FACTOR, ALARM_FREQ_FACTOR.
5.Change downlink type 0: HIGH_ALARM_THRESHOLD x10, LOW_ALARM_THRESHOLD x10
6.Default LOW_CUT = -300
7.Add Heartbeat event|1|Daviteq LoRaWAN Temperature (ATE) Sensor||Lực|Update comment of memory map|Final|||||||</v>
          </cell>
        </row>
        <row r="20">
          <cell r="A20">
            <v>18</v>
          </cell>
          <cell r="B20" t="str">
            <v>G4-5</v>
          </cell>
          <cell r="C20" t="str">
            <v>WSLRW-G4-5</v>
          </cell>
          <cell r="D20" t="str">
            <v>|SKU|Firmware Version|Item codes|Hardware Version|FW Released Date (DD/MMM/YYYY)|Summary Information about FW|Sensor Type ID|SKU Name for Software|Edit Date
(DD/MMM/YYYY)|Edit by|Edit Content|Status (Draft, Final)|||||||</v>
          </cell>
          <cell r="E20" t="str">
            <v>|WSLRW-G4|5|WSLRW-G4-CL2-20-01
WSLRW-G4-CO-200-01
WSLRW-G4-H2S-50-01
WSLRW-G4-NH3-100-01
WSLRW-G4F-CL2-20-01
WSLRW-G4F-CO-200-01
WSLRW-G4F-H2S-50-01
WSLRW-G4F-NH3-100-01|2|44984|Enable to change the frequency channel in band EU868 IN865 RU864 KR920 AS923|30|Daviteq LoraWAN 4-Seri Gas  Sensor|44994|Lực|Update content|Final|||||||</v>
          </cell>
        </row>
        <row r="21">
          <cell r="A21">
            <v>19</v>
          </cell>
          <cell r="B21" t="str">
            <v>LPC-3</v>
          </cell>
          <cell r="C21" t="str">
            <v>WSLRW-LPC-3</v>
          </cell>
          <cell r="D21" t="str">
            <v>|SKU|Firmware Version|Item codes|Hardware Version|FW Released Date (DD/MMM/YYYY)|Summary Information about FW|Sensor Type ID|SKU Name for Software|Edit Date
(DD/MMM/YYYY)|Edit by|Edit Content|Status (Draft, Final)|||||||</v>
          </cell>
          <cell r="E21" t="str">
            <v>|WSLRW-LPC|3|WSLRW-LPC-01|2|44987|1,Enable to change the frequency channel in band EU868 IN865 RU864 KR920 AS9232
2.Payload updates|19|Daviteq LoRaWAN Lidar People Counter (LPC)|44994|Lực|Update comment of memory map|Final|||||||</v>
          </cell>
        </row>
        <row r="22">
          <cell r="A22">
            <v>20</v>
          </cell>
          <cell r="B22" t="str">
            <v>AG-6</v>
          </cell>
          <cell r="C22" t="str">
            <v>WSLRW-AG-6</v>
          </cell>
          <cell r="D22" t="str">
            <v>|SKU|Firmware Version|Item codes|Hardware Version|FW Released Date (DD/MMM/YYYY)|Summary Information about FW|Sensor Type ID|SKU Name for Software|Edit Date
(DD/MMM/YYYY)|Edit by|Edit Content|Status (Draft, Final)|||||||</v>
          </cell>
          <cell r="E22" t="str">
            <v>|WSLRW-AG|6|WSLRW-AG-01
WSLRW-AG-02
WSLRW-AG-02S|2|44985|Enable to change the frequency channel in band EU868 IN865 RU864 KR920 AS923|13|Daviteq LoRaWAN Tilt (AG) Sensor|44994|Lực|Update comment of memory map|Final|||||||</v>
          </cell>
        </row>
        <row r="23">
          <cell r="A23">
            <v>21</v>
          </cell>
          <cell r="B23" t="str">
            <v>EXPPS-1</v>
          </cell>
          <cell r="C23" t="str">
            <v>WSLRW-EXPPS-1</v>
          </cell>
          <cell r="D23" t="str">
            <v>|SKU|Firmware Version|Item codes|Hardware Version|FW Released Date (DD/MMM/YYYY)|Summary Information about FW|Sensor Type ID|SKU Name for Software|Edit Date
(DD/MMM/YYYY)|Edit by|Edit Content|Status (Draft, Final)|||||||</v>
          </cell>
          <cell r="E23" t="str">
            <v>|WSLRW-EXPPS|1|WSLRWEX-PPS-01|2|44989|1.Add regions: AS923-2, AS923-3, AS923-1-Japan
2.Enable to change the frequency channel in band EU868 IN865 RU864 KR920 AS923
|29|Daviteq LoRaWAN Exd Pressure (PPS) Sensor|44994|Lực|Update comment of memory map|Final|||||||</v>
          </cell>
        </row>
        <row r="24">
          <cell r="A24">
            <v>22</v>
          </cell>
          <cell r="B24" t="str">
            <v>PPS-2</v>
          </cell>
          <cell r="C24" t="str">
            <v>WSLRW-PPS-2</v>
          </cell>
          <cell r="D24" t="str">
            <v>|SKU|Firmware Version|Item codes|Hardware Version|FW Released Date (DD/MMM/YYYY)|Summary Information about FW|Sensor Type ID|SKU Name for Software|Edit Date
(DD/MMM/YYYY)|Edit by|Edit Content|Status (Draft, Final)|||||||</v>
          </cell>
          <cell r="E24" t="str">
            <v>|WSLRW-PPS|2|WSLRW-PPS-G050-01
WSLRW-PPS-G10-02
WSLRW-PPS-G100-03
WSLRW-PPS-G20-02
WSLRW-PPS-G250-03
WSLRW-PPS-G40-02
WSLRW-PPS-G400-03
WSLRW-PPS-G70-03|2|45026|1.Add regions: AS923-2, AS923-3, AS923-1-Japan
2.Enable to change the frequency channel in band EU868 IN865 RU864 KR920 AS923 AU915 US915
3.Update payloads
4.Add Heartbeat event|4|Daviteq LoRaWAN Pressure (PPS) Sensor|44995|Lực|Update comment of memory map|Final|||||||</v>
          </cell>
        </row>
        <row r="25">
          <cell r="A25">
            <v>23</v>
          </cell>
          <cell r="B25" t="str">
            <v>AG-7</v>
          </cell>
          <cell r="C25" t="str">
            <v>WSLRW-AG-7</v>
          </cell>
          <cell r="D25" t="str">
            <v>|SKU|Firmware Version|Item codes|Hardware Version|FW Released Date (DD/MMM/YYYY)|Summary Information about FW|Sensor Type ID|SKU Name for Software|Edit Date
(DD/MMM/YYYY)|Edit by|Edit Content|Status (Draft, Final)|||||||</v>
          </cell>
          <cell r="E25" t="str">
            <v>|WSLRW-AG|7|WSLRW-AG-01
WSLRW-AG-02
WSLRW-AG-02S|3|45077|1.Optimize filter for IC ADXL362: add LPF 1mH 100nF, Vd connected 3v3, Vs connected V_control.
2.Add Shock Detection function, read acceleration of 3 axis when detect shock.
3.Add Tentative for Tilt and Tentative for Shock.
4.Update payload of Alarm event.
5. Update V_battery recharge &gt; 3.05v =&gt;  Device is powered by Solar
6.Add Heartbeat event.
7.Enable to change the frequency channel in band EU868 IN865 RU864 KR920 AS923 AU915 US915.|13|Daviteq LoRaWAN Tilt (AG) Sensor|45079|Luc|Update comment of memory map|Final|||||||</v>
          </cell>
        </row>
        <row r="26">
          <cell r="A26">
            <v>24</v>
          </cell>
          <cell r="B26" t="str">
            <v>G4-6</v>
          </cell>
          <cell r="C26" t="str">
            <v>WSLRW-G4-6</v>
          </cell>
          <cell r="D26" t="str">
            <v>|SKU|Firmware Version|Item codes|Hardware Version|FW Released Date (DD/MMM/YYYY)|Summary Information about FW|Sensor Type ID|SKU Name for Software|Edit Date
(DD/MMM/YYYY)|Edit by|Edit Content|Status (Draft, Final)|||||||</v>
          </cell>
          <cell r="E26" t="str">
            <v>|WSLRW-G4|6|WSLRW-G4-CL2-20-01
WSLRW-G4-CO-200-01
WSLRW-G4-H2S-50-01
WSLRW-G4-NH3-100-01
WSLRW-G4F-CL2-20-01
WSLRW-G4F-CO-200-01
WSLRW-G4F-H2S-50-01
WSLRW-G4F-NH3-100-01
WSLRWEX-G-H2S-100|2|45065|1.Add frequency channel in band AU915 US915.
2.Add heartbeat event
3.Add Buzzer type for manufacturing|30|Daviteq LoraWAN 4-Seri Gas (G4) Sensor|45065|Luc|Update field descriptions|Final|||||||</v>
          </cell>
        </row>
        <row r="27">
          <cell r="A27">
            <v>25</v>
          </cell>
          <cell r="B27" t="str">
            <v>ICO2-1</v>
          </cell>
          <cell r="C27" t="str">
            <v>WSLRW-ICO2-1</v>
          </cell>
          <cell r="D27" t="str">
            <v>|SKU|Firmware Version|Item codes|Hardware Version|FW Released Date (DD/MMM/YYYY)|Summary Information about FW|Sensor Type ID|SKU Name for Software|Edit Date
(DD/MMM/YYYY)|Edit by|Edit Content|Status (Draft, Final)|||||||</v>
          </cell>
          <cell r="E27" t="str">
            <v>|WSLRW-ICO2|1|WSLRW-I-CO2-5000
WSLRW-I-CO2-5000-ATH
WSLRW-I-CO2-5000-ATH-D1
WSLRW-I-CO2-5000-D1
|1|45072|1.Add regions: AS923-2, AS923-3, AS923-1-Japan
2.Enable to change the frequency channel in band EU868 IN865 RU864 KR920 AS923 AU915 US915
3.Add Heartbeat event|36|Daviteq LoraWAN Indoor CO2 (ICO2) Sensor|45072|Engineering Team|Update field descriptions|Final|||||||</v>
          </cell>
        </row>
        <row r="28">
          <cell r="A28">
            <v>26</v>
          </cell>
          <cell r="B28" t="str">
            <v>V1A-3</v>
          </cell>
          <cell r="C28" t="str">
            <v>WSLRW-V1A-3</v>
          </cell>
          <cell r="D28" t="str">
            <v>|SKU|Firmware Version|Item codes|Hardware Version|FW Released Date (DD/MMM/YYYY)|Summary Information about FW|Sensor Type ID|SKU Name for Software|Edit Date
(DD/MMM/YYYY)|Edit by|Edit Content|Status (Draft, Final)|||||||</v>
          </cell>
          <cell r="E28" t="str">
            <v>|WSLRW-V1A|3|WSLRW-V1A-025
WSLRW-V1A-025-DC-5|2|45118|1.Add heartbeat event.
2.Update feature of sending all DATAGRAM.
3.Add F_CUT|16|Daviteq LoRaWAN Single-Axis Vibration (V1A) Sensor|45082|Lực|Update field descriptions|Final|||||||</v>
          </cell>
        </row>
        <row r="29">
          <cell r="A29">
            <v>27</v>
          </cell>
          <cell r="B29" t="str">
            <v>CAP10-3</v>
          </cell>
          <cell r="C29" t="str">
            <v>WSLRW-CAP10-3</v>
          </cell>
          <cell r="D29" t="str">
            <v>|SKU|Firmware Version|Item codes|Hardware Version|FW Released Date (DD/MMM/YYYY)|Summary Information about FW|Sensor Type ID|SKU Name for Software|Edit Date
(DD/MMM/YYYY)|Edit by|Edit Content|Status (Draft, Final)|||||||</v>
          </cell>
          <cell r="E29" t="str">
            <v>|WSLRW-CAP10|3|WSLRW-CAP10-1000
WSLRW-CAP10-1500|2|45097|1.Enable to change the frequency channel in band EU868 IN865 RU864 KR920 AS923 AU915 US915 and Default 1
2.Add Heartbeat event.
3.Update SENSOR_BOOT_TIME to 1700|28|Daviteq LoraWAN Fuel Level (CAP10) Sensor|45112|Lực|Update field description|Final|||||||</v>
          </cell>
        </row>
        <row r="30">
          <cell r="A30">
            <v>28</v>
          </cell>
          <cell r="B30" t="str">
            <v>LSL-2</v>
          </cell>
          <cell r="C30" t="str">
            <v>WSLRW-LSL-2</v>
          </cell>
          <cell r="D30" t="str">
            <v>|SKU|Firmware Version|Item codes|Hardware Version|FW Released Date (DD/MMM/YYYY)|Summary Information about FW|Sensor Type ID|SKU Name for Software|Edit Date
(DD/MMM/YYYY)|Edit by|Edit Content|Status (Draft, Final)|||||||</v>
          </cell>
          <cell r="E30" t="str">
            <v>|WSLRW-LSL|2|WSLRW-LSL-50
WSLRW-LSL-100|1|45076|Update range of CALCULATED_LEVEL: 0...65535|34|Daviteq LoraWAN Laser Level (LSL) Sensor|45083|Luc|Update comment|Final|||||||</v>
          </cell>
        </row>
        <row r="31">
          <cell r="A31">
            <v>29</v>
          </cell>
          <cell r="B31" t="str">
            <v>SMT01-2</v>
          </cell>
          <cell r="C31" t="str">
            <v>WSLRW-SMT01-2</v>
          </cell>
          <cell r="D31" t="str">
            <v>|SKU|Firmware Version|Item codes|Hardware Version|FW Released Date (DD/MMM/YYYY)|Summary Information about FW|Sensor Type ID|SKU Name for Software|Edit Date
(DD/MMM/YYYY)|Edit by|Edit Content|Status (Draft, Final)|||||||</v>
          </cell>
          <cell r="E31" t="str">
            <v>|WSLRW-SMT01|2|WSLRW-SMT-01|2|45107|1.Add regions: AS923-2, AS923-3, AS923-1-Japan
2.Enable to change the frequency channel in band EU868 IN865 RU864 KR920 AS923 AU915 US915 and default 1
3.Add Heartbeat event
4.Payload updates
5.Using new sensor =&gt; set SOIL_MOISTURE_FACTOR (for manufacturer)|37|Daviteq LoraWAN 2in1 Soil Moisture (SMT01) Sensor|45143|Luc|Update description|Final|||||||</v>
          </cell>
        </row>
        <row r="32">
          <cell r="A32">
            <v>30</v>
          </cell>
          <cell r="B32" t="str">
            <v>BV-1</v>
          </cell>
          <cell r="C32" t="str">
            <v>WSLRW-BV-1</v>
          </cell>
          <cell r="D32" t="str">
            <v>|SKU|Firmware Version|Item codes|Hardware Version|FW Released Date (DD/MMM/YYYY)|Summary Information about FW|Sensor Type ID|SKU Name for Software|Edit Date
(DD/MMM/YYYY)|Edit by|Edit Content|Status (Draft, Final)|||||||</v>
          </cell>
          <cell r="E32" t="str">
            <v>|WSLRW-BV|1|WSLRW-BV-BR-20
WSLRW-BV-BR-25|1|45159|Initial version|38|Daviteq LoraWAN Mini Motorized Ball Valve (BV)|45165|Luc|Update comment|Final|||||||</v>
          </cell>
        </row>
        <row r="33">
          <cell r="A33">
            <v>31</v>
          </cell>
          <cell r="B33" t="str">
            <v>ULC-3</v>
          </cell>
          <cell r="C33" t="str">
            <v>WSLRW-ULC-3</v>
          </cell>
          <cell r="D33" t="str">
            <v>|SKU|Firmware Version|Item codes|Hardware Version|FW Released Date (DD/MMM/YYYY)|Summary Information about FW|Sensor Type ID|SKU Name for Software|Edit Date
(DD/MMM/YYYY)|Edit by|Edit Content|Status (Draft, Final)|||||||</v>
          </cell>
          <cell r="E33" t="str">
            <v>|WSLRW-ULC|3|WSLRW-ULC-01|2|45128|1.Enable to change the frequency channel in band EU868 IN865 RU864 KR920 AS923 AU915 US915 and default 1
2.Add Heartbeat event
3.Update over range|14|Daviteq LoRaWAN Ultrasonic Liquid Level (ULC) Sensor|45132|Luc|Update description|Final|||||||</v>
          </cell>
        </row>
        <row r="34">
          <cell r="A34">
            <v>32</v>
          </cell>
          <cell r="B34" t="str">
            <v>AG-8</v>
          </cell>
          <cell r="C34" t="str">
            <v>WSLRW-AG-8</v>
          </cell>
          <cell r="D34" t="str">
            <v>|SKU|Firmware Version|Item codes|Hardware Version|FW Released Date (DD/MMM/YYYY)|Summary Information about FW|Sensor Type ID|SKU Name for Software|Edit Date
(DD/MMM/YYYY)|Edit by|Edit Content|Status (Draft, Final)|||||||</v>
          </cell>
          <cell r="E34" t="str">
            <v>|WSLRW-AG|8|WSLRW-AG-03
WSLRW-AG-03S
WSLRWEX-AG-03
WSLRWAL-AG-03
WSLRW-AG-03S-XA|4|45209|1.Add  LoraWAN check message with message type of ConfirmedDataUp
2.Add password requirement for some parameters when writing with offline tool
3.Update new sensor for repeatability 0.005 degree at 25oC and measurement range from -30 to +30 degree.
4.Update payload for X_TILT and Y_TILT with resolution of 0.001|13|Daviteq LoRaWAN Tilt (AG) Sensor|45219|Luc|Update comment|Final|||||||</v>
          </cell>
        </row>
        <row r="35">
          <cell r="A35">
            <v>33</v>
          </cell>
          <cell r="B35" t="str">
            <v>ATH-3</v>
          </cell>
          <cell r="C35" t="str">
            <v>WSLRW-ATH-3</v>
          </cell>
          <cell r="D35" t="str">
            <v>|SKU|Firmware Version|Item codes|Hardware Version|FW Released Date (DD/MMM/YYYY)|Summary Information about FW|Sensor Type ID|SKU Name for Software|Edit Date
(DD/MMM/YYYY)|Edit by|Edit Content|Status (Draft, Final)|||||||</v>
          </cell>
          <cell r="E35" t="str">
            <v>|WSLRW-ATH|3|WSLRW-ATH-11
WSLRW-ATH-15|1|45145|1.Add regions: AS923-2, AS923-3, AS923-1-Japan
2.Enable to change the frequency channel in band EU868 IN865 RU864 KR920 AS923 AU915 US915 and default 1
3.Add Heartbeat event
|2|Daviteq LoraWAN Integrated Humidity &amp; Temperature (ATH) Sensor|45176|Luc|Update content|Final|||||||</v>
          </cell>
        </row>
        <row r="36">
          <cell r="A36">
            <v>34</v>
          </cell>
          <cell r="B36" t="str">
            <v>EXPPS-2</v>
          </cell>
          <cell r="C36" t="str">
            <v>WSLRW-EXPPS-2</v>
          </cell>
          <cell r="D36" t="str">
            <v>|SKU|Firmware Version|Item codes|Hardware Version|FW Released Date (DD/MMM/YYYY)|Summary Information about FW|Sensor Type ID|SKU Name for Software|Edit Date
(DD/MMM/YYYY)|Edit by|Edit Content|Status (Draft, Final)|||||||</v>
          </cell>
          <cell r="E36" t="str">
            <v>|WSLRW-EXPPS|2|WSLRWEX-PPS-G1000-01
WSLRWEX-PPS-G200-01
WSLRWEX-PPS-G275-01
WSLRWEX-PPS-G400-01|2|45189|1.Update Heartbeat event.
2.Enable to change the frequency channel in band AU915 US915
3.Update sending factor alarm  and cyclic|29|Daviteq LoRaWAN Exd Pressure (PPS) Sensor|45194|Engineering Team|Update comment|Final|||||||</v>
          </cell>
        </row>
        <row r="37">
          <cell r="A37">
            <v>35</v>
          </cell>
          <cell r="B37" t="str">
            <v>PINEX-3</v>
          </cell>
          <cell r="C37" t="str">
            <v>PINEX-3</v>
          </cell>
          <cell r="D37" t="str">
            <v>|SKU|Firmware Version|Item codes|Hardware Version|FW Released Date (DD/MMM/YYYY)|Summary Information about FW|Sensor Type ID|SKU Name for Software|Edit Date
(DD/MMM/YYYY)|Edit by|Edit Content|Status (Draft, Final)||||||||||||||||||||||</v>
          </cell>
          <cell r="E37" t="str">
            <v>|PINEX|3|PINEX-E9-SINGLE
PINEX-E8-SINGLE|3|45712|First firmware for PINEX-E9-SINGLE|1001|Daviteq Pinex Outdoor gateway - Economy version|45722|Engineering Team|Update memory map description|Final||||||||||||||||||||||</v>
          </cell>
        </row>
        <row r="38">
          <cell r="A38">
            <v>36</v>
          </cell>
          <cell r="B38" t="str">
            <v>AG-9</v>
          </cell>
          <cell r="C38" t="str">
            <v>WSLRW-AG-9</v>
          </cell>
          <cell r="D38" t="str">
            <v>|SKU|Firmware Version|Item codes|Hardware Version|FW Released Date (DD/MMM/YYYY)|Summary Information about FW|Sensor Type ID|SKU Name for Software|Edit Date
(DD/MMM/YYYY)|Edit by|Edit Content|Status (Draft, Final)|||||||</v>
          </cell>
          <cell r="E38" t="str">
            <v>|WSLRW-AG|9|WSLRW-AG-01
WSLRW-AG-02
WSLRW-AG-02S
WSLRWAL-AG-01
WSLRW-AG-02S-XA|3|45215|1.Add LNS_CHECK message with message type: ConfirmedDataUp
2.Add password requirement for some parameters when writing with offline tool
3.Update Outlier filter|13|Daviteq LoRaWAN Tilt (AG) Sensor|45219|Engineering Team|Update comment|Final|||||||</v>
          </cell>
        </row>
        <row r="39">
          <cell r="A39">
            <v>37</v>
          </cell>
          <cell r="B39" t="str">
            <v>ATH-4</v>
          </cell>
          <cell r="C39" t="str">
            <v>WSLRW-ATH-4</v>
          </cell>
          <cell r="D39" t="str">
            <v>|SKU|Firmware Version|Item codes|Hardware Version|FW Released Date (DD/MMM/YYYY)|Summary Information about FW|Sensor Type ID|SKU Name for Software|Edit Date
(DD/MMM/YYYY)|Edit by|Edit Content|Status (Draft, Final)|||||||</v>
          </cell>
          <cell r="E39" t="str">
            <v>|WSLRW-ATH|4|WSLRW-ATH-11
WSLRW-ATH-15|1|45219|1.Add LNS_CHECK message with message type: ConfirmedDataUp
2.Add password requirement for some parameters when writing with offline tool|2|Daviteq LoraWAN Integrated Humidity &amp; Temperature (ATH) Sensor|45224|Engineering Team|Update comment|Final|||||||</v>
          </cell>
        </row>
        <row r="40">
          <cell r="A40">
            <v>38</v>
          </cell>
          <cell r="B40" t="str">
            <v>AL-3</v>
          </cell>
          <cell r="C40" t="str">
            <v>WSLRW-AL-3</v>
          </cell>
          <cell r="D40" t="str">
            <v>|SKU|Firmware Version|Item codes|Hardware Version|FW Released Date (DD/MMM/YYYY)|Summary Information about FW|Sensor Type ID|SKU Name for Software|Edit Date
(DD/MMM/YYYY)|Edit by|Edit Content|Status (Draft, Final)|||||||</v>
          </cell>
          <cell r="E40" t="str">
            <v>|WSLRW-AL|3|WSLRW-AL-01|1|45219|1.Add LNS_CHECK message with message type: ConfirmedDataUp
2.Add password requirement for some parameters when writing with offline tool|8|Daviteq LoRaWAN Light (AL) Sensor|45223|Engineering Team|Update Comment|Final|||||||</v>
          </cell>
        </row>
        <row r="41">
          <cell r="A41">
            <v>39</v>
          </cell>
          <cell r="B41" t="str">
            <v>LPC-4</v>
          </cell>
          <cell r="C41" t="str">
            <v>WSLRW-LPC-4</v>
          </cell>
          <cell r="D41" t="str">
            <v>|SKU|Firmware Version|Item codes|Hardware Version|FW Released Date (DD/MMM/YYYY)|Summary Information about FW|Sensor Type ID|SKU Name for Software|Edit Date
(DD/MMM/YYYY)|Edit by|Edit Content|Status (Draft, Final)|||||||</v>
          </cell>
          <cell r="E41" t="str">
            <v>|WSLRW-LPC|4|WSLRW-LPC-01|2|45219|1.Add LNS_CHECK message with message type: ConfirmedDataUp
2.Add password requirement for some parameters when writing with offline tool
3. Add HEARTBEAT message|19|Daviteq LoRaWAN Lidar People Counter (LPC)|45224|Engineering Team|Update comment|Final|||||||</v>
          </cell>
        </row>
        <row r="42">
          <cell r="A42">
            <v>40</v>
          </cell>
          <cell r="B42" t="str">
            <v>MA-1</v>
          </cell>
          <cell r="C42" t="str">
            <v>WSLRW-MA-1</v>
          </cell>
          <cell r="D42" t="str">
            <v>|SKU|Firmware Version|Item codes|Hardware Version|FW Released Date (DD/MMM/YYYY)|Summary Information about FW|Sensor Type ID|SKU Name for Software|Edit Date
(DD/MMM/YYYY)|Edit by|Edit Content|Status (Draft, Final)|||||||</v>
          </cell>
          <cell r="E42" t="str">
            <v>|WSLRW-MA|1|WSLRW-MA-21
WSLRW-MA-22
|1|45219|Initial version|9|Daviteq LoRaWAN Current Input (MA) Node|45228|Engineering Team|Update comment|Final|||||||</v>
          </cell>
        </row>
        <row r="43">
          <cell r="A43">
            <v>41</v>
          </cell>
          <cell r="B43" t="str">
            <v>V1A-4</v>
          </cell>
          <cell r="C43" t="str">
            <v>WSLRW-V1A-4</v>
          </cell>
          <cell r="D43" t="str">
            <v>|SKU|Firmware Version|Item codes|Hardware Version|FW Released Date (DD/MMM/YYYY)|Summary Information about FW|Sensor Type ID|SKU Name for Software|Edit Date
(DD/MMM/YYYY)|Edit by|Edit Content|Status (Draft, Final)|||||||</v>
          </cell>
          <cell r="E43" t="str">
            <v>|WSLRW-V1A|4|WSLRW-V1A-025
WSLRW-V1A-025-DC-5|2|45499|1.Add LNS_CHECK message with message type: ConfirmedDataUp
2.Add password requirement for some parameters when writing with offline tool
3.Add VRMS_CUT, DATAGRAM_INTERVAL, and PRODUCTION_FREQ_FACTOR _W_PASSWORD
4.Update default values: MEASUREMENT_CYCLE_FOR_TIMEOUT =1; region =EU868; DATAGRAM_CONFIG  =7|16|Daviteq LoRaWAN Single-Axis Vibration (V1A) Sensor|45500|Engineering Team|Update memory map comment|Final|||||||</v>
          </cell>
        </row>
        <row r="44">
          <cell r="A44">
            <v>42</v>
          </cell>
          <cell r="B44" t="str">
            <v>PINEX-5</v>
          </cell>
          <cell r="C44" t="str">
            <v>WSLRW-PINEX-5</v>
          </cell>
          <cell r="D44">
            <v>0</v>
          </cell>
          <cell r="E44">
            <v>0</v>
          </cell>
        </row>
        <row r="45">
          <cell r="A45">
            <v>43</v>
          </cell>
          <cell r="B45" t="str">
            <v>PINEX-4</v>
          </cell>
          <cell r="C45" t="str">
            <v>PINEX-4</v>
          </cell>
          <cell r="D45" t="str">
            <v>|SKU|Firmware Version|Item codes|Hardware Version|FW Released Date (DD/MMM/YYYY)|Summary Information about FW|Sensor Type ID|SKU Name for Software|Edit Date
(DD/MMM/YYYY)|Edit by|Edit Content|Status (Draft, Final)||||||||||||||||||||||</v>
          </cell>
          <cell r="E45" t="str">
            <v>|PINEX|4|WSPLR-GW-8-EC25-AU
	PINECELL-4GCAT4-GLB-XA 
	PINEX-8-GPS-DUAL-POE|3|45721|First firmware for WSPLR-GW-8-EC25-AU|1001|Daviteq Pinex Outdoor gateway - Standard version||Engineering Team|Update memory map description|Draft||||||||||||||||||||||</v>
          </cell>
        </row>
        <row r="46">
          <cell r="A46">
            <v>44</v>
          </cell>
          <cell r="B46" t="str">
            <v>EXGHC-1</v>
          </cell>
          <cell r="C46" t="str">
            <v>WSLRW-EXGHC-1</v>
          </cell>
          <cell r="D46" t="str">
            <v>|SKU|Firmware Version|Item codes|Hardware Version|FW Released Date (DD/MMM/YYYY)|Summary Information about FW|Sensor Type ID|SKU Name for Software|Edit Date
(DD/MMM/YYYY)|Edit by|Edit Content|Status (Draft, Final)|||||||</v>
          </cell>
          <cell r="E46" t="str">
            <v>|WSLRW-EXGHC|1|WSLRWEX-GHC-01
WSLRWEX-GHC-02|1|45257|Initial version|33|Daviteq Lorawan Ex d NDIR Flammable Gas (GHC) Sensor|45261|Engineering Team|Update memory map description|Final|||||||</v>
          </cell>
        </row>
        <row r="47">
          <cell r="A47">
            <v>45</v>
          </cell>
          <cell r="B47" t="str">
            <v>EXPID-1</v>
          </cell>
          <cell r="C47" t="str">
            <v>WSLRW-EXPID-1</v>
          </cell>
          <cell r="D47" t="str">
            <v>|SKU|Firmware Version|Item codes|Hardware Version|FW Released Date (DD/MMM/YYYY)|Summary Information about FW|Sensor Type ID|SKU Name for Software|Edit Date
(DD/MMM/YYYY)|Edit by|Edit Content|Status (Draft, Final)|||||||</v>
          </cell>
          <cell r="E47" t="str">
            <v>|WSLRW-EXPID|1|WSLRWEX-PID-PPB|1|45287|Initial version|40|Daviteq LoRaWAN PID Gas Sensor|45295|Engineering Team|Update memory map description|Final|||||||</v>
          </cell>
        </row>
        <row r="48">
          <cell r="A48">
            <v>46</v>
          </cell>
          <cell r="B48" t="str">
            <v>EXPPS-3</v>
          </cell>
          <cell r="C48" t="str">
            <v>WSLRW-EXPPS-3</v>
          </cell>
          <cell r="D48" t="str">
            <v>|SKU|Firmware Version|Item codes|Hardware Version|FW Released Date (DD/MMM/YYYY)|Summary Information about FW|Sensor Type ID|SKU Name for Software|Edit Date
(DD/MMM/YYYY)|Edit by|Edit Content|Status (Draft, Final)|||||||</v>
          </cell>
          <cell r="E48" t="str">
            <v>|WSLRW-EXPPS|3|WSLRWEX-PPS-G1000-01
WSLRWEX-PPS-G200-01
WSLRWEX-PPS-G275-01
WSLRWEX-PPS-G400-01
UPG-WSLRWEX-PPS-10
UPG-WSLRWEX-PPS-100|2|45257|1.Add LNS_CHECK message with message type: ConfirmedDataUp
2.Add password requirement for some parameters when writing with offline tool|29|Daviteq LoRaWAN Exd Pressure (PPS) Sensor|45265|Engineering Team|Update memory map description|Final|||||||</v>
          </cell>
        </row>
        <row r="49">
          <cell r="A49">
            <v>47</v>
          </cell>
          <cell r="B49" t="str">
            <v>SATE-3</v>
          </cell>
          <cell r="C49" t="str">
            <v>WSLRW-SATE-3</v>
          </cell>
          <cell r="D49" t="str">
            <v>|SKU|Firmware Version|Item codes|Hardware Version|FW Released Date (DD/MMM/YYYY)|Summary Information about FW|Sensor Type ID|SKU Name for Software|Edit Date
(DD/MMM/YYYY)|Edit by|Edit Content|Status (Draft, Final)|||||||</v>
          </cell>
          <cell r="E49" t="str">
            <v>|WSLRW-SATE|3|WSLRW-S-ATE-11
WSLRW-S-ATE-12-300
WSLRW-S-ATE-12-900
WSLRW-S-ATE-F12-500
WSLRW-S-ATE-PPG60-HDPE120|2|45561|1.Add LNS_CHECK message with message type: ConfirmedDataUp
2.Add password requirement for some parameters when writing with offline tool
3.Add  PRODUCTION_FREQ_FACTOR _W_PASSWORD
4.Default EU868
5.Update downlink type0 and remove Tentative in cyclic payload
6.Add OTHER INFOR|1|Daviteq LoRaWAN Temperature (ATE) Sensor|45564|Engineering Team|Update memory map comment|Final|||||||</v>
          </cell>
        </row>
        <row r="50">
          <cell r="A50">
            <v>48</v>
          </cell>
          <cell r="B50" t="str">
            <v>SMT-3</v>
          </cell>
          <cell r="C50" t="str">
            <v>WSLRW-SMT-3</v>
          </cell>
          <cell r="D50" t="str">
            <v>|SKU|Firmware Version|Item codes|Hardware Version|FW Released Date (DD/MMM/YYYY)|Summary Information about FW|Sensor Type ID|SKU Name for Software|Edit Date
(DD/MMM/YYYY)|Edit by|Edit Content|Status (Draft, Final)|||||||</v>
          </cell>
          <cell r="E50" t="str">
            <v>|WSLRW-SMT|3|WSLRW-SMT-01
WSLRW-SMT-07|2|45303|1.Add LNS_CHECK message with message type: ConfirmedDataUp.
2.Add password requirement for some parameters when writing with offline tool.
3.Add SENSING_MODULE_TYPE (Soil Moisture Sensor: 2in1, 7in1).
4.Add datagram interval, default 180s
5. Merge code for both SMT-01 and SMT-07|12|Daviteq LoraWAN Soil Moisture (SMT) Sensor|45308|Engineering Team|Update memory map description|Final|||||||</v>
          </cell>
        </row>
        <row r="51">
          <cell r="A51">
            <v>49</v>
          </cell>
          <cell r="B51" t="str">
            <v>G4-7</v>
          </cell>
          <cell r="C51" t="str">
            <v>WSLRW-G4-7</v>
          </cell>
          <cell r="D51" t="str">
            <v>|SKU|Firmware Version|Item codes|Hardware Version|FW Released Date (DD/MMM/YYYY)|Summary Information about FW|Sensor Type ID|SKU Name for Software|Edit Date
(DD/MMM/YYYY)|Edit by|Edit Content|Status (Draft, Final)|||||||</v>
          </cell>
          <cell r="E51" t="str">
            <v>|WSLRW-G4|7|WSLRW-G4-CL2-20-01
WSLRW-G4-CO-200-01
WSLRW-G4-H2S-50-01
WSLRW-G4-NH3-100-01
WSLRW-G4F-CL2-20-01
WSLRW-G4F-CO-200-01
WSLRW-G4F-H2S-50-01
WSLRW-G4F-NH3-100-01
WSLRWEX-G-H2S-100
WSLRWEX-G-O2-30-HH|2|45317|1.Add LNS_CHECK message with message type: ConfirmedDataUp.
2.Add password requirement for some parameters when writing with offline tool.
3.Add low alarm and RANGE_FACTOR_INDEX.
4.Add MODULE_POWER_MODE: 0 =&gt; For G4 (NH3, H2S, CL2), 1 =&gt; For O2
5. Add configurable unit.
6.Add num of sample.
7.Add Response time for sensor O2|30|Daviteq LoraWAN 4-Seri Gas (G4) Sensor|45321|Engineering Team|Update memory map description|Final|||||||</v>
          </cell>
        </row>
        <row r="52">
          <cell r="A52">
            <v>50</v>
          </cell>
          <cell r="B52" t="str">
            <v>RDW-1</v>
          </cell>
          <cell r="C52" t="str">
            <v>WSLRW-RDW-1</v>
          </cell>
          <cell r="D52" t="str">
            <v>|SKU|Firmware Version|Item codes|Hardware Version|FW Released Date (DD/MMM/YYYY)|Summary Information about FW|Sensor Type ID|SKU Name for Software|Edit Date
(DD/MMM/YYYY)|Edit by|Edit Content|Status (Draft, Final)|||||||</v>
          </cell>
          <cell r="E52" t="str">
            <v>|WSLRW-RDW|1|WSLRW-RDW-01-XA
WSLRW-RDW-02-XA|1|45392|1.Initial version
2.Add PRODUCTION_CYCLE_FACTOR
3.Update default EU868|42|Daviteq LoRaWAN Radar Liquid Level (RDW) Sensor|45348|Engineering Team|Update uplink description|Final|||||||</v>
          </cell>
        </row>
        <row r="53">
          <cell r="A53">
            <v>51</v>
          </cell>
          <cell r="B53" t="str">
            <v>DI-2</v>
          </cell>
          <cell r="C53" t="str">
            <v>WSLRW-DI-2</v>
          </cell>
          <cell r="D53" t="str">
            <v>|SKU|Firmware Version|Item codes|Hardware Version|FW Released Date (DD/MMM/YYYY)|Summary Information about FW|Sensor Type ID|SKU Name for Software|Edit Date
(DD/MMM/YYYY)|Edit by|Edit Content|Status (Draft, Final)|||||||</v>
          </cell>
          <cell r="E53" t="str">
            <v>|WSLRW-DI|2|WSLRW-DI-12
WSLRW-DI-12H|1|45307|1.Add LNS_CHECK message with message type: ConfirmedDataUp.
2.Add password requirement for some parameters when writing with offline tool.
3.Add Heartbeat
4.Add MODE_STATUS_SEND_ALL|6|Daviteq LoRaWAN Digital Input (DI) Sensor or Counter |45307|Engineering Team|Update memory map description|Final|||||||</v>
          </cell>
        </row>
        <row r="54">
          <cell r="A54">
            <v>52</v>
          </cell>
          <cell r="B54" t="str">
            <v>ULC-4</v>
          </cell>
          <cell r="C54" t="str">
            <v>WSLRW-ULC-4</v>
          </cell>
          <cell r="D54" t="str">
            <v>|SKU|Firmware Version|Item codes|Hardware Version|FW Released Date (DD/MMM/YYYY)|Summary Information about FW|Sensor Type ID|SKU Name for Software|Edit Date
(DD/MMM/YYYY)|Edit by|Edit Content|Status (Draft, Final)|||||||</v>
          </cell>
          <cell r="E54" t="str">
            <v>|WSLRW-ULC|4|WSLRW-ULC-01|2|45317|1.Add LNS_CHECK message with message type: ConfirmedDataUp.
2.Add password requirement for some parameters when writing with offline tool.
3.Update NUM_OF_SAMPLE: The sample interval is 1 second
4. Add OTHER_INFOR|14|Daviteq LoRaWAN Ultrasonic Liquid Level (ULC) Sensor|45321|Engineering Team|Update uplink description|Final|||||||</v>
          </cell>
        </row>
        <row r="55">
          <cell r="A55">
            <v>53</v>
          </cell>
          <cell r="B55" t="str">
            <v>EXGHC03-1</v>
          </cell>
          <cell r="C55" t="str">
            <v>WSLRW-EXGHC03-1</v>
          </cell>
          <cell r="D55" t="str">
            <v>|SKU|Firmware Version|Item codes|Hardware Version|FW Released Date (DD/MMM/YYYY)|Summary Information about FW|Sensor Type ID|SKU Name for Software|Edit Date
(DD/MMM/YYYY)|Edit by|Edit Content|Status (Draft, Final)|||||||</v>
          </cell>
          <cell r="E55" t="str">
            <v>|WSLRW-EXGHC03|1|WSLRWEX-GHC03-01|1|45371|Initial version|45|Daviteq Lorawan Ex d NDIR Acetylene (GHC03) Sensor|45360|Engineering Team|Update memory map's description|Final|||||||</v>
          </cell>
        </row>
        <row r="56">
          <cell r="A56">
            <v>54</v>
          </cell>
          <cell r="B56" t="str">
            <v>BAT-1</v>
          </cell>
          <cell r="C56" t="str">
            <v>WSLRW-BAT-1</v>
          </cell>
          <cell r="D56" t="str">
            <v>|SKU|Firmware Version|Item codes|Hardware Version|FW Released Date (DD/MMM/YYYY)|Summary Information about FW|Sensor Type ID|SKU Name for Software|Edit Date
(DD/MMM/YYYY)|Edit by|Edit Content|Status (Draft, Final)|||||||</v>
          </cell>
          <cell r="E56" t="str">
            <v>|WSLRW-BAT|1|WSPPW-BAT-12-120AH-LRW-01
WSPPW-BAT-12-20AH-LRW-01|1|45323|Initial version|43|Daviteq LoRaWAN Battery Pack (BAT)|45331|Engineering Team|Update memory map description|Checked|||||||</v>
          </cell>
        </row>
        <row r="57">
          <cell r="A57">
            <v>55</v>
          </cell>
          <cell r="B57" t="str">
            <v>PPS-3</v>
          </cell>
          <cell r="C57" t="str">
            <v>WSLRW-PPS-3</v>
          </cell>
          <cell r="D57" t="str">
            <v>|SKU|Firmware Version|Item codes|Hardware Version|FW Released Date (DD/MMM/YYYY)|Summary Information about FW|Sensor Type ID|SKU Name for Software|Edit Date
(DD/MMM/YYYY)|Edit by|Edit Content|Status (Draft, Final)|||||||</v>
          </cell>
          <cell r="E57" t="str">
            <v>|WSLRW-PPS|3|WSLRW-PPS-G050-01
WSLRW-PPS-G1-02
WSLRW-PPS-G1-03
WSLRW-PPS-G10-02
WSLRW-PPS-G10-04
WSLRW-PPS-G100-03
WSLRW-PPS-G20-02
WSLRW-PPS-G250-03
WSLRW-PPS-G40-02
WSLRW-PPS-G400-03
WSLRW-PPS-G70-03|2|45322|1.Add LNS_CHECK message with message type: ConfirmedDataUp.
2.Add password requirement for some parameters when writing with offline tool.
3.Add SENSING_MODULE_TYPE.
|4|Daviteq LoRaWAN Pressure (PPS) Sensor|45358|Engineering Team|Update memory map description|Final|||||||</v>
          </cell>
        </row>
        <row r="58">
          <cell r="A58">
            <v>56</v>
          </cell>
          <cell r="B58" t="str">
            <v>TVS-1</v>
          </cell>
          <cell r="C58" t="str">
            <v>WSLRW-TVS-1</v>
          </cell>
          <cell r="D58" t="str">
            <v>|SKU|Firmware Version|Item codes|Hardware Version|FW Released Date (DD/MMM/YYYY)|Summary Information about FW|Sensor Type ID|SKU Name for Software|Edit Date
(DD/MMM/YYYY)|Edit by|Edit Content|Status (Draft, Final)|||||||</v>
          </cell>
          <cell r="E58" t="str">
            <v>|WSLRW-TVS|1|WSLRW-TVS-02|1|45373|1.Initial version for WSLRW-TVS-02 only
2.Range: 0.15 - 1.00 Hz|41|Daviteq LoRaWAN Tower Vibration (TVS) Sensor|45377|Engineering Team|Update memory map description|Final|||||||</v>
          </cell>
        </row>
        <row r="59">
          <cell r="A59">
            <v>57</v>
          </cell>
          <cell r="B59" t="str">
            <v>LC-1</v>
          </cell>
          <cell r="C59" t="str">
            <v>WSLRW-LC-1</v>
          </cell>
          <cell r="D59" t="str">
            <v>|SKU|Firmware Version|Item codes|Hardware Version|FW Released Date (DD/MMM/YYYY)|Summary Information about FW|Sensor Type ID|SKU Name for Software|Edit Date
(DD/MMM/YYYY)|Edit by|Edit Content|Status (Draft, Final)||||||||||||||||||||||</v>
          </cell>
          <cell r="E59" t="str">
            <v>|WSLRW-LC|1|WSPLR-LC-01|1|45558|Initial Version|44|LoRaWAN Load Cell Transmitter|45560|Engineering Team|Update memory map description|Final||||||||||||||||||||||</v>
          </cell>
        </row>
        <row r="60">
          <cell r="A60">
            <v>58</v>
          </cell>
          <cell r="B60" t="str">
            <v>BV-2</v>
          </cell>
          <cell r="C60" t="str">
            <v>WSLRW-BV-2</v>
          </cell>
          <cell r="D60" t="str">
            <v>|SKU|Firmware Version|Item codes|Hardware Version|FW Released Date (DD/MMM/YYYY)|Summary Information about FW|Sensor Type ID|SKU Name for Software|Edit Date
(DD/MMM/YYYY)|Edit by|Edit Content|Status (Draft, Final)|||||||</v>
          </cell>
          <cell r="E60" t="str">
            <v>|WSLRW-BV|2|WSLRW-BV-BR-20
WSLRW-BV-BR-25
WSLRW-BV-BR-08
WSLRW-BV-BR-15|2|45404|1.Add Schedule
2.Update default EU868
3.Add PRODUCTION_CYCLE_FACTOR|38|Daviteq LoraWAN Mini Motorized Ball Valve (BV)|45406|Engineering Team|Update memory map descriptions|Final|||||||</v>
          </cell>
        </row>
        <row r="61">
          <cell r="A61">
            <v>59</v>
          </cell>
          <cell r="B61" t="str">
            <v>SMT-4</v>
          </cell>
          <cell r="C61" t="str">
            <v>WSLRW-SMT-4</v>
          </cell>
          <cell r="D61" t="str">
            <v>|SKU|Firmware Version|Item codes|Hardware Version|FW Released Date (DD/MMM/YYYY)|Summary Information about FW|Sensor Type ID|SKU Name for Software|Edit Date
(DD/MMM/YYYY)|Edit by|Edit Content|Status (Draft, Final)|||||||</v>
          </cell>
          <cell r="E61" t="str">
            <v>|WSLRW-SMT|4|WSLRW-SMT-01
WSLRW-SMT-07|3|45395|1.Add ALARM_FREQ_FACTOR, CYCLIC_FREQ_FACTOR, PRODUCTION_CYCLE_FACTOR (3).
2.Update hw, EU868 (default)
3. Update logic level for sensor input|12|Daviteq LoraWAN Soil Moisture (SMT) Sensor|45409|Engineering Team|Update uplink descriptions|Final|||||||</v>
          </cell>
        </row>
        <row r="62">
          <cell r="A62">
            <v>60</v>
          </cell>
          <cell r="B62" t="str">
            <v>AG-10</v>
          </cell>
          <cell r="C62" t="str">
            <v>WSLRW-AG-10</v>
          </cell>
          <cell r="D62" t="str">
            <v>|SKU|Firmware Version|Item codes|Hardware Version|FW Released Date (DD/MMM/YYYY)|Summary Information about FW|Sensor Type ID|SKU Name for Software|Edit Date
(DD/MMM/YYYY)|Edit by|Edit Content|Status (Draft, Final)|||||||</v>
          </cell>
          <cell r="E62" t="str">
            <v>|WSLRW-AG|10|WSLRW-AG-01
WSLRW-AG-02
WSLRW-AG-02S
WSLRWAL-AG-01
WSLRW-AG-02S-XA|3|45423|1.Add PRODUCTION_FREQ_FACTOR,
NUM_OF_RETRY_FOR_COMM, SAMPLE_INTERVAL_FOR_OUTLIER_FILTER, NUM_OF_SAMPLE_FOR_AVG_FILTER
2.Update the previous tilt values if communication error for sensor|13|Daviteq LoRaWAN Tilt (AG) Sensor|45425|Engineering Team|Update comment|Final|||||||</v>
          </cell>
        </row>
        <row r="63">
          <cell r="A63">
            <v>61</v>
          </cell>
          <cell r="B63" t="str">
            <v>TC-1</v>
          </cell>
          <cell r="C63" t="str">
            <v>WSLRW-TC-1</v>
          </cell>
          <cell r="D63" t="str">
            <v>|SKU|Firmware Version|Item codes|Hardware Version|FW Released Date (DD/MMM/YYYY)|Summary Information about FW|Sensor Type ID|SKU Name for Software|Edit Date
(DD/MMM/YYYY)|Edit by|Edit Content|Status (Draft, Final)|||||||</v>
          </cell>
          <cell r="E63" t="str">
            <v>|WSLRW-TC|1|WSLRWAL-TC-01
WSLRW-TCK-01|1|45430|Initial version (Only  Thermocouple K)|46|Daviteq LoRaWAN Thermocouple Sensor|45435|Engineering Team|Update memmap parameter name|Final|||||||</v>
          </cell>
        </row>
        <row r="64">
          <cell r="A64">
            <v>62</v>
          </cell>
          <cell r="B64" t="str">
            <v>SMT-5</v>
          </cell>
          <cell r="C64" t="str">
            <v>WSLRW-SMT-5</v>
          </cell>
          <cell r="D64" t="str">
            <v>|SKU|Firmware Version|Item codes|Hardware Version|FW Released Date (DD/MMM/YYYY)|Summary Information about FW|Sensor Type ID|SKU Name for Software|Edit Date
(DD/MMM/YYYY)|Edit by|Edit Content|Status (Draft, Final)||||||||||||||||||||||</v>
          </cell>
          <cell r="E64" t="str">
            <v>|WSLRW-SMT|5|WSLRW-SMT-01
WSLRW-SMT-07|3|45434|*Update delay 1s then send data
*Adjust lower voltage output to SMT module|12|Daviteq LoraWAN Soil Moisture (SMT) Sensor|45436|Engineering Team|Update summary information|Final||||||||||||||||||||||</v>
          </cell>
        </row>
        <row r="65">
          <cell r="A65">
            <v>63</v>
          </cell>
          <cell r="B65" t="str">
            <v>BAT-2</v>
          </cell>
          <cell r="C65" t="str">
            <v>WSLRW-BAT-2</v>
          </cell>
          <cell r="D65" t="str">
            <v>|SKU|Firmware Version|Item codes|Hardware Version|FW Released Date (DD/MMM/YYYY)|Summary Information about FW|Sensor Type ID|SKU Name for Software|Edit Date
(DD/MMM/YYYY)|Edit by|Edit Content|Status (Draft, Final)|||||||</v>
          </cell>
          <cell r="E65" t="str">
            <v>|WSLRW-BAT|2|WSPPW-BAT-12-120AH-LRW-01
WSPPW-BAT-12-20AH-LRW-01
WSPPW-BAT-12-40AH-LRW-01|2|45485|1.Update retry communication with BMS if hardware error.
2.Update hardware.
3. Add alarm of direct charge
4. Add solar voltage, direct charge command and BMS status to uplink|43|LoRaWAN Battery Pack|45488|Engineering Team|Update memory map contents|Final|||||||</v>
          </cell>
        </row>
        <row r="66">
          <cell r="A66">
            <v>64</v>
          </cell>
          <cell r="B66" t="str">
            <v>EXPPS-4</v>
          </cell>
          <cell r="C66" t="str">
            <v>WSLRW-EXPPS-4</v>
          </cell>
          <cell r="D66" t="str">
            <v>|SKU|Firmware Version|Item codes|Hardware Version|FW Released Date (DD/MMM/YYYY)|Summary Information about FW|Sensor Type ID|SKU Name for Software|Edit Date
(DD/MMM/YYYY)|Edit by|Edit Content|Status (Draft, Final)|||||||</v>
          </cell>
          <cell r="E66" t="str">
            <v>|WSLRW-EXPPS|4|UPG-WSLRWEX-PPS-10
UPG-WSLRWEX-PPS-100
WSLRWEX-PPS-G10-01
WSLRWEX-PPS-G1000-01
WSLRWEX-PPS-G200-01
WSLRWEX-PPS-G275-01
WSLRWEX-PPS-G400-01
WSLRWEX-PPS-SAMPLE
WSLRWEX-PPS-G20-01|3|45460|1.Change new HW (HW3)
2.Add PRODUCTION_FREQ_FACTOR _W_PASSWORD.
3.Update default frequency plan of EU868|29|Daviteq LoRaWAN Exd Pressure (PPS) Sensor|45460|Engineering Team|Update memory map description|Final|||||||</v>
          </cell>
        </row>
        <row r="67">
          <cell r="A67">
            <v>65</v>
          </cell>
          <cell r="B67" t="str">
            <v>BV-3</v>
          </cell>
          <cell r="C67" t="str">
            <v>WSLRW-BV-3</v>
          </cell>
          <cell r="D67" t="str">
            <v>|SKU|Firmware Version|Item codes|Hardware Version|FW Released Date (DD/MMM/YYYY)|Summary Information about FW|Sensor Type ID|SKU Name for Software|Edit Date
(DD/MMM/YYYY)|Edit by|Edit Content|Status (Draft, Final)|||||||</v>
          </cell>
          <cell r="E67" t="str">
            <v>|WSLRW-BV|3|WSLRW-BV-BR-20
WSLRW-BV-BR-25
WSLRW-BV-BR-08
WSLRW-BV-BR-15|3|45460|1.Add reed switch to power reset 
2. Add connector for external power supply
3. Update to EEPROM the TIMER/COUNTER during power reset
4.Update value of DEFAULT_COMMAND (2), OTHER_INFOR, VALVE_OPENING_TIME (7) and VALVE_CLOSING_TIME (7)|38|Daviteq LoraWAN Mini Motorized Ball Valve (BV)|45461|Engineering Team|Update memory map descriptions|Final|||||||</v>
          </cell>
        </row>
        <row r="68">
          <cell r="A68">
            <v>66</v>
          </cell>
          <cell r="B68" t="str">
            <v>RL-1</v>
          </cell>
          <cell r="C68" t="str">
            <v>WSLRW-RL-1</v>
          </cell>
          <cell r="D68" t="str">
            <v>|SKU|Firmware Version|Item codes|Hardware Version|FW Released Date (DD/MMM/YYYY)|Summary Information about FW|Sensor Type ID|SKU Name for Software|Edit Date
(DD/MMM/YYYY)|Edit by|Edit Content|Status (Draft, Final)|||||||</v>
          </cell>
          <cell r="E68" t="str">
            <v>|WSLRW-RL|1|WSLRW-RL-11-PN|1|45496|1.Initial version|48|Daviteq LoRaWAN Relay Output  Node|45499|Daviteq Engineering Team|Update memory map comments|Final|||||||</v>
          </cell>
        </row>
        <row r="69">
          <cell r="A69">
            <v>67</v>
          </cell>
          <cell r="B69" t="str">
            <v>PT100-1</v>
          </cell>
          <cell r="C69" t="str">
            <v>WSLRW-PT100-1</v>
          </cell>
          <cell r="D69" t="str">
            <v>|SKU|Firmware Version|Item codes|Hardware Version|FW Released Date (DD/MMM/YYYY)|Summary Information about FW|Sensor Type ID|SKU Name for Software|Edit Date
(DD/MMM/YYYY)|Edit by|Edit Content|Status (Draft, Final)|||||||</v>
          </cell>
          <cell r="E69" t="str">
            <v>|WSLRW-PT100|1|WSLRW-PT100-01
WSLRW-PT100-02|1|45548|Initial Version|21|Daviteq LoRaWAN Pt100 Transmitter|45554|Engineering Team|Update memmap parameter name|Final|||||||</v>
          </cell>
        </row>
        <row r="70">
          <cell r="A70">
            <v>68</v>
          </cell>
          <cell r="B70" t="str">
            <v>TC-2</v>
          </cell>
          <cell r="C70" t="str">
            <v>WSLRW-TC-2</v>
          </cell>
          <cell r="D70" t="str">
            <v>|SKU|Firmware Version|Item codes|Hardware Version|FW Released Date (DD/MMM/YYYY)|Summary Information about FW|Sensor Type ID|SKU Name for Software|Edit Date
(DD/MMM/YYYY)|Edit by|Edit Content|Status (Draft, Final)|||||||</v>
          </cell>
          <cell r="E70" t="str">
            <v>|WSLRW-TC|2|WSLRWAL-TC-01
WSLRW-TCK-01|2|45544|1.Update for other thermocouple types.
2.Update the write and downlink function for TC_MODULE_TYPE
3.Update hw: add switch
* Update downlink type 5 for default frequency???|46|Daviteq LoRaWAN Thermocouple Sensor|45547|Engineering Team|Update memmap parameter name|Checked|||||||</v>
          </cell>
        </row>
        <row r="71">
          <cell r="A71">
            <v>69</v>
          </cell>
          <cell r="B71" t="str">
            <v>AI-1</v>
          </cell>
          <cell r="C71" t="str">
            <v>WSLRW-AI-1</v>
          </cell>
          <cell r="D71" t="str">
            <v>|SKU|Firmware Version|Item codes|Hardware Version|FW Released Date (DD/MMM/YYYY)|Summary Information about FW|Sensor Type ID|SKU Name for Software|Edit Date
(DD/MMM/YYYY)|Edit by|Edit Content|Status (Draft, Final)||||||||||||||||||||||</v>
          </cell>
          <cell r="E71" t="str">
            <v>|WSLRW-AI|1|WSPLR-AI-01|1|45593|Initial Version|49|LoRaWAN Analog Inputs (AI)|45595|Engineering Team|Update memory map description|Final||||||||||||||||||||||</v>
          </cell>
        </row>
        <row r="72">
          <cell r="A72">
            <v>70</v>
          </cell>
          <cell r="B72" t="str">
            <v>MA-2</v>
          </cell>
          <cell r="C72" t="str">
            <v>WSLRW-MA-2</v>
          </cell>
          <cell r="D72" t="str">
            <v>|SKU|Firmware Version|Item codes|Hardware Version|FW Released Date (DD/MMM/YYYY)|Summary Information about FW|Sensor Type ID|SKU Name for Software|Edit Date
(DD/MMM/YYYY)|Edit by|Edit Content|Status (Draft, Final)|||||||</v>
          </cell>
          <cell r="E72" t="str">
            <v>|WSLRW-MA|2|WSLRW-MA-21
WSLRW-MA-22
|1|45546|1.Update downlink for OUT15VDC_ENABLE 
2.Add PRODUCTION_FREQ_FACTOR _W_PASSWORD|9|Daviteq LoRaWAN Current Input (MA) Node|45556|Engineering Team|Update memory map description|Final|||||||</v>
          </cell>
        </row>
        <row r="73">
          <cell r="A73">
            <v>71</v>
          </cell>
          <cell r="B73" t="str">
            <v>ATH-5</v>
          </cell>
          <cell r="C73" t="str">
            <v>WSLRW-ATH-5</v>
          </cell>
          <cell r="D73" t="str">
            <v>|SKU|Firmware Version|Item codes|Hardware Version|FW Released Date (DD/MMM/YYYY)|Summary Information about FW|Sensor Type ID|SKU Name for Software|Edit Date
(DD/MMM/YYYY)|Edit by|Edit Content|Status (Draft, Final)|||||||</v>
          </cell>
          <cell r="E73" t="str">
            <v>|WSLRW-ATH|5|WSLRW-ATH-11
WSLRW-ATH-15
WSLRWEX-ATH-11|1|45589|1.Add Buzzer
2.Add CONFIG_CHECK message for downlink type 3 and 5
3.Add downlink type 3
4.Add  PRODUCTION_FREQ_FACTOR _W_PASSWORD, ALARM_FREQ_FACTOR, and CYCLIC_FREQ_FACTOR
5.Default EU868|2|Daviteq LoraWAN Integrated Humidity &amp; Temperature (ATH) Sensor|45593|Engineering Team|Update comment|Final|||||||</v>
          </cell>
        </row>
        <row r="74">
          <cell r="A74">
            <v>72</v>
          </cell>
          <cell r="B74" t="str">
            <v>CAP10-4</v>
          </cell>
          <cell r="C74" t="str">
            <v>WSLRW-CAP10-4</v>
          </cell>
          <cell r="D74" t="str">
            <v>|SKU|Firmware Version|Item codes|Hardware Version|FW Released Date (DD/MMM/YYYY)|Summary Information about FW|Sensor Type ID|SKU Name for Software|Edit Date
(DD/MMM/YYYY)|Edit by|Edit Content|Status (Draft, Final)||||||||||||||||||||||</v>
          </cell>
          <cell r="E74" t="str">
            <v>|WSLRW-CAP10|4|WSLRW-CAP10-1000
WSLRW-CAP10-1500|3|45666|*Update downlink type 5 for LoRaWAN frequency
*Add downlink type 3
*Update config check uplink for downlink     type 3, 5
*Add LNS_CHECK, password, PRODUCTION_FREQ_FACTOR _W_PASSWORD, OTHER INFOR, alarm factor, and cyclic factor
*Update node hardware
*Update RS485 communi cation|28|Daviteq LoraWAN Fuel Level (CAP10) Sensor|45678|Engineering Team|Update memory map description|Final||||||||||||||||||||||</v>
          </cell>
        </row>
        <row r="75">
          <cell r="A75">
            <v>73</v>
          </cell>
          <cell r="B75" t="str">
            <v>MBUW-1</v>
          </cell>
          <cell r="C75" t="str">
            <v>WSLRW-MBUW-1</v>
          </cell>
          <cell r="D75" t="str">
            <v>|SKU|Firmware Version|Item codes|Hardware Version|FW Released Date (DD/MMM/YYYY)|Summary Information about FW|Sensor Type ID|SKU Name for Software|Edit Date
(DD/MMM/YYYY)|Edit by|Edit Content|Status (Draft, Final)||||||||||||||||||||||</v>
          </cell>
          <cell r="E75" t="str">
            <v>|WSLRW-MBUW|1|WSLRW-MBUW-01
|1|45625|Initial firmware|53|Daviteq LoRaWAN Modbus Node for Baylan UW-1 water meter|45626|Engineering Team|Update memory map|Final||||||||||||||||||||||</v>
          </cell>
        </row>
        <row r="76">
          <cell r="A76">
            <v>74</v>
          </cell>
          <cell r="B76" t="str">
            <v>DFM-1</v>
          </cell>
          <cell r="C76" t="str">
            <v>WSLRW-DFM-1</v>
          </cell>
          <cell r="D76" t="str">
            <v>|SKU|Firmware Version|Item codes|Hardware Version|FW Released Date (DD/MMM/YYYY)|Summary Information about FW|Sensor Type ID|SKU Name for Software|Edit Date
(DD/MMM/YYYY)|Edit by|Edit Content|Status (Draft, Final)||||||||||||||||||||||</v>
          </cell>
          <cell r="E76" t="str">
            <v>|WSLRW-DFM|1|WSLRW-DFM-100-01
WSLRW-DFM-250-01
WSLRW-DFM-500-01|1|45635|Initial firmware|51|Daviteq LoRaWAN Fuel Flow Meter (DFM)|42720|Engineering Team|Update memory map description|Final||||||||||||||||||||||</v>
          </cell>
        </row>
        <row r="77">
          <cell r="A77">
            <v>75</v>
          </cell>
          <cell r="B77" t="str">
            <v>RLC-1</v>
          </cell>
          <cell r="C77" t="str">
            <v>WSLRW-RLC-1</v>
          </cell>
          <cell r="D77" t="str">
            <v>|SKU|Firmware Version|Item codes|Hardware Version|FW Released Date (DD/MMM/YYYY)|Summary Information about FW|Sensor Type ID|SKU Name for Software|Edit Date
(DD/MMM/YYYY)|Edit by|Edit Content|Status (Draft, Final)||||||||||||||||||||||</v>
          </cell>
          <cell r="E77" t="str">
            <v>|WSLRW-RLC|1|WSLRW-RLC-01|1|45635|Initial firmware|52|Daviteq LoRaWAN Miniature Radar Level Sensor|45666|Daviteq Engineering|Update memory map|Final||||||||||||||||||||||</v>
          </cell>
        </row>
        <row r="78">
          <cell r="A78">
            <v>76</v>
          </cell>
          <cell r="B78" t="str">
            <v>IEC485-1</v>
          </cell>
          <cell r="C78" t="str">
            <v>WSLRW-IEC485-1</v>
          </cell>
          <cell r="D78" t="str">
            <v>|SKU|Firmware Version|Item codes|Hardware Version|FW Released Date (DD/MMM/YYYY)|Summary Information about FW|Sensor Type ID|SKU Name for Software|Edit Date
(DD/MMM/YYYY)|Edit by|Edit Content|Status (Draft, Final)||||||||||||||||||||||</v>
          </cell>
          <cell r="E78" t="str">
            <v>|WSLRW-IEC485|1|WSLRW-IEC485-01|1|45682|Initial firmware for slave device of Mode C|54|Daviteq LoRaWAN RS485 IEC 62056-21  Meter Reader|45701|Daviteq Engineering Team|Update memory map|Final||||||||||||||||||||||</v>
          </cell>
        </row>
        <row r="79">
          <cell r="A79">
            <v>77</v>
          </cell>
          <cell r="B79" t="str">
            <v>MB485-3</v>
          </cell>
          <cell r="C79" t="str">
            <v>WSLRW-MB485-3</v>
          </cell>
          <cell r="D79" t="str">
            <v>|SKU|Firmware Version|Item codes|Hardware Version|FW Released Date (DD/MMM/YYYY)|Summary Information about FW|Sensor Type ID|SKU Name for Software|Edit Date
(DD/MMM/YYYY)|Edit by|Edit Content|Status (Draft, Final)||||||||||||||||||||||</v>
          </cell>
          <cell r="E79" t="str">
            <v>|WSLRW-MB485|3|WSLRW-MB485-01|2|45682|* Update payload Cyclic, Force (39 bytes =&gt; SF7-SF9 for AS923, AU915, US915 and SF7-SF12 for EU868, IN865, RU864, KR920)
*Note: 
+SF9 =&gt; Datagram interval &gt;= 30
+SF12 =&gt; Datagram interval &gt;= 120|39|Daviteq LoRaWAN RS485 Master (MB485) Node|45684|Engineering Team|Update memory map description|Final||||||||||||||||||||||</v>
          </cell>
        </row>
        <row r="80">
          <cell r="A80">
            <v>78</v>
          </cell>
          <cell r="B80" t="str">
            <v>BV-4</v>
          </cell>
          <cell r="C80" t="str">
            <v>WSLRW-BV-4</v>
          </cell>
          <cell r="D80" t="str">
            <v>|SKU|Firmware Version|Item codes|Hardware Version|FW Released Date (DD/MMM/YYYY)|Summary Information about FW|Sensor Type ID|SKU Name for Software|Edit Date
(DD/MMM/YYYY)|Edit by|Edit Content|Status (Draft, Final)||||||||||||||||||||||</v>
          </cell>
          <cell r="E80" t="str">
            <v>|WSLRW-BV|4|WSLRW-BV-BR-20
WSLRW-BV-BR-25
WSLRW-BV-BR-08
WSLRW-BV-BR-15|3|45659|* Update control for new valve type
*Add CONFIG_CHECK uplink
*Add downlink type 3
*Update downlink type 5 for LoRaWAN frequency
*Update default valve on/off  time|38|Daviteq LoraWAN Mini Motorized Ball Valve (BV)|45666|Engineering Team|Update memory map descriptions|Final||||||||||||||||||||||</v>
          </cell>
        </row>
        <row r="81">
          <cell r="A81">
            <v>79</v>
          </cell>
          <cell r="B81" t="str">
            <v>MB485-4</v>
          </cell>
          <cell r="C81" t="str">
            <v>WSLRW-MB485-4</v>
          </cell>
          <cell r="D81" t="str">
            <v>|SKU|Firmware Version|Item codes|Hardware Version|FW Released Date (DD/MMM/YYYY)|Summary Information about FW|Sensor Type ID|SKU Name for Software|Edit Date
(DD/MMM/YYYY)|Edit by|Edit Content|Status (Draft, Final)||||||||||||||||||||||</v>
          </cell>
          <cell r="E81" t="str">
            <v>|WSLRW-MB485|4|WSLRW-MB485-01|2|45653|* Add an alarm for integer trigger parameter
* Update payload Cycle, Force (61 bytes ) for SF7-SF9 in AS923, AU915, US915 and SF7-SF12 in EU868, IN865, RU864, KR920|39|Daviteq LoRaWAN RS485 Master (MB485) Node|45653|Engineering Team|Update memory map description|Final||||||||||||||||||||||</v>
          </cell>
        </row>
        <row r="82">
          <cell r="A82">
            <v>80</v>
          </cell>
          <cell r="B82" t="str">
            <v>PT100-2</v>
          </cell>
          <cell r="C82" t="str">
            <v>WSLRW-PT100-2</v>
          </cell>
          <cell r="D82" t="str">
            <v>|SKU|Firmware Version|Item codes|Hardware Version|FW Released Date (DD/MMM/YYYY)|Summary Information about FW|Sensor Type ID|SKU Name for Software|Edit Date
(DD/MMM/YYYY)|Edit by|Edit Content|Status (Draft, Final)||||||||||||||||||||||</v>
          </cell>
          <cell r="E82" t="str">
            <v>|WSLRW-PT100|2|WSLRWEX-PT100-01
WSLRWEX-PT100-02
WSLRW-PT100-01
WSLRW-PT100-02|1|45656|*Add downlink type 3
*Update config check uplink for downlink     type 3 and type 5
*Update downlink type 5 for LoRaWAN frequency|21|Daviteq LoRaWAN Pt100 Transmitter|45666|Engineering Team|Update memory map description|Final||||||||||||||||||||||</v>
          </cell>
        </row>
        <row r="83">
          <cell r="A83">
            <v>81</v>
          </cell>
          <cell r="B83" t="str">
            <v>GCBNDIR-1</v>
          </cell>
          <cell r="C83" t="str">
            <v>WSLRW-GCBNDIR-1</v>
          </cell>
          <cell r="D83" t="str">
            <v>|SKU|Firmware Version|Item codes|Hardware Version|FW Released Date (DD/MMM/YYYY)|Summary Information about FW|Sensor Type ID|SKU Name for Software|Edit Date
(DD/MMM/YYYY)|Edit by|Edit Content|Status (Draft, Final)||||||||||||||||||||||</v>
          </cell>
          <cell r="E83" t="str">
            <v>|WSLRW-GCBNDIR|1|WSLRW-GCB-CH4-01
WSLRW-GCB-C3H8-01|1|45671|* Initial firmware|47|Daviteq LoRaWAN NDIR Flammable Gas Sensor with Siren for Industrial Safety|45675|Engineering Team|Update memory map comment|Final||||||||||||||||||||||</v>
          </cell>
        </row>
        <row r="84">
          <cell r="A84">
            <v>82</v>
          </cell>
          <cell r="B84" t="str">
            <v>GCBG4-1</v>
          </cell>
          <cell r="C84" t="str">
            <v>WSLRW-GCBG4-1</v>
          </cell>
          <cell r="D84" t="str">
            <v>|SKU|Firmware Version|Item codes|Hardware Version|FW Released Date (DD/MMM/YYYY)|Summary Information about FW|Sensor Type ID|SKU Name for Software|Edit Date
(DD/MMM/YYYY)|Edit by|Edit Content|Status (Draft, Final)||||||||||||||||||||||</v>
          </cell>
          <cell r="E84" t="str">
            <v>|WSLRW-GCBG4|1|WSLRW-GCB-CO-500
WSLRW-GCB-NH3-100|1|45671|Initial firmware|55|Daviteq LoRaWAN G4 Toxic Gas Sensor with Siren for Industrial Safety|45678|Engineering Team|Update memory map comment|Final||||||||||||||||||||||</v>
          </cell>
        </row>
        <row r="85">
          <cell r="A85">
            <v>83</v>
          </cell>
          <cell r="B85" t="str">
            <v>RL-2</v>
          </cell>
          <cell r="C85" t="str">
            <v>WSLRW-RL-2</v>
          </cell>
          <cell r="D85" t="str">
            <v>|SKU|Firmware Version|Item codes|Hardware Version|FW Released Date (DD/MMM/YYYY)|Summary Information about FW|Sensor Type ID|SKU Name for Software|Edit Date
(DD/MMM/YYYY)|Edit by|Edit Content|Status (Draft, Final)||||||||||||||||||||||</v>
          </cell>
          <cell r="E85" t="str">
            <v>|WSLRW-RL|2|WSLRW-RL-11-PN
WSLRW-LRO-01-RN|1|45679|*Update for latching relay
*Add RELAY_TYPE, POWER_SOURCE, and POWER_LEVEL on uplink
*Add relay type, pulse width, power source type on memory map
*Add CONFIG_CHECK uplink
*Add downlink type 3|48|Daviteq LoRaWAN Relay Output  Node|45680|Engineering Team|Update memory map descriptions|Final||||||||||||||||||||||</v>
          </cell>
        </row>
        <row r="86">
          <cell r="A86">
            <v>84</v>
          </cell>
          <cell r="B86" t="str">
            <v>BV-5</v>
          </cell>
          <cell r="C86" t="str">
            <v>WSLRW-BV-5</v>
          </cell>
          <cell r="D86" t="str">
            <v>|SKU|Firmware Version|Item codes|Hardware Version|FW Released Date (DD/MMM/YYYY)|Summary Information about FW|Sensor Type ID|SKU Name for Software|Edit Date
(DD/MMM/YYYY)|Edit by|Edit Content|Status (Draft, Final)||||||||||||||||||||||</v>
          </cell>
          <cell r="E86" t="str">
            <v>|WSLRW-BV|5|WSLRW-BV-BR-20
WSLRW-BV-BR-25
WSLRW-BV-BR-08
WSLRW-BV-BR-15
WSLRW-LSV-01-RN
WSLRW-LSV-01
WSLRW-LSV-02|3|45693|*Update valve type B for latching valve
*Update limit of SF7  and ADR off for latching valve  in frequency plan of US915, AU915, and IN865
*Update LED operation for latching valve
*Add configuration of CONTROL_PULSE_WIDTH for latching valve
*Update possible values for PRODUCTION_FREQ_FACTOR _W_PASSWORD|38|Daviteq LoraWAN Mini Motorized Ball Valve (BV)|45699|Engineering Team|Update memory map descriptions|Final||||||||||||||||||||||</v>
          </cell>
        </row>
        <row r="87">
          <cell r="A87">
            <v>85</v>
          </cell>
          <cell r="B87" t="str">
            <v>G4-8</v>
          </cell>
          <cell r="C87" t="str">
            <v>WSLRW-G4-8</v>
          </cell>
          <cell r="D87" t="str">
            <v>|SKU|Firmware Version|Item codes|Hardware Version|FW Released Date (DD/MMM/YYYY)|Summary Information about FW|Sensor Type ID|SKU Name for Software|Edit Date
(DD/MMM/YYYY)|Edit by|Edit Content|Status (Draft, Final)||||||||||||||||||||||</v>
          </cell>
          <cell r="E87" t="str">
            <v>|WSLRW-G4|8|WSLRW-G4-CL2-20-01
WSLRW-G4-CO-200-01
WSLRW-G4-H2S-50-01
WSLRW-G4-NH3-100-01
WSLRW-G4F-CL2-20-01
WSLRW-G4F-CO-200-01
WSLRW-G4F-H2S-50-01
WSLRW-G4F-NH3-100-01
WSLRWEX-G-H2S-100
WSLRWEX-G-O2-30-HH
WSLRWEX-G4-CO-500
WSLRWEX-G4-H2-LEL
WSLRWEX-G4-H2S-050
WSLRWEX-G4-H2S-100
WSLRWEX-G4-NH3-100
WSLRWEX-G4-O2-30-HH|2|45695|*Add POWER_CONFIG, ALARM_PERIOD, PRODUCTION_FREQ_FACTOR _W_PASSWORD, alarm factor, and cyclic factor
*Add downlink 3 and CONFIG CHECK uplink
*Update default region of EU868, downlink 5 for DEFAULT FREREQUENCY
*Add POWER_SOURCE and POWER_LEVEL in uplink|30|Daviteq LoRaWAN 4-Seri Gas (G4) Sensor|45699|Engineering Team|Update memory map description|Final||||||||||||||||||||||</v>
          </cell>
        </row>
        <row r="88">
          <cell r="A88">
            <v>86</v>
          </cell>
          <cell r="B88" t="str">
            <v>ULC-5</v>
          </cell>
          <cell r="C88" t="str">
            <v>WSLRW-ULC-5</v>
          </cell>
          <cell r="D88" t="str">
            <v>|SKU|Firmware Version|Item codes|Hardware Version|FW Released Date (DD/MMM/YYYY)|Summary Information about FW|Sensor Type ID|SKU Name for Software|Edit Date
(DD/MMM/YYYY)|Edit by|Edit Content|Status (Draft, Final)||||||||||||||||||||||</v>
          </cell>
          <cell r="E88" t="str">
            <v>|WSLRW-ULC|5|WSLRW-ULC-01
WSLRW-ULC-01-RN
WSLRW-ULC-01-XA|2|45706|*Add SAMPLING_STATUS, POWER_SOURCE, POWER LEVEL in uplink. 
*Add SAMPLE_DEVIATION, POWER_CONFIG, PRODUCTION_FREQ_FACTOR _W_PASSWORD, ALARM FACTOR, CYCLIC FACTOR in memory map
*Update default region of EU868, downlink 5 for DEFAULT FREREQUENCY
*Add CONFIG_CHECK uplink and downlink type 3|14|Daviteq LoRaWAN Ultrasonic Liquid Level (ULC) Sensor|45713|Engineering Team|Update memory map description|Final||||||||||||||||||||||</v>
          </cell>
        </row>
        <row r="89">
          <cell r="A89">
            <v>87</v>
          </cell>
          <cell r="B89" t="str">
            <v>PH100-1</v>
          </cell>
          <cell r="C89" t="str">
            <v>WSLRW-PH100-1</v>
          </cell>
          <cell r="D89" t="str">
            <v>|SKU|Firmware Version|Item codes|Hardware Version|FW Released Date (DD/MMM/YYYY)|Summary Information about FW|Sensor Type ID|SKU Name for Software|Edit Date
(DD/MMM/YYYY)|Edit by|Edit Content|Status (Draft, Final)||||||||||||||||||||||</v>
          </cell>
          <cell r="E89" t="str">
            <v>|WSLRW-PH100|1|WSLRW-PH100-PT100
DRD-LRW-PHSOIL|1|45715|*Initial firmware
*Only for item code of WSLRW-PH100-PT100|17|Daviteq LoRaWAN PH Transmitter|45720|Engineering Team|Update memory map description|Final||||||||||||||||||||||</v>
          </cell>
        </row>
        <row r="90">
          <cell r="A90">
            <v>88</v>
          </cell>
          <cell r="B90" t="str">
            <v>EXGHC-2</v>
          </cell>
          <cell r="C90" t="str">
            <v>WSLRW-EXGHC-2</v>
          </cell>
          <cell r="D90" t="str">
            <v>|SKU|Firmware Version|Item codes|Hardware Version|FW Released Date (DD/MMM/YYYY)|Summary Information about FW|Sensor Type ID|SKU Name for Software|Edit Date
(DD/MMM/YYYY)|Edit by|Edit Content|Status (Draft, Final)||||||||||||||||||||||</v>
          </cell>
          <cell r="E90" t="str">
            <v>|WSLRW-EXGHC|2|WSLRWEX-GHC-01
WSLRWEX-GHC-02|1|45722|*Add  PRODUCTION_FREQ_FACTOR _W_PASSWORD, alarm factor, and cyclic factor, power config
*Add POWER_SOURCE, POWER_LEVEL in uplink
*Add CONFIG_CHECK uplink and downlink 3 |33|Daviteq LoRaWAN Ex d NDIR Flammable Gas (GHC) Sensor|45725|Engineering Team|Update memory map description|Final||||||||||||||||||||||</v>
          </cell>
        </row>
        <row r="91">
          <cell r="A91">
            <v>89</v>
          </cell>
          <cell r="B91" t="str">
            <v>DI-3</v>
          </cell>
          <cell r="C91" t="str">
            <v>WSLRW-DI-3</v>
          </cell>
          <cell r="D91" t="str">
            <v>|SKU|Firmware Version|Item codes|Hardware Version|FW Released Date (DD/MMM/YYYY)|Summary Information about FW|Sensor Type ID|SKU Name for Software|Edit Date
(DD/MMM/YYYY)|Edit by|Edit Content|Status (Draft, Final)||||||||||||||||||||||</v>
          </cell>
          <cell r="E91" t="str">
            <v>|WSLRW-DI|3|WSLRW-DI-12|1|45747|*Add function of RE-SEND for ALARM uplink when  MODE_STATUS_SEND_ALL equal to 0 or INPUT_MODE equal to 1 (COUNTER MODE), number of re-send, re-send interval  are configurable
*Add  PRODUCTION_FREQ_FACTOR _W_PASSWORD, cyclic factor, power config
*Add POWER_SOURCE, POWER_LEVEL in uplink
*Add CONFIG_CHECK uplink and downlink 3, 5
|6|Daviteq LoRaWAN Digital Input (DI) Sensor or Counter |45745|Engineering Team|Update memory map description|Checked||||||||||||||||||||||</v>
          </cell>
        </row>
        <row r="92">
          <cell r="A92">
            <v>90</v>
          </cell>
          <cell r="B92" t="str">
            <v>LC-2</v>
          </cell>
          <cell r="C92" t="str">
            <v>WSLRW-LC-2</v>
          </cell>
          <cell r="D92" t="str">
            <v>|SKU|Firmware Version|Item codes|Hardware Version|FW Released Date (DD/MMM/YYYY)|Summary Information about FW|Sensor Type ID|SKU Name for Software|Edit Date
(DD/MMM/YYYY)|Edit by|Edit Content|Status (Draft, Final)||||||||||||||||||||||</v>
          </cell>
          <cell r="E92" t="str">
            <v>|WSLRW-LC|2|WSPLR-LC-01|2|45741|*Update hw
*Update Power level
*Update downlink 4 for DEFAULT FREREQUENCY
|44|LoRaWAN Load Cell Transmitter|45754|Engineering Team|Update memory map description|Final||||||||||||||||||||||</v>
          </cell>
        </row>
        <row r="93">
          <cell r="A93">
            <v>91</v>
          </cell>
          <cell r="B93" t="str">
            <v>ICO2-2</v>
          </cell>
          <cell r="C93" t="str">
            <v>WSLRW-ICO2-2</v>
          </cell>
          <cell r="D93" t="str">
            <v>|SKU|Firmware Version|Item codes|Hardware Version|FW Released Date (DD/MMM/YYYY)|Summary Information about FW|Sensor Type ID|SKU Name for Software|Edit Date
(DD/MMM/YYYY)|Edit by|Edit Content|Status (Draft, Final)||||||||||||||||||||||</v>
          </cell>
          <cell r="E93" t="str">
            <v>|WSLRW-ICO2|2|WSLRW-I-CO2-5000
WSLRW-I-CO2-5000-ATH
WSLRW-I-CO2-5000-ATH-D1
WSLRW-I-CO2-5000-D1
|1|45750|*Add CO2_COM_ERROR, ATH_COM_ERROR, POWER_SOURCE, POWER_LEVEL in uplink
*Add ATH_MODULE_ON_OFF
*Add  PRODUCTION_FREQ_FACTOR _W_PASSWORD, alarm factor, cyclic factor, power config
*Add CONFIG_CHECK uplink and downlink 3, 5|36|Daviteq LoRaWAN Indoor CO2 (ICO2) Sensor|45756|Engineering Team|Update memory map description|Checked||||||||||||||||||||||</v>
          </cell>
        </row>
        <row r="94">
          <cell r="A94" t="str">
            <v/>
          </cell>
          <cell r="B94">
            <v>0</v>
          </cell>
          <cell r="C94" t="str">
            <v>WSLRW-0</v>
          </cell>
          <cell r="D94">
            <v>0</v>
          </cell>
          <cell r="E94">
            <v>0</v>
          </cell>
        </row>
        <row r="95">
          <cell r="A95" t="str">
            <v/>
          </cell>
          <cell r="B95">
            <v>0</v>
          </cell>
          <cell r="C95" t="str">
            <v>WSLRW-0</v>
          </cell>
          <cell r="D95">
            <v>0</v>
          </cell>
          <cell r="E95">
            <v>0</v>
          </cell>
        </row>
        <row r="96">
          <cell r="A96" t="str">
            <v/>
          </cell>
          <cell r="B96">
            <v>0</v>
          </cell>
          <cell r="C96" t="str">
            <v>WSLRW-0</v>
          </cell>
          <cell r="D96">
            <v>0</v>
          </cell>
          <cell r="E96">
            <v>0</v>
          </cell>
        </row>
        <row r="97">
          <cell r="A97" t="str">
            <v/>
          </cell>
          <cell r="B97">
            <v>0</v>
          </cell>
          <cell r="C97" t="str">
            <v>WSLRW-0</v>
          </cell>
          <cell r="D97">
            <v>0</v>
          </cell>
          <cell r="E97">
            <v>0</v>
          </cell>
        </row>
        <row r="98">
          <cell r="A98" t="str">
            <v/>
          </cell>
          <cell r="B98">
            <v>0</v>
          </cell>
          <cell r="C98" t="str">
            <v>WSLRW-0</v>
          </cell>
          <cell r="D98">
            <v>0</v>
          </cell>
          <cell r="E98">
            <v>0</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driveId="b!V9IGWnvUB0KZ6av-5G4zFlZgVk93E2hMizBLLT6iRbslTf5xl-3XSL3QzIUDybJ1" itemId="01UV2GYBLYVZXUD6K5EJD2B4QMN3VU3C2A">
      <xxl21:absoluteUrl r:id="rId2"/>
    </xxl21:alternateUrls>
    <sheetNames>
      <sheetName val="CUS-TEMPL"/>
      <sheetName val="PL+MM"/>
      <sheetName val="DB"/>
      <sheetName val="xDB"/>
      <sheetName val="SAMPLE"/>
      <sheetName val="AC-3"/>
      <sheetName val="AFD-1"/>
      <sheetName val="AG-3"/>
      <sheetName val="DI-1"/>
      <sheetName val="CAP10-4"/>
      <sheetName val="G4F-7"/>
      <sheetName val="EXGHC-2"/>
      <sheetName val="PPS-1"/>
      <sheetName val="LPC-3"/>
      <sheetName val="LPC-2"/>
      <sheetName val="SMT07-1"/>
      <sheetName val="ULC-3"/>
      <sheetName val="DI-3"/>
      <sheetName val="DI-2"/>
      <sheetName val="V1A-3"/>
      <sheetName val="V1A-4"/>
      <sheetName val="V1A-5"/>
      <sheetName val="ULC-5"/>
      <sheetName val="ULC-4"/>
      <sheetName val="ULA-5"/>
      <sheetName val="ULA-4"/>
      <sheetName val="G4F-8"/>
      <sheetName val="MB485-1"/>
      <sheetName val="PPS-2"/>
      <sheetName val="ULA-3"/>
      <sheetName val="LIST"/>
      <sheetName val="xxEXPPS-4"/>
      <sheetName val="EXPPS-6"/>
      <sheetName val="xxEXPPS-5"/>
      <sheetName val="GCB-1"/>
      <sheetName val="MA-2"/>
      <sheetName val="ATH-3"/>
      <sheetName val="SMT-3"/>
      <sheetName val="TEMPLATE"/>
      <sheetName val="XXTEMP2"/>
      <sheetName val="ATH-2"/>
      <sheetName val="LC-1"/>
      <sheetName val="AG-5"/>
      <sheetName val="AG-4"/>
      <sheetName val="SMT-2"/>
      <sheetName val="xxxCO2-2"/>
      <sheetName val="XXXXULB-3"/>
    </sheetNames>
    <sheetDataSet>
      <sheetData sheetId="0"/>
      <sheetData sheetId="1"/>
      <sheetData sheetId="2">
        <row r="3">
          <cell r="A3">
            <v>100</v>
          </cell>
          <cell r="B3" t="str">
            <v>EXGHC-2</v>
          </cell>
          <cell r="C3" t="str">
            <v>WSSFC-EXGHC-2</v>
          </cell>
          <cell r="D3" t="str">
            <v>|SKU|Firmware Version|Item codes|Hardware Version|FW Released Date (DD/MMM/YYYY)|Summary Information about FW|Sensor Type ID|SKU Name for Software|Edit Date
(DD/MMM/YYYY)|Edit by|Edit Content|Status (Draft, Final)|||||||</v>
          </cell>
          <cell r="E3" t="str">
            <v>|WSSFC-EXGHC|2|WSSFCEX-GHC-01
WSSFCEX-GHC-02|1|44883|Second firmware|33|Daviteq Sigfox Flamable Gas (GHC) Sensor|44922|Luc|Update content|Final|||||||</v>
          </cell>
        </row>
        <row r="4">
          <cell r="A4">
            <v>101</v>
          </cell>
          <cell r="B4" t="str">
            <v>AG-3</v>
          </cell>
          <cell r="C4" t="str">
            <v>WSSFC-AG-3</v>
          </cell>
          <cell r="D4" t="str">
            <v>|SKU|Firmware Version|Item codes|Hardware Version|FW Released Date (DD/MMM/YYYY)|Summary Information about FW|Sensor Type ID|SKU Name for Software|Edit Date
(DD/MMM/YYYY)|Edit by|Edit Content|Status (Draft, Final)|||||||</v>
          </cell>
          <cell r="E4" t="str">
            <v>|WSSFC-AG|3|WSSFC-AG-01|2|44932|1, FW for new IC SPI
2, Add alarm and calibration|13|Daviteq Sigfox Tilt (AG) Sensor |44932|Luc|Update content|Final|||||||</v>
          </cell>
        </row>
        <row r="5">
          <cell r="A5">
            <v>102</v>
          </cell>
          <cell r="B5" t="str">
            <v>G4F-7</v>
          </cell>
          <cell r="C5" t="str">
            <v>WSSFC-G4F-7</v>
          </cell>
          <cell r="D5" t="str">
            <v>|SKU|Firmware Version|Item codes|Hardware Version|FW Released Date (DD/MMM/YYYY)|Summary Information about FW|Sensor Type ID|SKU Name for Software|Edit Date
(DD/MMM/YYYY)|Edit by|Edit Content|Status (Draft, Final)|||||||</v>
          </cell>
          <cell r="E5" t="str">
            <v>|WSSFC-G4F|7|WSSFC-G4-CO-200-01
WSSFC-G4-H2S-50-01
WSSFC-G4-NH3-100-01
WSSFC-G4-NH3-2000-01|3|44925|1, New coding for new chip|30|Daviteq Sigfox 4 Seri Gas (G4) Sensor|44925|Luc|Update comment|Final|||||||</v>
          </cell>
        </row>
        <row r="6">
          <cell r="A6">
            <v>103</v>
          </cell>
          <cell r="B6" t="str">
            <v>LPC-2</v>
          </cell>
          <cell r="C6" t="str">
            <v>WSSFC-LPC-2</v>
          </cell>
          <cell r="D6" t="str">
            <v>|SKU|Firmware Version|Item codes|Hardware Version|FW Released Date (DD/MMM/YYYY)|Summary Information about FW|Sensor Type ID|SKU Name for Software|Edit Date
(DD/MMM/YYYY)|Edit by|Edit Content|Status (Draft, Final)|||||||</v>
          </cell>
          <cell r="E6" t="str">
            <v>|WSSFC-LPC|2|WSSFC-LPC-01|2|44985|*Update uplink with multi-payload and downlink functions
*Add buzzer pwm|19|Daviteq Sigfox People Counter (LPC)|44985|Luc|Update comment|Final|||||||</v>
          </cell>
        </row>
        <row r="7">
          <cell r="A7">
            <v>104</v>
          </cell>
          <cell r="B7" t="str">
            <v>ULA-3</v>
          </cell>
          <cell r="C7" t="str">
            <v>WSSFC-ULA-3</v>
          </cell>
          <cell r="D7" t="str">
            <v>|SKU|Firmware Version|Item codes|Hardware Version|FW Released Date (DD/MMM/YYYY)|Summary Information about FW|Sensor Type ID|SKU Name for Software|Edit Date
(DD/MMM/YYYY)|Edit by|Edit Content|Status (Draft, Final)|||||||</v>
          </cell>
          <cell r="E7" t="str">
            <v>|WSSFC-ULA|3|WSSFC-ULA-01|2|44984|Add RANGE_STATUS|14|Daviteq Sigfox Ultrasonic Trashbin Level (ULA) Sensor|44985|Engineering Team|Update comment|Final|||||||</v>
          </cell>
        </row>
        <row r="8">
          <cell r="A8">
            <v>105</v>
          </cell>
          <cell r="B8" t="str">
            <v>ULB-3</v>
          </cell>
          <cell r="C8" t="str">
            <v>WSSFC-ULB-3</v>
          </cell>
          <cell r="D8">
            <v>0</v>
          </cell>
          <cell r="E8">
            <v>0</v>
          </cell>
        </row>
        <row r="9">
          <cell r="A9">
            <v>106</v>
          </cell>
          <cell r="B9" t="str">
            <v>ULC-3</v>
          </cell>
          <cell r="C9" t="str">
            <v>WSSFC-ULC-3</v>
          </cell>
          <cell r="D9" t="str">
            <v>|SKU|Firmware Version|Item codes|Hardware Version|FW Released Date (DD/MMM/YYYY)|Summary Information about FW|Sensor Type ID|SKU Name for Software|Edit Date
(DD/MMM/YYYY)|Edit by|Edit Content|Status (Draft, Final)|||||||</v>
          </cell>
          <cell r="E9" t="str">
            <v>|WSSFC-ULC|3|WSSFC-ULC-01|2|44984|Add RANGE_STATUS|14|Daviteq Sigfox Ultrasonic Liquid Level (ULC) Sensor|44984|Luc|Update comment|Final|||||||</v>
          </cell>
        </row>
        <row r="10">
          <cell r="A10">
            <v>107</v>
          </cell>
          <cell r="B10" t="str">
            <v>SMT07-1</v>
          </cell>
          <cell r="C10" t="str">
            <v>WSSFC-SMT07-1</v>
          </cell>
          <cell r="D10" t="str">
            <v>|SKU|Firmware Version|Item codes|Hardware Version|FW Released Date (DD/MMM/YYYY)|Summary Information about FW|Sensor Type ID|SKU Name for Software|Edit Date
(DD/MMM/YYYY)|Edit by|Edit Content|Status (Draft, Final)|||||||</v>
          </cell>
          <cell r="E10" t="str">
            <v>|WSSFC-SMT07|1|WSSFC-SMT-07|2|44744|First firmware for sensors to measure 7 parameters|12|Daviteq Sigfox 7in1 Soil Moisture (SMT07) Sensor|44744|Luc|Update comment|Final|||||||</v>
          </cell>
        </row>
        <row r="11">
          <cell r="A11">
            <v>108</v>
          </cell>
          <cell r="B11" t="str">
            <v>CO2-2</v>
          </cell>
          <cell r="C11" t="str">
            <v>WSSFC-CO2-2</v>
          </cell>
          <cell r="D11">
            <v>0</v>
          </cell>
          <cell r="E11">
            <v>0</v>
          </cell>
        </row>
        <row r="12">
          <cell r="A12">
            <v>109</v>
          </cell>
          <cell r="B12" t="str">
            <v>ATH-2</v>
          </cell>
          <cell r="C12" t="str">
            <v>WSSFC-ATH-2</v>
          </cell>
          <cell r="D12" t="str">
            <v>|SKU|Firmware Version|Item codes|Hardware Version|FW Released Date (DD/MMM/YYYY)|Summary Information about FW|Sensor Type ID|SKU Name for Software|Edit Date
(DD/MMM/YYYY)|Edit by|Edit Content|Status (Draft, Final)|||||||</v>
          </cell>
          <cell r="E12" t="str">
            <v>|WSSFC-ATH|2|WSSFC-ATH-11
WSSFC-ATH-15||44698|Second firmware|2|Daviteq Sigfox Humidity (ATH) Sensor|44698|Luc|Update content|Draft|||||||</v>
          </cell>
        </row>
        <row r="13">
          <cell r="A13">
            <v>110</v>
          </cell>
          <cell r="B13" t="str">
            <v>AC-3</v>
          </cell>
          <cell r="C13" t="str">
            <v>WSSFC-AC-3</v>
          </cell>
          <cell r="D13" t="str">
            <v>|SKU|Firmware Version|Item codes|Hardware Version|FW Released Date (DD/MMM/YYYY)|Summary Information about FW|Sensor Type ID|SKU Name for Software|Edit Date
(DD/MMM/YYYY)|Edit by|Edit Content|Status (Draft, Final)|||||||</v>
          </cell>
          <cell r="E13" t="str">
            <v>|WSSFC-AC|3|WSSFC-AC-11|2|44736|Update configuration of current ratio|5|Daviteq Sigfox Alternating Current (AC)  Sensor|44736|Luc|Update comment|Final|||||||</v>
          </cell>
        </row>
        <row r="14">
          <cell r="A14">
            <v>111</v>
          </cell>
          <cell r="B14" t="str">
            <v>EXPPS-4</v>
          </cell>
          <cell r="C14" t="str">
            <v>WSSFC-EXPPS-4</v>
          </cell>
          <cell r="D14">
            <v>0</v>
          </cell>
          <cell r="E14">
            <v>0</v>
          </cell>
        </row>
        <row r="15">
          <cell r="A15">
            <v>112</v>
          </cell>
          <cell r="B15" t="str">
            <v>PPS-1</v>
          </cell>
          <cell r="C15" t="str">
            <v>WSSFC-PPS-1</v>
          </cell>
          <cell r="D15" t="str">
            <v>|SKU|Firmware Version|Item codes|Hardware Version|FW Released Date (DD/MMM/YYYY)|Summary Information about FW|Sensor Type ID|SKU Name for Software|Edit Date
(DD/MMM/YYYY)|Edit by|Edit Content|Status (Draft, Final)|||||||</v>
          </cell>
          <cell r="E15" t="str">
            <v>|WSSFC-PPS|1|WSSFC-PPS-G050-01
WSSFC-PPS-G10-02
WSSFC-PPS-G20-02
WSSFC-PPS-G40-02|1|44706|I2C hardware|4|Daviteq Sigfox Pressure (PPS) Sensor|44706|Luc|Update comment|Final|||||||</v>
          </cell>
        </row>
        <row r="16">
          <cell r="A16">
            <v>113</v>
          </cell>
          <cell r="B16" t="str">
            <v>AFD-1</v>
          </cell>
          <cell r="C16" t="str">
            <v>WSSFC-AFD-1</v>
          </cell>
          <cell r="D16" t="str">
            <v>|SKU|Firmware Version|Item codes|Hardware Version|FW Released Date (DD/MMM/YYYY)|Summary Information about FW|Sensor Type ID|SKU Name for Software|Edit Date
(DD/MMM/YYYY)|Edit by|Edit Content|Status (Draft, Final)|||||||</v>
          </cell>
          <cell r="E16" t="str">
            <v>|WSSFC-AFD|1|WSSFC-M12F-AFD-01|2|44799|First firmware for sensor to measure air flow|32|Daviteq Sigfox Air Flow (AFD) Sensor|44799|Luc|Update comment|Final|||||||</v>
          </cell>
        </row>
        <row r="17">
          <cell r="A17">
            <v>114</v>
          </cell>
          <cell r="B17" t="str">
            <v>CAP10-4</v>
          </cell>
          <cell r="C17" t="str">
            <v>WSSFC-CAP10-4</v>
          </cell>
          <cell r="D17" t="str">
            <v>|SKU|Firmware Version|Item codes|Hardware Version|FW Released Date (DD/MMM/YYYY)|Summary Information about FW|Sensor Type ID|SKU Name for Software|Edit Date
(DD/MMM/YYYY)|Edit by|Edit Content|Status (Draft, Final)|||||||</v>
          </cell>
          <cell r="E17" t="str">
            <v>|WSSFC-CAP10|4|WSSFC-CAP10-1000
WSSFC-CAP10-1500|2|45078|Update payload|28|Daviteq Sigfox Fuel Level (CAP10) Sensor|44896|Luc|Update content|Final|||||||</v>
          </cell>
        </row>
        <row r="18">
          <cell r="A18">
            <v>115</v>
          </cell>
          <cell r="B18" t="str">
            <v>DI-1</v>
          </cell>
          <cell r="C18" t="str">
            <v>WSSFC-DI-1</v>
          </cell>
          <cell r="D18" t="str">
            <v>|SKU|Firmware Version|Item codes|Hardware Version|FW Released Date (DD/MMM/YYYY)|Summary Information about FW|Sensor Type ID|SKU Name for Software|Edit Date
(DD/MMM/YYYY)|Edit by|Edit Content|Status (Draft, Final)|||||||</v>
          </cell>
          <cell r="E18" t="str">
            <v>|WSSFC-DI|1|WSSFC-DI-12|2|44999|First firmware|6 : Counter
7: DI Status|Daviteq Sigfox Digital Input(DI) Sensor/Counter |44999|Luc|Update comment|Final|||||||</v>
          </cell>
        </row>
        <row r="19">
          <cell r="A19">
            <v>116</v>
          </cell>
          <cell r="B19" t="str">
            <v>V1A-3</v>
          </cell>
          <cell r="C19" t="str">
            <v>WSSFC-V1A-3</v>
          </cell>
          <cell r="D19" t="str">
            <v>|SKU|Firmware Version|Item codes|Hardware Version|FW Released Date (DD/MMM/YYYY)|Summary Information about FW|Sensor Type ID|SKU Name for Software|Edit Date
(DD/MMM/YYYY)|Edit by|Edit Content|Status (Draft, Final)|||||||</v>
          </cell>
          <cell r="E19" t="str">
            <v>|WSSFC-V1A|3|WSSFC-V1A-025|2|45079|*Add alarm, ALARM_TENTATIVE,
*Configure vibration frequency range (V1A_RANGE_MODE)
*Send all datagrams if Cyclic message or Force message|16|Daviteq Sigfox Single-Axis Vibration (V1A) Sensor|45079|Luc|Update content|Final|||||||</v>
          </cell>
        </row>
        <row r="20">
          <cell r="A20">
            <v>117</v>
          </cell>
          <cell r="B20" t="str">
            <v>DI-2</v>
          </cell>
          <cell r="C20" t="str">
            <v>WSSFC-DI-2</v>
          </cell>
          <cell r="D20" t="str">
            <v>|SKU|Firmware Version|Item codes|Hardware Version|FW Released Date (DD/MMM/YYYY)|Summary Information about FW|Sensor Type ID|SKU Name for Software|Edit Date
(DD/MMM/YYYY)|Edit by|Edit Content|Status (Draft, Final)|||||||</v>
          </cell>
          <cell r="E20" t="str">
            <v>|WSSFC-DI|2|WSSFC-DI-12|2|45043|Record all status changes during alarm sending period|6 : Counter
7: DI Status|Daviteq Sigfox Digital Input(DI) Sensor/Counter |45044|Luc|Update comment|Final|||||||</v>
          </cell>
        </row>
        <row r="21">
          <cell r="A21">
            <v>118</v>
          </cell>
          <cell r="B21" t="str">
            <v>DI-3</v>
          </cell>
          <cell r="C21" t="str">
            <v>WSSFC-DI-3</v>
          </cell>
          <cell r="D21" t="str">
            <v>|SKU|Firmware Version|Item codes|Hardware Version|FW Released Date (DD/MMM/YYYY)|Summary Information about FW|Sensor Type ID|SKU Name for Software|Edit Date
(DD/MMM/YYYY)|Edit by|Edit Content|Status (Draft, Final)|||||||</v>
          </cell>
          <cell r="E21" t="str">
            <v>|WSSFC-DI|3|WSSFC-DI-12|2|45072|Add configuration MODE_STATUS_SEND_ALL|7|Daviteq Sigfox Digital Input (DI) Sensor or Counter|45044|Luc|Update comment|Final|||||||</v>
          </cell>
        </row>
        <row r="22">
          <cell r="A22">
            <v>119</v>
          </cell>
          <cell r="B22" t="str">
            <v>V1A-4</v>
          </cell>
          <cell r="C22" t="str">
            <v>WSSFC-V1A-4</v>
          </cell>
          <cell r="D22" t="str">
            <v>|SKU|Firmware Version|Item codes|Hardware Version|FW Released Date (DD/MMM/YYYY)|Summary Information about FW|Sensor Type ID|SKU Name for Software|Edit Date
(DD/MMM/YYYY)|Edit by|Edit Content|Status (Draft, Final)|||||||</v>
          </cell>
          <cell r="E22" t="str">
            <v>|WSSFC-V1A|4|WSSFC-V1A-025|2|45163|*Fix bug alarm, ALARM_TENTATIVE
*Add RC3, RC5, RC6, RC7
*Add OTHER_INFOR|16|Daviteq Sigfox Single-Axis Vibration (V1A) Sensor|45167|Engineering Team|Update memory map description|Final|||||||</v>
          </cell>
        </row>
        <row r="23">
          <cell r="A23">
            <v>120</v>
          </cell>
          <cell r="B23" t="str">
            <v>EXPPS-5</v>
          </cell>
          <cell r="C23" t="str">
            <v>WSSFC-EXPPS-5</v>
          </cell>
          <cell r="D23">
            <v>0</v>
          </cell>
          <cell r="E23">
            <v>0</v>
          </cell>
        </row>
        <row r="24">
          <cell r="A24">
            <v>121</v>
          </cell>
          <cell r="B24" t="str">
            <v>MB485-1</v>
          </cell>
          <cell r="C24" t="str">
            <v>WSSFC-MB485-1</v>
          </cell>
          <cell r="D24" t="str">
            <v>|SKU|Firmware Version|Item codes|Hardware Version|FW Released Date (DD/MMM/YYYY)|Summary Information about FW|Sensor Type ID|SKU Name for Software|Edit Date
(DD/MMM/YYYY)|Edit by|Edit Content|Status (Draft, Final)|||||||</v>
          </cell>
          <cell r="E24" t="str">
            <v>|WSSFC-MB485|1|WSSFC-MB485-01|1|45167|First firmware|39|Daviteq Sigfox RS485 Master (MB485) Node|45167|Engineering Team|Update uplink description|Final|||||||</v>
          </cell>
        </row>
        <row r="25">
          <cell r="A25">
            <v>122</v>
          </cell>
          <cell r="B25" t="str">
            <v>AG-4</v>
          </cell>
          <cell r="C25" t="str">
            <v>WSSFC-AG-4</v>
          </cell>
          <cell r="D25" t="str">
            <v>|SKU|Firmware Version|Item codes|Hardware Version|FW Released Date (DD/MMM/YYYY)|Summary Information about FW|Sensor Type ID|SKU Name for Software|Edit Date
(DD/MMM/YYYY)|Edit by|Edit Content|Status (Draft, Final)|||||||</v>
          </cell>
          <cell r="E25" t="str">
            <v>|WSSFC-AG|4|WSSFC-AG-02|2|45144|FW for IC SPI
Update payload X_TILT_VALUE_X100, Y_TILT_VALUE_X100, and Z_TILT_VALUE_X100|13|Daviteq Sigfox Tilt (AG) Sensor |||||||||||</v>
          </cell>
        </row>
        <row r="26">
          <cell r="A26">
            <v>123</v>
          </cell>
          <cell r="B26" t="str">
            <v>PPS-2</v>
          </cell>
          <cell r="C26" t="str">
            <v>WSSFC-PPS-2</v>
          </cell>
          <cell r="D26" t="str">
            <v>|SKU|Firmware Version|Item codes|Hardware Version|FW Released Date (DD/MMM/YYYY)|Summary Information about FW|Sensor Type ID|SKU Name for Software|Edit Date
(DD/MMM/YYYY)|Edit by|Edit Content|Status (Draft, Final)|||||||</v>
          </cell>
          <cell r="E26" t="str">
            <v>|WSSFC-PPS|2|WSSFC-PPS-G050-01
WSSFC-PPS-G10-02
WSSFC-PPS-G20-02
WSSFC-PPS-G40-02|1|45269|*Add RC3, RC5, RC6, RC7
*Add OTHER_INFOR|4|Daviteq Sigfox Pressure (PPS) Sensor|45560|Engineering Team|Update memory map description|Final|||||||</v>
          </cell>
        </row>
        <row r="27">
          <cell r="A27">
            <v>124</v>
          </cell>
          <cell r="B27" t="str">
            <v>V1A-5</v>
          </cell>
          <cell r="C27" t="str">
            <v>WSSFC-V1A-5</v>
          </cell>
          <cell r="D27" t="str">
            <v>|SKU|Firmware Version|Item codes|Hardware Version|FW Released Date (DD/MMM/YYYY)|Summary Information about FW|Sensor Type ID|SKU Name for Software|Edit Date
(DD/MMM/YYYY)|Edit by|Edit Content|Status (Draft, Final)|||||||</v>
          </cell>
          <cell r="E27" t="str">
            <v>|WSSFC-V1A|5|WSSFC-V1A-025|2|45218|*Add f_cut
*Add vrms_cut
*Update downlink for some parameters|16|Daviteq Sigfox Single-Axis Vibration (V1A) Sensor|45219|Engineering Team|Update memory map description|Final|||||||</v>
          </cell>
        </row>
        <row r="28">
          <cell r="A28">
            <v>125</v>
          </cell>
          <cell r="B28" t="str">
            <v>G4F-8</v>
          </cell>
          <cell r="C28" t="str">
            <v>WSSFC-G4F-8</v>
          </cell>
          <cell r="D28" t="str">
            <v>|SKU|Firmware Version|Item codes|Hardware Version|FW Released Date (DD/MMM/YYYY)|Summary Information about FW|Sensor Type ID|SKU Name for Software|Edit Date
(DD/MMM/YYYY)|Edit by|Edit Content|Status (Draft, Final)|||||||</v>
          </cell>
          <cell r="E28" t="str">
            <v>|WSSFC-G4F|8|WSSFC-G4-CO-200-01
WSSFC-G4-H2S-50-01
WSSFC-G4-NH3-100-01
WSSFC-G4-NH3-2000-01|3|45269|*Add RC3, RC5, RC6, RC7
*Add OTHER_INFOR
*Add RANGE_FACTOR_INDEX|30|Daviteq Sigfox 4 Seri Gas (G4) Sensor|45290|Engineering Team|Update memory map description|Final|||||||</v>
          </cell>
        </row>
        <row r="29">
          <cell r="A29">
            <v>126</v>
          </cell>
          <cell r="B29" t="str">
            <v>ULA-4</v>
          </cell>
          <cell r="C29" t="str">
            <v>WSSFC-ULA-4</v>
          </cell>
          <cell r="D29" t="str">
            <v>|SKU|Firmware Version|Item codes|Hardware Version|FW Released Date (DD/MMM/YYYY)|Summary Information about FW|Sensor Type ID|SKU Name for Software|Edit Date
(DD/MMM/YYYY)|Edit by|Edit Content|Status (Draft, Final)|||||||</v>
          </cell>
          <cell r="E29" t="str">
            <v>|WSSFC-ULA|4|WSSFC-ULA-01|2|45323|*Add RC3, RC5, RC6, RC7
*Add OTHER_INFOR
*Update downlink function|14|Daviteq Sigfox Ultrasonic Trashbin Level (ULA) Sensor|45324|Engineering Team|Update memmap description|Final|||||||</v>
          </cell>
        </row>
        <row r="30">
          <cell r="A30">
            <v>127</v>
          </cell>
          <cell r="B30" t="str">
            <v>ULC-4</v>
          </cell>
          <cell r="C30" t="str">
            <v>WSSFC-ULC-4</v>
          </cell>
          <cell r="D30" t="str">
            <v>|SKU|Firmware Version|Item codes|Hardware Version|FW Released Date (DD/MMM/YYYY)|Summary Information about FW|Sensor Type ID|SKU Name for Software|Edit Date
(DD/MMM/YYYY)|Edit by|Edit Content|Status (Draft, Final)|||||||</v>
          </cell>
          <cell r="E30" t="str">
            <v>|WSSFC-ULC|4|WSSFC-ULC-01
WSSFD-ULC-IP67
WSSFD-ULC-IP68|2|45433|*Add RC3, RC5, RC6, RC7
*Add OTHER_INFOR
*Update downlink function
*Add sampling status
*Update lowest cycle period of 15 minutes|14|Daviteq Sigfox Ultrasonic Liquid Level (ULC) Sensor|45437|Engineering Team|Update downlink 0 descriptions|Final|||||||</v>
          </cell>
        </row>
        <row r="31">
          <cell r="A31">
            <v>128</v>
          </cell>
          <cell r="B31" t="str">
            <v>SMT-2</v>
          </cell>
          <cell r="C31" t="str">
            <v>WSSFC-SMT-2</v>
          </cell>
          <cell r="D31" t="str">
            <v>|SKU|Firmware Version|Item codes|Hardware Version|FW Released Date (DD/MMM/YYYY)|Summary Information about FW|Sensor Type ID|SKU Name for Software|Edit Date
(DD/MMM/YYYY)|Edit by|Edit Content|Status (Draft, Final)|||||||</v>
          </cell>
          <cell r="E31" t="str">
            <v>|WSSFC-SMT|2|WSSFC-SMT-01
WSSFC-SMT-07|2|45287|*Add SENSING_MODULE_TYPE parameter to configure SMT07 or SMT01
*Add ALARM_TENTATIVE in uplink
*Add RC3, RC5, RC6, RC7
*Add OTHER_INFOR
* Update downlink parameters|12|Daviteq Sigfox Soil Moisture (SMT) Sensor|45303|Engineering Team|Update memory map description|Final|||||||</v>
          </cell>
        </row>
        <row r="32">
          <cell r="A32">
            <v>129</v>
          </cell>
          <cell r="B32" t="str">
            <v>SMT-3</v>
          </cell>
          <cell r="C32" t="str">
            <v>WSSFC-SMT-3</v>
          </cell>
          <cell r="D32" t="str">
            <v>|SKU|Firmware Version|Item codes|Hardware Version|FW Released Date (DD/MMM/YYYY)|Summary Information about FW|Sensor Type ID|SKU Name for Software|Edit Date
(DD/MMM/YYYY)|Edit by|Edit Content|Status (Draft, Final)|||||||</v>
          </cell>
          <cell r="E32" t="str">
            <v>|WSSFC-SMT|3|WSSFC-SMT-01
WSSFC-SMT-07|3|45678|*Update hardware
*Change cycle period, alarm period, measure period from 10 minutes to 15 minutes
*Update sequence number
*Add PRODUCTION_CYCLE|12|Daviteq Sigfox Soil Moisture (SMT) Sensor|45679|Engineering Team|Update memory map description|Final|||||||</v>
          </cell>
        </row>
        <row r="33">
          <cell r="A33">
            <v>130</v>
          </cell>
          <cell r="B33" t="str">
            <v>GCB-1</v>
          </cell>
          <cell r="C33" t="str">
            <v>WSSFC-GCB-1</v>
          </cell>
          <cell r="D33" t="str">
            <v>|SKU|Firmware Version|Item codes|Hardware Version|FW Released Date (DD/MMM/YYYY)|Summary Information about FW|Sensor Type ID|SKU Name for Software|Edit Date
(DD/MMM/YYYY)|Edit by|Edit Content|Status (Draft, Final)|||||||</v>
          </cell>
          <cell r="E33" t="str">
            <v>|WSSFC-GCB|1|WSSFC-GCB-CH4-01
WSSFC-GCB-C3H8-01
WSSFC-GCB-CO-500
WSSFC-GCB-H2S-100
WSSFC-GCB-H2-1K
WSSFC-GCB-NH3-100
WSSFC-GCB-CL2-20|1|45478|Initial Version|47|Daviteq Sigfox Gas Sensor with Siren for Industrial Safety|45480|Engineering Team|Update memory map description|Final|||||||</v>
          </cell>
        </row>
        <row r="34">
          <cell r="A34">
            <v>131</v>
          </cell>
          <cell r="B34" t="str">
            <v>EXPPS-6</v>
          </cell>
          <cell r="C34" t="str">
            <v>WSSFC-EXPPS-6</v>
          </cell>
          <cell r="D34" t="str">
            <v>|SKU|Firmware Version|Item codes|Hardware Version|FW Released Date (DD/MMM/YYYY)|Summary Information about FW|Sensor Type ID|SKU Name for Software|Edit Date
(DD/MMM/YYYY)|Edit by|Edit Content|Status (Draft, Final)|||||||</v>
          </cell>
          <cell r="E34" t="str">
            <v>|WSSFC-EXPPS|6|UPG-WSSFCEX-PPS-10
UPG-WSSFCEX-PPS-100
UPG-WSSFCEX-PPS-200
UPG-WSSFCEX-PPS-300
WSSFCEX-PPS-G10-01
WSSFCEX-PPS-G100-01
WSSFCEX-PPS-G1000-01
WSSFCEX-PPS-G20-01
WSSFCEX-PPS-G200-01
WSSFCEX-PPS-G400-01|3|45614|*Change new HW (HW 3)
*Update cycle of 15-minute for cyclic data, measure period, and alarm period
*Add RC3, RC5, RC6, RC7
*Add OTHER_INFOR,
PRODUCTION_CYCLE, RAW_VALUE, SCALED_VALUE
*Update succesive sequence number|29|Daviteq Sigfox Exd Pressure (PPS) Sensor|45616|Engineering Team|Update downlink 0 description|Final|||||||</v>
          </cell>
        </row>
        <row r="35">
          <cell r="A35">
            <v>132</v>
          </cell>
          <cell r="B35" t="str">
            <v>ULA-5</v>
          </cell>
          <cell r="C35" t="str">
            <v>WSSFC-ULA-5</v>
          </cell>
          <cell r="D35" t="str">
            <v>|SKU|Firmware Version|Item codes|Hardware Version|FW Released Date (DD/MMM/YYYY)|Summary Information about FW|Sensor Type ID|SKU Name for Software|Edit Date
(DD/MMM/YYYY)|Edit by|Edit Content|Status (Draft, Final)|||||||</v>
          </cell>
          <cell r="E35" t="str">
            <v>|WSSFC-ULA|5|WSSFC-ULA-01|2|45614|*Update 15 min alarm period, 15 min cyclic period, 15 min measure period
*Add PRODUCTION_CYCLE
*Update sensor ID, OTHER INFOR
*Update sequence number|48|Daviteq Sigfox Ultrasonic Trash Bin Level (ULA) Sensor|45617|Engineering Team|Update memmap description|Final|||||||</v>
          </cell>
        </row>
        <row r="36">
          <cell r="A36">
            <v>133</v>
          </cell>
          <cell r="B36" t="str">
            <v>ULC-5</v>
          </cell>
          <cell r="C36" t="str">
            <v>WSSFC-ULC-5</v>
          </cell>
          <cell r="D36" t="str">
            <v>|SKU|Firmware Version|Item codes|Hardware Version|FW Released Date (DD/MMM/YYYY)|Summary Information about FW|Sensor Type ID|SKU Name for Software|Edit Date
(DD/MMM/YYYY)|Edit by|Edit Content|Status (Draft, Final)|||||||</v>
          </cell>
          <cell r="E36" t="str">
            <v>|WSSFC-ULC|5|WSSFC-ULC-01
WSSFD-ULC-IP67
WSSFD-ULC-IP68|2|45614|*Update 15 min measure period
*Add PRODUCTION_CYCLE
*Update OTHER INFOR
*Update sequence number|14|Daviteq Sigfox Ultrasonic Liquid Level (ULC) Sensor|45618|Engineering Team|Update downlink 0 description|Final|||||||</v>
          </cell>
        </row>
        <row r="37">
          <cell r="A37">
            <v>134</v>
          </cell>
          <cell r="B37" t="str">
            <v>LPC-3</v>
          </cell>
          <cell r="C37" t="str">
            <v>WSSFC-LPC-3</v>
          </cell>
          <cell r="D37" t="str">
            <v>|SKU|Firmware Version|Item codes|Hardware Version|FW Released Date (DD/MMM/YYYY)|Summary Information about FW|Sensor Type ID|SKU Name for Software|Edit Date
(DD/MMM/YYYY)|Edit by|Edit Content|Status (Draft, Final)|||||||</v>
          </cell>
          <cell r="E37" t="str">
            <v>|WSSFC-LPC|3|WSSFC-LPC-01|2|45701|*Update 15 min alarm period, 15 min cyclic period, 15 min measure period
*Add PRODUCTION_CYCLE, OTHER_INFOR
* Add RC5, RC6, RC7
*Update sequence number when reset|19|Daviteq Sigfox People Counter (LPC)|45703|Engineering Team|Update comment|Final|||||||</v>
          </cell>
        </row>
        <row r="38">
          <cell r="A38">
            <v>135</v>
          </cell>
          <cell r="B38" t="str">
            <v>AG-5</v>
          </cell>
          <cell r="C38" t="str">
            <v>WSSFC-AG-5</v>
          </cell>
          <cell r="D38" t="str">
            <v>|SKU|Firmware Version|Item codes|Hardware Version|FW Released Date (DD/MMM/YYYY)|Summary Information about FW|Sensor Type ID|SKU Name for Software|Edit Date
(DD/MMM/YYYY)|Edit by|Edit Content|Status (Draft, Final)|||||||</v>
          </cell>
          <cell r="E38" t="str">
            <v>|WSSFC-AG|5|WSSFC-AG-01|3|45719|*Add functions of tilt alarm hysteresis, communication re-trial, average filter, outliner filter, tilt calibration
*Update RC5 - RC 7
*Add other information, sending cycle for production, tilt values, hardware error, power source, battery type to memory map
*Update 15-minute measurement/alarm/cycle
*Add POWER_SOURCE, X/Y/Z_TILT_ALARM, TENTAVITE to uplinks
*Update FORCE, CYCLIC DATA, and ALARM uplinks
*Update sequence number|13|Daviteq Sigfox Tilt (AG) Sensor |45720|Engineering Team|Update memory map description|Final|||||||</v>
          </cell>
        </row>
        <row r="39">
          <cell r="A39">
            <v>136</v>
          </cell>
          <cell r="B39" t="str">
            <v>LC-1</v>
          </cell>
          <cell r="C39" t="str">
            <v>WSSFC-LC-1</v>
          </cell>
          <cell r="D39" t="str">
            <v>|SKU|Firmware Version|Item codes|Hardware Version|FW Released Date (DD/MMM/YYYY)|Summary Information about FW|Sensor Type ID|SKU Name for Software|Edit Date
(DD/MMM/YYYY)|Edit by|Edit Content|Status (Draft, Final)|||||||</v>
          </cell>
          <cell r="E39" t="str">
            <v>|WSSFC-LC|1|WSSFC-LC-01|1|45588|Initial firmware version|50|Daviteq Sigfox Load Cell (LC) Transmitter |45589|Engineering Team|Update memory map content|Final|||||||</v>
          </cell>
        </row>
        <row r="40">
          <cell r="A40">
            <v>137</v>
          </cell>
          <cell r="B40" t="str">
            <v>MA-2</v>
          </cell>
          <cell r="C40" t="str">
            <v>WSSFC-MA-2</v>
          </cell>
          <cell r="D40" t="str">
            <v>|SKU|Firmware Version|Item codes|Hardware Version|FW Released Date (DD/MMM/YYYY)|Summary Information about FW|Sensor Type ID|SKU Name for Software|Edit Date
(DD/MMM/YYYY)|Edit by|Edit Content|Status (Draft, Final)|||||||</v>
          </cell>
          <cell r="E40" t="str">
            <v>|WSSFC-MA|2|WSSFC-MA-21|1|45677|*Add RC5-7, production cycle
*Update cycle of 15-min
*Add PRODUCTION_CYCLE
*Add raw value and scaled value to memory map|9|Daviteq Sigfox mA Analog Input Node (MA)|45678|Engineering Team|Update memory map content|Final|||||||</v>
          </cell>
        </row>
        <row r="41">
          <cell r="A41">
            <v>138</v>
          </cell>
          <cell r="B41" t="str">
            <v>ATH-3</v>
          </cell>
          <cell r="C41" t="str">
            <v>WSSFC-ATH-3</v>
          </cell>
          <cell r="D41" t="str">
            <v>|SKU|Firmware Version|Item codes|Hardware Version|FW Released Date (DD/MMM/YYYY)|Summary Information about FW|Sensor Type ID|SKU Name for Software|Edit Date
(DD/MMM/YYYY)|Edit by|Edit Content|Status (Draft, Final)|||||||</v>
          </cell>
          <cell r="E41" t="str">
            <v>|WSSFC-ATH|3|WSSFC-ATH-11
WSSFC-ATH-15|2|45672|*Add process values on memory map
*Add RC5-RC7
*Update cycles of 15-min
*Add PRODUCTION_CYCLE|2|Daviteq Sigfox Ambient Humidity (ATH) Sensor|45674|Engineering Team|Update memory map|Final|||||||</v>
          </cell>
        </row>
        <row r="42">
          <cell r="A42" t="e">
            <v>#VALUE!</v>
          </cell>
          <cell r="B42">
            <v>0</v>
          </cell>
          <cell r="C42" t="str">
            <v>WSSFC-0</v>
          </cell>
          <cell r="D42">
            <v>0</v>
          </cell>
          <cell r="E42">
            <v>0</v>
          </cell>
        </row>
        <row r="43">
          <cell r="A43" t="e">
            <v>#VALUE!</v>
          </cell>
          <cell r="B43">
            <v>0</v>
          </cell>
          <cell r="C43" t="str">
            <v>WSSFC-0</v>
          </cell>
          <cell r="D43">
            <v>0</v>
          </cell>
          <cell r="E43">
            <v>0</v>
          </cell>
        </row>
        <row r="44">
          <cell r="A44" t="e">
            <v>#VALUE!</v>
          </cell>
          <cell r="B44">
            <v>0</v>
          </cell>
          <cell r="C44" t="str">
            <v>WSSFC-0</v>
          </cell>
          <cell r="D44">
            <v>0</v>
          </cell>
          <cell r="E44">
            <v>0</v>
          </cell>
        </row>
        <row r="45">
          <cell r="A45" t="e">
            <v>#VALUE!</v>
          </cell>
          <cell r="B45">
            <v>0</v>
          </cell>
          <cell r="C45" t="str">
            <v>WSSFC-0</v>
          </cell>
          <cell r="D45">
            <v>0</v>
          </cell>
          <cell r="E45">
            <v>0</v>
          </cell>
        </row>
        <row r="46">
          <cell r="A46" t="e">
            <v>#VALUE!</v>
          </cell>
          <cell r="B46">
            <v>0</v>
          </cell>
          <cell r="C46" t="str">
            <v>WSSFC-0</v>
          </cell>
          <cell r="D46">
            <v>0</v>
          </cell>
          <cell r="E46">
            <v>0</v>
          </cell>
        </row>
        <row r="47">
          <cell r="A47" t="e">
            <v>#VALUE!</v>
          </cell>
          <cell r="B47">
            <v>0</v>
          </cell>
          <cell r="C47" t="str">
            <v>WSSFC-0</v>
          </cell>
          <cell r="D47">
            <v>0</v>
          </cell>
          <cell r="E47">
            <v>0</v>
          </cell>
        </row>
        <row r="48">
          <cell r="A48" t="e">
            <v>#VALUE!</v>
          </cell>
          <cell r="B48">
            <v>0</v>
          </cell>
          <cell r="C48" t="str">
            <v>WSSFC-0</v>
          </cell>
          <cell r="D48">
            <v>0</v>
          </cell>
          <cell r="E48">
            <v>0</v>
          </cell>
        </row>
        <row r="49">
          <cell r="A49" t="e">
            <v>#VALUE!</v>
          </cell>
          <cell r="B49">
            <v>0</v>
          </cell>
          <cell r="C49" t="str">
            <v>WSSFC-0</v>
          </cell>
          <cell r="D49">
            <v>0</v>
          </cell>
          <cell r="E49">
            <v>0</v>
          </cell>
        </row>
        <row r="50">
          <cell r="A50" t="e">
            <v>#VALUE!</v>
          </cell>
          <cell r="B50">
            <v>0</v>
          </cell>
          <cell r="C50" t="str">
            <v>WSSFC-0</v>
          </cell>
          <cell r="D50">
            <v>0</v>
          </cell>
          <cell r="E50">
            <v>0</v>
          </cell>
        </row>
        <row r="51">
          <cell r="A51" t="e">
            <v>#VALUE!</v>
          </cell>
          <cell r="B51">
            <v>0</v>
          </cell>
          <cell r="C51" t="str">
            <v>WSSFC-0</v>
          </cell>
          <cell r="D51">
            <v>0</v>
          </cell>
          <cell r="E51">
            <v>0</v>
          </cell>
        </row>
        <row r="52">
          <cell r="A52" t="e">
            <v>#VALUE!</v>
          </cell>
          <cell r="B52">
            <v>0</v>
          </cell>
          <cell r="C52" t="str">
            <v>WSSFC-0</v>
          </cell>
          <cell r="D52">
            <v>0</v>
          </cell>
          <cell r="E52">
            <v>0</v>
          </cell>
        </row>
        <row r="53">
          <cell r="A53" t="e">
            <v>#VALUE!</v>
          </cell>
          <cell r="B53">
            <v>0</v>
          </cell>
          <cell r="C53" t="str">
            <v>WSSFC-0</v>
          </cell>
          <cell r="D53">
            <v>0</v>
          </cell>
          <cell r="E53">
            <v>0</v>
          </cell>
        </row>
        <row r="54">
          <cell r="A54" t="e">
            <v>#VALUE!</v>
          </cell>
          <cell r="B54">
            <v>0</v>
          </cell>
          <cell r="C54" t="str">
            <v>WSSFC-0</v>
          </cell>
          <cell r="D54">
            <v>0</v>
          </cell>
          <cell r="E54">
            <v>0</v>
          </cell>
        </row>
        <row r="55">
          <cell r="A55" t="e">
            <v>#VALUE!</v>
          </cell>
          <cell r="B55">
            <v>0</v>
          </cell>
          <cell r="C55" t="str">
            <v>WSSFC-0</v>
          </cell>
          <cell r="D55">
            <v>0</v>
          </cell>
          <cell r="E55">
            <v>0</v>
          </cell>
        </row>
        <row r="56">
          <cell r="A56" t="e">
            <v>#VALUE!</v>
          </cell>
          <cell r="B56">
            <v>0</v>
          </cell>
          <cell r="C56" t="str">
            <v>WSSFC-0</v>
          </cell>
          <cell r="D56">
            <v>0</v>
          </cell>
          <cell r="E56">
            <v>0</v>
          </cell>
        </row>
        <row r="57">
          <cell r="A57" t="e">
            <v>#VALUE!</v>
          </cell>
          <cell r="B57">
            <v>0</v>
          </cell>
          <cell r="C57" t="str">
            <v>WSSFC-0</v>
          </cell>
          <cell r="D57">
            <v>0</v>
          </cell>
          <cell r="E57">
            <v>0</v>
          </cell>
        </row>
        <row r="58">
          <cell r="A58" t="e">
            <v>#VALUE!</v>
          </cell>
          <cell r="B58">
            <v>0</v>
          </cell>
          <cell r="C58" t="str">
            <v>WSSFC-0</v>
          </cell>
          <cell r="D58">
            <v>0</v>
          </cell>
          <cell r="E58">
            <v>0</v>
          </cell>
        </row>
        <row r="59">
          <cell r="A59" t="e">
            <v>#VALUE!</v>
          </cell>
          <cell r="B59">
            <v>0</v>
          </cell>
          <cell r="C59" t="str">
            <v>WSSFC-0</v>
          </cell>
          <cell r="D59">
            <v>0</v>
          </cell>
          <cell r="E59">
            <v>0</v>
          </cell>
        </row>
        <row r="60">
          <cell r="A60" t="e">
            <v>#VALUE!</v>
          </cell>
          <cell r="B60">
            <v>0</v>
          </cell>
          <cell r="C60" t="str">
            <v>WSSFC-0</v>
          </cell>
          <cell r="D60">
            <v>0</v>
          </cell>
          <cell r="E60">
            <v>0</v>
          </cell>
        </row>
        <row r="61">
          <cell r="A61" t="e">
            <v>#VALUE!</v>
          </cell>
          <cell r="B61">
            <v>0</v>
          </cell>
          <cell r="C61" t="str">
            <v>WSSFC-0</v>
          </cell>
          <cell r="D61">
            <v>0</v>
          </cell>
          <cell r="E61">
            <v>0</v>
          </cell>
        </row>
        <row r="62">
          <cell r="A62" t="e">
            <v>#VALUE!</v>
          </cell>
          <cell r="B62">
            <v>0</v>
          </cell>
          <cell r="C62" t="str">
            <v>WSSFC-0</v>
          </cell>
          <cell r="D62">
            <v>0</v>
          </cell>
          <cell r="E62">
            <v>0</v>
          </cell>
        </row>
        <row r="63">
          <cell r="A63" t="e">
            <v>#VALUE!</v>
          </cell>
          <cell r="B63">
            <v>0</v>
          </cell>
          <cell r="C63" t="str">
            <v>WSSFC-0</v>
          </cell>
          <cell r="D63">
            <v>0</v>
          </cell>
          <cell r="E63">
            <v>0</v>
          </cell>
        </row>
        <row r="64">
          <cell r="A64" t="e">
            <v>#VALUE!</v>
          </cell>
          <cell r="B64">
            <v>0</v>
          </cell>
          <cell r="C64" t="str">
            <v>WSSFC-0</v>
          </cell>
          <cell r="D64">
            <v>0</v>
          </cell>
          <cell r="E64">
            <v>0</v>
          </cell>
        </row>
        <row r="65">
          <cell r="A65" t="e">
            <v>#VALUE!</v>
          </cell>
          <cell r="B65">
            <v>0</v>
          </cell>
          <cell r="C65" t="str">
            <v>WSSFC-0</v>
          </cell>
          <cell r="D65">
            <v>0</v>
          </cell>
          <cell r="E65">
            <v>0</v>
          </cell>
        </row>
        <row r="66">
          <cell r="A66" t="e">
            <v>#VALUE!</v>
          </cell>
          <cell r="B66">
            <v>0</v>
          </cell>
          <cell r="C66" t="str">
            <v>WSSFC-0</v>
          </cell>
          <cell r="D66">
            <v>0</v>
          </cell>
          <cell r="E66">
            <v>0</v>
          </cell>
        </row>
        <row r="67">
          <cell r="A67" t="e">
            <v>#VALUE!</v>
          </cell>
          <cell r="B67">
            <v>0</v>
          </cell>
          <cell r="C67" t="str">
            <v>WSSFC-0</v>
          </cell>
          <cell r="D67">
            <v>0</v>
          </cell>
          <cell r="E67">
            <v>0</v>
          </cell>
        </row>
        <row r="68">
          <cell r="A68" t="e">
            <v>#VALUE!</v>
          </cell>
          <cell r="B68">
            <v>0</v>
          </cell>
          <cell r="C68" t="str">
            <v>WSSFC-0</v>
          </cell>
          <cell r="D68">
            <v>0</v>
          </cell>
          <cell r="E68">
            <v>0</v>
          </cell>
        </row>
        <row r="69">
          <cell r="A69" t="e">
            <v>#VALUE!</v>
          </cell>
          <cell r="B69">
            <v>0</v>
          </cell>
          <cell r="C69" t="str">
            <v>WSSFC-0</v>
          </cell>
          <cell r="D69">
            <v>0</v>
          </cell>
          <cell r="E69">
            <v>0</v>
          </cell>
        </row>
        <row r="70">
          <cell r="A70" t="e">
            <v>#VALUE!</v>
          </cell>
          <cell r="B70">
            <v>0</v>
          </cell>
          <cell r="C70" t="str">
            <v>WSSFC-0</v>
          </cell>
          <cell r="D70">
            <v>0</v>
          </cell>
          <cell r="E70">
            <v>0</v>
          </cell>
        </row>
        <row r="71">
          <cell r="A71" t="e">
            <v>#VALUE!</v>
          </cell>
          <cell r="B71">
            <v>0</v>
          </cell>
          <cell r="C71" t="str">
            <v>WSSFC-0</v>
          </cell>
          <cell r="D71">
            <v>0</v>
          </cell>
          <cell r="E71">
            <v>0</v>
          </cell>
        </row>
        <row r="72">
          <cell r="A72" t="e">
            <v>#VALUE!</v>
          </cell>
          <cell r="B72">
            <v>0</v>
          </cell>
          <cell r="C72" t="str">
            <v>WSSFC-0</v>
          </cell>
          <cell r="D72">
            <v>0</v>
          </cell>
          <cell r="E72">
            <v>0</v>
          </cell>
        </row>
        <row r="73">
          <cell r="A73" t="e">
            <v>#VALUE!</v>
          </cell>
          <cell r="B73">
            <v>0</v>
          </cell>
          <cell r="C73" t="str">
            <v>WSSFC-0</v>
          </cell>
          <cell r="D73">
            <v>0</v>
          </cell>
          <cell r="E73">
            <v>0</v>
          </cell>
        </row>
        <row r="74">
          <cell r="A74" t="e">
            <v>#VALUE!</v>
          </cell>
          <cell r="B74">
            <v>0</v>
          </cell>
          <cell r="C74" t="str">
            <v>WSSFC-0</v>
          </cell>
          <cell r="D74">
            <v>0</v>
          </cell>
          <cell r="E74">
            <v>0</v>
          </cell>
        </row>
        <row r="75">
          <cell r="A75" t="e">
            <v>#VALUE!</v>
          </cell>
          <cell r="B75">
            <v>0</v>
          </cell>
          <cell r="C75" t="str">
            <v>WSSFC-0</v>
          </cell>
          <cell r="D75">
            <v>0</v>
          </cell>
          <cell r="E75">
            <v>0</v>
          </cell>
        </row>
        <row r="76">
          <cell r="A76" t="e">
            <v>#VALUE!</v>
          </cell>
          <cell r="B76">
            <v>0</v>
          </cell>
          <cell r="C76" t="str">
            <v>WSSFC-0</v>
          </cell>
          <cell r="D76">
            <v>0</v>
          </cell>
          <cell r="E76">
            <v>0</v>
          </cell>
        </row>
        <row r="77">
          <cell r="A77" t="e">
            <v>#VALUE!</v>
          </cell>
          <cell r="B77">
            <v>0</v>
          </cell>
          <cell r="C77" t="str">
            <v>WSSFC-0</v>
          </cell>
          <cell r="D77">
            <v>0</v>
          </cell>
          <cell r="E77">
            <v>0</v>
          </cell>
        </row>
        <row r="78">
          <cell r="A78" t="e">
            <v>#VALUE!</v>
          </cell>
          <cell r="B78">
            <v>0</v>
          </cell>
          <cell r="C78" t="str">
            <v>WSSFC-0</v>
          </cell>
          <cell r="D78">
            <v>0</v>
          </cell>
          <cell r="E78">
            <v>0</v>
          </cell>
        </row>
        <row r="79">
          <cell r="A79" t="e">
            <v>#VALUE!</v>
          </cell>
          <cell r="B79">
            <v>0</v>
          </cell>
          <cell r="C79" t="str">
            <v>WSSFC-0</v>
          </cell>
          <cell r="D79">
            <v>0</v>
          </cell>
          <cell r="E79">
            <v>0</v>
          </cell>
        </row>
        <row r="80">
          <cell r="A80" t="e">
            <v>#VALUE!</v>
          </cell>
          <cell r="B80">
            <v>0</v>
          </cell>
          <cell r="C80" t="str">
            <v>WSSFC-0</v>
          </cell>
          <cell r="D80">
            <v>0</v>
          </cell>
          <cell r="E80">
            <v>0</v>
          </cell>
        </row>
        <row r="81">
          <cell r="A81" t="e">
            <v>#VALUE!</v>
          </cell>
          <cell r="B81">
            <v>0</v>
          </cell>
          <cell r="C81" t="str">
            <v>WSSFC-0</v>
          </cell>
          <cell r="D81">
            <v>0</v>
          </cell>
          <cell r="E81">
            <v>0</v>
          </cell>
        </row>
        <row r="82">
          <cell r="A82" t="e">
            <v>#VALUE!</v>
          </cell>
          <cell r="B82">
            <v>0</v>
          </cell>
          <cell r="C82" t="str">
            <v>WSSFC-0</v>
          </cell>
          <cell r="D82">
            <v>0</v>
          </cell>
          <cell r="E82">
            <v>0</v>
          </cell>
        </row>
        <row r="83">
          <cell r="A83" t="e">
            <v>#VALUE!</v>
          </cell>
          <cell r="B83">
            <v>0</v>
          </cell>
          <cell r="C83" t="str">
            <v>WSSFC-0</v>
          </cell>
          <cell r="D83">
            <v>0</v>
          </cell>
          <cell r="E83">
            <v>0</v>
          </cell>
        </row>
        <row r="84">
          <cell r="A84" t="e">
            <v>#VALUE!</v>
          </cell>
          <cell r="B84">
            <v>0</v>
          </cell>
          <cell r="C84" t="str">
            <v>WSSFC-0</v>
          </cell>
          <cell r="D84">
            <v>0</v>
          </cell>
          <cell r="E84">
            <v>0</v>
          </cell>
        </row>
        <row r="85">
          <cell r="A85" t="e">
            <v>#VALUE!</v>
          </cell>
          <cell r="B85">
            <v>0</v>
          </cell>
          <cell r="C85" t="str">
            <v>WSSFC-0</v>
          </cell>
          <cell r="D85">
            <v>0</v>
          </cell>
          <cell r="E85">
            <v>0</v>
          </cell>
        </row>
        <row r="86">
          <cell r="A86" t="e">
            <v>#VALUE!</v>
          </cell>
          <cell r="B86">
            <v>0</v>
          </cell>
          <cell r="C86" t="str">
            <v>WSSFC-0</v>
          </cell>
          <cell r="D86">
            <v>0</v>
          </cell>
          <cell r="E86">
            <v>0</v>
          </cell>
        </row>
        <row r="87">
          <cell r="A87" t="e">
            <v>#VALUE!</v>
          </cell>
          <cell r="B87">
            <v>0</v>
          </cell>
          <cell r="C87" t="str">
            <v>WSSFC-0</v>
          </cell>
          <cell r="D87">
            <v>0</v>
          </cell>
          <cell r="E87">
            <v>0</v>
          </cell>
        </row>
        <row r="88">
          <cell r="A88" t="e">
            <v>#VALUE!</v>
          </cell>
          <cell r="B88">
            <v>0</v>
          </cell>
          <cell r="C88" t="str">
            <v>WSSFC-0</v>
          </cell>
          <cell r="D88">
            <v>0</v>
          </cell>
          <cell r="E88">
            <v>0</v>
          </cell>
        </row>
        <row r="89">
          <cell r="A89" t="e">
            <v>#VALUE!</v>
          </cell>
          <cell r="B89">
            <v>0</v>
          </cell>
          <cell r="C89" t="str">
            <v>WSSFC-0</v>
          </cell>
          <cell r="D89">
            <v>0</v>
          </cell>
          <cell r="E89">
            <v>0</v>
          </cell>
        </row>
        <row r="90">
          <cell r="A90" t="e">
            <v>#VALUE!</v>
          </cell>
          <cell r="B90">
            <v>0</v>
          </cell>
          <cell r="C90" t="str">
            <v>WSSFC-0</v>
          </cell>
          <cell r="D90">
            <v>0</v>
          </cell>
          <cell r="E90">
            <v>0</v>
          </cell>
        </row>
        <row r="91">
          <cell r="A91" t="e">
            <v>#VALUE!</v>
          </cell>
          <cell r="B91">
            <v>0</v>
          </cell>
          <cell r="C91" t="str">
            <v>WSSFC-0</v>
          </cell>
          <cell r="D91">
            <v>0</v>
          </cell>
          <cell r="E91">
            <v>0</v>
          </cell>
        </row>
        <row r="92">
          <cell r="A92" t="e">
            <v>#VALUE!</v>
          </cell>
          <cell r="B92">
            <v>0</v>
          </cell>
          <cell r="C92" t="str">
            <v>WSSFC-0</v>
          </cell>
          <cell r="D92">
            <v>0</v>
          </cell>
          <cell r="E92">
            <v>0</v>
          </cell>
        </row>
        <row r="93">
          <cell r="A93" t="e">
            <v>#VALUE!</v>
          </cell>
          <cell r="B93">
            <v>0</v>
          </cell>
          <cell r="C93" t="str">
            <v>WSSFC-0</v>
          </cell>
          <cell r="D93">
            <v>0</v>
          </cell>
          <cell r="E93">
            <v>0</v>
          </cell>
        </row>
        <row r="94">
          <cell r="A94" t="e">
            <v>#VALUE!</v>
          </cell>
          <cell r="B94">
            <v>0</v>
          </cell>
          <cell r="C94" t="str">
            <v>WSSFC-0</v>
          </cell>
          <cell r="D94">
            <v>0</v>
          </cell>
          <cell r="E94">
            <v>0</v>
          </cell>
        </row>
        <row r="95">
          <cell r="A95" t="e">
            <v>#VALUE!</v>
          </cell>
          <cell r="B95">
            <v>0</v>
          </cell>
          <cell r="C95" t="str">
            <v>WSSFC-0</v>
          </cell>
          <cell r="D95">
            <v>0</v>
          </cell>
          <cell r="E95">
            <v>0</v>
          </cell>
        </row>
        <row r="96">
          <cell r="A96" t="e">
            <v>#VALUE!</v>
          </cell>
          <cell r="B96">
            <v>0</v>
          </cell>
          <cell r="C96" t="str">
            <v>WSSFC-0</v>
          </cell>
          <cell r="D96">
            <v>0</v>
          </cell>
          <cell r="E96">
            <v>0</v>
          </cell>
        </row>
        <row r="97">
          <cell r="A97" t="e">
            <v>#VALUE!</v>
          </cell>
          <cell r="B97">
            <v>0</v>
          </cell>
          <cell r="C97" t="str">
            <v>WSSFC-0</v>
          </cell>
          <cell r="D97">
            <v>0</v>
          </cell>
          <cell r="E97">
            <v>0</v>
          </cell>
        </row>
        <row r="98">
          <cell r="A98" t="e">
            <v>#VALUE!</v>
          </cell>
          <cell r="B98">
            <v>0</v>
          </cell>
          <cell r="C98" t="str">
            <v>WSSFC-0</v>
          </cell>
          <cell r="D98">
            <v>0</v>
          </cell>
          <cell r="E98">
            <v>0</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driveId="b!V9IGWnvUB0KZ6av-5G4zFlZgVk93E2hMizBLLT6iRbslTf5xl-3XSL3QzIUDybJ1" itemId="01UV2GYBNHQ3ZYOSQSKJDLQJ2GPU6O2YI3">
      <xxl21:absoluteUrl r:id="rId2"/>
    </xxl21:alternateUrls>
    <sheetNames>
      <sheetName val="CUS-TEMPL"/>
      <sheetName val="PL+MM"/>
      <sheetName val="xDB"/>
      <sheetName val="DB"/>
      <sheetName val="ATE-5.1"/>
      <sheetName val="PT100-5"/>
      <sheetName val="ATH-5"/>
      <sheetName val="APS500-1"/>
      <sheetName val="APS125-5"/>
      <sheetName val="PPS-5"/>
      <sheetName val="AL-5"/>
      <sheetName val="AC-5"/>
      <sheetName val="DIS-5"/>
      <sheetName val="DIC-5"/>
      <sheetName val="RL-5"/>
      <sheetName val="O2-6"/>
      <sheetName val="AI-5"/>
      <sheetName val="AG-7"/>
      <sheetName val="LECK1-5"/>
      <sheetName val="SMT01-7"/>
      <sheetName val="SMT07-7"/>
      <sheetName val="PH100-6"/>
      <sheetName val="LPC-5"/>
      <sheetName val="NH3-6"/>
      <sheetName val="CO2-7"/>
      <sheetName val="V1A-9"/>
      <sheetName val="V1A-7"/>
      <sheetName val="ULB-5"/>
      <sheetName val="ULC-5"/>
      <sheetName val="ULA-5"/>
      <sheetName val="G4-1"/>
      <sheetName val="ATE-7"/>
      <sheetName val="ATH-7"/>
      <sheetName val="CAPSM-7"/>
      <sheetName val="CAPSM-5"/>
      <sheetName val="LPC-6"/>
      <sheetName val="PT100-6"/>
      <sheetName val="SMT-8"/>
      <sheetName val="SAMPLE"/>
      <sheetName val="LIST"/>
    </sheetNames>
    <sheetDataSet>
      <sheetData sheetId="0"/>
      <sheetData sheetId="1"/>
      <sheetData sheetId="2"/>
      <sheetData sheetId="3">
        <row r="3">
          <cell r="A3">
            <v>300</v>
          </cell>
          <cell r="B3" t="str">
            <v>ATE-5.1</v>
          </cell>
          <cell r="C3" t="str">
            <v>WS433-ATE-5.1</v>
          </cell>
          <cell r="D3" t="str">
            <v>|SKU|Firmware Version|Item codes|Hardware Version|FW Released Date (DD/MMM/YYYY)|Summary Information about FW|Sensor Type ID|SKU Name for Software|Edit Date
(DD/MMM/YYYY)|Edit by|Edit Content|Status (Draft, Final)|||||||</v>
          </cell>
          <cell r="E3" t="str">
            <v>|WS433-ATE|5.1|WS433-M12F
WS433-ATE-01|2.5|44986|First firmware|1|Daviteq Sub-Ghz Ambient Temperature Sensor|44986|||Final|||||||</v>
          </cell>
        </row>
        <row r="4">
          <cell r="A4">
            <v>301</v>
          </cell>
          <cell r="B4" t="str">
            <v>PT100-5</v>
          </cell>
          <cell r="C4" t="str">
            <v>WS433-PT100-5</v>
          </cell>
          <cell r="D4" t="str">
            <v>|SKU|Firmware Version|Item codes|Hardware Version|FW Released Date (DD/MMM/YYYY)|Summary Information about FW|Sensor Type ID|SKU Name for Software|Edit Date
(DD/MMM/YYYY)|Edit by|Edit Content|Status (Draft, Final)|||||||</v>
          </cell>
          <cell r="E4" t="str">
            <v>|WS433-PT100|5|WS433-PT100-01
WS433-PT100-02
WS433-PT100-03|n/a|44986|First firmware|21|Daviteq Sub-Ghz Process Temperature Sensor|44990|||Final|||||||</v>
          </cell>
        </row>
        <row r="5">
          <cell r="A5">
            <v>302</v>
          </cell>
          <cell r="B5" t="str">
            <v>ATH-5</v>
          </cell>
          <cell r="C5" t="str">
            <v>WS433-ATH-5</v>
          </cell>
          <cell r="D5" t="str">
            <v>|SKU|Firmware Version|Item codes|Hardware Version|FW Released Date (DD/MMM/YYYY)|Summary Information about FW|Sensor Type ID|SKU Name for Software|Edit Date
(DD/MMM/YYYY)|Edit by|Edit Content|Status (Draft, Final)|||||||</v>
          </cell>
          <cell r="E5" t="str">
            <v>|WS433-ATH|5|WS433-ATH-11
WS433-ATH-15|n/a|44986|First firmware|2|Daviteq Sub-Ghz Ambient Humidity Sensor|44990|||Final|||||||</v>
          </cell>
        </row>
        <row r="6">
          <cell r="A6">
            <v>303</v>
          </cell>
          <cell r="B6" t="str">
            <v>APS500-1</v>
          </cell>
          <cell r="C6" t="str">
            <v>WS433-APS500-1</v>
          </cell>
          <cell r="D6" t="str">
            <v>|SKU|Firmware Version|Item codes|Hardware Version|FW Released Date (DD/MMM/YYYY)|Summary Information about FW|Sensor Type ID|SKU Name for Software|Edit Date
(DD/MMM/YYYY)|Edit by|Edit Content|Status (Draft, Final)|||||||</v>
          </cell>
          <cell r="E6" t="str">
            <v>|WS433-APS500|1|WS433-APS-D500PA-01|n/a|44986|First firmware|35|Daviteq Sub-Ghz Differential Pressure Sensor|44990|||Final|||||||</v>
          </cell>
        </row>
        <row r="7">
          <cell r="A7">
            <v>304</v>
          </cell>
          <cell r="B7" t="str">
            <v>APS125-5</v>
          </cell>
          <cell r="C7" t="str">
            <v>WS433-APS125-5</v>
          </cell>
          <cell r="D7" t="str">
            <v>|SKU|Firmware Version|Item codes|Hardware Version|FW Released Date (DD/MMM/YYYY)|Summary Information about FW|Sensor Type ID|SKU Name for Software|Edit Date
(DD/MMM/YYYY)|Edit by|Edit Content|Status (Draft, Final)|||||||</v>
          </cell>
          <cell r="E7" t="str">
            <v>|WS433-APS125|5|WS433-APS-D1250PA-01|n/a|44986|First firmware|3|Daviteq Sub-Ghz Differential Pressure Sensor|44990|||Final|||||||</v>
          </cell>
        </row>
        <row r="8">
          <cell r="A8">
            <v>305</v>
          </cell>
          <cell r="B8" t="str">
            <v>PPS-5</v>
          </cell>
          <cell r="C8" t="str">
            <v>WS433-PPS-5</v>
          </cell>
          <cell r="D8" t="str">
            <v>|SKU|Firmware Version|Item codes|Hardware Version|FW Released Date (DD/MMM/YYYY)|Summary Information about FW|Sensor Type ID|SKU Name for Software|Edit Date
(DD/MMM/YYYY)|Edit by|Edit Content|Status (Draft, Final)|||||||</v>
          </cell>
          <cell r="E8" t="str">
            <v>|WS433-PPS|5|WS433-PPS-G050-01
WS433-PPS-G10-02
WS433-PPS-G20-02
WS433-PPS-G40-02|n/a|44986|First firmware|4|Daviteq Sub-Ghz Process Pressure Sensor|44990|||Final|||||||</v>
          </cell>
        </row>
        <row r="9">
          <cell r="A9">
            <v>306</v>
          </cell>
          <cell r="B9" t="str">
            <v>AL-5</v>
          </cell>
          <cell r="C9" t="str">
            <v>WS433-AL-5</v>
          </cell>
          <cell r="D9" t="str">
            <v>|SKU|Firmware Version|Item codes|Hardware Version|FW Released Date (DD/MMM/YYYY)|Summary Information about FW|Sensor Type ID|SKU Name for Software|Edit Date
(DD/MMM/YYYY)|Edit by|Edit Content|Status (Draft, Final)|||||||</v>
          </cell>
          <cell r="E9" t="str">
            <v>|WS433-AL|5|WS433-AL-01|n/a|44986|First firmware|8|Daviteq Sub-Ghz Ambient Light Sensor|44990|||Final|||||||</v>
          </cell>
        </row>
        <row r="10">
          <cell r="A10">
            <v>307</v>
          </cell>
          <cell r="B10" t="str">
            <v>AC-5</v>
          </cell>
          <cell r="C10" t="str">
            <v>WS433-AC-5</v>
          </cell>
          <cell r="D10" t="str">
            <v>|SKU|Firmware Version|Item codes|Hardware Version|FW Released Date (DD/MMM/YYYY)|Summary Information about FW|Sensor Type ID|SKU Name for Software|Edit Date
(DD/MMM/YYYY)|Edit by|Edit Content|Status (Draft, Final)|||||||</v>
          </cell>
          <cell r="E10" t="str">
            <v>|WS433-AC|5|WS433-AC-11|n/a|44986|First firmware|5|Daviteq Sub-Ghz AC Current Node|44990|||Final|||||||</v>
          </cell>
        </row>
        <row r="11">
          <cell r="A11">
            <v>308</v>
          </cell>
          <cell r="B11" t="str">
            <v>DIS-5</v>
          </cell>
          <cell r="C11" t="str">
            <v>WS433-DIS-5</v>
          </cell>
          <cell r="D11" t="str">
            <v>|SKU|Firmware Version|Item codes|Hardware Version|FW Released Date (DD/MMM/YYYY)|Summary Information about FW|Sensor Type ID|SKU Name for Software|Edit Date
(DD/MMM/YYYY)|Edit by|Edit Content|Status (Draft, Final)|||||||</v>
          </cell>
          <cell r="E11" t="str">
            <v>|WS433-DIS|5|WS433-DI-12
WS433-DI-14
WS433-BTN-01
WS433-PIR-01
WS433-DSW-01|n/a|44986|First firmware|7|Daviteq Sub-Ghz Digital Status Input Node|44990|||Final|||||||</v>
          </cell>
        </row>
        <row r="12">
          <cell r="A12">
            <v>309</v>
          </cell>
          <cell r="B12" t="str">
            <v>DIC-5</v>
          </cell>
          <cell r="C12" t="str">
            <v>WS433-DIC-5</v>
          </cell>
          <cell r="D12" t="str">
            <v>|SKU|Firmware Version|Item codes|Hardware Version|FW Released Date (DD/MMM/YYYY)|Summary Information about FW|Sensor Type ID|SKU Name for Software|Edit Date
(DD/MMM/YYYY)|Edit by|Edit Content|Status (Draft, Final)|||||||</v>
          </cell>
          <cell r="E12" t="str">
            <v>|WS433-DIC|5|WS433-DI-12
WS433-DI-14|n/a|44986|First firmware|6|Daviteq Sub-Ghz Digital Counter|44990|||Final|||||||</v>
          </cell>
        </row>
        <row r="13">
          <cell r="A13">
            <v>310</v>
          </cell>
          <cell r="B13" t="str">
            <v>RL-5</v>
          </cell>
          <cell r="C13" t="str">
            <v>WS433-RL-5</v>
          </cell>
          <cell r="D13" t="str">
            <v>|SKU|Firmware Version|Item codes|Hardware Version|FW Released Date (DD/MMM/YYYY)|Summary Information about FW|Sensor Type ID|SKU Name for Software|Edit Date
(DD/MMM/YYYY)|Edit by|Edit Content|Status (Draft, Final)|||||||</v>
          </cell>
          <cell r="E13" t="str">
            <v>|WS433-RL|5|WS433-RL-12
WS433-RL-14|n/a|44986|First firmware|10|Daviteq Sub-Ghz Relay|44990|||Final|||||||</v>
          </cell>
        </row>
        <row r="14">
          <cell r="A14">
            <v>311</v>
          </cell>
          <cell r="B14" t="str">
            <v>O2-6</v>
          </cell>
          <cell r="C14" t="str">
            <v>WS433-O2-6</v>
          </cell>
          <cell r="D14" t="str">
            <v>|SKU|Firmware Version|Item codes|Hardware Version|FW Released Date (DD/MMM/YYYY)|Summary Information about FW|Sensor Type ID|SKU Name for Software|Edit Date
(DD/MMM/YYYY)|Edit by|Edit Content|Status (Draft, Final)|||||||</v>
          </cell>
          <cell r="E14" t="str">
            <v>|WS433-O2|6|WS433-O2-01
WS433-O2-02|n/a|44986|First firmware|9|Daviteq Sub-Ghz Oxygen Sensor|44990|||Final|||||||</v>
          </cell>
        </row>
        <row r="15">
          <cell r="A15">
            <v>312</v>
          </cell>
          <cell r="B15" t="str">
            <v>AI-5</v>
          </cell>
          <cell r="C15" t="str">
            <v>WS433-AI-5</v>
          </cell>
          <cell r="D15" t="str">
            <v>|SKU|Firmware Version|Item codes|Hardware Version|FW Released Date (DD/MMM/YYYY)|Summary Information about FW|Sensor Type ID|SKU Name for Software|Edit Date
(DD/MMM/YYYY)|Edit by|Edit Content|Status (Draft, Final)|||||||</v>
          </cell>
          <cell r="E15" t="str">
            <v>|WS433-AI|5|WS433-MA-21|n/a|44986|First firmware|9|Daviteq Sub-Ghz Analog Input|44990|||Final|||||||</v>
          </cell>
        </row>
        <row r="16">
          <cell r="A16">
            <v>313</v>
          </cell>
          <cell r="B16" t="str">
            <v>AG-7</v>
          </cell>
          <cell r="C16" t="str">
            <v>WS433-AG-7</v>
          </cell>
          <cell r="D16" t="str">
            <v>|SKU|Firmware Version|Item codes|Hardware Version|FW Released Date (DD/MMM/YYYY)|Summary Information about FW|Sensor Type ID|SKU Name for Software|Edit Date
(DD/MMM/YYYY)|Edit by|Edit Content|Status (Draft, Final)|||||||</v>
          </cell>
          <cell r="E16" t="str">
            <v>|WS433-AG|7|WS433-AG-01
WS433-AG-02
WS433-AG-03S|n/a|44986|First firmware|13|Daviteq Sub-Ghz Tilt Sensor|44990|||Final|||||||</v>
          </cell>
        </row>
        <row r="17">
          <cell r="A17">
            <v>314</v>
          </cell>
          <cell r="B17" t="str">
            <v>LECK1-5</v>
          </cell>
          <cell r="C17" t="str">
            <v>WS433-LECK1-5</v>
          </cell>
          <cell r="D17" t="str">
            <v>|SKU|Firmware Version|Item codes|Hardware Version|FW Released Date (DD/MMM/YYYY)|Summary Information about FW|Sensor Type ID|SKU Name for Software|Edit Date
(DD/MMM/YYYY)|Edit by|Edit Content|Status (Draft, Final)|||||||</v>
          </cell>
          <cell r="E17" t="str">
            <v>|WS433-LECK1|5|WS433-LEC-K1|n/a|44986|First firmware|26|Daviteq Sub-Ghz EC Sensor|44990|||Final|||||||</v>
          </cell>
        </row>
        <row r="18">
          <cell r="A18">
            <v>315</v>
          </cell>
          <cell r="B18" t="str">
            <v>SMT01-7</v>
          </cell>
          <cell r="C18" t="str">
            <v>WS433-SMT01-7</v>
          </cell>
          <cell r="D18" t="str">
            <v>|SKU|Firmware Version|Item codes|Hardware Version|FW Released Date (DD/MMM/YYYY)|Summary Information about FW|Sensor Type ID|SKU Name for Software|Edit Date
(DD/MMM/YYYY)|Edit by|Edit Content|Status (Draft, Final)|||||||</v>
          </cell>
          <cell r="E18" t="str">
            <v>|WS433-SMT01|7|WS433-SMT-01|n/a|44986|First firmware|37|Daviteq Sub-Ghz 2-in-1 Soil Sensor|44990|||Final|||||||</v>
          </cell>
        </row>
        <row r="19">
          <cell r="A19">
            <v>316</v>
          </cell>
          <cell r="B19" t="str">
            <v>SMT07-7</v>
          </cell>
          <cell r="C19" t="str">
            <v>WS433-SMT07-7</v>
          </cell>
          <cell r="D19" t="str">
            <v>|SKU|Firmware Version|Item codes|Hardware Version|FW Released Date (DD/MMM/YYYY)|Summary Information about FW|Sensor Type ID|SKU Name for Software|Edit Date
(DD/MMM/YYYY)|Edit by|Edit Content|Status (Draft, Final)|||||||</v>
          </cell>
          <cell r="E19" t="str">
            <v>|WS433-SMT07|7|WS433-SMT-07|n/a|44986|First firmware|12|Daviteq Sub-Ghz 7-in-1 Soil Sensor|44990|||Final|||||||</v>
          </cell>
        </row>
        <row r="20">
          <cell r="A20">
            <v>317</v>
          </cell>
          <cell r="B20" t="str">
            <v>PH100-6</v>
          </cell>
          <cell r="C20" t="str">
            <v>WS433-PH100-6</v>
          </cell>
          <cell r="D20" t="str">
            <v>|SKU|Firmware Version|Item codes|Hardware Version|FW Released Date (DD/MMM/YYYY)|Summary Information about FW|Sensor Type ID|SKU Name for Software|Edit Date
(DD/MMM/YYYY)|Edit by|Edit Content|Status (Draft, Final)|||||||</v>
          </cell>
          <cell r="E20" t="str">
            <v>|WS433-PH100|6|WS433-PH100-01|n/a|44986|First firmware|17|Daviteq Sub-Ghz PH Sensor|44990|||Final|||||||</v>
          </cell>
        </row>
        <row r="21">
          <cell r="A21">
            <v>318</v>
          </cell>
          <cell r="B21" t="str">
            <v>LPC-5</v>
          </cell>
          <cell r="C21" t="str">
            <v>WS433-LPC-5</v>
          </cell>
          <cell r="D21" t="str">
            <v>|SKU|Firmware Version|Item codes|Hardware Version|FW Released Date (DD/MMM/YYYY)|Summary Information about FW|Sensor Type ID|SKU Name for Software|Edit Date
(DD/MMM/YYYY)|Edit by|Edit Content|Status (Draft, Final)|||||||</v>
          </cell>
          <cell r="E21" t="str">
            <v>|WS433-LPC|5|WS433-LPC-01|n/a|44986|First firmware|19|Daviteq Sub-Ghz Lidar People  Counter|44990|||Final|||||||</v>
          </cell>
        </row>
        <row r="22">
          <cell r="A22">
            <v>319</v>
          </cell>
          <cell r="B22" t="str">
            <v>NH3-6</v>
          </cell>
          <cell r="C22" t="str">
            <v>WS433-NH3-6</v>
          </cell>
          <cell r="D22" t="str">
            <v>|SKU|Firmware Version|Item codes|Hardware Version|FW Released Date (DD/MMM/YYYY)|Summary Information about FW|Sensor Type ID|SKU Name for Software|Edit Date
(DD/MMM/YYYY)|Edit by|Edit Content|Status (Draft, Final)|||||||</v>
          </cell>
          <cell r="E22" t="str">
            <v>|WS433-NH3|6|WS433-G4F-NH3-100-01|n/a|44986|First firmware|18|Daviteq Sub-Ghz Ammonia  Sensor|44990|||Final|||||||</v>
          </cell>
        </row>
        <row r="23">
          <cell r="A23">
            <v>320</v>
          </cell>
          <cell r="B23" t="str">
            <v>CO2-7</v>
          </cell>
          <cell r="C23" t="str">
            <v>WS433-CO2-7</v>
          </cell>
          <cell r="D23" t="str">
            <v>|SKU|Firmware Version|Item codes|Hardware Version|FW Released Date (DD/MMM/YYYY)|Summary Information about FW|Sensor Type ID|SKU Name for Software|Edit Date
(DD/MMM/YYYY)|Edit by|Edit Content|Status (Draft, Final)|||||||</v>
          </cell>
          <cell r="E23" t="str">
            <v>|WS433-CO2|7|WS433-CO2-01|n/a|44986|First firmware|24|Daviteq Sub-Ghz CO2 Sensor|44990|||Final|||||||</v>
          </cell>
        </row>
        <row r="24">
          <cell r="A24">
            <v>321</v>
          </cell>
          <cell r="B24" t="str">
            <v>V1A-7</v>
          </cell>
          <cell r="C24" t="str">
            <v>WS433-V1A-7</v>
          </cell>
          <cell r="D24" t="str">
            <v>|SKU|Firmware Version|Item codes|Hardware Version|FW Released Date (DD/MMM/YYYY)|Summary Information about FW|Sensor Type ID|SKU Name for Software|Edit Date
(DD/MMM/YYYY)|Edit by|Edit Content|Status (Draft, Final)|||||||</v>
          </cell>
          <cell r="E24" t="str">
            <v>|WS433-V1A|7|WS433-V1A-025|n/a|44986|First firmware|16|Daviteq Sub-Ghz Single Axis Vibration Sensor|44990|||Final|||||||</v>
          </cell>
        </row>
        <row r="25">
          <cell r="A25">
            <v>322</v>
          </cell>
          <cell r="B25" t="str">
            <v>ULB-5</v>
          </cell>
          <cell r="C25" t="str">
            <v>WS433-ULB-5</v>
          </cell>
          <cell r="D25" t="str">
            <v>|SKU|Firmware Version|Item codes|Hardware Version|FW Released Date (DD/MMM/YYYY)|Summary Information about FW|Sensor Type ID|SKU Name for Software|Edit Date
(DD/MMM/YYYY)|Edit by|Edit Content|Status (Draft, Final)|||||||</v>
          </cell>
          <cell r="E25" t="str">
            <v>|WS433-ULB|5|WS433-ULB-01|n/a|44986|First firmware|14|Daviteq Sub-Ghz Ultrasonic Level Sensor|44990|||Final|||||||</v>
          </cell>
        </row>
        <row r="26">
          <cell r="A26">
            <v>323</v>
          </cell>
          <cell r="B26" t="str">
            <v>ULC-5</v>
          </cell>
          <cell r="C26" t="str">
            <v>WS433-ULC-5</v>
          </cell>
          <cell r="D26" t="str">
            <v>|SKU|Firmware Version|Item codes|Hardware Version|FW Released Date (DD/MMM/YYYY)|Summary Information about FW|Sensor Type ID|SKU Name for Software|Edit Date
(DD/MMM/YYYY)|Edit by|Edit Content|Status (Draft, Final)|||||||</v>
          </cell>
          <cell r="E26" t="str">
            <v>|WS433-ULC|5|WS433-ULC-01|n/a|44986|First firmware|14|Daviteq Sub-Ghz Ultrasonic Liquid Level Sensor|44990|||Final|||||||</v>
          </cell>
        </row>
        <row r="27">
          <cell r="A27">
            <v>324</v>
          </cell>
          <cell r="B27" t="str">
            <v>ULA-5</v>
          </cell>
          <cell r="C27" t="str">
            <v>WS433-ULA-5</v>
          </cell>
          <cell r="D27" t="str">
            <v>|SKU|Firmware Version|Item codes|Hardware Version|FW Released Date (DD/MMM/YYYY)|Summary Information about FW|Sensor Type ID|SKU Name for Software|Edit Date
(DD/MMM/YYYY)|Edit by|Edit Content|Status (Draft, Final)|||||||</v>
          </cell>
          <cell r="E27" t="str">
            <v>|WS433-ULA|5|WS433-ULA-01|n/a|44986|First firmware|14|Daviteq Sub-Ghz Ultrasonic Trashbin Level Sensor|44990|||Final|||||||</v>
          </cell>
        </row>
        <row r="28">
          <cell r="A28">
            <v>325</v>
          </cell>
          <cell r="B28" t="str">
            <v>G4-1</v>
          </cell>
          <cell r="C28" t="str">
            <v>WS433-G4-1</v>
          </cell>
          <cell r="D28" t="str">
            <v>|SKU|Firmware Version|Item codes|Hardware Version|FW Released Date (DD/MMM/YYYY)|Summary Information about FW|Sensor Type ID|SKU Name for Software|Edit Date
(DD/MMM/YYYY)|Edit by|Edit Content|Status (Draft, Final)|||||||</v>
          </cell>
          <cell r="E28" t="str">
            <v>|WS433-G4|1|WS433-G4-O2-1-01|1|45223|First firmware|30|Daviteq Sub-Ghz 4-Seri Gas Sensor|44990|||Final|||||||</v>
          </cell>
        </row>
        <row r="29">
          <cell r="A29">
            <v>326</v>
          </cell>
          <cell r="B29" t="str">
            <v>CAPSM-7</v>
          </cell>
          <cell r="C29" t="str">
            <v>WS433-CAPSM-7</v>
          </cell>
          <cell r="D29" t="str">
            <v>|SKU|Firmware Version|Item codes|Hardware Version|FW Released Date (DD/MMM/YYYY)|Summary Information about FW|Sensor Type ID|SKU Name for Software|Edit Date
(DD/MMM/YYYY)|Edit by|Edit Content|Status (Draft, Final)|||||||</v>
          </cell>
          <cell r="E29" t="str">
            <v>|WS433-CAPSM|7|WS433-CAPSM-02|2|45638|Firmware for capacitive soil moisture sensor|11|Daviteq Sub-Ghz Capacitive Soil Moisture Sensor|45638|NA|NA|Final|||||||</v>
          </cell>
        </row>
        <row r="30">
          <cell r="A30">
            <v>327</v>
          </cell>
          <cell r="B30" t="str">
            <v>ATH-7</v>
          </cell>
          <cell r="C30" t="str">
            <v>WS433-ATH-7</v>
          </cell>
          <cell r="D30" t="str">
            <v>|SKU|Firmware Version|Item codes|Hardware Version|FW Released Date (DD/MMM/YYYY)|Summary Information about FW|Sensor Type ID|SKU Name for Software|Edit Date
(DD/MMM/YYYY)|Edit by|Edit Content|Status (Draft, Final)|||||||</v>
          </cell>
          <cell r="E30" t="str">
            <v>|WS433-ATH|7|WS433-ATH-11
WS433-ATH-15|2|45656|Add information of firmware and hardware to memory map|2|Daviteq Ambient Humidity Sensor|45656|NA|NA|Final|||||||</v>
          </cell>
        </row>
        <row r="31">
          <cell r="A31">
            <v>328</v>
          </cell>
          <cell r="B31" t="str">
            <v>ATE-7</v>
          </cell>
          <cell r="C31" t="str">
            <v>WS433-ATE-7</v>
          </cell>
          <cell r="D31" t="str">
            <v>|SKU|Firmware Version|Item codes|Hardware Version|FW Released Date (DD/MMM/YYYY)|Summary Information about FW|Sensor Type ID|SKU Name for Software|Edit Date
(DD/MMM/YYYY)|Edit by|Edit Content|Status (Draft, Final)|||||||</v>
          </cell>
          <cell r="E31" t="str">
            <v>|WS433-ATE|7|WS433-M12F
WS433-ATE-01|2|45656|Add information of firmware and hardware to memory map|1|Daviteq Ambient Temperature Sensor|45656|NA|NA|Final|||||||</v>
          </cell>
        </row>
        <row r="32">
          <cell r="A32">
            <v>329</v>
          </cell>
          <cell r="B32" t="str">
            <v>V1A-9</v>
          </cell>
          <cell r="C32" t="str">
            <v>WS433-V1A-9</v>
          </cell>
          <cell r="D32" t="str">
            <v>|SKU|Firmware Version|Item codes|Hardware Version|FW Released Date (DD/MMM/YYYY)|Summary Information about FW|Sensor Type ID|SKU Name for Software|Edit Date
(DD/MMM/YYYY)|Edit by|Edit Content|Status (Draft, Final)|||||||</v>
          </cell>
          <cell r="E32" t="str">
            <v>|WS433-V1A|9|WS433-V1A-025|2|45656|Add information of firmware and hardware to memory map|16|Daviteq Sub-Ghz Single Axis Vibration Sensor|44990|||Final|||||||</v>
          </cell>
        </row>
        <row r="33">
          <cell r="A33">
            <v>330</v>
          </cell>
          <cell r="B33" t="str">
            <v>SMT-8</v>
          </cell>
          <cell r="C33" t="str">
            <v>WS433-SMT-8</v>
          </cell>
          <cell r="D33" t="str">
            <v>|SKU|Firmware Version|Item codes|Hardware Version|FW Released Date (DD/MMM/YYYY)|Summary Information about FW|Sensor Type ID|SKU Name for Software|Edit Date
(DD/MMM/YYYY)|Edit by|Edit Content|Status (Draft, Final)|||||||</v>
          </cell>
          <cell r="E33" t="str">
            <v>|WS433-SMT|8|WS433-SMT-07
WS433-SMT-01
|2|45693|*Combine SMT01 and SMT07
*Config sensor module type (SMT01, SMT07)|12|Daviteq Sub-Ghz Soil Sensor|44990|||Final|||||||</v>
          </cell>
        </row>
        <row r="34">
          <cell r="A34" t="e">
            <v>#VALUE!</v>
          </cell>
          <cell r="B34">
            <v>0</v>
          </cell>
          <cell r="C34" t="str">
            <v>WS433-0</v>
          </cell>
          <cell r="D34">
            <v>0</v>
          </cell>
          <cell r="E34">
            <v>0</v>
          </cell>
        </row>
        <row r="35">
          <cell r="A35" t="e">
            <v>#VALUE!</v>
          </cell>
          <cell r="B35">
            <v>0</v>
          </cell>
          <cell r="C35" t="str">
            <v>WS433-0</v>
          </cell>
          <cell r="D35">
            <v>0</v>
          </cell>
          <cell r="E35">
            <v>0</v>
          </cell>
        </row>
        <row r="36">
          <cell r="A36" t="e">
            <v>#VALUE!</v>
          </cell>
          <cell r="B36">
            <v>0</v>
          </cell>
          <cell r="C36" t="str">
            <v>WS433-0</v>
          </cell>
          <cell r="D36">
            <v>0</v>
          </cell>
          <cell r="E36">
            <v>0</v>
          </cell>
        </row>
        <row r="37">
          <cell r="A37" t="e">
            <v>#VALUE!</v>
          </cell>
          <cell r="B37">
            <v>0</v>
          </cell>
          <cell r="C37" t="str">
            <v>WS433-0</v>
          </cell>
          <cell r="D37">
            <v>0</v>
          </cell>
          <cell r="E37">
            <v>0</v>
          </cell>
        </row>
        <row r="38">
          <cell r="A38" t="e">
            <v>#VALUE!</v>
          </cell>
          <cell r="B38">
            <v>0</v>
          </cell>
          <cell r="C38" t="str">
            <v>WS433-0</v>
          </cell>
          <cell r="D38">
            <v>0</v>
          </cell>
          <cell r="E38">
            <v>0</v>
          </cell>
        </row>
        <row r="39">
          <cell r="A39" t="e">
            <v>#VALUE!</v>
          </cell>
          <cell r="B39">
            <v>0</v>
          </cell>
          <cell r="C39" t="str">
            <v>WS433-0</v>
          </cell>
          <cell r="D39">
            <v>0</v>
          </cell>
          <cell r="E39">
            <v>0</v>
          </cell>
        </row>
        <row r="40">
          <cell r="A40" t="e">
            <v>#VALUE!</v>
          </cell>
          <cell r="B40">
            <v>0</v>
          </cell>
          <cell r="C40" t="str">
            <v>WS433-0</v>
          </cell>
          <cell r="D40">
            <v>0</v>
          </cell>
          <cell r="E40">
            <v>0</v>
          </cell>
        </row>
        <row r="41">
          <cell r="A41" t="e">
            <v>#VALUE!</v>
          </cell>
          <cell r="B41">
            <v>0</v>
          </cell>
          <cell r="C41" t="str">
            <v>WS433-0</v>
          </cell>
          <cell r="D41">
            <v>0</v>
          </cell>
          <cell r="E41">
            <v>0</v>
          </cell>
        </row>
        <row r="42">
          <cell r="A42" t="e">
            <v>#VALUE!</v>
          </cell>
          <cell r="B42">
            <v>0</v>
          </cell>
          <cell r="C42" t="str">
            <v>WS433-0</v>
          </cell>
          <cell r="D42">
            <v>0</v>
          </cell>
          <cell r="E42">
            <v>0</v>
          </cell>
        </row>
        <row r="43">
          <cell r="A43" t="e">
            <v>#VALUE!</v>
          </cell>
          <cell r="B43">
            <v>0</v>
          </cell>
          <cell r="C43" t="str">
            <v>WS433-0</v>
          </cell>
          <cell r="D43">
            <v>0</v>
          </cell>
          <cell r="E43">
            <v>0</v>
          </cell>
        </row>
        <row r="44">
          <cell r="A44" t="e">
            <v>#VALUE!</v>
          </cell>
          <cell r="B44">
            <v>0</v>
          </cell>
          <cell r="C44" t="str">
            <v>WS433-0</v>
          </cell>
          <cell r="D44">
            <v>0</v>
          </cell>
          <cell r="E44">
            <v>0</v>
          </cell>
        </row>
        <row r="45">
          <cell r="A45" t="e">
            <v>#VALUE!</v>
          </cell>
          <cell r="B45">
            <v>0</v>
          </cell>
          <cell r="C45" t="str">
            <v>WS433-0</v>
          </cell>
          <cell r="D45">
            <v>0</v>
          </cell>
          <cell r="E45">
            <v>0</v>
          </cell>
        </row>
        <row r="46">
          <cell r="A46" t="e">
            <v>#VALUE!</v>
          </cell>
          <cell r="B46">
            <v>0</v>
          </cell>
          <cell r="C46" t="str">
            <v>WS433-0</v>
          </cell>
          <cell r="D46">
            <v>0</v>
          </cell>
          <cell r="E46">
            <v>0</v>
          </cell>
        </row>
        <row r="47">
          <cell r="A47" t="e">
            <v>#VALUE!</v>
          </cell>
          <cell r="B47">
            <v>0</v>
          </cell>
          <cell r="C47" t="str">
            <v>WS433-0</v>
          </cell>
          <cell r="D47">
            <v>0</v>
          </cell>
          <cell r="E47">
            <v>0</v>
          </cell>
        </row>
        <row r="48">
          <cell r="A48" t="e">
            <v>#VALUE!</v>
          </cell>
          <cell r="B48">
            <v>0</v>
          </cell>
          <cell r="C48" t="str">
            <v>WS433-0</v>
          </cell>
          <cell r="D48">
            <v>0</v>
          </cell>
          <cell r="E48">
            <v>0</v>
          </cell>
        </row>
        <row r="49">
          <cell r="A49" t="e">
            <v>#VALUE!</v>
          </cell>
          <cell r="B49">
            <v>0</v>
          </cell>
          <cell r="C49" t="str">
            <v>WS433-0</v>
          </cell>
          <cell r="D49">
            <v>0</v>
          </cell>
          <cell r="E49">
            <v>0</v>
          </cell>
        </row>
        <row r="50">
          <cell r="A50" t="e">
            <v>#VALUE!</v>
          </cell>
          <cell r="B50">
            <v>0</v>
          </cell>
          <cell r="C50" t="str">
            <v>WS433-0</v>
          </cell>
          <cell r="D50">
            <v>0</v>
          </cell>
          <cell r="E50">
            <v>0</v>
          </cell>
        </row>
        <row r="51">
          <cell r="A51" t="e">
            <v>#VALUE!</v>
          </cell>
          <cell r="B51">
            <v>0</v>
          </cell>
          <cell r="C51" t="str">
            <v>WS433-0</v>
          </cell>
          <cell r="D51">
            <v>0</v>
          </cell>
          <cell r="E51">
            <v>0</v>
          </cell>
        </row>
        <row r="52">
          <cell r="A52" t="e">
            <v>#VALUE!</v>
          </cell>
          <cell r="B52">
            <v>0</v>
          </cell>
          <cell r="C52" t="str">
            <v>WS433-0</v>
          </cell>
          <cell r="D52">
            <v>0</v>
          </cell>
          <cell r="E52">
            <v>0</v>
          </cell>
        </row>
        <row r="53">
          <cell r="A53" t="e">
            <v>#VALUE!</v>
          </cell>
          <cell r="B53">
            <v>0</v>
          </cell>
          <cell r="C53" t="str">
            <v>WS433-0</v>
          </cell>
          <cell r="D53">
            <v>0</v>
          </cell>
          <cell r="E53">
            <v>0</v>
          </cell>
        </row>
        <row r="54">
          <cell r="A54" t="e">
            <v>#VALUE!</v>
          </cell>
          <cell r="B54">
            <v>0</v>
          </cell>
          <cell r="C54" t="str">
            <v>WS433-0</v>
          </cell>
          <cell r="D54">
            <v>0</v>
          </cell>
          <cell r="E54">
            <v>0</v>
          </cell>
        </row>
        <row r="55">
          <cell r="A55" t="e">
            <v>#VALUE!</v>
          </cell>
          <cell r="B55">
            <v>0</v>
          </cell>
          <cell r="C55" t="str">
            <v>WS433-0</v>
          </cell>
          <cell r="D55">
            <v>0</v>
          </cell>
          <cell r="E55">
            <v>0</v>
          </cell>
        </row>
        <row r="56">
          <cell r="A56" t="e">
            <v>#VALUE!</v>
          </cell>
          <cell r="B56">
            <v>0</v>
          </cell>
          <cell r="C56" t="str">
            <v>WS433-0</v>
          </cell>
          <cell r="D56">
            <v>0</v>
          </cell>
          <cell r="E56">
            <v>0</v>
          </cell>
        </row>
        <row r="57">
          <cell r="A57" t="e">
            <v>#VALUE!</v>
          </cell>
          <cell r="B57">
            <v>0</v>
          </cell>
          <cell r="C57" t="str">
            <v>WS433-0</v>
          </cell>
          <cell r="D57">
            <v>0</v>
          </cell>
          <cell r="E57">
            <v>0</v>
          </cell>
        </row>
        <row r="58">
          <cell r="A58" t="e">
            <v>#VALUE!</v>
          </cell>
          <cell r="B58">
            <v>0</v>
          </cell>
          <cell r="C58" t="str">
            <v>WS433-0</v>
          </cell>
          <cell r="D58">
            <v>0</v>
          </cell>
          <cell r="E58">
            <v>0</v>
          </cell>
        </row>
        <row r="59">
          <cell r="A59" t="e">
            <v>#VALUE!</v>
          </cell>
          <cell r="B59">
            <v>0</v>
          </cell>
          <cell r="C59" t="str">
            <v>WS433-0</v>
          </cell>
          <cell r="D59">
            <v>0</v>
          </cell>
          <cell r="E59">
            <v>0</v>
          </cell>
        </row>
        <row r="60">
          <cell r="A60" t="e">
            <v>#VALUE!</v>
          </cell>
          <cell r="B60">
            <v>0</v>
          </cell>
          <cell r="C60" t="str">
            <v>WS433-0</v>
          </cell>
          <cell r="D60">
            <v>0</v>
          </cell>
          <cell r="E60">
            <v>0</v>
          </cell>
        </row>
        <row r="61">
          <cell r="A61" t="e">
            <v>#VALUE!</v>
          </cell>
          <cell r="B61">
            <v>0</v>
          </cell>
          <cell r="C61" t="str">
            <v>WS433-0</v>
          </cell>
          <cell r="D61">
            <v>0</v>
          </cell>
          <cell r="E61">
            <v>0</v>
          </cell>
        </row>
        <row r="62">
          <cell r="A62" t="e">
            <v>#VALUE!</v>
          </cell>
          <cell r="B62">
            <v>0</v>
          </cell>
          <cell r="C62" t="str">
            <v>WS433-0</v>
          </cell>
          <cell r="D62">
            <v>0</v>
          </cell>
          <cell r="E62">
            <v>0</v>
          </cell>
        </row>
        <row r="63">
          <cell r="A63" t="e">
            <v>#VALUE!</v>
          </cell>
          <cell r="B63">
            <v>0</v>
          </cell>
          <cell r="C63" t="str">
            <v>WS433-0</v>
          </cell>
          <cell r="D63">
            <v>0</v>
          </cell>
          <cell r="E63">
            <v>0</v>
          </cell>
        </row>
        <row r="64">
          <cell r="A64" t="e">
            <v>#VALUE!</v>
          </cell>
          <cell r="B64">
            <v>0</v>
          </cell>
          <cell r="C64" t="str">
            <v>WS433-0</v>
          </cell>
          <cell r="D64">
            <v>0</v>
          </cell>
          <cell r="E64">
            <v>0</v>
          </cell>
        </row>
        <row r="65">
          <cell r="A65" t="e">
            <v>#VALUE!</v>
          </cell>
          <cell r="B65">
            <v>0</v>
          </cell>
          <cell r="C65" t="str">
            <v>WS433-0</v>
          </cell>
          <cell r="D65">
            <v>0</v>
          </cell>
          <cell r="E65">
            <v>0</v>
          </cell>
        </row>
        <row r="66">
          <cell r="A66" t="e">
            <v>#VALUE!</v>
          </cell>
          <cell r="B66">
            <v>0</v>
          </cell>
          <cell r="C66" t="str">
            <v>WS433-0</v>
          </cell>
          <cell r="D66">
            <v>0</v>
          </cell>
          <cell r="E66">
            <v>0</v>
          </cell>
        </row>
        <row r="67">
          <cell r="A67" t="e">
            <v>#VALUE!</v>
          </cell>
          <cell r="B67">
            <v>0</v>
          </cell>
          <cell r="C67" t="str">
            <v>WS433-0</v>
          </cell>
          <cell r="D67">
            <v>0</v>
          </cell>
          <cell r="E67">
            <v>0</v>
          </cell>
        </row>
        <row r="68">
          <cell r="A68" t="e">
            <v>#VALUE!</v>
          </cell>
          <cell r="B68">
            <v>0</v>
          </cell>
          <cell r="C68" t="str">
            <v>WS433-0</v>
          </cell>
          <cell r="D68">
            <v>0</v>
          </cell>
          <cell r="E68">
            <v>0</v>
          </cell>
        </row>
        <row r="69">
          <cell r="A69" t="e">
            <v>#VALUE!</v>
          </cell>
          <cell r="B69">
            <v>0</v>
          </cell>
          <cell r="C69" t="str">
            <v>WS433-0</v>
          </cell>
          <cell r="D69">
            <v>0</v>
          </cell>
          <cell r="E69">
            <v>0</v>
          </cell>
        </row>
        <row r="70">
          <cell r="A70" t="e">
            <v>#VALUE!</v>
          </cell>
          <cell r="B70">
            <v>0</v>
          </cell>
          <cell r="C70" t="str">
            <v>WS433-0</v>
          </cell>
          <cell r="D70">
            <v>0</v>
          </cell>
          <cell r="E70">
            <v>0</v>
          </cell>
        </row>
        <row r="71">
          <cell r="A71" t="e">
            <v>#VALUE!</v>
          </cell>
          <cell r="B71">
            <v>0</v>
          </cell>
          <cell r="C71" t="str">
            <v>WS433-0</v>
          </cell>
          <cell r="D71">
            <v>0</v>
          </cell>
          <cell r="E71">
            <v>0</v>
          </cell>
        </row>
        <row r="72">
          <cell r="A72" t="e">
            <v>#VALUE!</v>
          </cell>
          <cell r="B72">
            <v>0</v>
          </cell>
          <cell r="C72" t="str">
            <v>WS433-0</v>
          </cell>
          <cell r="D72">
            <v>0</v>
          </cell>
          <cell r="E72">
            <v>0</v>
          </cell>
        </row>
        <row r="73">
          <cell r="A73" t="e">
            <v>#VALUE!</v>
          </cell>
          <cell r="B73">
            <v>0</v>
          </cell>
          <cell r="C73" t="str">
            <v>WS433-0</v>
          </cell>
          <cell r="D73">
            <v>0</v>
          </cell>
          <cell r="E73">
            <v>0</v>
          </cell>
        </row>
        <row r="74">
          <cell r="A74" t="e">
            <v>#VALUE!</v>
          </cell>
          <cell r="B74">
            <v>0</v>
          </cell>
          <cell r="C74" t="str">
            <v>WS433-0</v>
          </cell>
          <cell r="D74">
            <v>0</v>
          </cell>
          <cell r="E74">
            <v>0</v>
          </cell>
        </row>
        <row r="75">
          <cell r="A75" t="e">
            <v>#VALUE!</v>
          </cell>
          <cell r="B75">
            <v>0</v>
          </cell>
          <cell r="C75" t="str">
            <v>WS433-0</v>
          </cell>
          <cell r="D75">
            <v>0</v>
          </cell>
          <cell r="E75">
            <v>0</v>
          </cell>
        </row>
        <row r="76">
          <cell r="A76" t="e">
            <v>#VALUE!</v>
          </cell>
          <cell r="B76">
            <v>0</v>
          </cell>
          <cell r="C76" t="str">
            <v>WS433-0</v>
          </cell>
          <cell r="D76">
            <v>0</v>
          </cell>
          <cell r="E76">
            <v>0</v>
          </cell>
        </row>
        <row r="77">
          <cell r="A77" t="e">
            <v>#VALUE!</v>
          </cell>
          <cell r="B77">
            <v>0</v>
          </cell>
          <cell r="C77" t="str">
            <v>WS433-0</v>
          </cell>
          <cell r="D77">
            <v>0</v>
          </cell>
          <cell r="E77">
            <v>0</v>
          </cell>
        </row>
        <row r="78">
          <cell r="A78" t="e">
            <v>#VALUE!</v>
          </cell>
          <cell r="B78">
            <v>0</v>
          </cell>
          <cell r="C78" t="str">
            <v>WS433-0</v>
          </cell>
          <cell r="D78">
            <v>0</v>
          </cell>
          <cell r="E78">
            <v>0</v>
          </cell>
        </row>
        <row r="79">
          <cell r="A79" t="e">
            <v>#VALUE!</v>
          </cell>
          <cell r="B79">
            <v>0</v>
          </cell>
          <cell r="C79" t="str">
            <v>WS433-0</v>
          </cell>
          <cell r="D79">
            <v>0</v>
          </cell>
          <cell r="E79">
            <v>0</v>
          </cell>
        </row>
        <row r="80">
          <cell r="A80" t="e">
            <v>#VALUE!</v>
          </cell>
          <cell r="B80">
            <v>0</v>
          </cell>
          <cell r="C80" t="str">
            <v>WS433-0</v>
          </cell>
          <cell r="D80">
            <v>0</v>
          </cell>
          <cell r="E80">
            <v>0</v>
          </cell>
        </row>
        <row r="81">
          <cell r="A81" t="e">
            <v>#VALUE!</v>
          </cell>
          <cell r="B81">
            <v>0</v>
          </cell>
          <cell r="C81" t="str">
            <v>WS433-0</v>
          </cell>
          <cell r="D81">
            <v>0</v>
          </cell>
          <cell r="E81">
            <v>0</v>
          </cell>
        </row>
        <row r="82">
          <cell r="A82" t="e">
            <v>#VALUE!</v>
          </cell>
          <cell r="B82">
            <v>0</v>
          </cell>
          <cell r="C82" t="str">
            <v>WS433-0</v>
          </cell>
          <cell r="D82">
            <v>0</v>
          </cell>
          <cell r="E82">
            <v>0</v>
          </cell>
        </row>
        <row r="83">
          <cell r="A83" t="e">
            <v>#VALUE!</v>
          </cell>
          <cell r="B83">
            <v>0</v>
          </cell>
          <cell r="C83" t="str">
            <v>WS433-0</v>
          </cell>
          <cell r="D83">
            <v>0</v>
          </cell>
          <cell r="E83">
            <v>0</v>
          </cell>
        </row>
        <row r="84">
          <cell r="A84" t="e">
            <v>#VALUE!</v>
          </cell>
          <cell r="B84">
            <v>0</v>
          </cell>
          <cell r="C84" t="str">
            <v>WS433-0</v>
          </cell>
          <cell r="D84">
            <v>0</v>
          </cell>
          <cell r="E84">
            <v>0</v>
          </cell>
        </row>
        <row r="85">
          <cell r="A85" t="e">
            <v>#VALUE!</v>
          </cell>
          <cell r="B85">
            <v>0</v>
          </cell>
          <cell r="C85" t="str">
            <v>WS433-0</v>
          </cell>
          <cell r="D85">
            <v>0</v>
          </cell>
          <cell r="E85">
            <v>0</v>
          </cell>
        </row>
        <row r="86">
          <cell r="A86" t="e">
            <v>#VALUE!</v>
          </cell>
          <cell r="B86">
            <v>0</v>
          </cell>
          <cell r="C86" t="str">
            <v>WS433-0</v>
          </cell>
          <cell r="D86">
            <v>0</v>
          </cell>
          <cell r="E86">
            <v>0</v>
          </cell>
        </row>
        <row r="87">
          <cell r="A87" t="e">
            <v>#VALUE!</v>
          </cell>
          <cell r="B87">
            <v>0</v>
          </cell>
          <cell r="C87" t="str">
            <v>WS433-0</v>
          </cell>
          <cell r="D87">
            <v>0</v>
          </cell>
          <cell r="E87">
            <v>0</v>
          </cell>
        </row>
        <row r="88">
          <cell r="A88" t="e">
            <v>#VALUE!</v>
          </cell>
          <cell r="B88">
            <v>0</v>
          </cell>
          <cell r="C88" t="str">
            <v>WS433-0</v>
          </cell>
          <cell r="D88">
            <v>0</v>
          </cell>
          <cell r="E88">
            <v>0</v>
          </cell>
        </row>
        <row r="89">
          <cell r="A89" t="e">
            <v>#VALUE!</v>
          </cell>
          <cell r="B89">
            <v>0</v>
          </cell>
          <cell r="C89" t="str">
            <v>WS433-0</v>
          </cell>
          <cell r="D89">
            <v>0</v>
          </cell>
          <cell r="E89">
            <v>0</v>
          </cell>
        </row>
        <row r="90">
          <cell r="A90" t="e">
            <v>#VALUE!</v>
          </cell>
          <cell r="B90">
            <v>0</v>
          </cell>
          <cell r="C90" t="str">
            <v>WS433-0</v>
          </cell>
          <cell r="D90">
            <v>0</v>
          </cell>
          <cell r="E90">
            <v>0</v>
          </cell>
        </row>
        <row r="91">
          <cell r="A91" t="e">
            <v>#VALUE!</v>
          </cell>
          <cell r="B91">
            <v>0</v>
          </cell>
          <cell r="C91" t="str">
            <v>WS433-0</v>
          </cell>
          <cell r="D91">
            <v>0</v>
          </cell>
          <cell r="E91">
            <v>0</v>
          </cell>
        </row>
        <row r="92">
          <cell r="A92" t="e">
            <v>#VALUE!</v>
          </cell>
          <cell r="B92">
            <v>0</v>
          </cell>
          <cell r="C92" t="str">
            <v>WS433-0</v>
          </cell>
          <cell r="D92">
            <v>0</v>
          </cell>
          <cell r="E92">
            <v>0</v>
          </cell>
        </row>
        <row r="93">
          <cell r="A93" t="e">
            <v>#VALUE!</v>
          </cell>
          <cell r="B93">
            <v>0</v>
          </cell>
          <cell r="C93" t="str">
            <v>WS433-0</v>
          </cell>
          <cell r="D93">
            <v>0</v>
          </cell>
          <cell r="E93">
            <v>0</v>
          </cell>
        </row>
        <row r="94">
          <cell r="A94" t="e">
            <v>#VALUE!</v>
          </cell>
          <cell r="B94">
            <v>0</v>
          </cell>
          <cell r="C94" t="str">
            <v>WS433-0</v>
          </cell>
          <cell r="D94">
            <v>0</v>
          </cell>
          <cell r="E94">
            <v>0</v>
          </cell>
        </row>
        <row r="95">
          <cell r="A95" t="e">
            <v>#VALUE!</v>
          </cell>
          <cell r="B95">
            <v>0</v>
          </cell>
          <cell r="C95" t="str">
            <v>WS433-0</v>
          </cell>
          <cell r="D95">
            <v>0</v>
          </cell>
          <cell r="E95">
            <v>0</v>
          </cell>
        </row>
        <row r="96">
          <cell r="A96" t="e">
            <v>#VALUE!</v>
          </cell>
          <cell r="B96">
            <v>0</v>
          </cell>
          <cell r="C96" t="str">
            <v>WS433-0</v>
          </cell>
          <cell r="D96">
            <v>0</v>
          </cell>
          <cell r="E96">
            <v>0</v>
          </cell>
        </row>
        <row r="97">
          <cell r="A97" t="e">
            <v>#VALUE!</v>
          </cell>
          <cell r="B97">
            <v>0</v>
          </cell>
          <cell r="C97" t="str">
            <v>WS433-0</v>
          </cell>
          <cell r="D97">
            <v>0</v>
          </cell>
          <cell r="E97">
            <v>0</v>
          </cell>
        </row>
        <row r="98">
          <cell r="A98" t="e">
            <v>#VALUE!</v>
          </cell>
          <cell r="B98">
            <v>0</v>
          </cell>
          <cell r="C98" t="str">
            <v>WS433-0</v>
          </cell>
          <cell r="D98">
            <v>0</v>
          </cell>
          <cell r="E98">
            <v>0</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driveId="b!V9IGWnvUB0KZ6av-5G4zFlZgVk93E2hMizBLLT6iRbslTf5xl-3XSL3QzIUDybJ1" itemId="01UV2GYBJ5A4GOBASOSZGLARZFFCHEJNGY">
      <xxl21:absoluteUrl r:id="rId2"/>
    </xxl21:alternateUrls>
    <sheetNames>
      <sheetName val="CL-2"/>
      <sheetName val="ATE-7"/>
      <sheetName val="ATH-7"/>
      <sheetName val="ADP-7"/>
      <sheetName val="ORP-7"/>
      <sheetName val="PT100-7"/>
      <sheetName val="PH-7"/>
      <sheetName val="PPS-7"/>
      <sheetName val="LFC128-1.2"/>
      <sheetName val="MBIO-2.1"/>
      <sheetName val="MBIO-2.4"/>
      <sheetName val="MBIO-1.1"/>
      <sheetName val="MBIO-1"/>
      <sheetName val="CAP10CN-2"/>
      <sheetName val="LIST"/>
      <sheetName val="CUS-TEMPL"/>
      <sheetName val="PL+MM"/>
      <sheetName val="xDB"/>
      <sheetName val="DB"/>
      <sheetName val="UW-1"/>
      <sheetName val="MINIELCOR-1"/>
      <sheetName val="STHC-8"/>
      <sheetName val="PM710-1"/>
      <sheetName val="MFM384RC-1"/>
      <sheetName val="ND31LITE-1"/>
      <sheetName val="SAMPL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ow r="3">
          <cell r="A3">
            <v>200</v>
          </cell>
          <cell r="B3" t="str">
            <v>MBIO-1.1</v>
          </cell>
          <cell r="C3" t="str">
            <v>MBRTU-MBIO-1.1</v>
          </cell>
          <cell r="D3" t="str">
            <v>|SKU|Firmware Version|Item codes|Hardware Version|FW Released Date (DD/MMM/YYYY)|Summary Information about FW|Sensor Type ID|SKU Name for Software|Edit Date
(DD/MMM/YYYY)|Edit by|Edit Content|Status (Draft, Final)|||||||</v>
          </cell>
          <cell r="E3" t="str">
            <v>|MBRTU-MBIO|1.1|STHM-MBIO-4AI4DI4RL-NR|na|44562|Update hardware|NA|No|44876|Luc|Update content|Final|||||||</v>
          </cell>
        </row>
        <row r="4">
          <cell r="A4">
            <v>201</v>
          </cell>
          <cell r="B4" t="str">
            <v>LFC128-1.2</v>
          </cell>
          <cell r="C4" t="str">
            <v>MBRTU-LFC128-1.2</v>
          </cell>
          <cell r="D4" t="str">
            <v>|SKU|Firmware Version|Item codes|Hardware Version|FW Released Date (DD/MMM/YYYY)|Summary Information about FW|Sensor Type ID|SKU Name for Software|Edit Date
(DD/MMM/YYYY)|Edit by|Edit Content|Status (Draft, Final)|||||||</v>
          </cell>
          <cell r="E4" t="str">
            <v>|MBRTU-LFC128|1.2|LFC128-2|NA|44562|First firmware|NA|Daviteq Level Fuel Controller|44876|Luc|Update content|Final|||||||</v>
          </cell>
        </row>
        <row r="5">
          <cell r="A5">
            <v>202</v>
          </cell>
          <cell r="B5" t="str">
            <v>MBIO-2.1</v>
          </cell>
          <cell r="C5" t="str">
            <v>MBRTU-MBIO-2.1</v>
          </cell>
          <cell r="D5" t="str">
            <v>|SKU|Firmware Version|Item codes|Hardware Version|FW Released Date (DD/MMM/YYYY)|Summary Information about FW|Sensor Type ID|SKU Name for Software|Edit Date
(DD/MMM/YYYY)|Edit by|Edit Content|Status (Draft, Final)|||||||</v>
          </cell>
          <cell r="E5" t="str">
            <v>|MBRTU-MBIO|2.1|STHM-MBIO-4AI4DI|NA|44562|Update hardware|NA|Daviteq I/O module|44876|Luc|Update content|Final|||||||</v>
          </cell>
        </row>
        <row r="6">
          <cell r="A6">
            <v>203</v>
          </cell>
          <cell r="B6" t="str">
            <v>PPS-7</v>
          </cell>
          <cell r="C6" t="str">
            <v>MBRTU-PPS-7</v>
          </cell>
          <cell r="D6" t="str">
            <v>|SKU|Firmware Version|Item codes|Hardware Version|FW Released Date (DD/MMM/YYYY)|Summary Information about FW|Sensor Type ID|SKU Name for Software|Edit Date
(DD/MMM/YYYY)|Edit by|Edit Content|Status (Draft, Final)|||||||</v>
          </cell>
          <cell r="E6" t="str">
            <v>|MBRTU-PPS|7|MBRTU-PPS-VLOG-050|NA|44562|First firmware|4|Daviteq Modbus Pressure Sensor|44968|Luc|Update content|Final|||||||</v>
          </cell>
        </row>
        <row r="7">
          <cell r="A7">
            <v>204</v>
          </cell>
          <cell r="B7" t="str">
            <v>ATE-7</v>
          </cell>
          <cell r="C7" t="str">
            <v>MBRTU-ATE-7</v>
          </cell>
          <cell r="D7" t="str">
            <v>|SKU|Firmware Version|Item codes|Hardware Version|FW Released Date (DD/MMM/YYYY)|Summary Information about FW|Sensor Type ID|SKU Name for Software|Edit Date
(DD/MMM/YYYY)|Edit by|Edit Content|Status (Draft, Final)|||||||</v>
          </cell>
          <cell r="E7" t="str">
            <v>|MBRTU-ATE|7|MBRTU-ATE-01|NA|44876|First firmware|1|Daviteq Modbus RTU Ambient Temperature Sensor|44995|Luc|Update comment|Final|||||||</v>
          </cell>
        </row>
        <row r="8">
          <cell r="A8">
            <v>205</v>
          </cell>
          <cell r="B8" t="str">
            <v>ATH-7</v>
          </cell>
          <cell r="C8" t="str">
            <v>MBRTU-ATH-7</v>
          </cell>
          <cell r="D8" t="str">
            <v>|SKU|Firmware Version|Item codes|Hardware Version|FW Released Date (DD/MMM/YYYY)|Summary Information about FW|Sensor Type ID|SKU Name for Software|Edit Date
(DD/MMM/YYYY)|Edit by|Edit Content|Status (Draft, Final)|||||||</v>
          </cell>
          <cell r="E8" t="str">
            <v>|MBRTU-ATH|7|MBRTU-ATH-11
MBRTU-ATH-11IR
MBRTU-ATH-15
MBRTU-ATH-15-250|NA|44876|First firmware|2|Daviteq Modbus RTU Ambient Humidity Sensor|44995|Engineering Team|Update comment|Final|||||||</v>
          </cell>
        </row>
        <row r="9">
          <cell r="A9">
            <v>206</v>
          </cell>
          <cell r="B9" t="str">
            <v>ADP-7</v>
          </cell>
          <cell r="C9" t="str">
            <v>MBRTU-ADP-7</v>
          </cell>
          <cell r="D9" t="str">
            <v>|SKU|Firmware Version|Item codes|Hardware Version|FW Released Date (DD/MMM/YYYY)|Summary Information about FW|Sensor Type ID|SKU Name for Software|Edit Date
(DD/MMM/YYYY)|Edit by|Edit Content|Status (Draft, Final)|||||||</v>
          </cell>
          <cell r="E9" t="str">
            <v>|MBRTU-ADP|7|NA|NA|44876|First firmware|3|Daviteq Modbus RTU Differential Pressure Sensor|44995|Engineering Team|Update comment|Final|||||||</v>
          </cell>
        </row>
        <row r="10">
          <cell r="A10">
            <v>207</v>
          </cell>
          <cell r="B10" t="str">
            <v>ORP-7</v>
          </cell>
          <cell r="C10" t="str">
            <v>MBRTU-ORP-7</v>
          </cell>
          <cell r="D10" t="str">
            <v>|SKU|Firmware Version|Item codes|Hardware Version|FW Released Date (DD/MMM/YYYY)|Summary Information about FW|Sensor Type ID|SKU Name for Software|Edit Date
(DD/MMM/YYYY)|Edit by|Edit Content|Status (Draft, Final)|||||||</v>
          </cell>
          <cell r="E10" t="str">
            <v>|MBRTU-ORP|7|NA|NA|44876|First firmware|27|Daviteq Modbus RTU ORP Sensor|44995|Luc|Update comment|Final|||||||</v>
          </cell>
        </row>
        <row r="11">
          <cell r="A11">
            <v>208</v>
          </cell>
          <cell r="B11" t="str">
            <v>PT100-7</v>
          </cell>
          <cell r="C11" t="str">
            <v>MBRTU-PT100-7</v>
          </cell>
          <cell r="D11" t="str">
            <v>|SKU|Firmware Version|Item codes|Hardware Version|FW Released Date (DD/MMM/YYYY)|Summary Information about FW|Sensor Type ID|SKU Name for Software|Edit Date
(DD/MMM/YYYY)|Edit by|Edit Content|Status (Draft, Final)|||||||</v>
          </cell>
          <cell r="E11" t="str">
            <v>|MBRTU-PT100|7|NA|NA|44876|First firmware|21|Daviteq Modbus RTU Pt100 Process Temperature Sensor|44995|Luc|Update comment|Final|||||||</v>
          </cell>
        </row>
        <row r="12">
          <cell r="A12">
            <v>209</v>
          </cell>
          <cell r="B12" t="str">
            <v>PH-7</v>
          </cell>
          <cell r="C12" t="str">
            <v>MBRTU-PH-7</v>
          </cell>
          <cell r="D12" t="str">
            <v>|SKU|Firmware Version|Item codes|Hardware Version|FW Released Date (DD/MMM/YYYY)|Summary Information about FW|Sensor Type ID|SKU Name for Software|Edit Date
(DD/MMM/YYYY)|Edit by|Edit Content|Status (Draft, Final)|||||||</v>
          </cell>
          <cell r="E12" t="str">
            <v>|MBRTU-PH|7|NA|NA|44876|First firmware|17|Daviteq Modbus RTU pH Sensor|44995|Luc|Update comment|Final|||||||</v>
          </cell>
        </row>
        <row r="13">
          <cell r="A13">
            <v>210</v>
          </cell>
          <cell r="B13" t="str">
            <v>CL-2</v>
          </cell>
          <cell r="C13" t="str">
            <v>MBRTU-CL-2</v>
          </cell>
          <cell r="D13" t="str">
            <v>|SKU|Firmware Version|Item codes|Hardware Version|FW Released Date (DD/MMM/YYYY)|Summary Information about FW|Sensor Type ID|SKU Name for Software|Edit Date
(DD/MMM/YYYY)|Edit by|Edit Content|Status (Draft, Final)|||||||</v>
          </cell>
          <cell r="E13" t="str">
            <v>|MBRTU-CL|2|WS433-CL-04|2.5|44835|Second version of co-ordinator firmware|NA|Daviteq Sub-Ghz Co-ordinator|44996|Engineering Team|Update memory map description|Final|||||||</v>
          </cell>
        </row>
        <row r="14">
          <cell r="A14">
            <v>211</v>
          </cell>
          <cell r="B14" t="str">
            <v>CAP10CN-2</v>
          </cell>
          <cell r="C14" t="str">
            <v>MBRTU-CAP10CN-2</v>
          </cell>
          <cell r="D14" t="str">
            <v>|SKU|Firmware Version|Item codes|Hardware Version|FW Released Date (DD/MMM/YYYY)|Summary Information about FW|Sensor Type ID|SKU Name for Software|Edit Date
(DD/MMM/YYYY)|Edit by|Edit Content|Status (Draft, Final)|||||||</v>
          </cell>
          <cell r="E14" t="str">
            <v>|MBRTU-CAP10CN|2|CAP10CNR1000F
CAP10CNR1500F|NA|44563|Second firmware|28|Daviteq Modbus RTU Fuel Level (CAP10) Sensor|44563|Engineering Team|Update memory map description|Final|||||||</v>
          </cell>
        </row>
        <row r="15">
          <cell r="A15">
            <v>212</v>
          </cell>
          <cell r="B15" t="str">
            <v>MBIO-1</v>
          </cell>
          <cell r="C15" t="str">
            <v>MBRTU-MBIO-1</v>
          </cell>
          <cell r="D15" t="str">
            <v>|SKU|Firmware Version|Item codes|Hardware Version|FW Released Date (DD/MMM/YYYY)|Summary Information about FW|Sensor Type ID|SKU Name for Software|Edit Date
(DD/MMM/YYYY)|Edit by|Edit Content|Status (Draft, Final)|||||||</v>
          </cell>
          <cell r="E15" t="str">
            <v>|MBRTU-MBIO|1|STHM-MBIO-8DI8RL|1|45399|Initial firmware|NA|No|45399|Engineering Team|Update memory map description|Final|||||||</v>
          </cell>
        </row>
        <row r="16">
          <cell r="A16">
            <v>213</v>
          </cell>
          <cell r="B16" t="str">
            <v>MBIO-2.4</v>
          </cell>
          <cell r="C16" t="str">
            <v>MBRTU-MBIO-2.4</v>
          </cell>
          <cell r="D16" t="str">
            <v>|SKU|Firmware Version|Item codes|Hardware Version|FW Released Date (DD/MMM/YYYY)|Summary Information about FW|Sensor Type ID|SKU Name for Software|Edit Date
(DD/MMM/YYYY)|Edit by|Edit Content|Status (Draft, Final)|||||||</v>
          </cell>
          <cell r="E16" t="str">
            <v>|MBRTU-MBIO|2.4|STHM-MBIO-4AI4DI4RL-NR|NA|44564|First firmware|NA|Daviteq I/O module|44564|Luc|Update content|Final|||||||</v>
          </cell>
        </row>
        <row r="17">
          <cell r="A17">
            <v>214</v>
          </cell>
          <cell r="B17" t="str">
            <v>UW-1</v>
          </cell>
          <cell r="C17" t="str">
            <v>MBRTU-UW-1</v>
          </cell>
          <cell r="D17" t="str">
            <v>|SKU|Firmware Version|Item codes|Hardware Version|FW Released Date (DD/MMM/YYYY)|Summary Information about FW|Sensor Type ID|SKU Name for Software|Edit Date
(DD/MMM/YYYY)|Edit by|Edit Content|Status (Draft, Final)|||||||</v>
          </cell>
          <cell r="E17" t="str">
            <v>|MBRTU-UW|1|MBRTU-UW-1|1|45611|Initial version|501|Baylan Ultrasonic Water Meter|45611|Engineering Team|Update memory map description|Final|||||||</v>
          </cell>
        </row>
        <row r="18">
          <cell r="A18">
            <v>215</v>
          </cell>
          <cell r="B18" t="str">
            <v>MINIELCOR-1</v>
          </cell>
          <cell r="C18" t="str">
            <v>MBRTU-MINIELCOR-1</v>
          </cell>
          <cell r="D18" t="str">
            <v>|SKU|Firmware Version|Item codes|Hardware Version|FW Released Date (DD/MMM/YYYY)|Summary Information about FW|Sensor Type ID|SKU Name for Software|Edit Date
(DD/MMM/YYYY)|Edit by|Edit Content|Status (Draft, Final)|||||||</v>
          </cell>
          <cell r="E18" t="str">
            <v>|MBRTU-MINIELCOR|1|MBRTU-MINIELCOR|1|45611|First firmware|502|MINIELCOR Gas Volume Conversion Device|45664|Engineering Team|Update memory map description|Final|||||||</v>
          </cell>
        </row>
        <row r="19">
          <cell r="A19">
            <v>216</v>
          </cell>
          <cell r="B19" t="str">
            <v>STHC-8</v>
          </cell>
          <cell r="C19" t="str">
            <v>MBRTU-STHC-8</v>
          </cell>
          <cell r="D19" t="str">
            <v>|SKU|Firmware Version|Item codes|Hardware Version|FW Released Date (DD/MMM/YYYY)|Summary Information about FW|Sensor Type ID|SKU Name for Software|Edit Date
(DD/MMM/YYYY)|Edit by|Edit Content|Status (Draft, Final)|||||||</v>
          </cell>
          <cell r="E19" t="str">
            <v>|MBRTU-STHC|8|STHC-ISG02DB-2DI
STHC-ISG02DB-NC
STHC-ISG02DB-WS433-BC-04
STHC-ISG02DB-WS433-CL-04
STHC-ISG02DB-XA1
STHC-ISG04A-WS433-CL-04
STHC-ISGM1-NB1-1RELAY-220AC
STHC-ISGM1-NB1-2DI
STHC-ISGM1-NB1-M12F
STHC-ISGM1-NB1-NC
STHC-ISGM1-NB1-WS433-BC-04
STHC-ISGM1-NB1-WS433-CL-04
STHC-ISGM1-NB1-XA1
STHC-ISGM1-NB1-XA2
STHC-ISGWET-2DI
STHC-ISGWET-M12F
STHC-ISGWET-WS433-BC-04
STHC-ISGWET-WS433-CL-04|2|44056|*Select for external GPS of Org1410 : ENABLE_GPS	0 = DISABLE, 1 = ENABLE GPS HL; 2 = ENABLE GPS ORG1410
*Update to HW2 (Connect I2C to GPS Org1410)
*Update fw version with format of 8Fmmdd|1000|Daviteq iConnector|45631|Engineering Team|Update memory map|Checked|||||||</v>
          </cell>
        </row>
        <row r="20">
          <cell r="A20">
            <v>217</v>
          </cell>
          <cell r="B20" t="str">
            <v>PM710-1</v>
          </cell>
          <cell r="C20" t="str">
            <v>MBRTU-PM710-1</v>
          </cell>
          <cell r="D20" t="str">
            <v>|SKU|Firmware Version|Item codes|Hardware Version|FW Released Date (DD/MMM/YYYY)|Summary Information about FW|Sensor Type ID|SKU Name for Software|Edit Date
(DD/MMM/YYYY)|Edit by|Edit Content|Status (Draft, Final)|||||||</v>
          </cell>
          <cell r="E20" t="str">
            <v>|MBRTU-PM710|1|MBRTU-PM710-1|1|45635|Initial version|503|Schneider PM710 power meter|45635|Engineering Team|Update memory map|Final|||||||</v>
          </cell>
        </row>
        <row r="21">
          <cell r="A21">
            <v>218</v>
          </cell>
          <cell r="B21" t="str">
            <v>MFM384RC-1</v>
          </cell>
          <cell r="C21" t="str">
            <v>MBRTU-MFM384RC-1</v>
          </cell>
          <cell r="D21" t="str">
            <v>|SKU|Firmware Version|Item codes|Hardware Version|FW Released Date (DD/MMM/YYYY)|Summary Information about FW|Sensor Type ID|SKU Name for Software|Edit Date
(DD/MMM/YYYY)|Edit by|Edit Content|Status (Draft, Final)|||||||</v>
          </cell>
          <cell r="E21" t="str">
            <v>|MBRTU-MFM384RC|1|MBRTU-MFM384RC-01|1|45635|Initial version|504|Selec MFM384-R-C power meter|45635|Daviteq Engineering Team|Update memory map|Final|||||||</v>
          </cell>
        </row>
        <row r="22">
          <cell r="A22">
            <v>219</v>
          </cell>
          <cell r="B22" t="str">
            <v>ND31LITE-1</v>
          </cell>
          <cell r="C22" t="str">
            <v>MBRTU-ND31LITE-1</v>
          </cell>
          <cell r="D22" t="str">
            <v>|SKU|Firmware Version|Item codes|Hardware Version|FW Released Date (DD/MMM/YYYY)|Summary Information about FW|Sensor Type ID|SKU Name for Software|Edit Date
(DD/MMM/YYYY)|Edit by|Edit Content|Status (Draft, Final)|||||||</v>
          </cell>
          <cell r="E22" t="str">
            <v>|MBRTU-ND31LITE|1|MBRTU-ND31LITE-01|1|12/16/2024|Intial firmware|505|Lumel ND31LITE Power Quality Meter|12/16/2024|Daviteq Engineering Team|Update memory map|Final|||||||</v>
          </cell>
        </row>
        <row r="23">
          <cell r="A23" t="e">
            <v>#VALUE!</v>
          </cell>
          <cell r="B23">
            <v>0</v>
          </cell>
          <cell r="C23" t="str">
            <v>MBRTU-0</v>
          </cell>
          <cell r="D23">
            <v>0</v>
          </cell>
          <cell r="E23">
            <v>0</v>
          </cell>
        </row>
        <row r="24">
          <cell r="A24" t="e">
            <v>#VALUE!</v>
          </cell>
          <cell r="B24">
            <v>0</v>
          </cell>
          <cell r="C24" t="str">
            <v>MBRTU-0</v>
          </cell>
          <cell r="D24">
            <v>0</v>
          </cell>
          <cell r="E24">
            <v>0</v>
          </cell>
        </row>
        <row r="25">
          <cell r="A25" t="e">
            <v>#VALUE!</v>
          </cell>
          <cell r="B25">
            <v>0</v>
          </cell>
          <cell r="C25" t="str">
            <v>MBRTU-0</v>
          </cell>
          <cell r="D25">
            <v>0</v>
          </cell>
          <cell r="E25">
            <v>0</v>
          </cell>
        </row>
        <row r="26">
          <cell r="A26" t="e">
            <v>#VALUE!</v>
          </cell>
          <cell r="B26">
            <v>0</v>
          </cell>
          <cell r="C26" t="str">
            <v>MBRTU-0</v>
          </cell>
          <cell r="D26">
            <v>0</v>
          </cell>
          <cell r="E26">
            <v>0</v>
          </cell>
        </row>
        <row r="27">
          <cell r="A27" t="e">
            <v>#VALUE!</v>
          </cell>
          <cell r="B27">
            <v>0</v>
          </cell>
          <cell r="C27" t="str">
            <v>MBRTU-0</v>
          </cell>
          <cell r="D27">
            <v>0</v>
          </cell>
          <cell r="E27">
            <v>0</v>
          </cell>
        </row>
        <row r="28">
          <cell r="A28" t="e">
            <v>#VALUE!</v>
          </cell>
          <cell r="B28">
            <v>0</v>
          </cell>
          <cell r="C28" t="str">
            <v>MBRTU-0</v>
          </cell>
          <cell r="D28">
            <v>0</v>
          </cell>
          <cell r="E28">
            <v>0</v>
          </cell>
        </row>
        <row r="29">
          <cell r="A29" t="e">
            <v>#VALUE!</v>
          </cell>
          <cell r="B29">
            <v>0</v>
          </cell>
          <cell r="C29" t="str">
            <v>MBRTU-0</v>
          </cell>
          <cell r="D29">
            <v>0</v>
          </cell>
          <cell r="E29">
            <v>0</v>
          </cell>
        </row>
        <row r="30">
          <cell r="A30" t="e">
            <v>#VALUE!</v>
          </cell>
          <cell r="B30">
            <v>0</v>
          </cell>
          <cell r="C30" t="str">
            <v>MBRTU-0</v>
          </cell>
          <cell r="D30">
            <v>0</v>
          </cell>
          <cell r="E30">
            <v>0</v>
          </cell>
        </row>
        <row r="31">
          <cell r="A31" t="e">
            <v>#VALUE!</v>
          </cell>
          <cell r="B31">
            <v>0</v>
          </cell>
          <cell r="C31" t="str">
            <v>MBRTU-0</v>
          </cell>
          <cell r="D31">
            <v>0</v>
          </cell>
          <cell r="E31">
            <v>0</v>
          </cell>
        </row>
        <row r="32">
          <cell r="A32" t="e">
            <v>#VALUE!</v>
          </cell>
          <cell r="B32">
            <v>0</v>
          </cell>
          <cell r="C32" t="str">
            <v>MBRTU-0</v>
          </cell>
          <cell r="D32">
            <v>0</v>
          </cell>
          <cell r="E32">
            <v>0</v>
          </cell>
        </row>
        <row r="33">
          <cell r="A33" t="e">
            <v>#VALUE!</v>
          </cell>
          <cell r="B33">
            <v>0</v>
          </cell>
          <cell r="C33" t="str">
            <v>MBRTU-0</v>
          </cell>
          <cell r="D33">
            <v>0</v>
          </cell>
          <cell r="E33">
            <v>0</v>
          </cell>
        </row>
        <row r="34">
          <cell r="A34" t="e">
            <v>#VALUE!</v>
          </cell>
          <cell r="B34">
            <v>0</v>
          </cell>
          <cell r="C34" t="str">
            <v>MBRTU-0</v>
          </cell>
          <cell r="D34">
            <v>0</v>
          </cell>
          <cell r="E34">
            <v>0</v>
          </cell>
        </row>
        <row r="35">
          <cell r="A35" t="e">
            <v>#VALUE!</v>
          </cell>
          <cell r="B35">
            <v>0</v>
          </cell>
          <cell r="C35" t="str">
            <v>MBRTU-0</v>
          </cell>
          <cell r="D35">
            <v>0</v>
          </cell>
          <cell r="E35">
            <v>0</v>
          </cell>
        </row>
        <row r="36">
          <cell r="A36" t="e">
            <v>#VALUE!</v>
          </cell>
          <cell r="B36">
            <v>0</v>
          </cell>
          <cell r="C36" t="str">
            <v>MBRTU-0</v>
          </cell>
          <cell r="D36">
            <v>0</v>
          </cell>
          <cell r="E36">
            <v>0</v>
          </cell>
        </row>
        <row r="37">
          <cell r="A37" t="e">
            <v>#VALUE!</v>
          </cell>
          <cell r="B37">
            <v>0</v>
          </cell>
          <cell r="C37" t="str">
            <v>MBRTU-0</v>
          </cell>
          <cell r="D37">
            <v>0</v>
          </cell>
          <cell r="E37">
            <v>0</v>
          </cell>
        </row>
        <row r="38">
          <cell r="A38" t="e">
            <v>#VALUE!</v>
          </cell>
          <cell r="B38">
            <v>0</v>
          </cell>
          <cell r="C38" t="str">
            <v>MBRTU-0</v>
          </cell>
          <cell r="D38">
            <v>0</v>
          </cell>
          <cell r="E38">
            <v>0</v>
          </cell>
        </row>
        <row r="39">
          <cell r="A39" t="e">
            <v>#VALUE!</v>
          </cell>
          <cell r="B39">
            <v>0</v>
          </cell>
          <cell r="C39" t="str">
            <v>MBRTU-0</v>
          </cell>
          <cell r="D39">
            <v>0</v>
          </cell>
          <cell r="E39">
            <v>0</v>
          </cell>
        </row>
        <row r="40">
          <cell r="A40" t="e">
            <v>#VALUE!</v>
          </cell>
          <cell r="B40">
            <v>0</v>
          </cell>
          <cell r="C40" t="str">
            <v>MBRTU-0</v>
          </cell>
          <cell r="D40">
            <v>0</v>
          </cell>
          <cell r="E40">
            <v>0</v>
          </cell>
        </row>
        <row r="41">
          <cell r="A41" t="e">
            <v>#VALUE!</v>
          </cell>
          <cell r="B41">
            <v>0</v>
          </cell>
          <cell r="C41" t="str">
            <v>MBRTU-0</v>
          </cell>
          <cell r="D41">
            <v>0</v>
          </cell>
          <cell r="E41">
            <v>0</v>
          </cell>
        </row>
        <row r="42">
          <cell r="A42" t="e">
            <v>#VALUE!</v>
          </cell>
          <cell r="B42">
            <v>0</v>
          </cell>
          <cell r="C42" t="str">
            <v>MBRTU-0</v>
          </cell>
          <cell r="D42">
            <v>0</v>
          </cell>
          <cell r="E42">
            <v>0</v>
          </cell>
        </row>
        <row r="43">
          <cell r="A43" t="e">
            <v>#VALUE!</v>
          </cell>
          <cell r="B43">
            <v>0</v>
          </cell>
          <cell r="C43" t="str">
            <v>MBRTU-0</v>
          </cell>
          <cell r="D43">
            <v>0</v>
          </cell>
          <cell r="E43">
            <v>0</v>
          </cell>
        </row>
        <row r="44">
          <cell r="A44" t="e">
            <v>#VALUE!</v>
          </cell>
          <cell r="B44">
            <v>0</v>
          </cell>
          <cell r="C44" t="str">
            <v>MBRTU-0</v>
          </cell>
          <cell r="D44">
            <v>0</v>
          </cell>
          <cell r="E44">
            <v>0</v>
          </cell>
        </row>
        <row r="45">
          <cell r="A45" t="e">
            <v>#VALUE!</v>
          </cell>
          <cell r="B45">
            <v>0</v>
          </cell>
          <cell r="C45" t="str">
            <v>MBRTU-0</v>
          </cell>
          <cell r="D45">
            <v>0</v>
          </cell>
          <cell r="E45">
            <v>0</v>
          </cell>
        </row>
        <row r="46">
          <cell r="A46" t="e">
            <v>#VALUE!</v>
          </cell>
          <cell r="B46">
            <v>0</v>
          </cell>
          <cell r="C46" t="str">
            <v>MBRTU-0</v>
          </cell>
          <cell r="D46">
            <v>0</v>
          </cell>
          <cell r="E46">
            <v>0</v>
          </cell>
        </row>
        <row r="47">
          <cell r="A47" t="e">
            <v>#VALUE!</v>
          </cell>
          <cell r="B47">
            <v>0</v>
          </cell>
          <cell r="C47" t="str">
            <v>MBRTU-0</v>
          </cell>
          <cell r="D47">
            <v>0</v>
          </cell>
          <cell r="E47">
            <v>0</v>
          </cell>
        </row>
        <row r="48">
          <cell r="A48" t="e">
            <v>#VALUE!</v>
          </cell>
          <cell r="B48">
            <v>0</v>
          </cell>
          <cell r="C48" t="str">
            <v>MBRTU-0</v>
          </cell>
          <cell r="D48">
            <v>0</v>
          </cell>
          <cell r="E48">
            <v>0</v>
          </cell>
        </row>
        <row r="49">
          <cell r="A49" t="e">
            <v>#VALUE!</v>
          </cell>
          <cell r="B49">
            <v>0</v>
          </cell>
          <cell r="C49" t="str">
            <v>MBRTU-0</v>
          </cell>
          <cell r="D49">
            <v>0</v>
          </cell>
          <cell r="E49">
            <v>0</v>
          </cell>
        </row>
        <row r="50">
          <cell r="A50" t="e">
            <v>#VALUE!</v>
          </cell>
          <cell r="B50">
            <v>0</v>
          </cell>
          <cell r="C50" t="str">
            <v>MBRTU-0</v>
          </cell>
          <cell r="D50">
            <v>0</v>
          </cell>
          <cell r="E50">
            <v>0</v>
          </cell>
        </row>
        <row r="51">
          <cell r="A51" t="e">
            <v>#VALUE!</v>
          </cell>
          <cell r="B51">
            <v>0</v>
          </cell>
          <cell r="C51" t="str">
            <v>MBRTU-0</v>
          </cell>
          <cell r="D51">
            <v>0</v>
          </cell>
          <cell r="E51">
            <v>0</v>
          </cell>
        </row>
        <row r="52">
          <cell r="A52" t="e">
            <v>#VALUE!</v>
          </cell>
          <cell r="B52">
            <v>0</v>
          </cell>
          <cell r="C52" t="str">
            <v>MBRTU-0</v>
          </cell>
          <cell r="D52">
            <v>0</v>
          </cell>
          <cell r="E52">
            <v>0</v>
          </cell>
        </row>
        <row r="53">
          <cell r="A53" t="e">
            <v>#VALUE!</v>
          </cell>
          <cell r="B53">
            <v>0</v>
          </cell>
          <cell r="C53" t="str">
            <v>MBRTU-0</v>
          </cell>
          <cell r="D53">
            <v>0</v>
          </cell>
          <cell r="E53">
            <v>0</v>
          </cell>
        </row>
        <row r="54">
          <cell r="A54" t="e">
            <v>#VALUE!</v>
          </cell>
          <cell r="B54">
            <v>0</v>
          </cell>
          <cell r="C54" t="str">
            <v>MBRTU-0</v>
          </cell>
          <cell r="D54">
            <v>0</v>
          </cell>
          <cell r="E54">
            <v>0</v>
          </cell>
        </row>
        <row r="55">
          <cell r="A55" t="e">
            <v>#VALUE!</v>
          </cell>
          <cell r="B55">
            <v>0</v>
          </cell>
          <cell r="C55" t="str">
            <v>MBRTU-0</v>
          </cell>
          <cell r="D55">
            <v>0</v>
          </cell>
          <cell r="E55">
            <v>0</v>
          </cell>
        </row>
        <row r="56">
          <cell r="A56" t="e">
            <v>#VALUE!</v>
          </cell>
          <cell r="B56">
            <v>0</v>
          </cell>
          <cell r="C56" t="str">
            <v>MBRTU-0</v>
          </cell>
          <cell r="D56">
            <v>0</v>
          </cell>
          <cell r="E56">
            <v>0</v>
          </cell>
        </row>
        <row r="57">
          <cell r="A57" t="e">
            <v>#VALUE!</v>
          </cell>
          <cell r="B57">
            <v>0</v>
          </cell>
          <cell r="C57" t="str">
            <v>MBRTU-0</v>
          </cell>
          <cell r="D57">
            <v>0</v>
          </cell>
          <cell r="E57">
            <v>0</v>
          </cell>
        </row>
        <row r="58">
          <cell r="A58" t="e">
            <v>#VALUE!</v>
          </cell>
          <cell r="B58">
            <v>0</v>
          </cell>
          <cell r="C58" t="str">
            <v>MBRTU-0</v>
          </cell>
          <cell r="D58">
            <v>0</v>
          </cell>
          <cell r="E58">
            <v>0</v>
          </cell>
        </row>
        <row r="59">
          <cell r="A59" t="e">
            <v>#VALUE!</v>
          </cell>
          <cell r="B59">
            <v>0</v>
          </cell>
          <cell r="C59" t="str">
            <v>MBRTU-0</v>
          </cell>
          <cell r="D59">
            <v>0</v>
          </cell>
          <cell r="E59">
            <v>0</v>
          </cell>
        </row>
        <row r="60">
          <cell r="A60" t="e">
            <v>#VALUE!</v>
          </cell>
          <cell r="B60">
            <v>0</v>
          </cell>
          <cell r="C60" t="str">
            <v>MBRTU-0</v>
          </cell>
          <cell r="D60">
            <v>0</v>
          </cell>
          <cell r="E60">
            <v>0</v>
          </cell>
        </row>
        <row r="61">
          <cell r="A61" t="e">
            <v>#VALUE!</v>
          </cell>
          <cell r="B61">
            <v>0</v>
          </cell>
          <cell r="C61" t="str">
            <v>MBRTU-0</v>
          </cell>
          <cell r="D61">
            <v>0</v>
          </cell>
          <cell r="E61">
            <v>0</v>
          </cell>
        </row>
        <row r="62">
          <cell r="A62" t="e">
            <v>#VALUE!</v>
          </cell>
          <cell r="B62">
            <v>0</v>
          </cell>
          <cell r="C62" t="str">
            <v>MBRTU-0</v>
          </cell>
          <cell r="D62">
            <v>0</v>
          </cell>
          <cell r="E62">
            <v>0</v>
          </cell>
        </row>
        <row r="63">
          <cell r="A63" t="e">
            <v>#VALUE!</v>
          </cell>
          <cell r="B63">
            <v>0</v>
          </cell>
          <cell r="C63" t="str">
            <v>MBRTU-0</v>
          </cell>
          <cell r="D63">
            <v>0</v>
          </cell>
          <cell r="E63">
            <v>0</v>
          </cell>
        </row>
        <row r="64">
          <cell r="A64" t="e">
            <v>#VALUE!</v>
          </cell>
          <cell r="B64">
            <v>0</v>
          </cell>
          <cell r="C64" t="str">
            <v>MBRTU-0</v>
          </cell>
          <cell r="D64">
            <v>0</v>
          </cell>
          <cell r="E64">
            <v>0</v>
          </cell>
        </row>
        <row r="65">
          <cell r="A65" t="e">
            <v>#VALUE!</v>
          </cell>
          <cell r="B65">
            <v>0</v>
          </cell>
          <cell r="C65" t="str">
            <v>MBRTU-0</v>
          </cell>
          <cell r="D65">
            <v>0</v>
          </cell>
          <cell r="E65">
            <v>0</v>
          </cell>
        </row>
        <row r="66">
          <cell r="A66" t="e">
            <v>#VALUE!</v>
          </cell>
          <cell r="B66">
            <v>0</v>
          </cell>
          <cell r="C66" t="str">
            <v>MBRTU-0</v>
          </cell>
          <cell r="D66">
            <v>0</v>
          </cell>
          <cell r="E66">
            <v>0</v>
          </cell>
        </row>
        <row r="67">
          <cell r="A67" t="e">
            <v>#VALUE!</v>
          </cell>
          <cell r="B67">
            <v>0</v>
          </cell>
          <cell r="C67" t="str">
            <v>MBRTU-0</v>
          </cell>
          <cell r="D67">
            <v>0</v>
          </cell>
          <cell r="E67">
            <v>0</v>
          </cell>
        </row>
        <row r="68">
          <cell r="A68" t="e">
            <v>#VALUE!</v>
          </cell>
          <cell r="B68">
            <v>0</v>
          </cell>
          <cell r="C68" t="str">
            <v>MBRTU-0</v>
          </cell>
          <cell r="D68">
            <v>0</v>
          </cell>
          <cell r="E68">
            <v>0</v>
          </cell>
        </row>
        <row r="69">
          <cell r="A69" t="e">
            <v>#VALUE!</v>
          </cell>
          <cell r="B69">
            <v>0</v>
          </cell>
          <cell r="C69" t="str">
            <v>MBRTU-0</v>
          </cell>
          <cell r="D69">
            <v>0</v>
          </cell>
          <cell r="E69">
            <v>0</v>
          </cell>
        </row>
        <row r="70">
          <cell r="A70" t="e">
            <v>#VALUE!</v>
          </cell>
          <cell r="B70">
            <v>0</v>
          </cell>
          <cell r="C70" t="str">
            <v>MBRTU-0</v>
          </cell>
          <cell r="D70">
            <v>0</v>
          </cell>
          <cell r="E70">
            <v>0</v>
          </cell>
        </row>
        <row r="71">
          <cell r="A71" t="e">
            <v>#VALUE!</v>
          </cell>
          <cell r="B71">
            <v>0</v>
          </cell>
          <cell r="C71" t="str">
            <v>MBRTU-0</v>
          </cell>
          <cell r="D71">
            <v>0</v>
          </cell>
          <cell r="E71">
            <v>0</v>
          </cell>
        </row>
        <row r="72">
          <cell r="A72" t="e">
            <v>#VALUE!</v>
          </cell>
          <cell r="B72">
            <v>0</v>
          </cell>
          <cell r="C72" t="str">
            <v>MBRTU-0</v>
          </cell>
          <cell r="D72">
            <v>0</v>
          </cell>
          <cell r="E72">
            <v>0</v>
          </cell>
        </row>
        <row r="73">
          <cell r="A73" t="e">
            <v>#VALUE!</v>
          </cell>
          <cell r="B73">
            <v>0</v>
          </cell>
          <cell r="C73" t="str">
            <v>MBRTU-0</v>
          </cell>
          <cell r="D73">
            <v>0</v>
          </cell>
          <cell r="E73">
            <v>0</v>
          </cell>
        </row>
        <row r="74">
          <cell r="A74" t="e">
            <v>#VALUE!</v>
          </cell>
          <cell r="B74">
            <v>0</v>
          </cell>
          <cell r="C74" t="str">
            <v>MBRTU-0</v>
          </cell>
          <cell r="D74">
            <v>0</v>
          </cell>
          <cell r="E74">
            <v>0</v>
          </cell>
        </row>
        <row r="75">
          <cell r="A75" t="e">
            <v>#VALUE!</v>
          </cell>
          <cell r="B75">
            <v>0</v>
          </cell>
          <cell r="C75" t="str">
            <v>MBRTU-0</v>
          </cell>
          <cell r="D75">
            <v>0</v>
          </cell>
          <cell r="E75">
            <v>0</v>
          </cell>
        </row>
        <row r="76">
          <cell r="A76" t="e">
            <v>#VALUE!</v>
          </cell>
          <cell r="B76">
            <v>0</v>
          </cell>
          <cell r="C76" t="str">
            <v>MBRTU-0</v>
          </cell>
          <cell r="D76">
            <v>0</v>
          </cell>
          <cell r="E76">
            <v>0</v>
          </cell>
        </row>
        <row r="77">
          <cell r="A77" t="e">
            <v>#VALUE!</v>
          </cell>
          <cell r="B77">
            <v>0</v>
          </cell>
          <cell r="C77" t="str">
            <v>MBRTU-0</v>
          </cell>
          <cell r="D77">
            <v>0</v>
          </cell>
          <cell r="E77">
            <v>0</v>
          </cell>
        </row>
        <row r="78">
          <cell r="A78" t="e">
            <v>#VALUE!</v>
          </cell>
          <cell r="B78">
            <v>0</v>
          </cell>
          <cell r="C78" t="str">
            <v>MBRTU-0</v>
          </cell>
          <cell r="D78">
            <v>0</v>
          </cell>
          <cell r="E78">
            <v>0</v>
          </cell>
        </row>
        <row r="79">
          <cell r="A79" t="e">
            <v>#VALUE!</v>
          </cell>
          <cell r="B79">
            <v>0</v>
          </cell>
          <cell r="C79" t="str">
            <v>MBRTU-0</v>
          </cell>
          <cell r="D79">
            <v>0</v>
          </cell>
          <cell r="E79">
            <v>0</v>
          </cell>
        </row>
        <row r="80">
          <cell r="A80" t="e">
            <v>#VALUE!</v>
          </cell>
          <cell r="B80">
            <v>0</v>
          </cell>
          <cell r="C80" t="str">
            <v>MBRTU-0</v>
          </cell>
          <cell r="D80">
            <v>0</v>
          </cell>
          <cell r="E80">
            <v>0</v>
          </cell>
        </row>
        <row r="81">
          <cell r="A81" t="e">
            <v>#VALUE!</v>
          </cell>
          <cell r="B81">
            <v>0</v>
          </cell>
          <cell r="C81" t="str">
            <v>MBRTU-0</v>
          </cell>
          <cell r="D81">
            <v>0</v>
          </cell>
          <cell r="E81">
            <v>0</v>
          </cell>
        </row>
        <row r="82">
          <cell r="A82" t="e">
            <v>#VALUE!</v>
          </cell>
          <cell r="B82">
            <v>0</v>
          </cell>
          <cell r="C82" t="str">
            <v>MBRTU-0</v>
          </cell>
          <cell r="D82">
            <v>0</v>
          </cell>
          <cell r="E82">
            <v>0</v>
          </cell>
        </row>
        <row r="83">
          <cell r="A83" t="e">
            <v>#VALUE!</v>
          </cell>
          <cell r="B83">
            <v>0</v>
          </cell>
          <cell r="C83" t="str">
            <v>MBRTU-0</v>
          </cell>
          <cell r="D83">
            <v>0</v>
          </cell>
          <cell r="E83">
            <v>0</v>
          </cell>
        </row>
        <row r="84">
          <cell r="A84" t="e">
            <v>#VALUE!</v>
          </cell>
          <cell r="B84">
            <v>0</v>
          </cell>
          <cell r="C84" t="str">
            <v>MBRTU-0</v>
          </cell>
          <cell r="D84">
            <v>0</v>
          </cell>
          <cell r="E84">
            <v>0</v>
          </cell>
        </row>
        <row r="85">
          <cell r="A85" t="e">
            <v>#VALUE!</v>
          </cell>
          <cell r="B85">
            <v>0</v>
          </cell>
          <cell r="C85" t="str">
            <v>MBRTU-0</v>
          </cell>
          <cell r="D85">
            <v>0</v>
          </cell>
          <cell r="E85">
            <v>0</v>
          </cell>
        </row>
        <row r="86">
          <cell r="A86" t="e">
            <v>#VALUE!</v>
          </cell>
          <cell r="B86">
            <v>0</v>
          </cell>
          <cell r="C86" t="str">
            <v>MBRTU-0</v>
          </cell>
          <cell r="D86">
            <v>0</v>
          </cell>
          <cell r="E86">
            <v>0</v>
          </cell>
        </row>
        <row r="87">
          <cell r="A87" t="e">
            <v>#VALUE!</v>
          </cell>
          <cell r="B87">
            <v>0</v>
          </cell>
          <cell r="C87" t="str">
            <v>MBRTU-0</v>
          </cell>
          <cell r="D87">
            <v>0</v>
          </cell>
          <cell r="E87">
            <v>0</v>
          </cell>
        </row>
        <row r="88">
          <cell r="A88" t="e">
            <v>#VALUE!</v>
          </cell>
          <cell r="B88">
            <v>0</v>
          </cell>
          <cell r="C88" t="str">
            <v>MBRTU-0</v>
          </cell>
          <cell r="D88">
            <v>0</v>
          </cell>
          <cell r="E88">
            <v>0</v>
          </cell>
        </row>
        <row r="89">
          <cell r="A89" t="e">
            <v>#VALUE!</v>
          </cell>
          <cell r="B89">
            <v>0</v>
          </cell>
          <cell r="C89" t="str">
            <v>MBRTU-0</v>
          </cell>
          <cell r="D89">
            <v>0</v>
          </cell>
          <cell r="E89">
            <v>0</v>
          </cell>
        </row>
        <row r="90">
          <cell r="A90" t="e">
            <v>#VALUE!</v>
          </cell>
          <cell r="B90">
            <v>0</v>
          </cell>
          <cell r="C90" t="str">
            <v>MBRTU-0</v>
          </cell>
          <cell r="D90">
            <v>0</v>
          </cell>
          <cell r="E90">
            <v>0</v>
          </cell>
        </row>
        <row r="91">
          <cell r="A91" t="e">
            <v>#VALUE!</v>
          </cell>
          <cell r="B91">
            <v>0</v>
          </cell>
          <cell r="C91" t="str">
            <v>MBRTU-0</v>
          </cell>
          <cell r="D91">
            <v>0</v>
          </cell>
          <cell r="E91">
            <v>0</v>
          </cell>
        </row>
        <row r="92">
          <cell r="A92" t="e">
            <v>#VALUE!</v>
          </cell>
          <cell r="B92">
            <v>0</v>
          </cell>
          <cell r="C92" t="str">
            <v>MBRTU-0</v>
          </cell>
          <cell r="D92">
            <v>0</v>
          </cell>
          <cell r="E92">
            <v>0</v>
          </cell>
        </row>
        <row r="93">
          <cell r="A93" t="e">
            <v>#VALUE!</v>
          </cell>
          <cell r="B93">
            <v>0</v>
          </cell>
          <cell r="C93" t="str">
            <v>MBRTU-0</v>
          </cell>
          <cell r="D93">
            <v>0</v>
          </cell>
          <cell r="E93">
            <v>0</v>
          </cell>
        </row>
        <row r="94">
          <cell r="A94" t="e">
            <v>#VALUE!</v>
          </cell>
          <cell r="B94">
            <v>0</v>
          </cell>
          <cell r="C94" t="str">
            <v>MBRTU-0</v>
          </cell>
          <cell r="D94">
            <v>0</v>
          </cell>
          <cell r="E94">
            <v>0</v>
          </cell>
        </row>
        <row r="95">
          <cell r="A95" t="e">
            <v>#VALUE!</v>
          </cell>
          <cell r="B95">
            <v>0</v>
          </cell>
          <cell r="C95" t="str">
            <v>MBRTU-0</v>
          </cell>
          <cell r="D95">
            <v>0</v>
          </cell>
          <cell r="E95">
            <v>0</v>
          </cell>
        </row>
        <row r="96">
          <cell r="A96" t="e">
            <v>#VALUE!</v>
          </cell>
          <cell r="B96">
            <v>0</v>
          </cell>
          <cell r="C96" t="str">
            <v>MBRTU-0</v>
          </cell>
          <cell r="D96">
            <v>0</v>
          </cell>
          <cell r="E96">
            <v>0</v>
          </cell>
        </row>
        <row r="97">
          <cell r="A97" t="e">
            <v>#VALUE!</v>
          </cell>
          <cell r="B97">
            <v>0</v>
          </cell>
          <cell r="C97" t="str">
            <v>MBRTU-0</v>
          </cell>
          <cell r="D97">
            <v>0</v>
          </cell>
          <cell r="E97">
            <v>0</v>
          </cell>
        </row>
        <row r="98">
          <cell r="A98" t="e">
            <v>#VALUE!</v>
          </cell>
          <cell r="B98">
            <v>0</v>
          </cell>
          <cell r="C98" t="str">
            <v>MBRTU-0</v>
          </cell>
          <cell r="D98">
            <v>0</v>
          </cell>
          <cell r="E98">
            <v>0</v>
          </cell>
        </row>
      </sheetData>
      <sheetData sheetId="19"/>
      <sheetData sheetId="20"/>
      <sheetData sheetId="21"/>
      <sheetData sheetId="22"/>
      <sheetData sheetId="23"/>
      <sheetData sheetId="24"/>
      <sheetData sheetId="25"/>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55EAC65-1272-4DDA-A7C7-85E12463837A}" name="BatteryLifeCalucationRequest" displayName="BatteryLifeCalucationRequest" ref="A4:K112" totalsRowShown="0" headerRowDxfId="26">
  <autoFilter ref="A4:K112" xr:uid="{255EAC65-1272-4DDA-A7C7-85E12463837A}"/>
  <tableColumns count="11">
    <tableColumn id="11" xr3:uid="{E58E1814-9398-4883-B9DC-6B8229FCA4C9}" name="ID">
      <calculatedColumnFormula>BatteryLifeCalucationRequest[[#This Row],[Item code]]&amp;"-"&amp;BatteryLifeCalucationRequest[[#This Row],[HW]]&amp;"-"&amp;BatteryLifeCalucationRequest[[#This Row],[FW]]&amp;"-"&amp;BatteryLifeCalucationRequest[[#This Row],[ Variant]]</calculatedColumnFormula>
    </tableColumn>
    <tableColumn id="1" xr3:uid="{8872E063-5E25-4A33-BADC-4B99299FB6A1}" name="Item code"/>
    <tableColumn id="2" xr3:uid="{9D8164C7-0828-4452-906C-FA4F196AD153}" name="HW"/>
    <tableColumn id="3" xr3:uid="{C8692F60-C9CB-4491-90DE-6B2015186FB9}" name="FW"/>
    <tableColumn id="4" xr3:uid="{0017AA61-835C-4FF7-8BC5-023A32539822}" name=" Variant"/>
    <tableColumn id="5" xr3:uid="{867585CC-1AB2-45BD-994E-FB1A387A9D42}" name="Short Product Description"/>
    <tableColumn id="6" xr3:uid="{EFCE0320-6FE8-4FFB-8899-036D73B1CF7C}" name="Number of bytes in cyclic data uplink"/>
    <tableColumn id="7" xr3:uid="{D604D1A6-E9EB-4609-BB9B-00D58288BCD0}" name="Battery Configuration"/>
    <tableColumn id="8" xr3:uid="{F3C1C94A-8640-4298-A294-E2D460EA453B}" name="HW availability for measurement"/>
    <tableColumn id="9" xr3:uid="{75A459B4-8279-4E98-94EE-CC91DF5D532A}" name="Requested by"/>
    <tableColumn id="10" xr3:uid="{E7552686-747A-4717-AA48-FEFB3611803B}" name="Request Date" dataDxfId="25"/>
  </tableColumns>
  <tableStyleInfo name="TableStyleLight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1000000}" name="type1ProductInput4" displayName="type1ProductInput4" ref="A5:Y38" totalsRowShown="0">
  <autoFilter ref="A5:Y38" xr:uid="{00000000-0009-0000-0100-000003000000}"/>
  <tableColumns count="25">
    <tableColumn id="1" xr3:uid="{00000000-0010-0000-0100-000001000000}" name="No." dataDxfId="24">
      <calculatedColumnFormula>IF(type1ProductInput4[[#This Row],[Product type ID]]="","",COUNTA($B$6:B6))</calculatedColumnFormula>
    </tableColumn>
    <tableColumn id="2" xr3:uid="{00000000-0010-0000-0100-000002000000}" name="Product type ID" dataDxfId="23">
      <calculatedColumnFormula>C6&amp;"-"&amp;E6&amp;"-"&amp;F6</calculatedColumnFormula>
    </tableColumn>
    <tableColumn id="3" xr3:uid="{00000000-0010-0000-0100-000003000000}" name="Item code" dataDxfId="22"/>
    <tableColumn id="4" xr3:uid="{00000000-0010-0000-0100-000004000000}" name="Odoo item name" dataDxfId="21"/>
    <tableColumn id="5" xr3:uid="{00000000-0010-0000-0100-000005000000}" name="HW" dataDxfId="20"/>
    <tableColumn id="6" xr3:uid="{00000000-0010-0000-0100-000006000000}" name="FW" dataDxfId="19"/>
    <tableColumn id="21" xr3:uid="{00000000-0010-0000-0100-000015000000}" name="Product Type" dataDxfId="18"/>
    <tableColumn id="7" xr3:uid="{00000000-0010-0000-0100-000007000000}" name="RD1 Description" dataDxfId="17"/>
    <tableColumn id="8" xr3:uid="{00000000-0010-0000-0100-000008000000}" name="Gas sensor" dataDxfId="16"/>
    <tableColumn id="9" xr3:uid="{00000000-0010-0000-0100-000009000000}" name="Current of gas sensor (nA)" dataDxfId="15"/>
    <tableColumn id="10" xr3:uid="{00000000-0010-0000-0100-00000A000000}" name="ppm" dataDxfId="14"/>
    <tableColumn id="11" xr3:uid="{00000000-0010-0000-0100-00000B000000}" name="Time 1 (ms)" dataDxfId="13"/>
    <tableColumn id="12" xr3:uid="{00000000-0010-0000-0100-00000C000000}" name="Battery Configuration" dataDxfId="12"/>
    <tableColumn id="13" xr3:uid="{00000000-0010-0000-0100-00000D000000}" name="Capactity (mAh)" dataDxfId="11"/>
    <tableColumn id="14" xr3:uid="{00000000-0010-0000-0100-00000E000000}" name="Sleep current (uA)" dataDxfId="10"/>
    <tableColumn id="15" xr3:uid="{00000000-0010-0000-0100-00000F000000}" name="Measured current 1 (uA)" dataDxfId="9"/>
    <tableColumn id="16" xr3:uid="{00000000-0010-0000-0100-000010000000}" name="Payload (bytes)" dataDxfId="8"/>
    <tableColumn id="17" xr3:uid="{00000000-0010-0000-0100-000011000000}" name="No. of sensor read/command" dataDxfId="7"/>
    <tableColumn id="18" xr3:uid="{00000000-0010-0000-0100-000012000000}" name="Time 2 (ms)" dataDxfId="6"/>
    <tableColumn id="19" xr3:uid="{00000000-0010-0000-0100-000013000000}" name="Measured current 2 (uA)" dataDxfId="5"/>
    <tableColumn id="20" xr3:uid="{00000000-0010-0000-0100-000014000000}" name="No of datagram" dataDxfId="4"/>
    <tableColumn id="22" xr3:uid="{00000000-0010-0000-0100-000016000000}" name="Sensor boot time (ms)" dataDxfId="3"/>
    <tableColumn id="23" xr3:uid="{00000000-0010-0000-0100-000017000000}" name="Shock mode" dataDxfId="2"/>
    <tableColumn id="24" xr3:uid="{00000000-0010-0000-0100-000018000000}" name="Current for pressure sensor only(mA)" dataDxfId="1"/>
    <tableColumn id="25" xr3:uid="{00000000-0010-0000-0100-000019000000}" name="Laser mode for laser sensor only" dataDxfId="0"/>
  </tableColumns>
  <tableStyleInfo name="TableStyleLight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36.xml.rels><?xml version="1.0" encoding="UTF-8" standalone="yes"?>
<Relationships xmlns="http://schemas.openxmlformats.org/package/2006/relationships"><Relationship Id="rId1" Type="http://schemas.openxmlformats.org/officeDocument/2006/relationships/hyperlink" Target="https://forms.office.com/r/N72nEZP64g" TargetMode="External"/></Relationships>
</file>

<file path=xl/worksheets/_rels/sheet4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2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6"/>
  <dimension ref="A1:V47"/>
  <sheetViews>
    <sheetView topLeftCell="B7" workbookViewId="0">
      <selection activeCell="C22" sqref="C22"/>
    </sheetView>
  </sheetViews>
  <sheetFormatPr defaultColWidth="8.875" defaultRowHeight="15"/>
  <cols>
    <col min="1" max="1" width="7.125" customWidth="1"/>
    <col min="2" max="2" width="42.375" customWidth="1"/>
    <col min="3" max="4" width="11.125" customWidth="1"/>
    <col min="5" max="5" width="11.75" customWidth="1"/>
    <col min="6" max="6" width="2.875" style="107" customWidth="1"/>
    <col min="7" max="8" width="15.25" customWidth="1"/>
    <col min="9" max="9" width="2.875" customWidth="1"/>
    <col min="10" max="10" width="8.375" customWidth="1"/>
    <col min="12" max="12" width="2.875" customWidth="1"/>
    <col min="13" max="13" width="8.375" customWidth="1"/>
    <col min="15" max="15" width="9.875" customWidth="1"/>
    <col min="16" max="16" width="2.875" customWidth="1"/>
    <col min="17" max="17" width="8.375" customWidth="1"/>
    <col min="19" max="19" width="10.125" customWidth="1"/>
    <col min="20" max="20" width="2.875" customWidth="1"/>
  </cols>
  <sheetData>
    <row r="1" spans="1:22" ht="15" customHeight="1">
      <c r="A1" s="507" t="s">
        <v>0</v>
      </c>
      <c r="B1" s="508"/>
      <c r="C1" s="508"/>
      <c r="D1" s="508"/>
      <c r="E1" s="509"/>
      <c r="G1" s="493" t="s">
        <v>1</v>
      </c>
      <c r="H1" s="493" t="s">
        <v>2</v>
      </c>
      <c r="J1" s="493" t="s">
        <v>3</v>
      </c>
      <c r="K1" s="493" t="s">
        <v>2</v>
      </c>
      <c r="M1" s="493" t="s">
        <v>3</v>
      </c>
      <c r="N1" s="493" t="s">
        <v>4</v>
      </c>
      <c r="O1" s="493" t="s">
        <v>5</v>
      </c>
      <c r="Q1" s="493" t="s">
        <v>3</v>
      </c>
      <c r="R1" s="493" t="s">
        <v>4</v>
      </c>
      <c r="S1" s="493" t="s">
        <v>5</v>
      </c>
      <c r="T1" s="148"/>
      <c r="U1" s="493" t="s">
        <v>4</v>
      </c>
      <c r="V1" s="493" t="s">
        <v>6</v>
      </c>
    </row>
    <row r="2" spans="1:22" ht="15" customHeight="1">
      <c r="A2" s="371" t="s">
        <v>7</v>
      </c>
      <c r="B2" s="110"/>
      <c r="C2" s="111"/>
      <c r="D2" s="109">
        <v>1</v>
      </c>
      <c r="E2" s="109" t="s">
        <v>8</v>
      </c>
      <c r="G2" s="493"/>
      <c r="H2" s="493"/>
      <c r="J2" s="493"/>
      <c r="K2" s="493"/>
      <c r="M2" s="518"/>
      <c r="N2" s="493"/>
      <c r="O2" s="493"/>
      <c r="P2" s="148"/>
      <c r="Q2" s="518"/>
      <c r="R2" s="493"/>
      <c r="S2" s="493"/>
      <c r="T2" s="148"/>
      <c r="U2" s="493"/>
      <c r="V2" s="493"/>
    </row>
    <row r="3" spans="1:22" ht="15.75" customHeight="1">
      <c r="A3" s="371" t="s">
        <v>9</v>
      </c>
      <c r="B3" s="110"/>
      <c r="C3" s="113"/>
      <c r="D3" s="109">
        <v>3500</v>
      </c>
      <c r="E3" s="109" t="s">
        <v>10</v>
      </c>
      <c r="G3" s="112">
        <v>47</v>
      </c>
      <c r="H3" s="112">
        <v>14</v>
      </c>
      <c r="J3" s="149" t="s">
        <v>11</v>
      </c>
      <c r="K3" s="149">
        <v>20</v>
      </c>
      <c r="M3" s="519" t="s">
        <v>12</v>
      </c>
      <c r="N3" s="150">
        <v>980</v>
      </c>
      <c r="O3" s="149" t="s">
        <v>13</v>
      </c>
      <c r="P3" s="148"/>
      <c r="Q3" s="519" t="s">
        <v>14</v>
      </c>
      <c r="R3" s="150">
        <v>250</v>
      </c>
      <c r="S3" s="149" t="s">
        <v>15</v>
      </c>
      <c r="T3" s="148"/>
      <c r="U3" s="150">
        <v>250</v>
      </c>
      <c r="V3" s="149">
        <v>4</v>
      </c>
    </row>
    <row r="4" spans="1:22">
      <c r="A4" s="371" t="s">
        <v>16</v>
      </c>
      <c r="B4" s="110"/>
      <c r="C4" s="113"/>
      <c r="D4" s="109">
        <v>90</v>
      </c>
      <c r="E4" s="109" t="s">
        <v>17</v>
      </c>
      <c r="G4" s="112">
        <v>128</v>
      </c>
      <c r="H4" s="112">
        <v>20</v>
      </c>
      <c r="J4" s="149" t="s">
        <v>18</v>
      </c>
      <c r="K4" s="149">
        <v>20</v>
      </c>
      <c r="M4" s="519"/>
      <c r="N4" s="151">
        <v>1760</v>
      </c>
      <c r="O4" s="149" t="s">
        <v>19</v>
      </c>
      <c r="P4" s="148"/>
      <c r="Q4" s="519"/>
      <c r="R4" s="151">
        <v>440</v>
      </c>
      <c r="S4" s="149" t="s">
        <v>20</v>
      </c>
      <c r="T4" s="148"/>
      <c r="U4" s="151">
        <v>440</v>
      </c>
      <c r="V4" s="149">
        <v>3.8</v>
      </c>
    </row>
    <row r="5" spans="1:22" ht="15" customHeight="1">
      <c r="A5" s="512" t="s">
        <v>21</v>
      </c>
      <c r="B5" s="513"/>
      <c r="C5" s="514"/>
      <c r="D5" s="141">
        <v>75</v>
      </c>
      <c r="E5" s="109" t="s">
        <v>17</v>
      </c>
      <c r="J5" s="149" t="s">
        <v>22</v>
      </c>
      <c r="K5" s="149">
        <v>20</v>
      </c>
      <c r="M5" s="519"/>
      <c r="N5" s="151">
        <v>3125</v>
      </c>
      <c r="O5" s="149" t="s">
        <v>23</v>
      </c>
      <c r="P5" s="148"/>
      <c r="Q5" s="519"/>
      <c r="R5" s="151">
        <v>980</v>
      </c>
      <c r="S5" s="149" t="s">
        <v>13</v>
      </c>
      <c r="T5" s="148"/>
      <c r="U5" s="151">
        <v>980</v>
      </c>
      <c r="V5" s="149">
        <v>3.8</v>
      </c>
    </row>
    <row r="6" spans="1:22">
      <c r="A6" s="515"/>
      <c r="B6" s="516"/>
      <c r="C6" s="517"/>
      <c r="D6" s="109"/>
      <c r="E6" s="109"/>
      <c r="G6" s="520" t="s">
        <v>24</v>
      </c>
      <c r="H6" s="518" t="s">
        <v>25</v>
      </c>
      <c r="J6" s="149" t="s">
        <v>26</v>
      </c>
      <c r="K6" s="149">
        <v>14</v>
      </c>
      <c r="M6" s="519"/>
      <c r="N6" s="151">
        <v>5470</v>
      </c>
      <c r="O6" s="149" t="s">
        <v>27</v>
      </c>
      <c r="P6" s="148"/>
      <c r="Q6" s="519"/>
      <c r="R6" s="151">
        <v>1760</v>
      </c>
      <c r="S6" s="149" t="s">
        <v>19</v>
      </c>
      <c r="T6" s="148"/>
      <c r="U6" s="151">
        <v>1760</v>
      </c>
      <c r="V6" s="149">
        <v>2.2999999999999998</v>
      </c>
    </row>
    <row r="7" spans="1:22">
      <c r="A7" s="371" t="s">
        <v>28</v>
      </c>
      <c r="B7" s="110"/>
      <c r="C7" s="113"/>
      <c r="D7" s="114">
        <v>600</v>
      </c>
      <c r="E7" s="109" t="s">
        <v>29</v>
      </c>
      <c r="G7" s="521"/>
      <c r="H7" s="522"/>
      <c r="J7" s="149" t="s">
        <v>30</v>
      </c>
      <c r="K7" s="149">
        <v>14</v>
      </c>
      <c r="Q7" s="519"/>
      <c r="R7" s="151">
        <v>3125</v>
      </c>
      <c r="S7" s="149" t="s">
        <v>23</v>
      </c>
      <c r="T7" s="148"/>
      <c r="U7" s="151">
        <v>3125</v>
      </c>
      <c r="V7" s="149">
        <v>2.2999999999999998</v>
      </c>
    </row>
    <row r="8" spans="1:22">
      <c r="A8" s="371" t="s">
        <v>31</v>
      </c>
      <c r="B8" s="110"/>
      <c r="C8" s="113"/>
      <c r="D8" s="116">
        <f>(24*60*60)/D7</f>
        <v>144</v>
      </c>
      <c r="E8" s="109" t="s">
        <v>32</v>
      </c>
      <c r="G8" s="112">
        <v>1</v>
      </c>
      <c r="H8" s="112">
        <v>600</v>
      </c>
      <c r="J8" s="149" t="s">
        <v>33</v>
      </c>
      <c r="K8" s="149">
        <v>14</v>
      </c>
      <c r="Q8" s="519"/>
      <c r="R8" s="151">
        <v>5470</v>
      </c>
      <c r="S8" s="149" t="s">
        <v>27</v>
      </c>
      <c r="T8" s="148"/>
      <c r="U8" s="151">
        <v>5470</v>
      </c>
      <c r="V8" s="149">
        <v>2.2999999999999998</v>
      </c>
    </row>
    <row r="9" spans="1:22">
      <c r="A9" s="371" t="s">
        <v>34</v>
      </c>
      <c r="B9" s="110"/>
      <c r="C9" s="113"/>
      <c r="D9" s="114">
        <v>0</v>
      </c>
      <c r="E9" s="109" t="s">
        <v>32</v>
      </c>
      <c r="G9" s="112">
        <v>2</v>
      </c>
      <c r="H9" s="112">
        <v>1800</v>
      </c>
      <c r="J9" s="149" t="s">
        <v>35</v>
      </c>
      <c r="K9" s="149">
        <v>14</v>
      </c>
    </row>
    <row r="10" spans="1:22">
      <c r="A10" s="371" t="s">
        <v>36</v>
      </c>
      <c r="B10" s="110"/>
      <c r="C10" s="113"/>
      <c r="D10" s="116">
        <f>D8+D9</f>
        <v>144</v>
      </c>
      <c r="E10" s="109" t="s">
        <v>32</v>
      </c>
      <c r="G10" s="112">
        <v>5</v>
      </c>
      <c r="H10" s="112">
        <v>3600</v>
      </c>
    </row>
    <row r="11" spans="1:22">
      <c r="A11" s="371" t="s">
        <v>37</v>
      </c>
      <c r="B11" s="110"/>
      <c r="C11" s="113"/>
      <c r="D11" s="116">
        <f>(24*60*60)/D10</f>
        <v>600</v>
      </c>
      <c r="E11" s="109" t="s">
        <v>29</v>
      </c>
      <c r="G11" s="112">
        <v>10</v>
      </c>
      <c r="H11" s="112">
        <v>7200</v>
      </c>
    </row>
    <row r="12" spans="1:22">
      <c r="A12" s="371" t="s">
        <v>38</v>
      </c>
      <c r="B12" s="110"/>
      <c r="C12" s="113"/>
      <c r="D12" s="114">
        <v>600</v>
      </c>
      <c r="E12" s="109" t="s">
        <v>29</v>
      </c>
      <c r="G12" s="112">
        <v>20</v>
      </c>
      <c r="H12" s="112">
        <v>10800</v>
      </c>
    </row>
    <row r="13" spans="1:22">
      <c r="A13" s="371" t="s">
        <v>39</v>
      </c>
      <c r="B13" s="110"/>
      <c r="C13" s="113"/>
      <c r="D13" s="143">
        <v>5470</v>
      </c>
      <c r="E13" s="109" t="s">
        <v>40</v>
      </c>
      <c r="G13" s="112">
        <v>30</v>
      </c>
      <c r="H13" s="112">
        <v>21600</v>
      </c>
    </row>
    <row r="14" spans="1:22">
      <c r="A14" s="371" t="s">
        <v>41</v>
      </c>
      <c r="B14" s="110"/>
      <c r="C14" s="113"/>
      <c r="D14" s="144">
        <v>128</v>
      </c>
      <c r="E14" s="109" t="s">
        <v>42</v>
      </c>
      <c r="G14" s="112">
        <v>60</v>
      </c>
      <c r="H14" s="112">
        <v>43200</v>
      </c>
    </row>
    <row r="15" spans="1:22">
      <c r="A15" s="371" t="s">
        <v>43</v>
      </c>
      <c r="B15" s="110"/>
      <c r="C15" s="113"/>
      <c r="D15" s="109">
        <v>8</v>
      </c>
      <c r="E15" s="109" t="s">
        <v>44</v>
      </c>
      <c r="G15" s="112">
        <v>120</v>
      </c>
      <c r="H15" s="112">
        <v>86400</v>
      </c>
    </row>
    <row r="16" spans="1:22">
      <c r="A16" s="510" t="s">
        <v>45</v>
      </c>
      <c r="B16" s="511"/>
      <c r="C16" s="497"/>
      <c r="D16" s="144">
        <v>1</v>
      </c>
      <c r="E16" s="109" t="s">
        <v>46</v>
      </c>
      <c r="G16" s="112">
        <v>300</v>
      </c>
      <c r="H16" s="140"/>
    </row>
    <row r="17" spans="1:8">
      <c r="A17" s="496"/>
      <c r="B17" s="511"/>
      <c r="C17" s="497"/>
      <c r="D17" s="109"/>
      <c r="E17" s="109"/>
      <c r="G17" s="112">
        <v>600</v>
      </c>
      <c r="H17" s="140"/>
    </row>
    <row r="18" spans="1:8">
      <c r="A18" s="496"/>
      <c r="B18" s="511"/>
      <c r="C18" s="497"/>
      <c r="D18" s="109"/>
      <c r="E18" s="109"/>
      <c r="G18" s="112">
        <v>1200</v>
      </c>
      <c r="H18" s="140"/>
    </row>
    <row r="19" spans="1:8">
      <c r="A19" s="496"/>
      <c r="B19" s="511"/>
      <c r="C19" s="497"/>
      <c r="D19" s="109"/>
      <c r="E19" s="109"/>
      <c r="G19" s="112">
        <v>1800</v>
      </c>
      <c r="H19" s="140"/>
    </row>
    <row r="20" spans="1:8" ht="45" customHeight="1">
      <c r="A20" s="494" t="s">
        <v>47</v>
      </c>
      <c r="B20" s="495"/>
      <c r="C20" s="122" t="s">
        <v>48</v>
      </c>
      <c r="D20" s="122" t="s">
        <v>49</v>
      </c>
      <c r="E20" s="122" t="s">
        <v>50</v>
      </c>
      <c r="G20" s="112">
        <v>3600</v>
      </c>
      <c r="H20" s="140"/>
    </row>
    <row r="21" spans="1:8" ht="15" customHeight="1">
      <c r="A21" s="504" t="s">
        <v>51</v>
      </c>
      <c r="B21" s="109"/>
      <c r="C21" s="123"/>
      <c r="D21" s="116"/>
      <c r="E21" s="116">
        <f>C21*D21</f>
        <v>0</v>
      </c>
      <c r="G21" s="112">
        <v>7200</v>
      </c>
      <c r="H21" s="140"/>
    </row>
    <row r="22" spans="1:8" ht="15" customHeight="1">
      <c r="A22" s="505"/>
      <c r="B22" s="109" t="s">
        <v>52</v>
      </c>
      <c r="C22" s="123">
        <v>15500</v>
      </c>
      <c r="D22" s="116">
        <v>350</v>
      </c>
      <c r="E22" s="116">
        <f>C22*D22</f>
        <v>5425000</v>
      </c>
      <c r="G22" s="112">
        <v>10800</v>
      </c>
      <c r="H22" s="140"/>
    </row>
    <row r="23" spans="1:8" ht="15" customHeight="1">
      <c r="A23" s="505"/>
      <c r="B23" s="124" t="s">
        <v>53</v>
      </c>
      <c r="C23" s="123">
        <f>D14*1000/(D5/100)</f>
        <v>170666.66666666666</v>
      </c>
      <c r="D23" s="116">
        <f>((37+D15)*8/D13)*1000</f>
        <v>65.813528336380259</v>
      </c>
      <c r="E23" s="116">
        <f>C23*D23</f>
        <v>11232175.502742231</v>
      </c>
      <c r="G23" s="112">
        <v>21600</v>
      </c>
      <c r="H23" s="140"/>
    </row>
    <row r="24" spans="1:8" ht="15" customHeight="1">
      <c r="A24" s="505"/>
      <c r="B24" s="125" t="s">
        <v>54</v>
      </c>
      <c r="C24" s="123">
        <f>C25</f>
        <v>15000</v>
      </c>
      <c r="D24" s="116">
        <f>100+200+((IF(D13=U3,V3,IF(D13=U4,V4,IF(D13=U5,V5,IF(D13=U6,V6,IF(D13=U7,V7,V8))))))*1000*D16)</f>
        <v>2600</v>
      </c>
      <c r="E24" s="116">
        <f t="shared" ref="E24:E26" si="0">C24*D24</f>
        <v>39000000</v>
      </c>
      <c r="H24" s="140"/>
    </row>
    <row r="25" spans="1:8" ht="15" customHeight="1">
      <c r="A25" s="506"/>
      <c r="B25" s="109" t="s">
        <v>55</v>
      </c>
      <c r="C25" s="123">
        <v>15000</v>
      </c>
      <c r="D25" s="126">
        <v>0</v>
      </c>
      <c r="E25" s="116">
        <f t="shared" si="0"/>
        <v>0</v>
      </c>
    </row>
    <row r="26" spans="1:8" ht="15" customHeight="1">
      <c r="A26" s="496" t="s">
        <v>56</v>
      </c>
      <c r="B26" s="497"/>
      <c r="C26" s="123">
        <v>12</v>
      </c>
      <c r="D26" s="116">
        <f>(D11*1000)-((D11/D12)*D22)-SUM(D23:D25)</f>
        <v>596984.18647166365</v>
      </c>
      <c r="E26" s="116">
        <f t="shared" si="0"/>
        <v>7163810.2376599638</v>
      </c>
    </row>
    <row r="27" spans="1:8" ht="15" customHeight="1">
      <c r="A27" s="127"/>
      <c r="B27" s="128"/>
      <c r="C27" s="129"/>
      <c r="D27" s="130"/>
      <c r="E27" s="131"/>
    </row>
    <row r="28" spans="1:8">
      <c r="A28" s="498" t="s">
        <v>57</v>
      </c>
      <c r="B28" s="499"/>
      <c r="C28" s="499"/>
      <c r="D28" s="499"/>
      <c r="E28" s="500"/>
    </row>
    <row r="29" spans="1:8">
      <c r="A29" s="501" t="s">
        <v>58</v>
      </c>
      <c r="B29" s="502"/>
      <c r="C29" s="503"/>
      <c r="D29" s="132">
        <f>((E23+E25+E26)+((E21+E22)*(D11/D12)))/(D11*1000)+(E24/(24*60*60*1000))</f>
        <v>40.153031789559215</v>
      </c>
      <c r="E29" s="133" t="s">
        <v>59</v>
      </c>
    </row>
    <row r="30" spans="1:8">
      <c r="A30" s="121" t="s">
        <v>60</v>
      </c>
      <c r="B30" s="121"/>
      <c r="C30" s="111"/>
      <c r="D30" s="134">
        <f>(D3*1000*(D4/100)/D29)/24</f>
        <v>3268.7444546622814</v>
      </c>
      <c r="E30" s="135" t="s">
        <v>61</v>
      </c>
    </row>
    <row r="31" spans="1:8">
      <c r="D31" s="146">
        <f>D30/365</f>
        <v>8.9554642593487159</v>
      </c>
      <c r="E31" s="112" t="s">
        <v>62</v>
      </c>
    </row>
    <row r="32" spans="1:8">
      <c r="C32" s="137"/>
      <c r="D32" s="147">
        <f>D31*12</f>
        <v>107.46557111218459</v>
      </c>
      <c r="E32" s="139" t="s">
        <v>63</v>
      </c>
    </row>
    <row r="33" spans="3:5">
      <c r="C33" s="137"/>
      <c r="D33" s="137"/>
      <c r="E33" s="140"/>
    </row>
    <row r="34" spans="3:5">
      <c r="C34" s="137"/>
      <c r="D34" s="137"/>
      <c r="E34" s="140"/>
    </row>
    <row r="35" spans="3:5">
      <c r="C35" s="137"/>
      <c r="D35" s="137"/>
      <c r="E35" s="140"/>
    </row>
    <row r="36" spans="3:5">
      <c r="C36" s="137"/>
      <c r="D36" s="137"/>
      <c r="E36" s="140"/>
    </row>
    <row r="37" spans="3:5">
      <c r="C37" s="137"/>
      <c r="D37" s="137"/>
      <c r="E37" s="140"/>
    </row>
    <row r="38" spans="3:5">
      <c r="C38" s="137"/>
      <c r="D38" s="137"/>
      <c r="E38" s="140"/>
    </row>
    <row r="40" spans="3:5">
      <c r="C40" s="137"/>
      <c r="D40" s="137"/>
      <c r="E40" s="140"/>
    </row>
    <row r="41" spans="3:5">
      <c r="C41" s="137"/>
      <c r="D41" s="137"/>
      <c r="E41" s="140"/>
    </row>
    <row r="42" spans="3:5">
      <c r="C42" s="137"/>
      <c r="D42" s="137"/>
      <c r="E42" s="140"/>
    </row>
    <row r="43" spans="3:5">
      <c r="C43" s="137"/>
      <c r="D43" s="137"/>
      <c r="E43" s="140"/>
    </row>
    <row r="44" spans="3:5">
      <c r="C44" s="137"/>
      <c r="D44" s="137"/>
      <c r="E44" s="140"/>
    </row>
    <row r="45" spans="3:5">
      <c r="C45" s="137"/>
      <c r="D45" s="137"/>
      <c r="E45" s="140"/>
    </row>
    <row r="46" spans="3:5">
      <c r="C46" s="137"/>
      <c r="D46" s="137"/>
      <c r="E46" s="140"/>
    </row>
    <row r="47" spans="3:5">
      <c r="C47" s="137"/>
      <c r="D47" s="137"/>
      <c r="E47" s="140"/>
    </row>
  </sheetData>
  <mergeCells count="27">
    <mergeCell ref="V1:V2"/>
    <mergeCell ref="A5:C6"/>
    <mergeCell ref="Q1:Q2"/>
    <mergeCell ref="Q3:Q8"/>
    <mergeCell ref="R1:R2"/>
    <mergeCell ref="S1:S2"/>
    <mergeCell ref="U1:U2"/>
    <mergeCell ref="K1:K2"/>
    <mergeCell ref="M1:M2"/>
    <mergeCell ref="M3:M6"/>
    <mergeCell ref="N1:N2"/>
    <mergeCell ref="O1:O2"/>
    <mergeCell ref="G1:G2"/>
    <mergeCell ref="G6:G7"/>
    <mergeCell ref="H1:H2"/>
    <mergeCell ref="H6:H7"/>
    <mergeCell ref="J1:J2"/>
    <mergeCell ref="A20:B20"/>
    <mergeCell ref="A26:B26"/>
    <mergeCell ref="A28:E28"/>
    <mergeCell ref="A29:C29"/>
    <mergeCell ref="A21:A25"/>
    <mergeCell ref="A1:E1"/>
    <mergeCell ref="A16:C16"/>
    <mergeCell ref="A17:C17"/>
    <mergeCell ref="A18:C18"/>
    <mergeCell ref="A19:C19"/>
  </mergeCells>
  <dataValidations count="4">
    <dataValidation type="list" allowBlank="1" showInputMessage="1" showErrorMessage="1" sqref="D7" xr:uid="{00000000-0002-0000-0000-000000000000}">
      <formula1>$H$8:$H$15</formula1>
    </dataValidation>
    <dataValidation type="list" allowBlank="1" showInputMessage="1" showErrorMessage="1" sqref="D12" xr:uid="{00000000-0002-0000-0000-000001000000}">
      <formula1>$G$8:$G$23</formula1>
    </dataValidation>
    <dataValidation type="list" allowBlank="1" showInputMessage="1" showErrorMessage="1" sqref="D13" xr:uid="{00000000-0002-0000-0000-000002000000}">
      <formula1>$R$3:$R$8</formula1>
    </dataValidation>
    <dataValidation type="list" allowBlank="1" showInputMessage="1" showErrorMessage="1" sqref="D14" xr:uid="{00000000-0002-0000-0000-000003000000}">
      <formula1>$G$3:$G$4</formula1>
    </dataValidation>
  </dataValidations>
  <pageMargins left="0.7" right="0.7" top="0.75" bottom="0.75" header="0.3" footer="0.3"/>
  <pageSetup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5"/>
  <dimension ref="A1:V47"/>
  <sheetViews>
    <sheetView workbookViewId="0">
      <selection activeCell="C22" sqref="C22"/>
    </sheetView>
  </sheetViews>
  <sheetFormatPr defaultColWidth="8.875" defaultRowHeight="15"/>
  <cols>
    <col min="1" max="1" width="7.125" customWidth="1"/>
    <col min="2" max="2" width="42.375" customWidth="1"/>
    <col min="3" max="4" width="11.125" customWidth="1"/>
    <col min="5" max="5" width="11.75" customWidth="1"/>
    <col min="6" max="6" width="2.875" style="107" customWidth="1"/>
    <col min="7" max="8" width="15.25" customWidth="1"/>
    <col min="9" max="9" width="2.875" customWidth="1"/>
    <col min="10" max="10" width="8.375" customWidth="1"/>
    <col min="12" max="12" width="2.875" customWidth="1"/>
    <col min="13" max="13" width="8.375" customWidth="1"/>
    <col min="15" max="15" width="9.875" customWidth="1"/>
    <col min="16" max="16" width="2.875" customWidth="1"/>
    <col min="17" max="17" width="8.375" customWidth="1"/>
    <col min="19" max="19" width="10.125" customWidth="1"/>
    <col min="20" max="20" width="2.875" customWidth="1"/>
  </cols>
  <sheetData>
    <row r="1" spans="1:22" ht="15" customHeight="1">
      <c r="A1" s="507" t="s">
        <v>0</v>
      </c>
      <c r="B1" s="508"/>
      <c r="C1" s="508"/>
      <c r="D1" s="508"/>
      <c r="E1" s="509"/>
      <c r="G1" s="493" t="s">
        <v>1</v>
      </c>
      <c r="H1" s="493" t="s">
        <v>2</v>
      </c>
      <c r="J1" s="493" t="s">
        <v>3</v>
      </c>
      <c r="K1" s="493" t="s">
        <v>2</v>
      </c>
      <c r="M1" s="493" t="s">
        <v>3</v>
      </c>
      <c r="N1" s="493" t="s">
        <v>4</v>
      </c>
      <c r="O1" s="493" t="s">
        <v>5</v>
      </c>
      <c r="Q1" s="493" t="s">
        <v>3</v>
      </c>
      <c r="R1" s="493" t="s">
        <v>4</v>
      </c>
      <c r="S1" s="493" t="s">
        <v>5</v>
      </c>
      <c r="T1" s="148"/>
      <c r="U1" s="493" t="s">
        <v>4</v>
      </c>
      <c r="V1" s="493" t="s">
        <v>6</v>
      </c>
    </row>
    <row r="2" spans="1:22" ht="15" customHeight="1">
      <c r="A2" s="371" t="s">
        <v>7</v>
      </c>
      <c r="B2" s="110"/>
      <c r="C2" s="111"/>
      <c r="D2" s="109">
        <v>1</v>
      </c>
      <c r="E2" s="109" t="s">
        <v>8</v>
      </c>
      <c r="G2" s="493"/>
      <c r="H2" s="493"/>
      <c r="J2" s="493"/>
      <c r="K2" s="493"/>
      <c r="M2" s="518"/>
      <c r="N2" s="493"/>
      <c r="O2" s="493"/>
      <c r="P2" s="148"/>
      <c r="Q2" s="518"/>
      <c r="R2" s="493"/>
      <c r="S2" s="493"/>
      <c r="T2" s="148"/>
      <c r="U2" s="493"/>
      <c r="V2" s="493"/>
    </row>
    <row r="3" spans="1:22" ht="15.75" customHeight="1">
      <c r="A3" s="371" t="s">
        <v>9</v>
      </c>
      <c r="B3" s="110"/>
      <c r="C3" s="113"/>
      <c r="D3" s="109">
        <v>3500</v>
      </c>
      <c r="E3" s="109" t="s">
        <v>10</v>
      </c>
      <c r="G3" s="112">
        <v>47</v>
      </c>
      <c r="H3" s="112">
        <v>14</v>
      </c>
      <c r="J3" s="149" t="s">
        <v>11</v>
      </c>
      <c r="K3" s="149">
        <v>20</v>
      </c>
      <c r="M3" s="519" t="s">
        <v>12</v>
      </c>
      <c r="N3" s="150">
        <v>980</v>
      </c>
      <c r="O3" s="149" t="s">
        <v>13</v>
      </c>
      <c r="P3" s="148"/>
      <c r="Q3" s="519" t="s">
        <v>14</v>
      </c>
      <c r="R3" s="150">
        <v>250</v>
      </c>
      <c r="S3" s="149" t="s">
        <v>15</v>
      </c>
      <c r="T3" s="148"/>
      <c r="U3" s="150">
        <v>250</v>
      </c>
      <c r="V3" s="149">
        <v>4</v>
      </c>
    </row>
    <row r="4" spans="1:22">
      <c r="A4" s="371" t="s">
        <v>16</v>
      </c>
      <c r="B4" s="110"/>
      <c r="C4" s="113"/>
      <c r="D4" s="109">
        <v>90</v>
      </c>
      <c r="E4" s="109" t="s">
        <v>17</v>
      </c>
      <c r="G4" s="112">
        <v>128</v>
      </c>
      <c r="H4" s="112">
        <v>20</v>
      </c>
      <c r="J4" s="149" t="s">
        <v>18</v>
      </c>
      <c r="K4" s="149">
        <v>20</v>
      </c>
      <c r="M4" s="519"/>
      <c r="N4" s="151">
        <v>1760</v>
      </c>
      <c r="O4" s="149" t="s">
        <v>19</v>
      </c>
      <c r="P4" s="148"/>
      <c r="Q4" s="519"/>
      <c r="R4" s="151">
        <v>440</v>
      </c>
      <c r="S4" s="149" t="s">
        <v>20</v>
      </c>
      <c r="T4" s="148"/>
      <c r="U4" s="151">
        <v>440</v>
      </c>
      <c r="V4" s="149">
        <v>3.8</v>
      </c>
    </row>
    <row r="5" spans="1:22" ht="15" customHeight="1">
      <c r="A5" s="512" t="s">
        <v>21</v>
      </c>
      <c r="B5" s="513"/>
      <c r="C5" s="514"/>
      <c r="D5" s="141">
        <v>75</v>
      </c>
      <c r="E5" s="109" t="s">
        <v>17</v>
      </c>
      <c r="J5" s="149" t="s">
        <v>22</v>
      </c>
      <c r="K5" s="149">
        <v>20</v>
      </c>
      <c r="M5" s="519"/>
      <c r="N5" s="151">
        <v>3125</v>
      </c>
      <c r="O5" s="149" t="s">
        <v>23</v>
      </c>
      <c r="P5" s="148"/>
      <c r="Q5" s="519"/>
      <c r="R5" s="151">
        <v>980</v>
      </c>
      <c r="S5" s="149" t="s">
        <v>13</v>
      </c>
      <c r="T5" s="148"/>
      <c r="U5" s="151">
        <v>980</v>
      </c>
      <c r="V5" s="149">
        <v>3.8</v>
      </c>
    </row>
    <row r="6" spans="1:22">
      <c r="A6" s="515"/>
      <c r="B6" s="516"/>
      <c r="C6" s="517"/>
      <c r="D6" s="109"/>
      <c r="E6" s="109"/>
      <c r="G6" s="520" t="s">
        <v>24</v>
      </c>
      <c r="H6" s="518" t="s">
        <v>25</v>
      </c>
      <c r="J6" s="149" t="s">
        <v>26</v>
      </c>
      <c r="K6" s="149">
        <v>14</v>
      </c>
      <c r="M6" s="519"/>
      <c r="N6" s="151">
        <v>5470</v>
      </c>
      <c r="O6" s="149" t="s">
        <v>27</v>
      </c>
      <c r="P6" s="148"/>
      <c r="Q6" s="519"/>
      <c r="R6" s="151">
        <v>1760</v>
      </c>
      <c r="S6" s="149" t="s">
        <v>19</v>
      </c>
      <c r="T6" s="148"/>
      <c r="U6" s="151">
        <v>1760</v>
      </c>
      <c r="V6" s="149">
        <v>2.2999999999999998</v>
      </c>
    </row>
    <row r="7" spans="1:22">
      <c r="A7" s="371" t="s">
        <v>28</v>
      </c>
      <c r="B7" s="110"/>
      <c r="C7" s="113"/>
      <c r="D7" s="114">
        <v>600</v>
      </c>
      <c r="E7" s="109" t="s">
        <v>29</v>
      </c>
      <c r="G7" s="521"/>
      <c r="H7" s="522"/>
      <c r="J7" s="149" t="s">
        <v>30</v>
      </c>
      <c r="K7" s="149">
        <v>14</v>
      </c>
      <c r="Q7" s="519"/>
      <c r="R7" s="151">
        <v>3125</v>
      </c>
      <c r="S7" s="149" t="s">
        <v>23</v>
      </c>
      <c r="T7" s="148"/>
      <c r="U7" s="151">
        <v>3125</v>
      </c>
      <c r="V7" s="149">
        <v>2.2999999999999998</v>
      </c>
    </row>
    <row r="8" spans="1:22">
      <c r="A8" s="371" t="s">
        <v>31</v>
      </c>
      <c r="B8" s="110"/>
      <c r="C8" s="113"/>
      <c r="D8" s="116">
        <f>(24*60*60)/D7</f>
        <v>144</v>
      </c>
      <c r="E8" s="109" t="s">
        <v>32</v>
      </c>
      <c r="G8" s="112">
        <v>1</v>
      </c>
      <c r="H8" s="112">
        <v>600</v>
      </c>
      <c r="J8" s="149" t="s">
        <v>33</v>
      </c>
      <c r="K8" s="149">
        <v>14</v>
      </c>
      <c r="Q8" s="519"/>
      <c r="R8" s="151">
        <v>5470</v>
      </c>
      <c r="S8" s="149" t="s">
        <v>27</v>
      </c>
      <c r="T8" s="148"/>
      <c r="U8" s="151">
        <v>5470</v>
      </c>
      <c r="V8" s="149">
        <v>2.2999999999999998</v>
      </c>
    </row>
    <row r="9" spans="1:22">
      <c r="A9" s="371" t="s">
        <v>34</v>
      </c>
      <c r="B9" s="110"/>
      <c r="C9" s="113"/>
      <c r="D9" s="114">
        <v>0</v>
      </c>
      <c r="E9" s="109" t="s">
        <v>32</v>
      </c>
      <c r="G9" s="112">
        <v>2</v>
      </c>
      <c r="H9" s="112">
        <v>1800</v>
      </c>
      <c r="J9" s="149" t="s">
        <v>35</v>
      </c>
      <c r="K9" s="149">
        <v>14</v>
      </c>
    </row>
    <row r="10" spans="1:22">
      <c r="A10" s="371" t="s">
        <v>36</v>
      </c>
      <c r="B10" s="110"/>
      <c r="C10" s="113"/>
      <c r="D10" s="116">
        <f>D8+D9</f>
        <v>144</v>
      </c>
      <c r="E10" s="109" t="s">
        <v>32</v>
      </c>
      <c r="G10" s="112">
        <v>5</v>
      </c>
      <c r="H10" s="112">
        <v>3600</v>
      </c>
    </row>
    <row r="11" spans="1:22">
      <c r="A11" s="371" t="s">
        <v>37</v>
      </c>
      <c r="B11" s="110"/>
      <c r="C11" s="113"/>
      <c r="D11" s="116">
        <f>(24*60*60)/D10</f>
        <v>600</v>
      </c>
      <c r="E11" s="109" t="s">
        <v>29</v>
      </c>
      <c r="G11" s="112">
        <v>10</v>
      </c>
      <c r="H11" s="112">
        <v>7200</v>
      </c>
    </row>
    <row r="12" spans="1:22">
      <c r="A12" s="371" t="s">
        <v>38</v>
      </c>
      <c r="B12" s="110"/>
      <c r="C12" s="113"/>
      <c r="D12" s="114">
        <v>600</v>
      </c>
      <c r="E12" s="109" t="s">
        <v>29</v>
      </c>
      <c r="G12" s="112">
        <v>20</v>
      </c>
      <c r="H12" s="112">
        <v>10800</v>
      </c>
    </row>
    <row r="13" spans="1:22">
      <c r="A13" s="371" t="s">
        <v>39</v>
      </c>
      <c r="B13" s="110"/>
      <c r="C13" s="113"/>
      <c r="D13" s="143">
        <v>5470</v>
      </c>
      <c r="E13" s="109" t="s">
        <v>40</v>
      </c>
      <c r="G13" s="112">
        <v>30</v>
      </c>
      <c r="H13" s="112">
        <v>21600</v>
      </c>
    </row>
    <row r="14" spans="1:22">
      <c r="A14" s="371" t="s">
        <v>41</v>
      </c>
      <c r="B14" s="110"/>
      <c r="C14" s="113"/>
      <c r="D14" s="144">
        <v>128</v>
      </c>
      <c r="E14" s="109" t="s">
        <v>42</v>
      </c>
      <c r="G14" s="112">
        <v>60</v>
      </c>
      <c r="H14" s="112">
        <v>43200</v>
      </c>
    </row>
    <row r="15" spans="1:22">
      <c r="A15" s="371" t="s">
        <v>43</v>
      </c>
      <c r="B15" s="110"/>
      <c r="C15" s="113"/>
      <c r="D15" s="109">
        <v>8</v>
      </c>
      <c r="E15" s="109" t="s">
        <v>44</v>
      </c>
      <c r="G15" s="112">
        <v>120</v>
      </c>
      <c r="H15" s="112">
        <v>86400</v>
      </c>
    </row>
    <row r="16" spans="1:22">
      <c r="A16" s="510" t="s">
        <v>45</v>
      </c>
      <c r="B16" s="511"/>
      <c r="C16" s="497"/>
      <c r="D16" s="144">
        <v>1</v>
      </c>
      <c r="E16" s="109" t="s">
        <v>46</v>
      </c>
      <c r="G16" s="112">
        <v>300</v>
      </c>
      <c r="H16" s="140"/>
    </row>
    <row r="17" spans="1:8">
      <c r="A17" s="496"/>
      <c r="B17" s="511"/>
      <c r="C17" s="497"/>
      <c r="D17" s="109"/>
      <c r="E17" s="109"/>
      <c r="G17" s="112">
        <v>600</v>
      </c>
      <c r="H17" s="140"/>
    </row>
    <row r="18" spans="1:8">
      <c r="A18" s="496"/>
      <c r="B18" s="511"/>
      <c r="C18" s="497"/>
      <c r="D18" s="109"/>
      <c r="E18" s="109"/>
      <c r="G18" s="112">
        <v>1200</v>
      </c>
      <c r="H18" s="140"/>
    </row>
    <row r="19" spans="1:8">
      <c r="A19" s="496"/>
      <c r="B19" s="511"/>
      <c r="C19" s="497"/>
      <c r="D19" s="109"/>
      <c r="E19" s="109"/>
      <c r="G19" s="112">
        <v>1800</v>
      </c>
      <c r="H19" s="140"/>
    </row>
    <row r="20" spans="1:8" ht="45" customHeight="1">
      <c r="A20" s="494" t="s">
        <v>47</v>
      </c>
      <c r="B20" s="495"/>
      <c r="C20" s="122" t="s">
        <v>48</v>
      </c>
      <c r="D20" s="122" t="s">
        <v>49</v>
      </c>
      <c r="E20" s="122" t="s">
        <v>50</v>
      </c>
      <c r="G20" s="112">
        <v>3600</v>
      </c>
      <c r="H20" s="140"/>
    </row>
    <row r="21" spans="1:8" ht="15" customHeight="1">
      <c r="A21" s="504" t="s">
        <v>51</v>
      </c>
      <c r="B21" s="109"/>
      <c r="C21" s="123"/>
      <c r="D21" s="116"/>
      <c r="E21" s="116">
        <f>C21*D21</f>
        <v>0</v>
      </c>
      <c r="G21" s="112">
        <v>7200</v>
      </c>
      <c r="H21" s="140"/>
    </row>
    <row r="22" spans="1:8" ht="15" customHeight="1">
      <c r="A22" s="505"/>
      <c r="B22" s="109" t="s">
        <v>64</v>
      </c>
      <c r="C22" s="123">
        <f>C25+500</f>
        <v>15500</v>
      </c>
      <c r="D22" s="116">
        <v>150</v>
      </c>
      <c r="E22" s="116">
        <f>C22*D22</f>
        <v>2325000</v>
      </c>
      <c r="G22" s="112">
        <v>10800</v>
      </c>
      <c r="H22" s="140"/>
    </row>
    <row r="23" spans="1:8" ht="15" customHeight="1">
      <c r="A23" s="505"/>
      <c r="B23" s="124" t="s">
        <v>53</v>
      </c>
      <c r="C23" s="123">
        <f>D14*1000/(D5/100)</f>
        <v>170666.66666666666</v>
      </c>
      <c r="D23" s="116">
        <f>((37+D15)*8/D13)*1000</f>
        <v>65.813528336380259</v>
      </c>
      <c r="E23" s="116">
        <f>C23*D23</f>
        <v>11232175.502742231</v>
      </c>
      <c r="G23" s="112">
        <v>21600</v>
      </c>
      <c r="H23" s="140"/>
    </row>
    <row r="24" spans="1:8" ht="15" customHeight="1">
      <c r="A24" s="505"/>
      <c r="B24" s="125" t="s">
        <v>54</v>
      </c>
      <c r="C24" s="123">
        <f>C25</f>
        <v>15000</v>
      </c>
      <c r="D24" s="116">
        <f>100+200+((IF(D13=U3,V3,IF(D13=U4,V4,IF(D13=U5,V5,IF(D13=U6,V6,IF(D13=U7,V7,V8))))))*1000*D16)</f>
        <v>2600</v>
      </c>
      <c r="E24" s="116">
        <f t="shared" ref="E24:E26" si="0">C24*D24</f>
        <v>39000000</v>
      </c>
      <c r="H24" s="140"/>
    </row>
    <row r="25" spans="1:8" ht="15" customHeight="1">
      <c r="A25" s="506"/>
      <c r="B25" s="109" t="s">
        <v>55</v>
      </c>
      <c r="C25" s="123">
        <v>15000</v>
      </c>
      <c r="D25" s="126">
        <v>0</v>
      </c>
      <c r="E25" s="116">
        <f t="shared" si="0"/>
        <v>0</v>
      </c>
    </row>
    <row r="26" spans="1:8" ht="15" customHeight="1">
      <c r="A26" s="496" t="s">
        <v>56</v>
      </c>
      <c r="B26" s="497"/>
      <c r="C26" s="123">
        <v>12</v>
      </c>
      <c r="D26" s="116">
        <f>(D11*1000)-((D11/D12)*D22)-SUM(D23:D25)</f>
        <v>597184.18647166365</v>
      </c>
      <c r="E26" s="116">
        <f t="shared" si="0"/>
        <v>7166210.2376599638</v>
      </c>
    </row>
    <row r="27" spans="1:8" ht="15" customHeight="1">
      <c r="A27" s="127"/>
      <c r="B27" s="128"/>
      <c r="C27" s="129"/>
      <c r="D27" s="130"/>
      <c r="E27" s="131"/>
    </row>
    <row r="28" spans="1:8">
      <c r="A28" s="498" t="s">
        <v>57</v>
      </c>
      <c r="B28" s="499"/>
      <c r="C28" s="499"/>
      <c r="D28" s="499"/>
      <c r="E28" s="500"/>
    </row>
    <row r="29" spans="1:8">
      <c r="A29" s="501" t="s">
        <v>58</v>
      </c>
      <c r="B29" s="502"/>
      <c r="C29" s="503"/>
      <c r="D29" s="132">
        <f>((E23+E25+E26)+((E21+E22)*(D11/D12)))/(D11*1000)+(E24/(24*60*60*1000))</f>
        <v>34.990365122892548</v>
      </c>
      <c r="E29" s="133" t="s">
        <v>59</v>
      </c>
    </row>
    <row r="30" spans="1:8">
      <c r="A30" s="121" t="s">
        <v>60</v>
      </c>
      <c r="B30" s="121"/>
      <c r="C30" s="111"/>
      <c r="D30" s="134">
        <f>(D3*1000*(D4/100)/D29)/24</f>
        <v>3751.0325925158554</v>
      </c>
      <c r="E30" s="135" t="s">
        <v>61</v>
      </c>
    </row>
    <row r="31" spans="1:8">
      <c r="D31" s="146">
        <f>D30/365</f>
        <v>10.27680162333111</v>
      </c>
      <c r="E31" s="112" t="s">
        <v>62</v>
      </c>
    </row>
    <row r="32" spans="1:8">
      <c r="C32" s="137"/>
      <c r="D32" s="147">
        <f>D31*12</f>
        <v>123.32161947997332</v>
      </c>
      <c r="E32" s="139" t="s">
        <v>63</v>
      </c>
    </row>
    <row r="33" spans="3:5">
      <c r="C33" s="137"/>
      <c r="D33" s="137"/>
      <c r="E33" s="140"/>
    </row>
    <row r="34" spans="3:5">
      <c r="C34" s="137"/>
      <c r="D34" s="137"/>
      <c r="E34" s="140"/>
    </row>
    <row r="35" spans="3:5">
      <c r="C35" s="137"/>
      <c r="D35" s="137"/>
      <c r="E35" s="140"/>
    </row>
    <row r="36" spans="3:5">
      <c r="C36" s="137"/>
      <c r="D36" s="137"/>
      <c r="E36" s="140"/>
    </row>
    <row r="37" spans="3:5">
      <c r="C37" s="137"/>
      <c r="D37" s="137"/>
      <c r="E37" s="140"/>
    </row>
    <row r="38" spans="3:5">
      <c r="C38" s="137"/>
      <c r="D38" s="137"/>
      <c r="E38" s="140"/>
    </row>
    <row r="40" spans="3:5">
      <c r="C40" s="137"/>
      <c r="D40" s="137"/>
      <c r="E40" s="140"/>
    </row>
    <row r="41" spans="3:5">
      <c r="C41" s="137"/>
      <c r="D41" s="137"/>
      <c r="E41" s="140"/>
    </row>
    <row r="42" spans="3:5">
      <c r="C42" s="137"/>
      <c r="D42" s="137"/>
      <c r="E42" s="140"/>
    </row>
    <row r="43" spans="3:5">
      <c r="C43" s="137"/>
      <c r="D43" s="137"/>
      <c r="E43" s="140"/>
    </row>
    <row r="44" spans="3:5">
      <c r="C44" s="137"/>
      <c r="D44" s="137"/>
      <c r="E44" s="140"/>
    </row>
    <row r="45" spans="3:5">
      <c r="C45" s="137"/>
      <c r="D45" s="137"/>
      <c r="E45" s="140"/>
    </row>
    <row r="46" spans="3:5">
      <c r="C46" s="137"/>
      <c r="D46" s="137"/>
      <c r="E46" s="140"/>
    </row>
    <row r="47" spans="3:5">
      <c r="C47" s="137"/>
      <c r="D47" s="137"/>
      <c r="E47" s="140"/>
    </row>
  </sheetData>
  <mergeCells count="27">
    <mergeCell ref="V1:V2"/>
    <mergeCell ref="A5:C6"/>
    <mergeCell ref="Q1:Q2"/>
    <mergeCell ref="Q3:Q8"/>
    <mergeCell ref="R1:R2"/>
    <mergeCell ref="S1:S2"/>
    <mergeCell ref="U1:U2"/>
    <mergeCell ref="K1:K2"/>
    <mergeCell ref="M1:M2"/>
    <mergeCell ref="M3:M6"/>
    <mergeCell ref="N1:N2"/>
    <mergeCell ref="O1:O2"/>
    <mergeCell ref="G1:G2"/>
    <mergeCell ref="G6:G7"/>
    <mergeCell ref="H1:H2"/>
    <mergeCell ref="H6:H7"/>
    <mergeCell ref="J1:J2"/>
    <mergeCell ref="A20:B20"/>
    <mergeCell ref="A26:B26"/>
    <mergeCell ref="A28:E28"/>
    <mergeCell ref="A29:C29"/>
    <mergeCell ref="A21:A25"/>
    <mergeCell ref="A1:E1"/>
    <mergeCell ref="A16:C16"/>
    <mergeCell ref="A17:C17"/>
    <mergeCell ref="A18:C18"/>
    <mergeCell ref="A19:C19"/>
  </mergeCells>
  <dataValidations count="4">
    <dataValidation type="list" allowBlank="1" showInputMessage="1" showErrorMessage="1" sqref="D7" xr:uid="{00000000-0002-0000-0100-000000000000}">
      <formula1>$H$8:$H$15</formula1>
    </dataValidation>
    <dataValidation type="list" allowBlank="1" showInputMessage="1" showErrorMessage="1" sqref="D12" xr:uid="{00000000-0002-0000-0100-000001000000}">
      <formula1>$G$8:$G$23</formula1>
    </dataValidation>
    <dataValidation type="list" allowBlank="1" showInputMessage="1" showErrorMessage="1" sqref="D13" xr:uid="{00000000-0002-0000-0100-000002000000}">
      <formula1>$R$3:$R$8</formula1>
    </dataValidation>
    <dataValidation type="list" allowBlank="1" showInputMessage="1" showErrorMessage="1" sqref="D14" xr:uid="{00000000-0002-0000-0100-000003000000}">
      <formula1>$G$3:$G$4</formula1>
    </dataValidation>
  </dataValidations>
  <pageMargins left="0.7" right="0.7" top="0.75" bottom="0.75" header="0.3" footer="0.3"/>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4"/>
  <dimension ref="A1:V47"/>
  <sheetViews>
    <sheetView workbookViewId="0">
      <selection activeCell="C22" sqref="C22"/>
    </sheetView>
  </sheetViews>
  <sheetFormatPr defaultColWidth="8.875" defaultRowHeight="15"/>
  <cols>
    <col min="1" max="1" width="7.125" customWidth="1"/>
    <col min="2" max="2" width="42.375" customWidth="1"/>
    <col min="3" max="4" width="11.125" customWidth="1"/>
    <col min="5" max="5" width="11.75" customWidth="1"/>
    <col min="6" max="6" width="2.875" style="107" customWidth="1"/>
    <col min="7" max="8" width="15.25" customWidth="1"/>
    <col min="9" max="9" width="2.875" customWidth="1"/>
    <col min="10" max="10" width="8.375" customWidth="1"/>
    <col min="12" max="12" width="2.875" customWidth="1"/>
    <col min="13" max="13" width="8.375" customWidth="1"/>
    <col min="15" max="15" width="9.875" customWidth="1"/>
    <col min="16" max="16" width="2.875" customWidth="1"/>
    <col min="17" max="17" width="8.375" customWidth="1"/>
    <col min="19" max="19" width="10.125" customWidth="1"/>
    <col min="20" max="20" width="2.875" customWidth="1"/>
  </cols>
  <sheetData>
    <row r="1" spans="1:22" ht="15" customHeight="1">
      <c r="A1" s="507" t="s">
        <v>0</v>
      </c>
      <c r="B1" s="508"/>
      <c r="C1" s="508"/>
      <c r="D1" s="508"/>
      <c r="E1" s="509"/>
      <c r="G1" s="493" t="s">
        <v>1</v>
      </c>
      <c r="H1" s="493" t="s">
        <v>2</v>
      </c>
      <c r="J1" s="493" t="s">
        <v>3</v>
      </c>
      <c r="K1" s="493" t="s">
        <v>2</v>
      </c>
      <c r="M1" s="493" t="s">
        <v>3</v>
      </c>
      <c r="N1" s="493" t="s">
        <v>4</v>
      </c>
      <c r="O1" s="493" t="s">
        <v>5</v>
      </c>
      <c r="Q1" s="493" t="s">
        <v>3</v>
      </c>
      <c r="R1" s="493" t="s">
        <v>4</v>
      </c>
      <c r="S1" s="493" t="s">
        <v>5</v>
      </c>
      <c r="T1" s="148"/>
      <c r="U1" s="493" t="s">
        <v>4</v>
      </c>
      <c r="V1" s="493" t="s">
        <v>6</v>
      </c>
    </row>
    <row r="2" spans="1:22" ht="15" customHeight="1">
      <c r="A2" s="371" t="s">
        <v>7</v>
      </c>
      <c r="B2" s="110"/>
      <c r="C2" s="111"/>
      <c r="D2" s="109">
        <v>1</v>
      </c>
      <c r="E2" s="109" t="s">
        <v>8</v>
      </c>
      <c r="G2" s="493"/>
      <c r="H2" s="493"/>
      <c r="J2" s="493"/>
      <c r="K2" s="493"/>
      <c r="M2" s="518"/>
      <c r="N2" s="493"/>
      <c r="O2" s="493"/>
      <c r="P2" s="148"/>
      <c r="Q2" s="518"/>
      <c r="R2" s="493"/>
      <c r="S2" s="493"/>
      <c r="T2" s="148"/>
      <c r="U2" s="493"/>
      <c r="V2" s="493"/>
    </row>
    <row r="3" spans="1:22" ht="15.75" customHeight="1">
      <c r="A3" s="371" t="s">
        <v>9</v>
      </c>
      <c r="B3" s="110"/>
      <c r="C3" s="113"/>
      <c r="D3" s="109">
        <v>3500</v>
      </c>
      <c r="E3" s="109" t="s">
        <v>10</v>
      </c>
      <c r="G3" s="112">
        <v>47</v>
      </c>
      <c r="H3" s="112">
        <v>14</v>
      </c>
      <c r="J3" s="149" t="s">
        <v>11</v>
      </c>
      <c r="K3" s="149">
        <v>20</v>
      </c>
      <c r="M3" s="519" t="s">
        <v>12</v>
      </c>
      <c r="N3" s="150">
        <v>980</v>
      </c>
      <c r="O3" s="149" t="s">
        <v>13</v>
      </c>
      <c r="P3" s="148"/>
      <c r="Q3" s="519" t="s">
        <v>14</v>
      </c>
      <c r="R3" s="150">
        <v>250</v>
      </c>
      <c r="S3" s="149" t="s">
        <v>15</v>
      </c>
      <c r="T3" s="148"/>
      <c r="U3" s="150">
        <v>250</v>
      </c>
      <c r="V3" s="149">
        <v>4</v>
      </c>
    </row>
    <row r="4" spans="1:22">
      <c r="A4" s="371" t="s">
        <v>16</v>
      </c>
      <c r="B4" s="110"/>
      <c r="C4" s="113"/>
      <c r="D4" s="109">
        <v>90</v>
      </c>
      <c r="E4" s="109" t="s">
        <v>17</v>
      </c>
      <c r="G4" s="112">
        <v>128</v>
      </c>
      <c r="H4" s="112">
        <v>20</v>
      </c>
      <c r="J4" s="149" t="s">
        <v>18</v>
      </c>
      <c r="K4" s="149">
        <v>20</v>
      </c>
      <c r="M4" s="519"/>
      <c r="N4" s="151">
        <v>1760</v>
      </c>
      <c r="O4" s="149" t="s">
        <v>19</v>
      </c>
      <c r="P4" s="148"/>
      <c r="Q4" s="519"/>
      <c r="R4" s="151">
        <v>440</v>
      </c>
      <c r="S4" s="149" t="s">
        <v>20</v>
      </c>
      <c r="T4" s="148"/>
      <c r="U4" s="151">
        <v>440</v>
      </c>
      <c r="V4" s="149">
        <v>3.8</v>
      </c>
    </row>
    <row r="5" spans="1:22" ht="15" customHeight="1">
      <c r="A5" s="512" t="s">
        <v>21</v>
      </c>
      <c r="B5" s="513"/>
      <c r="C5" s="514"/>
      <c r="D5" s="141">
        <v>75</v>
      </c>
      <c r="E5" s="109" t="s">
        <v>17</v>
      </c>
      <c r="J5" s="149" t="s">
        <v>22</v>
      </c>
      <c r="K5" s="149">
        <v>20</v>
      </c>
      <c r="M5" s="519"/>
      <c r="N5" s="151">
        <v>3125</v>
      </c>
      <c r="O5" s="149" t="s">
        <v>23</v>
      </c>
      <c r="P5" s="148"/>
      <c r="Q5" s="519"/>
      <c r="R5" s="151">
        <v>980</v>
      </c>
      <c r="S5" s="149" t="s">
        <v>13</v>
      </c>
      <c r="T5" s="148"/>
      <c r="U5" s="151">
        <v>980</v>
      </c>
      <c r="V5" s="149">
        <v>3.8</v>
      </c>
    </row>
    <row r="6" spans="1:22">
      <c r="A6" s="515"/>
      <c r="B6" s="516"/>
      <c r="C6" s="517"/>
      <c r="D6" s="109"/>
      <c r="E6" s="109"/>
      <c r="G6" s="520" t="s">
        <v>24</v>
      </c>
      <c r="H6" s="518" t="s">
        <v>25</v>
      </c>
      <c r="J6" s="149" t="s">
        <v>26</v>
      </c>
      <c r="K6" s="149">
        <v>14</v>
      </c>
      <c r="M6" s="519"/>
      <c r="N6" s="151">
        <v>5470</v>
      </c>
      <c r="O6" s="149" t="s">
        <v>27</v>
      </c>
      <c r="P6" s="148"/>
      <c r="Q6" s="519"/>
      <c r="R6" s="151">
        <v>1760</v>
      </c>
      <c r="S6" s="149" t="s">
        <v>19</v>
      </c>
      <c r="T6" s="148"/>
      <c r="U6" s="151">
        <v>1760</v>
      </c>
      <c r="V6" s="149">
        <v>2.2999999999999998</v>
      </c>
    </row>
    <row r="7" spans="1:22">
      <c r="A7" s="371" t="s">
        <v>28</v>
      </c>
      <c r="B7" s="110"/>
      <c r="C7" s="113"/>
      <c r="D7" s="114">
        <v>600</v>
      </c>
      <c r="E7" s="109" t="s">
        <v>29</v>
      </c>
      <c r="G7" s="521"/>
      <c r="H7" s="522"/>
      <c r="J7" s="149" t="s">
        <v>30</v>
      </c>
      <c r="K7" s="149">
        <v>14</v>
      </c>
      <c r="Q7" s="519"/>
      <c r="R7" s="151">
        <v>3125</v>
      </c>
      <c r="S7" s="149" t="s">
        <v>23</v>
      </c>
      <c r="T7" s="148"/>
      <c r="U7" s="151">
        <v>3125</v>
      </c>
      <c r="V7" s="149">
        <v>2.2999999999999998</v>
      </c>
    </row>
    <row r="8" spans="1:22">
      <c r="A8" s="371" t="s">
        <v>31</v>
      </c>
      <c r="B8" s="110"/>
      <c r="C8" s="113"/>
      <c r="D8" s="116">
        <f>(24*60*60)/D7</f>
        <v>144</v>
      </c>
      <c r="E8" s="109" t="s">
        <v>32</v>
      </c>
      <c r="G8" s="112">
        <v>1</v>
      </c>
      <c r="H8" s="112">
        <v>600</v>
      </c>
      <c r="J8" s="149" t="s">
        <v>33</v>
      </c>
      <c r="K8" s="149">
        <v>14</v>
      </c>
      <c r="Q8" s="519"/>
      <c r="R8" s="151">
        <v>5470</v>
      </c>
      <c r="S8" s="149" t="s">
        <v>27</v>
      </c>
      <c r="T8" s="148"/>
      <c r="U8" s="151">
        <v>5470</v>
      </c>
      <c r="V8" s="149">
        <v>2.2999999999999998</v>
      </c>
    </row>
    <row r="9" spans="1:22">
      <c r="A9" s="371" t="s">
        <v>34</v>
      </c>
      <c r="B9" s="110"/>
      <c r="C9" s="113"/>
      <c r="D9" s="114">
        <v>0</v>
      </c>
      <c r="E9" s="109" t="s">
        <v>32</v>
      </c>
      <c r="G9" s="112">
        <v>2</v>
      </c>
      <c r="H9" s="112">
        <v>1800</v>
      </c>
      <c r="J9" s="149" t="s">
        <v>35</v>
      </c>
      <c r="K9" s="149">
        <v>14</v>
      </c>
    </row>
    <row r="10" spans="1:22">
      <c r="A10" s="371" t="s">
        <v>36</v>
      </c>
      <c r="B10" s="110"/>
      <c r="C10" s="113"/>
      <c r="D10" s="116">
        <f>D8+D9</f>
        <v>144</v>
      </c>
      <c r="E10" s="109" t="s">
        <v>32</v>
      </c>
      <c r="G10" s="112">
        <v>5</v>
      </c>
      <c r="H10" s="112">
        <v>3600</v>
      </c>
    </row>
    <row r="11" spans="1:22">
      <c r="A11" s="371" t="s">
        <v>37</v>
      </c>
      <c r="B11" s="110"/>
      <c r="C11" s="113"/>
      <c r="D11" s="116">
        <f>(24*60*60)/D10</f>
        <v>600</v>
      </c>
      <c r="E11" s="109" t="s">
        <v>29</v>
      </c>
      <c r="G11" s="112">
        <v>10</v>
      </c>
      <c r="H11" s="112">
        <v>7200</v>
      </c>
    </row>
    <row r="12" spans="1:22">
      <c r="A12" s="371" t="s">
        <v>38</v>
      </c>
      <c r="B12" s="110"/>
      <c r="C12" s="113"/>
      <c r="D12" s="114">
        <v>60</v>
      </c>
      <c r="E12" s="109" t="s">
        <v>29</v>
      </c>
      <c r="G12" s="112">
        <v>20</v>
      </c>
      <c r="H12" s="112">
        <v>10800</v>
      </c>
    </row>
    <row r="13" spans="1:22">
      <c r="A13" s="371" t="s">
        <v>39</v>
      </c>
      <c r="B13" s="110"/>
      <c r="C13" s="113"/>
      <c r="D13" s="143">
        <v>5470</v>
      </c>
      <c r="E13" s="109" t="s">
        <v>40</v>
      </c>
      <c r="G13" s="112">
        <v>30</v>
      </c>
      <c r="H13" s="112">
        <v>21600</v>
      </c>
    </row>
    <row r="14" spans="1:22">
      <c r="A14" s="371" t="s">
        <v>41</v>
      </c>
      <c r="B14" s="110"/>
      <c r="C14" s="113"/>
      <c r="D14" s="144">
        <v>128</v>
      </c>
      <c r="E14" s="109" t="s">
        <v>42</v>
      </c>
      <c r="G14" s="112">
        <v>60</v>
      </c>
      <c r="H14" s="112">
        <v>43200</v>
      </c>
    </row>
    <row r="15" spans="1:22">
      <c r="A15" s="371" t="s">
        <v>43</v>
      </c>
      <c r="B15" s="110"/>
      <c r="C15" s="113"/>
      <c r="D15" s="109">
        <v>10</v>
      </c>
      <c r="E15" s="109" t="s">
        <v>44</v>
      </c>
      <c r="G15" s="112">
        <v>120</v>
      </c>
      <c r="H15" s="112">
        <v>86400</v>
      </c>
    </row>
    <row r="16" spans="1:22">
      <c r="A16" s="510" t="s">
        <v>45</v>
      </c>
      <c r="B16" s="511"/>
      <c r="C16" s="497"/>
      <c r="D16" s="144">
        <v>1</v>
      </c>
      <c r="E16" s="109" t="s">
        <v>46</v>
      </c>
      <c r="G16" s="112">
        <v>300</v>
      </c>
      <c r="H16" s="140"/>
    </row>
    <row r="17" spans="1:8">
      <c r="A17" s="496"/>
      <c r="B17" s="511"/>
      <c r="C17" s="497"/>
      <c r="D17" s="109"/>
      <c r="E17" s="109"/>
      <c r="G17" s="112">
        <v>600</v>
      </c>
      <c r="H17" s="140"/>
    </row>
    <row r="18" spans="1:8">
      <c r="A18" s="496"/>
      <c r="B18" s="511"/>
      <c r="C18" s="497"/>
      <c r="D18" s="109"/>
      <c r="E18" s="109"/>
      <c r="G18" s="112">
        <v>1200</v>
      </c>
      <c r="H18" s="140"/>
    </row>
    <row r="19" spans="1:8">
      <c r="A19" s="496"/>
      <c r="B19" s="511"/>
      <c r="C19" s="497"/>
      <c r="D19" s="109"/>
      <c r="E19" s="109"/>
      <c r="G19" s="112">
        <v>1800</v>
      </c>
      <c r="H19" s="140"/>
    </row>
    <row r="20" spans="1:8" ht="45" customHeight="1">
      <c r="A20" s="494" t="s">
        <v>47</v>
      </c>
      <c r="B20" s="495"/>
      <c r="C20" s="122" t="s">
        <v>48</v>
      </c>
      <c r="D20" s="122" t="s">
        <v>49</v>
      </c>
      <c r="E20" s="122" t="s">
        <v>50</v>
      </c>
      <c r="G20" s="112">
        <v>3600</v>
      </c>
      <c r="H20" s="140"/>
    </row>
    <row r="21" spans="1:8" ht="15" customHeight="1">
      <c r="A21" s="504" t="s">
        <v>51</v>
      </c>
      <c r="B21" s="109"/>
      <c r="C21" s="123"/>
      <c r="D21" s="116"/>
      <c r="E21" s="116">
        <f>C21*D21</f>
        <v>0</v>
      </c>
      <c r="G21" s="112">
        <v>7200</v>
      </c>
      <c r="H21" s="140"/>
    </row>
    <row r="22" spans="1:8" ht="15" customHeight="1">
      <c r="A22" s="505"/>
      <c r="B22" s="109" t="s">
        <v>65</v>
      </c>
      <c r="C22" s="123">
        <v>15000</v>
      </c>
      <c r="D22" s="116">
        <f>100*4</f>
        <v>400</v>
      </c>
      <c r="E22" s="116">
        <f>C22*D22</f>
        <v>6000000</v>
      </c>
      <c r="G22" s="112">
        <v>10800</v>
      </c>
      <c r="H22" s="140"/>
    </row>
    <row r="23" spans="1:8" ht="15" customHeight="1">
      <c r="A23" s="505"/>
      <c r="B23" s="124" t="s">
        <v>53</v>
      </c>
      <c r="C23" s="123">
        <f>D14*1000/(D5/100)</f>
        <v>170666.66666666666</v>
      </c>
      <c r="D23" s="116">
        <f>((37+D15)*8/D13)*1000</f>
        <v>68.738574040219376</v>
      </c>
      <c r="E23" s="116">
        <f>C23*D23</f>
        <v>11731383.302864106</v>
      </c>
      <c r="G23" s="112">
        <v>21600</v>
      </c>
      <c r="H23" s="140"/>
    </row>
    <row r="24" spans="1:8" ht="15" customHeight="1">
      <c r="A24" s="505"/>
      <c r="B24" s="125" t="s">
        <v>54</v>
      </c>
      <c r="C24" s="123">
        <f>C25</f>
        <v>15000</v>
      </c>
      <c r="D24" s="116">
        <f>100+200+((IF(D13=U3,V3,IF(D13=U4,V4,IF(D13=U5,V5,IF(D13=U6,V6,IF(D13=U7,V7,V8))))))*1000*D16)</f>
        <v>2600</v>
      </c>
      <c r="E24" s="116">
        <f t="shared" ref="E24:E26" si="0">C24*D24</f>
        <v>39000000</v>
      </c>
      <c r="H24" s="140"/>
    </row>
    <row r="25" spans="1:8" ht="15" customHeight="1">
      <c r="A25" s="506"/>
      <c r="B25" s="109" t="s">
        <v>55</v>
      </c>
      <c r="C25" s="123">
        <v>15000</v>
      </c>
      <c r="D25" s="126">
        <v>0</v>
      </c>
      <c r="E25" s="116">
        <f t="shared" si="0"/>
        <v>0</v>
      </c>
    </row>
    <row r="26" spans="1:8" ht="15" customHeight="1">
      <c r="A26" s="496" t="s">
        <v>56</v>
      </c>
      <c r="B26" s="497"/>
      <c r="C26" s="123">
        <v>12</v>
      </c>
      <c r="D26" s="116">
        <f>(D11*1000)-((D11/D12)*D22)-SUM(D23:D25)</f>
        <v>593331.26142595976</v>
      </c>
      <c r="E26" s="116">
        <f t="shared" si="0"/>
        <v>7119975.1371115167</v>
      </c>
    </row>
    <row r="27" spans="1:8" ht="15" customHeight="1">
      <c r="A27" s="127"/>
      <c r="B27" s="128"/>
      <c r="C27" s="129"/>
      <c r="D27" s="130"/>
      <c r="E27" s="131"/>
    </row>
    <row r="28" spans="1:8">
      <c r="A28" s="498" t="s">
        <v>57</v>
      </c>
      <c r="B28" s="499"/>
      <c r="C28" s="499"/>
      <c r="D28" s="499"/>
      <c r="E28" s="500"/>
    </row>
    <row r="29" spans="1:8">
      <c r="A29" s="501" t="s">
        <v>58</v>
      </c>
      <c r="B29" s="502"/>
      <c r="C29" s="503"/>
      <c r="D29" s="132">
        <f>((E23+E25+E26)+((E21+E22)*(D11/D12)))/(D11*1000)+(E24/(24*60*60*1000))</f>
        <v>131.8703196221816</v>
      </c>
      <c r="E29" s="133" t="s">
        <v>59</v>
      </c>
    </row>
    <row r="30" spans="1:8">
      <c r="A30" s="121" t="s">
        <v>60</v>
      </c>
      <c r="B30" s="121"/>
      <c r="C30" s="111"/>
      <c r="D30" s="134">
        <f>(D3*1000*(D4/100)/D29)/24</f>
        <v>995.29598757355825</v>
      </c>
      <c r="E30" s="135" t="s">
        <v>61</v>
      </c>
    </row>
    <row r="31" spans="1:8">
      <c r="D31" s="146">
        <f>D30/365</f>
        <v>2.7268383221193377</v>
      </c>
      <c r="E31" s="112" t="s">
        <v>62</v>
      </c>
    </row>
    <row r="32" spans="1:8">
      <c r="C32" s="137"/>
      <c r="D32" s="147">
        <f>D31*12</f>
        <v>32.722059865432051</v>
      </c>
      <c r="E32" s="139" t="s">
        <v>63</v>
      </c>
    </row>
    <row r="33" spans="3:5">
      <c r="C33" s="137"/>
      <c r="D33" s="137"/>
      <c r="E33" s="140"/>
    </row>
    <row r="34" spans="3:5">
      <c r="C34" s="137"/>
      <c r="D34" s="137"/>
      <c r="E34" s="140"/>
    </row>
    <row r="35" spans="3:5">
      <c r="C35" s="137"/>
      <c r="D35" s="137"/>
      <c r="E35" s="140"/>
    </row>
    <row r="36" spans="3:5">
      <c r="C36" s="137"/>
      <c r="D36" s="137"/>
      <c r="E36" s="140"/>
    </row>
    <row r="37" spans="3:5">
      <c r="C37" s="137"/>
      <c r="D37" s="137"/>
      <c r="E37" s="140"/>
    </row>
    <row r="38" spans="3:5">
      <c r="C38" s="137"/>
      <c r="D38" s="137"/>
      <c r="E38" s="140"/>
    </row>
    <row r="40" spans="3:5">
      <c r="C40" s="137"/>
      <c r="D40" s="137"/>
      <c r="E40" s="140"/>
    </row>
    <row r="41" spans="3:5">
      <c r="C41" s="137"/>
      <c r="D41" s="137"/>
      <c r="E41" s="140"/>
    </row>
    <row r="42" spans="3:5">
      <c r="C42" s="137"/>
      <c r="D42" s="137"/>
      <c r="E42" s="140"/>
    </row>
    <row r="43" spans="3:5">
      <c r="C43" s="137"/>
      <c r="D43" s="137"/>
      <c r="E43" s="140"/>
    </row>
    <row r="44" spans="3:5">
      <c r="C44" s="137"/>
      <c r="D44" s="137"/>
      <c r="E44" s="140"/>
    </row>
    <row r="45" spans="3:5">
      <c r="C45" s="137"/>
      <c r="D45" s="137"/>
      <c r="E45" s="140"/>
    </row>
    <row r="46" spans="3:5">
      <c r="C46" s="137"/>
      <c r="D46" s="137"/>
      <c r="E46" s="140"/>
    </row>
    <row r="47" spans="3:5">
      <c r="C47" s="137"/>
      <c r="D47" s="137"/>
      <c r="E47" s="140"/>
    </row>
  </sheetData>
  <mergeCells count="27">
    <mergeCell ref="V1:V2"/>
    <mergeCell ref="A5:C6"/>
    <mergeCell ref="Q1:Q2"/>
    <mergeCell ref="Q3:Q8"/>
    <mergeCell ref="R1:R2"/>
    <mergeCell ref="S1:S2"/>
    <mergeCell ref="U1:U2"/>
    <mergeCell ref="K1:K2"/>
    <mergeCell ref="M1:M2"/>
    <mergeCell ref="M3:M6"/>
    <mergeCell ref="N1:N2"/>
    <mergeCell ref="O1:O2"/>
    <mergeCell ref="G1:G2"/>
    <mergeCell ref="G6:G7"/>
    <mergeCell ref="H1:H2"/>
    <mergeCell ref="H6:H7"/>
    <mergeCell ref="J1:J2"/>
    <mergeCell ref="A20:B20"/>
    <mergeCell ref="A26:B26"/>
    <mergeCell ref="A28:E28"/>
    <mergeCell ref="A29:C29"/>
    <mergeCell ref="A21:A25"/>
    <mergeCell ref="A1:E1"/>
    <mergeCell ref="A16:C16"/>
    <mergeCell ref="A17:C17"/>
    <mergeCell ref="A18:C18"/>
    <mergeCell ref="A19:C19"/>
  </mergeCells>
  <dataValidations count="4">
    <dataValidation type="list" allowBlank="1" showInputMessage="1" showErrorMessage="1" sqref="D7" xr:uid="{00000000-0002-0000-0200-000000000000}">
      <formula1>$H$8:$H$15</formula1>
    </dataValidation>
    <dataValidation type="list" allowBlank="1" showInputMessage="1" showErrorMessage="1" sqref="D12" xr:uid="{00000000-0002-0000-0200-000001000000}">
      <formula1>$G$8:$G$23</formula1>
    </dataValidation>
    <dataValidation type="list" allowBlank="1" showInputMessage="1" showErrorMessage="1" sqref="D13" xr:uid="{00000000-0002-0000-0200-000002000000}">
      <formula1>$R$3:$R$8</formula1>
    </dataValidation>
    <dataValidation type="list" allowBlank="1" showInputMessage="1" showErrorMessage="1" sqref="D14" xr:uid="{00000000-0002-0000-0200-000003000000}">
      <formula1>$G$3:$G$4</formula1>
    </dataValidation>
  </dataValidation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3"/>
  <dimension ref="A1:V47"/>
  <sheetViews>
    <sheetView zoomScale="90" zoomScaleNormal="90" workbookViewId="0">
      <selection activeCell="C22" sqref="C22"/>
    </sheetView>
  </sheetViews>
  <sheetFormatPr defaultColWidth="8.875" defaultRowHeight="15"/>
  <cols>
    <col min="1" max="1" width="7.125" customWidth="1"/>
    <col min="2" max="2" width="42.375" customWidth="1"/>
    <col min="3" max="4" width="11.125" customWidth="1"/>
    <col min="5" max="5" width="11.75" customWidth="1"/>
    <col min="6" max="6" width="2.875" style="107" customWidth="1"/>
    <col min="7" max="8" width="15.25" customWidth="1"/>
    <col min="9" max="9" width="2.875" customWidth="1"/>
    <col min="10" max="10" width="8.375" customWidth="1"/>
    <col min="12" max="12" width="2.875" customWidth="1"/>
    <col min="13" max="13" width="8.375" customWidth="1"/>
    <col min="15" max="15" width="9.875" customWidth="1"/>
    <col min="16" max="16" width="2.875" customWidth="1"/>
    <col min="17" max="17" width="8.375" customWidth="1"/>
    <col min="19" max="19" width="10.125" customWidth="1"/>
    <col min="20" max="20" width="2.875" customWidth="1"/>
  </cols>
  <sheetData>
    <row r="1" spans="1:22" ht="15" customHeight="1">
      <c r="A1" s="507" t="s">
        <v>0</v>
      </c>
      <c r="B1" s="508"/>
      <c r="C1" s="508"/>
      <c r="D1" s="508"/>
      <c r="E1" s="509"/>
      <c r="G1" s="493" t="s">
        <v>1</v>
      </c>
      <c r="H1" s="493" t="s">
        <v>2</v>
      </c>
      <c r="J1" s="493" t="s">
        <v>3</v>
      </c>
      <c r="K1" s="493" t="s">
        <v>2</v>
      </c>
      <c r="M1" s="493" t="s">
        <v>3</v>
      </c>
      <c r="N1" s="493" t="s">
        <v>4</v>
      </c>
      <c r="O1" s="493" t="s">
        <v>5</v>
      </c>
      <c r="Q1" s="493" t="s">
        <v>3</v>
      </c>
      <c r="R1" s="493" t="s">
        <v>4</v>
      </c>
      <c r="S1" s="493" t="s">
        <v>5</v>
      </c>
      <c r="T1" s="148"/>
      <c r="U1" s="493" t="s">
        <v>4</v>
      </c>
      <c r="V1" s="493" t="s">
        <v>6</v>
      </c>
    </row>
    <row r="2" spans="1:22" ht="15" customHeight="1">
      <c r="A2" s="371" t="s">
        <v>7</v>
      </c>
      <c r="B2" s="110"/>
      <c r="C2" s="111"/>
      <c r="D2" s="109">
        <v>1</v>
      </c>
      <c r="E2" s="109" t="s">
        <v>8</v>
      </c>
      <c r="G2" s="493"/>
      <c r="H2" s="493"/>
      <c r="J2" s="493"/>
      <c r="K2" s="493"/>
      <c r="M2" s="518"/>
      <c r="N2" s="493"/>
      <c r="O2" s="493"/>
      <c r="P2" s="148"/>
      <c r="Q2" s="518"/>
      <c r="R2" s="493"/>
      <c r="S2" s="493"/>
      <c r="T2" s="148"/>
      <c r="U2" s="493"/>
      <c r="V2" s="493"/>
    </row>
    <row r="3" spans="1:22" ht="15.75" customHeight="1">
      <c r="A3" s="371" t="s">
        <v>9</v>
      </c>
      <c r="B3" s="110"/>
      <c r="C3" s="113"/>
      <c r="D3" s="109">
        <v>3500</v>
      </c>
      <c r="E3" s="109" t="s">
        <v>10</v>
      </c>
      <c r="G3" s="112">
        <v>47</v>
      </c>
      <c r="H3" s="112">
        <v>14</v>
      </c>
      <c r="J3" s="149" t="s">
        <v>11</v>
      </c>
      <c r="K3" s="149">
        <v>20</v>
      </c>
      <c r="M3" s="519" t="s">
        <v>12</v>
      </c>
      <c r="N3" s="150">
        <v>980</v>
      </c>
      <c r="O3" s="149" t="s">
        <v>13</v>
      </c>
      <c r="P3" s="148"/>
      <c r="Q3" s="519" t="s">
        <v>14</v>
      </c>
      <c r="R3" s="150">
        <v>250</v>
      </c>
      <c r="S3" s="149" t="s">
        <v>15</v>
      </c>
      <c r="T3" s="148"/>
      <c r="U3" s="150">
        <v>250</v>
      </c>
      <c r="V3" s="149">
        <v>4</v>
      </c>
    </row>
    <row r="4" spans="1:22">
      <c r="A4" s="371" t="s">
        <v>16</v>
      </c>
      <c r="B4" s="110"/>
      <c r="C4" s="113"/>
      <c r="D4" s="109">
        <v>90</v>
      </c>
      <c r="E4" s="109" t="s">
        <v>17</v>
      </c>
      <c r="G4" s="112">
        <v>128</v>
      </c>
      <c r="H4" s="112">
        <v>20</v>
      </c>
      <c r="J4" s="149" t="s">
        <v>18</v>
      </c>
      <c r="K4" s="149">
        <v>20</v>
      </c>
      <c r="M4" s="519"/>
      <c r="N4" s="151">
        <v>1760</v>
      </c>
      <c r="O4" s="149" t="s">
        <v>19</v>
      </c>
      <c r="P4" s="148"/>
      <c r="Q4" s="519"/>
      <c r="R4" s="151">
        <v>440</v>
      </c>
      <c r="S4" s="149" t="s">
        <v>20</v>
      </c>
      <c r="T4" s="148"/>
      <c r="U4" s="151">
        <v>440</v>
      </c>
      <c r="V4" s="149">
        <v>3.8</v>
      </c>
    </row>
    <row r="5" spans="1:22" ht="15" customHeight="1">
      <c r="A5" s="512" t="s">
        <v>21</v>
      </c>
      <c r="B5" s="513"/>
      <c r="C5" s="514"/>
      <c r="D5" s="141">
        <v>75</v>
      </c>
      <c r="E5" s="109" t="s">
        <v>17</v>
      </c>
      <c r="J5" s="149" t="s">
        <v>22</v>
      </c>
      <c r="K5" s="149">
        <v>20</v>
      </c>
      <c r="M5" s="519"/>
      <c r="N5" s="151">
        <v>3125</v>
      </c>
      <c r="O5" s="149" t="s">
        <v>23</v>
      </c>
      <c r="P5" s="148"/>
      <c r="Q5" s="519"/>
      <c r="R5" s="151">
        <v>980</v>
      </c>
      <c r="S5" s="149" t="s">
        <v>13</v>
      </c>
      <c r="T5" s="148"/>
      <c r="U5" s="151">
        <v>980</v>
      </c>
      <c r="V5" s="149">
        <v>3.8</v>
      </c>
    </row>
    <row r="6" spans="1:22">
      <c r="A6" s="515"/>
      <c r="B6" s="516"/>
      <c r="C6" s="517"/>
      <c r="D6" s="109"/>
      <c r="E6" s="109"/>
      <c r="G6" s="520" t="s">
        <v>24</v>
      </c>
      <c r="H6" s="518" t="s">
        <v>25</v>
      </c>
      <c r="J6" s="149" t="s">
        <v>26</v>
      </c>
      <c r="K6" s="149">
        <v>14</v>
      </c>
      <c r="M6" s="519"/>
      <c r="N6" s="151">
        <v>5470</v>
      </c>
      <c r="O6" s="149" t="s">
        <v>27</v>
      </c>
      <c r="P6" s="148"/>
      <c r="Q6" s="519"/>
      <c r="R6" s="151">
        <v>1760</v>
      </c>
      <c r="S6" s="149" t="s">
        <v>19</v>
      </c>
      <c r="T6" s="148"/>
      <c r="U6" s="151">
        <v>1760</v>
      </c>
      <c r="V6" s="149">
        <v>2.2999999999999998</v>
      </c>
    </row>
    <row r="7" spans="1:22">
      <c r="A7" s="371" t="s">
        <v>28</v>
      </c>
      <c r="B7" s="110"/>
      <c r="C7" s="113"/>
      <c r="D7" s="114">
        <v>3600</v>
      </c>
      <c r="E7" s="109" t="s">
        <v>29</v>
      </c>
      <c r="G7" s="521"/>
      <c r="H7" s="522"/>
      <c r="J7" s="149" t="s">
        <v>30</v>
      </c>
      <c r="K7" s="149">
        <v>14</v>
      </c>
      <c r="Q7" s="519"/>
      <c r="R7" s="151">
        <v>3125</v>
      </c>
      <c r="S7" s="149" t="s">
        <v>23</v>
      </c>
      <c r="T7" s="148"/>
      <c r="U7" s="151">
        <v>3125</v>
      </c>
      <c r="V7" s="149">
        <v>2.2999999999999998</v>
      </c>
    </row>
    <row r="8" spans="1:22">
      <c r="A8" s="371" t="s">
        <v>31</v>
      </c>
      <c r="B8" s="110"/>
      <c r="C8" s="113"/>
      <c r="D8" s="116">
        <f>(24*60*60)/D7</f>
        <v>24</v>
      </c>
      <c r="E8" s="109" t="s">
        <v>32</v>
      </c>
      <c r="G8" s="112">
        <v>1</v>
      </c>
      <c r="H8" s="112">
        <v>600</v>
      </c>
      <c r="J8" s="149" t="s">
        <v>33</v>
      </c>
      <c r="K8" s="149">
        <v>14</v>
      </c>
      <c r="Q8" s="519"/>
      <c r="R8" s="151">
        <v>5470</v>
      </c>
      <c r="S8" s="149" t="s">
        <v>27</v>
      </c>
      <c r="T8" s="148"/>
      <c r="U8" s="151">
        <v>5470</v>
      </c>
      <c r="V8" s="149">
        <v>2.2999999999999998</v>
      </c>
    </row>
    <row r="9" spans="1:22">
      <c r="A9" s="371" t="s">
        <v>34</v>
      </c>
      <c r="B9" s="110"/>
      <c r="C9" s="113"/>
      <c r="D9" s="114">
        <v>0</v>
      </c>
      <c r="E9" s="109" t="s">
        <v>32</v>
      </c>
      <c r="G9" s="112">
        <v>2</v>
      </c>
      <c r="H9" s="112">
        <v>1800</v>
      </c>
      <c r="J9" s="149" t="s">
        <v>35</v>
      </c>
      <c r="K9" s="149">
        <v>14</v>
      </c>
    </row>
    <row r="10" spans="1:22">
      <c r="A10" s="371" t="s">
        <v>36</v>
      </c>
      <c r="B10" s="110"/>
      <c r="C10" s="113"/>
      <c r="D10" s="116">
        <f>D8+D9</f>
        <v>24</v>
      </c>
      <c r="E10" s="109" t="s">
        <v>32</v>
      </c>
      <c r="G10" s="112">
        <v>5</v>
      </c>
      <c r="H10" s="112">
        <v>3600</v>
      </c>
    </row>
    <row r="11" spans="1:22">
      <c r="A11" s="371" t="s">
        <v>37</v>
      </c>
      <c r="B11" s="110"/>
      <c r="C11" s="113"/>
      <c r="D11" s="116">
        <f>(24*60*60)/D10</f>
        <v>3600</v>
      </c>
      <c r="E11" s="109" t="s">
        <v>29</v>
      </c>
      <c r="G11" s="112">
        <v>10</v>
      </c>
      <c r="H11" s="112">
        <v>7200</v>
      </c>
    </row>
    <row r="12" spans="1:22">
      <c r="A12" s="371" t="s">
        <v>38</v>
      </c>
      <c r="B12" s="110"/>
      <c r="C12" s="113"/>
      <c r="D12" s="114">
        <v>3600</v>
      </c>
      <c r="E12" s="109" t="s">
        <v>29</v>
      </c>
      <c r="G12" s="112">
        <v>20</v>
      </c>
      <c r="H12" s="112">
        <v>10800</v>
      </c>
    </row>
    <row r="13" spans="1:22">
      <c r="A13" s="371" t="s">
        <v>39</v>
      </c>
      <c r="B13" s="110"/>
      <c r="C13" s="113"/>
      <c r="D13" s="143">
        <v>5470</v>
      </c>
      <c r="E13" s="109" t="s">
        <v>40</v>
      </c>
      <c r="G13" s="112">
        <v>30</v>
      </c>
      <c r="H13" s="112">
        <v>21600</v>
      </c>
    </row>
    <row r="14" spans="1:22">
      <c r="A14" s="371" t="s">
        <v>41</v>
      </c>
      <c r="B14" s="110"/>
      <c r="C14" s="113"/>
      <c r="D14" s="144">
        <v>128</v>
      </c>
      <c r="E14" s="109" t="s">
        <v>42</v>
      </c>
      <c r="G14" s="112">
        <v>60</v>
      </c>
      <c r="H14" s="112">
        <v>43200</v>
      </c>
    </row>
    <row r="15" spans="1:22">
      <c r="A15" s="371" t="s">
        <v>43</v>
      </c>
      <c r="B15" s="110"/>
      <c r="C15" s="113"/>
      <c r="D15" s="109">
        <v>9</v>
      </c>
      <c r="E15" s="109" t="s">
        <v>44</v>
      </c>
      <c r="G15" s="112">
        <v>120</v>
      </c>
      <c r="H15" s="112">
        <v>86400</v>
      </c>
    </row>
    <row r="16" spans="1:22">
      <c r="A16" s="510" t="s">
        <v>45</v>
      </c>
      <c r="B16" s="511"/>
      <c r="C16" s="497"/>
      <c r="D16" s="144">
        <v>1</v>
      </c>
      <c r="E16" s="109" t="s">
        <v>46</v>
      </c>
      <c r="G16" s="112">
        <v>300</v>
      </c>
      <c r="H16" s="140"/>
    </row>
    <row r="17" spans="1:8">
      <c r="A17" s="510" t="s">
        <v>66</v>
      </c>
      <c r="B17" s="511"/>
      <c r="C17" s="497"/>
      <c r="D17" s="144">
        <v>2</v>
      </c>
      <c r="E17" s="109" t="s">
        <v>46</v>
      </c>
      <c r="G17" s="112">
        <v>600</v>
      </c>
      <c r="H17" s="140"/>
    </row>
    <row r="18" spans="1:8">
      <c r="A18" s="496"/>
      <c r="B18" s="511"/>
      <c r="C18" s="497"/>
      <c r="D18" s="109"/>
      <c r="E18" s="109"/>
      <c r="G18" s="112">
        <v>1200</v>
      </c>
      <c r="H18" s="140"/>
    </row>
    <row r="19" spans="1:8">
      <c r="A19" s="496"/>
      <c r="B19" s="511"/>
      <c r="C19" s="497"/>
      <c r="D19" s="109"/>
      <c r="E19" s="109"/>
      <c r="G19" s="112">
        <v>1800</v>
      </c>
      <c r="H19" s="140"/>
    </row>
    <row r="20" spans="1:8" ht="45" customHeight="1">
      <c r="A20" s="494" t="s">
        <v>47</v>
      </c>
      <c r="B20" s="495"/>
      <c r="C20" s="122" t="s">
        <v>48</v>
      </c>
      <c r="D20" s="122" t="s">
        <v>49</v>
      </c>
      <c r="E20" s="122" t="s">
        <v>50</v>
      </c>
      <c r="G20" s="112">
        <v>3600</v>
      </c>
      <c r="H20" s="140"/>
    </row>
    <row r="21" spans="1:8" ht="15" customHeight="1">
      <c r="A21" s="504" t="s">
        <v>51</v>
      </c>
      <c r="B21" s="109"/>
      <c r="C21" s="123"/>
      <c r="D21" s="116"/>
      <c r="E21" s="116">
        <f>C21*D21</f>
        <v>0</v>
      </c>
      <c r="G21" s="112">
        <v>7200</v>
      </c>
      <c r="H21" s="140"/>
    </row>
    <row r="22" spans="1:8" ht="15" customHeight="1">
      <c r="A22" s="505"/>
      <c r="B22" s="109" t="s">
        <v>67</v>
      </c>
      <c r="C22" s="123">
        <v>80000</v>
      </c>
      <c r="D22" s="116">
        <f>800+500+500*(D17-1)</f>
        <v>1800</v>
      </c>
      <c r="E22" s="116">
        <f>C22*D22</f>
        <v>144000000</v>
      </c>
      <c r="G22" s="112">
        <v>10800</v>
      </c>
      <c r="H22" s="140"/>
    </row>
    <row r="23" spans="1:8" ht="15" customHeight="1">
      <c r="A23" s="505"/>
      <c r="B23" s="124" t="s">
        <v>53</v>
      </c>
      <c r="C23" s="123">
        <f>D14*1000/(D5/100)</f>
        <v>170666.66666666666</v>
      </c>
      <c r="D23" s="116">
        <f>((37+D15)*8/D13)*1000</f>
        <v>67.276051188299817</v>
      </c>
      <c r="E23" s="116">
        <f>C23*D23</f>
        <v>11481779.402803168</v>
      </c>
      <c r="G23" s="112">
        <v>21600</v>
      </c>
      <c r="H23" s="140"/>
    </row>
    <row r="24" spans="1:8" ht="15" customHeight="1">
      <c r="A24" s="505"/>
      <c r="B24" s="125" t="s">
        <v>54</v>
      </c>
      <c r="C24" s="123">
        <f>C25</f>
        <v>15000</v>
      </c>
      <c r="D24" s="116">
        <f>100+200+((IF(D13=U3,V3,IF(D13=U4,V4,IF(D13=U5,V5,IF(D13=U6,V6,IF(D13=U7,V7,V8))))))*1000*D16)</f>
        <v>2600</v>
      </c>
      <c r="E24" s="116">
        <f t="shared" ref="E24:E26" si="0">C24*D24</f>
        <v>39000000</v>
      </c>
      <c r="H24" s="140"/>
    </row>
    <row r="25" spans="1:8" ht="15" customHeight="1">
      <c r="A25" s="506"/>
      <c r="B25" s="109" t="s">
        <v>55</v>
      </c>
      <c r="C25" s="123">
        <v>15000</v>
      </c>
      <c r="D25" s="126">
        <v>0</v>
      </c>
      <c r="E25" s="116">
        <f t="shared" si="0"/>
        <v>0</v>
      </c>
    </row>
    <row r="26" spans="1:8" ht="15" customHeight="1">
      <c r="A26" s="496" t="s">
        <v>56</v>
      </c>
      <c r="B26" s="497"/>
      <c r="C26" s="123">
        <v>12</v>
      </c>
      <c r="D26" s="116">
        <f>(D11*1000)-((D11/D12)*D22)-SUM(D23:D25)</f>
        <v>3595532.7239488116</v>
      </c>
      <c r="E26" s="116">
        <f t="shared" si="0"/>
        <v>43146392.687385738</v>
      </c>
    </row>
    <row r="27" spans="1:8" ht="15" customHeight="1">
      <c r="A27" s="127"/>
      <c r="B27" s="128"/>
      <c r="C27" s="129"/>
      <c r="D27" s="130"/>
      <c r="E27" s="131"/>
    </row>
    <row r="28" spans="1:8">
      <c r="A28" s="498" t="s">
        <v>57</v>
      </c>
      <c r="B28" s="499"/>
      <c r="C28" s="499"/>
      <c r="D28" s="499"/>
      <c r="E28" s="500"/>
    </row>
    <row r="29" spans="1:8">
      <c r="A29" s="501" t="s">
        <v>58</v>
      </c>
      <c r="B29" s="502"/>
      <c r="C29" s="503"/>
      <c r="D29" s="132">
        <f>((E23+E25+E26)+((E21+E22)*(D11/D12)))/(D11*1000)+(E24/(24*60*60*1000))</f>
        <v>55.625881136163585</v>
      </c>
      <c r="E29" s="133" t="s">
        <v>59</v>
      </c>
    </row>
    <row r="30" spans="1:8">
      <c r="A30" s="121" t="s">
        <v>60</v>
      </c>
      <c r="B30" s="121"/>
      <c r="C30" s="111"/>
      <c r="D30" s="134">
        <f>(D3*1000*(D4/100)/D29)/24</f>
        <v>2359.5131855748987</v>
      </c>
      <c r="E30" s="135" t="s">
        <v>61</v>
      </c>
    </row>
    <row r="31" spans="1:8">
      <c r="D31" s="146">
        <f>D30/365</f>
        <v>6.4644196865065719</v>
      </c>
      <c r="E31" s="112" t="s">
        <v>62</v>
      </c>
    </row>
    <row r="32" spans="1:8">
      <c r="C32" s="137"/>
      <c r="D32" s="147">
        <f>D31*12</f>
        <v>77.573036238078856</v>
      </c>
      <c r="E32" s="139" t="s">
        <v>63</v>
      </c>
    </row>
    <row r="33" spans="3:5">
      <c r="C33" s="137"/>
      <c r="D33" s="137"/>
      <c r="E33" s="140"/>
    </row>
    <row r="34" spans="3:5">
      <c r="C34" s="137"/>
      <c r="D34" s="137"/>
      <c r="E34" s="140"/>
    </row>
    <row r="35" spans="3:5">
      <c r="C35" s="137"/>
      <c r="D35" s="137"/>
      <c r="E35" s="140"/>
    </row>
    <row r="36" spans="3:5">
      <c r="C36" s="137"/>
      <c r="D36" s="137"/>
      <c r="E36" s="140"/>
    </row>
    <row r="37" spans="3:5">
      <c r="C37" s="137"/>
      <c r="D37" s="137"/>
      <c r="E37" s="140"/>
    </row>
    <row r="38" spans="3:5">
      <c r="C38" s="137"/>
      <c r="D38" s="137"/>
      <c r="E38" s="140"/>
    </row>
    <row r="40" spans="3:5">
      <c r="C40" s="137"/>
      <c r="D40" s="137"/>
      <c r="E40" s="140"/>
    </row>
    <row r="41" spans="3:5">
      <c r="C41" s="137"/>
      <c r="D41" s="137"/>
      <c r="E41" s="140"/>
    </row>
    <row r="42" spans="3:5">
      <c r="C42" s="137"/>
      <c r="D42" s="137"/>
      <c r="E42" s="140"/>
    </row>
    <row r="43" spans="3:5">
      <c r="C43" s="137"/>
      <c r="D43" s="137"/>
      <c r="E43" s="140"/>
    </row>
    <row r="44" spans="3:5">
      <c r="C44" s="137"/>
      <c r="D44" s="137"/>
      <c r="E44" s="140"/>
    </row>
    <row r="45" spans="3:5">
      <c r="C45" s="137"/>
      <c r="D45" s="137"/>
      <c r="E45" s="140"/>
    </row>
    <row r="46" spans="3:5">
      <c r="C46" s="137"/>
      <c r="D46" s="137"/>
      <c r="E46" s="140"/>
    </row>
    <row r="47" spans="3:5">
      <c r="C47" s="137"/>
      <c r="D47" s="137"/>
      <c r="E47" s="140"/>
    </row>
  </sheetData>
  <mergeCells count="27">
    <mergeCell ref="V1:V2"/>
    <mergeCell ref="A5:C6"/>
    <mergeCell ref="Q1:Q2"/>
    <mergeCell ref="Q3:Q8"/>
    <mergeCell ref="R1:R2"/>
    <mergeCell ref="S1:S2"/>
    <mergeCell ref="U1:U2"/>
    <mergeCell ref="K1:K2"/>
    <mergeCell ref="M1:M2"/>
    <mergeCell ref="M3:M6"/>
    <mergeCell ref="N1:N2"/>
    <mergeCell ref="O1:O2"/>
    <mergeCell ref="G1:G2"/>
    <mergeCell ref="G6:G7"/>
    <mergeCell ref="H1:H2"/>
    <mergeCell ref="H6:H7"/>
    <mergeCell ref="J1:J2"/>
    <mergeCell ref="A20:B20"/>
    <mergeCell ref="A26:B26"/>
    <mergeCell ref="A28:E28"/>
    <mergeCell ref="A29:C29"/>
    <mergeCell ref="A21:A25"/>
    <mergeCell ref="A1:E1"/>
    <mergeCell ref="A16:C16"/>
    <mergeCell ref="A17:C17"/>
    <mergeCell ref="A18:C18"/>
    <mergeCell ref="A19:C19"/>
  </mergeCells>
  <dataValidations count="4">
    <dataValidation type="list" allowBlank="1" showInputMessage="1" showErrorMessage="1" sqref="D7" xr:uid="{00000000-0002-0000-0300-000000000000}">
      <formula1>$H$8:$H$15</formula1>
    </dataValidation>
    <dataValidation type="list" allowBlank="1" showInputMessage="1" showErrorMessage="1" sqref="D12" xr:uid="{00000000-0002-0000-0300-000001000000}">
      <formula1>$G$8:$G$23</formula1>
    </dataValidation>
    <dataValidation type="list" allowBlank="1" showInputMessage="1" showErrorMessage="1" sqref="D13" xr:uid="{00000000-0002-0000-0300-000002000000}">
      <formula1>$R$3:$R$8</formula1>
    </dataValidation>
    <dataValidation type="list" allowBlank="1" showInputMessage="1" showErrorMessage="1" sqref="D14" xr:uid="{00000000-0002-0000-0300-000003000000}">
      <formula1>$G$3:$G$4</formula1>
    </dataValidation>
  </dataValidation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2"/>
  <dimension ref="A1:V47"/>
  <sheetViews>
    <sheetView workbookViewId="0">
      <selection activeCell="C22" sqref="C22"/>
    </sheetView>
  </sheetViews>
  <sheetFormatPr defaultColWidth="8.875" defaultRowHeight="15"/>
  <cols>
    <col min="1" max="1" width="7.125" customWidth="1"/>
    <col min="2" max="2" width="42.375" customWidth="1"/>
    <col min="3" max="4" width="11.125" customWidth="1"/>
    <col min="5" max="5" width="11.75" customWidth="1"/>
    <col min="6" max="6" width="2.875" style="107" customWidth="1"/>
    <col min="7" max="8" width="15.25" customWidth="1"/>
    <col min="9" max="9" width="2.875" customWidth="1"/>
    <col min="10" max="10" width="8.375" customWidth="1"/>
    <col min="12" max="12" width="2.875" customWidth="1"/>
    <col min="13" max="13" width="8.375" customWidth="1"/>
    <col min="15" max="15" width="9.875" customWidth="1"/>
    <col min="16" max="16" width="2.875" customWidth="1"/>
    <col min="17" max="17" width="8.375" customWidth="1"/>
    <col min="19" max="19" width="10.125" customWidth="1"/>
    <col min="20" max="20" width="2.875" customWidth="1"/>
  </cols>
  <sheetData>
    <row r="1" spans="1:22" ht="15" customHeight="1">
      <c r="A1" s="507" t="s">
        <v>0</v>
      </c>
      <c r="B1" s="508"/>
      <c r="C1" s="508"/>
      <c r="D1" s="508"/>
      <c r="E1" s="509"/>
      <c r="G1" s="493" t="s">
        <v>1</v>
      </c>
      <c r="H1" s="493" t="s">
        <v>2</v>
      </c>
      <c r="J1" s="493" t="s">
        <v>3</v>
      </c>
      <c r="K1" s="493" t="s">
        <v>2</v>
      </c>
      <c r="M1" s="493" t="s">
        <v>3</v>
      </c>
      <c r="N1" s="493" t="s">
        <v>4</v>
      </c>
      <c r="O1" s="493" t="s">
        <v>5</v>
      </c>
      <c r="Q1" s="493" t="s">
        <v>3</v>
      </c>
      <c r="R1" s="493" t="s">
        <v>4</v>
      </c>
      <c r="S1" s="493" t="s">
        <v>5</v>
      </c>
      <c r="T1" s="148"/>
      <c r="U1" s="493" t="s">
        <v>4</v>
      </c>
      <c r="V1" s="493" t="s">
        <v>6</v>
      </c>
    </row>
    <row r="2" spans="1:22" ht="15" customHeight="1">
      <c r="A2" s="371" t="s">
        <v>7</v>
      </c>
      <c r="B2" s="110"/>
      <c r="C2" s="111"/>
      <c r="D2" s="109">
        <v>1</v>
      </c>
      <c r="E2" s="109" t="s">
        <v>8</v>
      </c>
      <c r="G2" s="493"/>
      <c r="H2" s="493"/>
      <c r="J2" s="493"/>
      <c r="K2" s="493"/>
      <c r="M2" s="518"/>
      <c r="N2" s="493"/>
      <c r="O2" s="493"/>
      <c r="P2" s="148"/>
      <c r="Q2" s="518"/>
      <c r="R2" s="493"/>
      <c r="S2" s="493"/>
      <c r="T2" s="148"/>
      <c r="U2" s="493"/>
      <c r="V2" s="493"/>
    </row>
    <row r="3" spans="1:22" ht="15.75" customHeight="1">
      <c r="A3" s="371" t="s">
        <v>9</v>
      </c>
      <c r="B3" s="110"/>
      <c r="C3" s="113"/>
      <c r="D3" s="109">
        <v>3500</v>
      </c>
      <c r="E3" s="109" t="s">
        <v>10</v>
      </c>
      <c r="G3" s="112">
        <v>47</v>
      </c>
      <c r="H3" s="112">
        <v>14</v>
      </c>
      <c r="J3" s="149" t="s">
        <v>11</v>
      </c>
      <c r="K3" s="149">
        <v>20</v>
      </c>
      <c r="M3" s="519" t="s">
        <v>12</v>
      </c>
      <c r="N3" s="150">
        <v>980</v>
      </c>
      <c r="O3" s="149" t="s">
        <v>13</v>
      </c>
      <c r="P3" s="148"/>
      <c r="Q3" s="519" t="s">
        <v>14</v>
      </c>
      <c r="R3" s="150">
        <v>250</v>
      </c>
      <c r="S3" s="149" t="s">
        <v>15</v>
      </c>
      <c r="T3" s="148"/>
      <c r="U3" s="150">
        <v>250</v>
      </c>
      <c r="V3" s="149">
        <v>4</v>
      </c>
    </row>
    <row r="4" spans="1:22">
      <c r="A4" s="371" t="s">
        <v>16</v>
      </c>
      <c r="B4" s="110"/>
      <c r="C4" s="113"/>
      <c r="D4" s="109">
        <v>90</v>
      </c>
      <c r="E4" s="109" t="s">
        <v>17</v>
      </c>
      <c r="G4" s="112">
        <v>128</v>
      </c>
      <c r="H4" s="112">
        <v>20</v>
      </c>
      <c r="J4" s="149" t="s">
        <v>18</v>
      </c>
      <c r="K4" s="149">
        <v>20</v>
      </c>
      <c r="M4" s="519"/>
      <c r="N4" s="151">
        <v>1760</v>
      </c>
      <c r="O4" s="149" t="s">
        <v>19</v>
      </c>
      <c r="P4" s="148"/>
      <c r="Q4" s="519"/>
      <c r="R4" s="151">
        <v>440</v>
      </c>
      <c r="S4" s="149" t="s">
        <v>20</v>
      </c>
      <c r="T4" s="148"/>
      <c r="U4" s="151">
        <v>440</v>
      </c>
      <c r="V4" s="149">
        <v>3.8</v>
      </c>
    </row>
    <row r="5" spans="1:22" ht="15" customHeight="1">
      <c r="A5" s="512" t="s">
        <v>21</v>
      </c>
      <c r="B5" s="513"/>
      <c r="C5" s="514"/>
      <c r="D5" s="141">
        <v>75</v>
      </c>
      <c r="E5" s="109" t="s">
        <v>17</v>
      </c>
      <c r="J5" s="149" t="s">
        <v>22</v>
      </c>
      <c r="K5" s="149">
        <v>20</v>
      </c>
      <c r="M5" s="519"/>
      <c r="N5" s="151">
        <v>3125</v>
      </c>
      <c r="O5" s="149" t="s">
        <v>23</v>
      </c>
      <c r="P5" s="148"/>
      <c r="Q5" s="519"/>
      <c r="R5" s="151">
        <v>980</v>
      </c>
      <c r="S5" s="149" t="s">
        <v>13</v>
      </c>
      <c r="T5" s="148"/>
      <c r="U5" s="151">
        <v>980</v>
      </c>
      <c r="V5" s="149">
        <v>3.8</v>
      </c>
    </row>
    <row r="6" spans="1:22">
      <c r="A6" s="515"/>
      <c r="B6" s="516"/>
      <c r="C6" s="517"/>
      <c r="D6" s="109"/>
      <c r="E6" s="109"/>
      <c r="G6" s="520" t="s">
        <v>24</v>
      </c>
      <c r="H6" s="518" t="s">
        <v>25</v>
      </c>
      <c r="J6" s="149" t="s">
        <v>26</v>
      </c>
      <c r="K6" s="149">
        <v>14</v>
      </c>
      <c r="M6" s="519"/>
      <c r="N6" s="151">
        <v>5470</v>
      </c>
      <c r="O6" s="149" t="s">
        <v>27</v>
      </c>
      <c r="P6" s="148"/>
      <c r="Q6" s="519"/>
      <c r="R6" s="151">
        <v>1760</v>
      </c>
      <c r="S6" s="149" t="s">
        <v>19</v>
      </c>
      <c r="T6" s="148"/>
      <c r="U6" s="151">
        <v>1760</v>
      </c>
      <c r="V6" s="149">
        <v>2.2999999999999998</v>
      </c>
    </row>
    <row r="7" spans="1:22">
      <c r="A7" s="371" t="s">
        <v>28</v>
      </c>
      <c r="B7" s="110"/>
      <c r="C7" s="113"/>
      <c r="D7" s="114">
        <v>1800</v>
      </c>
      <c r="E7" s="109" t="s">
        <v>29</v>
      </c>
      <c r="G7" s="521"/>
      <c r="H7" s="522"/>
      <c r="J7" s="149" t="s">
        <v>30</v>
      </c>
      <c r="K7" s="149">
        <v>14</v>
      </c>
      <c r="Q7" s="519"/>
      <c r="R7" s="151">
        <v>3125</v>
      </c>
      <c r="S7" s="149" t="s">
        <v>23</v>
      </c>
      <c r="T7" s="148"/>
      <c r="U7" s="151">
        <v>3125</v>
      </c>
      <c r="V7" s="149">
        <v>2.2999999999999998</v>
      </c>
    </row>
    <row r="8" spans="1:22">
      <c r="A8" s="371" t="s">
        <v>31</v>
      </c>
      <c r="B8" s="110"/>
      <c r="C8" s="113"/>
      <c r="D8" s="116">
        <f>(24*60*60)/D7</f>
        <v>48</v>
      </c>
      <c r="E8" s="109" t="s">
        <v>32</v>
      </c>
      <c r="G8" s="112">
        <v>1</v>
      </c>
      <c r="H8" s="112">
        <v>600</v>
      </c>
      <c r="J8" s="149" t="s">
        <v>33</v>
      </c>
      <c r="K8" s="149">
        <v>14</v>
      </c>
      <c r="Q8" s="519"/>
      <c r="R8" s="151">
        <v>5470</v>
      </c>
      <c r="S8" s="149" t="s">
        <v>27</v>
      </c>
      <c r="T8" s="148"/>
      <c r="U8" s="151">
        <v>5470</v>
      </c>
      <c r="V8" s="149">
        <v>2.2999999999999998</v>
      </c>
    </row>
    <row r="9" spans="1:22">
      <c r="A9" s="371" t="s">
        <v>34</v>
      </c>
      <c r="B9" s="110"/>
      <c r="C9" s="113"/>
      <c r="D9" s="114">
        <v>0</v>
      </c>
      <c r="E9" s="109" t="s">
        <v>32</v>
      </c>
      <c r="G9" s="112">
        <v>2</v>
      </c>
      <c r="H9" s="112">
        <v>1800</v>
      </c>
      <c r="J9" s="149" t="s">
        <v>35</v>
      </c>
      <c r="K9" s="149">
        <v>14</v>
      </c>
    </row>
    <row r="10" spans="1:22">
      <c r="A10" s="371" t="s">
        <v>36</v>
      </c>
      <c r="B10" s="110"/>
      <c r="C10" s="113"/>
      <c r="D10" s="116">
        <f>D8+D9</f>
        <v>48</v>
      </c>
      <c r="E10" s="109" t="s">
        <v>32</v>
      </c>
      <c r="G10" s="112">
        <v>5</v>
      </c>
      <c r="H10" s="112">
        <v>3600</v>
      </c>
    </row>
    <row r="11" spans="1:22">
      <c r="A11" s="371" t="s">
        <v>37</v>
      </c>
      <c r="B11" s="110"/>
      <c r="C11" s="113"/>
      <c r="D11" s="116">
        <f>(24*60*60)/D10</f>
        <v>1800</v>
      </c>
      <c r="E11" s="109" t="s">
        <v>29</v>
      </c>
      <c r="G11" s="112">
        <v>10</v>
      </c>
      <c r="H11" s="112">
        <v>7200</v>
      </c>
    </row>
    <row r="12" spans="1:22">
      <c r="A12" s="371" t="s">
        <v>38</v>
      </c>
      <c r="B12" s="110"/>
      <c r="C12" s="113"/>
      <c r="D12" s="114">
        <v>1800</v>
      </c>
      <c r="E12" s="109" t="s">
        <v>29</v>
      </c>
      <c r="G12" s="112">
        <v>20</v>
      </c>
      <c r="H12" s="112">
        <v>10800</v>
      </c>
    </row>
    <row r="13" spans="1:22">
      <c r="A13" s="371" t="s">
        <v>39</v>
      </c>
      <c r="B13" s="110"/>
      <c r="C13" s="113"/>
      <c r="D13" s="143">
        <v>5470</v>
      </c>
      <c r="E13" s="109" t="s">
        <v>40</v>
      </c>
      <c r="G13" s="112">
        <v>30</v>
      </c>
      <c r="H13" s="112">
        <v>21600</v>
      </c>
    </row>
    <row r="14" spans="1:22">
      <c r="A14" s="371" t="s">
        <v>41</v>
      </c>
      <c r="B14" s="110"/>
      <c r="C14" s="113"/>
      <c r="D14" s="144">
        <v>128</v>
      </c>
      <c r="E14" s="109" t="s">
        <v>42</v>
      </c>
      <c r="G14" s="112">
        <v>60</v>
      </c>
      <c r="H14" s="112">
        <v>43200</v>
      </c>
    </row>
    <row r="15" spans="1:22">
      <c r="A15" s="371" t="s">
        <v>43</v>
      </c>
      <c r="B15" s="110"/>
      <c r="C15" s="113"/>
      <c r="D15" s="109">
        <v>7</v>
      </c>
      <c r="E15" s="109" t="s">
        <v>44</v>
      </c>
      <c r="G15" s="112">
        <v>120</v>
      </c>
      <c r="H15" s="112">
        <v>86400</v>
      </c>
    </row>
    <row r="16" spans="1:22">
      <c r="A16" s="510" t="s">
        <v>45</v>
      </c>
      <c r="B16" s="511"/>
      <c r="C16" s="497"/>
      <c r="D16" s="144">
        <v>1</v>
      </c>
      <c r="E16" s="109" t="s">
        <v>46</v>
      </c>
      <c r="G16" s="112">
        <v>300</v>
      </c>
      <c r="H16" s="140"/>
    </row>
    <row r="17" spans="1:8">
      <c r="A17" s="510" t="s">
        <v>68</v>
      </c>
      <c r="B17" s="511"/>
      <c r="C17" s="497"/>
      <c r="D17" s="109">
        <v>30</v>
      </c>
      <c r="E17" s="109"/>
      <c r="G17" s="112">
        <v>600</v>
      </c>
      <c r="H17" s="140"/>
    </row>
    <row r="18" spans="1:8">
      <c r="A18" s="496"/>
      <c r="B18" s="511"/>
      <c r="C18" s="497"/>
      <c r="D18" s="109"/>
      <c r="E18" s="109"/>
      <c r="G18" s="112">
        <v>1200</v>
      </c>
      <c r="H18" s="140"/>
    </row>
    <row r="19" spans="1:8">
      <c r="A19" s="496"/>
      <c r="B19" s="511"/>
      <c r="C19" s="497"/>
      <c r="D19" s="109"/>
      <c r="E19" s="109"/>
      <c r="G19" s="112">
        <v>1800</v>
      </c>
      <c r="H19" s="140"/>
    </row>
    <row r="20" spans="1:8" ht="45" customHeight="1">
      <c r="A20" s="494" t="s">
        <v>47</v>
      </c>
      <c r="B20" s="495"/>
      <c r="C20" s="122" t="s">
        <v>48</v>
      </c>
      <c r="D20" s="122" t="s">
        <v>49</v>
      </c>
      <c r="E20" s="122" t="s">
        <v>50</v>
      </c>
      <c r="G20" s="112">
        <v>3600</v>
      </c>
      <c r="H20" s="140"/>
    </row>
    <row r="21" spans="1:8" ht="15" customHeight="1">
      <c r="A21" s="504" t="s">
        <v>51</v>
      </c>
      <c r="B21" s="109"/>
      <c r="C21" s="123"/>
      <c r="D21" s="116"/>
      <c r="E21" s="116">
        <f>C21*D21</f>
        <v>0</v>
      </c>
      <c r="G21" s="112">
        <v>7200</v>
      </c>
      <c r="H21" s="140"/>
    </row>
    <row r="22" spans="1:8" ht="15" customHeight="1">
      <c r="A22" s="505"/>
      <c r="B22" s="109" t="s">
        <v>69</v>
      </c>
      <c r="C22" s="123">
        <f>C25+5000</f>
        <v>20000</v>
      </c>
      <c r="D22" s="116">
        <f>500+(65*D17)</f>
        <v>2450</v>
      </c>
      <c r="E22" s="116">
        <f>C22*D22</f>
        <v>49000000</v>
      </c>
      <c r="G22" s="112">
        <v>10800</v>
      </c>
      <c r="H22" s="140"/>
    </row>
    <row r="23" spans="1:8" ht="15" customHeight="1">
      <c r="A23" s="505"/>
      <c r="B23" s="124" t="s">
        <v>53</v>
      </c>
      <c r="C23" s="123">
        <f>D14*1000/(D5/100)</f>
        <v>170666.66666666666</v>
      </c>
      <c r="D23" s="116">
        <f>((37+D15)*8/D13)*1000</f>
        <v>64.3510054844607</v>
      </c>
      <c r="E23" s="116">
        <f>C23*D23</f>
        <v>10982571.602681292</v>
      </c>
      <c r="G23" s="112">
        <v>21600</v>
      </c>
      <c r="H23" s="140"/>
    </row>
    <row r="24" spans="1:8" ht="15" customHeight="1">
      <c r="A24" s="505"/>
      <c r="B24" s="125" t="s">
        <v>54</v>
      </c>
      <c r="C24" s="123">
        <f>C25</f>
        <v>15000</v>
      </c>
      <c r="D24" s="116">
        <f>100+200+((IF(D13=U3,V3,IF(D13=U4,V4,IF(D13=U5,V5,IF(D13=U6,V6,IF(D13=U7,V7,V8))))))*1000*D16)</f>
        <v>2600</v>
      </c>
      <c r="E24" s="116">
        <f t="shared" ref="E24:E26" si="0">C24*D24</f>
        <v>39000000</v>
      </c>
      <c r="H24" s="140"/>
    </row>
    <row r="25" spans="1:8" ht="15" customHeight="1">
      <c r="A25" s="506"/>
      <c r="B25" s="109" t="s">
        <v>55</v>
      </c>
      <c r="C25" s="123">
        <v>15000</v>
      </c>
      <c r="D25" s="126">
        <v>0</v>
      </c>
      <c r="E25" s="116">
        <f t="shared" si="0"/>
        <v>0</v>
      </c>
    </row>
    <row r="26" spans="1:8" ht="15" customHeight="1">
      <c r="A26" s="496" t="s">
        <v>56</v>
      </c>
      <c r="B26" s="497"/>
      <c r="C26" s="123">
        <v>12</v>
      </c>
      <c r="D26" s="116">
        <f>(D11*1000)-((D11/D12)*D22)-SUM(D23:D25)</f>
        <v>1794885.6489945156</v>
      </c>
      <c r="E26" s="116">
        <f t="shared" si="0"/>
        <v>21538627.787934188</v>
      </c>
    </row>
    <row r="27" spans="1:8" ht="15" customHeight="1">
      <c r="A27" s="127"/>
      <c r="B27" s="128"/>
      <c r="C27" s="129"/>
      <c r="D27" s="130"/>
      <c r="E27" s="131"/>
    </row>
    <row r="28" spans="1:8">
      <c r="A28" s="498" t="s">
        <v>57</v>
      </c>
      <c r="B28" s="499"/>
      <c r="C28" s="499"/>
      <c r="D28" s="499"/>
      <c r="E28" s="500"/>
    </row>
    <row r="29" spans="1:8">
      <c r="A29" s="501" t="s">
        <v>58</v>
      </c>
      <c r="B29" s="502"/>
      <c r="C29" s="503"/>
      <c r="D29" s="132">
        <f>((E23+E25+E26)+((E21+E22)*(D11/D12)))/(D11*1000)+(E24/(24*60*60*1000))</f>
        <v>45.740944105897483</v>
      </c>
      <c r="E29" s="133" t="s">
        <v>59</v>
      </c>
    </row>
    <row r="30" spans="1:8">
      <c r="A30" s="121" t="s">
        <v>60</v>
      </c>
      <c r="B30" s="121"/>
      <c r="C30" s="111"/>
      <c r="D30" s="134">
        <f>(D3*1000*(D4/100)/D29)/24</f>
        <v>2869.4204408229002</v>
      </c>
      <c r="E30" s="135" t="s">
        <v>61</v>
      </c>
    </row>
    <row r="31" spans="1:8">
      <c r="D31" s="146">
        <f>D30/365</f>
        <v>7.8614258652682194</v>
      </c>
      <c r="E31" s="112" t="s">
        <v>62</v>
      </c>
    </row>
    <row r="32" spans="1:8">
      <c r="C32" s="137"/>
      <c r="D32" s="147">
        <f>D31*12</f>
        <v>94.337110383218629</v>
      </c>
      <c r="E32" s="139" t="s">
        <v>63</v>
      </c>
    </row>
    <row r="33" spans="3:5">
      <c r="C33" s="137"/>
      <c r="D33" s="137"/>
      <c r="E33" s="140"/>
    </row>
    <row r="34" spans="3:5">
      <c r="C34" s="137"/>
      <c r="D34" s="137"/>
      <c r="E34" s="140"/>
    </row>
    <row r="35" spans="3:5">
      <c r="C35" s="137"/>
      <c r="D35" s="137"/>
      <c r="E35" s="140"/>
    </row>
    <row r="36" spans="3:5">
      <c r="C36" s="137"/>
      <c r="D36" s="137"/>
      <c r="E36" s="140"/>
    </row>
    <row r="37" spans="3:5">
      <c r="C37" s="137"/>
      <c r="D37" s="137"/>
      <c r="E37" s="140"/>
    </row>
    <row r="38" spans="3:5">
      <c r="C38" s="137"/>
      <c r="D38" s="137"/>
      <c r="E38" s="140"/>
    </row>
    <row r="40" spans="3:5">
      <c r="C40" s="137"/>
      <c r="D40" s="137"/>
      <c r="E40" s="140"/>
    </row>
    <row r="41" spans="3:5">
      <c r="C41" s="137"/>
      <c r="D41" s="137"/>
      <c r="E41" s="140"/>
    </row>
    <row r="42" spans="3:5">
      <c r="C42" s="137"/>
      <c r="D42" s="137"/>
      <c r="E42" s="140"/>
    </row>
    <row r="43" spans="3:5">
      <c r="C43" s="137"/>
      <c r="D43" s="137"/>
      <c r="E43" s="140"/>
    </row>
    <row r="44" spans="3:5">
      <c r="C44" s="137"/>
      <c r="D44" s="137"/>
      <c r="E44" s="140"/>
    </row>
    <row r="45" spans="3:5">
      <c r="C45" s="137"/>
      <c r="D45" s="137"/>
      <c r="E45" s="140"/>
    </row>
    <row r="46" spans="3:5">
      <c r="C46" s="137"/>
      <c r="D46" s="137"/>
      <c r="E46" s="140"/>
    </row>
    <row r="47" spans="3:5">
      <c r="C47" s="137"/>
      <c r="D47" s="137"/>
      <c r="E47" s="140"/>
    </row>
  </sheetData>
  <mergeCells count="27">
    <mergeCell ref="V1:V2"/>
    <mergeCell ref="A5:C6"/>
    <mergeCell ref="Q1:Q2"/>
    <mergeCell ref="Q3:Q8"/>
    <mergeCell ref="R1:R2"/>
    <mergeCell ref="S1:S2"/>
    <mergeCell ref="U1:U2"/>
    <mergeCell ref="K1:K2"/>
    <mergeCell ref="M1:M2"/>
    <mergeCell ref="M3:M6"/>
    <mergeCell ref="N1:N2"/>
    <mergeCell ref="O1:O2"/>
    <mergeCell ref="G1:G2"/>
    <mergeCell ref="G6:G7"/>
    <mergeCell ref="H1:H2"/>
    <mergeCell ref="H6:H7"/>
    <mergeCell ref="J1:J2"/>
    <mergeCell ref="A20:B20"/>
    <mergeCell ref="A26:B26"/>
    <mergeCell ref="A28:E28"/>
    <mergeCell ref="A29:C29"/>
    <mergeCell ref="A21:A25"/>
    <mergeCell ref="A1:E1"/>
    <mergeCell ref="A16:C16"/>
    <mergeCell ref="A17:C17"/>
    <mergeCell ref="A18:C18"/>
    <mergeCell ref="A19:C19"/>
  </mergeCells>
  <dataValidations count="4">
    <dataValidation type="list" allowBlank="1" showInputMessage="1" showErrorMessage="1" sqref="D7" xr:uid="{00000000-0002-0000-0400-000000000000}">
      <formula1>$H$8:$H$15</formula1>
    </dataValidation>
    <dataValidation type="list" allowBlank="1" showInputMessage="1" showErrorMessage="1" sqref="D12" xr:uid="{00000000-0002-0000-0400-000001000000}">
      <formula1>$G$8:$G$23</formula1>
    </dataValidation>
    <dataValidation type="list" allowBlank="1" showInputMessage="1" showErrorMessage="1" sqref="D13" xr:uid="{00000000-0002-0000-0400-000002000000}">
      <formula1>$R$3:$R$8</formula1>
    </dataValidation>
    <dataValidation type="list" allowBlank="1" showInputMessage="1" showErrorMessage="1" sqref="D14" xr:uid="{00000000-0002-0000-0400-000003000000}">
      <formula1>$G$3:$G$4</formula1>
    </dataValidation>
  </dataValidation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8"/>
  <dimension ref="A1:V47"/>
  <sheetViews>
    <sheetView workbookViewId="0">
      <selection activeCell="C22" sqref="C22"/>
    </sheetView>
  </sheetViews>
  <sheetFormatPr defaultColWidth="8.875" defaultRowHeight="15"/>
  <cols>
    <col min="1" max="1" width="7.125" customWidth="1"/>
    <col min="2" max="2" width="42.375" customWidth="1"/>
    <col min="3" max="4" width="11.125" customWidth="1"/>
    <col min="5" max="5" width="11.75" customWidth="1"/>
    <col min="6" max="6" width="2.875" style="107" customWidth="1"/>
    <col min="7" max="8" width="15.25" customWidth="1"/>
    <col min="9" max="9" width="2.875" customWidth="1"/>
    <col min="10" max="10" width="8.375" customWidth="1"/>
    <col min="12" max="12" width="2.875" customWidth="1"/>
    <col min="13" max="13" width="8.375" customWidth="1"/>
    <col min="15" max="15" width="9.875" customWidth="1"/>
    <col min="16" max="16" width="2.875" customWidth="1"/>
    <col min="17" max="17" width="8.375" customWidth="1"/>
    <col min="19" max="19" width="10.125" customWidth="1"/>
    <col min="20" max="20" width="2.875" customWidth="1"/>
  </cols>
  <sheetData>
    <row r="1" spans="1:22" ht="15" customHeight="1">
      <c r="A1" s="507" t="s">
        <v>0</v>
      </c>
      <c r="B1" s="508"/>
      <c r="C1" s="508"/>
      <c r="D1" s="508"/>
      <c r="E1" s="509"/>
      <c r="G1" s="493" t="s">
        <v>1</v>
      </c>
      <c r="H1" s="493" t="s">
        <v>2</v>
      </c>
      <c r="J1" s="493" t="s">
        <v>3</v>
      </c>
      <c r="K1" s="493" t="s">
        <v>2</v>
      </c>
      <c r="M1" s="493" t="s">
        <v>3</v>
      </c>
      <c r="N1" s="493" t="s">
        <v>4</v>
      </c>
      <c r="O1" s="493" t="s">
        <v>5</v>
      </c>
      <c r="Q1" s="493" t="s">
        <v>3</v>
      </c>
      <c r="R1" s="493" t="s">
        <v>4</v>
      </c>
      <c r="S1" s="493" t="s">
        <v>5</v>
      </c>
      <c r="T1" s="148"/>
      <c r="U1" s="493" t="s">
        <v>4</v>
      </c>
      <c r="V1" s="493" t="s">
        <v>6</v>
      </c>
    </row>
    <row r="2" spans="1:22" ht="15" customHeight="1">
      <c r="A2" s="371" t="s">
        <v>7</v>
      </c>
      <c r="B2" s="110"/>
      <c r="C2" s="111"/>
      <c r="D2" s="109">
        <v>1</v>
      </c>
      <c r="E2" s="109" t="s">
        <v>8</v>
      </c>
      <c r="G2" s="493"/>
      <c r="H2" s="493"/>
      <c r="J2" s="493"/>
      <c r="K2" s="493"/>
      <c r="M2" s="518"/>
      <c r="N2" s="493"/>
      <c r="O2" s="493"/>
      <c r="P2" s="148"/>
      <c r="Q2" s="518"/>
      <c r="R2" s="493"/>
      <c r="S2" s="493"/>
      <c r="T2" s="148"/>
      <c r="U2" s="493"/>
      <c r="V2" s="493"/>
    </row>
    <row r="3" spans="1:22" ht="15.75" customHeight="1">
      <c r="A3" s="371" t="s">
        <v>9</v>
      </c>
      <c r="B3" s="110"/>
      <c r="C3" s="113"/>
      <c r="D3" s="109">
        <v>3500</v>
      </c>
      <c r="E3" s="109" t="s">
        <v>10</v>
      </c>
      <c r="G3" s="112">
        <v>47</v>
      </c>
      <c r="H3" s="112">
        <v>14</v>
      </c>
      <c r="J3" s="149" t="s">
        <v>11</v>
      </c>
      <c r="K3" s="149">
        <v>20</v>
      </c>
      <c r="M3" s="519" t="s">
        <v>12</v>
      </c>
      <c r="N3" s="150">
        <v>980</v>
      </c>
      <c r="O3" s="149" t="s">
        <v>13</v>
      </c>
      <c r="P3" s="148"/>
      <c r="Q3" s="519" t="s">
        <v>14</v>
      </c>
      <c r="R3" s="150">
        <v>250</v>
      </c>
      <c r="S3" s="149" t="s">
        <v>15</v>
      </c>
      <c r="T3" s="148"/>
      <c r="U3" s="150">
        <v>250</v>
      </c>
      <c r="V3" s="149">
        <v>4</v>
      </c>
    </row>
    <row r="4" spans="1:22">
      <c r="A4" s="371" t="s">
        <v>16</v>
      </c>
      <c r="B4" s="110"/>
      <c r="C4" s="113"/>
      <c r="D4" s="109">
        <v>90</v>
      </c>
      <c r="E4" s="109" t="s">
        <v>17</v>
      </c>
      <c r="G4" s="112">
        <v>128</v>
      </c>
      <c r="H4" s="112">
        <v>20</v>
      </c>
      <c r="J4" s="149" t="s">
        <v>18</v>
      </c>
      <c r="K4" s="149">
        <v>20</v>
      </c>
      <c r="M4" s="519"/>
      <c r="N4" s="151">
        <v>1760</v>
      </c>
      <c r="O4" s="149" t="s">
        <v>19</v>
      </c>
      <c r="P4" s="148"/>
      <c r="Q4" s="519"/>
      <c r="R4" s="151">
        <v>440</v>
      </c>
      <c r="S4" s="149" t="s">
        <v>20</v>
      </c>
      <c r="T4" s="148"/>
      <c r="U4" s="151">
        <v>440</v>
      </c>
      <c r="V4" s="149">
        <v>3.8</v>
      </c>
    </row>
    <row r="5" spans="1:22" ht="15" customHeight="1">
      <c r="A5" s="512" t="s">
        <v>21</v>
      </c>
      <c r="B5" s="513"/>
      <c r="C5" s="514"/>
      <c r="D5" s="141">
        <v>75</v>
      </c>
      <c r="E5" s="109" t="s">
        <v>17</v>
      </c>
      <c r="J5" s="149" t="s">
        <v>22</v>
      </c>
      <c r="K5" s="149">
        <v>20</v>
      </c>
      <c r="M5" s="519"/>
      <c r="N5" s="151">
        <v>3125</v>
      </c>
      <c r="O5" s="149" t="s">
        <v>23</v>
      </c>
      <c r="P5" s="148"/>
      <c r="Q5" s="519"/>
      <c r="R5" s="151">
        <v>980</v>
      </c>
      <c r="S5" s="149" t="s">
        <v>13</v>
      </c>
      <c r="T5" s="148"/>
      <c r="U5" s="151">
        <v>980</v>
      </c>
      <c r="V5" s="149">
        <v>3.8</v>
      </c>
    </row>
    <row r="6" spans="1:22">
      <c r="A6" s="515"/>
      <c r="B6" s="516"/>
      <c r="C6" s="517"/>
      <c r="D6" s="109"/>
      <c r="E6" s="109"/>
      <c r="G6" s="520" t="s">
        <v>24</v>
      </c>
      <c r="H6" s="518" t="s">
        <v>25</v>
      </c>
      <c r="J6" s="149" t="s">
        <v>26</v>
      </c>
      <c r="K6" s="149">
        <v>14</v>
      </c>
      <c r="M6" s="519"/>
      <c r="N6" s="151">
        <v>5470</v>
      </c>
      <c r="O6" s="149" t="s">
        <v>27</v>
      </c>
      <c r="P6" s="148"/>
      <c r="Q6" s="519"/>
      <c r="R6" s="151">
        <v>1760</v>
      </c>
      <c r="S6" s="149" t="s">
        <v>19</v>
      </c>
      <c r="T6" s="148"/>
      <c r="U6" s="151">
        <v>1760</v>
      </c>
      <c r="V6" s="149">
        <v>2.2999999999999998</v>
      </c>
    </row>
    <row r="7" spans="1:22">
      <c r="A7" s="371" t="s">
        <v>28</v>
      </c>
      <c r="B7" s="110"/>
      <c r="C7" s="113"/>
      <c r="D7" s="114">
        <v>600</v>
      </c>
      <c r="E7" s="109" t="s">
        <v>29</v>
      </c>
      <c r="G7" s="521"/>
      <c r="H7" s="522"/>
      <c r="J7" s="149" t="s">
        <v>30</v>
      </c>
      <c r="K7" s="149">
        <v>14</v>
      </c>
      <c r="Q7" s="519"/>
      <c r="R7" s="151">
        <v>3125</v>
      </c>
      <c r="S7" s="149" t="s">
        <v>23</v>
      </c>
      <c r="T7" s="148"/>
      <c r="U7" s="151">
        <v>3125</v>
      </c>
      <c r="V7" s="149">
        <v>2.2999999999999998</v>
      </c>
    </row>
    <row r="8" spans="1:22">
      <c r="A8" s="371" t="s">
        <v>31</v>
      </c>
      <c r="B8" s="110"/>
      <c r="C8" s="113"/>
      <c r="D8" s="116">
        <f>(24*60*60)/D7</f>
        <v>144</v>
      </c>
      <c r="E8" s="109" t="s">
        <v>32</v>
      </c>
      <c r="G8" s="112">
        <v>1</v>
      </c>
      <c r="H8" s="112">
        <v>600</v>
      </c>
      <c r="J8" s="149" t="s">
        <v>33</v>
      </c>
      <c r="K8" s="149">
        <v>14</v>
      </c>
      <c r="Q8" s="519"/>
      <c r="R8" s="151">
        <v>5470</v>
      </c>
      <c r="S8" s="149" t="s">
        <v>27</v>
      </c>
      <c r="T8" s="148"/>
      <c r="U8" s="151">
        <v>5470</v>
      </c>
      <c r="V8" s="149">
        <v>2.2999999999999998</v>
      </c>
    </row>
    <row r="9" spans="1:22">
      <c r="A9" s="371" t="s">
        <v>34</v>
      </c>
      <c r="B9" s="110"/>
      <c r="C9" s="113"/>
      <c r="D9" s="114">
        <v>0</v>
      </c>
      <c r="E9" s="109" t="s">
        <v>32</v>
      </c>
      <c r="G9" s="112">
        <v>2</v>
      </c>
      <c r="H9" s="112">
        <v>1800</v>
      </c>
      <c r="J9" s="149" t="s">
        <v>35</v>
      </c>
      <c r="K9" s="149">
        <v>14</v>
      </c>
    </row>
    <row r="10" spans="1:22">
      <c r="A10" s="371" t="s">
        <v>36</v>
      </c>
      <c r="B10" s="110"/>
      <c r="C10" s="113"/>
      <c r="D10" s="116">
        <f>D8+D9</f>
        <v>144</v>
      </c>
      <c r="E10" s="109" t="s">
        <v>32</v>
      </c>
      <c r="G10" s="112">
        <v>5</v>
      </c>
      <c r="H10" s="112">
        <v>3600</v>
      </c>
    </row>
    <row r="11" spans="1:22">
      <c r="A11" s="371" t="s">
        <v>37</v>
      </c>
      <c r="B11" s="110"/>
      <c r="C11" s="113"/>
      <c r="D11" s="116">
        <f>(24*60*60)/D10</f>
        <v>600</v>
      </c>
      <c r="E11" s="109" t="s">
        <v>29</v>
      </c>
      <c r="G11" s="112">
        <v>10</v>
      </c>
      <c r="H11" s="112">
        <v>7200</v>
      </c>
    </row>
    <row r="12" spans="1:22">
      <c r="A12" s="371" t="s">
        <v>38</v>
      </c>
      <c r="B12" s="110"/>
      <c r="C12" s="113"/>
      <c r="D12" s="114">
        <v>600</v>
      </c>
      <c r="E12" s="109" t="s">
        <v>29</v>
      </c>
      <c r="G12" s="112">
        <v>20</v>
      </c>
      <c r="H12" s="112">
        <v>10800</v>
      </c>
    </row>
    <row r="13" spans="1:22">
      <c r="A13" s="371" t="s">
        <v>39</v>
      </c>
      <c r="B13" s="110"/>
      <c r="C13" s="113"/>
      <c r="D13" s="143">
        <v>5470</v>
      </c>
      <c r="E13" s="109" t="s">
        <v>40</v>
      </c>
      <c r="G13" s="112">
        <v>30</v>
      </c>
      <c r="H13" s="112">
        <v>21600</v>
      </c>
    </row>
    <row r="14" spans="1:22">
      <c r="A14" s="371" t="s">
        <v>41</v>
      </c>
      <c r="B14" s="110"/>
      <c r="C14" s="113"/>
      <c r="D14" s="144">
        <v>128</v>
      </c>
      <c r="E14" s="109" t="s">
        <v>42</v>
      </c>
      <c r="G14" s="112">
        <v>60</v>
      </c>
      <c r="H14" s="112">
        <v>43200</v>
      </c>
    </row>
    <row r="15" spans="1:22">
      <c r="A15" s="371" t="s">
        <v>43</v>
      </c>
      <c r="B15" s="110"/>
      <c r="C15" s="113"/>
      <c r="D15" s="109">
        <v>7</v>
      </c>
      <c r="E15" s="109" t="s">
        <v>44</v>
      </c>
      <c r="G15" s="112">
        <v>120</v>
      </c>
      <c r="H15" s="112">
        <v>86400</v>
      </c>
    </row>
    <row r="16" spans="1:22">
      <c r="A16" s="510" t="s">
        <v>45</v>
      </c>
      <c r="B16" s="511"/>
      <c r="C16" s="497"/>
      <c r="D16" s="144">
        <v>1</v>
      </c>
      <c r="E16" s="109" t="s">
        <v>46</v>
      </c>
      <c r="G16" s="112">
        <v>300</v>
      </c>
      <c r="H16" s="140"/>
    </row>
    <row r="17" spans="1:8">
      <c r="A17" s="496"/>
      <c r="B17" s="511"/>
      <c r="C17" s="497"/>
      <c r="D17" s="109"/>
      <c r="E17" s="109"/>
      <c r="G17" s="112">
        <v>600</v>
      </c>
      <c r="H17" s="140"/>
    </row>
    <row r="18" spans="1:8">
      <c r="A18" s="496"/>
      <c r="B18" s="511"/>
      <c r="C18" s="497"/>
      <c r="D18" s="109"/>
      <c r="E18" s="109"/>
      <c r="G18" s="112">
        <v>1200</v>
      </c>
      <c r="H18" s="140"/>
    </row>
    <row r="19" spans="1:8">
      <c r="A19" s="496"/>
      <c r="B19" s="511"/>
      <c r="C19" s="497"/>
      <c r="D19" s="109"/>
      <c r="E19" s="109"/>
      <c r="G19" s="112">
        <v>1800</v>
      </c>
      <c r="H19" s="140"/>
    </row>
    <row r="20" spans="1:8" ht="45" customHeight="1">
      <c r="A20" s="494" t="s">
        <v>47</v>
      </c>
      <c r="B20" s="495"/>
      <c r="C20" s="122" t="s">
        <v>48</v>
      </c>
      <c r="D20" s="122" t="s">
        <v>49</v>
      </c>
      <c r="E20" s="122" t="s">
        <v>50</v>
      </c>
      <c r="G20" s="112">
        <v>3600</v>
      </c>
      <c r="H20" s="140"/>
    </row>
    <row r="21" spans="1:8" ht="15" customHeight="1">
      <c r="A21" s="504" t="s">
        <v>51</v>
      </c>
      <c r="B21" s="109"/>
      <c r="C21" s="123"/>
      <c r="D21" s="116"/>
      <c r="E21" s="116">
        <f>C21*D21</f>
        <v>0</v>
      </c>
      <c r="G21" s="112">
        <v>7200</v>
      </c>
      <c r="H21" s="140"/>
    </row>
    <row r="22" spans="1:8" ht="15" customHeight="1">
      <c r="A22" s="505"/>
      <c r="B22" s="109" t="s">
        <v>70</v>
      </c>
      <c r="C22" s="123">
        <v>15500</v>
      </c>
      <c r="D22" s="116">
        <v>250</v>
      </c>
      <c r="E22" s="116">
        <f>C22*D22</f>
        <v>3875000</v>
      </c>
      <c r="G22" s="112">
        <v>10800</v>
      </c>
      <c r="H22" s="140"/>
    </row>
    <row r="23" spans="1:8" ht="15" customHeight="1">
      <c r="A23" s="505"/>
      <c r="B23" s="124" t="s">
        <v>53</v>
      </c>
      <c r="C23" s="123">
        <f>D14*1000/(D5/100)</f>
        <v>170666.66666666666</v>
      </c>
      <c r="D23" s="116">
        <f>((37+D15)*8/D13)*1000</f>
        <v>64.3510054844607</v>
      </c>
      <c r="E23" s="116">
        <f>C23*D23</f>
        <v>10982571.602681292</v>
      </c>
      <c r="G23" s="112">
        <v>21600</v>
      </c>
      <c r="H23" s="140"/>
    </row>
    <row r="24" spans="1:8" ht="15" customHeight="1">
      <c r="A24" s="505"/>
      <c r="B24" s="125" t="s">
        <v>54</v>
      </c>
      <c r="C24" s="123">
        <f>C25</f>
        <v>15000</v>
      </c>
      <c r="D24" s="116">
        <f>100+200+((IF(D13=U3,V3,IF(D13=U4,V4,IF(D13=U5,V5,IF(D13=U6,V6,IF(D13=U7,V7,V8))))))*1000*D16)</f>
        <v>2600</v>
      </c>
      <c r="E24" s="116">
        <f t="shared" ref="E24:E26" si="0">C24*D24</f>
        <v>39000000</v>
      </c>
      <c r="H24" s="140"/>
    </row>
    <row r="25" spans="1:8" ht="15" customHeight="1">
      <c r="A25" s="506"/>
      <c r="B25" s="109" t="s">
        <v>55</v>
      </c>
      <c r="C25" s="123">
        <v>15000</v>
      </c>
      <c r="D25" s="126">
        <v>0</v>
      </c>
      <c r="E25" s="116">
        <f t="shared" si="0"/>
        <v>0</v>
      </c>
    </row>
    <row r="26" spans="1:8" ht="15" customHeight="1">
      <c r="A26" s="496" t="s">
        <v>56</v>
      </c>
      <c r="B26" s="497"/>
      <c r="C26" s="123">
        <v>12</v>
      </c>
      <c r="D26" s="116">
        <f>(D11*1000)-((D11/D12)*D22)-SUM(D23:D25)</f>
        <v>597085.64899451553</v>
      </c>
      <c r="E26" s="116">
        <f t="shared" si="0"/>
        <v>7165027.7879341859</v>
      </c>
    </row>
    <row r="27" spans="1:8" ht="15" customHeight="1">
      <c r="A27" s="127"/>
      <c r="B27" s="128"/>
      <c r="C27" s="129"/>
      <c r="D27" s="130"/>
      <c r="E27" s="131"/>
    </row>
    <row r="28" spans="1:8">
      <c r="A28" s="498" t="s">
        <v>57</v>
      </c>
      <c r="B28" s="499"/>
      <c r="C28" s="499"/>
      <c r="D28" s="499"/>
      <c r="E28" s="500"/>
    </row>
    <row r="29" spans="1:8">
      <c r="A29" s="501" t="s">
        <v>58</v>
      </c>
      <c r="B29" s="502"/>
      <c r="C29" s="503"/>
      <c r="D29" s="132">
        <f>((E23+E25+E26)+((E21+E22)*(D11/D12)))/(D11*1000)+(E24/(24*60*60*1000))</f>
        <v>37.155721206581347</v>
      </c>
      <c r="E29" s="133" t="s">
        <v>59</v>
      </c>
    </row>
    <row r="30" spans="1:8">
      <c r="A30" s="121" t="s">
        <v>60</v>
      </c>
      <c r="B30" s="121"/>
      <c r="C30" s="111"/>
      <c r="D30" s="134">
        <f>(D3*1000*(D4/100)/D29)/24</f>
        <v>3532.4304235750333</v>
      </c>
      <c r="E30" s="135" t="s">
        <v>61</v>
      </c>
    </row>
    <row r="31" spans="1:8">
      <c r="D31" s="146">
        <f>D30/365</f>
        <v>9.6778915714384475</v>
      </c>
      <c r="E31" s="112" t="s">
        <v>62</v>
      </c>
    </row>
    <row r="32" spans="1:8">
      <c r="C32" s="137"/>
      <c r="D32" s="147">
        <f>D31*12</f>
        <v>116.13469885726137</v>
      </c>
      <c r="E32" s="139" t="s">
        <v>63</v>
      </c>
    </row>
    <row r="33" spans="3:5">
      <c r="C33" s="137"/>
      <c r="D33" s="137"/>
      <c r="E33" s="140"/>
    </row>
    <row r="34" spans="3:5">
      <c r="C34" s="137"/>
      <c r="D34" s="137"/>
      <c r="E34" s="140"/>
    </row>
    <row r="35" spans="3:5">
      <c r="C35" s="137"/>
      <c r="D35" s="137"/>
      <c r="E35" s="140"/>
    </row>
    <row r="36" spans="3:5">
      <c r="C36" s="137"/>
      <c r="D36" s="137"/>
      <c r="E36" s="140"/>
    </row>
    <row r="37" spans="3:5">
      <c r="C37" s="137"/>
      <c r="D37" s="137"/>
      <c r="E37" s="140"/>
    </row>
    <row r="38" spans="3:5">
      <c r="C38" s="137"/>
      <c r="D38" s="137"/>
      <c r="E38" s="140"/>
    </row>
    <row r="40" spans="3:5">
      <c r="C40" s="137"/>
      <c r="D40" s="137"/>
      <c r="E40" s="140"/>
    </row>
    <row r="41" spans="3:5">
      <c r="C41" s="137"/>
      <c r="D41" s="137"/>
      <c r="E41" s="140"/>
    </row>
    <row r="42" spans="3:5">
      <c r="C42" s="137"/>
      <c r="D42" s="137"/>
      <c r="E42" s="140"/>
    </row>
    <row r="43" spans="3:5">
      <c r="C43" s="137"/>
      <c r="D43" s="137"/>
      <c r="E43" s="140"/>
    </row>
    <row r="44" spans="3:5">
      <c r="C44" s="137"/>
      <c r="D44" s="137"/>
      <c r="E44" s="140"/>
    </row>
    <row r="45" spans="3:5">
      <c r="C45" s="137"/>
      <c r="D45" s="137"/>
      <c r="E45" s="140"/>
    </row>
    <row r="46" spans="3:5">
      <c r="C46" s="137"/>
      <c r="D46" s="137"/>
      <c r="E46" s="140"/>
    </row>
    <row r="47" spans="3:5">
      <c r="C47" s="137"/>
      <c r="D47" s="137"/>
      <c r="E47" s="140"/>
    </row>
  </sheetData>
  <mergeCells count="27">
    <mergeCell ref="V1:V2"/>
    <mergeCell ref="A5:C6"/>
    <mergeCell ref="Q1:Q2"/>
    <mergeCell ref="Q3:Q8"/>
    <mergeCell ref="R1:R2"/>
    <mergeCell ref="S1:S2"/>
    <mergeCell ref="U1:U2"/>
    <mergeCell ref="K1:K2"/>
    <mergeCell ref="M1:M2"/>
    <mergeCell ref="M3:M6"/>
    <mergeCell ref="N1:N2"/>
    <mergeCell ref="O1:O2"/>
    <mergeCell ref="G1:G2"/>
    <mergeCell ref="G6:G7"/>
    <mergeCell ref="H1:H2"/>
    <mergeCell ref="H6:H7"/>
    <mergeCell ref="J1:J2"/>
    <mergeCell ref="A20:B20"/>
    <mergeCell ref="A26:B26"/>
    <mergeCell ref="A28:E28"/>
    <mergeCell ref="A29:C29"/>
    <mergeCell ref="A21:A25"/>
    <mergeCell ref="A1:E1"/>
    <mergeCell ref="A16:C16"/>
    <mergeCell ref="A17:C17"/>
    <mergeCell ref="A18:C18"/>
    <mergeCell ref="A19:C19"/>
  </mergeCells>
  <dataValidations count="4">
    <dataValidation type="list" allowBlank="1" showInputMessage="1" showErrorMessage="1" sqref="D7" xr:uid="{00000000-0002-0000-0500-000000000000}">
      <formula1>$H$8:$H$15</formula1>
    </dataValidation>
    <dataValidation type="list" allowBlank="1" showInputMessage="1" showErrorMessage="1" sqref="D12" xr:uid="{00000000-0002-0000-0500-000001000000}">
      <formula1>$G$8:$G$23</formula1>
    </dataValidation>
    <dataValidation type="list" allowBlank="1" showInputMessage="1" showErrorMessage="1" sqref="D13" xr:uid="{00000000-0002-0000-0500-000002000000}">
      <formula1>$R$3:$R$8</formula1>
    </dataValidation>
    <dataValidation type="list" allowBlank="1" showInputMessage="1" showErrorMessage="1" sqref="D14" xr:uid="{00000000-0002-0000-0500-000003000000}">
      <formula1>$G$3:$G$4</formula1>
    </dataValidation>
  </dataValidation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7"/>
  <dimension ref="A1:V47"/>
  <sheetViews>
    <sheetView workbookViewId="0">
      <selection activeCell="C22" sqref="C22"/>
    </sheetView>
  </sheetViews>
  <sheetFormatPr defaultColWidth="8.875" defaultRowHeight="15"/>
  <cols>
    <col min="1" max="1" width="7.125" customWidth="1"/>
    <col min="2" max="2" width="42.375" customWidth="1"/>
    <col min="3" max="4" width="11.125" customWidth="1"/>
    <col min="5" max="5" width="11.75" customWidth="1"/>
    <col min="6" max="6" width="2.875" style="107" customWidth="1"/>
    <col min="7" max="8" width="15.25" customWidth="1"/>
    <col min="9" max="9" width="2.875" customWidth="1"/>
    <col min="10" max="10" width="8.375" customWidth="1"/>
    <col min="12" max="12" width="2.875" customWidth="1"/>
    <col min="13" max="13" width="8.375" customWidth="1"/>
    <col min="15" max="15" width="9.875" customWidth="1"/>
    <col min="16" max="16" width="2.875" customWidth="1"/>
    <col min="17" max="17" width="8.375" customWidth="1"/>
    <col min="19" max="19" width="10.125" customWidth="1"/>
    <col min="20" max="20" width="2.875" customWidth="1"/>
  </cols>
  <sheetData>
    <row r="1" spans="1:22" ht="15" customHeight="1">
      <c r="A1" s="507" t="s">
        <v>0</v>
      </c>
      <c r="B1" s="508"/>
      <c r="C1" s="508"/>
      <c r="D1" s="508"/>
      <c r="E1" s="509"/>
      <c r="G1" s="493" t="s">
        <v>1</v>
      </c>
      <c r="H1" s="493" t="s">
        <v>2</v>
      </c>
      <c r="J1" s="493" t="s">
        <v>3</v>
      </c>
      <c r="K1" s="493" t="s">
        <v>2</v>
      </c>
      <c r="M1" s="493" t="s">
        <v>3</v>
      </c>
      <c r="N1" s="493" t="s">
        <v>4</v>
      </c>
      <c r="O1" s="493" t="s">
        <v>5</v>
      </c>
      <c r="Q1" s="493" t="s">
        <v>3</v>
      </c>
      <c r="R1" s="493" t="s">
        <v>4</v>
      </c>
      <c r="S1" s="493" t="s">
        <v>5</v>
      </c>
      <c r="T1" s="148"/>
      <c r="U1" s="493" t="s">
        <v>4</v>
      </c>
      <c r="V1" s="493" t="s">
        <v>6</v>
      </c>
    </row>
    <row r="2" spans="1:22" ht="15" customHeight="1">
      <c r="A2" s="371" t="s">
        <v>7</v>
      </c>
      <c r="B2" s="110"/>
      <c r="C2" s="111"/>
      <c r="D2" s="109">
        <v>1</v>
      </c>
      <c r="E2" s="109" t="s">
        <v>8</v>
      </c>
      <c r="G2" s="493"/>
      <c r="H2" s="493"/>
      <c r="J2" s="493"/>
      <c r="K2" s="493"/>
      <c r="M2" s="518"/>
      <c r="N2" s="493"/>
      <c r="O2" s="493"/>
      <c r="P2" s="148"/>
      <c r="Q2" s="518"/>
      <c r="R2" s="493"/>
      <c r="S2" s="493"/>
      <c r="T2" s="148"/>
      <c r="U2" s="493"/>
      <c r="V2" s="493"/>
    </row>
    <row r="3" spans="1:22" ht="15.75" customHeight="1">
      <c r="A3" s="371" t="s">
        <v>9</v>
      </c>
      <c r="B3" s="110"/>
      <c r="C3" s="113"/>
      <c r="D3" s="109">
        <v>3500</v>
      </c>
      <c r="E3" s="109" t="s">
        <v>10</v>
      </c>
      <c r="G3" s="112">
        <v>47</v>
      </c>
      <c r="H3" s="112">
        <v>14</v>
      </c>
      <c r="J3" s="149" t="s">
        <v>11</v>
      </c>
      <c r="K3" s="149">
        <v>20</v>
      </c>
      <c r="M3" s="519" t="s">
        <v>12</v>
      </c>
      <c r="N3" s="150">
        <v>980</v>
      </c>
      <c r="O3" s="149" t="s">
        <v>13</v>
      </c>
      <c r="P3" s="148"/>
      <c r="Q3" s="519" t="s">
        <v>14</v>
      </c>
      <c r="R3" s="150">
        <v>250</v>
      </c>
      <c r="S3" s="149" t="s">
        <v>15</v>
      </c>
      <c r="T3" s="148"/>
      <c r="U3" s="150">
        <v>250</v>
      </c>
      <c r="V3" s="149">
        <v>4</v>
      </c>
    </row>
    <row r="4" spans="1:22">
      <c r="A4" s="371" t="s">
        <v>16</v>
      </c>
      <c r="B4" s="110"/>
      <c r="C4" s="113"/>
      <c r="D4" s="109">
        <v>90</v>
      </c>
      <c r="E4" s="109" t="s">
        <v>17</v>
      </c>
      <c r="G4" s="112">
        <v>128</v>
      </c>
      <c r="H4" s="112">
        <v>20</v>
      </c>
      <c r="J4" s="149" t="s">
        <v>18</v>
      </c>
      <c r="K4" s="149">
        <v>20</v>
      </c>
      <c r="M4" s="519"/>
      <c r="N4" s="151">
        <v>1760</v>
      </c>
      <c r="O4" s="149" t="s">
        <v>19</v>
      </c>
      <c r="P4" s="148"/>
      <c r="Q4" s="519"/>
      <c r="R4" s="151">
        <v>440</v>
      </c>
      <c r="S4" s="149" t="s">
        <v>20</v>
      </c>
      <c r="T4" s="148"/>
      <c r="U4" s="151">
        <v>440</v>
      </c>
      <c r="V4" s="149">
        <v>3.8</v>
      </c>
    </row>
    <row r="5" spans="1:22" ht="15" customHeight="1">
      <c r="A5" s="512" t="s">
        <v>21</v>
      </c>
      <c r="B5" s="513"/>
      <c r="C5" s="514"/>
      <c r="D5" s="141">
        <v>75</v>
      </c>
      <c r="E5" s="109" t="s">
        <v>17</v>
      </c>
      <c r="J5" s="149" t="s">
        <v>22</v>
      </c>
      <c r="K5" s="149">
        <v>20</v>
      </c>
      <c r="M5" s="519"/>
      <c r="N5" s="151">
        <v>3125</v>
      </c>
      <c r="O5" s="149" t="s">
        <v>23</v>
      </c>
      <c r="P5" s="148"/>
      <c r="Q5" s="519"/>
      <c r="R5" s="151">
        <v>980</v>
      </c>
      <c r="S5" s="149" t="s">
        <v>13</v>
      </c>
      <c r="T5" s="148"/>
      <c r="U5" s="151">
        <v>980</v>
      </c>
      <c r="V5" s="149">
        <v>3.8</v>
      </c>
    </row>
    <row r="6" spans="1:22">
      <c r="A6" s="515"/>
      <c r="B6" s="516"/>
      <c r="C6" s="517"/>
      <c r="D6" s="109"/>
      <c r="E6" s="109"/>
      <c r="G6" s="520" t="s">
        <v>24</v>
      </c>
      <c r="H6" s="518" t="s">
        <v>25</v>
      </c>
      <c r="J6" s="149" t="s">
        <v>26</v>
      </c>
      <c r="K6" s="149">
        <v>14</v>
      </c>
      <c r="M6" s="519"/>
      <c r="N6" s="151">
        <v>5470</v>
      </c>
      <c r="O6" s="149" t="s">
        <v>27</v>
      </c>
      <c r="P6" s="148"/>
      <c r="Q6" s="519"/>
      <c r="R6" s="151">
        <v>1760</v>
      </c>
      <c r="S6" s="149" t="s">
        <v>19</v>
      </c>
      <c r="T6" s="148"/>
      <c r="U6" s="151">
        <v>1760</v>
      </c>
      <c r="V6" s="149">
        <v>2.2999999999999998</v>
      </c>
    </row>
    <row r="7" spans="1:22">
      <c r="A7" s="371" t="s">
        <v>28</v>
      </c>
      <c r="B7" s="110"/>
      <c r="C7" s="113"/>
      <c r="D7" s="114">
        <v>600</v>
      </c>
      <c r="E7" s="109" t="s">
        <v>29</v>
      </c>
      <c r="G7" s="521"/>
      <c r="H7" s="522"/>
      <c r="J7" s="149" t="s">
        <v>30</v>
      </c>
      <c r="K7" s="149">
        <v>14</v>
      </c>
      <c r="Q7" s="519"/>
      <c r="R7" s="151">
        <v>3125</v>
      </c>
      <c r="S7" s="149" t="s">
        <v>23</v>
      </c>
      <c r="T7" s="148"/>
      <c r="U7" s="151">
        <v>3125</v>
      </c>
      <c r="V7" s="149">
        <v>2.2999999999999998</v>
      </c>
    </row>
    <row r="8" spans="1:22">
      <c r="A8" s="371" t="s">
        <v>31</v>
      </c>
      <c r="B8" s="110"/>
      <c r="C8" s="113"/>
      <c r="D8" s="116">
        <f>(24*60*60)/D7</f>
        <v>144</v>
      </c>
      <c r="E8" s="109" t="s">
        <v>32</v>
      </c>
      <c r="G8" s="112">
        <v>1</v>
      </c>
      <c r="H8" s="112">
        <v>600</v>
      </c>
      <c r="J8" s="149" t="s">
        <v>33</v>
      </c>
      <c r="K8" s="149">
        <v>14</v>
      </c>
      <c r="Q8" s="519"/>
      <c r="R8" s="151">
        <v>5470</v>
      </c>
      <c r="S8" s="149" t="s">
        <v>27</v>
      </c>
      <c r="T8" s="148"/>
      <c r="U8" s="151">
        <v>5470</v>
      </c>
      <c r="V8" s="149">
        <v>2.2999999999999998</v>
      </c>
    </row>
    <row r="9" spans="1:22">
      <c r="A9" s="371" t="s">
        <v>34</v>
      </c>
      <c r="B9" s="110"/>
      <c r="C9" s="113"/>
      <c r="D9" s="114">
        <v>0</v>
      </c>
      <c r="E9" s="109" t="s">
        <v>32</v>
      </c>
      <c r="G9" s="112">
        <v>2</v>
      </c>
      <c r="H9" s="112">
        <v>1800</v>
      </c>
      <c r="J9" s="149" t="s">
        <v>35</v>
      </c>
      <c r="K9" s="149">
        <v>14</v>
      </c>
    </row>
    <row r="10" spans="1:22">
      <c r="A10" s="371" t="s">
        <v>36</v>
      </c>
      <c r="B10" s="110"/>
      <c r="C10" s="113"/>
      <c r="D10" s="116">
        <f>D8+D9</f>
        <v>144</v>
      </c>
      <c r="E10" s="109" t="s">
        <v>32</v>
      </c>
      <c r="G10" s="112">
        <v>5</v>
      </c>
      <c r="H10" s="112">
        <v>3600</v>
      </c>
    </row>
    <row r="11" spans="1:22">
      <c r="A11" s="371" t="s">
        <v>37</v>
      </c>
      <c r="B11" s="110"/>
      <c r="C11" s="113"/>
      <c r="D11" s="116">
        <f>(24*60*60)/D10</f>
        <v>600</v>
      </c>
      <c r="E11" s="109" t="s">
        <v>29</v>
      </c>
      <c r="G11" s="112">
        <v>10</v>
      </c>
      <c r="H11" s="112">
        <v>7200</v>
      </c>
    </row>
    <row r="12" spans="1:22">
      <c r="A12" s="371" t="s">
        <v>38</v>
      </c>
      <c r="B12" s="110"/>
      <c r="C12" s="113"/>
      <c r="D12" s="114">
        <v>600</v>
      </c>
      <c r="E12" s="109" t="s">
        <v>29</v>
      </c>
      <c r="G12" s="112">
        <v>20</v>
      </c>
      <c r="H12" s="112">
        <v>10800</v>
      </c>
    </row>
    <row r="13" spans="1:22">
      <c r="A13" s="371" t="s">
        <v>39</v>
      </c>
      <c r="B13" s="110"/>
      <c r="C13" s="113"/>
      <c r="D13" s="143">
        <v>5470</v>
      </c>
      <c r="E13" s="109" t="s">
        <v>40</v>
      </c>
      <c r="G13" s="112">
        <v>30</v>
      </c>
      <c r="H13" s="112">
        <v>21600</v>
      </c>
    </row>
    <row r="14" spans="1:22">
      <c r="A14" s="371" t="s">
        <v>41</v>
      </c>
      <c r="B14" s="110"/>
      <c r="C14" s="113"/>
      <c r="D14" s="144">
        <v>128</v>
      </c>
      <c r="E14" s="109" t="s">
        <v>42</v>
      </c>
      <c r="G14" s="112">
        <v>60</v>
      </c>
      <c r="H14" s="112">
        <v>43200</v>
      </c>
    </row>
    <row r="15" spans="1:22">
      <c r="A15" s="371" t="s">
        <v>43</v>
      </c>
      <c r="B15" s="110"/>
      <c r="C15" s="113"/>
      <c r="D15" s="109">
        <v>7</v>
      </c>
      <c r="E15" s="109" t="s">
        <v>44</v>
      </c>
      <c r="G15" s="112">
        <v>120</v>
      </c>
      <c r="H15" s="112">
        <v>86400</v>
      </c>
    </row>
    <row r="16" spans="1:22">
      <c r="A16" s="510" t="s">
        <v>45</v>
      </c>
      <c r="B16" s="511"/>
      <c r="C16" s="497"/>
      <c r="D16" s="144">
        <v>1</v>
      </c>
      <c r="E16" s="109" t="s">
        <v>46</v>
      </c>
      <c r="G16" s="112">
        <v>300</v>
      </c>
      <c r="H16" s="140"/>
    </row>
    <row r="17" spans="1:8">
      <c r="A17" s="496"/>
      <c r="B17" s="511"/>
      <c r="C17" s="497"/>
      <c r="D17" s="109"/>
      <c r="E17" s="109"/>
      <c r="G17" s="112">
        <v>600</v>
      </c>
      <c r="H17" s="140"/>
    </row>
    <row r="18" spans="1:8">
      <c r="A18" s="496"/>
      <c r="B18" s="511"/>
      <c r="C18" s="497"/>
      <c r="D18" s="109"/>
      <c r="E18" s="109"/>
      <c r="G18" s="112">
        <v>1200</v>
      </c>
      <c r="H18" s="140"/>
    </row>
    <row r="19" spans="1:8">
      <c r="A19" s="496"/>
      <c r="B19" s="511"/>
      <c r="C19" s="497"/>
      <c r="D19" s="109"/>
      <c r="E19" s="109"/>
      <c r="G19" s="112">
        <v>1800</v>
      </c>
      <c r="H19" s="140"/>
    </row>
    <row r="20" spans="1:8" ht="45" customHeight="1">
      <c r="A20" s="494" t="s">
        <v>47</v>
      </c>
      <c r="B20" s="495"/>
      <c r="C20" s="122" t="s">
        <v>48</v>
      </c>
      <c r="D20" s="122" t="s">
        <v>49</v>
      </c>
      <c r="E20" s="122" t="s">
        <v>50</v>
      </c>
      <c r="G20" s="112">
        <v>3600</v>
      </c>
      <c r="H20" s="140"/>
    </row>
    <row r="21" spans="1:8" ht="15" customHeight="1">
      <c r="A21" s="504" t="s">
        <v>51</v>
      </c>
      <c r="B21" s="109"/>
      <c r="C21" s="123"/>
      <c r="D21" s="116"/>
      <c r="E21" s="116">
        <f>C21*D21</f>
        <v>0</v>
      </c>
      <c r="G21" s="112">
        <v>7200</v>
      </c>
      <c r="H21" s="140"/>
    </row>
    <row r="22" spans="1:8" ht="15" customHeight="1">
      <c r="A22" s="505"/>
      <c r="B22" s="109" t="s">
        <v>71</v>
      </c>
      <c r="C22" s="123">
        <v>15500</v>
      </c>
      <c r="D22" s="116">
        <v>220</v>
      </c>
      <c r="E22" s="116">
        <f>C22*D22</f>
        <v>3410000</v>
      </c>
      <c r="G22" s="112">
        <v>10800</v>
      </c>
      <c r="H22" s="140"/>
    </row>
    <row r="23" spans="1:8" ht="15" customHeight="1">
      <c r="A23" s="505"/>
      <c r="B23" s="124" t="s">
        <v>53</v>
      </c>
      <c r="C23" s="123">
        <f>D14*1000/(D5/100)</f>
        <v>170666.66666666666</v>
      </c>
      <c r="D23" s="116">
        <f>((37+D15)*8/D13)*1000</f>
        <v>64.3510054844607</v>
      </c>
      <c r="E23" s="116">
        <f>C23*D23</f>
        <v>10982571.602681292</v>
      </c>
      <c r="G23" s="112">
        <v>21600</v>
      </c>
      <c r="H23" s="140"/>
    </row>
    <row r="24" spans="1:8" ht="15" customHeight="1">
      <c r="A24" s="505"/>
      <c r="B24" s="125" t="s">
        <v>54</v>
      </c>
      <c r="C24" s="123">
        <f>C25</f>
        <v>15000</v>
      </c>
      <c r="D24" s="116">
        <f>100+200+((IF(D13=U3,V3,IF(D13=U4,V4,IF(D13=U5,V5,IF(D13=U6,V6,IF(D13=U7,V7,V8))))))*1000*D16)</f>
        <v>2600</v>
      </c>
      <c r="E24" s="116">
        <f t="shared" ref="E24:E26" si="0">C24*D24</f>
        <v>39000000</v>
      </c>
      <c r="H24" s="140"/>
    </row>
    <row r="25" spans="1:8" ht="15" customHeight="1">
      <c r="A25" s="506"/>
      <c r="B25" s="109" t="s">
        <v>55</v>
      </c>
      <c r="C25" s="123">
        <v>15000</v>
      </c>
      <c r="D25" s="126">
        <v>0</v>
      </c>
      <c r="E25" s="116">
        <f t="shared" si="0"/>
        <v>0</v>
      </c>
    </row>
    <row r="26" spans="1:8" ht="15" customHeight="1">
      <c r="A26" s="496" t="s">
        <v>56</v>
      </c>
      <c r="B26" s="497"/>
      <c r="C26" s="123">
        <v>12</v>
      </c>
      <c r="D26" s="116">
        <f>(D11*1000)-((D11/D12)*D22)-SUM(D23:D25)</f>
        <v>597115.64899451553</v>
      </c>
      <c r="E26" s="116">
        <f t="shared" si="0"/>
        <v>7165387.7879341859</v>
      </c>
    </row>
    <row r="27" spans="1:8" ht="15" customHeight="1">
      <c r="A27" s="127"/>
      <c r="B27" s="128"/>
      <c r="C27" s="129"/>
      <c r="D27" s="130"/>
      <c r="E27" s="131"/>
    </row>
    <row r="28" spans="1:8">
      <c r="A28" s="498" t="s">
        <v>57</v>
      </c>
      <c r="B28" s="499"/>
      <c r="C28" s="499"/>
      <c r="D28" s="499"/>
      <c r="E28" s="500"/>
    </row>
    <row r="29" spans="1:8">
      <c r="A29" s="501" t="s">
        <v>58</v>
      </c>
      <c r="B29" s="502"/>
      <c r="C29" s="503"/>
      <c r="D29" s="132">
        <f>((E23+E25+E26)+((E21+E22)*(D11/D12)))/(D11*1000)+(E24/(24*60*60*1000))</f>
        <v>36.381321206581347</v>
      </c>
      <c r="E29" s="133" t="s">
        <v>59</v>
      </c>
    </row>
    <row r="30" spans="1:8">
      <c r="A30" s="121" t="s">
        <v>60</v>
      </c>
      <c r="B30" s="121"/>
      <c r="C30" s="111"/>
      <c r="D30" s="134">
        <f>(D3*1000*(D4/100)/D29)/24</f>
        <v>3607.6204944491406</v>
      </c>
      <c r="E30" s="135" t="s">
        <v>61</v>
      </c>
    </row>
    <row r="31" spans="1:8">
      <c r="D31" s="146">
        <f>D30/365</f>
        <v>9.8838917656140843</v>
      </c>
      <c r="E31" s="112" t="s">
        <v>62</v>
      </c>
    </row>
    <row r="32" spans="1:8">
      <c r="C32" s="137"/>
      <c r="D32" s="147">
        <f>D31*12</f>
        <v>118.60670118736901</v>
      </c>
      <c r="E32" s="139" t="s">
        <v>63</v>
      </c>
    </row>
    <row r="33" spans="3:5">
      <c r="C33" s="137"/>
      <c r="D33" s="137"/>
      <c r="E33" s="140"/>
    </row>
    <row r="34" spans="3:5">
      <c r="C34" s="137"/>
      <c r="D34" s="137"/>
      <c r="E34" s="140"/>
    </row>
    <row r="35" spans="3:5">
      <c r="C35" s="137"/>
      <c r="D35" s="137"/>
      <c r="E35" s="140"/>
    </row>
    <row r="36" spans="3:5">
      <c r="C36" s="137"/>
      <c r="D36" s="137"/>
      <c r="E36" s="140"/>
    </row>
    <row r="37" spans="3:5">
      <c r="C37" s="137"/>
      <c r="D37" s="137"/>
      <c r="E37" s="140"/>
    </row>
    <row r="38" spans="3:5">
      <c r="C38" s="137"/>
      <c r="D38" s="137"/>
      <c r="E38" s="140"/>
    </row>
    <row r="40" spans="3:5">
      <c r="C40" s="137"/>
      <c r="D40" s="137"/>
      <c r="E40" s="140"/>
    </row>
    <row r="41" spans="3:5">
      <c r="C41" s="137"/>
      <c r="D41" s="137"/>
      <c r="E41" s="140"/>
    </row>
    <row r="42" spans="3:5">
      <c r="C42" s="137"/>
      <c r="D42" s="137"/>
      <c r="E42" s="140"/>
    </row>
    <row r="43" spans="3:5">
      <c r="C43" s="137"/>
      <c r="D43" s="137"/>
      <c r="E43" s="140"/>
    </row>
    <row r="44" spans="3:5">
      <c r="C44" s="137"/>
      <c r="D44" s="137"/>
      <c r="E44" s="140"/>
    </row>
    <row r="45" spans="3:5">
      <c r="C45" s="137"/>
      <c r="D45" s="137"/>
      <c r="E45" s="140"/>
    </row>
    <row r="46" spans="3:5">
      <c r="C46" s="137"/>
      <c r="D46" s="137"/>
      <c r="E46" s="140"/>
    </row>
    <row r="47" spans="3:5">
      <c r="C47" s="137"/>
      <c r="D47" s="137"/>
      <c r="E47" s="140"/>
    </row>
  </sheetData>
  <mergeCells count="27">
    <mergeCell ref="V1:V2"/>
    <mergeCell ref="A5:C6"/>
    <mergeCell ref="Q1:Q2"/>
    <mergeCell ref="Q3:Q8"/>
    <mergeCell ref="R1:R2"/>
    <mergeCell ref="S1:S2"/>
    <mergeCell ref="U1:U2"/>
    <mergeCell ref="K1:K2"/>
    <mergeCell ref="M1:M2"/>
    <mergeCell ref="M3:M6"/>
    <mergeCell ref="N1:N2"/>
    <mergeCell ref="O1:O2"/>
    <mergeCell ref="G1:G2"/>
    <mergeCell ref="G6:G7"/>
    <mergeCell ref="H1:H2"/>
    <mergeCell ref="H6:H7"/>
    <mergeCell ref="J1:J2"/>
    <mergeCell ref="A20:B20"/>
    <mergeCell ref="A26:B26"/>
    <mergeCell ref="A28:E28"/>
    <mergeCell ref="A29:C29"/>
    <mergeCell ref="A21:A25"/>
    <mergeCell ref="A1:E1"/>
    <mergeCell ref="A16:C16"/>
    <mergeCell ref="A17:C17"/>
    <mergeCell ref="A18:C18"/>
    <mergeCell ref="A19:C19"/>
  </mergeCells>
  <dataValidations count="4">
    <dataValidation type="list" allowBlank="1" showInputMessage="1" showErrorMessage="1" sqref="D7" xr:uid="{00000000-0002-0000-0600-000000000000}">
      <formula1>$H$8:$H$15</formula1>
    </dataValidation>
    <dataValidation type="list" allowBlank="1" showInputMessage="1" showErrorMessage="1" sqref="D12" xr:uid="{00000000-0002-0000-0600-000001000000}">
      <formula1>$G$8:$G$23</formula1>
    </dataValidation>
    <dataValidation type="list" allowBlank="1" showInputMessage="1" showErrorMessage="1" sqref="D13" xr:uid="{00000000-0002-0000-0600-000002000000}">
      <formula1>$R$3:$R$8</formula1>
    </dataValidation>
    <dataValidation type="list" allowBlank="1" showInputMessage="1" showErrorMessage="1" sqref="D14" xr:uid="{00000000-0002-0000-0600-000003000000}">
      <formula1>$G$3:$G$4</formula1>
    </dataValidation>
  </dataValidation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6"/>
  <dimension ref="A1:V47"/>
  <sheetViews>
    <sheetView topLeftCell="A6" workbookViewId="0">
      <selection activeCell="C22" sqref="C22"/>
    </sheetView>
  </sheetViews>
  <sheetFormatPr defaultColWidth="8.875" defaultRowHeight="15"/>
  <cols>
    <col min="1" max="1" width="7.125" customWidth="1"/>
    <col min="2" max="2" width="42.375" customWidth="1"/>
    <col min="3" max="4" width="11.125" customWidth="1"/>
    <col min="5" max="5" width="11.75" customWidth="1"/>
    <col min="6" max="6" width="2.875" style="107" customWidth="1"/>
    <col min="7" max="8" width="15.25" customWidth="1"/>
    <col min="9" max="9" width="2.875" customWidth="1"/>
    <col min="10" max="10" width="8.375" customWidth="1"/>
    <col min="12" max="12" width="2.875" customWidth="1"/>
    <col min="13" max="13" width="8.375" customWidth="1"/>
    <col min="15" max="15" width="9.875" customWidth="1"/>
    <col min="16" max="16" width="2.875" customWidth="1"/>
    <col min="17" max="17" width="8.375" customWidth="1"/>
    <col min="19" max="19" width="10.125" customWidth="1"/>
    <col min="20" max="20" width="2.875" customWidth="1"/>
  </cols>
  <sheetData>
    <row r="1" spans="1:22" ht="15" customHeight="1">
      <c r="A1" s="507" t="s">
        <v>0</v>
      </c>
      <c r="B1" s="508"/>
      <c r="C1" s="508"/>
      <c r="D1" s="508"/>
      <c r="E1" s="509"/>
      <c r="G1" s="493" t="s">
        <v>1</v>
      </c>
      <c r="H1" s="493" t="s">
        <v>2</v>
      </c>
      <c r="J1" s="493" t="s">
        <v>3</v>
      </c>
      <c r="K1" s="493" t="s">
        <v>2</v>
      </c>
      <c r="M1" s="493" t="s">
        <v>3</v>
      </c>
      <c r="N1" s="493" t="s">
        <v>4</v>
      </c>
      <c r="O1" s="493" t="s">
        <v>5</v>
      </c>
      <c r="Q1" s="493" t="s">
        <v>3</v>
      </c>
      <c r="R1" s="493" t="s">
        <v>4</v>
      </c>
      <c r="S1" s="493" t="s">
        <v>5</v>
      </c>
      <c r="T1" s="148"/>
      <c r="U1" s="493" t="s">
        <v>4</v>
      </c>
      <c r="V1" s="493" t="s">
        <v>6</v>
      </c>
    </row>
    <row r="2" spans="1:22" ht="15" customHeight="1">
      <c r="A2" s="371" t="s">
        <v>7</v>
      </c>
      <c r="B2" s="110"/>
      <c r="C2" s="111"/>
      <c r="D2" s="109">
        <v>1</v>
      </c>
      <c r="E2" s="109" t="s">
        <v>8</v>
      </c>
      <c r="G2" s="493"/>
      <c r="H2" s="493"/>
      <c r="J2" s="493"/>
      <c r="K2" s="493"/>
      <c r="M2" s="518"/>
      <c r="N2" s="493"/>
      <c r="O2" s="493"/>
      <c r="P2" s="148"/>
      <c r="Q2" s="518"/>
      <c r="R2" s="493"/>
      <c r="S2" s="493"/>
      <c r="T2" s="148"/>
      <c r="U2" s="493"/>
      <c r="V2" s="493"/>
    </row>
    <row r="3" spans="1:22" ht="15.75" customHeight="1">
      <c r="A3" s="371" t="s">
        <v>9</v>
      </c>
      <c r="B3" s="110"/>
      <c r="C3" s="113"/>
      <c r="D3" s="109">
        <v>3500</v>
      </c>
      <c r="E3" s="109" t="s">
        <v>10</v>
      </c>
      <c r="G3" s="112">
        <v>47</v>
      </c>
      <c r="H3" s="112">
        <v>14</v>
      </c>
      <c r="J3" s="149" t="s">
        <v>11</v>
      </c>
      <c r="K3" s="149">
        <v>20</v>
      </c>
      <c r="M3" s="519" t="s">
        <v>12</v>
      </c>
      <c r="N3" s="150">
        <v>980</v>
      </c>
      <c r="O3" s="149" t="s">
        <v>13</v>
      </c>
      <c r="P3" s="148"/>
      <c r="Q3" s="519" t="s">
        <v>14</v>
      </c>
      <c r="R3" s="150">
        <v>250</v>
      </c>
      <c r="S3" s="149" t="s">
        <v>15</v>
      </c>
      <c r="T3" s="148"/>
      <c r="U3" s="150">
        <v>250</v>
      </c>
      <c r="V3" s="149">
        <v>4</v>
      </c>
    </row>
    <row r="4" spans="1:22">
      <c r="A4" s="371" t="s">
        <v>16</v>
      </c>
      <c r="B4" s="110"/>
      <c r="C4" s="113"/>
      <c r="D4" s="109">
        <v>90</v>
      </c>
      <c r="E4" s="109" t="s">
        <v>17</v>
      </c>
      <c r="G4" s="112">
        <v>128</v>
      </c>
      <c r="H4" s="112">
        <v>20</v>
      </c>
      <c r="J4" s="149" t="s">
        <v>18</v>
      </c>
      <c r="K4" s="149">
        <v>20</v>
      </c>
      <c r="M4" s="519"/>
      <c r="N4" s="151">
        <v>1760</v>
      </c>
      <c r="O4" s="149" t="s">
        <v>19</v>
      </c>
      <c r="P4" s="148"/>
      <c r="Q4" s="519"/>
      <c r="R4" s="151">
        <v>440</v>
      </c>
      <c r="S4" s="149" t="s">
        <v>20</v>
      </c>
      <c r="T4" s="148"/>
      <c r="U4" s="151">
        <v>440</v>
      </c>
      <c r="V4" s="149">
        <v>3.8</v>
      </c>
    </row>
    <row r="5" spans="1:22" ht="15" customHeight="1">
      <c r="A5" s="512" t="s">
        <v>21</v>
      </c>
      <c r="B5" s="513"/>
      <c r="C5" s="514"/>
      <c r="D5" s="141">
        <v>75</v>
      </c>
      <c r="E5" s="109" t="s">
        <v>17</v>
      </c>
      <c r="J5" s="149" t="s">
        <v>22</v>
      </c>
      <c r="K5" s="149">
        <v>20</v>
      </c>
      <c r="M5" s="519"/>
      <c r="N5" s="151">
        <v>3125</v>
      </c>
      <c r="O5" s="149" t="s">
        <v>23</v>
      </c>
      <c r="P5" s="148"/>
      <c r="Q5" s="519"/>
      <c r="R5" s="151">
        <v>980</v>
      </c>
      <c r="S5" s="149" t="s">
        <v>13</v>
      </c>
      <c r="T5" s="148"/>
      <c r="U5" s="151">
        <v>980</v>
      </c>
      <c r="V5" s="149">
        <v>3.8</v>
      </c>
    </row>
    <row r="6" spans="1:22">
      <c r="A6" s="515"/>
      <c r="B6" s="516"/>
      <c r="C6" s="517"/>
      <c r="D6" s="109"/>
      <c r="E6" s="109"/>
      <c r="G6" s="520" t="s">
        <v>24</v>
      </c>
      <c r="H6" s="518" t="s">
        <v>25</v>
      </c>
      <c r="J6" s="149" t="s">
        <v>26</v>
      </c>
      <c r="K6" s="149">
        <v>14</v>
      </c>
      <c r="M6" s="519"/>
      <c r="N6" s="151">
        <v>5470</v>
      </c>
      <c r="O6" s="149" t="s">
        <v>27</v>
      </c>
      <c r="P6" s="148"/>
      <c r="Q6" s="519"/>
      <c r="R6" s="151">
        <v>1760</v>
      </c>
      <c r="S6" s="149" t="s">
        <v>19</v>
      </c>
      <c r="T6" s="148"/>
      <c r="U6" s="151">
        <v>1760</v>
      </c>
      <c r="V6" s="149">
        <v>2.2999999999999998</v>
      </c>
    </row>
    <row r="7" spans="1:22">
      <c r="A7" s="371" t="s">
        <v>28</v>
      </c>
      <c r="B7" s="110"/>
      <c r="C7" s="113"/>
      <c r="D7" s="114">
        <v>600</v>
      </c>
      <c r="E7" s="109" t="s">
        <v>29</v>
      </c>
      <c r="G7" s="521"/>
      <c r="H7" s="522"/>
      <c r="J7" s="149" t="s">
        <v>30</v>
      </c>
      <c r="K7" s="149">
        <v>14</v>
      </c>
      <c r="Q7" s="519"/>
      <c r="R7" s="151">
        <v>3125</v>
      </c>
      <c r="S7" s="149" t="s">
        <v>23</v>
      </c>
      <c r="T7" s="148"/>
      <c r="U7" s="151">
        <v>3125</v>
      </c>
      <c r="V7" s="149">
        <v>2.2999999999999998</v>
      </c>
    </row>
    <row r="8" spans="1:22">
      <c r="A8" s="371" t="s">
        <v>31</v>
      </c>
      <c r="B8" s="110"/>
      <c r="C8" s="113"/>
      <c r="D8" s="116">
        <f>(24*60*60)/D7</f>
        <v>144</v>
      </c>
      <c r="E8" s="109" t="s">
        <v>32</v>
      </c>
      <c r="G8" s="112">
        <v>1</v>
      </c>
      <c r="H8" s="112">
        <v>600</v>
      </c>
      <c r="J8" s="149" t="s">
        <v>33</v>
      </c>
      <c r="K8" s="149">
        <v>14</v>
      </c>
      <c r="Q8" s="519"/>
      <c r="R8" s="151">
        <v>5470</v>
      </c>
      <c r="S8" s="149" t="s">
        <v>27</v>
      </c>
      <c r="T8" s="148"/>
      <c r="U8" s="151">
        <v>5470</v>
      </c>
      <c r="V8" s="149">
        <v>2.2999999999999998</v>
      </c>
    </row>
    <row r="9" spans="1:22">
      <c r="A9" s="371" t="s">
        <v>34</v>
      </c>
      <c r="B9" s="110"/>
      <c r="C9" s="113"/>
      <c r="D9" s="114">
        <v>0</v>
      </c>
      <c r="E9" s="109" t="s">
        <v>32</v>
      </c>
      <c r="G9" s="112">
        <v>2</v>
      </c>
      <c r="H9" s="112">
        <v>1800</v>
      </c>
      <c r="J9" s="149" t="s">
        <v>35</v>
      </c>
      <c r="K9" s="149">
        <v>14</v>
      </c>
    </row>
    <row r="10" spans="1:22">
      <c r="A10" s="371" t="s">
        <v>36</v>
      </c>
      <c r="B10" s="110"/>
      <c r="C10" s="113"/>
      <c r="D10" s="116">
        <f>D8+D9</f>
        <v>144</v>
      </c>
      <c r="E10" s="109" t="s">
        <v>32</v>
      </c>
      <c r="G10" s="112">
        <v>5</v>
      </c>
      <c r="H10" s="112">
        <v>3600</v>
      </c>
    </row>
    <row r="11" spans="1:22">
      <c r="A11" s="371" t="s">
        <v>37</v>
      </c>
      <c r="B11" s="110"/>
      <c r="C11" s="113"/>
      <c r="D11" s="116">
        <f>(24*60*60)/D10</f>
        <v>600</v>
      </c>
      <c r="E11" s="109" t="s">
        <v>29</v>
      </c>
      <c r="G11" s="112">
        <v>10</v>
      </c>
      <c r="H11" s="112">
        <v>7200</v>
      </c>
    </row>
    <row r="12" spans="1:22">
      <c r="A12" s="371" t="s">
        <v>38</v>
      </c>
      <c r="B12" s="110"/>
      <c r="C12" s="113"/>
      <c r="D12" s="114">
        <v>600</v>
      </c>
      <c r="E12" s="109" t="s">
        <v>29</v>
      </c>
      <c r="G12" s="112">
        <v>20</v>
      </c>
      <c r="H12" s="112">
        <v>10800</v>
      </c>
    </row>
    <row r="13" spans="1:22">
      <c r="A13" s="371" t="s">
        <v>39</v>
      </c>
      <c r="B13" s="110"/>
      <c r="C13" s="113"/>
      <c r="D13" s="143">
        <v>5470</v>
      </c>
      <c r="E13" s="109" t="s">
        <v>40</v>
      </c>
      <c r="G13" s="112">
        <v>30</v>
      </c>
      <c r="H13" s="112">
        <v>21600</v>
      </c>
    </row>
    <row r="14" spans="1:22">
      <c r="A14" s="371" t="s">
        <v>41</v>
      </c>
      <c r="B14" s="110"/>
      <c r="C14" s="113"/>
      <c r="D14" s="144">
        <v>128</v>
      </c>
      <c r="E14" s="109" t="s">
        <v>42</v>
      </c>
      <c r="G14" s="112">
        <v>60</v>
      </c>
      <c r="H14" s="112">
        <v>43200</v>
      </c>
    </row>
    <row r="15" spans="1:22">
      <c r="A15" s="371" t="s">
        <v>43</v>
      </c>
      <c r="B15" s="110"/>
      <c r="C15" s="113"/>
      <c r="D15" s="109">
        <v>5</v>
      </c>
      <c r="E15" s="109" t="s">
        <v>44</v>
      </c>
      <c r="G15" s="112">
        <v>120</v>
      </c>
      <c r="H15" s="112">
        <v>86400</v>
      </c>
    </row>
    <row r="16" spans="1:22">
      <c r="A16" s="510" t="s">
        <v>45</v>
      </c>
      <c r="B16" s="511"/>
      <c r="C16" s="497"/>
      <c r="D16" s="144">
        <v>1</v>
      </c>
      <c r="E16" s="109" t="s">
        <v>46</v>
      </c>
      <c r="G16" s="112">
        <v>300</v>
      </c>
      <c r="H16" s="140"/>
    </row>
    <row r="17" spans="1:8">
      <c r="A17" s="496"/>
      <c r="B17" s="511"/>
      <c r="C17" s="497"/>
      <c r="D17" s="109"/>
      <c r="E17" s="109"/>
      <c r="G17" s="112">
        <v>600</v>
      </c>
      <c r="H17" s="140"/>
    </row>
    <row r="18" spans="1:8">
      <c r="A18" s="496"/>
      <c r="B18" s="511"/>
      <c r="C18" s="497"/>
      <c r="D18" s="109"/>
      <c r="E18" s="109"/>
      <c r="G18" s="112">
        <v>1200</v>
      </c>
      <c r="H18" s="140"/>
    </row>
    <row r="19" spans="1:8">
      <c r="A19" s="496"/>
      <c r="B19" s="511"/>
      <c r="C19" s="497"/>
      <c r="D19" s="109"/>
      <c r="E19" s="109"/>
      <c r="G19" s="112">
        <v>1800</v>
      </c>
      <c r="H19" s="140"/>
    </row>
    <row r="20" spans="1:8" ht="45" customHeight="1">
      <c r="A20" s="494" t="s">
        <v>47</v>
      </c>
      <c r="B20" s="495"/>
      <c r="C20" s="122" t="s">
        <v>48</v>
      </c>
      <c r="D20" s="122" t="s">
        <v>49</v>
      </c>
      <c r="E20" s="122" t="s">
        <v>50</v>
      </c>
      <c r="G20" s="112">
        <v>3600</v>
      </c>
      <c r="H20" s="140"/>
    </row>
    <row r="21" spans="1:8" ht="15" customHeight="1">
      <c r="A21" s="504" t="s">
        <v>51</v>
      </c>
      <c r="B21" s="109"/>
      <c r="C21" s="123"/>
      <c r="D21" s="116"/>
      <c r="E21" s="116">
        <f>C21*D21</f>
        <v>0</v>
      </c>
      <c r="G21" s="112">
        <v>7200</v>
      </c>
      <c r="H21" s="140"/>
    </row>
    <row r="22" spans="1:8" ht="15" customHeight="1">
      <c r="A22" s="505"/>
      <c r="B22" s="109" t="s">
        <v>72</v>
      </c>
      <c r="C22" s="123">
        <v>15500</v>
      </c>
      <c r="D22" s="116">
        <v>500</v>
      </c>
      <c r="E22" s="116">
        <f>C22*D22</f>
        <v>7750000</v>
      </c>
      <c r="G22" s="112">
        <v>10800</v>
      </c>
      <c r="H22" s="140"/>
    </row>
    <row r="23" spans="1:8" ht="15" customHeight="1">
      <c r="A23" s="505"/>
      <c r="B23" s="124" t="s">
        <v>53</v>
      </c>
      <c r="C23" s="123">
        <f>D14*1000/(D5/100)</f>
        <v>170666.66666666666</v>
      </c>
      <c r="D23" s="116">
        <f>((37+D15)*8/D13)*1000</f>
        <v>61.425959780621568</v>
      </c>
      <c r="E23" s="116">
        <f>C23*D23</f>
        <v>10483363.802559413</v>
      </c>
      <c r="G23" s="112">
        <v>21600</v>
      </c>
      <c r="H23" s="140"/>
    </row>
    <row r="24" spans="1:8" ht="15" customHeight="1">
      <c r="A24" s="505"/>
      <c r="B24" s="125" t="s">
        <v>54</v>
      </c>
      <c r="C24" s="123">
        <f>C25</f>
        <v>15000</v>
      </c>
      <c r="D24" s="116">
        <f>100+200+((IF(D13=U3,V3,IF(D13=U4,V4,IF(D13=U5,V5,IF(D13=U6,V6,IF(D13=U7,V7,V8))))))*1000*D16)</f>
        <v>2600</v>
      </c>
      <c r="E24" s="116">
        <f t="shared" ref="E24:E26" si="0">C24*D24</f>
        <v>39000000</v>
      </c>
      <c r="H24" s="140"/>
    </row>
    <row r="25" spans="1:8" ht="15" customHeight="1">
      <c r="A25" s="506"/>
      <c r="B25" s="109" t="s">
        <v>55</v>
      </c>
      <c r="C25" s="123">
        <v>15000</v>
      </c>
      <c r="D25" s="126">
        <v>0</v>
      </c>
      <c r="E25" s="116">
        <f t="shared" si="0"/>
        <v>0</v>
      </c>
    </row>
    <row r="26" spans="1:8" ht="15" customHeight="1">
      <c r="A26" s="496" t="s">
        <v>56</v>
      </c>
      <c r="B26" s="497"/>
      <c r="C26" s="123">
        <v>12</v>
      </c>
      <c r="D26" s="116">
        <f>(D11*1000)-((D11/D12)*D22)-SUM(D23:D25)</f>
        <v>596838.57404021942</v>
      </c>
      <c r="E26" s="116">
        <f t="shared" si="0"/>
        <v>7162062.888482633</v>
      </c>
    </row>
    <row r="27" spans="1:8" ht="15" customHeight="1">
      <c r="A27" s="127"/>
      <c r="B27" s="128"/>
      <c r="C27" s="129"/>
      <c r="D27" s="130"/>
      <c r="E27" s="131"/>
    </row>
    <row r="28" spans="1:8">
      <c r="A28" s="498" t="s">
        <v>57</v>
      </c>
      <c r="B28" s="499"/>
      <c r="C28" s="499"/>
      <c r="D28" s="499"/>
      <c r="E28" s="500"/>
    </row>
    <row r="29" spans="1:8">
      <c r="A29" s="501" t="s">
        <v>58</v>
      </c>
      <c r="B29" s="502"/>
      <c r="C29" s="503"/>
      <c r="D29" s="132">
        <f>((E23+E25+E26)+((E21+E22)*(D11/D12)))/(D11*1000)+(E24/(24*60*60*1000))</f>
        <v>42.777100040625633</v>
      </c>
      <c r="E29" s="133" t="s">
        <v>59</v>
      </c>
    </row>
    <row r="30" spans="1:8">
      <c r="A30" s="121" t="s">
        <v>60</v>
      </c>
      <c r="B30" s="121"/>
      <c r="C30" s="111"/>
      <c r="D30" s="134">
        <f>(D3*1000*(D4/100)/D29)/24</f>
        <v>3068.2304287890292</v>
      </c>
      <c r="E30" s="135" t="s">
        <v>61</v>
      </c>
    </row>
    <row r="31" spans="1:8">
      <c r="D31" s="146">
        <f>D30/365</f>
        <v>8.4061107638055592</v>
      </c>
      <c r="E31" s="112" t="s">
        <v>62</v>
      </c>
    </row>
    <row r="32" spans="1:8">
      <c r="C32" s="137"/>
      <c r="D32" s="147">
        <f>D31*12</f>
        <v>100.87332916566672</v>
      </c>
      <c r="E32" s="139" t="s">
        <v>63</v>
      </c>
    </row>
    <row r="33" spans="3:5">
      <c r="C33" s="137"/>
      <c r="D33" s="137"/>
      <c r="E33" s="140"/>
    </row>
    <row r="34" spans="3:5">
      <c r="C34" s="137"/>
      <c r="D34" s="137"/>
      <c r="E34" s="140"/>
    </row>
    <row r="35" spans="3:5">
      <c r="C35" s="137"/>
      <c r="D35" s="137"/>
      <c r="E35" s="140"/>
    </row>
    <row r="36" spans="3:5">
      <c r="C36" s="137"/>
      <c r="D36" s="137"/>
      <c r="E36" s="140"/>
    </row>
    <row r="37" spans="3:5">
      <c r="C37" s="137"/>
      <c r="D37" s="137"/>
      <c r="E37" s="140"/>
    </row>
    <row r="38" spans="3:5">
      <c r="C38" s="137"/>
      <c r="D38" s="137"/>
      <c r="E38" s="140"/>
    </row>
    <row r="40" spans="3:5">
      <c r="C40" s="137"/>
      <c r="D40" s="137"/>
      <c r="E40" s="140"/>
    </row>
    <row r="41" spans="3:5">
      <c r="C41" s="137"/>
      <c r="D41" s="137"/>
      <c r="E41" s="140"/>
    </row>
    <row r="42" spans="3:5">
      <c r="C42" s="137"/>
      <c r="D42" s="137"/>
      <c r="E42" s="140"/>
    </row>
    <row r="43" spans="3:5">
      <c r="C43" s="137"/>
      <c r="D43" s="137"/>
      <c r="E43" s="140"/>
    </row>
    <row r="44" spans="3:5">
      <c r="C44" s="137"/>
      <c r="D44" s="137"/>
      <c r="E44" s="140"/>
    </row>
    <row r="45" spans="3:5">
      <c r="C45" s="137"/>
      <c r="D45" s="137"/>
      <c r="E45" s="140"/>
    </row>
    <row r="46" spans="3:5">
      <c r="C46" s="137"/>
      <c r="D46" s="137"/>
      <c r="E46" s="140"/>
    </row>
    <row r="47" spans="3:5">
      <c r="C47" s="137"/>
      <c r="D47" s="137"/>
      <c r="E47" s="140"/>
    </row>
  </sheetData>
  <mergeCells count="27">
    <mergeCell ref="V1:V2"/>
    <mergeCell ref="A5:C6"/>
    <mergeCell ref="Q1:Q2"/>
    <mergeCell ref="Q3:Q8"/>
    <mergeCell ref="R1:R2"/>
    <mergeCell ref="S1:S2"/>
    <mergeCell ref="U1:U2"/>
    <mergeCell ref="K1:K2"/>
    <mergeCell ref="M1:M2"/>
    <mergeCell ref="M3:M6"/>
    <mergeCell ref="N1:N2"/>
    <mergeCell ref="O1:O2"/>
    <mergeCell ref="G1:G2"/>
    <mergeCell ref="G6:G7"/>
    <mergeCell ref="H1:H2"/>
    <mergeCell ref="H6:H7"/>
    <mergeCell ref="J1:J2"/>
    <mergeCell ref="A20:B20"/>
    <mergeCell ref="A26:B26"/>
    <mergeCell ref="A28:E28"/>
    <mergeCell ref="A29:C29"/>
    <mergeCell ref="A21:A25"/>
    <mergeCell ref="A1:E1"/>
    <mergeCell ref="A16:C16"/>
    <mergeCell ref="A17:C17"/>
    <mergeCell ref="A18:C18"/>
    <mergeCell ref="A19:C19"/>
  </mergeCells>
  <dataValidations count="4">
    <dataValidation type="list" allowBlank="1" showInputMessage="1" showErrorMessage="1" sqref="D7" xr:uid="{00000000-0002-0000-0700-000000000000}">
      <formula1>$H$8:$H$15</formula1>
    </dataValidation>
    <dataValidation type="list" allowBlank="1" showInputMessage="1" showErrorMessage="1" sqref="D12" xr:uid="{00000000-0002-0000-0700-000001000000}">
      <formula1>$G$8:$G$23</formula1>
    </dataValidation>
    <dataValidation type="list" allowBlank="1" showInputMessage="1" showErrorMessage="1" sqref="D13" xr:uid="{00000000-0002-0000-0700-000002000000}">
      <formula1>$R$3:$R$8</formula1>
    </dataValidation>
    <dataValidation type="list" allowBlank="1" showInputMessage="1" showErrorMessage="1" sqref="D14" xr:uid="{00000000-0002-0000-0700-000003000000}">
      <formula1>$G$3:$G$4</formula1>
    </dataValidation>
  </dataValidation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5"/>
  <dimension ref="A1:V47"/>
  <sheetViews>
    <sheetView workbookViewId="0">
      <selection activeCell="C22" sqref="C22"/>
    </sheetView>
  </sheetViews>
  <sheetFormatPr defaultColWidth="8.875" defaultRowHeight="15"/>
  <cols>
    <col min="1" max="1" width="7.125" customWidth="1"/>
    <col min="2" max="2" width="42.375" customWidth="1"/>
    <col min="3" max="4" width="11.125" customWidth="1"/>
    <col min="5" max="5" width="11.75" customWidth="1"/>
    <col min="6" max="6" width="2.875" style="107" customWidth="1"/>
    <col min="7" max="8" width="15.25" customWidth="1"/>
    <col min="9" max="9" width="2.875" customWidth="1"/>
    <col min="10" max="10" width="8.375" customWidth="1"/>
    <col min="12" max="12" width="2.875" customWidth="1"/>
    <col min="13" max="13" width="8.375" customWidth="1"/>
    <col min="15" max="15" width="9.875" customWidth="1"/>
    <col min="16" max="16" width="2.875" customWidth="1"/>
    <col min="17" max="17" width="8.375" customWidth="1"/>
    <col min="19" max="19" width="10.125" customWidth="1"/>
    <col min="20" max="20" width="2.875" customWidth="1"/>
  </cols>
  <sheetData>
    <row r="1" spans="1:22" ht="15" customHeight="1">
      <c r="A1" s="507" t="s">
        <v>0</v>
      </c>
      <c r="B1" s="508"/>
      <c r="C1" s="508"/>
      <c r="D1" s="508"/>
      <c r="E1" s="509"/>
      <c r="G1" s="493" t="s">
        <v>1</v>
      </c>
      <c r="H1" s="493" t="s">
        <v>2</v>
      </c>
      <c r="J1" s="493" t="s">
        <v>3</v>
      </c>
      <c r="K1" s="493" t="s">
        <v>2</v>
      </c>
      <c r="M1" s="493" t="s">
        <v>3</v>
      </c>
      <c r="N1" s="493" t="s">
        <v>4</v>
      </c>
      <c r="O1" s="493" t="s">
        <v>5</v>
      </c>
      <c r="Q1" s="493" t="s">
        <v>3</v>
      </c>
      <c r="R1" s="493" t="s">
        <v>4</v>
      </c>
      <c r="S1" s="493" t="s">
        <v>5</v>
      </c>
      <c r="T1" s="148"/>
      <c r="U1" s="493" t="s">
        <v>4</v>
      </c>
      <c r="V1" s="493" t="s">
        <v>6</v>
      </c>
    </row>
    <row r="2" spans="1:22" ht="15" customHeight="1">
      <c r="A2" s="371" t="s">
        <v>7</v>
      </c>
      <c r="B2" s="110"/>
      <c r="C2" s="111"/>
      <c r="D2" s="109">
        <v>1</v>
      </c>
      <c r="E2" s="109" t="s">
        <v>8</v>
      </c>
      <c r="G2" s="493"/>
      <c r="H2" s="493"/>
      <c r="J2" s="493"/>
      <c r="K2" s="493"/>
      <c r="M2" s="518"/>
      <c r="N2" s="493"/>
      <c r="O2" s="493"/>
      <c r="P2" s="148"/>
      <c r="Q2" s="518"/>
      <c r="R2" s="493"/>
      <c r="S2" s="493"/>
      <c r="T2" s="148"/>
      <c r="U2" s="493"/>
      <c r="V2" s="493"/>
    </row>
    <row r="3" spans="1:22" ht="15.75" customHeight="1">
      <c r="A3" s="371" t="s">
        <v>9</v>
      </c>
      <c r="B3" s="110"/>
      <c r="C3" s="113"/>
      <c r="D3" s="109">
        <v>3500</v>
      </c>
      <c r="E3" s="109" t="s">
        <v>10</v>
      </c>
      <c r="G3" s="112">
        <v>47</v>
      </c>
      <c r="H3" s="112">
        <v>14</v>
      </c>
      <c r="J3" s="149" t="s">
        <v>11</v>
      </c>
      <c r="K3" s="149">
        <v>20</v>
      </c>
      <c r="M3" s="519" t="s">
        <v>12</v>
      </c>
      <c r="N3" s="150">
        <v>980</v>
      </c>
      <c r="O3" s="149" t="s">
        <v>13</v>
      </c>
      <c r="P3" s="148"/>
      <c r="Q3" s="519" t="s">
        <v>14</v>
      </c>
      <c r="R3" s="150">
        <v>250</v>
      </c>
      <c r="S3" s="149" t="s">
        <v>15</v>
      </c>
      <c r="T3" s="148"/>
      <c r="U3" s="150">
        <v>250</v>
      </c>
      <c r="V3" s="149">
        <v>4</v>
      </c>
    </row>
    <row r="4" spans="1:22">
      <c r="A4" s="371" t="s">
        <v>16</v>
      </c>
      <c r="B4" s="110"/>
      <c r="C4" s="113"/>
      <c r="D4" s="109">
        <v>90</v>
      </c>
      <c r="E4" s="109" t="s">
        <v>17</v>
      </c>
      <c r="G4" s="112">
        <v>128</v>
      </c>
      <c r="H4" s="112">
        <v>20</v>
      </c>
      <c r="J4" s="149" t="s">
        <v>18</v>
      </c>
      <c r="K4" s="149">
        <v>20</v>
      </c>
      <c r="M4" s="519"/>
      <c r="N4" s="151">
        <v>1760</v>
      </c>
      <c r="O4" s="149" t="s">
        <v>19</v>
      </c>
      <c r="P4" s="148"/>
      <c r="Q4" s="519"/>
      <c r="R4" s="151">
        <v>440</v>
      </c>
      <c r="S4" s="149" t="s">
        <v>20</v>
      </c>
      <c r="T4" s="148"/>
      <c r="U4" s="151">
        <v>440</v>
      </c>
      <c r="V4" s="149">
        <v>3.8</v>
      </c>
    </row>
    <row r="5" spans="1:22" ht="15" customHeight="1">
      <c r="A5" s="512" t="s">
        <v>21</v>
      </c>
      <c r="B5" s="513"/>
      <c r="C5" s="514"/>
      <c r="D5" s="141">
        <v>75</v>
      </c>
      <c r="E5" s="109" t="s">
        <v>17</v>
      </c>
      <c r="J5" s="149" t="s">
        <v>22</v>
      </c>
      <c r="K5" s="149">
        <v>20</v>
      </c>
      <c r="M5" s="519"/>
      <c r="N5" s="151">
        <v>3125</v>
      </c>
      <c r="O5" s="149" t="s">
        <v>23</v>
      </c>
      <c r="P5" s="148"/>
      <c r="Q5" s="519"/>
      <c r="R5" s="151">
        <v>980</v>
      </c>
      <c r="S5" s="149" t="s">
        <v>13</v>
      </c>
      <c r="T5" s="148"/>
      <c r="U5" s="151">
        <v>980</v>
      </c>
      <c r="V5" s="149">
        <v>3.8</v>
      </c>
    </row>
    <row r="6" spans="1:22">
      <c r="A6" s="515"/>
      <c r="B6" s="516"/>
      <c r="C6" s="517"/>
      <c r="D6" s="109"/>
      <c r="E6" s="109"/>
      <c r="G6" s="520" t="s">
        <v>24</v>
      </c>
      <c r="H6" s="518" t="s">
        <v>25</v>
      </c>
      <c r="J6" s="149" t="s">
        <v>26</v>
      </c>
      <c r="K6" s="149">
        <v>14</v>
      </c>
      <c r="M6" s="519"/>
      <c r="N6" s="151">
        <v>5470</v>
      </c>
      <c r="O6" s="149" t="s">
        <v>27</v>
      </c>
      <c r="P6" s="148"/>
      <c r="Q6" s="519"/>
      <c r="R6" s="151">
        <v>1760</v>
      </c>
      <c r="S6" s="149" t="s">
        <v>19</v>
      </c>
      <c r="T6" s="148"/>
      <c r="U6" s="151">
        <v>1760</v>
      </c>
      <c r="V6" s="149">
        <v>2.2999999999999998</v>
      </c>
    </row>
    <row r="7" spans="1:22">
      <c r="A7" s="371" t="s">
        <v>28</v>
      </c>
      <c r="B7" s="110"/>
      <c r="C7" s="113"/>
      <c r="D7" s="114">
        <v>600</v>
      </c>
      <c r="E7" s="109" t="s">
        <v>29</v>
      </c>
      <c r="G7" s="521"/>
      <c r="H7" s="522"/>
      <c r="J7" s="149" t="s">
        <v>30</v>
      </c>
      <c r="K7" s="149">
        <v>14</v>
      </c>
      <c r="Q7" s="519"/>
      <c r="R7" s="151">
        <v>3125</v>
      </c>
      <c r="S7" s="149" t="s">
        <v>23</v>
      </c>
      <c r="T7" s="148"/>
      <c r="U7" s="151">
        <v>3125</v>
      </c>
      <c r="V7" s="149">
        <v>2.2999999999999998</v>
      </c>
    </row>
    <row r="8" spans="1:22">
      <c r="A8" s="371" t="s">
        <v>31</v>
      </c>
      <c r="B8" s="110"/>
      <c r="C8" s="113"/>
      <c r="D8" s="116">
        <f>(24*60*60)/D7</f>
        <v>144</v>
      </c>
      <c r="E8" s="109" t="s">
        <v>32</v>
      </c>
      <c r="G8" s="112">
        <v>1</v>
      </c>
      <c r="H8" s="112">
        <v>600</v>
      </c>
      <c r="J8" s="149" t="s">
        <v>33</v>
      </c>
      <c r="K8" s="149">
        <v>14</v>
      </c>
      <c r="Q8" s="519"/>
      <c r="R8" s="151">
        <v>5470</v>
      </c>
      <c r="S8" s="149" t="s">
        <v>27</v>
      </c>
      <c r="T8" s="148"/>
      <c r="U8" s="151">
        <v>5470</v>
      </c>
      <c r="V8" s="149">
        <v>2.2999999999999998</v>
      </c>
    </row>
    <row r="9" spans="1:22">
      <c r="A9" s="371" t="s">
        <v>34</v>
      </c>
      <c r="B9" s="110"/>
      <c r="C9" s="113"/>
      <c r="D9" s="114">
        <v>0</v>
      </c>
      <c r="E9" s="109" t="s">
        <v>32</v>
      </c>
      <c r="G9" s="112">
        <v>2</v>
      </c>
      <c r="H9" s="112">
        <v>1800</v>
      </c>
      <c r="J9" s="149" t="s">
        <v>35</v>
      </c>
      <c r="K9" s="149">
        <v>14</v>
      </c>
    </row>
    <row r="10" spans="1:22">
      <c r="A10" s="371" t="s">
        <v>36</v>
      </c>
      <c r="B10" s="110"/>
      <c r="C10" s="113"/>
      <c r="D10" s="116">
        <f>D8+D9</f>
        <v>144</v>
      </c>
      <c r="E10" s="109" t="s">
        <v>32</v>
      </c>
      <c r="G10" s="112">
        <v>5</v>
      </c>
      <c r="H10" s="112">
        <v>3600</v>
      </c>
    </row>
    <row r="11" spans="1:22">
      <c r="A11" s="371" t="s">
        <v>37</v>
      </c>
      <c r="B11" s="110"/>
      <c r="C11" s="113"/>
      <c r="D11" s="116">
        <f>(24*60*60)/D10</f>
        <v>600</v>
      </c>
      <c r="E11" s="109" t="s">
        <v>29</v>
      </c>
      <c r="G11" s="112">
        <v>10</v>
      </c>
      <c r="H11" s="112">
        <v>7200</v>
      </c>
    </row>
    <row r="12" spans="1:22">
      <c r="A12" s="371" t="s">
        <v>38</v>
      </c>
      <c r="B12" s="110"/>
      <c r="C12" s="113"/>
      <c r="D12" s="114">
        <v>600</v>
      </c>
      <c r="E12" s="109" t="s">
        <v>29</v>
      </c>
      <c r="G12" s="112">
        <v>20</v>
      </c>
      <c r="H12" s="112">
        <v>10800</v>
      </c>
    </row>
    <row r="13" spans="1:22">
      <c r="A13" s="371" t="s">
        <v>39</v>
      </c>
      <c r="B13" s="110"/>
      <c r="C13" s="113"/>
      <c r="D13" s="143">
        <v>5470</v>
      </c>
      <c r="E13" s="109" t="s">
        <v>40</v>
      </c>
      <c r="G13" s="112">
        <v>30</v>
      </c>
      <c r="H13" s="112">
        <v>21600</v>
      </c>
    </row>
    <row r="14" spans="1:22">
      <c r="A14" s="371" t="s">
        <v>41</v>
      </c>
      <c r="B14" s="110"/>
      <c r="C14" s="113"/>
      <c r="D14" s="144">
        <v>128</v>
      </c>
      <c r="E14" s="109" t="s">
        <v>42</v>
      </c>
      <c r="G14" s="112">
        <v>60</v>
      </c>
      <c r="H14" s="112">
        <v>43200</v>
      </c>
    </row>
    <row r="15" spans="1:22">
      <c r="A15" s="371" t="s">
        <v>43</v>
      </c>
      <c r="B15" s="110"/>
      <c r="C15" s="113"/>
      <c r="D15" s="109">
        <v>9</v>
      </c>
      <c r="E15" s="109" t="s">
        <v>44</v>
      </c>
      <c r="G15" s="112">
        <v>120</v>
      </c>
      <c r="H15" s="112">
        <v>86400</v>
      </c>
    </row>
    <row r="16" spans="1:22">
      <c r="A16" s="510" t="s">
        <v>45</v>
      </c>
      <c r="B16" s="511"/>
      <c r="C16" s="497"/>
      <c r="D16" s="144">
        <v>1</v>
      </c>
      <c r="E16" s="109" t="s">
        <v>46</v>
      </c>
      <c r="G16" s="112">
        <v>300</v>
      </c>
      <c r="H16" s="140"/>
    </row>
    <row r="17" spans="1:8">
      <c r="A17" s="496"/>
      <c r="B17" s="511"/>
      <c r="C17" s="497"/>
      <c r="D17" s="109"/>
      <c r="E17" s="109"/>
      <c r="G17" s="112">
        <v>600</v>
      </c>
      <c r="H17" s="140"/>
    </row>
    <row r="18" spans="1:8">
      <c r="A18" s="496"/>
      <c r="B18" s="511"/>
      <c r="C18" s="497"/>
      <c r="D18" s="109"/>
      <c r="E18" s="109"/>
      <c r="G18" s="112">
        <v>1200</v>
      </c>
      <c r="H18" s="140"/>
    </row>
    <row r="19" spans="1:8">
      <c r="A19" s="496"/>
      <c r="B19" s="511"/>
      <c r="C19" s="497"/>
      <c r="D19" s="109"/>
      <c r="E19" s="109"/>
      <c r="G19" s="112">
        <v>1800</v>
      </c>
      <c r="H19" s="140"/>
    </row>
    <row r="20" spans="1:8" ht="45" customHeight="1">
      <c r="A20" s="494" t="s">
        <v>47</v>
      </c>
      <c r="B20" s="495"/>
      <c r="C20" s="122" t="s">
        <v>48</v>
      </c>
      <c r="D20" s="122" t="s">
        <v>49</v>
      </c>
      <c r="E20" s="122" t="s">
        <v>50</v>
      </c>
      <c r="G20" s="112">
        <v>3600</v>
      </c>
      <c r="H20" s="140"/>
    </row>
    <row r="21" spans="1:8" ht="15" customHeight="1">
      <c r="A21" s="504" t="s">
        <v>51</v>
      </c>
      <c r="B21" s="109"/>
      <c r="C21" s="123"/>
      <c r="D21" s="116"/>
      <c r="E21" s="116">
        <f>C21*D21</f>
        <v>0</v>
      </c>
      <c r="G21" s="112">
        <v>7200</v>
      </c>
      <c r="H21" s="140"/>
    </row>
    <row r="22" spans="1:8" ht="15" customHeight="1">
      <c r="A22" s="505"/>
      <c r="B22" s="109" t="s">
        <v>73</v>
      </c>
      <c r="C22" s="123">
        <v>22380.9523809524</v>
      </c>
      <c r="D22" s="116">
        <v>420</v>
      </c>
      <c r="E22" s="116">
        <f>C22*D22</f>
        <v>9400000.0000000075</v>
      </c>
      <c r="G22" s="112">
        <v>10800</v>
      </c>
      <c r="H22" s="140"/>
    </row>
    <row r="23" spans="1:8" ht="15" customHeight="1">
      <c r="A23" s="505"/>
      <c r="B23" s="124" t="s">
        <v>53</v>
      </c>
      <c r="C23" s="123">
        <f>D14*1000/(D5/100)</f>
        <v>170666.66666666666</v>
      </c>
      <c r="D23" s="116">
        <f>((37+D15)*8/D13)*1000</f>
        <v>67.276051188299817</v>
      </c>
      <c r="E23" s="116">
        <f>C23*D23</f>
        <v>11481779.402803168</v>
      </c>
      <c r="G23" s="112">
        <v>21600</v>
      </c>
      <c r="H23" s="140"/>
    </row>
    <row r="24" spans="1:8" ht="15" customHeight="1">
      <c r="A24" s="505"/>
      <c r="B24" s="125" t="s">
        <v>54</v>
      </c>
      <c r="C24" s="123">
        <f>C25</f>
        <v>15000</v>
      </c>
      <c r="D24" s="116">
        <f>100+200+((IF(D13=U3,V3,IF(D13=U4,V4,IF(D13=U5,V5,IF(D13=U6,V6,IF(D13=U7,V7,V8))))))*1000*D16)</f>
        <v>2600</v>
      </c>
      <c r="E24" s="116">
        <f t="shared" ref="E24:E26" si="0">C24*D24</f>
        <v>39000000</v>
      </c>
      <c r="H24" s="140"/>
    </row>
    <row r="25" spans="1:8" ht="15" customHeight="1">
      <c r="A25" s="506"/>
      <c r="B25" s="109" t="s">
        <v>55</v>
      </c>
      <c r="C25" s="123">
        <v>15000</v>
      </c>
      <c r="D25" s="126">
        <v>0</v>
      </c>
      <c r="E25" s="116">
        <f t="shared" si="0"/>
        <v>0</v>
      </c>
    </row>
    <row r="26" spans="1:8" ht="15" customHeight="1">
      <c r="A26" s="496" t="s">
        <v>56</v>
      </c>
      <c r="B26" s="497"/>
      <c r="C26" s="123">
        <v>12</v>
      </c>
      <c r="D26" s="116">
        <f>(D11*1000)-((D11/D12)*D22)-SUM(D23:D25)</f>
        <v>596912.72394881165</v>
      </c>
      <c r="E26" s="116">
        <f t="shared" si="0"/>
        <v>7162952.6873857398</v>
      </c>
    </row>
    <row r="27" spans="1:8" ht="15" customHeight="1">
      <c r="A27" s="127"/>
      <c r="B27" s="128"/>
      <c r="C27" s="129"/>
      <c r="D27" s="130"/>
      <c r="E27" s="131"/>
    </row>
    <row r="28" spans="1:8">
      <c r="A28" s="498" t="s">
        <v>57</v>
      </c>
      <c r="B28" s="499"/>
      <c r="C28" s="499"/>
      <c r="D28" s="499"/>
      <c r="E28" s="500"/>
    </row>
    <row r="29" spans="1:8">
      <c r="A29" s="501" t="s">
        <v>58</v>
      </c>
      <c r="B29" s="502"/>
      <c r="C29" s="503"/>
      <c r="D29" s="132">
        <f>((E23+E25+E26)+((E21+E22)*(D11/D12)))/(D11*1000)+(E24/(24*60*60*1000))</f>
        <v>47.192609039203738</v>
      </c>
      <c r="E29" s="133" t="s">
        <v>59</v>
      </c>
    </row>
    <row r="30" spans="1:8">
      <c r="A30" s="121" t="s">
        <v>60</v>
      </c>
      <c r="B30" s="121"/>
      <c r="C30" s="111"/>
      <c r="D30" s="134">
        <f>(D3*1000*(D4/100)/D29)/24</f>
        <v>2781.1558350369719</v>
      </c>
      <c r="E30" s="135" t="s">
        <v>61</v>
      </c>
    </row>
    <row r="31" spans="1:8">
      <c r="D31" s="146">
        <f>D30/365</f>
        <v>7.6196050274985527</v>
      </c>
      <c r="E31" s="112" t="s">
        <v>62</v>
      </c>
    </row>
    <row r="32" spans="1:8">
      <c r="C32" s="137"/>
      <c r="D32" s="147">
        <f>D31*12</f>
        <v>91.43526032998264</v>
      </c>
      <c r="E32" s="139" t="s">
        <v>63</v>
      </c>
    </row>
    <row r="33" spans="3:5">
      <c r="C33" s="137"/>
      <c r="D33" s="137"/>
      <c r="E33" s="140"/>
    </row>
    <row r="34" spans="3:5">
      <c r="C34" s="137"/>
      <c r="D34" s="137"/>
      <c r="E34" s="140"/>
    </row>
    <row r="35" spans="3:5">
      <c r="C35" s="137"/>
      <c r="D35" s="137"/>
      <c r="E35" s="140"/>
    </row>
    <row r="36" spans="3:5">
      <c r="C36" s="137"/>
      <c r="D36" s="137"/>
      <c r="E36" s="140"/>
    </row>
    <row r="37" spans="3:5">
      <c r="C37" s="137"/>
      <c r="D37" s="137"/>
      <c r="E37" s="140"/>
    </row>
    <row r="38" spans="3:5">
      <c r="C38" s="137"/>
      <c r="D38" s="137"/>
      <c r="E38" s="140"/>
    </row>
    <row r="40" spans="3:5">
      <c r="C40" s="137"/>
      <c r="D40" s="137"/>
      <c r="E40" s="140"/>
    </row>
    <row r="41" spans="3:5">
      <c r="C41" s="137"/>
      <c r="D41" s="137"/>
      <c r="E41" s="140"/>
    </row>
    <row r="42" spans="3:5">
      <c r="C42" s="137"/>
      <c r="D42" s="137"/>
      <c r="E42" s="140"/>
    </row>
    <row r="43" spans="3:5">
      <c r="C43" s="137"/>
      <c r="D43" s="137"/>
      <c r="E43" s="140"/>
    </row>
    <row r="44" spans="3:5">
      <c r="C44" s="137"/>
      <c r="D44" s="137"/>
      <c r="E44" s="140"/>
    </row>
    <row r="45" spans="3:5">
      <c r="C45" s="137"/>
      <c r="D45" s="137"/>
      <c r="E45" s="140"/>
    </row>
    <row r="46" spans="3:5">
      <c r="C46" s="137"/>
      <c r="D46" s="137"/>
      <c r="E46" s="140"/>
    </row>
    <row r="47" spans="3:5">
      <c r="C47" s="137"/>
      <c r="D47" s="137"/>
      <c r="E47" s="140"/>
    </row>
  </sheetData>
  <mergeCells count="27">
    <mergeCell ref="V1:V2"/>
    <mergeCell ref="A5:C6"/>
    <mergeCell ref="Q1:Q2"/>
    <mergeCell ref="Q3:Q8"/>
    <mergeCell ref="R1:R2"/>
    <mergeCell ref="S1:S2"/>
    <mergeCell ref="U1:U2"/>
    <mergeCell ref="K1:K2"/>
    <mergeCell ref="M1:M2"/>
    <mergeCell ref="M3:M6"/>
    <mergeCell ref="N1:N2"/>
    <mergeCell ref="O1:O2"/>
    <mergeCell ref="G1:G2"/>
    <mergeCell ref="G6:G7"/>
    <mergeCell ref="H1:H2"/>
    <mergeCell ref="H6:H7"/>
    <mergeCell ref="J1:J2"/>
    <mergeCell ref="A20:B20"/>
    <mergeCell ref="A26:B26"/>
    <mergeCell ref="A28:E28"/>
    <mergeCell ref="A29:C29"/>
    <mergeCell ref="A21:A25"/>
    <mergeCell ref="A1:E1"/>
    <mergeCell ref="A16:C16"/>
    <mergeCell ref="A17:C17"/>
    <mergeCell ref="A18:C18"/>
    <mergeCell ref="A19:C19"/>
  </mergeCells>
  <dataValidations count="4">
    <dataValidation type="list" allowBlank="1" showInputMessage="1" showErrorMessage="1" sqref="D7" xr:uid="{00000000-0002-0000-0800-000000000000}">
      <formula1>$H$8:$H$15</formula1>
    </dataValidation>
    <dataValidation type="list" allowBlank="1" showInputMessage="1" showErrorMessage="1" sqref="D12" xr:uid="{00000000-0002-0000-0800-000001000000}">
      <formula1>$G$8:$G$23</formula1>
    </dataValidation>
    <dataValidation type="list" allowBlank="1" showInputMessage="1" showErrorMessage="1" sqref="D13" xr:uid="{00000000-0002-0000-0800-000002000000}">
      <formula1>$R$3:$R$8</formula1>
    </dataValidation>
    <dataValidation type="list" allowBlank="1" showInputMessage="1" showErrorMessage="1" sqref="D14" xr:uid="{00000000-0002-0000-0800-000003000000}">
      <formula1>$G$3:$G$4</formula1>
    </dataValidation>
  </dataValidation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4"/>
  <dimension ref="A1:V47"/>
  <sheetViews>
    <sheetView topLeftCell="A4" workbookViewId="0">
      <selection activeCell="C22" sqref="C22"/>
    </sheetView>
  </sheetViews>
  <sheetFormatPr defaultColWidth="8.875" defaultRowHeight="15"/>
  <cols>
    <col min="1" max="1" width="7.125" customWidth="1"/>
    <col min="2" max="2" width="42.375" customWidth="1"/>
    <col min="3" max="4" width="11.125" customWidth="1"/>
    <col min="5" max="5" width="11.75" customWidth="1"/>
    <col min="6" max="6" width="2.875" style="107" customWidth="1"/>
    <col min="7" max="8" width="15.25" customWidth="1"/>
    <col min="9" max="9" width="2.875" customWidth="1"/>
    <col min="10" max="10" width="8.375" customWidth="1"/>
    <col min="12" max="12" width="2.875" customWidth="1"/>
    <col min="13" max="13" width="8.375" customWidth="1"/>
    <col min="15" max="15" width="9.875" customWidth="1"/>
    <col min="16" max="16" width="2.875" customWidth="1"/>
    <col min="17" max="17" width="8.375" customWidth="1"/>
    <col min="19" max="19" width="10.125" customWidth="1"/>
    <col min="20" max="20" width="2.875" customWidth="1"/>
  </cols>
  <sheetData>
    <row r="1" spans="1:22" ht="15" customHeight="1">
      <c r="A1" s="507" t="s">
        <v>0</v>
      </c>
      <c r="B1" s="508"/>
      <c r="C1" s="508"/>
      <c r="D1" s="508"/>
      <c r="E1" s="509"/>
      <c r="G1" s="493" t="s">
        <v>1</v>
      </c>
      <c r="H1" s="493" t="s">
        <v>2</v>
      </c>
      <c r="J1" s="493" t="s">
        <v>3</v>
      </c>
      <c r="K1" s="493" t="s">
        <v>2</v>
      </c>
      <c r="M1" s="493" t="s">
        <v>3</v>
      </c>
      <c r="N1" s="493" t="s">
        <v>4</v>
      </c>
      <c r="O1" s="493" t="s">
        <v>5</v>
      </c>
      <c r="Q1" s="493" t="s">
        <v>3</v>
      </c>
      <c r="R1" s="493" t="s">
        <v>4</v>
      </c>
      <c r="S1" s="493" t="s">
        <v>5</v>
      </c>
      <c r="T1" s="148"/>
      <c r="U1" s="493" t="s">
        <v>4</v>
      </c>
      <c r="V1" s="493" t="s">
        <v>6</v>
      </c>
    </row>
    <row r="2" spans="1:22" ht="15" customHeight="1">
      <c r="A2" s="371" t="s">
        <v>7</v>
      </c>
      <c r="B2" s="110"/>
      <c r="C2" s="111"/>
      <c r="D2" s="109">
        <v>1</v>
      </c>
      <c r="E2" s="109" t="s">
        <v>8</v>
      </c>
      <c r="G2" s="493"/>
      <c r="H2" s="493"/>
      <c r="J2" s="493"/>
      <c r="K2" s="493"/>
      <c r="M2" s="518"/>
      <c r="N2" s="493"/>
      <c r="O2" s="493"/>
      <c r="P2" s="148"/>
      <c r="Q2" s="518"/>
      <c r="R2" s="493"/>
      <c r="S2" s="493"/>
      <c r="T2" s="148"/>
      <c r="U2" s="493"/>
      <c r="V2" s="493"/>
    </row>
    <row r="3" spans="1:22" ht="15.75" customHeight="1">
      <c r="A3" s="371" t="s">
        <v>9</v>
      </c>
      <c r="B3" s="110"/>
      <c r="C3" s="113"/>
      <c r="D3" s="109">
        <v>3500</v>
      </c>
      <c r="E3" s="109" t="s">
        <v>10</v>
      </c>
      <c r="G3" s="112">
        <v>47</v>
      </c>
      <c r="H3" s="112">
        <v>14</v>
      </c>
      <c r="J3" s="149" t="s">
        <v>11</v>
      </c>
      <c r="K3" s="149">
        <v>20</v>
      </c>
      <c r="M3" s="519" t="s">
        <v>12</v>
      </c>
      <c r="N3" s="150">
        <v>980</v>
      </c>
      <c r="O3" s="149" t="s">
        <v>13</v>
      </c>
      <c r="P3" s="148"/>
      <c r="Q3" s="519" t="s">
        <v>14</v>
      </c>
      <c r="R3" s="150">
        <v>250</v>
      </c>
      <c r="S3" s="149" t="s">
        <v>15</v>
      </c>
      <c r="T3" s="148"/>
      <c r="U3" s="150">
        <v>250</v>
      </c>
      <c r="V3" s="149">
        <v>4</v>
      </c>
    </row>
    <row r="4" spans="1:22">
      <c r="A4" s="371" t="s">
        <v>16</v>
      </c>
      <c r="B4" s="110"/>
      <c r="C4" s="113"/>
      <c r="D4" s="109">
        <v>90</v>
      </c>
      <c r="E4" s="109" t="s">
        <v>17</v>
      </c>
      <c r="G4" s="112">
        <v>128</v>
      </c>
      <c r="H4" s="112">
        <v>20</v>
      </c>
      <c r="J4" s="149" t="s">
        <v>18</v>
      </c>
      <c r="K4" s="149">
        <v>20</v>
      </c>
      <c r="M4" s="519"/>
      <c r="N4" s="151">
        <v>1760</v>
      </c>
      <c r="O4" s="149" t="s">
        <v>19</v>
      </c>
      <c r="P4" s="148"/>
      <c r="Q4" s="519"/>
      <c r="R4" s="151">
        <v>440</v>
      </c>
      <c r="S4" s="149" t="s">
        <v>20</v>
      </c>
      <c r="T4" s="148"/>
      <c r="U4" s="151">
        <v>440</v>
      </c>
      <c r="V4" s="149">
        <v>3.8</v>
      </c>
    </row>
    <row r="5" spans="1:22" ht="15" customHeight="1">
      <c r="A5" s="512" t="s">
        <v>21</v>
      </c>
      <c r="B5" s="513"/>
      <c r="C5" s="514"/>
      <c r="D5" s="141">
        <v>75</v>
      </c>
      <c r="E5" s="109" t="s">
        <v>17</v>
      </c>
      <c r="J5" s="149" t="s">
        <v>22</v>
      </c>
      <c r="K5" s="149">
        <v>20</v>
      </c>
      <c r="M5" s="519"/>
      <c r="N5" s="151">
        <v>3125</v>
      </c>
      <c r="O5" s="149" t="s">
        <v>23</v>
      </c>
      <c r="P5" s="148"/>
      <c r="Q5" s="519"/>
      <c r="R5" s="151">
        <v>980</v>
      </c>
      <c r="S5" s="149" t="s">
        <v>13</v>
      </c>
      <c r="T5" s="148"/>
      <c r="U5" s="151">
        <v>980</v>
      </c>
      <c r="V5" s="149">
        <v>3.8</v>
      </c>
    </row>
    <row r="6" spans="1:22">
      <c r="A6" s="515"/>
      <c r="B6" s="516"/>
      <c r="C6" s="517"/>
      <c r="D6" s="109"/>
      <c r="E6" s="109"/>
      <c r="G6" s="520" t="s">
        <v>24</v>
      </c>
      <c r="H6" s="518" t="s">
        <v>25</v>
      </c>
      <c r="J6" s="149" t="s">
        <v>26</v>
      </c>
      <c r="K6" s="149">
        <v>14</v>
      </c>
      <c r="M6" s="519"/>
      <c r="N6" s="151">
        <v>5470</v>
      </c>
      <c r="O6" s="149" t="s">
        <v>27</v>
      </c>
      <c r="P6" s="148"/>
      <c r="Q6" s="519"/>
      <c r="R6" s="151">
        <v>1760</v>
      </c>
      <c r="S6" s="149" t="s">
        <v>19</v>
      </c>
      <c r="T6" s="148"/>
      <c r="U6" s="151">
        <v>1760</v>
      </c>
      <c r="V6" s="149">
        <v>2.2999999999999998</v>
      </c>
    </row>
    <row r="7" spans="1:22">
      <c r="A7" s="371" t="s">
        <v>28</v>
      </c>
      <c r="B7" s="110"/>
      <c r="C7" s="113"/>
      <c r="D7" s="114">
        <v>600</v>
      </c>
      <c r="E7" s="109" t="s">
        <v>29</v>
      </c>
      <c r="G7" s="521"/>
      <c r="H7" s="522"/>
      <c r="J7" s="149" t="s">
        <v>30</v>
      </c>
      <c r="K7" s="149">
        <v>14</v>
      </c>
      <c r="Q7" s="519"/>
      <c r="R7" s="151">
        <v>3125</v>
      </c>
      <c r="S7" s="149" t="s">
        <v>23</v>
      </c>
      <c r="T7" s="148"/>
      <c r="U7" s="151">
        <v>3125</v>
      </c>
      <c r="V7" s="149">
        <v>2.2999999999999998</v>
      </c>
    </row>
    <row r="8" spans="1:22">
      <c r="A8" s="371" t="s">
        <v>31</v>
      </c>
      <c r="B8" s="110"/>
      <c r="C8" s="113"/>
      <c r="D8" s="116">
        <f>(24*60*60)/D7</f>
        <v>144</v>
      </c>
      <c r="E8" s="109" t="s">
        <v>32</v>
      </c>
      <c r="G8" s="112">
        <v>1</v>
      </c>
      <c r="H8" s="112">
        <v>600</v>
      </c>
      <c r="J8" s="149" t="s">
        <v>33</v>
      </c>
      <c r="K8" s="149">
        <v>14</v>
      </c>
      <c r="Q8" s="519"/>
      <c r="R8" s="151">
        <v>5470</v>
      </c>
      <c r="S8" s="149" t="s">
        <v>27</v>
      </c>
      <c r="T8" s="148"/>
      <c r="U8" s="151">
        <v>5470</v>
      </c>
      <c r="V8" s="149">
        <v>2.2999999999999998</v>
      </c>
    </row>
    <row r="9" spans="1:22">
      <c r="A9" s="371" t="s">
        <v>34</v>
      </c>
      <c r="B9" s="110"/>
      <c r="C9" s="113"/>
      <c r="D9" s="114">
        <v>0</v>
      </c>
      <c r="E9" s="109" t="s">
        <v>32</v>
      </c>
      <c r="G9" s="112">
        <v>2</v>
      </c>
      <c r="H9" s="112">
        <v>1800</v>
      </c>
      <c r="J9" s="149" t="s">
        <v>35</v>
      </c>
      <c r="K9" s="149">
        <v>14</v>
      </c>
    </row>
    <row r="10" spans="1:22">
      <c r="A10" s="371" t="s">
        <v>36</v>
      </c>
      <c r="B10" s="110"/>
      <c r="C10" s="113"/>
      <c r="D10" s="116">
        <f>D8+D9</f>
        <v>144</v>
      </c>
      <c r="E10" s="109" t="s">
        <v>32</v>
      </c>
      <c r="G10" s="112">
        <v>5</v>
      </c>
      <c r="H10" s="112">
        <v>3600</v>
      </c>
    </row>
    <row r="11" spans="1:22">
      <c r="A11" s="371" t="s">
        <v>37</v>
      </c>
      <c r="B11" s="110"/>
      <c r="C11" s="113"/>
      <c r="D11" s="116">
        <f>(24*60*60)/D10</f>
        <v>600</v>
      </c>
      <c r="E11" s="109" t="s">
        <v>29</v>
      </c>
      <c r="G11" s="112">
        <v>10</v>
      </c>
      <c r="H11" s="112">
        <v>7200</v>
      </c>
    </row>
    <row r="12" spans="1:22">
      <c r="A12" s="371" t="s">
        <v>38</v>
      </c>
      <c r="B12" s="110"/>
      <c r="C12" s="113"/>
      <c r="D12" s="114">
        <v>600</v>
      </c>
      <c r="E12" s="109" t="s">
        <v>29</v>
      </c>
      <c r="G12" s="112">
        <v>20</v>
      </c>
      <c r="H12" s="112">
        <v>10800</v>
      </c>
    </row>
    <row r="13" spans="1:22">
      <c r="A13" s="371" t="s">
        <v>39</v>
      </c>
      <c r="B13" s="110"/>
      <c r="C13" s="113"/>
      <c r="D13" s="143">
        <v>5470</v>
      </c>
      <c r="E13" s="109" t="s">
        <v>40</v>
      </c>
      <c r="G13" s="112">
        <v>30</v>
      </c>
      <c r="H13" s="112">
        <v>21600</v>
      </c>
    </row>
    <row r="14" spans="1:22">
      <c r="A14" s="371" t="s">
        <v>41</v>
      </c>
      <c r="B14" s="110"/>
      <c r="C14" s="113"/>
      <c r="D14" s="144">
        <v>128</v>
      </c>
      <c r="E14" s="109" t="s">
        <v>42</v>
      </c>
      <c r="G14" s="112">
        <v>60</v>
      </c>
      <c r="H14" s="112">
        <v>43200</v>
      </c>
    </row>
    <row r="15" spans="1:22">
      <c r="A15" s="371" t="s">
        <v>43</v>
      </c>
      <c r="B15" s="110"/>
      <c r="C15" s="113"/>
      <c r="D15" s="109">
        <v>8</v>
      </c>
      <c r="E15" s="109" t="s">
        <v>44</v>
      </c>
      <c r="G15" s="112">
        <v>120</v>
      </c>
      <c r="H15" s="112">
        <v>86400</v>
      </c>
    </row>
    <row r="16" spans="1:22">
      <c r="A16" s="510" t="s">
        <v>45</v>
      </c>
      <c r="B16" s="511"/>
      <c r="C16" s="497"/>
      <c r="D16" s="144">
        <v>1</v>
      </c>
      <c r="E16" s="109" t="s">
        <v>46</v>
      </c>
      <c r="G16" s="112">
        <v>300</v>
      </c>
      <c r="H16" s="140"/>
    </row>
    <row r="17" spans="1:8">
      <c r="A17" s="496"/>
      <c r="B17" s="511"/>
      <c r="C17" s="497"/>
      <c r="D17" s="109"/>
      <c r="E17" s="109"/>
      <c r="G17" s="112">
        <v>600</v>
      </c>
      <c r="H17" s="140"/>
    </row>
    <row r="18" spans="1:8">
      <c r="A18" s="496"/>
      <c r="B18" s="511"/>
      <c r="C18" s="497"/>
      <c r="D18" s="109"/>
      <c r="E18" s="109"/>
      <c r="G18" s="112">
        <v>1200</v>
      </c>
      <c r="H18" s="140"/>
    </row>
    <row r="19" spans="1:8">
      <c r="A19" s="496"/>
      <c r="B19" s="511"/>
      <c r="C19" s="497"/>
      <c r="D19" s="109"/>
      <c r="E19" s="109"/>
      <c r="G19" s="112">
        <v>1800</v>
      </c>
      <c r="H19" s="140"/>
    </row>
    <row r="20" spans="1:8" ht="45" customHeight="1">
      <c r="A20" s="494" t="s">
        <v>47</v>
      </c>
      <c r="B20" s="495"/>
      <c r="C20" s="122" t="s">
        <v>48</v>
      </c>
      <c r="D20" s="122" t="s">
        <v>49</v>
      </c>
      <c r="E20" s="122" t="s">
        <v>50</v>
      </c>
      <c r="G20" s="112">
        <v>3600</v>
      </c>
      <c r="H20" s="140"/>
    </row>
    <row r="21" spans="1:8" ht="15" customHeight="1">
      <c r="A21" s="504" t="s">
        <v>51</v>
      </c>
      <c r="B21" s="109"/>
      <c r="C21" s="123"/>
      <c r="D21" s="116"/>
      <c r="E21" s="116">
        <f>C21*D21</f>
        <v>0</v>
      </c>
      <c r="G21" s="112">
        <v>7200</v>
      </c>
      <c r="H21" s="140"/>
    </row>
    <row r="22" spans="1:8" ht="15" customHeight="1">
      <c r="A22" s="505"/>
      <c r="B22" s="109" t="s">
        <v>74</v>
      </c>
      <c r="C22" s="123">
        <v>15500</v>
      </c>
      <c r="D22" s="116">
        <f>200+80</f>
        <v>280</v>
      </c>
      <c r="E22" s="116">
        <f>C22*D22</f>
        <v>4340000</v>
      </c>
      <c r="G22" s="112">
        <v>10800</v>
      </c>
      <c r="H22" s="140"/>
    </row>
    <row r="23" spans="1:8" ht="15" customHeight="1">
      <c r="A23" s="505"/>
      <c r="B23" s="124" t="s">
        <v>53</v>
      </c>
      <c r="C23" s="123">
        <f>D14*1000/(D5/100)</f>
        <v>170666.66666666666</v>
      </c>
      <c r="D23" s="116">
        <f>((37+D15)*8/D13)*1000</f>
        <v>65.813528336380259</v>
      </c>
      <c r="E23" s="116">
        <f>C23*D23</f>
        <v>11232175.502742231</v>
      </c>
      <c r="G23" s="112">
        <v>21600</v>
      </c>
      <c r="H23" s="140"/>
    </row>
    <row r="24" spans="1:8" ht="15" customHeight="1">
      <c r="A24" s="505"/>
      <c r="B24" s="125" t="s">
        <v>54</v>
      </c>
      <c r="C24" s="123">
        <f>C25</f>
        <v>15000</v>
      </c>
      <c r="D24" s="116">
        <f>100+200+((IF(D13=U3,V3,IF(D13=U4,V4,IF(D13=U5,V5,IF(D13=U6,V6,IF(D13=U7,V7,V8))))))*1000*D16)</f>
        <v>2600</v>
      </c>
      <c r="E24" s="116">
        <f t="shared" ref="E24:E26" si="0">C24*D24</f>
        <v>39000000</v>
      </c>
      <c r="H24" s="140"/>
    </row>
    <row r="25" spans="1:8" ht="15" customHeight="1">
      <c r="A25" s="506"/>
      <c r="B25" s="109" t="s">
        <v>55</v>
      </c>
      <c r="C25" s="123">
        <v>15000</v>
      </c>
      <c r="D25" s="126">
        <v>0</v>
      </c>
      <c r="E25" s="116">
        <f t="shared" si="0"/>
        <v>0</v>
      </c>
    </row>
    <row r="26" spans="1:8" ht="15" customHeight="1">
      <c r="A26" s="496" t="s">
        <v>56</v>
      </c>
      <c r="B26" s="497"/>
      <c r="C26" s="123">
        <v>12</v>
      </c>
      <c r="D26" s="116">
        <f>(D11*1000)-((D11/D12)*D22)-SUM(D23:D25)</f>
        <v>597054.18647166365</v>
      </c>
      <c r="E26" s="116">
        <f t="shared" si="0"/>
        <v>7164650.2376599638</v>
      </c>
    </row>
    <row r="27" spans="1:8" ht="15" customHeight="1">
      <c r="A27" s="127"/>
      <c r="B27" s="128"/>
      <c r="C27" s="129"/>
      <c r="D27" s="130"/>
      <c r="E27" s="131"/>
    </row>
    <row r="28" spans="1:8">
      <c r="A28" s="498" t="s">
        <v>57</v>
      </c>
      <c r="B28" s="499"/>
      <c r="C28" s="499"/>
      <c r="D28" s="499"/>
      <c r="E28" s="500"/>
    </row>
    <row r="29" spans="1:8">
      <c r="A29" s="501" t="s">
        <v>58</v>
      </c>
      <c r="B29" s="502"/>
      <c r="C29" s="503"/>
      <c r="D29" s="132">
        <f>((E23+E25+E26)+((E21+E22)*(D11/D12)))/(D11*1000)+(E24/(24*60*60*1000))</f>
        <v>38.346098456225882</v>
      </c>
      <c r="E29" s="133" t="s">
        <v>59</v>
      </c>
    </row>
    <row r="30" spans="1:8">
      <c r="A30" s="121" t="s">
        <v>60</v>
      </c>
      <c r="B30" s="121"/>
      <c r="C30" s="111"/>
      <c r="D30" s="134">
        <f>(D3*1000*(D4/100)/D29)/24</f>
        <v>3422.7732490132962</v>
      </c>
      <c r="E30" s="135" t="s">
        <v>61</v>
      </c>
    </row>
    <row r="31" spans="1:8">
      <c r="D31" s="146">
        <f>D30/365</f>
        <v>9.377460956200812</v>
      </c>
      <c r="E31" s="112" t="s">
        <v>62</v>
      </c>
    </row>
    <row r="32" spans="1:8">
      <c r="C32" s="137"/>
      <c r="D32" s="147">
        <f>D31*12</f>
        <v>112.52953147440974</v>
      </c>
      <c r="E32" s="139" t="s">
        <v>63</v>
      </c>
    </row>
    <row r="33" spans="3:5">
      <c r="C33" s="137"/>
      <c r="D33" s="137"/>
      <c r="E33" s="140"/>
    </row>
    <row r="34" spans="3:5">
      <c r="C34" s="137"/>
      <c r="D34" s="137"/>
      <c r="E34" s="140"/>
    </row>
    <row r="35" spans="3:5">
      <c r="C35" s="137"/>
      <c r="D35" s="137"/>
      <c r="E35" s="140"/>
    </row>
    <row r="36" spans="3:5">
      <c r="C36" s="137"/>
      <c r="D36" s="137"/>
      <c r="E36" s="140"/>
    </row>
    <row r="37" spans="3:5">
      <c r="C37" s="137"/>
      <c r="D37" s="137"/>
      <c r="E37" s="140"/>
    </row>
    <row r="38" spans="3:5">
      <c r="C38" s="137"/>
      <c r="D38" s="137"/>
      <c r="E38" s="140"/>
    </row>
    <row r="40" spans="3:5">
      <c r="C40" s="137"/>
      <c r="D40" s="137"/>
      <c r="E40" s="140"/>
    </row>
    <row r="41" spans="3:5">
      <c r="C41" s="137"/>
      <c r="D41" s="137"/>
      <c r="E41" s="140"/>
    </row>
    <row r="42" spans="3:5">
      <c r="C42" s="137"/>
      <c r="D42" s="137"/>
      <c r="E42" s="140"/>
    </row>
    <row r="43" spans="3:5">
      <c r="C43" s="137"/>
      <c r="D43" s="137"/>
      <c r="E43" s="140"/>
    </row>
    <row r="44" spans="3:5">
      <c r="C44" s="137"/>
      <c r="D44" s="137"/>
      <c r="E44" s="140"/>
    </row>
    <row r="45" spans="3:5">
      <c r="C45" s="137"/>
      <c r="D45" s="137"/>
      <c r="E45" s="140"/>
    </row>
    <row r="46" spans="3:5">
      <c r="C46" s="137"/>
      <c r="D46" s="137"/>
      <c r="E46" s="140"/>
    </row>
    <row r="47" spans="3:5">
      <c r="C47" s="137"/>
      <c r="D47" s="137"/>
      <c r="E47" s="140"/>
    </row>
  </sheetData>
  <mergeCells count="27">
    <mergeCell ref="V1:V2"/>
    <mergeCell ref="A5:C6"/>
    <mergeCell ref="Q1:Q2"/>
    <mergeCell ref="Q3:Q8"/>
    <mergeCell ref="R1:R2"/>
    <mergeCell ref="S1:S2"/>
    <mergeCell ref="U1:U2"/>
    <mergeCell ref="K1:K2"/>
    <mergeCell ref="M1:M2"/>
    <mergeCell ref="M3:M6"/>
    <mergeCell ref="N1:N2"/>
    <mergeCell ref="O1:O2"/>
    <mergeCell ref="G1:G2"/>
    <mergeCell ref="G6:G7"/>
    <mergeCell ref="H1:H2"/>
    <mergeCell ref="H6:H7"/>
    <mergeCell ref="J1:J2"/>
    <mergeCell ref="A20:B20"/>
    <mergeCell ref="A26:B26"/>
    <mergeCell ref="A28:E28"/>
    <mergeCell ref="A29:C29"/>
    <mergeCell ref="A21:A25"/>
    <mergeCell ref="A1:E1"/>
    <mergeCell ref="A16:C16"/>
    <mergeCell ref="A17:C17"/>
    <mergeCell ref="A18:C18"/>
    <mergeCell ref="A19:C19"/>
  </mergeCells>
  <dataValidations count="4">
    <dataValidation type="list" allowBlank="1" showInputMessage="1" showErrorMessage="1" sqref="D7" xr:uid="{00000000-0002-0000-0900-000000000000}">
      <formula1>$H$8:$H$15</formula1>
    </dataValidation>
    <dataValidation type="list" allowBlank="1" showInputMessage="1" showErrorMessage="1" sqref="D12" xr:uid="{00000000-0002-0000-0900-000001000000}">
      <formula1>$G$8:$G$23</formula1>
    </dataValidation>
    <dataValidation type="list" allowBlank="1" showInputMessage="1" showErrorMessage="1" sqref="D13" xr:uid="{00000000-0002-0000-0900-000002000000}">
      <formula1>$R$3:$R$8</formula1>
    </dataValidation>
    <dataValidation type="list" allowBlank="1" showInputMessage="1" showErrorMessage="1" sqref="D14" xr:uid="{00000000-0002-0000-0900-000003000000}">
      <formula1>$G$3:$G$4</formula1>
    </dataValidation>
  </dataValidation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2"/>
  <dimension ref="A1:Y47"/>
  <sheetViews>
    <sheetView zoomScale="85" zoomScaleNormal="85" workbookViewId="0">
      <selection activeCell="C22" sqref="C22"/>
    </sheetView>
  </sheetViews>
  <sheetFormatPr defaultColWidth="8.875" defaultRowHeight="15"/>
  <cols>
    <col min="1" max="1" width="7.125" customWidth="1"/>
    <col min="2" max="2" width="42.375" customWidth="1"/>
    <col min="3" max="4" width="11.125" customWidth="1"/>
    <col min="5" max="5" width="11.75" customWidth="1"/>
    <col min="6" max="6" width="2.875" style="107" customWidth="1"/>
    <col min="7" max="8" width="15.25" customWidth="1"/>
    <col min="9" max="9" width="2.875" customWidth="1"/>
    <col min="10" max="10" width="8.375" customWidth="1"/>
    <col min="12" max="12" width="2.875" customWidth="1"/>
    <col min="13" max="13" width="8.375" customWidth="1"/>
    <col min="15" max="15" width="9.875" customWidth="1"/>
    <col min="16" max="16" width="2.875" customWidth="1"/>
    <col min="17" max="17" width="8.375" customWidth="1"/>
    <col min="19" max="19" width="10.125" customWidth="1"/>
    <col min="20" max="20" width="2.875" customWidth="1"/>
    <col min="25" max="25" width="12.125" customWidth="1"/>
  </cols>
  <sheetData>
    <row r="1" spans="1:25" ht="15" customHeight="1">
      <c r="A1" s="507" t="s">
        <v>0</v>
      </c>
      <c r="B1" s="508"/>
      <c r="C1" s="508"/>
      <c r="D1" s="508"/>
      <c r="E1" s="509"/>
      <c r="G1" s="493" t="s">
        <v>1</v>
      </c>
      <c r="H1" s="493" t="s">
        <v>2</v>
      </c>
      <c r="J1" s="493" t="s">
        <v>3</v>
      </c>
      <c r="K1" s="493" t="s">
        <v>2</v>
      </c>
      <c r="M1" s="493" t="s">
        <v>3</v>
      </c>
      <c r="N1" s="493" t="s">
        <v>4</v>
      </c>
      <c r="O1" s="493" t="s">
        <v>5</v>
      </c>
      <c r="Q1" s="493" t="s">
        <v>3</v>
      </c>
      <c r="R1" s="493" t="s">
        <v>4</v>
      </c>
      <c r="S1" s="493" t="s">
        <v>5</v>
      </c>
      <c r="T1" s="148"/>
      <c r="U1" s="493" t="s">
        <v>4</v>
      </c>
      <c r="V1" s="493" t="s">
        <v>6</v>
      </c>
      <c r="X1" s="493" t="s">
        <v>75</v>
      </c>
      <c r="Y1" s="493" t="s">
        <v>76</v>
      </c>
    </row>
    <row r="2" spans="1:25" ht="15" customHeight="1">
      <c r="A2" s="371" t="s">
        <v>7</v>
      </c>
      <c r="B2" s="110"/>
      <c r="C2" s="111"/>
      <c r="D2" s="109">
        <v>1</v>
      </c>
      <c r="E2" s="109" t="s">
        <v>8</v>
      </c>
      <c r="G2" s="493"/>
      <c r="H2" s="493"/>
      <c r="J2" s="493"/>
      <c r="K2" s="493"/>
      <c r="M2" s="518"/>
      <c r="N2" s="493"/>
      <c r="O2" s="493"/>
      <c r="P2" s="148"/>
      <c r="Q2" s="518"/>
      <c r="R2" s="493"/>
      <c r="S2" s="493"/>
      <c r="T2" s="148"/>
      <c r="U2" s="493"/>
      <c r="V2" s="493"/>
      <c r="X2" s="493"/>
      <c r="Y2" s="493"/>
    </row>
    <row r="3" spans="1:25" ht="15.75" customHeight="1">
      <c r="A3" s="371" t="s">
        <v>9</v>
      </c>
      <c r="B3" s="110"/>
      <c r="C3" s="113"/>
      <c r="D3" s="109">
        <v>3500</v>
      </c>
      <c r="E3" s="109" t="s">
        <v>10</v>
      </c>
      <c r="G3" s="112">
        <v>47</v>
      </c>
      <c r="H3" s="112">
        <v>14</v>
      </c>
      <c r="J3" s="149" t="s">
        <v>11</v>
      </c>
      <c r="K3" s="149">
        <v>20</v>
      </c>
      <c r="M3" s="519" t="s">
        <v>12</v>
      </c>
      <c r="N3" s="150">
        <v>980</v>
      </c>
      <c r="O3" s="149" t="s">
        <v>13</v>
      </c>
      <c r="P3" s="148"/>
      <c r="Q3" s="519" t="s">
        <v>14</v>
      </c>
      <c r="R3" s="150">
        <v>250</v>
      </c>
      <c r="S3" s="149" t="s">
        <v>15</v>
      </c>
      <c r="T3" s="148"/>
      <c r="U3" s="150">
        <v>250</v>
      </c>
      <c r="V3" s="149">
        <v>4</v>
      </c>
      <c r="X3" s="150" t="s">
        <v>77</v>
      </c>
      <c r="Y3" s="149">
        <v>20</v>
      </c>
    </row>
    <row r="4" spans="1:25">
      <c r="A4" s="371" t="s">
        <v>16</v>
      </c>
      <c r="B4" s="110"/>
      <c r="C4" s="113"/>
      <c r="D4" s="109">
        <v>90</v>
      </c>
      <c r="E4" s="109" t="s">
        <v>17</v>
      </c>
      <c r="G4" s="112">
        <v>128</v>
      </c>
      <c r="H4" s="112">
        <v>20</v>
      </c>
      <c r="J4" s="149" t="s">
        <v>18</v>
      </c>
      <c r="K4" s="149">
        <v>20</v>
      </c>
      <c r="M4" s="519"/>
      <c r="N4" s="151">
        <v>1760</v>
      </c>
      <c r="O4" s="149" t="s">
        <v>19</v>
      </c>
      <c r="P4" s="148"/>
      <c r="Q4" s="519"/>
      <c r="R4" s="151">
        <v>440</v>
      </c>
      <c r="S4" s="149" t="s">
        <v>20</v>
      </c>
      <c r="T4" s="148"/>
      <c r="U4" s="151">
        <v>440</v>
      </c>
      <c r="V4" s="149">
        <v>3.8</v>
      </c>
      <c r="X4" s="151" t="s">
        <v>78</v>
      </c>
      <c r="Y4" s="149">
        <v>5</v>
      </c>
    </row>
    <row r="5" spans="1:25" ht="15" customHeight="1">
      <c r="A5" s="512" t="s">
        <v>21</v>
      </c>
      <c r="B5" s="513"/>
      <c r="C5" s="514"/>
      <c r="D5" s="141">
        <v>75</v>
      </c>
      <c r="E5" s="109" t="s">
        <v>17</v>
      </c>
      <c r="J5" s="149" t="s">
        <v>22</v>
      </c>
      <c r="K5" s="149">
        <v>20</v>
      </c>
      <c r="M5" s="519"/>
      <c r="N5" s="151">
        <v>3125</v>
      </c>
      <c r="O5" s="149" t="s">
        <v>23</v>
      </c>
      <c r="P5" s="148"/>
      <c r="Q5" s="519"/>
      <c r="R5" s="151">
        <v>980</v>
      </c>
      <c r="S5" s="149" t="s">
        <v>13</v>
      </c>
      <c r="T5" s="148"/>
      <c r="U5" s="151">
        <v>980</v>
      </c>
      <c r="V5" s="149">
        <v>3.8</v>
      </c>
    </row>
    <row r="6" spans="1:25">
      <c r="A6" s="515"/>
      <c r="B6" s="516"/>
      <c r="C6" s="517"/>
      <c r="D6" s="109"/>
      <c r="E6" s="109"/>
      <c r="G6" s="520" t="s">
        <v>24</v>
      </c>
      <c r="H6" s="518" t="s">
        <v>25</v>
      </c>
      <c r="J6" s="149" t="s">
        <v>26</v>
      </c>
      <c r="K6" s="149">
        <v>14</v>
      </c>
      <c r="M6" s="519"/>
      <c r="N6" s="151">
        <v>5470</v>
      </c>
      <c r="O6" s="149" t="s">
        <v>27</v>
      </c>
      <c r="P6" s="148"/>
      <c r="Q6" s="519"/>
      <c r="R6" s="151">
        <v>1760</v>
      </c>
      <c r="S6" s="149" t="s">
        <v>19</v>
      </c>
      <c r="T6" s="148"/>
      <c r="U6" s="151">
        <v>1760</v>
      </c>
      <c r="V6" s="149">
        <v>2.2999999999999998</v>
      </c>
    </row>
    <row r="7" spans="1:25">
      <c r="A7" s="371" t="s">
        <v>28</v>
      </c>
      <c r="B7" s="110"/>
      <c r="C7" s="113"/>
      <c r="D7" s="114">
        <v>600</v>
      </c>
      <c r="E7" s="109" t="s">
        <v>29</v>
      </c>
      <c r="G7" s="521"/>
      <c r="H7" s="522"/>
      <c r="J7" s="149" t="s">
        <v>30</v>
      </c>
      <c r="K7" s="149">
        <v>14</v>
      </c>
      <c r="Q7" s="519"/>
      <c r="R7" s="151">
        <v>3125</v>
      </c>
      <c r="S7" s="149" t="s">
        <v>23</v>
      </c>
      <c r="T7" s="148"/>
      <c r="U7" s="151">
        <v>3125</v>
      </c>
      <c r="V7" s="149">
        <v>2.2999999999999998</v>
      </c>
    </row>
    <row r="8" spans="1:25">
      <c r="A8" s="371" t="s">
        <v>31</v>
      </c>
      <c r="B8" s="110"/>
      <c r="C8" s="113"/>
      <c r="D8" s="116">
        <f>(24*60*60)/D7</f>
        <v>144</v>
      </c>
      <c r="E8" s="109" t="s">
        <v>32</v>
      </c>
      <c r="G8" s="112">
        <v>1</v>
      </c>
      <c r="H8" s="112">
        <v>600</v>
      </c>
      <c r="J8" s="149" t="s">
        <v>33</v>
      </c>
      <c r="K8" s="149">
        <v>14</v>
      </c>
      <c r="Q8" s="519"/>
      <c r="R8" s="151">
        <v>5470</v>
      </c>
      <c r="S8" s="149" t="s">
        <v>27</v>
      </c>
      <c r="T8" s="148"/>
      <c r="U8" s="151">
        <v>5470</v>
      </c>
      <c r="V8" s="149">
        <v>2.2999999999999998</v>
      </c>
    </row>
    <row r="9" spans="1:25">
      <c r="A9" s="371" t="s">
        <v>34</v>
      </c>
      <c r="B9" s="110"/>
      <c r="C9" s="113"/>
      <c r="D9" s="114">
        <v>0</v>
      </c>
      <c r="E9" s="109" t="s">
        <v>32</v>
      </c>
      <c r="G9" s="112">
        <v>2</v>
      </c>
      <c r="H9" s="112">
        <v>1800</v>
      </c>
      <c r="J9" s="149" t="s">
        <v>35</v>
      </c>
      <c r="K9" s="149">
        <v>14</v>
      </c>
    </row>
    <row r="10" spans="1:25">
      <c r="A10" s="371" t="s">
        <v>36</v>
      </c>
      <c r="B10" s="110"/>
      <c r="C10" s="113"/>
      <c r="D10" s="116">
        <f>D8+D9</f>
        <v>144</v>
      </c>
      <c r="E10" s="109" t="s">
        <v>32</v>
      </c>
      <c r="G10" s="112">
        <v>5</v>
      </c>
      <c r="H10" s="112">
        <v>3600</v>
      </c>
    </row>
    <row r="11" spans="1:25">
      <c r="A11" s="371" t="s">
        <v>37</v>
      </c>
      <c r="B11" s="110"/>
      <c r="C11" s="113"/>
      <c r="D11" s="116">
        <f>(24*60*60)/D10</f>
        <v>600</v>
      </c>
      <c r="E11" s="109" t="s">
        <v>29</v>
      </c>
      <c r="G11" s="112">
        <v>10</v>
      </c>
      <c r="H11" s="112">
        <v>7200</v>
      </c>
    </row>
    <row r="12" spans="1:25">
      <c r="A12" s="371" t="s">
        <v>38</v>
      </c>
      <c r="B12" s="110"/>
      <c r="C12" s="113"/>
      <c r="D12" s="114">
        <v>600</v>
      </c>
      <c r="E12" s="109" t="s">
        <v>29</v>
      </c>
      <c r="G12" s="112">
        <v>20</v>
      </c>
      <c r="H12" s="112">
        <v>10800</v>
      </c>
    </row>
    <row r="13" spans="1:25">
      <c r="A13" s="371" t="s">
        <v>39</v>
      </c>
      <c r="B13" s="110"/>
      <c r="C13" s="113"/>
      <c r="D13" s="143">
        <v>5470</v>
      </c>
      <c r="E13" s="109" t="s">
        <v>40</v>
      </c>
      <c r="G13" s="112">
        <v>30</v>
      </c>
      <c r="H13" s="112">
        <v>21600</v>
      </c>
    </row>
    <row r="14" spans="1:25">
      <c r="A14" s="371" t="s">
        <v>41</v>
      </c>
      <c r="B14" s="110"/>
      <c r="C14" s="113"/>
      <c r="D14" s="144">
        <v>128</v>
      </c>
      <c r="E14" s="109" t="s">
        <v>42</v>
      </c>
      <c r="G14" s="112">
        <v>60</v>
      </c>
      <c r="H14" s="112">
        <v>43200</v>
      </c>
    </row>
    <row r="15" spans="1:25">
      <c r="A15" s="371" t="s">
        <v>43</v>
      </c>
      <c r="B15" s="110"/>
      <c r="C15" s="113"/>
      <c r="D15" s="109">
        <v>8</v>
      </c>
      <c r="E15" s="109" t="s">
        <v>44</v>
      </c>
      <c r="G15" s="112">
        <v>120</v>
      </c>
      <c r="H15" s="112">
        <v>86400</v>
      </c>
    </row>
    <row r="16" spans="1:25">
      <c r="A16" s="510" t="s">
        <v>45</v>
      </c>
      <c r="B16" s="511"/>
      <c r="C16" s="497"/>
      <c r="D16" s="109">
        <v>1</v>
      </c>
      <c r="E16" s="109" t="s">
        <v>46</v>
      </c>
      <c r="G16" s="112">
        <v>300</v>
      </c>
      <c r="H16" s="140"/>
    </row>
    <row r="17" spans="1:8">
      <c r="A17" s="510" t="s">
        <v>79</v>
      </c>
      <c r="B17" s="511"/>
      <c r="C17" s="497"/>
      <c r="D17" s="368" t="s">
        <v>77</v>
      </c>
      <c r="E17" s="109"/>
      <c r="G17" s="112">
        <v>600</v>
      </c>
      <c r="H17" s="140"/>
    </row>
    <row r="18" spans="1:8">
      <c r="A18" s="496"/>
      <c r="B18" s="511"/>
      <c r="C18" s="497"/>
      <c r="D18" s="109"/>
      <c r="E18" s="109"/>
      <c r="G18" s="112">
        <v>1200</v>
      </c>
      <c r="H18" s="140"/>
    </row>
    <row r="19" spans="1:8">
      <c r="A19" s="496"/>
      <c r="B19" s="511"/>
      <c r="C19" s="497"/>
      <c r="D19" s="109"/>
      <c r="E19" s="109"/>
      <c r="G19" s="112">
        <v>1800</v>
      </c>
      <c r="H19" s="140"/>
    </row>
    <row r="20" spans="1:8" ht="45" customHeight="1">
      <c r="A20" s="494" t="s">
        <v>47</v>
      </c>
      <c r="B20" s="495"/>
      <c r="C20" s="122" t="s">
        <v>48</v>
      </c>
      <c r="D20" s="122" t="s">
        <v>49</v>
      </c>
      <c r="E20" s="122" t="s">
        <v>50</v>
      </c>
      <c r="G20" s="112">
        <v>3600</v>
      </c>
      <c r="H20" s="140"/>
    </row>
    <row r="21" spans="1:8" ht="15" customHeight="1">
      <c r="A21" s="504" t="s">
        <v>51</v>
      </c>
      <c r="B21" s="109"/>
      <c r="C21" s="123"/>
      <c r="D21" s="116"/>
      <c r="E21" s="116">
        <f>C21*D21</f>
        <v>0</v>
      </c>
      <c r="G21" s="112">
        <v>7200</v>
      </c>
      <c r="H21" s="140"/>
    </row>
    <row r="22" spans="1:8" ht="15" customHeight="1">
      <c r="A22" s="505"/>
      <c r="B22" s="109" t="s">
        <v>64</v>
      </c>
      <c r="C22" s="123">
        <f>C25+500</f>
        <v>15500</v>
      </c>
      <c r="D22" s="116">
        <f>100+(11*50)</f>
        <v>650</v>
      </c>
      <c r="E22" s="116">
        <f>C22*D22</f>
        <v>10075000</v>
      </c>
      <c r="G22" s="112">
        <v>10800</v>
      </c>
      <c r="H22" s="140"/>
    </row>
    <row r="23" spans="1:8" ht="15" customHeight="1">
      <c r="A23" s="505"/>
      <c r="B23" s="124" t="s">
        <v>53</v>
      </c>
      <c r="C23" s="123">
        <f>D14*1000/(D5/100)</f>
        <v>170666.66666666666</v>
      </c>
      <c r="D23" s="116">
        <f>((37+D15)*8/D13)*1000</f>
        <v>65.813528336380259</v>
      </c>
      <c r="E23" s="116">
        <f>C23*D23</f>
        <v>11232175.502742231</v>
      </c>
      <c r="G23" s="112">
        <v>21600</v>
      </c>
      <c r="H23" s="140"/>
    </row>
    <row r="24" spans="1:8" ht="15" customHeight="1">
      <c r="A24" s="505"/>
      <c r="B24" s="125" t="s">
        <v>54</v>
      </c>
      <c r="C24" s="123">
        <f>C25</f>
        <v>15000</v>
      </c>
      <c r="D24" s="116">
        <f>100+200+((IF(D13=U3,V3,IF(D13=U4,V4,IF(D13=U5,V5,IF(D13=U6,V6,IF(D13=U7,V7,V8))))))*1000*D16)</f>
        <v>2600</v>
      </c>
      <c r="E24" s="116">
        <f t="shared" ref="E24:E26" si="0">C24*D24</f>
        <v>39000000</v>
      </c>
      <c r="H24" s="140"/>
    </row>
    <row r="25" spans="1:8" ht="15" customHeight="1">
      <c r="A25" s="506"/>
      <c r="B25" s="109" t="s">
        <v>55</v>
      </c>
      <c r="C25" s="123">
        <v>15000</v>
      </c>
      <c r="D25" s="126">
        <v>0</v>
      </c>
      <c r="E25" s="116">
        <f t="shared" si="0"/>
        <v>0</v>
      </c>
    </row>
    <row r="26" spans="1:8" ht="15" customHeight="1">
      <c r="A26" s="496" t="s">
        <v>80</v>
      </c>
      <c r="B26" s="497"/>
      <c r="C26" s="123">
        <f>IF(D17="Enable",Y3,IF(D17="Disable",Y4))+12</f>
        <v>32</v>
      </c>
      <c r="D26" s="116">
        <f>(D11*1000)-((D11/D12)*D22)-SUM(D23:D25)</f>
        <v>596684.18647166365</v>
      </c>
      <c r="E26" s="116">
        <f t="shared" si="0"/>
        <v>19093893.967093237</v>
      </c>
    </row>
    <row r="27" spans="1:8" ht="15" customHeight="1">
      <c r="A27" s="127"/>
      <c r="B27" s="128"/>
      <c r="C27" s="129"/>
      <c r="D27" s="130"/>
      <c r="E27" s="131"/>
    </row>
    <row r="28" spans="1:8">
      <c r="A28" s="498" t="s">
        <v>57</v>
      </c>
      <c r="B28" s="499"/>
      <c r="C28" s="499"/>
      <c r="D28" s="499"/>
      <c r="E28" s="500"/>
    </row>
    <row r="29" spans="1:8">
      <c r="A29" s="501" t="s">
        <v>58</v>
      </c>
      <c r="B29" s="502"/>
      <c r="C29" s="503"/>
      <c r="D29" s="132">
        <f>((E23+E25+E26)+((E21+E22)*(D11/D12)))/(D11*1000)+(E24/(24*60*60*1000))</f>
        <v>67.786504671947995</v>
      </c>
      <c r="E29" s="133" t="s">
        <v>59</v>
      </c>
    </row>
    <row r="30" spans="1:8">
      <c r="A30" s="121" t="s">
        <v>60</v>
      </c>
      <c r="B30" s="121"/>
      <c r="C30" s="111"/>
      <c r="D30" s="134">
        <f>(D3*1000*(D4/100)/D29)/24</f>
        <v>1936.2261062903724</v>
      </c>
      <c r="E30" s="135" t="s">
        <v>61</v>
      </c>
    </row>
    <row r="31" spans="1:8">
      <c r="D31" s="146">
        <f>D30/365</f>
        <v>5.3047290583297873</v>
      </c>
      <c r="E31" s="112" t="s">
        <v>62</v>
      </c>
    </row>
    <row r="32" spans="1:8">
      <c r="C32" s="137"/>
      <c r="D32" s="147">
        <f>D31*12</f>
        <v>63.656748699957447</v>
      </c>
      <c r="E32" s="139" t="s">
        <v>63</v>
      </c>
    </row>
    <row r="33" spans="3:5">
      <c r="C33" s="137"/>
      <c r="D33" s="137"/>
      <c r="E33" s="140"/>
    </row>
    <row r="34" spans="3:5">
      <c r="C34" s="137"/>
      <c r="D34" s="137"/>
      <c r="E34" s="140"/>
    </row>
    <row r="35" spans="3:5">
      <c r="C35" s="137"/>
      <c r="D35" s="137"/>
      <c r="E35" s="140"/>
    </row>
    <row r="36" spans="3:5">
      <c r="C36" s="137"/>
      <c r="D36" s="137"/>
      <c r="E36" s="140"/>
    </row>
    <row r="37" spans="3:5">
      <c r="C37" s="137"/>
      <c r="D37" s="137"/>
      <c r="E37" s="140"/>
    </row>
    <row r="38" spans="3:5">
      <c r="C38" s="137"/>
      <c r="D38" s="137"/>
      <c r="E38" s="140"/>
    </row>
    <row r="40" spans="3:5">
      <c r="C40" s="137"/>
      <c r="D40" s="137"/>
      <c r="E40" s="140"/>
    </row>
    <row r="41" spans="3:5">
      <c r="C41" s="137"/>
      <c r="D41" s="137"/>
      <c r="E41" s="140"/>
    </row>
    <row r="42" spans="3:5">
      <c r="C42" s="137"/>
      <c r="D42" s="137"/>
      <c r="E42" s="140"/>
    </row>
    <row r="43" spans="3:5">
      <c r="C43" s="137"/>
      <c r="D43" s="137"/>
      <c r="E43" s="140"/>
    </row>
    <row r="44" spans="3:5">
      <c r="C44" s="137"/>
      <c r="D44" s="137"/>
      <c r="E44" s="140"/>
    </row>
    <row r="45" spans="3:5">
      <c r="C45" s="137"/>
      <c r="D45" s="137"/>
      <c r="E45" s="140"/>
    </row>
    <row r="46" spans="3:5">
      <c r="C46" s="137"/>
      <c r="D46" s="137"/>
      <c r="E46" s="140"/>
    </row>
    <row r="47" spans="3:5">
      <c r="C47" s="137"/>
      <c r="D47" s="137"/>
      <c r="E47" s="140"/>
    </row>
  </sheetData>
  <mergeCells count="29">
    <mergeCell ref="V1:V2"/>
    <mergeCell ref="X1:X2"/>
    <mergeCell ref="Y1:Y2"/>
    <mergeCell ref="A5:C6"/>
    <mergeCell ref="Q1:Q2"/>
    <mergeCell ref="Q3:Q8"/>
    <mergeCell ref="R1:R2"/>
    <mergeCell ref="S1:S2"/>
    <mergeCell ref="U1:U2"/>
    <mergeCell ref="K1:K2"/>
    <mergeCell ref="M1:M2"/>
    <mergeCell ref="M3:M6"/>
    <mergeCell ref="N1:N2"/>
    <mergeCell ref="O1:O2"/>
    <mergeCell ref="G1:G2"/>
    <mergeCell ref="G6:G7"/>
    <mergeCell ref="H1:H2"/>
    <mergeCell ref="H6:H7"/>
    <mergeCell ref="J1:J2"/>
    <mergeCell ref="A20:B20"/>
    <mergeCell ref="A26:B26"/>
    <mergeCell ref="A28:E28"/>
    <mergeCell ref="A29:C29"/>
    <mergeCell ref="A21:A25"/>
    <mergeCell ref="A1:E1"/>
    <mergeCell ref="A16:C16"/>
    <mergeCell ref="A17:C17"/>
    <mergeCell ref="A18:C18"/>
    <mergeCell ref="A19:C19"/>
  </mergeCells>
  <dataValidations count="5">
    <dataValidation type="list" allowBlank="1" showInputMessage="1" showErrorMessage="1" sqref="D7" xr:uid="{00000000-0002-0000-0A00-000000000000}">
      <formula1>$H$8:$H$15</formula1>
    </dataValidation>
    <dataValidation type="list" allowBlank="1" showInputMessage="1" showErrorMessage="1" sqref="D12" xr:uid="{00000000-0002-0000-0A00-000001000000}">
      <formula1>$G$8:$G$23</formula1>
    </dataValidation>
    <dataValidation type="list" allowBlank="1" showInputMessage="1" showErrorMessage="1" sqref="D13" xr:uid="{00000000-0002-0000-0A00-000002000000}">
      <formula1>$R$3:$R$8</formula1>
    </dataValidation>
    <dataValidation type="list" allowBlank="1" showInputMessage="1" showErrorMessage="1" sqref="D14" xr:uid="{00000000-0002-0000-0A00-000003000000}">
      <formula1>$G$3:$G$4</formula1>
    </dataValidation>
    <dataValidation type="list" allowBlank="1" showInputMessage="1" showErrorMessage="1" sqref="D17" xr:uid="{00000000-0002-0000-0A00-000004000000}">
      <formula1>X3:X5</formula1>
    </dataValidation>
  </dataValidations>
  <pageMargins left="0.7" right="0.7" top="0.75" bottom="0.75" header="0.3" footer="0.3"/>
  <pageSetup orientation="portrait"/>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9"/>
  <dimension ref="A1:V47"/>
  <sheetViews>
    <sheetView zoomScale="90" zoomScaleNormal="90" workbookViewId="0">
      <selection activeCell="C22" sqref="C22"/>
    </sheetView>
  </sheetViews>
  <sheetFormatPr defaultColWidth="8.875" defaultRowHeight="15"/>
  <cols>
    <col min="1" max="1" width="7.125" customWidth="1"/>
    <col min="2" max="2" width="42.375" customWidth="1"/>
    <col min="3" max="4" width="11.125" customWidth="1"/>
    <col min="5" max="5" width="11.75" customWidth="1"/>
    <col min="6" max="6" width="2.875" style="107" customWidth="1"/>
    <col min="7" max="8" width="15.25" customWidth="1"/>
    <col min="9" max="9" width="2.875" customWidth="1"/>
    <col min="10" max="10" width="8.375" customWidth="1"/>
    <col min="12" max="12" width="2.875" customWidth="1"/>
    <col min="13" max="13" width="8.375" customWidth="1"/>
    <col min="15" max="15" width="9.875" customWidth="1"/>
    <col min="16" max="16" width="2.875" customWidth="1"/>
    <col min="17" max="17" width="8.375" customWidth="1"/>
    <col min="19" max="19" width="10.125" customWidth="1"/>
    <col min="20" max="20" width="2.875" customWidth="1"/>
  </cols>
  <sheetData>
    <row r="1" spans="1:22" ht="15" customHeight="1">
      <c r="A1" s="507" t="s">
        <v>0</v>
      </c>
      <c r="B1" s="508"/>
      <c r="C1" s="508"/>
      <c r="D1" s="508"/>
      <c r="E1" s="509"/>
      <c r="G1" s="493" t="s">
        <v>1</v>
      </c>
      <c r="H1" s="493" t="s">
        <v>2</v>
      </c>
      <c r="J1" s="493" t="s">
        <v>3</v>
      </c>
      <c r="K1" s="493" t="s">
        <v>2</v>
      </c>
      <c r="M1" s="493" t="s">
        <v>3</v>
      </c>
      <c r="N1" s="493" t="s">
        <v>4</v>
      </c>
      <c r="O1" s="493" t="s">
        <v>5</v>
      </c>
      <c r="Q1" s="493" t="s">
        <v>3</v>
      </c>
      <c r="R1" s="493" t="s">
        <v>4</v>
      </c>
      <c r="S1" s="493" t="s">
        <v>5</v>
      </c>
      <c r="T1" s="148"/>
      <c r="U1" s="493" t="s">
        <v>4</v>
      </c>
      <c r="V1" s="493" t="s">
        <v>6</v>
      </c>
    </row>
    <row r="2" spans="1:22" ht="15" customHeight="1">
      <c r="A2" s="371" t="s">
        <v>7</v>
      </c>
      <c r="B2" s="110"/>
      <c r="C2" s="111"/>
      <c r="D2" s="109">
        <v>1</v>
      </c>
      <c r="E2" s="109" t="s">
        <v>8</v>
      </c>
      <c r="G2" s="493"/>
      <c r="H2" s="493"/>
      <c r="J2" s="493"/>
      <c r="K2" s="493"/>
      <c r="M2" s="518"/>
      <c r="N2" s="493"/>
      <c r="O2" s="493"/>
      <c r="P2" s="148"/>
      <c r="Q2" s="518"/>
      <c r="R2" s="493"/>
      <c r="S2" s="493"/>
      <c r="T2" s="148"/>
      <c r="U2" s="493"/>
      <c r="V2" s="493"/>
    </row>
    <row r="3" spans="1:22" ht="15.75" customHeight="1">
      <c r="A3" s="371" t="s">
        <v>9</v>
      </c>
      <c r="B3" s="110"/>
      <c r="C3" s="113"/>
      <c r="D3" s="109">
        <v>3500</v>
      </c>
      <c r="E3" s="109" t="s">
        <v>10</v>
      </c>
      <c r="G3" s="112">
        <v>47</v>
      </c>
      <c r="H3" s="112">
        <v>14</v>
      </c>
      <c r="J3" s="149" t="s">
        <v>11</v>
      </c>
      <c r="K3" s="149">
        <v>20</v>
      </c>
      <c r="M3" s="519" t="s">
        <v>12</v>
      </c>
      <c r="N3" s="150">
        <v>980</v>
      </c>
      <c r="O3" s="149" t="s">
        <v>13</v>
      </c>
      <c r="P3" s="148"/>
      <c r="Q3" s="519" t="s">
        <v>14</v>
      </c>
      <c r="R3" s="150">
        <v>250</v>
      </c>
      <c r="S3" s="149" t="s">
        <v>15</v>
      </c>
      <c r="T3" s="148"/>
      <c r="U3" s="150">
        <v>250</v>
      </c>
      <c r="V3" s="149">
        <v>4</v>
      </c>
    </row>
    <row r="4" spans="1:22">
      <c r="A4" s="371" t="s">
        <v>16</v>
      </c>
      <c r="B4" s="110"/>
      <c r="C4" s="113"/>
      <c r="D4" s="109">
        <v>90</v>
      </c>
      <c r="E4" s="109" t="s">
        <v>17</v>
      </c>
      <c r="G4" s="112">
        <v>128</v>
      </c>
      <c r="H4" s="112">
        <v>20</v>
      </c>
      <c r="J4" s="149" t="s">
        <v>18</v>
      </c>
      <c r="K4" s="149">
        <v>20</v>
      </c>
      <c r="M4" s="519"/>
      <c r="N4" s="151">
        <v>1760</v>
      </c>
      <c r="O4" s="149" t="s">
        <v>19</v>
      </c>
      <c r="P4" s="148"/>
      <c r="Q4" s="519"/>
      <c r="R4" s="151">
        <v>440</v>
      </c>
      <c r="S4" s="149" t="s">
        <v>20</v>
      </c>
      <c r="T4" s="148"/>
      <c r="U4" s="151">
        <v>440</v>
      </c>
      <c r="V4" s="149">
        <v>3.8</v>
      </c>
    </row>
    <row r="5" spans="1:22" ht="15" customHeight="1">
      <c r="A5" s="512" t="s">
        <v>21</v>
      </c>
      <c r="B5" s="513"/>
      <c r="C5" s="514"/>
      <c r="D5" s="141">
        <v>75</v>
      </c>
      <c r="E5" s="109" t="s">
        <v>17</v>
      </c>
      <c r="J5" s="149" t="s">
        <v>22</v>
      </c>
      <c r="K5" s="149">
        <v>20</v>
      </c>
      <c r="M5" s="519"/>
      <c r="N5" s="151">
        <v>3125</v>
      </c>
      <c r="O5" s="149" t="s">
        <v>23</v>
      </c>
      <c r="P5" s="148"/>
      <c r="Q5" s="519"/>
      <c r="R5" s="151">
        <v>980</v>
      </c>
      <c r="S5" s="149" t="s">
        <v>13</v>
      </c>
      <c r="T5" s="148"/>
      <c r="U5" s="151">
        <v>980</v>
      </c>
      <c r="V5" s="149">
        <v>3.8</v>
      </c>
    </row>
    <row r="6" spans="1:22">
      <c r="A6" s="515"/>
      <c r="B6" s="516"/>
      <c r="C6" s="517"/>
      <c r="D6" s="109"/>
      <c r="E6" s="109"/>
      <c r="G6" s="520" t="s">
        <v>24</v>
      </c>
      <c r="H6" s="518" t="s">
        <v>25</v>
      </c>
      <c r="J6" s="149" t="s">
        <v>26</v>
      </c>
      <c r="K6" s="149">
        <v>14</v>
      </c>
      <c r="M6" s="519"/>
      <c r="N6" s="151">
        <v>5470</v>
      </c>
      <c r="O6" s="149" t="s">
        <v>27</v>
      </c>
      <c r="P6" s="148"/>
      <c r="Q6" s="519"/>
      <c r="R6" s="151">
        <v>1760</v>
      </c>
      <c r="S6" s="149" t="s">
        <v>19</v>
      </c>
      <c r="T6" s="148"/>
      <c r="U6" s="151">
        <v>1760</v>
      </c>
      <c r="V6" s="149">
        <v>2.2999999999999998</v>
      </c>
    </row>
    <row r="7" spans="1:22">
      <c r="A7" s="371" t="s">
        <v>28</v>
      </c>
      <c r="B7" s="110"/>
      <c r="C7" s="113"/>
      <c r="D7" s="114">
        <v>3600</v>
      </c>
      <c r="E7" s="109" t="s">
        <v>29</v>
      </c>
      <c r="G7" s="521"/>
      <c r="H7" s="522"/>
      <c r="J7" s="149" t="s">
        <v>30</v>
      </c>
      <c r="K7" s="149">
        <v>14</v>
      </c>
      <c r="Q7" s="519"/>
      <c r="R7" s="151">
        <v>3125</v>
      </c>
      <c r="S7" s="149" t="s">
        <v>23</v>
      </c>
      <c r="T7" s="148"/>
      <c r="U7" s="151">
        <v>3125</v>
      </c>
      <c r="V7" s="149">
        <v>2.2999999999999998</v>
      </c>
    </row>
    <row r="8" spans="1:22">
      <c r="A8" s="371" t="s">
        <v>31</v>
      </c>
      <c r="B8" s="110"/>
      <c r="C8" s="113"/>
      <c r="D8" s="116">
        <f>(24*60*60)/D7</f>
        <v>24</v>
      </c>
      <c r="E8" s="109" t="s">
        <v>32</v>
      </c>
      <c r="G8" s="112">
        <v>1</v>
      </c>
      <c r="H8" s="112">
        <v>600</v>
      </c>
      <c r="J8" s="149" t="s">
        <v>33</v>
      </c>
      <c r="K8" s="149">
        <v>14</v>
      </c>
      <c r="Q8" s="519"/>
      <c r="R8" s="151">
        <v>5470</v>
      </c>
      <c r="S8" s="149" t="s">
        <v>27</v>
      </c>
      <c r="T8" s="148"/>
      <c r="U8" s="151">
        <v>5470</v>
      </c>
      <c r="V8" s="149">
        <v>2.2999999999999998</v>
      </c>
    </row>
    <row r="9" spans="1:22">
      <c r="A9" s="371" t="s">
        <v>34</v>
      </c>
      <c r="B9" s="110"/>
      <c r="C9" s="113"/>
      <c r="D9" s="114">
        <v>0</v>
      </c>
      <c r="E9" s="109" t="s">
        <v>32</v>
      </c>
      <c r="G9" s="112">
        <v>2</v>
      </c>
      <c r="H9" s="112">
        <v>1800</v>
      </c>
      <c r="J9" s="149" t="s">
        <v>35</v>
      </c>
      <c r="K9" s="149">
        <v>14</v>
      </c>
    </row>
    <row r="10" spans="1:22">
      <c r="A10" s="371" t="s">
        <v>36</v>
      </c>
      <c r="B10" s="110"/>
      <c r="C10" s="113"/>
      <c r="D10" s="116">
        <f>D8+D9</f>
        <v>24</v>
      </c>
      <c r="E10" s="109" t="s">
        <v>32</v>
      </c>
      <c r="G10" s="112">
        <v>5</v>
      </c>
      <c r="H10" s="112">
        <v>3600</v>
      </c>
    </row>
    <row r="11" spans="1:22">
      <c r="A11" s="371" t="s">
        <v>37</v>
      </c>
      <c r="B11" s="110"/>
      <c r="C11" s="113"/>
      <c r="D11" s="116">
        <f>(24*60*60)/D10</f>
        <v>3600</v>
      </c>
      <c r="E11" s="109" t="s">
        <v>29</v>
      </c>
      <c r="G11" s="112">
        <v>10</v>
      </c>
      <c r="H11" s="112">
        <v>7200</v>
      </c>
    </row>
    <row r="12" spans="1:22">
      <c r="A12" s="371" t="s">
        <v>38</v>
      </c>
      <c r="B12" s="110"/>
      <c r="C12" s="113"/>
      <c r="D12" s="114">
        <v>3600</v>
      </c>
      <c r="E12" s="109" t="s">
        <v>29</v>
      </c>
      <c r="G12" s="112">
        <v>20</v>
      </c>
      <c r="H12" s="112">
        <v>10800</v>
      </c>
    </row>
    <row r="13" spans="1:22">
      <c r="A13" s="371" t="s">
        <v>39</v>
      </c>
      <c r="B13" s="110"/>
      <c r="C13" s="113"/>
      <c r="D13" s="143">
        <v>5470</v>
      </c>
      <c r="E13" s="109" t="s">
        <v>40</v>
      </c>
      <c r="G13" s="112">
        <v>30</v>
      </c>
      <c r="H13" s="112">
        <v>21600</v>
      </c>
    </row>
    <row r="14" spans="1:22">
      <c r="A14" s="371" t="s">
        <v>41</v>
      </c>
      <c r="B14" s="110"/>
      <c r="C14" s="113"/>
      <c r="D14" s="144">
        <v>128</v>
      </c>
      <c r="E14" s="109" t="s">
        <v>42</v>
      </c>
      <c r="G14" s="112">
        <v>60</v>
      </c>
      <c r="H14" s="112">
        <v>43200</v>
      </c>
    </row>
    <row r="15" spans="1:22">
      <c r="A15" s="371" t="s">
        <v>43</v>
      </c>
      <c r="B15" s="110"/>
      <c r="C15" s="113"/>
      <c r="D15" s="109">
        <v>7</v>
      </c>
      <c r="E15" s="109" t="s">
        <v>44</v>
      </c>
      <c r="G15" s="112">
        <v>120</v>
      </c>
      <c r="H15" s="112">
        <v>86400</v>
      </c>
    </row>
    <row r="16" spans="1:22">
      <c r="A16" s="510" t="s">
        <v>45</v>
      </c>
      <c r="B16" s="511"/>
      <c r="C16" s="497"/>
      <c r="D16" s="109">
        <v>1</v>
      </c>
      <c r="E16" s="109" t="s">
        <v>46</v>
      </c>
      <c r="G16" s="112">
        <v>300</v>
      </c>
      <c r="H16" s="140"/>
    </row>
    <row r="17" spans="1:8">
      <c r="A17" s="510" t="s">
        <v>81</v>
      </c>
      <c r="B17" s="511"/>
      <c r="C17" s="497"/>
      <c r="D17" s="114">
        <v>2</v>
      </c>
      <c r="E17" s="109" t="s">
        <v>46</v>
      </c>
      <c r="G17" s="112">
        <v>600</v>
      </c>
      <c r="H17" s="140"/>
    </row>
    <row r="18" spans="1:8">
      <c r="A18" s="496"/>
      <c r="B18" s="511"/>
      <c r="C18" s="497"/>
      <c r="D18" s="109"/>
      <c r="E18" s="109"/>
      <c r="G18" s="112">
        <v>1200</v>
      </c>
      <c r="H18" s="140"/>
    </row>
    <row r="19" spans="1:8">
      <c r="A19" s="496"/>
      <c r="B19" s="511"/>
      <c r="C19" s="497"/>
      <c r="D19" s="109"/>
      <c r="E19" s="109"/>
      <c r="G19" s="112">
        <v>1800</v>
      </c>
      <c r="H19" s="140"/>
    </row>
    <row r="20" spans="1:8" ht="45" customHeight="1">
      <c r="A20" s="494" t="s">
        <v>47</v>
      </c>
      <c r="B20" s="495"/>
      <c r="C20" s="122" t="s">
        <v>48</v>
      </c>
      <c r="D20" s="122" t="s">
        <v>49</v>
      </c>
      <c r="E20" s="122" t="s">
        <v>50</v>
      </c>
      <c r="G20" s="112">
        <v>3600</v>
      </c>
      <c r="H20" s="140"/>
    </row>
    <row r="21" spans="1:8" ht="15" customHeight="1">
      <c r="A21" s="504" t="s">
        <v>51</v>
      </c>
      <c r="B21" s="109"/>
      <c r="C21" s="123"/>
      <c r="D21" s="116"/>
      <c r="E21" s="116">
        <f>C21*D21</f>
        <v>0</v>
      </c>
      <c r="G21" s="112">
        <v>7200</v>
      </c>
      <c r="H21" s="140"/>
    </row>
    <row r="22" spans="1:8" ht="15" customHeight="1">
      <c r="A22" s="505"/>
      <c r="B22" s="109" t="s">
        <v>67</v>
      </c>
      <c r="C22" s="123">
        <v>80000</v>
      </c>
      <c r="D22" s="116">
        <f>1700+500*(D17-1)</f>
        <v>2200</v>
      </c>
      <c r="E22" s="116">
        <f>C22*D22</f>
        <v>176000000</v>
      </c>
      <c r="G22" s="112">
        <v>10800</v>
      </c>
      <c r="H22" s="140"/>
    </row>
    <row r="23" spans="1:8" ht="15" customHeight="1">
      <c r="A23" s="505"/>
      <c r="B23" s="124" t="s">
        <v>53</v>
      </c>
      <c r="C23" s="123">
        <f>D14*1000/(D5/100)</f>
        <v>170666.66666666666</v>
      </c>
      <c r="D23" s="116">
        <f>((37+D15)*8/D13)*1000</f>
        <v>64.3510054844607</v>
      </c>
      <c r="E23" s="116">
        <f>C23*D23</f>
        <v>10982571.602681292</v>
      </c>
      <c r="G23" s="112">
        <v>21600</v>
      </c>
      <c r="H23" s="140"/>
    </row>
    <row r="24" spans="1:8" ht="15" customHeight="1">
      <c r="A24" s="505"/>
      <c r="B24" s="125" t="s">
        <v>54</v>
      </c>
      <c r="C24" s="123">
        <f>C25</f>
        <v>15000</v>
      </c>
      <c r="D24" s="116">
        <f>100+200+((IF(D13=U3,V3,IF(D13=U4,V4,IF(D13=U5,V5,IF(D13=U6,V6,IF(D13=U7,V7,V8))))))*1000*D16)</f>
        <v>2600</v>
      </c>
      <c r="E24" s="116">
        <f t="shared" ref="E24:E26" si="0">C24*D24</f>
        <v>39000000</v>
      </c>
      <c r="H24" s="140"/>
    </row>
    <row r="25" spans="1:8" ht="15" customHeight="1">
      <c r="A25" s="506"/>
      <c r="B25" s="109" t="s">
        <v>55</v>
      </c>
      <c r="C25" s="123">
        <v>15000</v>
      </c>
      <c r="D25" s="126">
        <v>0</v>
      </c>
      <c r="E25" s="116">
        <f t="shared" si="0"/>
        <v>0</v>
      </c>
    </row>
    <row r="26" spans="1:8" ht="15" customHeight="1">
      <c r="A26" s="496" t="s">
        <v>56</v>
      </c>
      <c r="B26" s="497"/>
      <c r="C26" s="123">
        <v>12</v>
      </c>
      <c r="D26" s="116">
        <f>(D11*1000)-((D11/D12)*D22)-SUM(D23:D25)</f>
        <v>3595135.6489945156</v>
      </c>
      <c r="E26" s="116">
        <f t="shared" si="0"/>
        <v>43141627.787934184</v>
      </c>
    </row>
    <row r="27" spans="1:8" ht="15" customHeight="1">
      <c r="A27" s="127"/>
      <c r="B27" s="128"/>
      <c r="C27" s="129"/>
      <c r="D27" s="130"/>
      <c r="E27" s="131"/>
    </row>
    <row r="28" spans="1:8">
      <c r="A28" s="498" t="s">
        <v>57</v>
      </c>
      <c r="B28" s="499"/>
      <c r="C28" s="499"/>
      <c r="D28" s="499"/>
      <c r="E28" s="500"/>
    </row>
    <row r="29" spans="1:8">
      <c r="A29" s="501" t="s">
        <v>58</v>
      </c>
      <c r="B29" s="502"/>
      <c r="C29" s="503"/>
      <c r="D29" s="132">
        <f>((E23+E25+E26)+((E21+E22)*(D11/D12)))/(D11*1000)+(E24/(24*60*60*1000))</f>
        <v>64.374777608504289</v>
      </c>
      <c r="E29" s="133" t="s">
        <v>59</v>
      </c>
    </row>
    <row r="30" spans="1:8">
      <c r="A30" s="121" t="s">
        <v>60</v>
      </c>
      <c r="B30" s="121"/>
      <c r="C30" s="111"/>
      <c r="D30" s="134">
        <f>(D3*1000*(D4/100)/D29)/24</f>
        <v>2038.8419948911962</v>
      </c>
      <c r="E30" s="135" t="s">
        <v>61</v>
      </c>
    </row>
    <row r="31" spans="1:8">
      <c r="D31" s="146">
        <f>D30/365</f>
        <v>5.5858684791539623</v>
      </c>
      <c r="E31" s="112" t="s">
        <v>62</v>
      </c>
    </row>
    <row r="32" spans="1:8">
      <c r="C32" s="137"/>
      <c r="D32" s="147">
        <f>D31*12</f>
        <v>67.030421749847548</v>
      </c>
      <c r="E32" s="139" t="s">
        <v>63</v>
      </c>
    </row>
    <row r="33" spans="3:5">
      <c r="C33" s="137"/>
      <c r="D33" s="137"/>
      <c r="E33" s="140"/>
    </row>
    <row r="34" spans="3:5">
      <c r="C34" s="137"/>
      <c r="D34" s="137"/>
      <c r="E34" s="140"/>
    </row>
    <row r="35" spans="3:5">
      <c r="C35" s="137"/>
      <c r="D35" s="137"/>
      <c r="E35" s="140"/>
    </row>
    <row r="36" spans="3:5">
      <c r="C36" s="137"/>
      <c r="D36" s="137"/>
      <c r="E36" s="140"/>
    </row>
    <row r="37" spans="3:5">
      <c r="C37" s="137"/>
      <c r="D37" s="137"/>
      <c r="E37" s="140"/>
    </row>
    <row r="38" spans="3:5">
      <c r="C38" s="137"/>
      <c r="D38" s="137"/>
      <c r="E38" s="140"/>
    </row>
    <row r="40" spans="3:5">
      <c r="C40" s="137"/>
      <c r="D40" s="137"/>
      <c r="E40" s="140"/>
    </row>
    <row r="41" spans="3:5">
      <c r="C41" s="137"/>
      <c r="D41" s="137"/>
      <c r="E41" s="140"/>
    </row>
    <row r="42" spans="3:5">
      <c r="C42" s="137"/>
      <c r="D42" s="137"/>
      <c r="E42" s="140"/>
    </row>
    <row r="43" spans="3:5">
      <c r="C43" s="137"/>
      <c r="D43" s="137"/>
      <c r="E43" s="140"/>
    </row>
    <row r="44" spans="3:5">
      <c r="C44" s="137"/>
      <c r="D44" s="137"/>
      <c r="E44" s="140"/>
    </row>
    <row r="45" spans="3:5">
      <c r="C45" s="137"/>
      <c r="D45" s="137"/>
      <c r="E45" s="140"/>
    </row>
    <row r="46" spans="3:5">
      <c r="C46" s="137"/>
      <c r="D46" s="137"/>
      <c r="E46" s="140"/>
    </row>
    <row r="47" spans="3:5">
      <c r="C47" s="137"/>
      <c r="D47" s="137"/>
      <c r="E47" s="140"/>
    </row>
  </sheetData>
  <mergeCells count="27">
    <mergeCell ref="V1:V2"/>
    <mergeCell ref="A5:C6"/>
    <mergeCell ref="Q1:Q2"/>
    <mergeCell ref="Q3:Q8"/>
    <mergeCell ref="R1:R2"/>
    <mergeCell ref="S1:S2"/>
    <mergeCell ref="U1:U2"/>
    <mergeCell ref="K1:K2"/>
    <mergeCell ref="M1:M2"/>
    <mergeCell ref="M3:M6"/>
    <mergeCell ref="N1:N2"/>
    <mergeCell ref="O1:O2"/>
    <mergeCell ref="G1:G2"/>
    <mergeCell ref="G6:G7"/>
    <mergeCell ref="H1:H2"/>
    <mergeCell ref="H6:H7"/>
    <mergeCell ref="J1:J2"/>
    <mergeCell ref="A20:B20"/>
    <mergeCell ref="A26:B26"/>
    <mergeCell ref="A28:E28"/>
    <mergeCell ref="A29:C29"/>
    <mergeCell ref="A21:A25"/>
    <mergeCell ref="A1:E1"/>
    <mergeCell ref="A16:C16"/>
    <mergeCell ref="A17:C17"/>
    <mergeCell ref="A18:C18"/>
    <mergeCell ref="A19:C19"/>
  </mergeCells>
  <dataValidations count="4">
    <dataValidation type="list" allowBlank="1" showInputMessage="1" showErrorMessage="1" sqref="D7" xr:uid="{00000000-0002-0000-0B00-000000000000}">
      <formula1>$H$8:$H$15</formula1>
    </dataValidation>
    <dataValidation type="list" allowBlank="1" showInputMessage="1" showErrorMessage="1" sqref="D12" xr:uid="{00000000-0002-0000-0B00-000001000000}">
      <formula1>$G$8:$G$23</formula1>
    </dataValidation>
    <dataValidation type="list" allowBlank="1" showInputMessage="1" showErrorMessage="1" sqref="D13" xr:uid="{00000000-0002-0000-0B00-000002000000}">
      <formula1>$R$3:$R$8</formula1>
    </dataValidation>
    <dataValidation type="list" allowBlank="1" showInputMessage="1" showErrorMessage="1" sqref="D14" xr:uid="{00000000-0002-0000-0B00-000003000000}">
      <formula1>$G$3:$G$4</formula1>
    </dataValidation>
  </dataValidations>
  <pageMargins left="0.7" right="0.7" top="0.75" bottom="0.75" header="0.3" footer="0.3"/>
  <pageSetup orientation="portrait" horizontalDpi="300"/>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8"/>
  <dimension ref="A1:V47"/>
  <sheetViews>
    <sheetView zoomScale="90" zoomScaleNormal="90" workbookViewId="0">
      <selection activeCell="C22" sqref="C22"/>
    </sheetView>
  </sheetViews>
  <sheetFormatPr defaultColWidth="8.875" defaultRowHeight="15"/>
  <cols>
    <col min="1" max="1" width="7.125" customWidth="1"/>
    <col min="2" max="2" width="42.375" customWidth="1"/>
    <col min="3" max="4" width="11.125" customWidth="1"/>
    <col min="5" max="5" width="11.75" customWidth="1"/>
    <col min="6" max="6" width="2.875" style="107" customWidth="1"/>
    <col min="7" max="8" width="15.25" customWidth="1"/>
    <col min="9" max="9" width="2.875" customWidth="1"/>
    <col min="10" max="10" width="8.375" customWidth="1"/>
    <col min="12" max="12" width="2.875" customWidth="1"/>
    <col min="13" max="13" width="8.375" customWidth="1"/>
    <col min="15" max="15" width="9.875" customWidth="1"/>
    <col min="16" max="16" width="2.875" customWidth="1"/>
    <col min="17" max="17" width="8.375" customWidth="1"/>
    <col min="19" max="19" width="10.125" customWidth="1"/>
    <col min="20" max="20" width="2.875" customWidth="1"/>
  </cols>
  <sheetData>
    <row r="1" spans="1:22" ht="15" customHeight="1">
      <c r="A1" s="507" t="s">
        <v>0</v>
      </c>
      <c r="B1" s="508"/>
      <c r="C1" s="508"/>
      <c r="D1" s="508"/>
      <c r="E1" s="509"/>
      <c r="G1" s="493" t="s">
        <v>1</v>
      </c>
      <c r="H1" s="493" t="s">
        <v>2</v>
      </c>
      <c r="J1" s="493" t="s">
        <v>3</v>
      </c>
      <c r="K1" s="493" t="s">
        <v>2</v>
      </c>
      <c r="M1" s="493" t="s">
        <v>3</v>
      </c>
      <c r="N1" s="493" t="s">
        <v>4</v>
      </c>
      <c r="O1" s="493" t="s">
        <v>5</v>
      </c>
      <c r="Q1" s="493" t="s">
        <v>3</v>
      </c>
      <c r="R1" s="493" t="s">
        <v>4</v>
      </c>
      <c r="S1" s="493" t="s">
        <v>5</v>
      </c>
      <c r="T1" s="148"/>
      <c r="U1" s="493" t="s">
        <v>4</v>
      </c>
      <c r="V1" s="493" t="s">
        <v>6</v>
      </c>
    </row>
    <row r="2" spans="1:22" ht="15" customHeight="1">
      <c r="A2" s="371" t="s">
        <v>7</v>
      </c>
      <c r="B2" s="110"/>
      <c r="C2" s="111"/>
      <c r="D2" s="109">
        <v>1</v>
      </c>
      <c r="E2" s="109" t="s">
        <v>8</v>
      </c>
      <c r="G2" s="493"/>
      <c r="H2" s="493"/>
      <c r="J2" s="493"/>
      <c r="K2" s="493"/>
      <c r="M2" s="518"/>
      <c r="N2" s="493"/>
      <c r="O2" s="493"/>
      <c r="P2" s="148"/>
      <c r="Q2" s="518"/>
      <c r="R2" s="493"/>
      <c r="S2" s="493"/>
      <c r="T2" s="148"/>
      <c r="U2" s="493"/>
      <c r="V2" s="493"/>
    </row>
    <row r="3" spans="1:22" ht="15.75" customHeight="1">
      <c r="A3" s="371" t="s">
        <v>9</v>
      </c>
      <c r="B3" s="110"/>
      <c r="C3" s="113"/>
      <c r="D3" s="109">
        <v>3500</v>
      </c>
      <c r="E3" s="109" t="s">
        <v>10</v>
      </c>
      <c r="G3" s="112">
        <v>47</v>
      </c>
      <c r="H3" s="112">
        <v>14</v>
      </c>
      <c r="J3" s="149" t="s">
        <v>11</v>
      </c>
      <c r="K3" s="149">
        <v>20</v>
      </c>
      <c r="M3" s="519" t="s">
        <v>12</v>
      </c>
      <c r="N3" s="150">
        <v>980</v>
      </c>
      <c r="O3" s="149" t="s">
        <v>13</v>
      </c>
      <c r="P3" s="148"/>
      <c r="Q3" s="519" t="s">
        <v>14</v>
      </c>
      <c r="R3" s="150">
        <v>250</v>
      </c>
      <c r="S3" s="149" t="s">
        <v>15</v>
      </c>
      <c r="T3" s="148"/>
      <c r="U3" s="150">
        <v>250</v>
      </c>
      <c r="V3" s="149">
        <v>4</v>
      </c>
    </row>
    <row r="4" spans="1:22">
      <c r="A4" s="371" t="s">
        <v>16</v>
      </c>
      <c r="B4" s="110"/>
      <c r="C4" s="113"/>
      <c r="D4" s="109">
        <v>90</v>
      </c>
      <c r="E4" s="109" t="s">
        <v>17</v>
      </c>
      <c r="G4" s="112">
        <v>128</v>
      </c>
      <c r="H4" s="112">
        <v>20</v>
      </c>
      <c r="J4" s="149" t="s">
        <v>18</v>
      </c>
      <c r="K4" s="149">
        <v>20</v>
      </c>
      <c r="M4" s="519"/>
      <c r="N4" s="151">
        <v>1760</v>
      </c>
      <c r="O4" s="149" t="s">
        <v>19</v>
      </c>
      <c r="P4" s="148"/>
      <c r="Q4" s="519"/>
      <c r="R4" s="151">
        <v>440</v>
      </c>
      <c r="S4" s="149" t="s">
        <v>20</v>
      </c>
      <c r="T4" s="148"/>
      <c r="U4" s="151">
        <v>440</v>
      </c>
      <c r="V4" s="149">
        <v>3.8</v>
      </c>
    </row>
    <row r="5" spans="1:22" ht="15" customHeight="1">
      <c r="A5" s="512" t="s">
        <v>21</v>
      </c>
      <c r="B5" s="513"/>
      <c r="C5" s="514"/>
      <c r="D5" s="141">
        <v>75</v>
      </c>
      <c r="E5" s="109" t="s">
        <v>17</v>
      </c>
      <c r="J5" s="149" t="s">
        <v>22</v>
      </c>
      <c r="K5" s="149">
        <v>20</v>
      </c>
      <c r="M5" s="519"/>
      <c r="N5" s="151">
        <v>3125</v>
      </c>
      <c r="O5" s="149" t="s">
        <v>23</v>
      </c>
      <c r="P5" s="148"/>
      <c r="Q5" s="519"/>
      <c r="R5" s="151">
        <v>980</v>
      </c>
      <c r="S5" s="149" t="s">
        <v>13</v>
      </c>
      <c r="T5" s="148"/>
      <c r="U5" s="151">
        <v>980</v>
      </c>
      <c r="V5" s="149">
        <v>3.8</v>
      </c>
    </row>
    <row r="6" spans="1:22">
      <c r="A6" s="515"/>
      <c r="B6" s="516"/>
      <c r="C6" s="517"/>
      <c r="D6" s="109"/>
      <c r="E6" s="109"/>
      <c r="G6" s="520" t="s">
        <v>24</v>
      </c>
      <c r="H6" s="518" t="s">
        <v>25</v>
      </c>
      <c r="J6" s="149" t="s">
        <v>26</v>
      </c>
      <c r="K6" s="149">
        <v>14</v>
      </c>
      <c r="M6" s="519"/>
      <c r="N6" s="151">
        <v>5470</v>
      </c>
      <c r="O6" s="149" t="s">
        <v>27</v>
      </c>
      <c r="P6" s="148"/>
      <c r="Q6" s="519"/>
      <c r="R6" s="151">
        <v>1760</v>
      </c>
      <c r="S6" s="149" t="s">
        <v>19</v>
      </c>
      <c r="T6" s="148"/>
      <c r="U6" s="151">
        <v>1760</v>
      </c>
      <c r="V6" s="149">
        <v>2.2999999999999998</v>
      </c>
    </row>
    <row r="7" spans="1:22">
      <c r="A7" s="371" t="s">
        <v>28</v>
      </c>
      <c r="B7" s="110"/>
      <c r="C7" s="113"/>
      <c r="D7" s="114">
        <v>1800</v>
      </c>
      <c r="E7" s="109" t="s">
        <v>29</v>
      </c>
      <c r="G7" s="521"/>
      <c r="H7" s="522"/>
      <c r="J7" s="149" t="s">
        <v>30</v>
      </c>
      <c r="K7" s="149">
        <v>14</v>
      </c>
      <c r="Q7" s="519"/>
      <c r="R7" s="151">
        <v>3125</v>
      </c>
      <c r="S7" s="149" t="s">
        <v>23</v>
      </c>
      <c r="T7" s="148"/>
      <c r="U7" s="151">
        <v>3125</v>
      </c>
      <c r="V7" s="149">
        <v>2.2999999999999998</v>
      </c>
    </row>
    <row r="8" spans="1:22">
      <c r="A8" s="371" t="s">
        <v>31</v>
      </c>
      <c r="B8" s="110"/>
      <c r="C8" s="113"/>
      <c r="D8" s="116">
        <f>(24*60*60)/D7</f>
        <v>48</v>
      </c>
      <c r="E8" s="109" t="s">
        <v>32</v>
      </c>
      <c r="G8" s="112">
        <v>1</v>
      </c>
      <c r="H8" s="112">
        <v>600</v>
      </c>
      <c r="J8" s="149" t="s">
        <v>33</v>
      </c>
      <c r="K8" s="149">
        <v>14</v>
      </c>
      <c r="Q8" s="519"/>
      <c r="R8" s="151">
        <v>5470</v>
      </c>
      <c r="S8" s="149" t="s">
        <v>27</v>
      </c>
      <c r="T8" s="148"/>
      <c r="U8" s="151">
        <v>5470</v>
      </c>
      <c r="V8" s="149">
        <v>2.2999999999999998</v>
      </c>
    </row>
    <row r="9" spans="1:22">
      <c r="A9" s="371" t="s">
        <v>34</v>
      </c>
      <c r="B9" s="110"/>
      <c r="C9" s="113"/>
      <c r="D9" s="114">
        <v>0</v>
      </c>
      <c r="E9" s="109" t="s">
        <v>32</v>
      </c>
      <c r="G9" s="112">
        <v>2</v>
      </c>
      <c r="H9" s="112">
        <v>1800</v>
      </c>
      <c r="J9" s="149" t="s">
        <v>35</v>
      </c>
      <c r="K9" s="149">
        <v>14</v>
      </c>
    </row>
    <row r="10" spans="1:22">
      <c r="A10" s="371" t="s">
        <v>36</v>
      </c>
      <c r="B10" s="110"/>
      <c r="C10" s="113"/>
      <c r="D10" s="116">
        <f>D8+D9</f>
        <v>48</v>
      </c>
      <c r="E10" s="109" t="s">
        <v>32</v>
      </c>
      <c r="G10" s="112">
        <v>5</v>
      </c>
      <c r="H10" s="112">
        <v>3600</v>
      </c>
    </row>
    <row r="11" spans="1:22">
      <c r="A11" s="371" t="s">
        <v>37</v>
      </c>
      <c r="B11" s="110"/>
      <c r="C11" s="113"/>
      <c r="D11" s="116">
        <f>(24*60*60)/D10</f>
        <v>1800</v>
      </c>
      <c r="E11" s="109" t="s">
        <v>29</v>
      </c>
      <c r="G11" s="112">
        <v>10</v>
      </c>
      <c r="H11" s="112">
        <v>7200</v>
      </c>
    </row>
    <row r="12" spans="1:22">
      <c r="A12" s="371" t="s">
        <v>38</v>
      </c>
      <c r="B12" s="110"/>
      <c r="C12" s="113"/>
      <c r="D12" s="114">
        <v>1800</v>
      </c>
      <c r="E12" s="109" t="s">
        <v>29</v>
      </c>
      <c r="G12" s="112">
        <v>20</v>
      </c>
      <c r="H12" s="112">
        <v>10800</v>
      </c>
    </row>
    <row r="13" spans="1:22">
      <c r="A13" s="371" t="s">
        <v>39</v>
      </c>
      <c r="B13" s="110"/>
      <c r="C13" s="113"/>
      <c r="D13" s="143">
        <v>5470</v>
      </c>
      <c r="E13" s="109" t="s">
        <v>40</v>
      </c>
      <c r="G13" s="112">
        <v>30</v>
      </c>
      <c r="H13" s="112">
        <v>21600</v>
      </c>
    </row>
    <row r="14" spans="1:22">
      <c r="A14" s="371" t="s">
        <v>41</v>
      </c>
      <c r="B14" s="110"/>
      <c r="C14" s="113"/>
      <c r="D14" s="144">
        <v>128</v>
      </c>
      <c r="E14" s="109" t="s">
        <v>42</v>
      </c>
      <c r="G14" s="112">
        <v>60</v>
      </c>
      <c r="H14" s="112">
        <v>43200</v>
      </c>
    </row>
    <row r="15" spans="1:22">
      <c r="A15" s="371" t="s">
        <v>43</v>
      </c>
      <c r="B15" s="110"/>
      <c r="C15" s="113"/>
      <c r="D15" s="109">
        <v>10</v>
      </c>
      <c r="E15" s="109" t="s">
        <v>44</v>
      </c>
      <c r="G15" s="112">
        <v>120</v>
      </c>
      <c r="H15" s="112">
        <v>86400</v>
      </c>
    </row>
    <row r="16" spans="1:22">
      <c r="A16" s="510" t="s">
        <v>45</v>
      </c>
      <c r="B16" s="511"/>
      <c r="C16" s="497"/>
      <c r="D16" s="109">
        <v>1</v>
      </c>
      <c r="E16" s="109" t="s">
        <v>46</v>
      </c>
      <c r="G16" s="112">
        <v>300</v>
      </c>
      <c r="H16" s="140"/>
    </row>
    <row r="17" spans="1:8">
      <c r="A17" s="496"/>
      <c r="B17" s="511"/>
      <c r="C17" s="497"/>
      <c r="D17" s="145"/>
      <c r="E17" s="109"/>
      <c r="G17" s="112">
        <v>600</v>
      </c>
      <c r="H17" s="140"/>
    </row>
    <row r="18" spans="1:8">
      <c r="A18" s="496"/>
      <c r="B18" s="511"/>
      <c r="C18" s="497"/>
      <c r="D18" s="109"/>
      <c r="E18" s="109"/>
      <c r="G18" s="112">
        <v>1200</v>
      </c>
      <c r="H18" s="140"/>
    </row>
    <row r="19" spans="1:8">
      <c r="A19" s="496"/>
      <c r="B19" s="511"/>
      <c r="C19" s="497"/>
      <c r="D19" s="109"/>
      <c r="E19" s="109"/>
      <c r="G19" s="112">
        <v>1800</v>
      </c>
      <c r="H19" s="140"/>
    </row>
    <row r="20" spans="1:8" ht="45" customHeight="1">
      <c r="A20" s="494" t="s">
        <v>47</v>
      </c>
      <c r="B20" s="495"/>
      <c r="C20" s="122" t="s">
        <v>48</v>
      </c>
      <c r="D20" s="122" t="s">
        <v>49</v>
      </c>
      <c r="E20" s="122" t="s">
        <v>50</v>
      </c>
      <c r="G20" s="112">
        <v>3600</v>
      </c>
      <c r="H20" s="140"/>
    </row>
    <row r="21" spans="1:8" ht="15" customHeight="1">
      <c r="A21" s="504" t="s">
        <v>51</v>
      </c>
      <c r="B21" s="109"/>
      <c r="C21" s="123"/>
      <c r="D21" s="116"/>
      <c r="E21" s="116">
        <f>C21*D21</f>
        <v>0</v>
      </c>
      <c r="G21" s="112">
        <v>7200</v>
      </c>
      <c r="H21" s="140"/>
    </row>
    <row r="22" spans="1:8" ht="15" customHeight="1">
      <c r="A22" s="505"/>
      <c r="B22" s="109" t="s">
        <v>82</v>
      </c>
      <c r="C22" s="123">
        <f>((300*50)+(70*400))*1000/D22</f>
        <v>95555.555555555562</v>
      </c>
      <c r="D22" s="116">
        <v>450</v>
      </c>
      <c r="E22" s="116">
        <f>C22*D22</f>
        <v>43000000</v>
      </c>
      <c r="G22" s="112">
        <v>10800</v>
      </c>
      <c r="H22" s="140"/>
    </row>
    <row r="23" spans="1:8" ht="15" customHeight="1">
      <c r="A23" s="505"/>
      <c r="B23" s="124" t="s">
        <v>53</v>
      </c>
      <c r="C23" s="123">
        <f>D14*1000/(D5/100)</f>
        <v>170666.66666666666</v>
      </c>
      <c r="D23" s="116">
        <f>((37+D15)*8/D13)*1000</f>
        <v>68.738574040219376</v>
      </c>
      <c r="E23" s="116">
        <f>C23*D23</f>
        <v>11731383.302864106</v>
      </c>
      <c r="G23" s="112">
        <v>21600</v>
      </c>
      <c r="H23" s="140"/>
    </row>
    <row r="24" spans="1:8" ht="15" customHeight="1">
      <c r="A24" s="505"/>
      <c r="B24" s="125" t="s">
        <v>54</v>
      </c>
      <c r="C24" s="123">
        <f>C25</f>
        <v>15000</v>
      </c>
      <c r="D24" s="116">
        <f>100+200+((IF(D13=U3,V3,IF(D13=U4,V4,IF(D13=U5,V5,IF(D13=U6,V6,IF(D13=U7,V7,V8))))))*1000*D16)</f>
        <v>2600</v>
      </c>
      <c r="E24" s="116">
        <f t="shared" ref="E24:E26" si="0">C24*D24</f>
        <v>39000000</v>
      </c>
      <c r="H24" s="140"/>
    </row>
    <row r="25" spans="1:8" ht="15" customHeight="1">
      <c r="A25" s="506"/>
      <c r="B25" s="109" t="s">
        <v>55</v>
      </c>
      <c r="C25" s="123">
        <v>15000</v>
      </c>
      <c r="D25" s="126">
        <v>0</v>
      </c>
      <c r="E25" s="116">
        <f t="shared" si="0"/>
        <v>0</v>
      </c>
    </row>
    <row r="26" spans="1:8" ht="15" customHeight="1">
      <c r="A26" s="496" t="s">
        <v>56</v>
      </c>
      <c r="B26" s="497"/>
      <c r="C26" s="123">
        <v>12</v>
      </c>
      <c r="D26" s="116">
        <f>(D11*1000)-((D11/D12)*D22)-SUM(D23:D25)</f>
        <v>1796881.2614259599</v>
      </c>
      <c r="E26" s="116">
        <f t="shared" si="0"/>
        <v>21562575.137111519</v>
      </c>
    </row>
    <row r="27" spans="1:8" ht="15" customHeight="1">
      <c r="A27" s="127"/>
      <c r="B27" s="128"/>
      <c r="C27" s="129"/>
      <c r="D27" s="130"/>
      <c r="E27" s="131"/>
    </row>
    <row r="28" spans="1:8">
      <c r="A28" s="498" t="s">
        <v>57</v>
      </c>
      <c r="B28" s="499"/>
      <c r="C28" s="499"/>
      <c r="D28" s="499"/>
      <c r="E28" s="500"/>
    </row>
    <row r="29" spans="1:8">
      <c r="A29" s="501" t="s">
        <v>58</v>
      </c>
      <c r="B29" s="502"/>
      <c r="C29" s="503"/>
      <c r="D29" s="132">
        <f>((E23+E25+E26)+((E21+E22)*(D11/D12)))/(D11*1000)+(E24/(24*60*60*1000))</f>
        <v>42.83692135554201</v>
      </c>
      <c r="E29" s="133" t="s">
        <v>59</v>
      </c>
    </row>
    <row r="30" spans="1:8">
      <c r="A30" s="121" t="s">
        <v>60</v>
      </c>
      <c r="B30" s="121"/>
      <c r="C30" s="111"/>
      <c r="D30" s="134">
        <f>(D3*1000*(D4/100)/D29)/24</f>
        <v>3063.9456769229187</v>
      </c>
      <c r="E30" s="135" t="s">
        <v>61</v>
      </c>
    </row>
    <row r="31" spans="1:8">
      <c r="D31" s="146">
        <f>D30/365</f>
        <v>8.3943717175970374</v>
      </c>
      <c r="E31" s="112" t="s">
        <v>62</v>
      </c>
    </row>
    <row r="32" spans="1:8">
      <c r="C32" s="137"/>
      <c r="D32" s="147">
        <f>D31*12</f>
        <v>100.73246061116444</v>
      </c>
      <c r="E32" s="139" t="s">
        <v>63</v>
      </c>
    </row>
    <row r="33" spans="3:5">
      <c r="C33" s="137"/>
      <c r="D33" s="137"/>
      <c r="E33" s="140"/>
    </row>
    <row r="34" spans="3:5">
      <c r="C34" s="137"/>
      <c r="D34" s="137"/>
      <c r="E34" s="140"/>
    </row>
    <row r="35" spans="3:5">
      <c r="C35" s="137"/>
      <c r="D35" s="137"/>
      <c r="E35" s="140"/>
    </row>
    <row r="36" spans="3:5">
      <c r="C36" s="137"/>
      <c r="D36" s="137"/>
      <c r="E36" s="140"/>
    </row>
    <row r="37" spans="3:5">
      <c r="C37" s="137"/>
      <c r="D37" s="137"/>
      <c r="E37" s="140"/>
    </row>
    <row r="38" spans="3:5">
      <c r="C38" s="137"/>
      <c r="D38" s="137"/>
      <c r="E38" s="140"/>
    </row>
    <row r="40" spans="3:5">
      <c r="C40" s="137"/>
      <c r="D40" s="137"/>
      <c r="E40" s="140"/>
    </row>
    <row r="41" spans="3:5">
      <c r="C41" s="137"/>
      <c r="D41" s="137"/>
      <c r="E41" s="140"/>
    </row>
    <row r="42" spans="3:5">
      <c r="C42" s="137"/>
      <c r="D42" s="137"/>
      <c r="E42" s="140"/>
    </row>
    <row r="43" spans="3:5">
      <c r="C43" s="137"/>
      <c r="D43" s="137"/>
      <c r="E43" s="140"/>
    </row>
    <row r="44" spans="3:5">
      <c r="C44" s="137"/>
      <c r="D44" s="137"/>
      <c r="E44" s="140"/>
    </row>
    <row r="45" spans="3:5">
      <c r="C45" s="137"/>
      <c r="D45" s="137"/>
      <c r="E45" s="140"/>
    </row>
    <row r="46" spans="3:5">
      <c r="C46" s="137"/>
      <c r="D46" s="137"/>
      <c r="E46" s="140"/>
    </row>
    <row r="47" spans="3:5">
      <c r="C47" s="137"/>
      <c r="D47" s="137"/>
      <c r="E47" s="140"/>
    </row>
  </sheetData>
  <mergeCells count="27">
    <mergeCell ref="V1:V2"/>
    <mergeCell ref="A5:C6"/>
    <mergeCell ref="Q1:Q2"/>
    <mergeCell ref="Q3:Q8"/>
    <mergeCell ref="R1:R2"/>
    <mergeCell ref="S1:S2"/>
    <mergeCell ref="U1:U2"/>
    <mergeCell ref="K1:K2"/>
    <mergeCell ref="M1:M2"/>
    <mergeCell ref="M3:M6"/>
    <mergeCell ref="N1:N2"/>
    <mergeCell ref="O1:O2"/>
    <mergeCell ref="G1:G2"/>
    <mergeCell ref="G6:G7"/>
    <mergeCell ref="H1:H2"/>
    <mergeCell ref="H6:H7"/>
    <mergeCell ref="J1:J2"/>
    <mergeCell ref="A20:B20"/>
    <mergeCell ref="A26:B26"/>
    <mergeCell ref="A28:E28"/>
    <mergeCell ref="A29:C29"/>
    <mergeCell ref="A21:A25"/>
    <mergeCell ref="A1:E1"/>
    <mergeCell ref="A16:C16"/>
    <mergeCell ref="A17:C17"/>
    <mergeCell ref="A18:C18"/>
    <mergeCell ref="A19:C19"/>
  </mergeCells>
  <dataValidations count="4">
    <dataValidation type="list" allowBlank="1" showInputMessage="1" showErrorMessage="1" sqref="D7" xr:uid="{00000000-0002-0000-0C00-000000000000}">
      <formula1>$H$8:$H$15</formula1>
    </dataValidation>
    <dataValidation type="list" allowBlank="1" showInputMessage="1" showErrorMessage="1" sqref="D12" xr:uid="{00000000-0002-0000-0C00-000001000000}">
      <formula1>$G$8:$G$23</formula1>
    </dataValidation>
    <dataValidation type="list" allowBlank="1" showInputMessage="1" showErrorMessage="1" sqref="D13" xr:uid="{00000000-0002-0000-0C00-000002000000}">
      <formula1>$R$3:$R$8</formula1>
    </dataValidation>
    <dataValidation type="list" allowBlank="1" showInputMessage="1" showErrorMessage="1" sqref="D14" xr:uid="{00000000-0002-0000-0C00-000003000000}">
      <formula1>$G$3:$G$4</formula1>
    </dataValidation>
  </dataValidations>
  <pageMargins left="0.7" right="0.7" top="0.75" bottom="0.75" header="0.3" footer="0.3"/>
  <pageSetup orientation="portrait" horizontalDpi="300"/>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7"/>
  <dimension ref="A1:V47"/>
  <sheetViews>
    <sheetView zoomScale="90" zoomScaleNormal="90" workbookViewId="0">
      <selection activeCell="C22" sqref="C22"/>
    </sheetView>
  </sheetViews>
  <sheetFormatPr defaultColWidth="8.875" defaultRowHeight="15"/>
  <cols>
    <col min="1" max="1" width="7.125" customWidth="1"/>
    <col min="2" max="2" width="42.375" customWidth="1"/>
    <col min="3" max="4" width="11.125" customWidth="1"/>
    <col min="5" max="5" width="11.75" customWidth="1"/>
    <col min="6" max="6" width="2.875" style="107" customWidth="1"/>
    <col min="7" max="8" width="15.25" customWidth="1"/>
    <col min="9" max="9" width="2.875" customWidth="1"/>
    <col min="10" max="10" width="8.375" customWidth="1"/>
    <col min="12" max="12" width="2.875" customWidth="1"/>
    <col min="13" max="13" width="8.375" customWidth="1"/>
    <col min="15" max="15" width="9.875" customWidth="1"/>
    <col min="16" max="16" width="2.875" customWidth="1"/>
    <col min="17" max="17" width="8.375" customWidth="1"/>
    <col min="19" max="19" width="10.125" customWidth="1"/>
    <col min="20" max="20" width="2.875" customWidth="1"/>
  </cols>
  <sheetData>
    <row r="1" spans="1:22" ht="15" customHeight="1">
      <c r="A1" s="507" t="s">
        <v>0</v>
      </c>
      <c r="B1" s="508"/>
      <c r="C1" s="508"/>
      <c r="D1" s="508"/>
      <c r="E1" s="509"/>
      <c r="G1" s="493" t="s">
        <v>1</v>
      </c>
      <c r="H1" s="493" t="s">
        <v>2</v>
      </c>
      <c r="J1" s="493" t="s">
        <v>3</v>
      </c>
      <c r="K1" s="493" t="s">
        <v>2</v>
      </c>
      <c r="M1" s="493" t="s">
        <v>3</v>
      </c>
      <c r="N1" s="493" t="s">
        <v>4</v>
      </c>
      <c r="O1" s="493" t="s">
        <v>5</v>
      </c>
      <c r="Q1" s="493" t="s">
        <v>3</v>
      </c>
      <c r="R1" s="493" t="s">
        <v>4</v>
      </c>
      <c r="S1" s="493" t="s">
        <v>5</v>
      </c>
      <c r="T1" s="148"/>
      <c r="U1" s="493" t="s">
        <v>4</v>
      </c>
      <c r="V1" s="493" t="s">
        <v>6</v>
      </c>
    </row>
    <row r="2" spans="1:22" ht="15" customHeight="1">
      <c r="A2" s="371" t="s">
        <v>7</v>
      </c>
      <c r="B2" s="110"/>
      <c r="C2" s="111"/>
      <c r="D2" s="109">
        <v>1</v>
      </c>
      <c r="E2" s="109" t="s">
        <v>8</v>
      </c>
      <c r="G2" s="493"/>
      <c r="H2" s="493"/>
      <c r="J2" s="493"/>
      <c r="K2" s="493"/>
      <c r="M2" s="518"/>
      <c r="N2" s="493"/>
      <c r="O2" s="493"/>
      <c r="P2" s="148"/>
      <c r="Q2" s="518"/>
      <c r="R2" s="493"/>
      <c r="S2" s="493"/>
      <c r="T2" s="148"/>
      <c r="U2" s="493"/>
      <c r="V2" s="493"/>
    </row>
    <row r="3" spans="1:22" ht="15.75" customHeight="1">
      <c r="A3" s="371" t="s">
        <v>9</v>
      </c>
      <c r="B3" s="110"/>
      <c r="C3" s="113"/>
      <c r="D3" s="109">
        <v>3500</v>
      </c>
      <c r="E3" s="109" t="s">
        <v>10</v>
      </c>
      <c r="G3" s="112">
        <v>47</v>
      </c>
      <c r="H3" s="112">
        <v>14</v>
      </c>
      <c r="J3" s="149" t="s">
        <v>11</v>
      </c>
      <c r="K3" s="149">
        <v>20</v>
      </c>
      <c r="M3" s="519" t="s">
        <v>12</v>
      </c>
      <c r="N3" s="150">
        <v>980</v>
      </c>
      <c r="O3" s="149" t="s">
        <v>13</v>
      </c>
      <c r="P3" s="148"/>
      <c r="Q3" s="519" t="s">
        <v>14</v>
      </c>
      <c r="R3" s="150">
        <v>250</v>
      </c>
      <c r="S3" s="149" t="s">
        <v>15</v>
      </c>
      <c r="T3" s="148"/>
      <c r="U3" s="150">
        <v>250</v>
      </c>
      <c r="V3" s="149">
        <v>4</v>
      </c>
    </row>
    <row r="4" spans="1:22">
      <c r="A4" s="371" t="s">
        <v>16</v>
      </c>
      <c r="B4" s="110"/>
      <c r="C4" s="113"/>
      <c r="D4" s="109">
        <v>90</v>
      </c>
      <c r="E4" s="109" t="s">
        <v>17</v>
      </c>
      <c r="G4" s="112">
        <v>128</v>
      </c>
      <c r="H4" s="112">
        <v>20</v>
      </c>
      <c r="J4" s="149" t="s">
        <v>18</v>
      </c>
      <c r="K4" s="149">
        <v>20</v>
      </c>
      <c r="M4" s="519"/>
      <c r="N4" s="151">
        <v>1760</v>
      </c>
      <c r="O4" s="149" t="s">
        <v>19</v>
      </c>
      <c r="P4" s="148"/>
      <c r="Q4" s="519"/>
      <c r="R4" s="151">
        <v>440</v>
      </c>
      <c r="S4" s="149" t="s">
        <v>20</v>
      </c>
      <c r="T4" s="148"/>
      <c r="U4" s="151">
        <v>440</v>
      </c>
      <c r="V4" s="149">
        <v>3.8</v>
      </c>
    </row>
    <row r="5" spans="1:22" ht="15" customHeight="1">
      <c r="A5" s="512" t="s">
        <v>21</v>
      </c>
      <c r="B5" s="513"/>
      <c r="C5" s="514"/>
      <c r="D5" s="141">
        <v>75</v>
      </c>
      <c r="E5" s="109" t="s">
        <v>17</v>
      </c>
      <c r="J5" s="149" t="s">
        <v>22</v>
      </c>
      <c r="K5" s="149">
        <v>20</v>
      </c>
      <c r="M5" s="519"/>
      <c r="N5" s="151">
        <v>3125</v>
      </c>
      <c r="O5" s="149" t="s">
        <v>23</v>
      </c>
      <c r="P5" s="148"/>
      <c r="Q5" s="519"/>
      <c r="R5" s="151">
        <v>980</v>
      </c>
      <c r="S5" s="149" t="s">
        <v>13</v>
      </c>
      <c r="T5" s="148"/>
      <c r="U5" s="151">
        <v>980</v>
      </c>
      <c r="V5" s="149">
        <v>3.8</v>
      </c>
    </row>
    <row r="6" spans="1:22">
      <c r="A6" s="515"/>
      <c r="B6" s="516"/>
      <c r="C6" s="517"/>
      <c r="D6" s="109"/>
      <c r="E6" s="109"/>
      <c r="G6" s="520" t="s">
        <v>24</v>
      </c>
      <c r="H6" s="518" t="s">
        <v>25</v>
      </c>
      <c r="J6" s="149" t="s">
        <v>26</v>
      </c>
      <c r="K6" s="149">
        <v>14</v>
      </c>
      <c r="M6" s="519"/>
      <c r="N6" s="151">
        <v>5470</v>
      </c>
      <c r="O6" s="149" t="s">
        <v>27</v>
      </c>
      <c r="P6" s="148"/>
      <c r="Q6" s="519"/>
      <c r="R6" s="151">
        <v>1760</v>
      </c>
      <c r="S6" s="149" t="s">
        <v>19</v>
      </c>
      <c r="T6" s="148"/>
      <c r="U6" s="151">
        <v>1760</v>
      </c>
      <c r="V6" s="149">
        <v>2.2999999999999998</v>
      </c>
    </row>
    <row r="7" spans="1:22">
      <c r="A7" s="371" t="s">
        <v>28</v>
      </c>
      <c r="B7" s="110"/>
      <c r="C7" s="113"/>
      <c r="D7" s="114">
        <v>1800</v>
      </c>
      <c r="E7" s="109" t="s">
        <v>29</v>
      </c>
      <c r="G7" s="521"/>
      <c r="H7" s="522"/>
      <c r="J7" s="149" t="s">
        <v>30</v>
      </c>
      <c r="K7" s="149">
        <v>14</v>
      </c>
      <c r="Q7" s="519"/>
      <c r="R7" s="151">
        <v>3125</v>
      </c>
      <c r="S7" s="149" t="s">
        <v>23</v>
      </c>
      <c r="T7" s="148"/>
      <c r="U7" s="151">
        <v>3125</v>
      </c>
      <c r="V7" s="149">
        <v>2.2999999999999998</v>
      </c>
    </row>
    <row r="8" spans="1:22">
      <c r="A8" s="371" t="s">
        <v>31</v>
      </c>
      <c r="B8" s="110"/>
      <c r="C8" s="113"/>
      <c r="D8" s="116">
        <f>(24*60*60)/D7</f>
        <v>48</v>
      </c>
      <c r="E8" s="109" t="s">
        <v>32</v>
      </c>
      <c r="G8" s="112">
        <v>1</v>
      </c>
      <c r="H8" s="112">
        <v>600</v>
      </c>
      <c r="J8" s="149" t="s">
        <v>33</v>
      </c>
      <c r="K8" s="149">
        <v>14</v>
      </c>
      <c r="Q8" s="519"/>
      <c r="R8" s="151">
        <v>5470</v>
      </c>
      <c r="S8" s="149" t="s">
        <v>27</v>
      </c>
      <c r="T8" s="148"/>
      <c r="U8" s="151">
        <v>5470</v>
      </c>
      <c r="V8" s="149">
        <v>2.2999999999999998</v>
      </c>
    </row>
    <row r="9" spans="1:22">
      <c r="A9" s="371" t="s">
        <v>34</v>
      </c>
      <c r="B9" s="110"/>
      <c r="C9" s="113"/>
      <c r="D9" s="114">
        <v>0</v>
      </c>
      <c r="E9" s="109" t="s">
        <v>32</v>
      </c>
      <c r="G9" s="112">
        <v>2</v>
      </c>
      <c r="H9" s="112">
        <v>1800</v>
      </c>
      <c r="J9" s="149" t="s">
        <v>35</v>
      </c>
      <c r="K9" s="149">
        <v>14</v>
      </c>
    </row>
    <row r="10" spans="1:22">
      <c r="A10" s="371" t="s">
        <v>36</v>
      </c>
      <c r="B10" s="110"/>
      <c r="C10" s="113"/>
      <c r="D10" s="116">
        <f>D8+D9</f>
        <v>48</v>
      </c>
      <c r="E10" s="109" t="s">
        <v>32</v>
      </c>
      <c r="G10" s="112">
        <v>5</v>
      </c>
      <c r="H10" s="112">
        <v>3600</v>
      </c>
    </row>
    <row r="11" spans="1:22">
      <c r="A11" s="371" t="s">
        <v>37</v>
      </c>
      <c r="B11" s="110"/>
      <c r="C11" s="113"/>
      <c r="D11" s="116">
        <f>(24*60*60)/D10</f>
        <v>1800</v>
      </c>
      <c r="E11" s="109" t="s">
        <v>29</v>
      </c>
      <c r="G11" s="112">
        <v>10</v>
      </c>
      <c r="H11" s="112">
        <v>7200</v>
      </c>
    </row>
    <row r="12" spans="1:22">
      <c r="A12" s="371" t="s">
        <v>38</v>
      </c>
      <c r="B12" s="110"/>
      <c r="C12" s="113"/>
      <c r="D12" s="114">
        <v>1800</v>
      </c>
      <c r="E12" s="109" t="s">
        <v>29</v>
      </c>
      <c r="G12" s="112">
        <v>20</v>
      </c>
      <c r="H12" s="112">
        <v>10800</v>
      </c>
    </row>
    <row r="13" spans="1:22">
      <c r="A13" s="371" t="s">
        <v>39</v>
      </c>
      <c r="B13" s="110"/>
      <c r="C13" s="113"/>
      <c r="D13" s="143">
        <v>5470</v>
      </c>
      <c r="E13" s="109" t="s">
        <v>40</v>
      </c>
      <c r="G13" s="112">
        <v>30</v>
      </c>
      <c r="H13" s="112">
        <v>21600</v>
      </c>
    </row>
    <row r="14" spans="1:22">
      <c r="A14" s="371" t="s">
        <v>41</v>
      </c>
      <c r="B14" s="110"/>
      <c r="C14" s="113"/>
      <c r="D14" s="144">
        <v>128</v>
      </c>
      <c r="E14" s="109" t="s">
        <v>42</v>
      </c>
      <c r="G14" s="112">
        <v>60</v>
      </c>
      <c r="H14" s="112">
        <v>43200</v>
      </c>
    </row>
    <row r="15" spans="1:22">
      <c r="A15" s="371" t="s">
        <v>43</v>
      </c>
      <c r="B15" s="110"/>
      <c r="C15" s="113"/>
      <c r="D15" s="109">
        <v>6</v>
      </c>
      <c r="E15" s="109" t="s">
        <v>44</v>
      </c>
      <c r="G15" s="112">
        <v>120</v>
      </c>
      <c r="H15" s="112">
        <v>86400</v>
      </c>
    </row>
    <row r="16" spans="1:22">
      <c r="A16" s="510" t="s">
        <v>45</v>
      </c>
      <c r="B16" s="511"/>
      <c r="C16" s="497"/>
      <c r="D16" s="109">
        <v>1</v>
      </c>
      <c r="E16" s="109" t="s">
        <v>46</v>
      </c>
      <c r="G16" s="112">
        <v>300</v>
      </c>
      <c r="H16" s="140"/>
    </row>
    <row r="17" spans="1:8">
      <c r="A17" s="496"/>
      <c r="B17" s="511"/>
      <c r="C17" s="497"/>
      <c r="D17" s="145"/>
      <c r="E17" s="109"/>
      <c r="G17" s="112">
        <v>600</v>
      </c>
      <c r="H17" s="140"/>
    </row>
    <row r="18" spans="1:8">
      <c r="A18" s="496"/>
      <c r="B18" s="511"/>
      <c r="C18" s="497"/>
      <c r="D18" s="109"/>
      <c r="E18" s="109"/>
      <c r="G18" s="112">
        <v>1200</v>
      </c>
      <c r="H18" s="140"/>
    </row>
    <row r="19" spans="1:8">
      <c r="A19" s="496"/>
      <c r="B19" s="511"/>
      <c r="C19" s="497"/>
      <c r="D19" s="109"/>
      <c r="E19" s="109"/>
      <c r="G19" s="112">
        <v>1800</v>
      </c>
      <c r="H19" s="140"/>
    </row>
    <row r="20" spans="1:8" ht="45" customHeight="1">
      <c r="A20" s="494" t="s">
        <v>47</v>
      </c>
      <c r="B20" s="495"/>
      <c r="C20" s="122" t="s">
        <v>48</v>
      </c>
      <c r="D20" s="122" t="s">
        <v>49</v>
      </c>
      <c r="E20" s="122" t="s">
        <v>50</v>
      </c>
      <c r="G20" s="112">
        <v>3600</v>
      </c>
      <c r="H20" s="140"/>
    </row>
    <row r="21" spans="1:8" ht="15" customHeight="1">
      <c r="A21" s="504" t="s">
        <v>51</v>
      </c>
      <c r="B21" s="109"/>
      <c r="C21" s="123"/>
      <c r="D21" s="116"/>
      <c r="E21" s="116">
        <f>C21*D21</f>
        <v>0</v>
      </c>
      <c r="G21" s="112">
        <v>7200</v>
      </c>
      <c r="H21" s="140"/>
    </row>
    <row r="22" spans="1:8" ht="15" customHeight="1">
      <c r="A22" s="505"/>
      <c r="B22" s="109" t="s">
        <v>83</v>
      </c>
      <c r="C22" s="123">
        <v>110000</v>
      </c>
      <c r="D22" s="116">
        <f>800+500</f>
        <v>1300</v>
      </c>
      <c r="E22" s="116">
        <f>C22*D22</f>
        <v>143000000</v>
      </c>
      <c r="G22" s="112">
        <v>10800</v>
      </c>
      <c r="H22" s="140"/>
    </row>
    <row r="23" spans="1:8" ht="15" customHeight="1">
      <c r="A23" s="505"/>
      <c r="B23" s="124" t="s">
        <v>53</v>
      </c>
      <c r="C23" s="123">
        <f>D14*1000/(D5/100)</f>
        <v>170666.66666666666</v>
      </c>
      <c r="D23" s="116">
        <f>((37+D15)*8/D13)*1000</f>
        <v>62.888482632541141</v>
      </c>
      <c r="E23" s="116">
        <f>C23*D23</f>
        <v>10732967.702620354</v>
      </c>
      <c r="G23" s="112">
        <v>21600</v>
      </c>
      <c r="H23" s="140"/>
    </row>
    <row r="24" spans="1:8" ht="15" customHeight="1">
      <c r="A24" s="505"/>
      <c r="B24" s="125" t="s">
        <v>54</v>
      </c>
      <c r="C24" s="123">
        <f>C25</f>
        <v>15000</v>
      </c>
      <c r="D24" s="116">
        <f>100+200+((IF(D13=U3,V3,IF(D13=U4,V4,IF(D13=U5,V5,IF(D13=U6,V6,IF(D13=U7,V7,V8))))))*1000*D16)</f>
        <v>2600</v>
      </c>
      <c r="E24" s="116">
        <f t="shared" ref="E24:E26" si="0">C24*D24</f>
        <v>39000000</v>
      </c>
      <c r="H24" s="140"/>
    </row>
    <row r="25" spans="1:8" ht="15" customHeight="1">
      <c r="A25" s="506"/>
      <c r="B25" s="109" t="s">
        <v>55</v>
      </c>
      <c r="C25" s="123">
        <v>15000</v>
      </c>
      <c r="D25" s="126">
        <v>0</v>
      </c>
      <c r="E25" s="116">
        <f t="shared" si="0"/>
        <v>0</v>
      </c>
    </row>
    <row r="26" spans="1:8" ht="15" customHeight="1">
      <c r="A26" s="496" t="s">
        <v>56</v>
      </c>
      <c r="B26" s="497"/>
      <c r="C26" s="123">
        <v>12</v>
      </c>
      <c r="D26" s="116">
        <f>(D11*1000)-((D11/D12)*D22)-SUM(D23:D25)</f>
        <v>1796037.1115173674</v>
      </c>
      <c r="E26" s="116">
        <f t="shared" si="0"/>
        <v>21552445.338208407</v>
      </c>
    </row>
    <row r="27" spans="1:8" ht="15" customHeight="1">
      <c r="A27" s="127"/>
      <c r="B27" s="128"/>
      <c r="C27" s="129"/>
      <c r="D27" s="130"/>
      <c r="E27" s="131"/>
    </row>
    <row r="28" spans="1:8">
      <c r="A28" s="498" t="s">
        <v>57</v>
      </c>
      <c r="B28" s="499"/>
      <c r="C28" s="499"/>
      <c r="D28" s="499"/>
      <c r="E28" s="500"/>
    </row>
    <row r="29" spans="1:8">
      <c r="A29" s="501" t="s">
        <v>58</v>
      </c>
      <c r="B29" s="502"/>
      <c r="C29" s="503"/>
      <c r="D29" s="132">
        <f>((E23+E25+E26)+((E21+E22)*(D11/D12)))/(D11*1000)+(E24/(24*60*60*1000))</f>
        <v>97.83217391157153</v>
      </c>
      <c r="E29" s="133" t="s">
        <v>59</v>
      </c>
    </row>
    <row r="30" spans="1:8">
      <c r="A30" s="121" t="s">
        <v>60</v>
      </c>
      <c r="B30" s="121"/>
      <c r="C30" s="111"/>
      <c r="D30" s="134">
        <f>(D3*1000*(D4/100)/D29)/24</f>
        <v>1341.5831903994501</v>
      </c>
      <c r="E30" s="135" t="s">
        <v>61</v>
      </c>
    </row>
    <row r="31" spans="1:8">
      <c r="D31" s="146">
        <f>D30/365</f>
        <v>3.6755703846560279</v>
      </c>
      <c r="E31" s="112" t="s">
        <v>62</v>
      </c>
    </row>
    <row r="32" spans="1:8">
      <c r="C32" s="137"/>
      <c r="D32" s="147">
        <f>D31*12</f>
        <v>44.106844615872333</v>
      </c>
      <c r="E32" s="139" t="s">
        <v>63</v>
      </c>
    </row>
    <row r="33" spans="3:5">
      <c r="C33" s="137"/>
      <c r="D33" s="137"/>
      <c r="E33" s="140"/>
    </row>
    <row r="34" spans="3:5">
      <c r="C34" s="137"/>
      <c r="D34" s="137"/>
      <c r="E34" s="140"/>
    </row>
    <row r="35" spans="3:5">
      <c r="C35" s="137"/>
      <c r="D35" s="137"/>
      <c r="E35" s="140"/>
    </row>
    <row r="36" spans="3:5">
      <c r="C36" s="137"/>
      <c r="D36" s="137"/>
      <c r="E36" s="140"/>
    </row>
    <row r="37" spans="3:5">
      <c r="C37" s="137"/>
      <c r="D37" s="137"/>
      <c r="E37" s="140"/>
    </row>
    <row r="38" spans="3:5">
      <c r="C38" s="137"/>
      <c r="D38" s="137"/>
      <c r="E38" s="140"/>
    </row>
    <row r="40" spans="3:5">
      <c r="C40" s="137"/>
      <c r="D40" s="137"/>
      <c r="E40" s="140"/>
    </row>
    <row r="41" spans="3:5">
      <c r="C41" s="137"/>
      <c r="D41" s="137"/>
      <c r="E41" s="140"/>
    </row>
    <row r="42" spans="3:5">
      <c r="C42" s="137"/>
      <c r="D42" s="137"/>
      <c r="E42" s="140"/>
    </row>
    <row r="43" spans="3:5">
      <c r="C43" s="137"/>
      <c r="D43" s="137"/>
      <c r="E43" s="140"/>
    </row>
    <row r="44" spans="3:5">
      <c r="C44" s="137"/>
      <c r="D44" s="137"/>
      <c r="E44" s="140"/>
    </row>
    <row r="45" spans="3:5">
      <c r="C45" s="137"/>
      <c r="D45" s="137"/>
      <c r="E45" s="140"/>
    </row>
    <row r="46" spans="3:5">
      <c r="C46" s="137"/>
      <c r="D46" s="137"/>
      <c r="E46" s="140"/>
    </row>
    <row r="47" spans="3:5">
      <c r="C47" s="137"/>
      <c r="D47" s="137"/>
      <c r="E47" s="140"/>
    </row>
  </sheetData>
  <mergeCells count="27">
    <mergeCell ref="V1:V2"/>
    <mergeCell ref="A5:C6"/>
    <mergeCell ref="Q1:Q2"/>
    <mergeCell ref="Q3:Q8"/>
    <mergeCell ref="R1:R2"/>
    <mergeCell ref="S1:S2"/>
    <mergeCell ref="U1:U2"/>
    <mergeCell ref="K1:K2"/>
    <mergeCell ref="M1:M2"/>
    <mergeCell ref="M3:M6"/>
    <mergeCell ref="N1:N2"/>
    <mergeCell ref="O1:O2"/>
    <mergeCell ref="G1:G2"/>
    <mergeCell ref="G6:G7"/>
    <mergeCell ref="H1:H2"/>
    <mergeCell ref="H6:H7"/>
    <mergeCell ref="J1:J2"/>
    <mergeCell ref="A20:B20"/>
    <mergeCell ref="A26:B26"/>
    <mergeCell ref="A28:E28"/>
    <mergeCell ref="A29:C29"/>
    <mergeCell ref="A21:A25"/>
    <mergeCell ref="A1:E1"/>
    <mergeCell ref="A16:C16"/>
    <mergeCell ref="A17:C17"/>
    <mergeCell ref="A18:C18"/>
    <mergeCell ref="A19:C19"/>
  </mergeCells>
  <dataValidations count="4">
    <dataValidation type="list" allowBlank="1" showInputMessage="1" showErrorMessage="1" sqref="D7" xr:uid="{00000000-0002-0000-0D00-000000000000}">
      <formula1>$H$8:$H$15</formula1>
    </dataValidation>
    <dataValidation type="list" allowBlank="1" showInputMessage="1" showErrorMessage="1" sqref="D12" xr:uid="{00000000-0002-0000-0D00-000001000000}">
      <formula1>$G$8:$G$23</formula1>
    </dataValidation>
    <dataValidation type="list" allowBlank="1" showInputMessage="1" showErrorMessage="1" sqref="D13" xr:uid="{00000000-0002-0000-0D00-000002000000}">
      <formula1>$R$3:$R$8</formula1>
    </dataValidation>
    <dataValidation type="list" allowBlank="1" showInputMessage="1" showErrorMessage="1" sqref="D14" xr:uid="{00000000-0002-0000-0D00-000003000000}">
      <formula1>$G$3:$G$4</formula1>
    </dataValidation>
  </dataValidations>
  <pageMargins left="0.7" right="0.7" top="0.75" bottom="0.75" header="0.3" footer="0.3"/>
  <pageSetup orientation="portrait" horizontalDpi="300"/>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5"/>
  <dimension ref="A1:V47"/>
  <sheetViews>
    <sheetView workbookViewId="0">
      <selection activeCell="C22" sqref="C22"/>
    </sheetView>
  </sheetViews>
  <sheetFormatPr defaultColWidth="8.875" defaultRowHeight="15"/>
  <cols>
    <col min="1" max="1" width="7.125" customWidth="1"/>
    <col min="2" max="2" width="42.375" customWidth="1"/>
    <col min="3" max="4" width="11.125" customWidth="1"/>
    <col min="5" max="5" width="11.75" customWidth="1"/>
    <col min="6" max="6" width="2.875" style="107" customWidth="1"/>
    <col min="7" max="8" width="15.25" customWidth="1"/>
    <col min="9" max="9" width="2.875" customWidth="1"/>
    <col min="10" max="10" width="8.375" customWidth="1"/>
    <col min="12" max="12" width="2.875" customWidth="1"/>
    <col min="13" max="13" width="8.375" customWidth="1"/>
    <col min="15" max="15" width="9.875" customWidth="1"/>
    <col min="16" max="16" width="2.875" customWidth="1"/>
    <col min="17" max="17" width="8.375" customWidth="1"/>
    <col min="19" max="19" width="10.125" customWidth="1"/>
    <col min="20" max="20" width="2.875" customWidth="1"/>
  </cols>
  <sheetData>
    <row r="1" spans="1:22" ht="15" customHeight="1">
      <c r="A1" s="507" t="s">
        <v>0</v>
      </c>
      <c r="B1" s="508"/>
      <c r="C1" s="508"/>
      <c r="D1" s="508"/>
      <c r="E1" s="509"/>
      <c r="G1" s="493" t="s">
        <v>1</v>
      </c>
      <c r="H1" s="493" t="s">
        <v>2</v>
      </c>
      <c r="J1" s="493" t="s">
        <v>3</v>
      </c>
      <c r="K1" s="493" t="s">
        <v>2</v>
      </c>
      <c r="M1" s="493" t="s">
        <v>3</v>
      </c>
      <c r="N1" s="493" t="s">
        <v>4</v>
      </c>
      <c r="O1" s="493" t="s">
        <v>5</v>
      </c>
      <c r="Q1" s="493" t="s">
        <v>3</v>
      </c>
      <c r="R1" s="493" t="s">
        <v>4</v>
      </c>
      <c r="S1" s="493" t="s">
        <v>5</v>
      </c>
      <c r="T1" s="148"/>
      <c r="U1" s="493" t="s">
        <v>4</v>
      </c>
      <c r="V1" s="493" t="s">
        <v>6</v>
      </c>
    </row>
    <row r="2" spans="1:22" ht="15" customHeight="1">
      <c r="A2" s="371" t="s">
        <v>7</v>
      </c>
      <c r="B2" s="110"/>
      <c r="C2" s="111"/>
      <c r="D2" s="109">
        <v>1</v>
      </c>
      <c r="E2" s="109" t="s">
        <v>8</v>
      </c>
      <c r="G2" s="493"/>
      <c r="H2" s="493"/>
      <c r="J2" s="493"/>
      <c r="K2" s="493"/>
      <c r="M2" s="518"/>
      <c r="N2" s="493"/>
      <c r="O2" s="493"/>
      <c r="P2" s="148"/>
      <c r="Q2" s="518"/>
      <c r="R2" s="493"/>
      <c r="S2" s="493"/>
      <c r="T2" s="148"/>
      <c r="U2" s="493"/>
      <c r="V2" s="493"/>
    </row>
    <row r="3" spans="1:22" ht="15.75" customHeight="1">
      <c r="A3" s="371" t="s">
        <v>9</v>
      </c>
      <c r="B3" s="110"/>
      <c r="C3" s="113"/>
      <c r="D3" s="109">
        <v>3500</v>
      </c>
      <c r="E3" s="109" t="s">
        <v>10</v>
      </c>
      <c r="G3" s="112">
        <v>47</v>
      </c>
      <c r="H3" s="112">
        <v>14</v>
      </c>
      <c r="J3" s="149" t="s">
        <v>11</v>
      </c>
      <c r="K3" s="149">
        <v>20</v>
      </c>
      <c r="M3" s="519" t="s">
        <v>12</v>
      </c>
      <c r="N3" s="150">
        <v>980</v>
      </c>
      <c r="O3" s="149" t="s">
        <v>13</v>
      </c>
      <c r="P3" s="148"/>
      <c r="Q3" s="519" t="s">
        <v>14</v>
      </c>
      <c r="R3" s="150">
        <v>250</v>
      </c>
      <c r="S3" s="149" t="s">
        <v>15</v>
      </c>
      <c r="T3" s="148"/>
      <c r="U3" s="150">
        <v>250</v>
      </c>
      <c r="V3" s="149">
        <v>4</v>
      </c>
    </row>
    <row r="4" spans="1:22">
      <c r="A4" s="371" t="s">
        <v>16</v>
      </c>
      <c r="B4" s="110"/>
      <c r="C4" s="113"/>
      <c r="D4" s="109">
        <v>90</v>
      </c>
      <c r="E4" s="109" t="s">
        <v>17</v>
      </c>
      <c r="G4" s="112">
        <v>128</v>
      </c>
      <c r="H4" s="112">
        <v>20</v>
      </c>
      <c r="J4" s="149" t="s">
        <v>18</v>
      </c>
      <c r="K4" s="149">
        <v>20</v>
      </c>
      <c r="M4" s="519"/>
      <c r="N4" s="151">
        <v>1760</v>
      </c>
      <c r="O4" s="149" t="s">
        <v>19</v>
      </c>
      <c r="P4" s="148"/>
      <c r="Q4" s="519"/>
      <c r="R4" s="151">
        <v>440</v>
      </c>
      <c r="S4" s="149" t="s">
        <v>20</v>
      </c>
      <c r="T4" s="148"/>
      <c r="U4" s="151">
        <v>440</v>
      </c>
      <c r="V4" s="149">
        <v>3.8</v>
      </c>
    </row>
    <row r="5" spans="1:22" ht="15" customHeight="1">
      <c r="A5" s="512" t="s">
        <v>21</v>
      </c>
      <c r="B5" s="513"/>
      <c r="C5" s="514"/>
      <c r="D5" s="141">
        <v>75</v>
      </c>
      <c r="E5" s="109" t="s">
        <v>17</v>
      </c>
      <c r="J5" s="149" t="s">
        <v>22</v>
      </c>
      <c r="K5" s="149">
        <v>20</v>
      </c>
      <c r="M5" s="519"/>
      <c r="N5" s="151">
        <v>3125</v>
      </c>
      <c r="O5" s="149" t="s">
        <v>23</v>
      </c>
      <c r="P5" s="148"/>
      <c r="Q5" s="519"/>
      <c r="R5" s="151">
        <v>980</v>
      </c>
      <c r="S5" s="149" t="s">
        <v>13</v>
      </c>
      <c r="T5" s="148"/>
      <c r="U5" s="151">
        <v>980</v>
      </c>
      <c r="V5" s="149">
        <v>3.8</v>
      </c>
    </row>
    <row r="6" spans="1:22">
      <c r="A6" s="515"/>
      <c r="B6" s="516"/>
      <c r="C6" s="517"/>
      <c r="D6" s="109"/>
      <c r="E6" s="109"/>
      <c r="G6" s="520" t="s">
        <v>24</v>
      </c>
      <c r="H6" s="518" t="s">
        <v>25</v>
      </c>
      <c r="J6" s="149" t="s">
        <v>26</v>
      </c>
      <c r="K6" s="149">
        <v>14</v>
      </c>
      <c r="M6" s="519"/>
      <c r="N6" s="151">
        <v>5470</v>
      </c>
      <c r="O6" s="149" t="s">
        <v>27</v>
      </c>
      <c r="P6" s="148"/>
      <c r="Q6" s="519"/>
      <c r="R6" s="151">
        <v>1760</v>
      </c>
      <c r="S6" s="149" t="s">
        <v>19</v>
      </c>
      <c r="T6" s="148"/>
      <c r="U6" s="151">
        <v>1760</v>
      </c>
      <c r="V6" s="149">
        <v>2.2999999999999998</v>
      </c>
    </row>
    <row r="7" spans="1:22">
      <c r="A7" s="371" t="s">
        <v>28</v>
      </c>
      <c r="B7" s="110"/>
      <c r="C7" s="113"/>
      <c r="D7" s="114">
        <v>3600</v>
      </c>
      <c r="E7" s="109" t="s">
        <v>29</v>
      </c>
      <c r="G7" s="521"/>
      <c r="H7" s="522"/>
      <c r="J7" s="149" t="s">
        <v>30</v>
      </c>
      <c r="K7" s="149">
        <v>14</v>
      </c>
      <c r="Q7" s="519"/>
      <c r="R7" s="151">
        <v>3125</v>
      </c>
      <c r="S7" s="149" t="s">
        <v>23</v>
      </c>
      <c r="T7" s="148"/>
      <c r="U7" s="151">
        <v>3125</v>
      </c>
      <c r="V7" s="149">
        <v>2.2999999999999998</v>
      </c>
    </row>
    <row r="8" spans="1:22">
      <c r="A8" s="371" t="s">
        <v>31</v>
      </c>
      <c r="B8" s="110"/>
      <c r="C8" s="113"/>
      <c r="D8" s="116">
        <f>(24*60*60)/D7</f>
        <v>24</v>
      </c>
      <c r="E8" s="109" t="s">
        <v>32</v>
      </c>
      <c r="G8" s="112">
        <v>1</v>
      </c>
      <c r="H8" s="112">
        <v>600</v>
      </c>
      <c r="J8" s="149" t="s">
        <v>33</v>
      </c>
      <c r="K8" s="149">
        <v>14</v>
      </c>
      <c r="Q8" s="519"/>
      <c r="R8" s="151">
        <v>5470</v>
      </c>
      <c r="S8" s="149" t="s">
        <v>27</v>
      </c>
      <c r="T8" s="148"/>
      <c r="U8" s="151">
        <v>5470</v>
      </c>
      <c r="V8" s="149">
        <v>2.2999999999999998</v>
      </c>
    </row>
    <row r="9" spans="1:22">
      <c r="A9" s="371" t="s">
        <v>34</v>
      </c>
      <c r="B9" s="110"/>
      <c r="C9" s="113"/>
      <c r="D9" s="114">
        <v>0</v>
      </c>
      <c r="E9" s="109" t="s">
        <v>32</v>
      </c>
      <c r="G9" s="112">
        <v>2</v>
      </c>
      <c r="H9" s="112">
        <v>1800</v>
      </c>
      <c r="J9" s="149" t="s">
        <v>35</v>
      </c>
      <c r="K9" s="149">
        <v>14</v>
      </c>
    </row>
    <row r="10" spans="1:22">
      <c r="A10" s="371" t="s">
        <v>36</v>
      </c>
      <c r="B10" s="110"/>
      <c r="C10" s="113"/>
      <c r="D10" s="116">
        <f>D8+D9</f>
        <v>24</v>
      </c>
      <c r="E10" s="109" t="s">
        <v>32</v>
      </c>
      <c r="G10" s="112">
        <v>5</v>
      </c>
      <c r="H10" s="112">
        <v>3600</v>
      </c>
    </row>
    <row r="11" spans="1:22">
      <c r="A11" s="371" t="s">
        <v>37</v>
      </c>
      <c r="B11" s="110"/>
      <c r="C11" s="113"/>
      <c r="D11" s="116">
        <f>(24*60*60)/D10</f>
        <v>3600</v>
      </c>
      <c r="E11" s="109" t="s">
        <v>29</v>
      </c>
      <c r="G11" s="112">
        <v>10</v>
      </c>
      <c r="H11" s="112">
        <v>7200</v>
      </c>
    </row>
    <row r="12" spans="1:22">
      <c r="A12" s="371" t="s">
        <v>38</v>
      </c>
      <c r="B12" s="110"/>
      <c r="C12" s="113"/>
      <c r="D12" s="114">
        <v>600</v>
      </c>
      <c r="E12" s="109" t="s">
        <v>29</v>
      </c>
      <c r="G12" s="112">
        <v>20</v>
      </c>
      <c r="H12" s="112">
        <v>10800</v>
      </c>
    </row>
    <row r="13" spans="1:22">
      <c r="A13" s="371" t="s">
        <v>39</v>
      </c>
      <c r="B13" s="110"/>
      <c r="C13" s="113"/>
      <c r="D13" s="143">
        <v>250</v>
      </c>
      <c r="E13" s="109" t="s">
        <v>40</v>
      </c>
      <c r="G13" s="112">
        <v>30</v>
      </c>
      <c r="H13" s="112">
        <v>21600</v>
      </c>
    </row>
    <row r="14" spans="1:22">
      <c r="A14" s="371" t="s">
        <v>41</v>
      </c>
      <c r="B14" s="110"/>
      <c r="C14" s="113"/>
      <c r="D14" s="144">
        <v>128</v>
      </c>
      <c r="E14" s="109" t="s">
        <v>42</v>
      </c>
      <c r="G14" s="112">
        <v>60</v>
      </c>
      <c r="H14" s="112">
        <v>43200</v>
      </c>
    </row>
    <row r="15" spans="1:22">
      <c r="A15" s="371" t="s">
        <v>43</v>
      </c>
      <c r="B15" s="110"/>
      <c r="C15" s="113"/>
      <c r="D15" s="109">
        <v>7</v>
      </c>
      <c r="E15" s="109" t="s">
        <v>44</v>
      </c>
      <c r="G15" s="112">
        <v>120</v>
      </c>
      <c r="H15" s="112">
        <v>86400</v>
      </c>
    </row>
    <row r="16" spans="1:22">
      <c r="A16" s="510" t="s">
        <v>45</v>
      </c>
      <c r="B16" s="511"/>
      <c r="C16" s="497"/>
      <c r="D16" s="109">
        <v>1</v>
      </c>
      <c r="E16" s="109" t="s">
        <v>46</v>
      </c>
      <c r="G16" s="112">
        <v>300</v>
      </c>
      <c r="H16" s="140"/>
    </row>
    <row r="17" spans="1:8">
      <c r="A17" s="510" t="s">
        <v>84</v>
      </c>
      <c r="B17" s="511"/>
      <c r="C17" s="497"/>
      <c r="D17" s="114">
        <v>20</v>
      </c>
      <c r="E17" s="109"/>
      <c r="G17" s="112">
        <v>600</v>
      </c>
      <c r="H17" s="140"/>
    </row>
    <row r="18" spans="1:8">
      <c r="A18" s="496"/>
      <c r="B18" s="511"/>
      <c r="C18" s="497"/>
      <c r="D18" s="109"/>
      <c r="E18" s="109"/>
      <c r="G18" s="112">
        <v>1200</v>
      </c>
      <c r="H18" s="140"/>
    </row>
    <row r="19" spans="1:8">
      <c r="A19" s="496"/>
      <c r="B19" s="511"/>
      <c r="C19" s="497"/>
      <c r="D19" s="109"/>
      <c r="E19" s="109"/>
      <c r="G19" s="112">
        <v>1800</v>
      </c>
      <c r="H19" s="140"/>
    </row>
    <row r="20" spans="1:8" ht="45" customHeight="1">
      <c r="A20" s="494" t="s">
        <v>47</v>
      </c>
      <c r="B20" s="495"/>
      <c r="C20" s="122" t="s">
        <v>48</v>
      </c>
      <c r="D20" s="122" t="s">
        <v>49</v>
      </c>
      <c r="E20" s="122" t="s">
        <v>50</v>
      </c>
      <c r="G20" s="112">
        <v>3600</v>
      </c>
      <c r="H20" s="140"/>
    </row>
    <row r="21" spans="1:8" ht="15" customHeight="1">
      <c r="A21" s="504" t="s">
        <v>51</v>
      </c>
      <c r="B21" s="109"/>
      <c r="C21" s="123"/>
      <c r="D21" s="116"/>
      <c r="E21" s="116">
        <f>C21*D21</f>
        <v>0</v>
      </c>
      <c r="G21" s="112">
        <v>7200</v>
      </c>
      <c r="H21" s="140"/>
    </row>
    <row r="22" spans="1:8" ht="15" customHeight="1">
      <c r="A22" s="505"/>
      <c r="B22" s="109" t="s">
        <v>69</v>
      </c>
      <c r="C22" s="123">
        <f>C25+5000</f>
        <v>20000</v>
      </c>
      <c r="D22" s="116">
        <f>1000+((400+65)*(D17+3))</f>
        <v>11695</v>
      </c>
      <c r="E22" s="116">
        <f>C22*D22</f>
        <v>233900000</v>
      </c>
      <c r="G22" s="112">
        <v>10800</v>
      </c>
      <c r="H22" s="140"/>
    </row>
    <row r="23" spans="1:8" ht="15" customHeight="1">
      <c r="A23" s="505"/>
      <c r="B23" s="124" t="s">
        <v>53</v>
      </c>
      <c r="C23" s="123">
        <f>D14*1000/(D5/100)</f>
        <v>170666.66666666666</v>
      </c>
      <c r="D23" s="116">
        <f>((37+D15)*8/D13)*1000</f>
        <v>1408</v>
      </c>
      <c r="E23" s="116">
        <f>C23*D23</f>
        <v>240298666.66666666</v>
      </c>
      <c r="G23" s="112">
        <v>21600</v>
      </c>
      <c r="H23" s="140"/>
    </row>
    <row r="24" spans="1:8" ht="15" customHeight="1">
      <c r="A24" s="505"/>
      <c r="B24" s="125" t="s">
        <v>54</v>
      </c>
      <c r="C24" s="123">
        <f>C25</f>
        <v>15000</v>
      </c>
      <c r="D24" s="116">
        <f>100+200+((IF(D13=U3,V3,IF(D13=U4,V4,IF(D13=U5,V5,IF(D13=U6,V6,IF(D13=U7,V7,V8))))))*1000*D16)</f>
        <v>4300</v>
      </c>
      <c r="E24" s="116">
        <f t="shared" ref="E24:E26" si="0">C24*D24</f>
        <v>64500000</v>
      </c>
      <c r="H24" s="140"/>
    </row>
    <row r="25" spans="1:8" ht="15" customHeight="1">
      <c r="A25" s="506"/>
      <c r="B25" s="109" t="s">
        <v>55</v>
      </c>
      <c r="C25" s="123">
        <v>15000</v>
      </c>
      <c r="D25" s="126">
        <v>0</v>
      </c>
      <c r="E25" s="116">
        <f t="shared" si="0"/>
        <v>0</v>
      </c>
    </row>
    <row r="26" spans="1:8" ht="15" customHeight="1">
      <c r="A26" s="496" t="s">
        <v>56</v>
      </c>
      <c r="B26" s="497"/>
      <c r="C26" s="123">
        <f>12</f>
        <v>12</v>
      </c>
      <c r="D26" s="116">
        <f>(D11*1000)-((D11/D12)*D22)-SUM(D23:D25)</f>
        <v>3524122</v>
      </c>
      <c r="E26" s="116">
        <f t="shared" si="0"/>
        <v>42289464</v>
      </c>
    </row>
    <row r="27" spans="1:8" ht="15" customHeight="1">
      <c r="A27" s="127"/>
      <c r="B27" s="128"/>
      <c r="C27" s="129"/>
      <c r="D27" s="130"/>
      <c r="E27" s="131"/>
    </row>
    <row r="28" spans="1:8">
      <c r="A28" s="498" t="s">
        <v>57</v>
      </c>
      <c r="B28" s="499"/>
      <c r="C28" s="499"/>
      <c r="D28" s="499"/>
      <c r="E28" s="500"/>
    </row>
    <row r="29" spans="1:8">
      <c r="A29" s="501" t="s">
        <v>58</v>
      </c>
      <c r="B29" s="502"/>
      <c r="C29" s="503"/>
      <c r="D29" s="132">
        <f>((E23+E25+E26)+((E21+E22)*(D11/D12)))/(D11*1000)+(E24/(24*60*60*1000))</f>
        <v>469.07656407407404</v>
      </c>
      <c r="E29" s="133" t="s">
        <v>59</v>
      </c>
    </row>
    <row r="30" spans="1:8">
      <c r="A30" s="121" t="s">
        <v>60</v>
      </c>
      <c r="B30" s="121"/>
      <c r="C30" s="111"/>
      <c r="D30" s="134">
        <f>(D3*1000*(D4/100)/D29)/24</f>
        <v>279.80506819623099</v>
      </c>
      <c r="E30" s="135" t="s">
        <v>61</v>
      </c>
    </row>
    <row r="31" spans="1:8">
      <c r="D31" s="146">
        <f>D30/365</f>
        <v>0.76658922793487938</v>
      </c>
      <c r="E31" s="112" t="s">
        <v>62</v>
      </c>
    </row>
    <row r="32" spans="1:8">
      <c r="C32" s="137"/>
      <c r="D32" s="147">
        <f>D31*12</f>
        <v>9.1990707352185517</v>
      </c>
      <c r="E32" s="139" t="s">
        <v>63</v>
      </c>
    </row>
    <row r="33" spans="3:5">
      <c r="C33" s="137"/>
      <c r="D33" s="137"/>
      <c r="E33" s="140"/>
    </row>
    <row r="34" spans="3:5">
      <c r="C34" s="137"/>
      <c r="D34" s="137"/>
      <c r="E34" s="140"/>
    </row>
    <row r="35" spans="3:5">
      <c r="C35" s="137"/>
      <c r="D35" s="137"/>
      <c r="E35" s="140"/>
    </row>
    <row r="36" spans="3:5">
      <c r="C36" s="137"/>
      <c r="D36" s="137"/>
      <c r="E36" s="140"/>
    </row>
    <row r="37" spans="3:5">
      <c r="C37" s="137"/>
      <c r="D37" s="137"/>
      <c r="E37" s="140"/>
    </row>
    <row r="38" spans="3:5">
      <c r="C38" s="137"/>
      <c r="D38" s="137"/>
      <c r="E38" s="140"/>
    </row>
    <row r="40" spans="3:5">
      <c r="C40" s="137"/>
      <c r="D40" s="137"/>
      <c r="E40" s="140"/>
    </row>
    <row r="41" spans="3:5">
      <c r="C41" s="137"/>
      <c r="D41" s="137"/>
      <c r="E41" s="140"/>
    </row>
    <row r="42" spans="3:5">
      <c r="C42" s="137"/>
      <c r="D42" s="137"/>
      <c r="E42" s="140"/>
    </row>
    <row r="43" spans="3:5">
      <c r="C43" s="137"/>
      <c r="D43" s="137"/>
      <c r="E43" s="140"/>
    </row>
    <row r="44" spans="3:5">
      <c r="C44" s="137"/>
      <c r="D44" s="137"/>
      <c r="E44" s="140"/>
    </row>
    <row r="45" spans="3:5">
      <c r="C45" s="137"/>
      <c r="D45" s="137"/>
      <c r="E45" s="140"/>
    </row>
    <row r="46" spans="3:5">
      <c r="C46" s="137"/>
      <c r="D46" s="137"/>
      <c r="E46" s="140"/>
    </row>
    <row r="47" spans="3:5">
      <c r="C47" s="137"/>
      <c r="D47" s="137"/>
      <c r="E47" s="140"/>
    </row>
  </sheetData>
  <mergeCells count="27">
    <mergeCell ref="V1:V2"/>
    <mergeCell ref="A5:C6"/>
    <mergeCell ref="Q1:Q2"/>
    <mergeCell ref="Q3:Q8"/>
    <mergeCell ref="R1:R2"/>
    <mergeCell ref="S1:S2"/>
    <mergeCell ref="U1:U2"/>
    <mergeCell ref="K1:K2"/>
    <mergeCell ref="M1:M2"/>
    <mergeCell ref="M3:M6"/>
    <mergeCell ref="N1:N2"/>
    <mergeCell ref="O1:O2"/>
    <mergeCell ref="G1:G2"/>
    <mergeCell ref="G6:G7"/>
    <mergeCell ref="H1:H2"/>
    <mergeCell ref="H6:H7"/>
    <mergeCell ref="J1:J2"/>
    <mergeCell ref="A20:B20"/>
    <mergeCell ref="A26:B26"/>
    <mergeCell ref="A28:E28"/>
    <mergeCell ref="A29:C29"/>
    <mergeCell ref="A21:A25"/>
    <mergeCell ref="A1:E1"/>
    <mergeCell ref="A16:C16"/>
    <mergeCell ref="A17:C17"/>
    <mergeCell ref="A18:C18"/>
    <mergeCell ref="A19:C19"/>
  </mergeCells>
  <dataValidations count="4">
    <dataValidation type="list" allowBlank="1" showInputMessage="1" showErrorMessage="1" sqref="D7" xr:uid="{00000000-0002-0000-0E00-000000000000}">
      <formula1>$H$8:$H$15</formula1>
    </dataValidation>
    <dataValidation type="list" allowBlank="1" showInputMessage="1" showErrorMessage="1" sqref="D12" xr:uid="{00000000-0002-0000-0E00-000001000000}">
      <formula1>$G$8:$G$23</formula1>
    </dataValidation>
    <dataValidation type="list" allowBlank="1" showInputMessage="1" showErrorMessage="1" sqref="D13" xr:uid="{00000000-0002-0000-0E00-000002000000}">
      <formula1>$R$3:$R$8</formula1>
    </dataValidation>
    <dataValidation type="list" allowBlank="1" showInputMessage="1" showErrorMessage="1" sqref="D14" xr:uid="{00000000-0002-0000-0E00-000003000000}">
      <formula1>$G$3:$G$4</formula1>
    </dataValidation>
  </dataValidations>
  <pageMargins left="0.7" right="0.7" top="0.75" bottom="0.75" header="0.3" footer="0.3"/>
  <pageSetup orientation="portrait" horizontalDpi="300"/>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6"/>
  <dimension ref="A1:V47"/>
  <sheetViews>
    <sheetView zoomScale="90" zoomScaleNormal="90" workbookViewId="0">
      <selection activeCell="C22" sqref="C22"/>
    </sheetView>
  </sheetViews>
  <sheetFormatPr defaultColWidth="8.875" defaultRowHeight="15"/>
  <cols>
    <col min="1" max="1" width="7.125" customWidth="1"/>
    <col min="2" max="2" width="42.375" customWidth="1"/>
    <col min="3" max="4" width="11.125" customWidth="1"/>
    <col min="5" max="5" width="11.75" customWidth="1"/>
    <col min="6" max="6" width="2.875" style="107" customWidth="1"/>
    <col min="7" max="8" width="15.25" customWidth="1"/>
    <col min="9" max="9" width="2.875" customWidth="1"/>
    <col min="10" max="10" width="8.375" customWidth="1"/>
    <col min="12" max="12" width="2.875" customWidth="1"/>
    <col min="13" max="13" width="8.375" customWidth="1"/>
    <col min="15" max="15" width="9.875" customWidth="1"/>
    <col min="16" max="16" width="2.875" customWidth="1"/>
    <col min="17" max="17" width="8.375" customWidth="1"/>
    <col min="19" max="19" width="10.125" customWidth="1"/>
    <col min="20" max="20" width="2.875" customWidth="1"/>
  </cols>
  <sheetData>
    <row r="1" spans="1:22" ht="15" customHeight="1">
      <c r="A1" s="507" t="s">
        <v>0</v>
      </c>
      <c r="B1" s="508"/>
      <c r="C1" s="508"/>
      <c r="D1" s="508"/>
      <c r="E1" s="509"/>
      <c r="G1" s="493" t="s">
        <v>1</v>
      </c>
      <c r="H1" s="493" t="s">
        <v>2</v>
      </c>
      <c r="J1" s="493" t="s">
        <v>3</v>
      </c>
      <c r="K1" s="493" t="s">
        <v>2</v>
      </c>
      <c r="M1" s="493" t="s">
        <v>3</v>
      </c>
      <c r="N1" s="493" t="s">
        <v>4</v>
      </c>
      <c r="O1" s="493" t="s">
        <v>5</v>
      </c>
      <c r="Q1" s="493" t="s">
        <v>3</v>
      </c>
      <c r="R1" s="493" t="s">
        <v>4</v>
      </c>
      <c r="S1" s="493" t="s">
        <v>5</v>
      </c>
      <c r="T1" s="148"/>
      <c r="U1" s="493" t="s">
        <v>4</v>
      </c>
      <c r="V1" s="493" t="s">
        <v>6</v>
      </c>
    </row>
    <row r="2" spans="1:22" ht="15" customHeight="1">
      <c r="A2" s="371" t="s">
        <v>7</v>
      </c>
      <c r="B2" s="110"/>
      <c r="C2" s="111"/>
      <c r="D2" s="109">
        <v>1</v>
      </c>
      <c r="E2" s="109" t="s">
        <v>8</v>
      </c>
      <c r="G2" s="493"/>
      <c r="H2" s="493"/>
      <c r="J2" s="493"/>
      <c r="K2" s="493"/>
      <c r="M2" s="518"/>
      <c r="N2" s="493"/>
      <c r="O2" s="493"/>
      <c r="P2" s="148"/>
      <c r="Q2" s="518"/>
      <c r="R2" s="493"/>
      <c r="S2" s="493"/>
      <c r="T2" s="148"/>
      <c r="U2" s="493"/>
      <c r="V2" s="493"/>
    </row>
    <row r="3" spans="1:22" ht="15.75" customHeight="1">
      <c r="A3" s="371" t="s">
        <v>9</v>
      </c>
      <c r="B3" s="110"/>
      <c r="C3" s="113"/>
      <c r="D3" s="109">
        <v>3500</v>
      </c>
      <c r="E3" s="109" t="s">
        <v>10</v>
      </c>
      <c r="G3" s="112">
        <v>47</v>
      </c>
      <c r="H3" s="112">
        <v>14</v>
      </c>
      <c r="J3" s="149" t="s">
        <v>11</v>
      </c>
      <c r="K3" s="149">
        <v>20</v>
      </c>
      <c r="M3" s="519" t="s">
        <v>12</v>
      </c>
      <c r="N3" s="150">
        <v>980</v>
      </c>
      <c r="O3" s="149" t="s">
        <v>13</v>
      </c>
      <c r="P3" s="148"/>
      <c r="Q3" s="519" t="s">
        <v>14</v>
      </c>
      <c r="R3" s="150">
        <v>250</v>
      </c>
      <c r="S3" s="149" t="s">
        <v>15</v>
      </c>
      <c r="T3" s="148"/>
      <c r="U3" s="150">
        <v>250</v>
      </c>
      <c r="V3" s="149">
        <v>4</v>
      </c>
    </row>
    <row r="4" spans="1:22">
      <c r="A4" s="371" t="s">
        <v>16</v>
      </c>
      <c r="B4" s="110"/>
      <c r="C4" s="113"/>
      <c r="D4" s="109">
        <v>90</v>
      </c>
      <c r="E4" s="109" t="s">
        <v>17</v>
      </c>
      <c r="G4" s="112">
        <v>128</v>
      </c>
      <c r="H4" s="112">
        <v>20</v>
      </c>
      <c r="J4" s="149" t="s">
        <v>18</v>
      </c>
      <c r="K4" s="149">
        <v>20</v>
      </c>
      <c r="M4" s="519"/>
      <c r="N4" s="151">
        <v>1760</v>
      </c>
      <c r="O4" s="149" t="s">
        <v>19</v>
      </c>
      <c r="P4" s="148"/>
      <c r="Q4" s="519"/>
      <c r="R4" s="151">
        <v>440</v>
      </c>
      <c r="S4" s="149" t="s">
        <v>20</v>
      </c>
      <c r="T4" s="148"/>
      <c r="U4" s="151">
        <v>440</v>
      </c>
      <c r="V4" s="149">
        <v>3.8</v>
      </c>
    </row>
    <row r="5" spans="1:22" ht="15" customHeight="1">
      <c r="A5" s="512" t="s">
        <v>21</v>
      </c>
      <c r="B5" s="513"/>
      <c r="C5" s="514"/>
      <c r="D5" s="141">
        <v>75</v>
      </c>
      <c r="E5" s="109" t="s">
        <v>17</v>
      </c>
      <c r="J5" s="149" t="s">
        <v>22</v>
      </c>
      <c r="K5" s="149">
        <v>20</v>
      </c>
      <c r="M5" s="519"/>
      <c r="N5" s="151">
        <v>3125</v>
      </c>
      <c r="O5" s="149" t="s">
        <v>23</v>
      </c>
      <c r="P5" s="148"/>
      <c r="Q5" s="519"/>
      <c r="R5" s="151">
        <v>980</v>
      </c>
      <c r="S5" s="149" t="s">
        <v>13</v>
      </c>
      <c r="T5" s="148"/>
      <c r="U5" s="151">
        <v>980</v>
      </c>
      <c r="V5" s="149">
        <v>3.8</v>
      </c>
    </row>
    <row r="6" spans="1:22">
      <c r="A6" s="515"/>
      <c r="B6" s="516"/>
      <c r="C6" s="517"/>
      <c r="D6" s="109"/>
      <c r="E6" s="109"/>
      <c r="G6" s="520" t="s">
        <v>24</v>
      </c>
      <c r="H6" s="518" t="s">
        <v>25</v>
      </c>
      <c r="J6" s="149" t="s">
        <v>26</v>
      </c>
      <c r="K6" s="149">
        <v>14</v>
      </c>
      <c r="M6" s="519"/>
      <c r="N6" s="151">
        <v>5470</v>
      </c>
      <c r="O6" s="149" t="s">
        <v>27</v>
      </c>
      <c r="P6" s="148"/>
      <c r="Q6" s="519"/>
      <c r="R6" s="151">
        <v>1760</v>
      </c>
      <c r="S6" s="149" t="s">
        <v>19</v>
      </c>
      <c r="T6" s="148"/>
      <c r="U6" s="151">
        <v>1760</v>
      </c>
      <c r="V6" s="149">
        <v>2.2999999999999998</v>
      </c>
    </row>
    <row r="7" spans="1:22">
      <c r="A7" s="371" t="s">
        <v>28</v>
      </c>
      <c r="B7" s="110"/>
      <c r="C7" s="113"/>
      <c r="D7" s="114">
        <v>1800</v>
      </c>
      <c r="E7" s="109" t="s">
        <v>29</v>
      </c>
      <c r="G7" s="521"/>
      <c r="H7" s="522"/>
      <c r="J7" s="149" t="s">
        <v>30</v>
      </c>
      <c r="K7" s="149">
        <v>14</v>
      </c>
      <c r="Q7" s="519"/>
      <c r="R7" s="151">
        <v>3125</v>
      </c>
      <c r="S7" s="149" t="s">
        <v>23</v>
      </c>
      <c r="T7" s="148"/>
      <c r="U7" s="151">
        <v>3125</v>
      </c>
      <c r="V7" s="149">
        <v>2.2999999999999998</v>
      </c>
    </row>
    <row r="8" spans="1:22">
      <c r="A8" s="371" t="s">
        <v>31</v>
      </c>
      <c r="B8" s="110"/>
      <c r="C8" s="113"/>
      <c r="D8" s="116">
        <f>(24*60*60)/D7</f>
        <v>48</v>
      </c>
      <c r="E8" s="109" t="s">
        <v>32</v>
      </c>
      <c r="G8" s="112">
        <v>1</v>
      </c>
      <c r="H8" s="112">
        <v>600</v>
      </c>
      <c r="J8" s="149" t="s">
        <v>33</v>
      </c>
      <c r="K8" s="149">
        <v>14</v>
      </c>
      <c r="Q8" s="519"/>
      <c r="R8" s="151">
        <v>5470</v>
      </c>
      <c r="S8" s="149" t="s">
        <v>27</v>
      </c>
      <c r="T8" s="148"/>
      <c r="U8" s="151">
        <v>5470</v>
      </c>
      <c r="V8" s="149">
        <v>2.2999999999999998</v>
      </c>
    </row>
    <row r="9" spans="1:22">
      <c r="A9" s="371" t="s">
        <v>34</v>
      </c>
      <c r="B9" s="110"/>
      <c r="C9" s="113"/>
      <c r="D9" s="114">
        <v>0</v>
      </c>
      <c r="E9" s="109" t="s">
        <v>32</v>
      </c>
      <c r="G9" s="112">
        <v>2</v>
      </c>
      <c r="H9" s="112">
        <v>1800</v>
      </c>
      <c r="J9" s="149" t="s">
        <v>35</v>
      </c>
      <c r="K9" s="149">
        <v>14</v>
      </c>
    </row>
    <row r="10" spans="1:22">
      <c r="A10" s="371" t="s">
        <v>36</v>
      </c>
      <c r="B10" s="110"/>
      <c r="C10" s="113"/>
      <c r="D10" s="116">
        <f>D8+D9</f>
        <v>48</v>
      </c>
      <c r="E10" s="109" t="s">
        <v>32</v>
      </c>
      <c r="G10" s="112">
        <v>5</v>
      </c>
      <c r="H10" s="112">
        <v>3600</v>
      </c>
    </row>
    <row r="11" spans="1:22">
      <c r="A11" s="371" t="s">
        <v>37</v>
      </c>
      <c r="B11" s="110"/>
      <c r="C11" s="113"/>
      <c r="D11" s="116">
        <f>(24*60*60)/D10</f>
        <v>1800</v>
      </c>
      <c r="E11" s="109" t="s">
        <v>29</v>
      </c>
      <c r="G11" s="112">
        <v>10</v>
      </c>
      <c r="H11" s="112">
        <v>7200</v>
      </c>
    </row>
    <row r="12" spans="1:22">
      <c r="A12" s="371" t="s">
        <v>38</v>
      </c>
      <c r="B12" s="110"/>
      <c r="C12" s="113"/>
      <c r="D12" s="114">
        <v>1800</v>
      </c>
      <c r="E12" s="109" t="s">
        <v>29</v>
      </c>
      <c r="G12" s="112">
        <v>20</v>
      </c>
      <c r="H12" s="112">
        <v>10800</v>
      </c>
    </row>
    <row r="13" spans="1:22">
      <c r="A13" s="371" t="s">
        <v>39</v>
      </c>
      <c r="B13" s="110"/>
      <c r="C13" s="113"/>
      <c r="D13" s="143">
        <v>5470</v>
      </c>
      <c r="E13" s="109" t="s">
        <v>40</v>
      </c>
      <c r="G13" s="112">
        <v>30</v>
      </c>
      <c r="H13" s="112">
        <v>21600</v>
      </c>
    </row>
    <row r="14" spans="1:22">
      <c r="A14" s="371" t="s">
        <v>41</v>
      </c>
      <c r="B14" s="110"/>
      <c r="C14" s="113"/>
      <c r="D14" s="144">
        <v>128</v>
      </c>
      <c r="E14" s="109" t="s">
        <v>42</v>
      </c>
      <c r="G14" s="112">
        <v>60</v>
      </c>
      <c r="H14" s="112">
        <v>43200</v>
      </c>
    </row>
    <row r="15" spans="1:22">
      <c r="A15" s="371" t="s">
        <v>43</v>
      </c>
      <c r="B15" s="110"/>
      <c r="C15" s="113"/>
      <c r="D15" s="109">
        <v>6</v>
      </c>
      <c r="E15" s="109" t="s">
        <v>44</v>
      </c>
      <c r="G15" s="112">
        <v>120</v>
      </c>
      <c r="H15" s="112">
        <v>86400</v>
      </c>
    </row>
    <row r="16" spans="1:22">
      <c r="A16" s="510" t="s">
        <v>45</v>
      </c>
      <c r="B16" s="511"/>
      <c r="C16" s="497"/>
      <c r="D16" s="109">
        <v>1</v>
      </c>
      <c r="E16" s="109" t="s">
        <v>46</v>
      </c>
      <c r="G16" s="112">
        <v>300</v>
      </c>
      <c r="H16" s="140"/>
    </row>
    <row r="17" spans="1:8">
      <c r="A17" s="496"/>
      <c r="B17" s="511"/>
      <c r="C17" s="497"/>
      <c r="D17" s="145"/>
      <c r="E17" s="109"/>
      <c r="G17" s="112">
        <v>600</v>
      </c>
      <c r="H17" s="140"/>
    </row>
    <row r="18" spans="1:8">
      <c r="A18" s="496"/>
      <c r="B18" s="511"/>
      <c r="C18" s="497"/>
      <c r="D18" s="109"/>
      <c r="E18" s="109"/>
      <c r="G18" s="112">
        <v>1200</v>
      </c>
      <c r="H18" s="140"/>
    </row>
    <row r="19" spans="1:8">
      <c r="A19" s="496"/>
      <c r="B19" s="511"/>
      <c r="C19" s="497"/>
      <c r="D19" s="109"/>
      <c r="E19" s="109"/>
      <c r="G19" s="112">
        <v>1800</v>
      </c>
      <c r="H19" s="140"/>
    </row>
    <row r="20" spans="1:8" ht="45" customHeight="1">
      <c r="A20" s="494" t="s">
        <v>47</v>
      </c>
      <c r="B20" s="495"/>
      <c r="C20" s="122" t="s">
        <v>48</v>
      </c>
      <c r="D20" s="122" t="s">
        <v>49</v>
      </c>
      <c r="E20" s="122" t="s">
        <v>50</v>
      </c>
      <c r="G20" s="112">
        <v>3600</v>
      </c>
      <c r="H20" s="140"/>
    </row>
    <row r="21" spans="1:8" ht="15" customHeight="1">
      <c r="A21" s="504" t="s">
        <v>51</v>
      </c>
      <c r="B21" s="109"/>
      <c r="C21" s="123"/>
      <c r="D21" s="116"/>
      <c r="E21" s="116">
        <f>C21*D21</f>
        <v>0</v>
      </c>
      <c r="G21" s="112">
        <v>7200</v>
      </c>
      <c r="H21" s="140"/>
    </row>
    <row r="22" spans="1:8" ht="15" customHeight="1">
      <c r="A22" s="505"/>
      <c r="B22" s="109" t="s">
        <v>82</v>
      </c>
      <c r="C22" s="123">
        <f>((128*14)+(128*82)+(300*12)+(40*(D22-14-82-12)))*1000/D22</f>
        <v>62952.380952380954</v>
      </c>
      <c r="D22" s="116">
        <v>504</v>
      </c>
      <c r="E22" s="116">
        <f>C22*D22</f>
        <v>31728000</v>
      </c>
      <c r="G22" s="112">
        <v>10800</v>
      </c>
      <c r="H22" s="140"/>
    </row>
    <row r="23" spans="1:8" ht="15" customHeight="1">
      <c r="A23" s="505"/>
      <c r="B23" s="124" t="s">
        <v>53</v>
      </c>
      <c r="C23" s="123">
        <f>D14*1000/(D5/100)</f>
        <v>170666.66666666666</v>
      </c>
      <c r="D23" s="116">
        <f>((37+D15)*8/D13)*1000</f>
        <v>62.888482632541141</v>
      </c>
      <c r="E23" s="116">
        <f>C23*D23</f>
        <v>10732967.702620354</v>
      </c>
      <c r="G23" s="112">
        <v>21600</v>
      </c>
      <c r="H23" s="140"/>
    </row>
    <row r="24" spans="1:8" ht="15" customHeight="1">
      <c r="A24" s="505"/>
      <c r="B24" s="125" t="s">
        <v>54</v>
      </c>
      <c r="C24" s="123">
        <f>C25</f>
        <v>15000</v>
      </c>
      <c r="D24" s="116">
        <f>100+200+((IF(D13=U3,V3,IF(D13=U4,V4,IF(D13=U5,V5,IF(D13=U6,V6,IF(D13=U7,V7,V8))))))*1000*D16)</f>
        <v>2600</v>
      </c>
      <c r="E24" s="116">
        <f t="shared" ref="E24:E26" si="0">C24*D24</f>
        <v>39000000</v>
      </c>
      <c r="H24" s="140"/>
    </row>
    <row r="25" spans="1:8" ht="15" customHeight="1">
      <c r="A25" s="506"/>
      <c r="B25" s="109" t="s">
        <v>55</v>
      </c>
      <c r="C25" s="123">
        <v>15000</v>
      </c>
      <c r="D25" s="126">
        <v>0</v>
      </c>
      <c r="E25" s="116">
        <f t="shared" si="0"/>
        <v>0</v>
      </c>
    </row>
    <row r="26" spans="1:8" ht="15" customHeight="1">
      <c r="A26" s="496" t="s">
        <v>56</v>
      </c>
      <c r="B26" s="497"/>
      <c r="C26" s="123">
        <v>12</v>
      </c>
      <c r="D26" s="116">
        <f>(D11*1000)-((D11/D12)*D22)-SUM(D23:D25)</f>
        <v>1796833.1115173674</v>
      </c>
      <c r="E26" s="116">
        <f t="shared" si="0"/>
        <v>21561997.338208407</v>
      </c>
    </row>
    <row r="27" spans="1:8" ht="15" customHeight="1">
      <c r="A27" s="127"/>
      <c r="B27" s="128"/>
      <c r="C27" s="129"/>
      <c r="D27" s="130"/>
      <c r="E27" s="131"/>
    </row>
    <row r="28" spans="1:8">
      <c r="A28" s="498" t="s">
        <v>57</v>
      </c>
      <c r="B28" s="499"/>
      <c r="C28" s="499"/>
      <c r="D28" s="499"/>
      <c r="E28" s="500"/>
    </row>
    <row r="29" spans="1:8">
      <c r="A29" s="501" t="s">
        <v>58</v>
      </c>
      <c r="B29" s="502"/>
      <c r="C29" s="503"/>
      <c r="D29" s="132">
        <f>((E23+E25+E26)+((E21+E22)*(D11/D12)))/(D11*1000)+(E24/(24*60*60*1000))</f>
        <v>36.019702800460422</v>
      </c>
      <c r="E29" s="133" t="s">
        <v>59</v>
      </c>
    </row>
    <row r="30" spans="1:8">
      <c r="A30" s="121" t="s">
        <v>60</v>
      </c>
      <c r="B30" s="121"/>
      <c r="C30" s="111"/>
      <c r="D30" s="134">
        <f>(D3*1000*(D4/100)/D29)/24</f>
        <v>3643.8390601691003</v>
      </c>
      <c r="E30" s="135" t="s">
        <v>61</v>
      </c>
    </row>
    <row r="31" spans="1:8">
      <c r="D31" s="146">
        <f>D30/365</f>
        <v>9.983120712792056</v>
      </c>
      <c r="E31" s="112" t="s">
        <v>62</v>
      </c>
    </row>
    <row r="32" spans="1:8">
      <c r="C32" s="137"/>
      <c r="D32" s="147">
        <f>D31*12</f>
        <v>119.79744855350467</v>
      </c>
      <c r="E32" s="139" t="s">
        <v>63</v>
      </c>
    </row>
    <row r="33" spans="3:5">
      <c r="C33" s="137"/>
      <c r="D33" s="137"/>
      <c r="E33" s="140"/>
    </row>
    <row r="34" spans="3:5">
      <c r="C34" s="137"/>
      <c r="D34" s="137"/>
      <c r="E34" s="140"/>
    </row>
    <row r="35" spans="3:5">
      <c r="C35" s="137"/>
      <c r="D35" s="137"/>
      <c r="E35" s="140"/>
    </row>
    <row r="36" spans="3:5">
      <c r="C36" s="137"/>
      <c r="D36" s="137"/>
      <c r="E36" s="140"/>
    </row>
    <row r="37" spans="3:5">
      <c r="C37" s="137"/>
      <c r="D37" s="137"/>
      <c r="E37" s="140"/>
    </row>
    <row r="38" spans="3:5">
      <c r="C38" s="137"/>
      <c r="D38" s="137"/>
      <c r="E38" s="140"/>
    </row>
    <row r="40" spans="3:5">
      <c r="C40" s="137"/>
      <c r="D40" s="137"/>
      <c r="E40" s="140"/>
    </row>
    <row r="41" spans="3:5">
      <c r="C41" s="137"/>
      <c r="D41" s="137"/>
      <c r="E41" s="140"/>
    </row>
    <row r="42" spans="3:5">
      <c r="C42" s="137"/>
      <c r="D42" s="137"/>
      <c r="E42" s="140"/>
    </row>
    <row r="43" spans="3:5">
      <c r="C43" s="137"/>
      <c r="D43" s="137"/>
      <c r="E43" s="140"/>
    </row>
    <row r="44" spans="3:5">
      <c r="C44" s="137"/>
      <c r="D44" s="137"/>
      <c r="E44" s="140"/>
    </row>
    <row r="45" spans="3:5">
      <c r="C45" s="137"/>
      <c r="D45" s="137"/>
      <c r="E45" s="140"/>
    </row>
    <row r="46" spans="3:5">
      <c r="C46" s="137"/>
      <c r="D46" s="137"/>
      <c r="E46" s="140"/>
    </row>
    <row r="47" spans="3:5">
      <c r="C47" s="137"/>
      <c r="D47" s="137"/>
      <c r="E47" s="140"/>
    </row>
  </sheetData>
  <mergeCells count="27">
    <mergeCell ref="V1:V2"/>
    <mergeCell ref="A5:C6"/>
    <mergeCell ref="Q1:Q2"/>
    <mergeCell ref="Q3:Q8"/>
    <mergeCell ref="R1:R2"/>
    <mergeCell ref="S1:S2"/>
    <mergeCell ref="U1:U2"/>
    <mergeCell ref="K1:K2"/>
    <mergeCell ref="M1:M2"/>
    <mergeCell ref="M3:M6"/>
    <mergeCell ref="N1:N2"/>
    <mergeCell ref="O1:O2"/>
    <mergeCell ref="G1:G2"/>
    <mergeCell ref="G6:G7"/>
    <mergeCell ref="H1:H2"/>
    <mergeCell ref="H6:H7"/>
    <mergeCell ref="J1:J2"/>
    <mergeCell ref="A20:B20"/>
    <mergeCell ref="A26:B26"/>
    <mergeCell ref="A28:E28"/>
    <mergeCell ref="A29:C29"/>
    <mergeCell ref="A21:A25"/>
    <mergeCell ref="A1:E1"/>
    <mergeCell ref="A16:C16"/>
    <mergeCell ref="A17:C17"/>
    <mergeCell ref="A18:C18"/>
    <mergeCell ref="A19:C19"/>
  </mergeCells>
  <dataValidations count="4">
    <dataValidation type="list" allowBlank="1" showInputMessage="1" showErrorMessage="1" sqref="D7" xr:uid="{00000000-0002-0000-0F00-000000000000}">
      <formula1>$H$8:$H$15</formula1>
    </dataValidation>
    <dataValidation type="list" allowBlank="1" showInputMessage="1" showErrorMessage="1" sqref="D12" xr:uid="{00000000-0002-0000-0F00-000001000000}">
      <formula1>$G$8:$G$23</formula1>
    </dataValidation>
    <dataValidation type="list" allowBlank="1" showInputMessage="1" showErrorMessage="1" sqref="D13" xr:uid="{00000000-0002-0000-0F00-000002000000}">
      <formula1>$R$3:$R$8</formula1>
    </dataValidation>
    <dataValidation type="list" allowBlank="1" showInputMessage="1" showErrorMessage="1" sqref="D14" xr:uid="{00000000-0002-0000-0F00-000003000000}">
      <formula1>$G$3:$G$4</formula1>
    </dataValidation>
  </dataValidations>
  <pageMargins left="0.7" right="0.7" top="0.75" bottom="0.75" header="0.3" footer="0.3"/>
  <pageSetup orientation="portrait" horizontalDpi="300"/>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30"/>
  <dimension ref="A1:Y47"/>
  <sheetViews>
    <sheetView zoomScale="85" zoomScaleNormal="85" workbookViewId="0">
      <selection activeCell="C22" sqref="C22"/>
    </sheetView>
  </sheetViews>
  <sheetFormatPr defaultColWidth="8.875" defaultRowHeight="15"/>
  <cols>
    <col min="1" max="1" width="7.125" customWidth="1"/>
    <col min="2" max="2" width="55.875" customWidth="1"/>
    <col min="3" max="3" width="11.75" customWidth="1"/>
    <col min="4" max="4" width="11.125" customWidth="1"/>
    <col min="5" max="5" width="24.375" customWidth="1"/>
    <col min="6" max="6" width="2.875" style="107" customWidth="1"/>
    <col min="7" max="8" width="15.25" customWidth="1"/>
    <col min="9" max="9" width="2.875" customWidth="1"/>
    <col min="10" max="10" width="8.375" customWidth="1"/>
    <col min="12" max="12" width="2.875" customWidth="1"/>
    <col min="13" max="13" width="8.375" customWidth="1"/>
    <col min="15" max="15" width="9.875" customWidth="1"/>
    <col min="16" max="16" width="2.875" customWidth="1"/>
    <col min="17" max="17" width="8.375" customWidth="1"/>
    <col min="19" max="19" width="10.125" customWidth="1"/>
    <col min="20" max="20" width="2.875" customWidth="1"/>
    <col min="25" max="25" width="12.125" customWidth="1"/>
  </cols>
  <sheetData>
    <row r="1" spans="1:25" ht="15" customHeight="1">
      <c r="A1" s="507" t="s">
        <v>0</v>
      </c>
      <c r="B1" s="508"/>
      <c r="C1" s="508"/>
      <c r="D1" s="508"/>
      <c r="E1" s="509"/>
      <c r="G1" s="493" t="s">
        <v>1</v>
      </c>
      <c r="H1" s="493" t="s">
        <v>2</v>
      </c>
      <c r="J1" s="493" t="s">
        <v>3</v>
      </c>
      <c r="K1" s="493" t="s">
        <v>2</v>
      </c>
      <c r="M1" s="493" t="s">
        <v>3</v>
      </c>
      <c r="N1" s="493" t="s">
        <v>4</v>
      </c>
      <c r="O1" s="493" t="s">
        <v>5</v>
      </c>
      <c r="Q1" s="493" t="s">
        <v>3</v>
      </c>
      <c r="R1" s="493" t="s">
        <v>4</v>
      </c>
      <c r="S1" s="493" t="s">
        <v>5</v>
      </c>
      <c r="T1" s="148"/>
      <c r="U1" s="493" t="s">
        <v>4</v>
      </c>
      <c r="V1" s="493" t="s">
        <v>6</v>
      </c>
      <c r="X1" s="493" t="s">
        <v>75</v>
      </c>
      <c r="Y1" s="493" t="s">
        <v>76</v>
      </c>
    </row>
    <row r="2" spans="1:25" ht="15" customHeight="1">
      <c r="A2" s="371" t="s">
        <v>7</v>
      </c>
      <c r="B2" s="110"/>
      <c r="C2" s="111"/>
      <c r="D2" s="109">
        <v>1</v>
      </c>
      <c r="E2" s="109" t="s">
        <v>8</v>
      </c>
      <c r="G2" s="493"/>
      <c r="H2" s="493"/>
      <c r="J2" s="493"/>
      <c r="K2" s="493"/>
      <c r="M2" s="518"/>
      <c r="N2" s="493"/>
      <c r="O2" s="493"/>
      <c r="P2" s="148"/>
      <c r="Q2" s="518"/>
      <c r="R2" s="493"/>
      <c r="S2" s="493"/>
      <c r="T2" s="148"/>
      <c r="U2" s="493"/>
      <c r="V2" s="493"/>
      <c r="X2" s="493"/>
      <c r="Y2" s="493"/>
    </row>
    <row r="3" spans="1:25" ht="15.75" customHeight="1">
      <c r="A3" s="371" t="s">
        <v>85</v>
      </c>
      <c r="B3" s="110"/>
      <c r="C3" s="113"/>
      <c r="D3" s="109">
        <v>7700</v>
      </c>
      <c r="E3" s="109" t="s">
        <v>10</v>
      </c>
      <c r="G3" s="112">
        <v>47</v>
      </c>
      <c r="H3" s="112">
        <v>14</v>
      </c>
      <c r="J3" s="149" t="s">
        <v>11</v>
      </c>
      <c r="K3" s="149">
        <v>20</v>
      </c>
      <c r="M3" s="519" t="s">
        <v>12</v>
      </c>
      <c r="N3" s="150">
        <v>980</v>
      </c>
      <c r="O3" s="149" t="s">
        <v>13</v>
      </c>
      <c r="P3" s="148"/>
      <c r="Q3" s="519" t="s">
        <v>14</v>
      </c>
      <c r="R3" s="150">
        <v>250</v>
      </c>
      <c r="S3" s="149" t="s">
        <v>15</v>
      </c>
      <c r="T3" s="148"/>
      <c r="U3" s="150">
        <v>250</v>
      </c>
      <c r="V3" s="149">
        <v>4</v>
      </c>
      <c r="X3" s="150" t="s">
        <v>77</v>
      </c>
      <c r="Y3" s="149">
        <v>0</v>
      </c>
    </row>
    <row r="4" spans="1:25">
      <c r="A4" s="371" t="s">
        <v>16</v>
      </c>
      <c r="B4" s="110"/>
      <c r="C4" s="113"/>
      <c r="D4" s="109">
        <v>90</v>
      </c>
      <c r="E4" s="109" t="s">
        <v>17</v>
      </c>
      <c r="G4" s="112">
        <v>128</v>
      </c>
      <c r="H4" s="112">
        <v>20</v>
      </c>
      <c r="J4" s="149" t="s">
        <v>18</v>
      </c>
      <c r="K4" s="149">
        <v>20</v>
      </c>
      <c r="M4" s="519"/>
      <c r="N4" s="151">
        <v>1760</v>
      </c>
      <c r="O4" s="149" t="s">
        <v>19</v>
      </c>
      <c r="P4" s="148"/>
      <c r="Q4" s="519"/>
      <c r="R4" s="151">
        <v>440</v>
      </c>
      <c r="S4" s="149" t="s">
        <v>20</v>
      </c>
      <c r="T4" s="148"/>
      <c r="U4" s="151">
        <v>440</v>
      </c>
      <c r="V4" s="149">
        <v>3.8</v>
      </c>
      <c r="X4" s="151" t="s">
        <v>78</v>
      </c>
      <c r="Y4" s="149">
        <v>0</v>
      </c>
    </row>
    <row r="5" spans="1:25" ht="15" customHeight="1">
      <c r="A5" s="512" t="s">
        <v>21</v>
      </c>
      <c r="B5" s="513"/>
      <c r="C5" s="514"/>
      <c r="D5" s="141">
        <v>75</v>
      </c>
      <c r="E5" s="109" t="s">
        <v>17</v>
      </c>
      <c r="J5" s="149" t="s">
        <v>22</v>
      </c>
      <c r="K5" s="149">
        <v>20</v>
      </c>
      <c r="M5" s="519"/>
      <c r="N5" s="151">
        <v>3125</v>
      </c>
      <c r="O5" s="149" t="s">
        <v>23</v>
      </c>
      <c r="P5" s="148"/>
      <c r="Q5" s="519"/>
      <c r="R5" s="151">
        <v>980</v>
      </c>
      <c r="S5" s="149" t="s">
        <v>13</v>
      </c>
      <c r="T5" s="148"/>
      <c r="U5" s="151">
        <v>980</v>
      </c>
      <c r="V5" s="149">
        <v>3.8</v>
      </c>
    </row>
    <row r="6" spans="1:25">
      <c r="A6" s="515"/>
      <c r="B6" s="516"/>
      <c r="C6" s="517"/>
      <c r="D6" s="109"/>
      <c r="E6" s="109"/>
      <c r="G6" s="520" t="s">
        <v>24</v>
      </c>
      <c r="H6" s="518" t="s">
        <v>25</v>
      </c>
      <c r="J6" s="149" t="s">
        <v>26</v>
      </c>
      <c r="K6" s="149">
        <v>14</v>
      </c>
      <c r="M6" s="519"/>
      <c r="N6" s="151">
        <v>5470</v>
      </c>
      <c r="O6" s="149" t="s">
        <v>27</v>
      </c>
      <c r="P6" s="148"/>
      <c r="Q6" s="519"/>
      <c r="R6" s="151">
        <v>1760</v>
      </c>
      <c r="S6" s="149" t="s">
        <v>19</v>
      </c>
      <c r="T6" s="148"/>
      <c r="U6" s="151">
        <v>1760</v>
      </c>
      <c r="V6" s="149">
        <v>2.2999999999999998</v>
      </c>
    </row>
    <row r="7" spans="1:25">
      <c r="A7" s="371" t="s">
        <v>28</v>
      </c>
      <c r="B7" s="110"/>
      <c r="C7" s="113"/>
      <c r="D7" s="114">
        <v>600</v>
      </c>
      <c r="E7" s="109" t="s">
        <v>29</v>
      </c>
      <c r="G7" s="521"/>
      <c r="H7" s="522"/>
      <c r="J7" s="149" t="s">
        <v>30</v>
      </c>
      <c r="K7" s="149">
        <v>14</v>
      </c>
      <c r="Q7" s="519"/>
      <c r="R7" s="151">
        <v>3125</v>
      </c>
      <c r="S7" s="149" t="s">
        <v>23</v>
      </c>
      <c r="T7" s="148"/>
      <c r="U7" s="151">
        <v>3125</v>
      </c>
      <c r="V7" s="149">
        <v>2.2999999999999998</v>
      </c>
    </row>
    <row r="8" spans="1:25">
      <c r="A8" s="371" t="s">
        <v>31</v>
      </c>
      <c r="B8" s="110"/>
      <c r="C8" s="113"/>
      <c r="D8" s="116">
        <f>(24*60*60)/D7</f>
        <v>144</v>
      </c>
      <c r="E8" s="109" t="s">
        <v>32</v>
      </c>
      <c r="G8" s="112">
        <v>1</v>
      </c>
      <c r="H8" s="112">
        <v>600</v>
      </c>
      <c r="J8" s="149" t="s">
        <v>33</v>
      </c>
      <c r="K8" s="149">
        <v>14</v>
      </c>
      <c r="Q8" s="519"/>
      <c r="R8" s="151">
        <v>5470</v>
      </c>
      <c r="S8" s="149" t="s">
        <v>27</v>
      </c>
      <c r="T8" s="148"/>
      <c r="U8" s="151">
        <v>5470</v>
      </c>
      <c r="V8" s="149">
        <v>2.2999999999999998</v>
      </c>
    </row>
    <row r="9" spans="1:25">
      <c r="A9" s="371" t="s">
        <v>34</v>
      </c>
      <c r="B9" s="110"/>
      <c r="C9" s="113"/>
      <c r="D9" s="114">
        <v>0</v>
      </c>
      <c r="E9" s="109" t="s">
        <v>32</v>
      </c>
      <c r="G9" s="112">
        <v>2</v>
      </c>
      <c r="H9" s="112">
        <v>1800</v>
      </c>
      <c r="J9" s="149" t="s">
        <v>35</v>
      </c>
      <c r="K9" s="149">
        <v>14</v>
      </c>
    </row>
    <row r="10" spans="1:25">
      <c r="A10" s="371" t="s">
        <v>36</v>
      </c>
      <c r="B10" s="110"/>
      <c r="C10" s="113"/>
      <c r="D10" s="116">
        <f>D8+D9</f>
        <v>144</v>
      </c>
      <c r="E10" s="109" t="s">
        <v>32</v>
      </c>
      <c r="G10" s="112">
        <v>5</v>
      </c>
      <c r="H10" s="112">
        <v>3600</v>
      </c>
    </row>
    <row r="11" spans="1:25">
      <c r="A11" s="371" t="s">
        <v>37</v>
      </c>
      <c r="B11" s="110"/>
      <c r="C11" s="113"/>
      <c r="D11" s="116">
        <f>(24*60*60)/D10</f>
        <v>600</v>
      </c>
      <c r="E11" s="109" t="s">
        <v>29</v>
      </c>
      <c r="G11" s="112">
        <v>10</v>
      </c>
      <c r="H11" s="112">
        <v>7200</v>
      </c>
    </row>
    <row r="12" spans="1:25">
      <c r="A12" s="371" t="s">
        <v>38</v>
      </c>
      <c r="B12" s="110"/>
      <c r="C12" s="113"/>
      <c r="D12" s="114">
        <v>600</v>
      </c>
      <c r="E12" s="109" t="s">
        <v>29</v>
      </c>
      <c r="G12" s="112">
        <v>20</v>
      </c>
      <c r="H12" s="112">
        <v>10800</v>
      </c>
    </row>
    <row r="13" spans="1:25">
      <c r="A13" s="371" t="s">
        <v>39</v>
      </c>
      <c r="B13" s="110"/>
      <c r="C13" s="113"/>
      <c r="D13" s="143">
        <v>5470</v>
      </c>
      <c r="E13" s="109" t="s">
        <v>40</v>
      </c>
      <c r="G13" s="112">
        <v>30</v>
      </c>
      <c r="H13" s="112">
        <v>21600</v>
      </c>
    </row>
    <row r="14" spans="1:25">
      <c r="A14" s="371" t="s">
        <v>41</v>
      </c>
      <c r="B14" s="110"/>
      <c r="C14" s="113"/>
      <c r="D14" s="144">
        <v>128</v>
      </c>
      <c r="E14" s="109" t="s">
        <v>42</v>
      </c>
      <c r="G14" s="112">
        <v>60</v>
      </c>
      <c r="H14" s="112">
        <v>43200</v>
      </c>
    </row>
    <row r="15" spans="1:25">
      <c r="A15" s="371" t="s">
        <v>43</v>
      </c>
      <c r="B15" s="110"/>
      <c r="C15" s="113"/>
      <c r="D15" s="109">
        <v>8</v>
      </c>
      <c r="E15" s="109" t="s">
        <v>44</v>
      </c>
      <c r="G15" s="112">
        <v>120</v>
      </c>
      <c r="H15" s="112">
        <v>86400</v>
      </c>
    </row>
    <row r="16" spans="1:25">
      <c r="A16" s="510" t="s">
        <v>45</v>
      </c>
      <c r="B16" s="511"/>
      <c r="C16" s="497"/>
      <c r="D16" s="109">
        <v>1</v>
      </c>
      <c r="E16" s="109" t="s">
        <v>46</v>
      </c>
      <c r="G16" s="112">
        <v>300</v>
      </c>
      <c r="H16" s="140"/>
    </row>
    <row r="17" spans="1:8">
      <c r="A17" s="510" t="s">
        <v>86</v>
      </c>
      <c r="B17" s="511"/>
      <c r="C17" s="497"/>
      <c r="D17" s="368" t="s">
        <v>78</v>
      </c>
      <c r="E17" s="109" t="s">
        <v>87</v>
      </c>
      <c r="G17" s="112">
        <v>600</v>
      </c>
      <c r="H17" s="140"/>
    </row>
    <row r="18" spans="1:8">
      <c r="A18" s="496"/>
      <c r="B18" s="511"/>
      <c r="C18" s="497"/>
      <c r="D18" s="109"/>
      <c r="E18" s="109"/>
      <c r="G18" s="112">
        <v>1200</v>
      </c>
      <c r="H18" s="140"/>
    </row>
    <row r="19" spans="1:8">
      <c r="A19" s="496"/>
      <c r="B19" s="511"/>
      <c r="C19" s="497"/>
      <c r="D19" s="109"/>
      <c r="E19" s="109"/>
      <c r="G19" s="112">
        <v>1800</v>
      </c>
      <c r="H19" s="140"/>
    </row>
    <row r="20" spans="1:8" ht="45" customHeight="1">
      <c r="A20" s="494" t="s">
        <v>47</v>
      </c>
      <c r="B20" s="495"/>
      <c r="C20" s="122" t="s">
        <v>48</v>
      </c>
      <c r="D20" s="122" t="s">
        <v>49</v>
      </c>
      <c r="E20" s="122" t="s">
        <v>50</v>
      </c>
      <c r="G20" s="112">
        <v>3600</v>
      </c>
      <c r="H20" s="140"/>
    </row>
    <row r="21" spans="1:8" ht="15" customHeight="1">
      <c r="A21" s="504" t="s">
        <v>51</v>
      </c>
      <c r="B21" s="109"/>
      <c r="C21" s="123"/>
      <c r="D21" s="116"/>
      <c r="E21" s="116">
        <f t="shared" ref="E21:E26" si="0">C21*D21</f>
        <v>0</v>
      </c>
      <c r="G21" s="112">
        <v>7200</v>
      </c>
      <c r="H21" s="140"/>
    </row>
    <row r="22" spans="1:8" ht="15" customHeight="1">
      <c r="A22" s="505"/>
      <c r="B22" s="109" t="s">
        <v>88</v>
      </c>
      <c r="C22" s="123">
        <f>((12*1000)+(17*(D22-1000)))*1000/D22</f>
        <v>14037.914691943128</v>
      </c>
      <c r="D22" s="116">
        <f>1688</f>
        <v>1688</v>
      </c>
      <c r="E22" s="116">
        <f t="shared" si="0"/>
        <v>23696000</v>
      </c>
      <c r="G22" s="112">
        <v>10800</v>
      </c>
      <c r="H22" s="140"/>
    </row>
    <row r="23" spans="1:8" ht="15" customHeight="1">
      <c r="A23" s="505"/>
      <c r="B23" s="124" t="s">
        <v>53</v>
      </c>
      <c r="C23" s="123">
        <f>D14*1000/(D5/100)</f>
        <v>170666.66666666666</v>
      </c>
      <c r="D23" s="116">
        <f>((37+D15)*8/D13)*1000</f>
        <v>65.813528336380259</v>
      </c>
      <c r="E23" s="116">
        <f t="shared" si="0"/>
        <v>11232175.502742231</v>
      </c>
      <c r="G23" s="112">
        <v>21600</v>
      </c>
      <c r="H23" s="140"/>
    </row>
    <row r="24" spans="1:8" ht="15" customHeight="1">
      <c r="A24" s="505"/>
      <c r="B24" s="125" t="s">
        <v>54</v>
      </c>
      <c r="C24" s="123">
        <f>C25</f>
        <v>15000</v>
      </c>
      <c r="D24" s="116">
        <f>100+200+((IF(D13=U3,V3,IF(D13=U4,V4,IF(D13=U5,V5,IF(D13=U6,V6,IF(D13=U7,V7,V8))))))*1000*D16)</f>
        <v>2600</v>
      </c>
      <c r="E24" s="116">
        <f t="shared" si="0"/>
        <v>39000000</v>
      </c>
      <c r="H24" s="140"/>
    </row>
    <row r="25" spans="1:8" ht="15" customHeight="1">
      <c r="A25" s="506"/>
      <c r="B25" s="109" t="s">
        <v>55</v>
      </c>
      <c r="C25" s="123">
        <v>15000</v>
      </c>
      <c r="D25" s="126">
        <v>0</v>
      </c>
      <c r="E25" s="116">
        <f t="shared" si="0"/>
        <v>0</v>
      </c>
    </row>
    <row r="26" spans="1:8" ht="15" customHeight="1">
      <c r="A26" s="496" t="s">
        <v>56</v>
      </c>
      <c r="B26" s="497"/>
      <c r="C26" s="123">
        <f>IF(D17="Enable",Y3,IF(D17="Disable",Y4))+12</f>
        <v>12</v>
      </c>
      <c r="D26" s="116">
        <f>(D11*1000)-((D11/D12)*D22)-SUM(D23:D25)</f>
        <v>595646.18647166365</v>
      </c>
      <c r="E26" s="116">
        <f t="shared" si="0"/>
        <v>7147754.2376599638</v>
      </c>
    </row>
    <row r="27" spans="1:8" ht="15" customHeight="1">
      <c r="A27" s="127"/>
      <c r="B27" s="128"/>
      <c r="C27" s="129"/>
      <c r="D27" s="130"/>
      <c r="E27" s="131"/>
    </row>
    <row r="28" spans="1:8">
      <c r="A28" s="498" t="s">
        <v>57</v>
      </c>
      <c r="B28" s="499"/>
      <c r="C28" s="499"/>
      <c r="D28" s="499"/>
      <c r="E28" s="500"/>
    </row>
    <row r="29" spans="1:8">
      <c r="A29" s="501" t="s">
        <v>58</v>
      </c>
      <c r="B29" s="502"/>
      <c r="C29" s="503"/>
      <c r="D29" s="132">
        <f>((E23+E25+E26)+((E21+E22)*(D11/D12)))/(D11*1000)+(E24/(24*60*60*1000))</f>
        <v>70.577938456225866</v>
      </c>
      <c r="E29" s="133" t="s">
        <v>59</v>
      </c>
    </row>
    <row r="30" spans="1:8">
      <c r="A30" s="121" t="s">
        <v>60</v>
      </c>
      <c r="B30" s="121"/>
      <c r="C30" s="111"/>
      <c r="D30" s="134">
        <f>(D3*1000*(D4/100)/D29)/24</f>
        <v>4091.2217941742474</v>
      </c>
      <c r="E30" s="135" t="s">
        <v>61</v>
      </c>
    </row>
    <row r="31" spans="1:8">
      <c r="D31" s="146">
        <f>D30/365</f>
        <v>11.208826833354102</v>
      </c>
      <c r="E31" s="112" t="s">
        <v>62</v>
      </c>
    </row>
    <row r="32" spans="1:8">
      <c r="C32" s="137"/>
      <c r="D32" s="147">
        <f>D31*12</f>
        <v>134.50592200024923</v>
      </c>
      <c r="E32" s="139" t="s">
        <v>63</v>
      </c>
    </row>
    <row r="33" spans="3:5">
      <c r="C33" s="137"/>
      <c r="D33" s="137"/>
      <c r="E33" s="140"/>
    </row>
    <row r="34" spans="3:5">
      <c r="C34" s="137"/>
      <c r="D34" s="137"/>
      <c r="E34" s="140"/>
    </row>
    <row r="35" spans="3:5">
      <c r="C35" s="137"/>
      <c r="D35" s="137"/>
      <c r="E35" s="140"/>
    </row>
    <row r="36" spans="3:5">
      <c r="C36" s="137"/>
      <c r="D36" s="137"/>
      <c r="E36" s="140"/>
    </row>
    <row r="37" spans="3:5">
      <c r="C37" s="137"/>
      <c r="D37" s="137"/>
      <c r="E37" s="140"/>
    </row>
    <row r="38" spans="3:5">
      <c r="C38" s="137"/>
      <c r="D38" s="137"/>
      <c r="E38" s="140"/>
    </row>
    <row r="40" spans="3:5">
      <c r="C40" s="137"/>
      <c r="D40" s="137"/>
      <c r="E40" s="140"/>
    </row>
    <row r="41" spans="3:5">
      <c r="C41" s="137"/>
      <c r="D41" s="137"/>
      <c r="E41" s="140"/>
    </row>
    <row r="42" spans="3:5">
      <c r="C42" s="137"/>
      <c r="D42" s="137"/>
      <c r="E42" s="140"/>
    </row>
    <row r="43" spans="3:5">
      <c r="C43" s="137"/>
      <c r="D43" s="137"/>
      <c r="E43" s="140"/>
    </row>
    <row r="44" spans="3:5">
      <c r="C44" s="137"/>
      <c r="D44" s="137"/>
      <c r="E44" s="140"/>
    </row>
    <row r="45" spans="3:5">
      <c r="C45" s="137"/>
      <c r="D45" s="137"/>
      <c r="E45" s="140"/>
    </row>
    <row r="46" spans="3:5">
      <c r="C46" s="137"/>
      <c r="D46" s="137"/>
      <c r="E46" s="140"/>
    </row>
    <row r="47" spans="3:5">
      <c r="C47" s="137"/>
      <c r="D47" s="137"/>
      <c r="E47" s="140"/>
    </row>
  </sheetData>
  <mergeCells count="29">
    <mergeCell ref="V1:V2"/>
    <mergeCell ref="X1:X2"/>
    <mergeCell ref="Y1:Y2"/>
    <mergeCell ref="A5:C6"/>
    <mergeCell ref="Q1:Q2"/>
    <mergeCell ref="Q3:Q8"/>
    <mergeCell ref="R1:R2"/>
    <mergeCell ref="S1:S2"/>
    <mergeCell ref="U1:U2"/>
    <mergeCell ref="K1:K2"/>
    <mergeCell ref="M1:M2"/>
    <mergeCell ref="M3:M6"/>
    <mergeCell ref="N1:N2"/>
    <mergeCell ref="O1:O2"/>
    <mergeCell ref="G1:G2"/>
    <mergeCell ref="G6:G7"/>
    <mergeCell ref="H1:H2"/>
    <mergeCell ref="H6:H7"/>
    <mergeCell ref="J1:J2"/>
    <mergeCell ref="A20:B20"/>
    <mergeCell ref="A26:B26"/>
    <mergeCell ref="A28:E28"/>
    <mergeCell ref="A29:C29"/>
    <mergeCell ref="A21:A25"/>
    <mergeCell ref="A1:E1"/>
    <mergeCell ref="A16:C16"/>
    <mergeCell ref="A17:C17"/>
    <mergeCell ref="A18:C18"/>
    <mergeCell ref="A19:C19"/>
  </mergeCells>
  <dataValidations count="5">
    <dataValidation type="list" allowBlank="1" showInputMessage="1" showErrorMessage="1" sqref="D7" xr:uid="{00000000-0002-0000-1000-000000000000}">
      <formula1>$H$8:$H$15</formula1>
    </dataValidation>
    <dataValidation type="list" allowBlank="1" showInputMessage="1" showErrorMessage="1" sqref="D12" xr:uid="{00000000-0002-0000-1000-000001000000}">
      <formula1>$G$8:$G$23</formula1>
    </dataValidation>
    <dataValidation type="list" allowBlank="1" showInputMessage="1" showErrorMessage="1" sqref="D13" xr:uid="{00000000-0002-0000-1000-000002000000}">
      <formula1>$R$3:$R$8</formula1>
    </dataValidation>
    <dataValidation type="list" allowBlank="1" showInputMessage="1" showErrorMessage="1" sqref="D14" xr:uid="{00000000-0002-0000-1000-000003000000}">
      <formula1>$G$3:$G$4</formula1>
    </dataValidation>
    <dataValidation type="list" allowBlank="1" showInputMessage="1" showErrorMessage="1" sqref="D17" xr:uid="{00000000-0002-0000-1000-000004000000}">
      <formula1>X3:X5</formula1>
    </dataValidation>
  </dataValidations>
  <pageMargins left="0.7" right="0.7" top="0.75" bottom="0.75" header="0.3" footer="0.3"/>
  <pageSetup orientation="portrait"/>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V47"/>
  <sheetViews>
    <sheetView workbookViewId="0">
      <selection activeCell="B22" sqref="B22"/>
    </sheetView>
  </sheetViews>
  <sheetFormatPr defaultColWidth="8.875" defaultRowHeight="15"/>
  <cols>
    <col min="1" max="1" width="7.125" customWidth="1"/>
    <col min="2" max="2" width="42.375" customWidth="1"/>
    <col min="3" max="4" width="11.125" customWidth="1"/>
    <col min="5" max="5" width="11.75" customWidth="1"/>
    <col min="6" max="6" width="2.875" style="107" customWidth="1"/>
    <col min="7" max="8" width="15.25" customWidth="1"/>
    <col min="9" max="9" width="2.875" customWidth="1"/>
    <col min="10" max="10" width="8.375" customWidth="1"/>
    <col min="12" max="12" width="2.875" customWidth="1"/>
    <col min="13" max="13" width="8.375" customWidth="1"/>
    <col min="15" max="15" width="9.875" customWidth="1"/>
    <col min="16" max="16" width="2.875" customWidth="1"/>
    <col min="17" max="17" width="8.375" customWidth="1"/>
    <col min="19" max="19" width="10.125" customWidth="1"/>
    <col min="20" max="20" width="2.875" customWidth="1"/>
  </cols>
  <sheetData>
    <row r="1" spans="1:22" ht="15" customHeight="1">
      <c r="A1" s="507" t="s">
        <v>0</v>
      </c>
      <c r="B1" s="508"/>
      <c r="C1" s="508"/>
      <c r="D1" s="508"/>
      <c r="E1" s="509"/>
      <c r="G1" s="493" t="s">
        <v>1</v>
      </c>
      <c r="H1" s="493" t="s">
        <v>2</v>
      </c>
      <c r="J1" s="493" t="s">
        <v>3</v>
      </c>
      <c r="K1" s="493" t="s">
        <v>2</v>
      </c>
      <c r="M1" s="493" t="s">
        <v>3</v>
      </c>
      <c r="N1" s="493" t="s">
        <v>4</v>
      </c>
      <c r="O1" s="493" t="s">
        <v>5</v>
      </c>
      <c r="Q1" s="493" t="s">
        <v>3</v>
      </c>
      <c r="R1" s="493" t="s">
        <v>4</v>
      </c>
      <c r="S1" s="493" t="s">
        <v>5</v>
      </c>
      <c r="T1" s="148"/>
      <c r="U1" s="493" t="s">
        <v>4</v>
      </c>
      <c r="V1" s="493" t="s">
        <v>6</v>
      </c>
    </row>
    <row r="2" spans="1:22" ht="15" customHeight="1">
      <c r="A2" s="371" t="s">
        <v>7</v>
      </c>
      <c r="B2" s="110"/>
      <c r="C2" s="111"/>
      <c r="D2" s="109">
        <v>1</v>
      </c>
      <c r="E2" s="109" t="s">
        <v>8</v>
      </c>
      <c r="G2" s="493"/>
      <c r="H2" s="493"/>
      <c r="J2" s="493"/>
      <c r="K2" s="493"/>
      <c r="M2" s="518"/>
      <c r="N2" s="493"/>
      <c r="O2" s="493"/>
      <c r="P2" s="148"/>
      <c r="Q2" s="518"/>
      <c r="R2" s="493"/>
      <c r="S2" s="493"/>
      <c r="T2" s="148"/>
      <c r="U2" s="493"/>
      <c r="V2" s="493"/>
    </row>
    <row r="3" spans="1:22" ht="15.75" customHeight="1">
      <c r="A3" s="371" t="s">
        <v>9</v>
      </c>
      <c r="B3" s="110"/>
      <c r="C3" s="113"/>
      <c r="D3" s="109">
        <v>3500</v>
      </c>
      <c r="E3" s="109" t="s">
        <v>10</v>
      </c>
      <c r="G3" s="112">
        <v>47</v>
      </c>
      <c r="H3" s="112">
        <v>14</v>
      </c>
      <c r="J3" s="149" t="s">
        <v>11</v>
      </c>
      <c r="K3" s="149">
        <v>20</v>
      </c>
      <c r="M3" s="519" t="s">
        <v>12</v>
      </c>
      <c r="N3" s="150">
        <v>980</v>
      </c>
      <c r="O3" s="149" t="s">
        <v>13</v>
      </c>
      <c r="P3" s="148"/>
      <c r="Q3" s="519" t="s">
        <v>14</v>
      </c>
      <c r="R3" s="150">
        <v>250</v>
      </c>
      <c r="S3" s="149" t="s">
        <v>15</v>
      </c>
      <c r="T3" s="148"/>
      <c r="U3" s="150">
        <v>250</v>
      </c>
      <c r="V3" s="149">
        <v>4</v>
      </c>
    </row>
    <row r="4" spans="1:22">
      <c r="A4" s="371" t="s">
        <v>16</v>
      </c>
      <c r="B4" s="110"/>
      <c r="C4" s="113"/>
      <c r="D4" s="109">
        <v>90</v>
      </c>
      <c r="E4" s="109" t="s">
        <v>17</v>
      </c>
      <c r="G4" s="112">
        <v>128</v>
      </c>
      <c r="H4" s="112">
        <v>20</v>
      </c>
      <c r="J4" s="149" t="s">
        <v>18</v>
      </c>
      <c r="K4" s="149">
        <v>20</v>
      </c>
      <c r="M4" s="519"/>
      <c r="N4" s="151">
        <v>1760</v>
      </c>
      <c r="O4" s="149" t="s">
        <v>19</v>
      </c>
      <c r="P4" s="148"/>
      <c r="Q4" s="519"/>
      <c r="R4" s="151">
        <v>440</v>
      </c>
      <c r="S4" s="149" t="s">
        <v>20</v>
      </c>
      <c r="T4" s="148"/>
      <c r="U4" s="151">
        <v>440</v>
      </c>
      <c r="V4" s="149">
        <v>3.8</v>
      </c>
    </row>
    <row r="5" spans="1:22" ht="15" customHeight="1">
      <c r="A5" s="512" t="s">
        <v>21</v>
      </c>
      <c r="B5" s="513"/>
      <c r="C5" s="514"/>
      <c r="D5" s="141">
        <v>75</v>
      </c>
      <c r="E5" s="109" t="s">
        <v>17</v>
      </c>
      <c r="J5" s="149" t="s">
        <v>22</v>
      </c>
      <c r="K5" s="149">
        <v>20</v>
      </c>
      <c r="M5" s="519"/>
      <c r="N5" s="151">
        <v>3125</v>
      </c>
      <c r="O5" s="149" t="s">
        <v>23</v>
      </c>
      <c r="P5" s="148"/>
      <c r="Q5" s="519"/>
      <c r="R5" s="151">
        <v>980</v>
      </c>
      <c r="S5" s="149" t="s">
        <v>13</v>
      </c>
      <c r="T5" s="148"/>
      <c r="U5" s="151">
        <v>980</v>
      </c>
      <c r="V5" s="149">
        <v>3.8</v>
      </c>
    </row>
    <row r="6" spans="1:22">
      <c r="A6" s="515"/>
      <c r="B6" s="516"/>
      <c r="C6" s="517"/>
      <c r="D6" s="109"/>
      <c r="E6" s="109"/>
      <c r="G6" s="520" t="s">
        <v>24</v>
      </c>
      <c r="H6" s="518" t="s">
        <v>25</v>
      </c>
      <c r="J6" s="149" t="s">
        <v>26</v>
      </c>
      <c r="K6" s="149">
        <v>14</v>
      </c>
      <c r="M6" s="519"/>
      <c r="N6" s="151">
        <v>5470</v>
      </c>
      <c r="O6" s="149" t="s">
        <v>27</v>
      </c>
      <c r="P6" s="148"/>
      <c r="Q6" s="519"/>
      <c r="R6" s="151">
        <v>1760</v>
      </c>
      <c r="S6" s="149" t="s">
        <v>19</v>
      </c>
      <c r="T6" s="148"/>
      <c r="U6" s="151">
        <v>1760</v>
      </c>
      <c r="V6" s="149">
        <v>2.2999999999999998</v>
      </c>
    </row>
    <row r="7" spans="1:22">
      <c r="A7" s="371" t="s">
        <v>28</v>
      </c>
      <c r="B7" s="110"/>
      <c r="C7" s="113"/>
      <c r="D7" s="114">
        <v>600</v>
      </c>
      <c r="E7" s="109" t="s">
        <v>29</v>
      </c>
      <c r="G7" s="521"/>
      <c r="H7" s="522"/>
      <c r="J7" s="149" t="s">
        <v>30</v>
      </c>
      <c r="K7" s="149">
        <v>14</v>
      </c>
      <c r="Q7" s="519"/>
      <c r="R7" s="151">
        <v>3125</v>
      </c>
      <c r="S7" s="149" t="s">
        <v>23</v>
      </c>
      <c r="T7" s="148"/>
      <c r="U7" s="151">
        <v>3125</v>
      </c>
      <c r="V7" s="149">
        <v>2.2999999999999998</v>
      </c>
    </row>
    <row r="8" spans="1:22">
      <c r="A8" s="371" t="s">
        <v>31</v>
      </c>
      <c r="B8" s="110"/>
      <c r="C8" s="113"/>
      <c r="D8" s="116">
        <f>(24*60*60)/D7</f>
        <v>144</v>
      </c>
      <c r="E8" s="109" t="s">
        <v>32</v>
      </c>
      <c r="G8" s="112">
        <v>1</v>
      </c>
      <c r="H8" s="112">
        <v>600</v>
      </c>
      <c r="J8" s="149" t="s">
        <v>33</v>
      </c>
      <c r="K8" s="149">
        <v>14</v>
      </c>
      <c r="Q8" s="519"/>
      <c r="R8" s="151">
        <v>5470</v>
      </c>
      <c r="S8" s="149" t="s">
        <v>27</v>
      </c>
      <c r="T8" s="148"/>
      <c r="U8" s="151">
        <v>5470</v>
      </c>
      <c r="V8" s="149">
        <v>2.2999999999999998</v>
      </c>
    </row>
    <row r="9" spans="1:22">
      <c r="A9" s="371" t="s">
        <v>34</v>
      </c>
      <c r="B9" s="110"/>
      <c r="C9" s="113"/>
      <c r="D9" s="114">
        <v>0</v>
      </c>
      <c r="E9" s="109" t="s">
        <v>32</v>
      </c>
      <c r="G9" s="112">
        <v>2</v>
      </c>
      <c r="H9" s="112">
        <v>1800</v>
      </c>
      <c r="J9" s="149" t="s">
        <v>35</v>
      </c>
      <c r="K9" s="149">
        <v>14</v>
      </c>
    </row>
    <row r="10" spans="1:22">
      <c r="A10" s="371" t="s">
        <v>36</v>
      </c>
      <c r="B10" s="110"/>
      <c r="C10" s="113"/>
      <c r="D10" s="116">
        <f>D8+D9</f>
        <v>144</v>
      </c>
      <c r="E10" s="109" t="s">
        <v>32</v>
      </c>
      <c r="G10" s="112">
        <v>5</v>
      </c>
      <c r="H10" s="112">
        <v>3600</v>
      </c>
    </row>
    <row r="11" spans="1:22">
      <c r="A11" s="371" t="s">
        <v>37</v>
      </c>
      <c r="B11" s="110"/>
      <c r="C11" s="113"/>
      <c r="D11" s="116">
        <f>(24*60*60)/D10</f>
        <v>600</v>
      </c>
      <c r="E11" s="109" t="s">
        <v>29</v>
      </c>
      <c r="G11" s="112">
        <v>10</v>
      </c>
      <c r="H11" s="112">
        <v>7200</v>
      </c>
    </row>
    <row r="12" spans="1:22">
      <c r="A12" s="371" t="s">
        <v>38</v>
      </c>
      <c r="B12" s="110"/>
      <c r="C12" s="113"/>
      <c r="D12" s="114">
        <v>600</v>
      </c>
      <c r="E12" s="109" t="s">
        <v>29</v>
      </c>
      <c r="G12" s="112">
        <v>20</v>
      </c>
      <c r="H12" s="112">
        <v>10800</v>
      </c>
    </row>
    <row r="13" spans="1:22">
      <c r="A13" s="371" t="s">
        <v>39</v>
      </c>
      <c r="B13" s="110"/>
      <c r="C13" s="113"/>
      <c r="D13" s="143">
        <v>250</v>
      </c>
      <c r="E13" s="109" t="s">
        <v>40</v>
      </c>
      <c r="G13" s="112">
        <v>30</v>
      </c>
      <c r="H13" s="112">
        <v>21600</v>
      </c>
    </row>
    <row r="14" spans="1:22">
      <c r="A14" s="371" t="s">
        <v>41</v>
      </c>
      <c r="B14" s="110"/>
      <c r="C14" s="113"/>
      <c r="D14" s="144">
        <v>128</v>
      </c>
      <c r="E14" s="109" t="s">
        <v>42</v>
      </c>
      <c r="G14" s="112">
        <v>60</v>
      </c>
      <c r="H14" s="112">
        <v>43200</v>
      </c>
    </row>
    <row r="15" spans="1:22">
      <c r="A15" s="371" t="s">
        <v>43</v>
      </c>
      <c r="B15" s="110"/>
      <c r="C15" s="113"/>
      <c r="D15" s="109">
        <v>8</v>
      </c>
      <c r="E15" s="109" t="s">
        <v>44</v>
      </c>
      <c r="G15" s="112">
        <v>120</v>
      </c>
      <c r="H15" s="112">
        <v>86400</v>
      </c>
    </row>
    <row r="16" spans="1:22">
      <c r="A16" s="510" t="s">
        <v>45</v>
      </c>
      <c r="B16" s="511"/>
      <c r="C16" s="497"/>
      <c r="D16" s="109">
        <v>1</v>
      </c>
      <c r="E16" s="109" t="s">
        <v>46</v>
      </c>
      <c r="G16" s="112">
        <v>300</v>
      </c>
      <c r="H16" s="140"/>
    </row>
    <row r="17" spans="1:8">
      <c r="A17" s="510" t="s">
        <v>89</v>
      </c>
      <c r="B17" s="511"/>
      <c r="C17" s="497"/>
      <c r="D17" s="114">
        <v>200</v>
      </c>
      <c r="E17" s="109" t="s">
        <v>90</v>
      </c>
      <c r="G17" s="112">
        <v>600</v>
      </c>
      <c r="H17" s="140"/>
    </row>
    <row r="18" spans="1:8">
      <c r="A18" s="496"/>
      <c r="B18" s="511"/>
      <c r="C18" s="497"/>
      <c r="D18" s="109"/>
      <c r="E18" s="109"/>
      <c r="G18" s="112">
        <v>1200</v>
      </c>
      <c r="H18" s="140"/>
    </row>
    <row r="19" spans="1:8">
      <c r="A19" s="496"/>
      <c r="B19" s="511"/>
      <c r="C19" s="497"/>
      <c r="D19" s="109"/>
      <c r="E19" s="109"/>
      <c r="G19" s="112">
        <v>1800</v>
      </c>
      <c r="H19" s="140"/>
    </row>
    <row r="20" spans="1:8" ht="45" customHeight="1">
      <c r="A20" s="494" t="s">
        <v>47</v>
      </c>
      <c r="B20" s="495"/>
      <c r="C20" s="122" t="s">
        <v>48</v>
      </c>
      <c r="D20" s="122" t="s">
        <v>49</v>
      </c>
      <c r="E20" s="122" t="s">
        <v>50</v>
      </c>
      <c r="G20" s="112">
        <v>3600</v>
      </c>
      <c r="H20" s="140"/>
    </row>
    <row r="21" spans="1:8" ht="15" customHeight="1">
      <c r="A21" s="504" t="s">
        <v>51</v>
      </c>
      <c r="B21" s="109"/>
      <c r="C21" s="123"/>
      <c r="D21" s="116"/>
      <c r="E21" s="116">
        <f>C21*D21</f>
        <v>0</v>
      </c>
      <c r="G21" s="112">
        <v>7200</v>
      </c>
      <c r="H21" s="140"/>
    </row>
    <row r="22" spans="1:8" ht="15" customHeight="1">
      <c r="A22" s="505"/>
      <c r="B22" s="109" t="s">
        <v>91</v>
      </c>
      <c r="C22" s="123">
        <f>(100*12/D17)+(50*(D17-12)/D17)*1000</f>
        <v>47006</v>
      </c>
      <c r="D22" s="116">
        <f>D17</f>
        <v>200</v>
      </c>
      <c r="E22" s="116">
        <f>C22*D22</f>
        <v>9401200</v>
      </c>
      <c r="G22" s="112">
        <v>10800</v>
      </c>
      <c r="H22" s="140"/>
    </row>
    <row r="23" spans="1:8" ht="15" customHeight="1">
      <c r="A23" s="505"/>
      <c r="B23" s="124" t="s">
        <v>53</v>
      </c>
      <c r="C23" s="123">
        <f>D14*1000/(D5/100)</f>
        <v>170666.66666666666</v>
      </c>
      <c r="D23" s="116">
        <f>((37+D15)*8/D13)*1000</f>
        <v>1440</v>
      </c>
      <c r="E23" s="116">
        <f>C23*D23</f>
        <v>245760000</v>
      </c>
      <c r="G23" s="112">
        <v>21600</v>
      </c>
      <c r="H23" s="140"/>
    </row>
    <row r="24" spans="1:8" ht="15" customHeight="1">
      <c r="A24" s="505"/>
      <c r="B24" s="125" t="s">
        <v>54</v>
      </c>
      <c r="C24" s="123">
        <f>C25</f>
        <v>15000</v>
      </c>
      <c r="D24" s="116">
        <f>100+200+((IF(D13=U3,V3,IF(D13=U4,V4,IF(D13=U5,V5,IF(D13=U6,V6,IF(D13=U7,V7,V8))))))*1000*D16)</f>
        <v>4300</v>
      </c>
      <c r="E24" s="116">
        <f t="shared" ref="E24:E26" si="0">C24*D24</f>
        <v>64500000</v>
      </c>
      <c r="H24" s="140"/>
    </row>
    <row r="25" spans="1:8" ht="15" customHeight="1">
      <c r="A25" s="506"/>
      <c r="B25" s="109" t="s">
        <v>55</v>
      </c>
      <c r="C25" s="123">
        <v>15000</v>
      </c>
      <c r="D25" s="126">
        <v>0</v>
      </c>
      <c r="E25" s="116">
        <f t="shared" si="0"/>
        <v>0</v>
      </c>
    </row>
    <row r="26" spans="1:8" ht="15" customHeight="1">
      <c r="A26" s="496" t="s">
        <v>56</v>
      </c>
      <c r="B26" s="497"/>
      <c r="C26" s="123">
        <f>12</f>
        <v>12</v>
      </c>
      <c r="D26" s="116">
        <f>(D11*1000)-((D11/D12)*D22)-SUM(D23:D25)</f>
        <v>594060</v>
      </c>
      <c r="E26" s="116">
        <f t="shared" si="0"/>
        <v>7128720</v>
      </c>
    </row>
    <row r="27" spans="1:8" ht="15" customHeight="1">
      <c r="A27" s="127"/>
      <c r="B27" s="128"/>
      <c r="C27" s="129"/>
      <c r="D27" s="130"/>
      <c r="E27" s="131"/>
    </row>
    <row r="28" spans="1:8">
      <c r="A28" s="498" t="s">
        <v>57</v>
      </c>
      <c r="B28" s="499"/>
      <c r="C28" s="499"/>
      <c r="D28" s="499"/>
      <c r="E28" s="500"/>
    </row>
    <row r="29" spans="1:8">
      <c r="A29" s="501" t="s">
        <v>58</v>
      </c>
      <c r="B29" s="502"/>
      <c r="C29" s="503"/>
      <c r="D29" s="132">
        <f>((E23+E25+E26)+((E21+E22)*(D11/D12)))/(D11*1000)+(E24/(24*60*60*1000))</f>
        <v>437.89639444444441</v>
      </c>
      <c r="E29" s="133" t="s">
        <v>59</v>
      </c>
    </row>
    <row r="30" spans="1:8">
      <c r="A30" s="121" t="s">
        <v>60</v>
      </c>
      <c r="B30" s="121"/>
      <c r="C30" s="111"/>
      <c r="D30" s="134">
        <f>(D3*1000*(D4/100)/D29)/24</f>
        <v>299.72843271869323</v>
      </c>
      <c r="E30" s="135" t="s">
        <v>61</v>
      </c>
    </row>
    <row r="31" spans="1:8">
      <c r="D31" s="146">
        <f>D30/365</f>
        <v>0.82117378827039245</v>
      </c>
      <c r="E31" s="112" t="s">
        <v>62</v>
      </c>
    </row>
    <row r="32" spans="1:8">
      <c r="C32" s="137"/>
      <c r="D32" s="147">
        <f>D31*12</f>
        <v>9.8540854592447094</v>
      </c>
      <c r="E32" s="139" t="s">
        <v>63</v>
      </c>
    </row>
    <row r="33" spans="3:18">
      <c r="C33" s="137"/>
      <c r="D33" s="137"/>
      <c r="E33" s="140"/>
    </row>
    <row r="34" spans="3:18">
      <c r="C34" s="137"/>
      <c r="D34" s="137"/>
      <c r="E34" s="140"/>
    </row>
    <row r="35" spans="3:18">
      <c r="C35" s="137"/>
      <c r="D35" s="137"/>
      <c r="E35" s="140"/>
    </row>
    <row r="36" spans="3:18">
      <c r="C36" s="137"/>
      <c r="D36" s="137"/>
      <c r="E36" s="140"/>
    </row>
    <row r="37" spans="3:18">
      <c r="C37" s="137"/>
      <c r="D37" s="137"/>
      <c r="E37" s="140"/>
    </row>
    <row r="38" spans="3:18">
      <c r="C38" s="137"/>
      <c r="D38" s="137"/>
      <c r="E38" s="140"/>
    </row>
    <row r="40" spans="3:18">
      <c r="C40" s="137"/>
      <c r="D40" s="137"/>
      <c r="E40" s="140"/>
    </row>
    <row r="41" spans="3:18">
      <c r="C41" s="137"/>
      <c r="D41" s="137"/>
      <c r="E41" s="140"/>
      <c r="K41" t="s">
        <v>92</v>
      </c>
      <c r="R41" t="s">
        <v>93</v>
      </c>
    </row>
    <row r="42" spans="3:18">
      <c r="C42" s="137"/>
      <c r="D42" s="137"/>
      <c r="E42" s="140"/>
    </row>
    <row r="43" spans="3:18">
      <c r="C43" s="137"/>
      <c r="D43" s="137"/>
      <c r="E43" s="140"/>
    </row>
    <row r="44" spans="3:18">
      <c r="C44" s="137"/>
      <c r="D44" s="137"/>
      <c r="E44" s="140"/>
    </row>
    <row r="45" spans="3:18">
      <c r="C45" s="137"/>
      <c r="D45" s="137"/>
      <c r="E45" s="140"/>
    </row>
    <row r="46" spans="3:18">
      <c r="C46" s="137"/>
      <c r="D46" s="137"/>
      <c r="E46" s="140"/>
    </row>
    <row r="47" spans="3:18">
      <c r="C47" s="137"/>
      <c r="D47" s="137"/>
      <c r="E47" s="140"/>
    </row>
  </sheetData>
  <mergeCells count="27">
    <mergeCell ref="V1:V2"/>
    <mergeCell ref="A5:C6"/>
    <mergeCell ref="Q1:Q2"/>
    <mergeCell ref="Q3:Q8"/>
    <mergeCell ref="R1:R2"/>
    <mergeCell ref="S1:S2"/>
    <mergeCell ref="U1:U2"/>
    <mergeCell ref="K1:K2"/>
    <mergeCell ref="M1:M2"/>
    <mergeCell ref="M3:M6"/>
    <mergeCell ref="N1:N2"/>
    <mergeCell ref="O1:O2"/>
    <mergeCell ref="G1:G2"/>
    <mergeCell ref="G6:G7"/>
    <mergeCell ref="H1:H2"/>
    <mergeCell ref="H6:H7"/>
    <mergeCell ref="J1:J2"/>
    <mergeCell ref="A20:B20"/>
    <mergeCell ref="A26:B26"/>
    <mergeCell ref="A28:E28"/>
    <mergeCell ref="A29:C29"/>
    <mergeCell ref="A21:A25"/>
    <mergeCell ref="A1:E1"/>
    <mergeCell ref="A16:C16"/>
    <mergeCell ref="A17:C17"/>
    <mergeCell ref="A18:C18"/>
    <mergeCell ref="A19:C19"/>
  </mergeCells>
  <dataValidations count="4">
    <dataValidation type="list" allowBlank="1" showInputMessage="1" showErrorMessage="1" sqref="D7" xr:uid="{00000000-0002-0000-1100-000000000000}">
      <formula1>$H$8:$H$15</formula1>
    </dataValidation>
    <dataValidation type="list" allowBlank="1" showInputMessage="1" showErrorMessage="1" sqref="D12" xr:uid="{00000000-0002-0000-1100-000001000000}">
      <formula1>$G$8:$G$23</formula1>
    </dataValidation>
    <dataValidation type="list" allowBlank="1" showInputMessage="1" showErrorMessage="1" sqref="D13" xr:uid="{00000000-0002-0000-1100-000002000000}">
      <formula1>$R$3:$R$8</formula1>
    </dataValidation>
    <dataValidation type="list" allowBlank="1" showInputMessage="1" showErrorMessage="1" sqref="D14" xr:uid="{00000000-0002-0000-1100-000003000000}">
      <formula1>$G$3:$G$4</formula1>
    </dataValidation>
  </dataValidations>
  <pageMargins left="0.7" right="0.7" top="0.75" bottom="0.75" header="0.3" footer="0.3"/>
  <pageSetup orientation="portrait" horizontalDpi="300"/>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V47"/>
  <sheetViews>
    <sheetView zoomScale="90" zoomScaleNormal="90" workbookViewId="0">
      <selection activeCell="C22" sqref="C22"/>
    </sheetView>
  </sheetViews>
  <sheetFormatPr defaultColWidth="8.875" defaultRowHeight="15"/>
  <cols>
    <col min="1" max="1" width="7.125" customWidth="1"/>
    <col min="2" max="2" width="42.375" customWidth="1"/>
    <col min="3" max="4" width="11.125" customWidth="1"/>
    <col min="5" max="5" width="11.75" customWidth="1"/>
    <col min="6" max="6" width="2.875" style="107" customWidth="1"/>
    <col min="7" max="8" width="15.25" customWidth="1"/>
    <col min="9" max="9" width="2.875" customWidth="1"/>
    <col min="10" max="10" width="8.375" customWidth="1"/>
    <col min="12" max="12" width="2.875" customWidth="1"/>
    <col min="13" max="13" width="8.375" customWidth="1"/>
    <col min="15" max="15" width="9.875" customWidth="1"/>
    <col min="16" max="16" width="2.875" customWidth="1"/>
    <col min="17" max="17" width="8.375" customWidth="1"/>
    <col min="19" max="19" width="10.125" customWidth="1"/>
    <col min="20" max="20" width="2.875" customWidth="1"/>
  </cols>
  <sheetData>
    <row r="1" spans="1:22" ht="15" customHeight="1">
      <c r="A1" s="507" t="s">
        <v>0</v>
      </c>
      <c r="B1" s="508"/>
      <c r="C1" s="508"/>
      <c r="D1" s="508"/>
      <c r="E1" s="509"/>
      <c r="G1" s="493" t="s">
        <v>1</v>
      </c>
      <c r="H1" s="493" t="s">
        <v>2</v>
      </c>
      <c r="J1" s="493" t="s">
        <v>3</v>
      </c>
      <c r="K1" s="493" t="s">
        <v>2</v>
      </c>
      <c r="M1" s="493" t="s">
        <v>3</v>
      </c>
      <c r="N1" s="493" t="s">
        <v>4</v>
      </c>
      <c r="O1" s="493" t="s">
        <v>5</v>
      </c>
      <c r="Q1" s="493" t="s">
        <v>3</v>
      </c>
      <c r="R1" s="493" t="s">
        <v>4</v>
      </c>
      <c r="S1" s="493" t="s">
        <v>5</v>
      </c>
      <c r="T1" s="148"/>
      <c r="U1" s="493" t="s">
        <v>4</v>
      </c>
      <c r="V1" s="493" t="s">
        <v>6</v>
      </c>
    </row>
    <row r="2" spans="1:22" ht="15" customHeight="1">
      <c r="A2" s="371" t="s">
        <v>7</v>
      </c>
      <c r="B2" s="110"/>
      <c r="C2" s="111"/>
      <c r="D2" s="109">
        <v>1</v>
      </c>
      <c r="E2" s="109" t="s">
        <v>8</v>
      </c>
      <c r="G2" s="493"/>
      <c r="H2" s="493"/>
      <c r="J2" s="493"/>
      <c r="K2" s="493"/>
      <c r="M2" s="518"/>
      <c r="N2" s="493"/>
      <c r="O2" s="493"/>
      <c r="P2" s="148"/>
      <c r="Q2" s="518"/>
      <c r="R2" s="493"/>
      <c r="S2" s="493"/>
      <c r="T2" s="148"/>
      <c r="U2" s="493"/>
      <c r="V2" s="493"/>
    </row>
    <row r="3" spans="1:22" ht="15.75" customHeight="1">
      <c r="A3" s="371" t="s">
        <v>9</v>
      </c>
      <c r="B3" s="110"/>
      <c r="C3" s="113"/>
      <c r="D3" s="109">
        <v>3500</v>
      </c>
      <c r="E3" s="109" t="s">
        <v>10</v>
      </c>
      <c r="G3" s="112">
        <v>47</v>
      </c>
      <c r="H3" s="112">
        <v>14</v>
      </c>
      <c r="J3" s="149" t="s">
        <v>11</v>
      </c>
      <c r="K3" s="149">
        <v>20</v>
      </c>
      <c r="M3" s="519" t="s">
        <v>12</v>
      </c>
      <c r="N3" s="150">
        <v>980</v>
      </c>
      <c r="O3" s="149" t="s">
        <v>13</v>
      </c>
      <c r="P3" s="148"/>
      <c r="Q3" s="519" t="s">
        <v>14</v>
      </c>
      <c r="R3" s="150">
        <v>250</v>
      </c>
      <c r="S3" s="149" t="s">
        <v>15</v>
      </c>
      <c r="T3" s="148"/>
      <c r="U3" s="150">
        <v>250</v>
      </c>
      <c r="V3" s="149">
        <v>4</v>
      </c>
    </row>
    <row r="4" spans="1:22">
      <c r="A4" s="371" t="s">
        <v>16</v>
      </c>
      <c r="B4" s="110"/>
      <c r="C4" s="113"/>
      <c r="D4" s="109">
        <v>90</v>
      </c>
      <c r="E4" s="109" t="s">
        <v>17</v>
      </c>
      <c r="G4" s="112">
        <v>128</v>
      </c>
      <c r="H4" s="112">
        <v>20</v>
      </c>
      <c r="J4" s="149" t="s">
        <v>18</v>
      </c>
      <c r="K4" s="149">
        <v>20</v>
      </c>
      <c r="M4" s="519"/>
      <c r="N4" s="151">
        <v>1760</v>
      </c>
      <c r="O4" s="149" t="s">
        <v>19</v>
      </c>
      <c r="P4" s="148"/>
      <c r="Q4" s="519"/>
      <c r="R4" s="151">
        <v>440</v>
      </c>
      <c r="S4" s="149" t="s">
        <v>20</v>
      </c>
      <c r="T4" s="148"/>
      <c r="U4" s="151">
        <v>440</v>
      </c>
      <c r="V4" s="149">
        <v>3.8</v>
      </c>
    </row>
    <row r="5" spans="1:22" ht="15" customHeight="1">
      <c r="A5" s="512" t="s">
        <v>21</v>
      </c>
      <c r="B5" s="513"/>
      <c r="C5" s="514"/>
      <c r="D5" s="141">
        <v>75</v>
      </c>
      <c r="E5" s="109" t="s">
        <v>17</v>
      </c>
      <c r="J5" s="149" t="s">
        <v>22</v>
      </c>
      <c r="K5" s="149">
        <v>20</v>
      </c>
      <c r="M5" s="519"/>
      <c r="N5" s="151">
        <v>3125</v>
      </c>
      <c r="O5" s="149" t="s">
        <v>23</v>
      </c>
      <c r="P5" s="148"/>
      <c r="Q5" s="519"/>
      <c r="R5" s="151">
        <v>980</v>
      </c>
      <c r="S5" s="149" t="s">
        <v>13</v>
      </c>
      <c r="T5" s="148"/>
      <c r="U5" s="151">
        <v>980</v>
      </c>
      <c r="V5" s="149">
        <v>3.8</v>
      </c>
    </row>
    <row r="6" spans="1:22">
      <c r="A6" s="515"/>
      <c r="B6" s="516"/>
      <c r="C6" s="517"/>
      <c r="D6" s="109"/>
      <c r="E6" s="109"/>
      <c r="G6" s="520" t="s">
        <v>24</v>
      </c>
      <c r="H6" s="518" t="s">
        <v>25</v>
      </c>
      <c r="J6" s="149" t="s">
        <v>26</v>
      </c>
      <c r="K6" s="149">
        <v>14</v>
      </c>
      <c r="M6" s="519"/>
      <c r="N6" s="151">
        <v>5470</v>
      </c>
      <c r="O6" s="149" t="s">
        <v>27</v>
      </c>
      <c r="P6" s="148"/>
      <c r="Q6" s="519"/>
      <c r="R6" s="151">
        <v>1760</v>
      </c>
      <c r="S6" s="149" t="s">
        <v>19</v>
      </c>
      <c r="T6" s="148"/>
      <c r="U6" s="151">
        <v>1760</v>
      </c>
      <c r="V6" s="149">
        <v>2.2999999999999998</v>
      </c>
    </row>
    <row r="7" spans="1:22">
      <c r="A7" s="371" t="s">
        <v>28</v>
      </c>
      <c r="B7" s="110"/>
      <c r="C7" s="113"/>
      <c r="D7" s="114">
        <v>1800</v>
      </c>
      <c r="E7" s="109" t="s">
        <v>29</v>
      </c>
      <c r="G7" s="521"/>
      <c r="H7" s="522"/>
      <c r="J7" s="149" t="s">
        <v>30</v>
      </c>
      <c r="K7" s="149">
        <v>14</v>
      </c>
      <c r="Q7" s="519"/>
      <c r="R7" s="151">
        <v>3125</v>
      </c>
      <c r="S7" s="149" t="s">
        <v>23</v>
      </c>
      <c r="T7" s="148"/>
      <c r="U7" s="151">
        <v>3125</v>
      </c>
      <c r="V7" s="149">
        <v>2.2999999999999998</v>
      </c>
    </row>
    <row r="8" spans="1:22">
      <c r="A8" s="371" t="s">
        <v>31</v>
      </c>
      <c r="B8" s="110"/>
      <c r="C8" s="113"/>
      <c r="D8" s="116">
        <f>(24*60*60)/D7</f>
        <v>48</v>
      </c>
      <c r="E8" s="109" t="s">
        <v>32</v>
      </c>
      <c r="G8" s="112">
        <v>1</v>
      </c>
      <c r="H8" s="112">
        <v>600</v>
      </c>
      <c r="J8" s="149" t="s">
        <v>33</v>
      </c>
      <c r="K8" s="149">
        <v>14</v>
      </c>
      <c r="Q8" s="519"/>
      <c r="R8" s="151">
        <v>5470</v>
      </c>
      <c r="S8" s="149" t="s">
        <v>27</v>
      </c>
      <c r="T8" s="148"/>
      <c r="U8" s="151">
        <v>5470</v>
      </c>
      <c r="V8" s="149">
        <v>2.2999999999999998</v>
      </c>
    </row>
    <row r="9" spans="1:22">
      <c r="A9" s="371" t="s">
        <v>34</v>
      </c>
      <c r="B9" s="110"/>
      <c r="C9" s="113"/>
      <c r="D9" s="114">
        <v>0</v>
      </c>
      <c r="E9" s="109" t="s">
        <v>32</v>
      </c>
      <c r="G9" s="112">
        <v>2</v>
      </c>
      <c r="H9" s="112">
        <v>1800</v>
      </c>
      <c r="J9" s="149" t="s">
        <v>35</v>
      </c>
      <c r="K9" s="149">
        <v>14</v>
      </c>
    </row>
    <row r="10" spans="1:22">
      <c r="A10" s="371" t="s">
        <v>36</v>
      </c>
      <c r="B10" s="110"/>
      <c r="C10" s="113"/>
      <c r="D10" s="116">
        <f>D8+D9</f>
        <v>48</v>
      </c>
      <c r="E10" s="109" t="s">
        <v>32</v>
      </c>
      <c r="G10" s="112">
        <v>5</v>
      </c>
      <c r="H10" s="112">
        <v>3600</v>
      </c>
    </row>
    <row r="11" spans="1:22">
      <c r="A11" s="371" t="s">
        <v>37</v>
      </c>
      <c r="B11" s="110"/>
      <c r="C11" s="113"/>
      <c r="D11" s="116">
        <f>(24*60*60)/D10</f>
        <v>1800</v>
      </c>
      <c r="E11" s="109" t="s">
        <v>29</v>
      </c>
      <c r="G11" s="112">
        <v>10</v>
      </c>
      <c r="H11" s="112">
        <v>7200</v>
      </c>
    </row>
    <row r="12" spans="1:22">
      <c r="A12" s="371" t="s">
        <v>38</v>
      </c>
      <c r="B12" s="110"/>
      <c r="C12" s="113"/>
      <c r="D12" s="114">
        <v>600</v>
      </c>
      <c r="E12" s="109" t="s">
        <v>29</v>
      </c>
      <c r="G12" s="112">
        <v>20</v>
      </c>
      <c r="H12" s="112">
        <v>10800</v>
      </c>
    </row>
    <row r="13" spans="1:22">
      <c r="A13" s="371" t="s">
        <v>39</v>
      </c>
      <c r="B13" s="110"/>
      <c r="C13" s="113"/>
      <c r="D13" s="143">
        <v>5470</v>
      </c>
      <c r="E13" s="109" t="s">
        <v>40</v>
      </c>
      <c r="G13" s="112">
        <v>30</v>
      </c>
      <c r="H13" s="112">
        <v>21600</v>
      </c>
    </row>
    <row r="14" spans="1:22">
      <c r="A14" s="371" t="s">
        <v>41</v>
      </c>
      <c r="B14" s="110"/>
      <c r="C14" s="113"/>
      <c r="D14" s="144">
        <v>128</v>
      </c>
      <c r="E14" s="109" t="s">
        <v>42</v>
      </c>
      <c r="G14" s="112">
        <v>60</v>
      </c>
      <c r="H14" s="112">
        <v>43200</v>
      </c>
    </row>
    <row r="15" spans="1:22">
      <c r="A15" s="371" t="s">
        <v>43</v>
      </c>
      <c r="B15" s="110"/>
      <c r="C15" s="113"/>
      <c r="D15" s="109">
        <v>10</v>
      </c>
      <c r="E15" s="109" t="s">
        <v>44</v>
      </c>
      <c r="G15" s="112">
        <v>120</v>
      </c>
      <c r="H15" s="112">
        <v>86400</v>
      </c>
    </row>
    <row r="16" spans="1:22">
      <c r="A16" s="510" t="s">
        <v>45</v>
      </c>
      <c r="B16" s="511"/>
      <c r="C16" s="497"/>
      <c r="D16" s="109">
        <v>1</v>
      </c>
      <c r="E16" s="109" t="s">
        <v>46</v>
      </c>
      <c r="G16" s="112">
        <v>300</v>
      </c>
      <c r="H16" s="140"/>
    </row>
    <row r="17" spans="1:8">
      <c r="A17" s="496"/>
      <c r="B17" s="511"/>
      <c r="C17" s="497"/>
      <c r="D17" s="145"/>
      <c r="E17" s="109"/>
      <c r="G17" s="112">
        <v>600</v>
      </c>
      <c r="H17" s="140"/>
    </row>
    <row r="18" spans="1:8">
      <c r="A18" s="496"/>
      <c r="B18" s="511"/>
      <c r="C18" s="497"/>
      <c r="D18" s="109"/>
      <c r="E18" s="109"/>
      <c r="G18" s="112">
        <v>1200</v>
      </c>
      <c r="H18" s="140"/>
    </row>
    <row r="19" spans="1:8">
      <c r="A19" s="496"/>
      <c r="B19" s="511"/>
      <c r="C19" s="497"/>
      <c r="D19" s="109"/>
      <c r="E19" s="109"/>
      <c r="G19" s="112">
        <v>1800</v>
      </c>
      <c r="H19" s="140"/>
    </row>
    <row r="20" spans="1:8" ht="45" customHeight="1">
      <c r="A20" s="494" t="s">
        <v>47</v>
      </c>
      <c r="B20" s="495"/>
      <c r="C20" s="122" t="s">
        <v>48</v>
      </c>
      <c r="D20" s="122" t="s">
        <v>49</v>
      </c>
      <c r="E20" s="122" t="s">
        <v>50</v>
      </c>
      <c r="G20" s="112">
        <v>3600</v>
      </c>
      <c r="H20" s="140"/>
    </row>
    <row r="21" spans="1:8" ht="15" customHeight="1">
      <c r="A21" s="504" t="s">
        <v>51</v>
      </c>
      <c r="B21" s="109"/>
      <c r="C21" s="123"/>
      <c r="D21" s="116"/>
      <c r="E21" s="116">
        <f>C21*D21</f>
        <v>0</v>
      </c>
      <c r="G21" s="112">
        <v>7200</v>
      </c>
      <c r="H21" s="140"/>
    </row>
    <row r="22" spans="1:8" ht="15" customHeight="1">
      <c r="A22" s="505"/>
      <c r="B22" s="109" t="s">
        <v>82</v>
      </c>
      <c r="C22" s="123">
        <f>170000</f>
        <v>170000</v>
      </c>
      <c r="D22" s="116">
        <v>550</v>
      </c>
      <c r="E22" s="116">
        <f>C22*D22</f>
        <v>93500000</v>
      </c>
      <c r="G22" s="112">
        <v>10800</v>
      </c>
      <c r="H22" s="140"/>
    </row>
    <row r="23" spans="1:8" ht="15" customHeight="1">
      <c r="A23" s="505"/>
      <c r="B23" s="124" t="s">
        <v>53</v>
      </c>
      <c r="C23" s="123">
        <f>D14*1000/(D5/100)</f>
        <v>170666.66666666666</v>
      </c>
      <c r="D23" s="116">
        <f>((37+D15)*8/D13)*1000</f>
        <v>68.738574040219376</v>
      </c>
      <c r="E23" s="116">
        <f>C23*D23</f>
        <v>11731383.302864106</v>
      </c>
      <c r="G23" s="112">
        <v>21600</v>
      </c>
      <c r="H23" s="140"/>
    </row>
    <row r="24" spans="1:8" ht="15" customHeight="1">
      <c r="A24" s="505"/>
      <c r="B24" s="125" t="s">
        <v>54</v>
      </c>
      <c r="C24" s="123">
        <f>C25</f>
        <v>15000</v>
      </c>
      <c r="D24" s="116">
        <f>100+200+((IF(D13=U3,V3,IF(D13=U4,V4,IF(D13=U5,V5,IF(D13=U6,V6,IF(D13=U7,V7,V8))))))*1000*D16)</f>
        <v>2600</v>
      </c>
      <c r="E24" s="116">
        <f t="shared" ref="E24:E26" si="0">C24*D24</f>
        <v>39000000</v>
      </c>
      <c r="H24" s="140"/>
    </row>
    <row r="25" spans="1:8" ht="15" customHeight="1">
      <c r="A25" s="506"/>
      <c r="B25" s="109" t="s">
        <v>55</v>
      </c>
      <c r="C25" s="123">
        <v>15000</v>
      </c>
      <c r="D25" s="126">
        <v>0</v>
      </c>
      <c r="E25" s="116">
        <f t="shared" si="0"/>
        <v>0</v>
      </c>
    </row>
    <row r="26" spans="1:8" ht="15" customHeight="1">
      <c r="A26" s="496" t="s">
        <v>56</v>
      </c>
      <c r="B26" s="497"/>
      <c r="C26" s="123">
        <v>12</v>
      </c>
      <c r="D26" s="116">
        <f>(D11*1000)-((D11/D12)*D22)-SUM(D23:D25)</f>
        <v>1795681.2614259599</v>
      </c>
      <c r="E26" s="116">
        <f t="shared" si="0"/>
        <v>21548175.137111519</v>
      </c>
    </row>
    <row r="27" spans="1:8" ht="15" customHeight="1">
      <c r="A27" s="127"/>
      <c r="B27" s="128"/>
      <c r="C27" s="129"/>
      <c r="D27" s="130"/>
      <c r="E27" s="131"/>
    </row>
    <row r="28" spans="1:8">
      <c r="A28" s="498" t="s">
        <v>57</v>
      </c>
      <c r="B28" s="499"/>
      <c r="C28" s="499"/>
      <c r="D28" s="499"/>
      <c r="E28" s="500"/>
    </row>
    <row r="29" spans="1:8">
      <c r="A29" s="501" t="s">
        <v>58</v>
      </c>
      <c r="B29" s="502"/>
      <c r="C29" s="503"/>
      <c r="D29" s="132">
        <f>((E23+E25+E26)+((E21+E22)*(D11/D12)))/(D11*1000)+(E24/(24*60*60*1000))</f>
        <v>174.77336579998646</v>
      </c>
      <c r="E29" s="133" t="s">
        <v>59</v>
      </c>
    </row>
    <row r="30" spans="1:8">
      <c r="A30" s="121" t="s">
        <v>60</v>
      </c>
      <c r="B30" s="121"/>
      <c r="C30" s="111"/>
      <c r="D30" s="134">
        <f>(D3*1000*(D4/100)/D29)/24</f>
        <v>750.97254893062291</v>
      </c>
      <c r="E30" s="135" t="s">
        <v>61</v>
      </c>
    </row>
    <row r="31" spans="1:8">
      <c r="D31" s="146">
        <f>D30/365</f>
        <v>2.05745903816609</v>
      </c>
      <c r="E31" s="112" t="s">
        <v>62</v>
      </c>
    </row>
    <row r="32" spans="1:8">
      <c r="C32" s="137"/>
      <c r="D32" s="147">
        <f>D31*12</f>
        <v>24.689508457993078</v>
      </c>
      <c r="E32" s="139" t="s">
        <v>63</v>
      </c>
    </row>
    <row r="33" spans="3:5">
      <c r="C33" s="137"/>
      <c r="D33" s="137"/>
      <c r="E33" s="140"/>
    </row>
    <row r="34" spans="3:5">
      <c r="C34" s="137"/>
      <c r="D34" s="137"/>
      <c r="E34" s="140"/>
    </row>
    <row r="35" spans="3:5">
      <c r="C35" s="137"/>
      <c r="D35" s="137"/>
      <c r="E35" s="140"/>
    </row>
    <row r="36" spans="3:5">
      <c r="C36" s="137"/>
      <c r="D36" s="137"/>
      <c r="E36" s="140"/>
    </row>
    <row r="37" spans="3:5">
      <c r="C37" s="137"/>
      <c r="D37" s="137"/>
      <c r="E37" s="140"/>
    </row>
    <row r="38" spans="3:5">
      <c r="C38" s="137"/>
      <c r="D38" s="137"/>
      <c r="E38" s="140"/>
    </row>
    <row r="40" spans="3:5">
      <c r="C40" s="137"/>
      <c r="D40" s="137"/>
      <c r="E40" s="140"/>
    </row>
    <row r="41" spans="3:5">
      <c r="C41" s="137"/>
      <c r="D41" s="137"/>
      <c r="E41" s="140"/>
    </row>
    <row r="42" spans="3:5">
      <c r="C42" s="137"/>
      <c r="D42" s="137"/>
      <c r="E42" s="140"/>
    </row>
    <row r="43" spans="3:5">
      <c r="C43" s="137"/>
      <c r="D43" s="137"/>
      <c r="E43" s="140"/>
    </row>
    <row r="44" spans="3:5">
      <c r="C44" s="137"/>
      <c r="D44" s="137"/>
      <c r="E44" s="140"/>
    </row>
    <row r="45" spans="3:5">
      <c r="C45" s="137"/>
      <c r="D45" s="137"/>
      <c r="E45" s="140"/>
    </row>
    <row r="46" spans="3:5">
      <c r="C46" s="137"/>
      <c r="D46" s="137"/>
      <c r="E46" s="140"/>
    </row>
    <row r="47" spans="3:5">
      <c r="C47" s="137"/>
      <c r="D47" s="137"/>
      <c r="E47" s="140"/>
    </row>
  </sheetData>
  <mergeCells count="27">
    <mergeCell ref="V1:V2"/>
    <mergeCell ref="A5:C6"/>
    <mergeCell ref="Q1:Q2"/>
    <mergeCell ref="Q3:Q8"/>
    <mergeCell ref="R1:R2"/>
    <mergeCell ref="S1:S2"/>
    <mergeCell ref="U1:U2"/>
    <mergeCell ref="K1:K2"/>
    <mergeCell ref="M1:M2"/>
    <mergeCell ref="M3:M6"/>
    <mergeCell ref="N1:N2"/>
    <mergeCell ref="O1:O2"/>
    <mergeCell ref="G1:G2"/>
    <mergeCell ref="G6:G7"/>
    <mergeCell ref="H1:H2"/>
    <mergeCell ref="H6:H7"/>
    <mergeCell ref="J1:J2"/>
    <mergeCell ref="A20:B20"/>
    <mergeCell ref="A26:B26"/>
    <mergeCell ref="A28:E28"/>
    <mergeCell ref="A29:C29"/>
    <mergeCell ref="A21:A25"/>
    <mergeCell ref="A1:E1"/>
    <mergeCell ref="A16:C16"/>
    <mergeCell ref="A17:C17"/>
    <mergeCell ref="A18:C18"/>
    <mergeCell ref="A19:C19"/>
  </mergeCells>
  <dataValidations count="4">
    <dataValidation type="list" allowBlank="1" showInputMessage="1" showErrorMessage="1" sqref="D7" xr:uid="{00000000-0002-0000-1200-000000000000}">
      <formula1>$H$8:$H$15</formula1>
    </dataValidation>
    <dataValidation type="list" allowBlank="1" showInputMessage="1" showErrorMessage="1" sqref="D12" xr:uid="{00000000-0002-0000-1200-000001000000}">
      <formula1>$G$8:$G$23</formula1>
    </dataValidation>
    <dataValidation type="list" allowBlank="1" showInputMessage="1" showErrorMessage="1" sqref="D13" xr:uid="{00000000-0002-0000-1200-000002000000}">
      <formula1>$R$3:$R$8</formula1>
    </dataValidation>
    <dataValidation type="list" allowBlank="1" showInputMessage="1" showErrorMessage="1" sqref="D14" xr:uid="{00000000-0002-0000-1200-000003000000}">
      <formula1>$G$3:$G$4</formula1>
    </dataValidation>
  </dataValidations>
  <pageMargins left="0.7" right="0.7" top="0.75" bottom="0.75" header="0.3" footer="0.3"/>
  <pageSetup orientation="portrait" horizont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V47"/>
  <sheetViews>
    <sheetView workbookViewId="0">
      <selection activeCell="C22" sqref="C22"/>
    </sheetView>
  </sheetViews>
  <sheetFormatPr defaultColWidth="8.875" defaultRowHeight="15"/>
  <cols>
    <col min="1" max="1" width="7.125" customWidth="1"/>
    <col min="2" max="2" width="42.375" customWidth="1"/>
    <col min="3" max="4" width="11.125" customWidth="1"/>
    <col min="5" max="5" width="11.75" customWidth="1"/>
    <col min="6" max="6" width="2.875" style="107" customWidth="1"/>
    <col min="7" max="8" width="15.25" customWidth="1"/>
    <col min="9" max="9" width="2.875" customWidth="1"/>
    <col min="10" max="10" width="8.375" customWidth="1"/>
    <col min="12" max="12" width="2.875" customWidth="1"/>
    <col min="13" max="13" width="8.375" customWidth="1"/>
    <col min="15" max="15" width="9.875" customWidth="1"/>
    <col min="16" max="16" width="2.875" customWidth="1"/>
    <col min="17" max="17" width="8.375" customWidth="1"/>
    <col min="19" max="19" width="10.125" customWidth="1"/>
    <col min="20" max="20" width="2.875" customWidth="1"/>
  </cols>
  <sheetData>
    <row r="1" spans="1:22" ht="15" customHeight="1">
      <c r="A1" s="507" t="s">
        <v>0</v>
      </c>
      <c r="B1" s="508"/>
      <c r="C1" s="508"/>
      <c r="D1" s="508"/>
      <c r="E1" s="509"/>
      <c r="G1" s="493" t="s">
        <v>1</v>
      </c>
      <c r="H1" s="493" t="s">
        <v>2</v>
      </c>
      <c r="J1" s="493" t="s">
        <v>3</v>
      </c>
      <c r="K1" s="493" t="s">
        <v>2</v>
      </c>
      <c r="M1" s="493" t="s">
        <v>3</v>
      </c>
      <c r="N1" s="493" t="s">
        <v>4</v>
      </c>
      <c r="O1" s="493" t="s">
        <v>5</v>
      </c>
      <c r="Q1" s="493" t="s">
        <v>3</v>
      </c>
      <c r="R1" s="493" t="s">
        <v>4</v>
      </c>
      <c r="S1" s="493" t="s">
        <v>5</v>
      </c>
      <c r="T1" s="148"/>
      <c r="U1" s="493" t="s">
        <v>4</v>
      </c>
      <c r="V1" s="493" t="s">
        <v>6</v>
      </c>
    </row>
    <row r="2" spans="1:22" ht="15" customHeight="1">
      <c r="A2" s="371" t="s">
        <v>7</v>
      </c>
      <c r="B2" s="110"/>
      <c r="C2" s="111"/>
      <c r="D2" s="109">
        <v>1</v>
      </c>
      <c r="E2" s="109" t="s">
        <v>8</v>
      </c>
      <c r="G2" s="493"/>
      <c r="H2" s="493"/>
      <c r="J2" s="493"/>
      <c r="K2" s="493"/>
      <c r="M2" s="518"/>
      <c r="N2" s="493"/>
      <c r="O2" s="493"/>
      <c r="P2" s="148"/>
      <c r="Q2" s="518"/>
      <c r="R2" s="493"/>
      <c r="S2" s="493"/>
      <c r="T2" s="148"/>
      <c r="U2" s="493"/>
      <c r="V2" s="493"/>
    </row>
    <row r="3" spans="1:22" ht="15.75" customHeight="1">
      <c r="A3" s="371" t="s">
        <v>9</v>
      </c>
      <c r="B3" s="110"/>
      <c r="C3" s="113"/>
      <c r="D3" s="109">
        <v>3500</v>
      </c>
      <c r="E3" s="109" t="s">
        <v>10</v>
      </c>
      <c r="G3" s="112">
        <v>47</v>
      </c>
      <c r="H3" s="112">
        <v>14</v>
      </c>
      <c r="J3" s="149" t="s">
        <v>11</v>
      </c>
      <c r="K3" s="149">
        <v>20</v>
      </c>
      <c r="M3" s="519" t="s">
        <v>12</v>
      </c>
      <c r="N3" s="150">
        <v>980</v>
      </c>
      <c r="O3" s="149" t="s">
        <v>13</v>
      </c>
      <c r="P3" s="148"/>
      <c r="Q3" s="519" t="s">
        <v>14</v>
      </c>
      <c r="R3" s="150">
        <v>250</v>
      </c>
      <c r="S3" s="149" t="s">
        <v>15</v>
      </c>
      <c r="T3" s="148"/>
      <c r="U3" s="150">
        <v>250</v>
      </c>
      <c r="V3" s="149">
        <v>4</v>
      </c>
    </row>
    <row r="4" spans="1:22">
      <c r="A4" s="371" t="s">
        <v>16</v>
      </c>
      <c r="B4" s="110"/>
      <c r="C4" s="113"/>
      <c r="D4" s="109">
        <v>90</v>
      </c>
      <c r="E4" s="109" t="s">
        <v>17</v>
      </c>
      <c r="G4" s="112">
        <v>128</v>
      </c>
      <c r="H4" s="112">
        <v>20</v>
      </c>
      <c r="J4" s="149" t="s">
        <v>18</v>
      </c>
      <c r="K4" s="149">
        <v>20</v>
      </c>
      <c r="M4" s="519"/>
      <c r="N4" s="151">
        <v>1760</v>
      </c>
      <c r="O4" s="149" t="s">
        <v>19</v>
      </c>
      <c r="P4" s="148"/>
      <c r="Q4" s="519"/>
      <c r="R4" s="151">
        <v>440</v>
      </c>
      <c r="S4" s="149" t="s">
        <v>20</v>
      </c>
      <c r="T4" s="148"/>
      <c r="U4" s="151">
        <v>440</v>
      </c>
      <c r="V4" s="149">
        <v>3.8</v>
      </c>
    </row>
    <row r="5" spans="1:22" ht="15" customHeight="1">
      <c r="A5" s="512" t="s">
        <v>21</v>
      </c>
      <c r="B5" s="513"/>
      <c r="C5" s="514"/>
      <c r="D5" s="141">
        <v>75</v>
      </c>
      <c r="E5" s="109" t="s">
        <v>17</v>
      </c>
      <c r="J5" s="149" t="s">
        <v>22</v>
      </c>
      <c r="K5" s="149">
        <v>20</v>
      </c>
      <c r="M5" s="519"/>
      <c r="N5" s="151">
        <v>3125</v>
      </c>
      <c r="O5" s="149" t="s">
        <v>23</v>
      </c>
      <c r="P5" s="148"/>
      <c r="Q5" s="519"/>
      <c r="R5" s="151">
        <v>980</v>
      </c>
      <c r="S5" s="149" t="s">
        <v>13</v>
      </c>
      <c r="T5" s="148"/>
      <c r="U5" s="151">
        <v>980</v>
      </c>
      <c r="V5" s="149">
        <v>3.8</v>
      </c>
    </row>
    <row r="6" spans="1:22">
      <c r="A6" s="515"/>
      <c r="B6" s="516"/>
      <c r="C6" s="517"/>
      <c r="D6" s="109"/>
      <c r="E6" s="109"/>
      <c r="G6" s="520" t="s">
        <v>24</v>
      </c>
      <c r="H6" s="518" t="s">
        <v>25</v>
      </c>
      <c r="J6" s="149" t="s">
        <v>26</v>
      </c>
      <c r="K6" s="149">
        <v>14</v>
      </c>
      <c r="M6" s="519"/>
      <c r="N6" s="151">
        <v>5470</v>
      </c>
      <c r="O6" s="149" t="s">
        <v>27</v>
      </c>
      <c r="P6" s="148"/>
      <c r="Q6" s="519"/>
      <c r="R6" s="151">
        <v>1760</v>
      </c>
      <c r="S6" s="149" t="s">
        <v>19</v>
      </c>
      <c r="T6" s="148"/>
      <c r="U6" s="151">
        <v>1760</v>
      </c>
      <c r="V6" s="149">
        <v>2.2999999999999998</v>
      </c>
    </row>
    <row r="7" spans="1:22">
      <c r="A7" s="371" t="s">
        <v>28</v>
      </c>
      <c r="B7" s="110"/>
      <c r="C7" s="113"/>
      <c r="D7" s="114">
        <v>600</v>
      </c>
      <c r="E7" s="109" t="s">
        <v>29</v>
      </c>
      <c r="G7" s="521"/>
      <c r="H7" s="522"/>
      <c r="J7" s="149" t="s">
        <v>30</v>
      </c>
      <c r="K7" s="149">
        <v>14</v>
      </c>
      <c r="Q7" s="519"/>
      <c r="R7" s="151">
        <v>3125</v>
      </c>
      <c r="S7" s="149" t="s">
        <v>23</v>
      </c>
      <c r="T7" s="148"/>
      <c r="U7" s="151">
        <v>3125</v>
      </c>
      <c r="V7" s="149">
        <v>2.2999999999999998</v>
      </c>
    </row>
    <row r="8" spans="1:22">
      <c r="A8" s="371" t="s">
        <v>31</v>
      </c>
      <c r="B8" s="110"/>
      <c r="C8" s="113"/>
      <c r="D8" s="116">
        <f>(24*60*60)/D7</f>
        <v>144</v>
      </c>
      <c r="E8" s="109" t="s">
        <v>32</v>
      </c>
      <c r="G8" s="112">
        <v>1</v>
      </c>
      <c r="H8" s="112">
        <v>600</v>
      </c>
      <c r="J8" s="149" t="s">
        <v>33</v>
      </c>
      <c r="K8" s="149">
        <v>14</v>
      </c>
      <c r="Q8" s="519"/>
      <c r="R8" s="151">
        <v>5470</v>
      </c>
      <c r="S8" s="149" t="s">
        <v>27</v>
      </c>
      <c r="T8" s="148"/>
      <c r="U8" s="151">
        <v>5470</v>
      </c>
      <c r="V8" s="149">
        <v>2.2999999999999998</v>
      </c>
    </row>
    <row r="9" spans="1:22">
      <c r="A9" s="371" t="s">
        <v>34</v>
      </c>
      <c r="B9" s="110"/>
      <c r="C9" s="113"/>
      <c r="D9" s="114">
        <v>0</v>
      </c>
      <c r="E9" s="109" t="s">
        <v>32</v>
      </c>
      <c r="G9" s="112">
        <v>2</v>
      </c>
      <c r="H9" s="112">
        <v>1800</v>
      </c>
      <c r="J9" s="149" t="s">
        <v>35</v>
      </c>
      <c r="K9" s="149">
        <v>14</v>
      </c>
    </row>
    <row r="10" spans="1:22">
      <c r="A10" s="371" t="s">
        <v>36</v>
      </c>
      <c r="B10" s="110"/>
      <c r="C10" s="113"/>
      <c r="D10" s="116">
        <f>D8+D9</f>
        <v>144</v>
      </c>
      <c r="E10" s="109" t="s">
        <v>32</v>
      </c>
      <c r="G10" s="112">
        <v>5</v>
      </c>
      <c r="H10" s="112">
        <v>3600</v>
      </c>
    </row>
    <row r="11" spans="1:22">
      <c r="A11" s="371" t="s">
        <v>37</v>
      </c>
      <c r="B11" s="110"/>
      <c r="C11" s="113"/>
      <c r="D11" s="116">
        <f>(24*60*60)/D10</f>
        <v>600</v>
      </c>
      <c r="E11" s="109" t="s">
        <v>29</v>
      </c>
      <c r="G11" s="112">
        <v>10</v>
      </c>
      <c r="H11" s="112">
        <v>7200</v>
      </c>
    </row>
    <row r="12" spans="1:22">
      <c r="A12" s="371" t="s">
        <v>38</v>
      </c>
      <c r="B12" s="110"/>
      <c r="C12" s="113"/>
      <c r="D12" s="114">
        <v>600</v>
      </c>
      <c r="E12" s="109" t="s">
        <v>29</v>
      </c>
      <c r="G12" s="112">
        <v>20</v>
      </c>
      <c r="H12" s="112">
        <v>10800</v>
      </c>
    </row>
    <row r="13" spans="1:22">
      <c r="A13" s="371" t="s">
        <v>39</v>
      </c>
      <c r="B13" s="110"/>
      <c r="C13" s="113"/>
      <c r="D13" s="143">
        <v>5470</v>
      </c>
      <c r="E13" s="109" t="s">
        <v>40</v>
      </c>
      <c r="G13" s="112">
        <v>30</v>
      </c>
      <c r="H13" s="112">
        <v>21600</v>
      </c>
    </row>
    <row r="14" spans="1:22">
      <c r="A14" s="371" t="s">
        <v>41</v>
      </c>
      <c r="B14" s="110"/>
      <c r="C14" s="113"/>
      <c r="D14" s="144">
        <v>128</v>
      </c>
      <c r="E14" s="109" t="s">
        <v>42</v>
      </c>
      <c r="G14" s="112">
        <v>60</v>
      </c>
      <c r="H14" s="112">
        <v>43200</v>
      </c>
    </row>
    <row r="15" spans="1:22">
      <c r="A15" s="371" t="s">
        <v>43</v>
      </c>
      <c r="B15" s="110"/>
      <c r="C15" s="113"/>
      <c r="D15" s="109">
        <v>9</v>
      </c>
      <c r="E15" s="109" t="s">
        <v>44</v>
      </c>
      <c r="G15" s="112">
        <v>120</v>
      </c>
      <c r="H15" s="112">
        <v>86400</v>
      </c>
    </row>
    <row r="16" spans="1:22">
      <c r="A16" s="510" t="s">
        <v>45</v>
      </c>
      <c r="B16" s="511"/>
      <c r="C16" s="497"/>
      <c r="D16" s="144">
        <v>1</v>
      </c>
      <c r="E16" s="109" t="s">
        <v>46</v>
      </c>
      <c r="G16" s="112">
        <v>300</v>
      </c>
      <c r="H16" s="140"/>
    </row>
    <row r="17" spans="1:8">
      <c r="A17" s="496"/>
      <c r="B17" s="511"/>
      <c r="C17" s="497"/>
      <c r="D17" s="109"/>
      <c r="E17" s="109"/>
      <c r="G17" s="112">
        <v>600</v>
      </c>
      <c r="H17" s="140"/>
    </row>
    <row r="18" spans="1:8">
      <c r="A18" s="496"/>
      <c r="B18" s="511"/>
      <c r="C18" s="497"/>
      <c r="D18" s="109"/>
      <c r="E18" s="109"/>
      <c r="G18" s="112">
        <v>1200</v>
      </c>
      <c r="H18" s="140"/>
    </row>
    <row r="19" spans="1:8">
      <c r="A19" s="496"/>
      <c r="B19" s="511"/>
      <c r="C19" s="497"/>
      <c r="D19" s="109"/>
      <c r="E19" s="109"/>
      <c r="G19" s="112">
        <v>1800</v>
      </c>
      <c r="H19" s="140"/>
    </row>
    <row r="20" spans="1:8" ht="45" customHeight="1">
      <c r="A20" s="494" t="s">
        <v>47</v>
      </c>
      <c r="B20" s="495"/>
      <c r="C20" s="122" t="s">
        <v>48</v>
      </c>
      <c r="D20" s="122" t="s">
        <v>49</v>
      </c>
      <c r="E20" s="122" t="s">
        <v>50</v>
      </c>
      <c r="G20" s="112">
        <v>3600</v>
      </c>
      <c r="H20" s="140"/>
    </row>
    <row r="21" spans="1:8" ht="15" customHeight="1">
      <c r="A21" s="504" t="s">
        <v>51</v>
      </c>
      <c r="B21" s="109"/>
      <c r="C21" s="123"/>
      <c r="D21" s="116"/>
      <c r="E21" s="116">
        <f>C21*D21</f>
        <v>0</v>
      </c>
      <c r="G21" s="112">
        <v>7200</v>
      </c>
      <c r="H21" s="140"/>
    </row>
    <row r="22" spans="1:8" ht="15" customHeight="1">
      <c r="A22" s="505"/>
      <c r="B22" s="109" t="s">
        <v>73</v>
      </c>
      <c r="C22" s="123">
        <v>90000</v>
      </c>
      <c r="D22" s="116">
        <v>240</v>
      </c>
      <c r="E22" s="116">
        <f>C22*D22</f>
        <v>21600000</v>
      </c>
      <c r="G22" s="112">
        <v>10800</v>
      </c>
      <c r="H22" s="140"/>
    </row>
    <row r="23" spans="1:8" ht="15" customHeight="1">
      <c r="A23" s="505"/>
      <c r="B23" s="124" t="s">
        <v>53</v>
      </c>
      <c r="C23" s="123">
        <f>D14*1000/(D5/100)</f>
        <v>170666.66666666666</v>
      </c>
      <c r="D23" s="116">
        <f>((37+D15)*8/D13)*1000</f>
        <v>67.276051188299817</v>
      </c>
      <c r="E23" s="116">
        <f>C23*D23</f>
        <v>11481779.402803168</v>
      </c>
      <c r="G23" s="112">
        <v>21600</v>
      </c>
      <c r="H23" s="140"/>
    </row>
    <row r="24" spans="1:8" ht="15" customHeight="1">
      <c r="A24" s="505"/>
      <c r="B24" s="125" t="s">
        <v>54</v>
      </c>
      <c r="C24" s="123">
        <f>C25</f>
        <v>15000</v>
      </c>
      <c r="D24" s="116">
        <f>100+200+((IF(D13=U3,V3,IF(D13=U4,V4,IF(D13=U5,V5,IF(D13=U6,V6,IF(D13=U7,V7,V8))))))*1000*D16)</f>
        <v>2600</v>
      </c>
      <c r="E24" s="116">
        <f t="shared" ref="E24:E26" si="0">C24*D24</f>
        <v>39000000</v>
      </c>
      <c r="H24" s="140"/>
    </row>
    <row r="25" spans="1:8" ht="15" customHeight="1">
      <c r="A25" s="506"/>
      <c r="B25" s="109" t="s">
        <v>55</v>
      </c>
      <c r="C25" s="123">
        <v>15000</v>
      </c>
      <c r="D25" s="126">
        <v>0</v>
      </c>
      <c r="E25" s="116">
        <f t="shared" si="0"/>
        <v>0</v>
      </c>
    </row>
    <row r="26" spans="1:8" ht="15" customHeight="1">
      <c r="A26" s="496" t="s">
        <v>56</v>
      </c>
      <c r="B26" s="497"/>
      <c r="C26" s="123">
        <v>12</v>
      </c>
      <c r="D26" s="116">
        <f>(D11*1000)-((D11/D12)*D22)-SUM(D23:D25)</f>
        <v>597092.72394881165</v>
      </c>
      <c r="E26" s="116">
        <f t="shared" si="0"/>
        <v>7165112.6873857398</v>
      </c>
    </row>
    <row r="27" spans="1:8" ht="15" customHeight="1">
      <c r="A27" s="127"/>
      <c r="B27" s="128"/>
      <c r="C27" s="129"/>
      <c r="D27" s="130"/>
      <c r="E27" s="131"/>
    </row>
    <row r="28" spans="1:8">
      <c r="A28" s="498" t="s">
        <v>57</v>
      </c>
      <c r="B28" s="499"/>
      <c r="C28" s="499"/>
      <c r="D28" s="499"/>
      <c r="E28" s="500"/>
    </row>
    <row r="29" spans="1:8">
      <c r="A29" s="501" t="s">
        <v>58</v>
      </c>
      <c r="B29" s="502"/>
      <c r="C29" s="503"/>
      <c r="D29" s="132">
        <f>((E23+E25+E26)+((E21+E22)*(D11/D12)))/(D11*1000)+(E24/(24*60*60*1000))</f>
        <v>67.529542372537065</v>
      </c>
      <c r="E29" s="133" t="s">
        <v>59</v>
      </c>
    </row>
    <row r="30" spans="1:8">
      <c r="A30" s="121" t="s">
        <v>60</v>
      </c>
      <c r="B30" s="121"/>
      <c r="C30" s="111"/>
      <c r="D30" s="134">
        <f>(D3*1000*(D4/100)/D29)/24</f>
        <v>1943.5938018939812</v>
      </c>
      <c r="E30" s="135" t="s">
        <v>61</v>
      </c>
    </row>
    <row r="31" spans="1:8">
      <c r="D31" s="146">
        <f>D30/365</f>
        <v>5.3249145257369346</v>
      </c>
      <c r="E31" s="112" t="s">
        <v>62</v>
      </c>
    </row>
    <row r="32" spans="1:8">
      <c r="C32" s="137"/>
      <c r="D32" s="147">
        <f>D31*12</f>
        <v>63.898974308843215</v>
      </c>
      <c r="E32" s="139" t="s">
        <v>63</v>
      </c>
    </row>
    <row r="33" spans="3:5">
      <c r="C33" s="137"/>
      <c r="D33" s="137"/>
      <c r="E33" s="140"/>
    </row>
    <row r="34" spans="3:5">
      <c r="C34" s="137"/>
      <c r="D34" s="137"/>
      <c r="E34" s="140"/>
    </row>
    <row r="35" spans="3:5">
      <c r="C35" s="137"/>
      <c r="D35" s="137"/>
      <c r="E35" s="140"/>
    </row>
    <row r="36" spans="3:5">
      <c r="C36" s="137"/>
      <c r="D36" s="137"/>
      <c r="E36" s="140"/>
    </row>
    <row r="37" spans="3:5">
      <c r="C37" s="137"/>
      <c r="D37" s="137"/>
      <c r="E37" s="140"/>
    </row>
    <row r="38" spans="3:5">
      <c r="C38" s="137"/>
      <c r="D38" s="137"/>
      <c r="E38" s="140"/>
    </row>
    <row r="40" spans="3:5">
      <c r="C40" s="137"/>
      <c r="D40" s="137"/>
      <c r="E40" s="140"/>
    </row>
    <row r="41" spans="3:5">
      <c r="C41" s="137"/>
      <c r="D41" s="137"/>
      <c r="E41" s="140"/>
    </row>
    <row r="42" spans="3:5">
      <c r="C42" s="137"/>
      <c r="D42" s="137"/>
      <c r="E42" s="140"/>
    </row>
    <row r="43" spans="3:5">
      <c r="C43" s="137"/>
      <c r="D43" s="137"/>
      <c r="E43" s="140"/>
    </row>
    <row r="44" spans="3:5">
      <c r="C44" s="137"/>
      <c r="D44" s="137"/>
      <c r="E44" s="140"/>
    </row>
    <row r="45" spans="3:5">
      <c r="C45" s="137"/>
      <c r="D45" s="137"/>
      <c r="E45" s="140"/>
    </row>
    <row r="46" spans="3:5">
      <c r="C46" s="137"/>
      <c r="D46" s="137"/>
      <c r="E46" s="140"/>
    </row>
    <row r="47" spans="3:5">
      <c r="C47" s="137"/>
      <c r="D47" s="137"/>
      <c r="E47" s="140"/>
    </row>
  </sheetData>
  <mergeCells count="27">
    <mergeCell ref="V1:V2"/>
    <mergeCell ref="A5:C6"/>
    <mergeCell ref="Q1:Q2"/>
    <mergeCell ref="Q3:Q8"/>
    <mergeCell ref="R1:R2"/>
    <mergeCell ref="S1:S2"/>
    <mergeCell ref="U1:U2"/>
    <mergeCell ref="K1:K2"/>
    <mergeCell ref="M1:M2"/>
    <mergeCell ref="M3:M6"/>
    <mergeCell ref="N1:N2"/>
    <mergeCell ref="O1:O2"/>
    <mergeCell ref="G1:G2"/>
    <mergeCell ref="G6:G7"/>
    <mergeCell ref="H1:H2"/>
    <mergeCell ref="H6:H7"/>
    <mergeCell ref="J1:J2"/>
    <mergeCell ref="A20:B20"/>
    <mergeCell ref="A26:B26"/>
    <mergeCell ref="A28:E28"/>
    <mergeCell ref="A29:C29"/>
    <mergeCell ref="A21:A25"/>
    <mergeCell ref="A1:E1"/>
    <mergeCell ref="A16:C16"/>
    <mergeCell ref="A17:C17"/>
    <mergeCell ref="A18:C18"/>
    <mergeCell ref="A19:C19"/>
  </mergeCells>
  <dataValidations count="4">
    <dataValidation type="list" allowBlank="1" showInputMessage="1" showErrorMessage="1" sqref="D7" xr:uid="{00000000-0002-0000-1300-000000000000}">
      <formula1>$H$8:$H$15</formula1>
    </dataValidation>
    <dataValidation type="list" allowBlank="1" showInputMessage="1" showErrorMessage="1" sqref="D12" xr:uid="{00000000-0002-0000-1300-000001000000}">
      <formula1>$G$8:$G$23</formula1>
    </dataValidation>
    <dataValidation type="list" allowBlank="1" showInputMessage="1" showErrorMessage="1" sqref="D13" xr:uid="{00000000-0002-0000-1300-000002000000}">
      <formula1>$R$3:$R$8</formula1>
    </dataValidation>
    <dataValidation type="list" allowBlank="1" showInputMessage="1" showErrorMessage="1" sqref="D14" xr:uid="{00000000-0002-0000-1300-000003000000}">
      <formula1>$G$3:$G$4</formula1>
    </dataValidation>
  </dataValidation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V47"/>
  <sheetViews>
    <sheetView workbookViewId="0">
      <selection activeCell="C22" sqref="C22"/>
    </sheetView>
  </sheetViews>
  <sheetFormatPr defaultColWidth="8.875" defaultRowHeight="15"/>
  <cols>
    <col min="1" max="1" width="7.125" customWidth="1"/>
    <col min="2" max="2" width="42.375" customWidth="1"/>
    <col min="3" max="4" width="11.125" customWidth="1"/>
    <col min="5" max="5" width="11.75" customWidth="1"/>
    <col min="6" max="6" width="2.875" style="107" customWidth="1"/>
    <col min="7" max="8" width="15.25" customWidth="1"/>
    <col min="9" max="9" width="2.875" customWidth="1"/>
    <col min="10" max="10" width="8.375" customWidth="1"/>
    <col min="12" max="12" width="2.875" customWidth="1"/>
    <col min="13" max="13" width="8.375" customWidth="1"/>
    <col min="15" max="15" width="9.875" customWidth="1"/>
    <col min="16" max="16" width="2.875" customWidth="1"/>
    <col min="17" max="17" width="8.375" customWidth="1"/>
    <col min="19" max="19" width="10.125" customWidth="1"/>
    <col min="20" max="20" width="2.875" customWidth="1"/>
  </cols>
  <sheetData>
    <row r="1" spans="1:22" ht="15" customHeight="1">
      <c r="A1" s="507" t="s">
        <v>0</v>
      </c>
      <c r="B1" s="508"/>
      <c r="C1" s="508"/>
      <c r="D1" s="508"/>
      <c r="E1" s="509"/>
      <c r="G1" s="493" t="s">
        <v>1</v>
      </c>
      <c r="H1" s="493" t="s">
        <v>2</v>
      </c>
      <c r="J1" s="493" t="s">
        <v>3</v>
      </c>
      <c r="K1" s="493" t="s">
        <v>2</v>
      </c>
      <c r="M1" s="493" t="s">
        <v>3</v>
      </c>
      <c r="N1" s="493" t="s">
        <v>4</v>
      </c>
      <c r="O1" s="493" t="s">
        <v>5</v>
      </c>
      <c r="Q1" s="493" t="s">
        <v>3</v>
      </c>
      <c r="R1" s="493" t="s">
        <v>4</v>
      </c>
      <c r="S1" s="493" t="s">
        <v>5</v>
      </c>
      <c r="T1" s="148"/>
      <c r="U1" s="493" t="s">
        <v>4</v>
      </c>
      <c r="V1" s="493" t="s">
        <v>6</v>
      </c>
    </row>
    <row r="2" spans="1:22" ht="15" customHeight="1">
      <c r="A2" s="371" t="s">
        <v>7</v>
      </c>
      <c r="B2" s="110"/>
      <c r="C2" s="111"/>
      <c r="D2" s="109">
        <v>1</v>
      </c>
      <c r="E2" s="109" t="s">
        <v>8</v>
      </c>
      <c r="G2" s="493"/>
      <c r="H2" s="493"/>
      <c r="J2" s="493"/>
      <c r="K2" s="493"/>
      <c r="M2" s="518"/>
      <c r="N2" s="493"/>
      <c r="O2" s="493"/>
      <c r="P2" s="148"/>
      <c r="Q2" s="518"/>
      <c r="R2" s="493"/>
      <c r="S2" s="493"/>
      <c r="T2" s="148"/>
      <c r="U2" s="493"/>
      <c r="V2" s="493"/>
    </row>
    <row r="3" spans="1:22" ht="15.75" customHeight="1">
      <c r="A3" s="371" t="s">
        <v>9</v>
      </c>
      <c r="B3" s="110"/>
      <c r="C3" s="113"/>
      <c r="D3" s="109">
        <v>3500</v>
      </c>
      <c r="E3" s="109" t="s">
        <v>10</v>
      </c>
      <c r="G3" s="112">
        <v>47</v>
      </c>
      <c r="H3" s="112">
        <v>14</v>
      </c>
      <c r="J3" s="149" t="s">
        <v>11</v>
      </c>
      <c r="K3" s="149">
        <v>20</v>
      </c>
      <c r="M3" s="519" t="s">
        <v>12</v>
      </c>
      <c r="N3" s="150">
        <v>980</v>
      </c>
      <c r="O3" s="149" t="s">
        <v>13</v>
      </c>
      <c r="P3" s="148"/>
      <c r="Q3" s="519" t="s">
        <v>14</v>
      </c>
      <c r="R3" s="150">
        <v>250</v>
      </c>
      <c r="S3" s="149" t="s">
        <v>15</v>
      </c>
      <c r="T3" s="148"/>
      <c r="U3" s="150">
        <v>250</v>
      </c>
      <c r="V3" s="149">
        <v>4</v>
      </c>
    </row>
    <row r="4" spans="1:22">
      <c r="A4" s="371" t="s">
        <v>16</v>
      </c>
      <c r="B4" s="110"/>
      <c r="C4" s="113"/>
      <c r="D4" s="109">
        <v>90</v>
      </c>
      <c r="E4" s="109" t="s">
        <v>17</v>
      </c>
      <c r="G4" s="112">
        <v>128</v>
      </c>
      <c r="H4" s="112">
        <v>20</v>
      </c>
      <c r="J4" s="149" t="s">
        <v>18</v>
      </c>
      <c r="K4" s="149">
        <v>20</v>
      </c>
      <c r="M4" s="519"/>
      <c r="N4" s="151">
        <v>1760</v>
      </c>
      <c r="O4" s="149" t="s">
        <v>19</v>
      </c>
      <c r="P4" s="148"/>
      <c r="Q4" s="519"/>
      <c r="R4" s="151">
        <v>440</v>
      </c>
      <c r="S4" s="149" t="s">
        <v>20</v>
      </c>
      <c r="T4" s="148"/>
      <c r="U4" s="151">
        <v>440</v>
      </c>
      <c r="V4" s="149">
        <v>3.8</v>
      </c>
    </row>
    <row r="5" spans="1:22" ht="15" customHeight="1">
      <c r="A5" s="512" t="s">
        <v>21</v>
      </c>
      <c r="B5" s="513"/>
      <c r="C5" s="514"/>
      <c r="D5" s="141">
        <v>75</v>
      </c>
      <c r="E5" s="109" t="s">
        <v>17</v>
      </c>
      <c r="J5" s="149" t="s">
        <v>22</v>
      </c>
      <c r="K5" s="149">
        <v>20</v>
      </c>
      <c r="M5" s="519"/>
      <c r="N5" s="151">
        <v>3125</v>
      </c>
      <c r="O5" s="149" t="s">
        <v>23</v>
      </c>
      <c r="P5" s="148"/>
      <c r="Q5" s="519"/>
      <c r="R5" s="151">
        <v>980</v>
      </c>
      <c r="S5" s="149" t="s">
        <v>13</v>
      </c>
      <c r="T5" s="148"/>
      <c r="U5" s="151">
        <v>980</v>
      </c>
      <c r="V5" s="149">
        <v>3.8</v>
      </c>
    </row>
    <row r="6" spans="1:22">
      <c r="A6" s="515"/>
      <c r="B6" s="516"/>
      <c r="C6" s="517"/>
      <c r="D6" s="109"/>
      <c r="E6" s="109"/>
      <c r="G6" s="520"/>
      <c r="H6" s="518" t="s">
        <v>25</v>
      </c>
      <c r="J6" s="149" t="s">
        <v>26</v>
      </c>
      <c r="K6" s="149">
        <v>14</v>
      </c>
      <c r="M6" s="519"/>
      <c r="N6" s="151">
        <v>5470</v>
      </c>
      <c r="O6" s="149" t="s">
        <v>27</v>
      </c>
      <c r="P6" s="148"/>
      <c r="Q6" s="519"/>
      <c r="R6" s="151">
        <v>1760</v>
      </c>
      <c r="S6" s="149" t="s">
        <v>19</v>
      </c>
      <c r="T6" s="148"/>
      <c r="U6" s="151">
        <v>1760</v>
      </c>
      <c r="V6" s="149">
        <v>2.2999999999999998</v>
      </c>
    </row>
    <row r="7" spans="1:22">
      <c r="A7" s="371" t="s">
        <v>28</v>
      </c>
      <c r="B7" s="110"/>
      <c r="C7" s="113"/>
      <c r="D7" s="114">
        <v>3600</v>
      </c>
      <c r="E7" s="109" t="s">
        <v>29</v>
      </c>
      <c r="G7" s="521"/>
      <c r="H7" s="522"/>
      <c r="J7" s="149" t="s">
        <v>30</v>
      </c>
      <c r="K7" s="149">
        <v>14</v>
      </c>
      <c r="Q7" s="519"/>
      <c r="R7" s="151">
        <v>3125</v>
      </c>
      <c r="S7" s="149" t="s">
        <v>23</v>
      </c>
      <c r="T7" s="148"/>
      <c r="U7" s="151">
        <v>3125</v>
      </c>
      <c r="V7" s="149">
        <v>2.2999999999999998</v>
      </c>
    </row>
    <row r="8" spans="1:22">
      <c r="A8" s="371" t="s">
        <v>31</v>
      </c>
      <c r="B8" s="110"/>
      <c r="C8" s="113"/>
      <c r="D8" s="116">
        <f>(24*60*60)/D7</f>
        <v>24</v>
      </c>
      <c r="E8" s="109" t="s">
        <v>32</v>
      </c>
      <c r="G8" s="112"/>
      <c r="H8" s="112">
        <v>600</v>
      </c>
      <c r="J8" s="149" t="s">
        <v>33</v>
      </c>
      <c r="K8" s="149">
        <v>14</v>
      </c>
      <c r="Q8" s="519"/>
      <c r="R8" s="151">
        <v>5470</v>
      </c>
      <c r="S8" s="149" t="s">
        <v>27</v>
      </c>
      <c r="T8" s="148"/>
      <c r="U8" s="151">
        <v>5470</v>
      </c>
      <c r="V8" s="149">
        <v>2.2999999999999998</v>
      </c>
    </row>
    <row r="9" spans="1:22">
      <c r="A9" s="371" t="s">
        <v>34</v>
      </c>
      <c r="B9" s="110"/>
      <c r="C9" s="113"/>
      <c r="D9" s="114">
        <v>0</v>
      </c>
      <c r="E9" s="109" t="s">
        <v>32</v>
      </c>
      <c r="G9" s="112"/>
      <c r="H9" s="112">
        <v>1800</v>
      </c>
      <c r="J9" s="149" t="s">
        <v>35</v>
      </c>
      <c r="K9" s="149">
        <v>14</v>
      </c>
    </row>
    <row r="10" spans="1:22">
      <c r="A10" s="371" t="s">
        <v>36</v>
      </c>
      <c r="B10" s="110"/>
      <c r="C10" s="113"/>
      <c r="D10" s="116">
        <f>D8+D9</f>
        <v>24</v>
      </c>
      <c r="E10" s="109" t="s">
        <v>32</v>
      </c>
      <c r="G10" s="112"/>
      <c r="H10" s="112">
        <v>3600</v>
      </c>
    </row>
    <row r="11" spans="1:22">
      <c r="A11" s="371" t="s">
        <v>37</v>
      </c>
      <c r="B11" s="110"/>
      <c r="C11" s="113"/>
      <c r="D11" s="116">
        <f>(24*60*60)/D10</f>
        <v>3600</v>
      </c>
      <c r="E11" s="109" t="s">
        <v>29</v>
      </c>
      <c r="G11" s="112"/>
      <c r="H11" s="112">
        <v>7200</v>
      </c>
    </row>
    <row r="12" spans="1:22">
      <c r="A12" s="371" t="s">
        <v>38</v>
      </c>
      <c r="B12" s="110"/>
      <c r="C12" s="113"/>
      <c r="D12" s="370">
        <f>D7</f>
        <v>3600</v>
      </c>
      <c r="E12" s="109" t="s">
        <v>29</v>
      </c>
      <c r="G12" s="112"/>
      <c r="H12" s="112">
        <v>10800</v>
      </c>
    </row>
    <row r="13" spans="1:22">
      <c r="A13" s="371" t="s">
        <v>39</v>
      </c>
      <c r="B13" s="110"/>
      <c r="C13" s="113"/>
      <c r="D13" s="143">
        <v>5470</v>
      </c>
      <c r="E13" s="109" t="s">
        <v>40</v>
      </c>
      <c r="G13" s="112"/>
      <c r="H13" s="112">
        <v>21600</v>
      </c>
    </row>
    <row r="14" spans="1:22">
      <c r="A14" s="371" t="s">
        <v>41</v>
      </c>
      <c r="B14" s="110"/>
      <c r="C14" s="113"/>
      <c r="D14" s="144">
        <v>128</v>
      </c>
      <c r="E14" s="109" t="s">
        <v>42</v>
      </c>
      <c r="G14" s="112"/>
      <c r="H14" s="112">
        <v>43200</v>
      </c>
    </row>
    <row r="15" spans="1:22">
      <c r="A15" s="371" t="s">
        <v>43</v>
      </c>
      <c r="B15" s="110"/>
      <c r="C15" s="113"/>
      <c r="D15" s="109">
        <v>10</v>
      </c>
      <c r="E15" s="109" t="s">
        <v>44</v>
      </c>
      <c r="G15" s="112"/>
      <c r="H15" s="112">
        <v>86400</v>
      </c>
    </row>
    <row r="16" spans="1:22">
      <c r="A16" s="510" t="s">
        <v>45</v>
      </c>
      <c r="B16" s="511"/>
      <c r="C16" s="497"/>
      <c r="D16" s="109">
        <v>1</v>
      </c>
      <c r="E16" s="109" t="s">
        <v>46</v>
      </c>
      <c r="G16" s="112"/>
      <c r="H16" s="140"/>
    </row>
    <row r="17" spans="1:8">
      <c r="A17" s="510" t="s">
        <v>94</v>
      </c>
      <c r="B17" s="511"/>
      <c r="C17" s="497"/>
      <c r="D17" s="114">
        <v>1</v>
      </c>
      <c r="E17" s="109" t="s">
        <v>95</v>
      </c>
      <c r="G17" s="112"/>
      <c r="H17" s="140"/>
    </row>
    <row r="18" spans="1:8">
      <c r="A18" s="510" t="s">
        <v>96</v>
      </c>
      <c r="B18" s="511"/>
      <c r="C18" s="497"/>
      <c r="D18" s="144">
        <v>400</v>
      </c>
      <c r="E18" s="109" t="s">
        <v>90</v>
      </c>
      <c r="G18" s="112"/>
      <c r="H18" s="140"/>
    </row>
    <row r="19" spans="1:8">
      <c r="A19" s="496"/>
      <c r="B19" s="511"/>
      <c r="C19" s="497"/>
      <c r="D19" s="109"/>
      <c r="E19" s="109"/>
      <c r="G19" s="112"/>
      <c r="H19" s="140"/>
    </row>
    <row r="20" spans="1:8" ht="45" customHeight="1">
      <c r="A20" s="494" t="s">
        <v>47</v>
      </c>
      <c r="B20" s="495"/>
      <c r="C20" s="122" t="s">
        <v>48</v>
      </c>
      <c r="D20" s="122" t="s">
        <v>49</v>
      </c>
      <c r="E20" s="122" t="s">
        <v>50</v>
      </c>
      <c r="G20" s="112"/>
      <c r="H20" s="140"/>
    </row>
    <row r="21" spans="1:8" ht="15" customHeight="1">
      <c r="A21" s="504" t="s">
        <v>51</v>
      </c>
      <c r="B21" s="109"/>
      <c r="C21" s="123"/>
      <c r="D21" s="116"/>
      <c r="E21" s="116">
        <f>C21*D21</f>
        <v>0</v>
      </c>
      <c r="G21" s="112"/>
      <c r="H21" s="140"/>
    </row>
    <row r="22" spans="1:8" ht="15" customHeight="1">
      <c r="A22" s="505"/>
      <c r="B22" s="109" t="s">
        <v>82</v>
      </c>
      <c r="C22" s="123">
        <f>170000</f>
        <v>170000</v>
      </c>
      <c r="D22" s="116">
        <f>D18+(150*D17)</f>
        <v>550</v>
      </c>
      <c r="E22" s="116">
        <f>C22*D22</f>
        <v>93500000</v>
      </c>
      <c r="G22" s="112"/>
      <c r="H22" s="140"/>
    </row>
    <row r="23" spans="1:8" ht="15" customHeight="1">
      <c r="A23" s="505"/>
      <c r="B23" s="124" t="s">
        <v>53</v>
      </c>
      <c r="C23" s="123">
        <f>D14*1000/(D5/100)</f>
        <v>170666.66666666666</v>
      </c>
      <c r="D23" s="116">
        <f>(((37+D15)*8/D13)*1000)*D17</f>
        <v>68.738574040219376</v>
      </c>
      <c r="E23" s="116">
        <f>C23*D23</f>
        <v>11731383.302864106</v>
      </c>
      <c r="G23" s="112"/>
      <c r="H23" s="140"/>
    </row>
    <row r="24" spans="1:8" ht="15" customHeight="1">
      <c r="A24" s="505"/>
      <c r="B24" s="125" t="s">
        <v>54</v>
      </c>
      <c r="C24" s="123">
        <v>15000</v>
      </c>
      <c r="D24" s="116">
        <f>(100+200+((IF(D13=U3,V3,IF(D13=U4,V4,IF(D13=U5,V5,IF(D13=U6,V6,IF(D13=U7,V7,V8))))))*1000*D16))*D17</f>
        <v>2600</v>
      </c>
      <c r="E24" s="116">
        <f t="shared" ref="E24:E26" si="0">C24*D24</f>
        <v>39000000</v>
      </c>
      <c r="H24" s="140"/>
    </row>
    <row r="25" spans="1:8" ht="15" customHeight="1">
      <c r="A25" s="506"/>
      <c r="B25" s="109"/>
      <c r="C25" s="123"/>
      <c r="D25" s="126"/>
      <c r="E25" s="116">
        <f t="shared" si="0"/>
        <v>0</v>
      </c>
    </row>
    <row r="26" spans="1:8" ht="15" customHeight="1">
      <c r="A26" s="496" t="s">
        <v>56</v>
      </c>
      <c r="B26" s="497"/>
      <c r="C26" s="123">
        <v>12</v>
      </c>
      <c r="D26" s="116">
        <f>(D11*1000)-((D11/D12)*D22)-SUM(D23:D25)</f>
        <v>3596781.2614259599</v>
      </c>
      <c r="E26" s="116">
        <f t="shared" si="0"/>
        <v>43161375.137111515</v>
      </c>
    </row>
    <row r="27" spans="1:8" ht="15" customHeight="1">
      <c r="A27" s="127"/>
      <c r="B27" s="128"/>
      <c r="C27" s="129"/>
      <c r="D27" s="130"/>
      <c r="E27" s="131"/>
    </row>
    <row r="28" spans="1:8">
      <c r="A28" s="498" t="s">
        <v>57</v>
      </c>
      <c r="B28" s="499"/>
      <c r="C28" s="499"/>
      <c r="D28" s="499"/>
      <c r="E28" s="500"/>
    </row>
    <row r="29" spans="1:8">
      <c r="A29" s="501" t="s">
        <v>58</v>
      </c>
      <c r="B29" s="502"/>
      <c r="C29" s="503"/>
      <c r="D29" s="132">
        <f>((E23+E25+E26)+((E21+E22)*(D11/D12)))/(D11*1000)+(E24/(24*60*60*1000))</f>
        <v>41.671599566659893</v>
      </c>
      <c r="E29" s="133" t="s">
        <v>59</v>
      </c>
    </row>
    <row r="30" spans="1:8">
      <c r="A30" s="121" t="s">
        <v>60</v>
      </c>
      <c r="B30" s="121"/>
      <c r="C30" s="111"/>
      <c r="D30" s="134">
        <f>(D3*1000*(D4/100)/D29)/24</f>
        <v>3149.6271169059924</v>
      </c>
      <c r="E30" s="135" t="s">
        <v>61</v>
      </c>
    </row>
    <row r="31" spans="1:8">
      <c r="D31" s="146">
        <f>D30/365</f>
        <v>8.629115388783541</v>
      </c>
      <c r="E31" s="112" t="s">
        <v>62</v>
      </c>
    </row>
    <row r="32" spans="1:8">
      <c r="C32" s="137"/>
      <c r="D32" s="147">
        <f>D31*12</f>
        <v>103.5493846654025</v>
      </c>
      <c r="E32" s="139" t="s">
        <v>63</v>
      </c>
    </row>
    <row r="33" spans="3:5">
      <c r="C33" s="137"/>
      <c r="D33" s="137"/>
      <c r="E33" s="140"/>
    </row>
    <row r="34" spans="3:5">
      <c r="C34" s="137"/>
      <c r="D34" s="137"/>
      <c r="E34" s="140"/>
    </row>
    <row r="35" spans="3:5">
      <c r="C35" s="137"/>
      <c r="D35" s="137"/>
      <c r="E35" s="140"/>
    </row>
    <row r="36" spans="3:5">
      <c r="C36" s="137"/>
      <c r="D36" s="137"/>
      <c r="E36" s="140"/>
    </row>
    <row r="37" spans="3:5">
      <c r="C37" s="137"/>
      <c r="D37" s="137"/>
      <c r="E37" s="140"/>
    </row>
    <row r="38" spans="3:5">
      <c r="C38" s="137"/>
      <c r="D38" s="137"/>
      <c r="E38" s="140"/>
    </row>
    <row r="40" spans="3:5">
      <c r="C40" s="137"/>
      <c r="D40" s="137"/>
      <c r="E40" s="140"/>
    </row>
    <row r="41" spans="3:5">
      <c r="C41" s="137"/>
      <c r="D41" s="137"/>
      <c r="E41" s="140"/>
    </row>
    <row r="42" spans="3:5">
      <c r="C42" s="137"/>
      <c r="D42" s="137"/>
      <c r="E42" s="140"/>
    </row>
    <row r="43" spans="3:5">
      <c r="C43" s="137"/>
      <c r="D43" s="137"/>
      <c r="E43" s="140"/>
    </row>
    <row r="44" spans="3:5">
      <c r="C44" s="137"/>
      <c r="D44" s="137"/>
      <c r="E44" s="140"/>
    </row>
    <row r="45" spans="3:5">
      <c r="C45" s="137"/>
      <c r="D45" s="137"/>
      <c r="E45" s="140"/>
    </row>
    <row r="46" spans="3:5">
      <c r="C46" s="137"/>
      <c r="D46" s="137"/>
      <c r="E46" s="140"/>
    </row>
    <row r="47" spans="3:5">
      <c r="C47" s="137"/>
      <c r="D47" s="137"/>
      <c r="E47" s="140"/>
    </row>
  </sheetData>
  <mergeCells count="27">
    <mergeCell ref="V1:V2"/>
    <mergeCell ref="A5:C6"/>
    <mergeCell ref="Q1:Q2"/>
    <mergeCell ref="Q3:Q8"/>
    <mergeCell ref="R1:R2"/>
    <mergeCell ref="S1:S2"/>
    <mergeCell ref="U1:U2"/>
    <mergeCell ref="K1:K2"/>
    <mergeCell ref="M1:M2"/>
    <mergeCell ref="M3:M6"/>
    <mergeCell ref="N1:N2"/>
    <mergeCell ref="O1:O2"/>
    <mergeCell ref="G1:G2"/>
    <mergeCell ref="G6:G7"/>
    <mergeCell ref="H1:H2"/>
    <mergeCell ref="H6:H7"/>
    <mergeCell ref="J1:J2"/>
    <mergeCell ref="A20:B20"/>
    <mergeCell ref="A26:B26"/>
    <mergeCell ref="A28:E28"/>
    <mergeCell ref="A29:C29"/>
    <mergeCell ref="A21:A25"/>
    <mergeCell ref="A1:E1"/>
    <mergeCell ref="A16:C16"/>
    <mergeCell ref="A17:C17"/>
    <mergeCell ref="A18:C18"/>
    <mergeCell ref="A19:C19"/>
  </mergeCells>
  <dataValidations count="4">
    <dataValidation type="list" allowBlank="1" showInputMessage="1" showErrorMessage="1" sqref="D7" xr:uid="{00000000-0002-0000-1400-000000000000}">
      <formula1>$H$8:$H$15</formula1>
    </dataValidation>
    <dataValidation type="list" allowBlank="1" showInputMessage="1" showErrorMessage="1" sqref="D12" xr:uid="{00000000-0002-0000-1400-000001000000}">
      <formula1>$G$8:$G$23</formula1>
    </dataValidation>
    <dataValidation type="list" allowBlank="1" showInputMessage="1" showErrorMessage="1" sqref="D13" xr:uid="{00000000-0002-0000-1400-000002000000}">
      <formula1>$R$3:$R$8</formula1>
    </dataValidation>
    <dataValidation type="list" allowBlank="1" showInputMessage="1" showErrorMessage="1" sqref="D14" xr:uid="{00000000-0002-0000-1400-000003000000}">
      <formula1>$G$3:$G$4</formula1>
    </dataValidation>
  </dataValidations>
  <pageMargins left="0.7" right="0.7" top="0.75" bottom="0.75" header="0.3" footer="0.3"/>
  <pageSetup orientation="portrait" horizontalDpi="30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V47"/>
  <sheetViews>
    <sheetView zoomScale="85" zoomScaleNormal="85" workbookViewId="0">
      <selection activeCell="D22" sqref="D22"/>
    </sheetView>
  </sheetViews>
  <sheetFormatPr defaultColWidth="8.875" defaultRowHeight="15"/>
  <cols>
    <col min="1" max="1" width="7.125" customWidth="1"/>
    <col min="2" max="2" width="42.375" customWidth="1"/>
    <col min="3" max="4" width="11.125" customWidth="1"/>
    <col min="5" max="5" width="11.75" customWidth="1"/>
    <col min="6" max="6" width="2.875" style="107" customWidth="1"/>
    <col min="7" max="7" width="33" customWidth="1"/>
    <col min="8" max="8" width="15.25" customWidth="1"/>
    <col min="9" max="9" width="3" customWidth="1"/>
    <col min="10" max="10" width="8.375" customWidth="1"/>
    <col min="12" max="12" width="2.875" customWidth="1"/>
    <col min="13" max="13" width="8.375" customWidth="1"/>
    <col min="15" max="15" width="9.875" customWidth="1"/>
    <col min="16" max="16" width="2.875" customWidth="1"/>
    <col min="17" max="17" width="8.375" customWidth="1"/>
    <col min="19" max="19" width="10.125" customWidth="1"/>
    <col min="20" max="20" width="2.875" customWidth="1"/>
  </cols>
  <sheetData>
    <row r="1" spans="1:22" ht="15" customHeight="1">
      <c r="A1" s="507" t="s">
        <v>0</v>
      </c>
      <c r="B1" s="508"/>
      <c r="C1" s="508"/>
      <c r="D1" s="508"/>
      <c r="E1" s="509"/>
      <c r="G1" s="493" t="s">
        <v>1</v>
      </c>
      <c r="H1" s="493" t="s">
        <v>2</v>
      </c>
      <c r="J1" s="493" t="s">
        <v>3</v>
      </c>
      <c r="K1" s="493" t="s">
        <v>2</v>
      </c>
      <c r="M1" s="493" t="s">
        <v>3</v>
      </c>
      <c r="N1" s="493" t="s">
        <v>4</v>
      </c>
      <c r="O1" s="493" t="s">
        <v>5</v>
      </c>
      <c r="Q1" s="493" t="s">
        <v>3</v>
      </c>
      <c r="R1" s="493" t="s">
        <v>4</v>
      </c>
      <c r="S1" s="493" t="s">
        <v>5</v>
      </c>
      <c r="T1" s="148"/>
      <c r="U1" s="493" t="s">
        <v>4</v>
      </c>
      <c r="V1" s="493" t="s">
        <v>6</v>
      </c>
    </row>
    <row r="2" spans="1:22" ht="15" customHeight="1">
      <c r="A2" s="371" t="s">
        <v>7</v>
      </c>
      <c r="B2" s="110"/>
      <c r="C2" s="111"/>
      <c r="D2" s="109">
        <v>1</v>
      </c>
      <c r="E2" s="109" t="s">
        <v>8</v>
      </c>
      <c r="G2" s="493"/>
      <c r="H2" s="493"/>
      <c r="J2" s="493"/>
      <c r="K2" s="493"/>
      <c r="M2" s="518"/>
      <c r="N2" s="493"/>
      <c r="O2" s="493"/>
      <c r="P2" s="148"/>
      <c r="Q2" s="518"/>
      <c r="R2" s="493"/>
      <c r="S2" s="493"/>
      <c r="T2" s="148"/>
      <c r="U2" s="493"/>
      <c r="V2" s="493"/>
    </row>
    <row r="3" spans="1:22" ht="15.75" customHeight="1">
      <c r="A3" s="371" t="s">
        <v>97</v>
      </c>
      <c r="B3" s="110"/>
      <c r="C3" s="113"/>
      <c r="D3" s="109">
        <v>7500</v>
      </c>
      <c r="E3" s="109" t="s">
        <v>10</v>
      </c>
      <c r="G3" s="112">
        <v>47</v>
      </c>
      <c r="H3" s="112">
        <v>14</v>
      </c>
      <c r="J3" s="149" t="s">
        <v>11</v>
      </c>
      <c r="K3" s="149">
        <v>20</v>
      </c>
      <c r="M3" s="519" t="s">
        <v>12</v>
      </c>
      <c r="N3" s="150">
        <v>980</v>
      </c>
      <c r="O3" s="149" t="s">
        <v>13</v>
      </c>
      <c r="P3" s="148"/>
      <c r="Q3" s="519" t="s">
        <v>14</v>
      </c>
      <c r="R3" s="150">
        <v>250</v>
      </c>
      <c r="S3" s="149" t="s">
        <v>15</v>
      </c>
      <c r="T3" s="148"/>
      <c r="U3" s="150">
        <v>250</v>
      </c>
      <c r="V3" s="149">
        <v>4</v>
      </c>
    </row>
    <row r="4" spans="1:22">
      <c r="A4" s="371" t="s">
        <v>16</v>
      </c>
      <c r="B4" s="110"/>
      <c r="C4" s="113"/>
      <c r="D4" s="109">
        <v>90</v>
      </c>
      <c r="E4" s="109" t="s">
        <v>17</v>
      </c>
      <c r="G4" s="112">
        <v>128</v>
      </c>
      <c r="H4" s="112">
        <v>20</v>
      </c>
      <c r="J4" s="149" t="s">
        <v>18</v>
      </c>
      <c r="K4" s="149">
        <v>20</v>
      </c>
      <c r="M4" s="519"/>
      <c r="N4" s="151">
        <v>1760</v>
      </c>
      <c r="O4" s="149" t="s">
        <v>19</v>
      </c>
      <c r="P4" s="148"/>
      <c r="Q4" s="519"/>
      <c r="R4" s="151">
        <v>440</v>
      </c>
      <c r="S4" s="149" t="s">
        <v>20</v>
      </c>
      <c r="T4" s="148"/>
      <c r="U4" s="151">
        <v>440</v>
      </c>
      <c r="V4" s="149">
        <v>3.8</v>
      </c>
    </row>
    <row r="5" spans="1:22" ht="15" customHeight="1">
      <c r="A5" s="512" t="s">
        <v>21</v>
      </c>
      <c r="B5" s="513"/>
      <c r="C5" s="514"/>
      <c r="D5" s="141">
        <v>75</v>
      </c>
      <c r="E5" s="109" t="s">
        <v>17</v>
      </c>
      <c r="J5" s="149" t="s">
        <v>22</v>
      </c>
      <c r="K5" s="149">
        <v>20</v>
      </c>
      <c r="M5" s="519"/>
      <c r="N5" s="151">
        <v>3125</v>
      </c>
      <c r="O5" s="149" t="s">
        <v>23</v>
      </c>
      <c r="P5" s="148"/>
      <c r="Q5" s="519"/>
      <c r="R5" s="151">
        <v>980</v>
      </c>
      <c r="S5" s="149" t="s">
        <v>13</v>
      </c>
      <c r="T5" s="148"/>
      <c r="U5" s="151">
        <v>980</v>
      </c>
      <c r="V5" s="149">
        <v>3.8</v>
      </c>
    </row>
    <row r="6" spans="1:22">
      <c r="A6" s="515"/>
      <c r="B6" s="516"/>
      <c r="C6" s="517"/>
      <c r="D6" s="109"/>
      <c r="E6" s="109"/>
      <c r="G6" s="520" t="s">
        <v>24</v>
      </c>
      <c r="H6" s="518" t="s">
        <v>25</v>
      </c>
      <c r="J6" s="149" t="s">
        <v>26</v>
      </c>
      <c r="K6" s="149">
        <v>14</v>
      </c>
      <c r="M6" s="519"/>
      <c r="N6" s="151">
        <v>5470</v>
      </c>
      <c r="O6" s="149" t="s">
        <v>27</v>
      </c>
      <c r="P6" s="148"/>
      <c r="Q6" s="519"/>
      <c r="R6" s="151">
        <v>1760</v>
      </c>
      <c r="S6" s="149" t="s">
        <v>19</v>
      </c>
      <c r="T6" s="148"/>
      <c r="U6" s="151">
        <v>1760</v>
      </c>
      <c r="V6" s="149">
        <v>2.2999999999999998</v>
      </c>
    </row>
    <row r="7" spans="1:22">
      <c r="A7" s="371" t="s">
        <v>28</v>
      </c>
      <c r="B7" s="110"/>
      <c r="C7" s="113"/>
      <c r="D7" s="114">
        <v>600</v>
      </c>
      <c r="E7" s="109" t="s">
        <v>29</v>
      </c>
      <c r="G7" s="521"/>
      <c r="H7" s="522"/>
      <c r="J7" s="149" t="s">
        <v>30</v>
      </c>
      <c r="K7" s="149">
        <v>14</v>
      </c>
      <c r="Q7" s="519"/>
      <c r="R7" s="151">
        <v>3125</v>
      </c>
      <c r="S7" s="149" t="s">
        <v>23</v>
      </c>
      <c r="T7" s="148"/>
      <c r="U7" s="151">
        <v>3125</v>
      </c>
      <c r="V7" s="149">
        <v>2.2999999999999998</v>
      </c>
    </row>
    <row r="8" spans="1:22">
      <c r="A8" s="371" t="s">
        <v>31</v>
      </c>
      <c r="B8" s="110"/>
      <c r="C8" s="113"/>
      <c r="D8" s="116">
        <f>(24*60*60)/D7</f>
        <v>144</v>
      </c>
      <c r="E8" s="109" t="s">
        <v>32</v>
      </c>
      <c r="G8" s="112">
        <v>1</v>
      </c>
      <c r="H8" s="112">
        <v>600</v>
      </c>
      <c r="J8" s="149" t="s">
        <v>33</v>
      </c>
      <c r="K8" s="149">
        <v>14</v>
      </c>
      <c r="Q8" s="519"/>
      <c r="R8" s="151">
        <v>5470</v>
      </c>
      <c r="S8" s="149" t="s">
        <v>27</v>
      </c>
      <c r="T8" s="148"/>
      <c r="U8" s="151">
        <v>5470</v>
      </c>
      <c r="V8" s="149">
        <v>2.2999999999999998</v>
      </c>
    </row>
    <row r="9" spans="1:22">
      <c r="A9" s="371" t="s">
        <v>34</v>
      </c>
      <c r="B9" s="110"/>
      <c r="C9" s="113"/>
      <c r="D9" s="114">
        <v>0</v>
      </c>
      <c r="E9" s="109" t="s">
        <v>32</v>
      </c>
      <c r="G9" s="112">
        <v>2</v>
      </c>
      <c r="H9" s="112">
        <v>1800</v>
      </c>
      <c r="J9" s="149" t="s">
        <v>35</v>
      </c>
      <c r="K9" s="149">
        <v>14</v>
      </c>
    </row>
    <row r="10" spans="1:22">
      <c r="A10" s="371" t="s">
        <v>36</v>
      </c>
      <c r="B10" s="110"/>
      <c r="C10" s="113"/>
      <c r="D10" s="116">
        <f>D8+D9</f>
        <v>144</v>
      </c>
      <c r="E10" s="109" t="s">
        <v>32</v>
      </c>
      <c r="G10" s="112">
        <v>5</v>
      </c>
      <c r="H10" s="112">
        <v>3600</v>
      </c>
    </row>
    <row r="11" spans="1:22">
      <c r="A11" s="371" t="s">
        <v>37</v>
      </c>
      <c r="B11" s="110"/>
      <c r="C11" s="113"/>
      <c r="D11" s="116">
        <f>(24*60*60)/D10</f>
        <v>600</v>
      </c>
      <c r="E11" s="109" t="s">
        <v>29</v>
      </c>
      <c r="G11" s="112">
        <v>10</v>
      </c>
      <c r="H11" s="112">
        <v>7200</v>
      </c>
    </row>
    <row r="12" spans="1:22">
      <c r="A12" s="371" t="s">
        <v>38</v>
      </c>
      <c r="B12" s="110"/>
      <c r="C12" s="113"/>
      <c r="D12" s="114">
        <v>600</v>
      </c>
      <c r="E12" s="109" t="s">
        <v>29</v>
      </c>
      <c r="G12" s="112">
        <v>20</v>
      </c>
      <c r="H12" s="112">
        <v>10800</v>
      </c>
    </row>
    <row r="13" spans="1:22">
      <c r="A13" s="371" t="s">
        <v>39</v>
      </c>
      <c r="B13" s="110"/>
      <c r="C13" s="113"/>
      <c r="D13" s="143">
        <v>5470</v>
      </c>
      <c r="E13" s="109" t="s">
        <v>40</v>
      </c>
      <c r="G13" s="112">
        <v>30</v>
      </c>
      <c r="H13" s="112">
        <v>21600</v>
      </c>
      <c r="K13" t="s">
        <v>98</v>
      </c>
    </row>
    <row r="14" spans="1:22">
      <c r="A14" s="371" t="s">
        <v>41</v>
      </c>
      <c r="B14" s="110"/>
      <c r="C14" s="113"/>
      <c r="D14" s="144">
        <v>128</v>
      </c>
      <c r="E14" s="109" t="s">
        <v>42</v>
      </c>
      <c r="G14" s="112">
        <v>60</v>
      </c>
      <c r="H14" s="112">
        <v>43200</v>
      </c>
    </row>
    <row r="15" spans="1:22">
      <c r="A15" s="371" t="s">
        <v>43</v>
      </c>
      <c r="B15" s="110"/>
      <c r="C15" s="113"/>
      <c r="D15" s="109">
        <v>9</v>
      </c>
      <c r="E15" s="109" t="s">
        <v>44</v>
      </c>
      <c r="G15" s="112">
        <v>120</v>
      </c>
      <c r="H15" s="112">
        <v>86400</v>
      </c>
    </row>
    <row r="16" spans="1:22">
      <c r="A16" s="510" t="s">
        <v>45</v>
      </c>
      <c r="B16" s="511"/>
      <c r="C16" s="497"/>
      <c r="D16" s="144">
        <v>1</v>
      </c>
      <c r="E16" s="109" t="s">
        <v>46</v>
      </c>
      <c r="G16" s="112">
        <v>300</v>
      </c>
      <c r="H16" s="140"/>
    </row>
    <row r="17" spans="1:11">
      <c r="A17" s="510" t="s">
        <v>99</v>
      </c>
      <c r="B17" s="511"/>
      <c r="C17" s="497"/>
      <c r="D17" s="109">
        <v>200</v>
      </c>
      <c r="E17" s="109" t="s">
        <v>90</v>
      </c>
      <c r="G17" s="112">
        <v>600</v>
      </c>
      <c r="H17" s="140"/>
    </row>
    <row r="18" spans="1:11">
      <c r="A18" s="496"/>
      <c r="B18" s="511"/>
      <c r="C18" s="497"/>
      <c r="D18" s="109"/>
      <c r="E18" s="109"/>
      <c r="G18" s="112">
        <v>1200</v>
      </c>
      <c r="H18" s="140"/>
    </row>
    <row r="19" spans="1:11">
      <c r="A19" s="496"/>
      <c r="B19" s="511"/>
      <c r="C19" s="497"/>
      <c r="D19" s="109"/>
      <c r="E19" s="109"/>
      <c r="G19" s="112">
        <v>1800</v>
      </c>
      <c r="H19" s="140"/>
    </row>
    <row r="20" spans="1:11" ht="45" customHeight="1">
      <c r="A20" s="494" t="s">
        <v>47</v>
      </c>
      <c r="B20" s="495"/>
      <c r="C20" s="122" t="s">
        <v>48</v>
      </c>
      <c r="D20" s="122" t="s">
        <v>49</v>
      </c>
      <c r="E20" s="122" t="s">
        <v>50</v>
      </c>
      <c r="G20" s="112">
        <v>3600</v>
      </c>
      <c r="H20" s="140"/>
    </row>
    <row r="21" spans="1:11" ht="15" customHeight="1">
      <c r="A21" s="504" t="s">
        <v>51</v>
      </c>
      <c r="B21" s="109"/>
      <c r="C21" s="123"/>
      <c r="D21" s="116"/>
      <c r="E21" s="116">
        <f>C21*D21</f>
        <v>0</v>
      </c>
      <c r="G21" s="112">
        <v>7200</v>
      </c>
      <c r="H21" s="140"/>
    </row>
    <row r="22" spans="1:11" ht="15" customHeight="1">
      <c r="A22" s="505"/>
      <c r="B22" s="109" t="s">
        <v>100</v>
      </c>
      <c r="C22" s="123">
        <f>((1096*1000*8/20)+(10*12/20))*20/D22+120*1000*92/D22+(G26*H26+I26)*1000*164/D22</f>
        <v>143072.89855072464</v>
      </c>
      <c r="D22" s="116">
        <f>D17+76</f>
        <v>276</v>
      </c>
      <c r="E22" s="116">
        <f>C22*D22</f>
        <v>39488120</v>
      </c>
      <c r="G22" s="112">
        <v>10800</v>
      </c>
      <c r="H22" s="140"/>
    </row>
    <row r="23" spans="1:11" ht="15" customHeight="1">
      <c r="A23" s="505"/>
      <c r="B23" s="124" t="s">
        <v>53</v>
      </c>
      <c r="C23" s="123">
        <f>D14*1000/(D5/100)</f>
        <v>170666.66666666666</v>
      </c>
      <c r="D23" s="116">
        <f>((37+D15)*8/D13)*1000</f>
        <v>67.276051188299817</v>
      </c>
      <c r="E23" s="116">
        <f>C23*D23</f>
        <v>11481779.402803168</v>
      </c>
      <c r="G23" s="112">
        <v>21600</v>
      </c>
      <c r="H23" s="140"/>
    </row>
    <row r="24" spans="1:11" ht="15" customHeight="1">
      <c r="A24" s="505"/>
      <c r="B24" s="125" t="s">
        <v>54</v>
      </c>
      <c r="C24" s="123">
        <f>C25</f>
        <v>15000</v>
      </c>
      <c r="D24" s="116">
        <f>100+200+((IF(D13=U3,V3,IF(D13=U4,V4,IF(D13=U5,V5,IF(D13=U6,V6,IF(D13=U7,V7,V8))))))*1000*D16)</f>
        <v>2600</v>
      </c>
      <c r="E24" s="116">
        <f t="shared" ref="E24:E26" si="0">C24*D24</f>
        <v>39000000</v>
      </c>
      <c r="H24" s="140"/>
      <c r="K24" t="s">
        <v>101</v>
      </c>
    </row>
    <row r="25" spans="1:11" ht="15" customHeight="1">
      <c r="A25" s="506"/>
      <c r="B25" s="109" t="s">
        <v>55</v>
      </c>
      <c r="C25" s="123">
        <v>15000</v>
      </c>
      <c r="D25" s="126">
        <v>0</v>
      </c>
      <c r="E25" s="116">
        <f t="shared" si="0"/>
        <v>0</v>
      </c>
      <c r="G25" s="112" t="s">
        <v>102</v>
      </c>
      <c r="H25" s="112" t="s">
        <v>103</v>
      </c>
      <c r="I25" s="112" t="s">
        <v>104</v>
      </c>
    </row>
    <row r="26" spans="1:11" ht="15" customHeight="1">
      <c r="A26" s="496" t="s">
        <v>56</v>
      </c>
      <c r="B26" s="497"/>
      <c r="C26" s="123">
        <v>12</v>
      </c>
      <c r="D26" s="116">
        <f>(D11*1000)-((D11/D12)*D22)-SUM(D23:D25)</f>
        <v>597056.72394881165</v>
      </c>
      <c r="E26" s="116">
        <f t="shared" si="0"/>
        <v>7164680.6873857398</v>
      </c>
      <c r="G26" s="369">
        <v>4</v>
      </c>
      <c r="H26" s="112">
        <v>9</v>
      </c>
      <c r="I26" s="112">
        <v>84</v>
      </c>
    </row>
    <row r="27" spans="1:11" ht="15" customHeight="1">
      <c r="A27" s="127"/>
      <c r="B27" s="128"/>
      <c r="C27" s="129"/>
      <c r="D27" s="130"/>
      <c r="E27" s="131"/>
    </row>
    <row r="28" spans="1:11">
      <c r="A28" s="498" t="s">
        <v>57</v>
      </c>
      <c r="B28" s="499"/>
      <c r="C28" s="499"/>
      <c r="D28" s="499"/>
      <c r="E28" s="500"/>
    </row>
    <row r="29" spans="1:11">
      <c r="A29" s="501" t="s">
        <v>58</v>
      </c>
      <c r="B29" s="502"/>
      <c r="C29" s="503"/>
      <c r="D29" s="132">
        <f>((E23+E25+E26)+((E21+E22)*(D11/D12)))/(D11*1000)+(E24/(24*60*60*1000))</f>
        <v>97.342355705870389</v>
      </c>
      <c r="E29" s="133" t="s">
        <v>59</v>
      </c>
    </row>
    <row r="30" spans="1:11">
      <c r="A30" s="121" t="s">
        <v>60</v>
      </c>
      <c r="B30" s="121"/>
      <c r="C30" s="111"/>
      <c r="D30" s="134">
        <f>(D3*1000*(D4/100)/D29)/24</f>
        <v>2889.2869703074048</v>
      </c>
      <c r="E30" s="135" t="s">
        <v>61</v>
      </c>
    </row>
    <row r="31" spans="1:11">
      <c r="D31" s="146">
        <f>D30/365</f>
        <v>7.9158547131709716</v>
      </c>
      <c r="E31" s="112" t="s">
        <v>62</v>
      </c>
    </row>
    <row r="32" spans="1:11">
      <c r="C32" s="137"/>
      <c r="D32" s="147">
        <f>D31*12</f>
        <v>94.990256558051655</v>
      </c>
      <c r="E32" s="139" t="s">
        <v>63</v>
      </c>
    </row>
    <row r="33" spans="3:5">
      <c r="C33" s="137"/>
      <c r="D33" s="137"/>
      <c r="E33" s="140"/>
    </row>
    <row r="34" spans="3:5">
      <c r="C34" s="137"/>
      <c r="D34" s="137"/>
      <c r="E34" s="140"/>
    </row>
    <row r="35" spans="3:5">
      <c r="C35" s="137"/>
      <c r="D35" s="137"/>
      <c r="E35" s="140"/>
    </row>
    <row r="36" spans="3:5">
      <c r="C36" s="137"/>
      <c r="D36" s="137"/>
      <c r="E36" s="140"/>
    </row>
    <row r="37" spans="3:5">
      <c r="C37" s="137"/>
      <c r="D37" s="137"/>
      <c r="E37" s="140"/>
    </row>
    <row r="38" spans="3:5">
      <c r="C38" s="137"/>
      <c r="D38" s="137"/>
      <c r="E38" s="140"/>
    </row>
    <row r="40" spans="3:5">
      <c r="C40" s="137"/>
      <c r="D40" s="137"/>
      <c r="E40" s="140"/>
    </row>
    <row r="41" spans="3:5">
      <c r="C41" s="137"/>
      <c r="D41" s="137"/>
      <c r="E41" s="140"/>
    </row>
    <row r="42" spans="3:5">
      <c r="C42" s="137"/>
      <c r="D42" s="137"/>
      <c r="E42" s="140"/>
    </row>
    <row r="43" spans="3:5">
      <c r="C43" s="137"/>
      <c r="D43" s="137"/>
      <c r="E43" s="140"/>
    </row>
    <row r="44" spans="3:5">
      <c r="C44" s="137"/>
      <c r="D44" s="137"/>
      <c r="E44" s="140"/>
    </row>
    <row r="45" spans="3:5">
      <c r="C45" s="137"/>
      <c r="D45" s="137"/>
      <c r="E45" s="140"/>
    </row>
    <row r="46" spans="3:5">
      <c r="C46" s="137"/>
      <c r="D46" s="137"/>
      <c r="E46" s="140"/>
    </row>
    <row r="47" spans="3:5">
      <c r="C47" s="137"/>
      <c r="D47" s="137"/>
      <c r="E47" s="140"/>
    </row>
  </sheetData>
  <mergeCells count="27">
    <mergeCell ref="V1:V2"/>
    <mergeCell ref="A5:C6"/>
    <mergeCell ref="Q1:Q2"/>
    <mergeCell ref="Q3:Q8"/>
    <mergeCell ref="R1:R2"/>
    <mergeCell ref="S1:S2"/>
    <mergeCell ref="U1:U2"/>
    <mergeCell ref="K1:K2"/>
    <mergeCell ref="M1:M2"/>
    <mergeCell ref="M3:M6"/>
    <mergeCell ref="N1:N2"/>
    <mergeCell ref="O1:O2"/>
    <mergeCell ref="G1:G2"/>
    <mergeCell ref="G6:G7"/>
    <mergeCell ref="H1:H2"/>
    <mergeCell ref="H6:H7"/>
    <mergeCell ref="J1:J2"/>
    <mergeCell ref="A20:B20"/>
    <mergeCell ref="A26:B26"/>
    <mergeCell ref="A28:E28"/>
    <mergeCell ref="A29:C29"/>
    <mergeCell ref="A21:A25"/>
    <mergeCell ref="A1:E1"/>
    <mergeCell ref="A16:C16"/>
    <mergeCell ref="A17:C17"/>
    <mergeCell ref="A18:C18"/>
    <mergeCell ref="A19:C19"/>
  </mergeCells>
  <dataValidations count="4">
    <dataValidation type="list" allowBlank="1" showInputMessage="1" showErrorMessage="1" sqref="D7" xr:uid="{00000000-0002-0000-1500-000000000000}">
      <formula1>$H$8:$H$15</formula1>
    </dataValidation>
    <dataValidation type="list" allowBlank="1" showInputMessage="1" showErrorMessage="1" sqref="D12" xr:uid="{00000000-0002-0000-1500-000001000000}">
      <formula1>$G$8:$G$23</formula1>
    </dataValidation>
    <dataValidation type="list" allowBlank="1" showInputMessage="1" showErrorMessage="1" sqref="D13" xr:uid="{00000000-0002-0000-1500-000002000000}">
      <formula1>$R$3:$R$8</formula1>
    </dataValidation>
    <dataValidation type="list" allowBlank="1" showInputMessage="1" showErrorMessage="1" sqref="D14" xr:uid="{00000000-0002-0000-1500-000003000000}">
      <formula1>$G$3:$G$4</formula1>
    </dataValidation>
  </dataValidation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X47"/>
  <sheetViews>
    <sheetView workbookViewId="0">
      <selection activeCell="C22" sqref="C22"/>
    </sheetView>
  </sheetViews>
  <sheetFormatPr defaultColWidth="8.875" defaultRowHeight="15"/>
  <cols>
    <col min="1" max="1" width="7.125" customWidth="1"/>
    <col min="2" max="2" width="42.375" customWidth="1"/>
    <col min="3" max="4" width="11.125" customWidth="1"/>
    <col min="5" max="5" width="11.75" customWidth="1"/>
    <col min="6" max="6" width="2.875" style="107" customWidth="1"/>
    <col min="7" max="8" width="15.25" customWidth="1"/>
    <col min="9" max="9" width="2.875" customWidth="1"/>
    <col min="10" max="10" width="8.375" customWidth="1"/>
    <col min="12" max="12" width="2.875" customWidth="1"/>
    <col min="13" max="13" width="8.375" customWidth="1"/>
    <col min="15" max="15" width="9.875" customWidth="1"/>
    <col min="16" max="16" width="2.875" customWidth="1"/>
    <col min="17" max="17" width="8.375" customWidth="1"/>
    <col min="19" max="19" width="10.125" customWidth="1"/>
    <col min="20" max="20" width="2.875" customWidth="1"/>
    <col min="23" max="23" width="24.75" customWidth="1"/>
  </cols>
  <sheetData>
    <row r="1" spans="1:24" ht="15" customHeight="1">
      <c r="A1" s="507" t="s">
        <v>0</v>
      </c>
      <c r="B1" s="508"/>
      <c r="C1" s="508"/>
      <c r="D1" s="508"/>
      <c r="E1" s="509"/>
      <c r="G1" s="493" t="s">
        <v>1</v>
      </c>
      <c r="H1" s="493" t="s">
        <v>2</v>
      </c>
      <c r="J1" s="493" t="s">
        <v>3</v>
      </c>
      <c r="K1" s="493" t="s">
        <v>2</v>
      </c>
      <c r="M1" s="493" t="s">
        <v>3</v>
      </c>
      <c r="N1" s="493" t="s">
        <v>4</v>
      </c>
      <c r="O1" s="493" t="s">
        <v>5</v>
      </c>
      <c r="Q1" s="493" t="s">
        <v>3</v>
      </c>
      <c r="R1" s="493" t="s">
        <v>4</v>
      </c>
      <c r="S1" s="493" t="s">
        <v>5</v>
      </c>
      <c r="T1" s="148"/>
      <c r="U1" s="493" t="s">
        <v>4</v>
      </c>
      <c r="V1" s="493" t="s">
        <v>6</v>
      </c>
      <c r="W1" t="s">
        <v>105</v>
      </c>
      <c r="X1" t="s">
        <v>106</v>
      </c>
    </row>
    <row r="2" spans="1:24" ht="15" customHeight="1">
      <c r="A2" s="371" t="s">
        <v>7</v>
      </c>
      <c r="B2" s="110"/>
      <c r="C2" s="111"/>
      <c r="D2" s="109">
        <v>1</v>
      </c>
      <c r="E2" s="109" t="s">
        <v>8</v>
      </c>
      <c r="G2" s="493"/>
      <c r="H2" s="493"/>
      <c r="J2" s="493"/>
      <c r="K2" s="493"/>
      <c r="M2" s="518"/>
      <c r="N2" s="493"/>
      <c r="O2" s="493"/>
      <c r="P2" s="148"/>
      <c r="Q2" s="518"/>
      <c r="R2" s="493"/>
      <c r="S2" s="493"/>
      <c r="T2" s="148"/>
      <c r="U2" s="493"/>
      <c r="V2" s="493"/>
      <c r="W2">
        <v>1200</v>
      </c>
      <c r="X2">
        <v>1</v>
      </c>
    </row>
    <row r="3" spans="1:24" ht="15.75" customHeight="1">
      <c r="A3" s="152" t="s">
        <v>107</v>
      </c>
      <c r="B3" s="153"/>
      <c r="C3" s="154"/>
      <c r="D3" s="155">
        <v>17000</v>
      </c>
      <c r="E3" s="152" t="s">
        <v>10</v>
      </c>
      <c r="G3" s="112">
        <v>47</v>
      </c>
      <c r="H3" s="112">
        <v>14</v>
      </c>
      <c r="J3" s="149" t="s">
        <v>11</v>
      </c>
      <c r="K3" s="149">
        <v>20</v>
      </c>
      <c r="M3" s="519" t="s">
        <v>12</v>
      </c>
      <c r="N3" s="150">
        <v>980</v>
      </c>
      <c r="O3" s="149" t="s">
        <v>13</v>
      </c>
      <c r="P3" s="148"/>
      <c r="Q3" s="519" t="s">
        <v>14</v>
      </c>
      <c r="R3" s="150">
        <v>250</v>
      </c>
      <c r="S3" s="149" t="s">
        <v>15</v>
      </c>
      <c r="T3" s="148"/>
      <c r="U3" s="150">
        <v>250</v>
      </c>
      <c r="V3" s="149">
        <v>4</v>
      </c>
    </row>
    <row r="4" spans="1:24">
      <c r="A4" s="371" t="s">
        <v>16</v>
      </c>
      <c r="B4" s="110"/>
      <c r="C4" s="113"/>
      <c r="D4" s="109">
        <v>90</v>
      </c>
      <c r="E4" s="109" t="s">
        <v>17</v>
      </c>
      <c r="G4" s="112">
        <v>128</v>
      </c>
      <c r="H4" s="112">
        <v>20</v>
      </c>
      <c r="J4" s="149" t="s">
        <v>18</v>
      </c>
      <c r="K4" s="149">
        <v>20</v>
      </c>
      <c r="M4" s="519"/>
      <c r="N4" s="151">
        <v>1760</v>
      </c>
      <c r="O4" s="149" t="s">
        <v>19</v>
      </c>
      <c r="P4" s="148"/>
      <c r="Q4" s="519"/>
      <c r="R4" s="151">
        <v>440</v>
      </c>
      <c r="S4" s="149" t="s">
        <v>20</v>
      </c>
      <c r="T4" s="148"/>
      <c r="U4" s="151">
        <v>440</v>
      </c>
      <c r="V4" s="149">
        <v>3.8</v>
      </c>
    </row>
    <row r="5" spans="1:24" ht="15" customHeight="1">
      <c r="A5" s="512" t="s">
        <v>21</v>
      </c>
      <c r="B5" s="513"/>
      <c r="C5" s="514"/>
      <c r="D5" s="141">
        <v>75</v>
      </c>
      <c r="E5" s="109" t="s">
        <v>17</v>
      </c>
      <c r="J5" s="149" t="s">
        <v>22</v>
      </c>
      <c r="K5" s="149">
        <v>20</v>
      </c>
      <c r="M5" s="519"/>
      <c r="N5" s="151">
        <v>3125</v>
      </c>
      <c r="O5" s="149" t="s">
        <v>23</v>
      </c>
      <c r="P5" s="148"/>
      <c r="Q5" s="519"/>
      <c r="R5" s="151">
        <v>980</v>
      </c>
      <c r="S5" s="149" t="s">
        <v>13</v>
      </c>
      <c r="T5" s="148"/>
      <c r="U5" s="151">
        <v>980</v>
      </c>
      <c r="V5" s="149">
        <v>3.8</v>
      </c>
    </row>
    <row r="6" spans="1:24">
      <c r="A6" s="515"/>
      <c r="B6" s="516"/>
      <c r="C6" s="517"/>
      <c r="D6" s="109"/>
      <c r="E6" s="109"/>
      <c r="G6" s="520" t="s">
        <v>24</v>
      </c>
      <c r="H6" s="518" t="s">
        <v>25</v>
      </c>
      <c r="J6" s="149" t="s">
        <v>26</v>
      </c>
      <c r="K6" s="149">
        <v>14</v>
      </c>
      <c r="M6" s="519"/>
      <c r="N6" s="151">
        <v>5470</v>
      </c>
      <c r="O6" s="149" t="s">
        <v>27</v>
      </c>
      <c r="P6" s="148"/>
      <c r="Q6" s="519"/>
      <c r="R6" s="151">
        <v>1760</v>
      </c>
      <c r="S6" s="149" t="s">
        <v>19</v>
      </c>
      <c r="T6" s="148"/>
      <c r="U6" s="151">
        <v>1760</v>
      </c>
      <c r="V6" s="149">
        <v>2.2999999999999998</v>
      </c>
    </row>
    <row r="7" spans="1:24">
      <c r="A7" s="371" t="s">
        <v>28</v>
      </c>
      <c r="B7" s="110"/>
      <c r="C7" s="113"/>
      <c r="D7" s="114">
        <v>600</v>
      </c>
      <c r="E7" s="109" t="s">
        <v>29</v>
      </c>
      <c r="G7" s="521"/>
      <c r="H7" s="522"/>
      <c r="J7" s="149" t="s">
        <v>30</v>
      </c>
      <c r="K7" s="149">
        <v>14</v>
      </c>
      <c r="Q7" s="519"/>
      <c r="R7" s="151">
        <v>3125</v>
      </c>
      <c r="S7" s="149" t="s">
        <v>23</v>
      </c>
      <c r="T7" s="148"/>
      <c r="U7" s="151">
        <v>3125</v>
      </c>
      <c r="V7" s="149">
        <v>2.2999999999999998</v>
      </c>
    </row>
    <row r="8" spans="1:24">
      <c r="A8" s="371" t="s">
        <v>31</v>
      </c>
      <c r="B8" s="110"/>
      <c r="C8" s="113"/>
      <c r="D8" s="116">
        <f>(24*60*60)/D7</f>
        <v>144</v>
      </c>
      <c r="E8" s="109" t="s">
        <v>32</v>
      </c>
      <c r="G8" s="112">
        <v>1</v>
      </c>
      <c r="H8" s="112">
        <v>600</v>
      </c>
      <c r="J8" s="149" t="s">
        <v>33</v>
      </c>
      <c r="K8" s="149">
        <v>14</v>
      </c>
      <c r="Q8" s="519"/>
      <c r="R8" s="151">
        <v>5470</v>
      </c>
      <c r="S8" s="149" t="s">
        <v>27</v>
      </c>
      <c r="T8" s="148"/>
      <c r="U8" s="151">
        <v>5470</v>
      </c>
      <c r="V8" s="149">
        <v>2.2999999999999998</v>
      </c>
    </row>
    <row r="9" spans="1:24">
      <c r="A9" s="371" t="s">
        <v>34</v>
      </c>
      <c r="B9" s="110"/>
      <c r="C9" s="113"/>
      <c r="D9" s="114">
        <v>0</v>
      </c>
      <c r="E9" s="109" t="s">
        <v>32</v>
      </c>
      <c r="G9" s="112">
        <v>2</v>
      </c>
      <c r="H9" s="112">
        <v>1800</v>
      </c>
      <c r="J9" s="149" t="s">
        <v>35</v>
      </c>
      <c r="K9" s="149">
        <v>14</v>
      </c>
    </row>
    <row r="10" spans="1:24">
      <c r="A10" s="371" t="s">
        <v>36</v>
      </c>
      <c r="B10" s="110"/>
      <c r="C10" s="113"/>
      <c r="D10" s="116">
        <f>D8+D9</f>
        <v>144</v>
      </c>
      <c r="E10" s="109" t="s">
        <v>32</v>
      </c>
      <c r="G10" s="112">
        <v>5</v>
      </c>
      <c r="H10" s="112">
        <v>3600</v>
      </c>
    </row>
    <row r="11" spans="1:24">
      <c r="A11" s="371" t="s">
        <v>37</v>
      </c>
      <c r="B11" s="110"/>
      <c r="C11" s="113"/>
      <c r="D11" s="116">
        <f>(24*60*60)/D10</f>
        <v>600</v>
      </c>
      <c r="E11" s="109" t="s">
        <v>29</v>
      </c>
      <c r="G11" s="112">
        <v>10</v>
      </c>
      <c r="H11" s="112">
        <v>7200</v>
      </c>
    </row>
    <row r="12" spans="1:24">
      <c r="A12" s="371" t="s">
        <v>38</v>
      </c>
      <c r="B12" s="110"/>
      <c r="C12" s="113"/>
      <c r="D12" s="114">
        <v>60</v>
      </c>
      <c r="E12" s="109" t="s">
        <v>29</v>
      </c>
      <c r="G12" s="112">
        <v>20</v>
      </c>
      <c r="H12" s="112">
        <v>10800</v>
      </c>
    </row>
    <row r="13" spans="1:24">
      <c r="A13" s="371" t="s">
        <v>39</v>
      </c>
      <c r="B13" s="110"/>
      <c r="C13" s="113"/>
      <c r="D13" s="143">
        <v>5470</v>
      </c>
      <c r="E13" s="109" t="s">
        <v>40</v>
      </c>
      <c r="G13" s="112">
        <v>30</v>
      </c>
      <c r="H13" s="112">
        <v>21600</v>
      </c>
    </row>
    <row r="14" spans="1:24">
      <c r="A14" s="371" t="s">
        <v>41</v>
      </c>
      <c r="B14" s="110"/>
      <c r="C14" s="113"/>
      <c r="D14" s="144">
        <v>128</v>
      </c>
      <c r="E14" s="109" t="s">
        <v>42</v>
      </c>
      <c r="G14" s="112">
        <v>60</v>
      </c>
      <c r="H14" s="112">
        <v>43200</v>
      </c>
    </row>
    <row r="15" spans="1:24">
      <c r="A15" s="371" t="s">
        <v>43</v>
      </c>
      <c r="B15" s="110"/>
      <c r="C15" s="113"/>
      <c r="D15" s="109">
        <v>10</v>
      </c>
      <c r="E15" s="109" t="s">
        <v>44</v>
      </c>
      <c r="G15" s="112">
        <v>120</v>
      </c>
      <c r="H15" s="112">
        <v>86400</v>
      </c>
    </row>
    <row r="16" spans="1:24">
      <c r="A16" s="510" t="s">
        <v>45</v>
      </c>
      <c r="B16" s="511"/>
      <c r="C16" s="497"/>
      <c r="D16" s="144">
        <v>1</v>
      </c>
      <c r="E16" s="109" t="s">
        <v>46</v>
      </c>
      <c r="G16" s="112">
        <v>300</v>
      </c>
      <c r="H16" s="140"/>
    </row>
    <row r="17" spans="1:8">
      <c r="A17" s="496"/>
      <c r="B17" s="511"/>
      <c r="C17" s="497"/>
      <c r="D17" s="109"/>
      <c r="E17" s="109"/>
      <c r="G17" s="112">
        <v>600</v>
      </c>
      <c r="H17" s="140"/>
    </row>
    <row r="18" spans="1:8">
      <c r="A18" s="496"/>
      <c r="B18" s="511"/>
      <c r="C18" s="497"/>
      <c r="D18" s="109"/>
      <c r="E18" s="109"/>
      <c r="G18" s="112">
        <v>1200</v>
      </c>
      <c r="H18" s="140"/>
    </row>
    <row r="19" spans="1:8">
      <c r="A19" s="496"/>
      <c r="B19" s="511"/>
      <c r="C19" s="497"/>
      <c r="D19" s="109"/>
      <c r="E19" s="109"/>
      <c r="G19" s="112">
        <v>1800</v>
      </c>
      <c r="H19" s="140"/>
    </row>
    <row r="20" spans="1:8" ht="45" customHeight="1">
      <c r="A20" s="494" t="s">
        <v>47</v>
      </c>
      <c r="B20" s="495"/>
      <c r="C20" s="122" t="s">
        <v>48</v>
      </c>
      <c r="D20" s="122" t="s">
        <v>49</v>
      </c>
      <c r="E20" s="122" t="s">
        <v>50</v>
      </c>
      <c r="G20" s="112">
        <v>3600</v>
      </c>
      <c r="H20" s="140"/>
    </row>
    <row r="21" spans="1:8" ht="15" customHeight="1">
      <c r="A21" s="504" t="s">
        <v>51</v>
      </c>
      <c r="B21" s="109"/>
      <c r="C21" s="123"/>
      <c r="D21" s="116"/>
      <c r="E21" s="116">
        <f>C21*D21</f>
        <v>0</v>
      </c>
      <c r="G21" s="112">
        <v>7200</v>
      </c>
      <c r="H21" s="140"/>
    </row>
    <row r="22" spans="1:8" ht="15" customHeight="1">
      <c r="A22" s="505"/>
      <c r="B22" s="109" t="s">
        <v>108</v>
      </c>
      <c r="C22" s="123">
        <f>15000++(W2*10^-3)*X2</f>
        <v>15001.2</v>
      </c>
      <c r="D22" s="116">
        <f>100*4</f>
        <v>400</v>
      </c>
      <c r="E22" s="116">
        <f>C22*D22</f>
        <v>6000480</v>
      </c>
      <c r="G22" s="112">
        <v>10800</v>
      </c>
      <c r="H22" s="140"/>
    </row>
    <row r="23" spans="1:8" ht="15" customHeight="1">
      <c r="A23" s="505"/>
      <c r="B23" s="124" t="s">
        <v>53</v>
      </c>
      <c r="C23" s="123">
        <f>D14*1000/(D5/100)</f>
        <v>170666.66666666666</v>
      </c>
      <c r="D23" s="116">
        <f>((37+D15)*8/D13)*1000</f>
        <v>68.738574040219376</v>
      </c>
      <c r="E23" s="116">
        <f>C23*D23</f>
        <v>11731383.302864106</v>
      </c>
      <c r="G23" s="112">
        <v>21600</v>
      </c>
      <c r="H23" s="140"/>
    </row>
    <row r="24" spans="1:8" ht="15" customHeight="1">
      <c r="A24" s="505"/>
      <c r="B24" s="125" t="s">
        <v>54</v>
      </c>
      <c r="C24" s="123">
        <f>C25</f>
        <v>15000</v>
      </c>
      <c r="D24" s="116">
        <f>100+200+((IF(D13=U3,V3,IF(D13=U4,V4,IF(D13=U5,V5,IF(D13=U6,V6,IF(D13=U7,V7,V8))))))*1000*D16)</f>
        <v>2600</v>
      </c>
      <c r="E24" s="116">
        <f t="shared" ref="E24:E26" si="0">C24*D24</f>
        <v>39000000</v>
      </c>
      <c r="H24" s="140"/>
    </row>
    <row r="25" spans="1:8" ht="15" customHeight="1">
      <c r="A25" s="506"/>
      <c r="B25" s="109" t="s">
        <v>55</v>
      </c>
      <c r="C25" s="123">
        <v>15000</v>
      </c>
      <c r="D25" s="126">
        <v>0</v>
      </c>
      <c r="E25" s="116">
        <f t="shared" si="0"/>
        <v>0</v>
      </c>
    </row>
    <row r="26" spans="1:8" ht="15" customHeight="1">
      <c r="A26" s="496" t="s">
        <v>56</v>
      </c>
      <c r="B26" s="497"/>
      <c r="C26" s="157">
        <f>12+(W2*10^-3)*X2</f>
        <v>13.2</v>
      </c>
      <c r="D26" s="116">
        <f>(D11*1000)-((D11/D12)*D22)-SUM(D23:D25)</f>
        <v>593331.26142595976</v>
      </c>
      <c r="E26" s="116">
        <f t="shared" si="0"/>
        <v>7831972.6508226683</v>
      </c>
    </row>
    <row r="27" spans="1:8" ht="15" customHeight="1">
      <c r="A27" s="127"/>
      <c r="B27" s="128"/>
      <c r="C27" s="129"/>
      <c r="D27" s="130"/>
      <c r="E27" s="131"/>
    </row>
    <row r="28" spans="1:8">
      <c r="A28" s="498" t="s">
        <v>57</v>
      </c>
      <c r="B28" s="499"/>
      <c r="C28" s="499"/>
      <c r="D28" s="499"/>
      <c r="E28" s="500"/>
    </row>
    <row r="29" spans="1:8">
      <c r="A29" s="501" t="s">
        <v>58</v>
      </c>
      <c r="B29" s="502"/>
      <c r="C29" s="503"/>
      <c r="D29" s="132">
        <f>((E23+E25+E26)+((E21+E22)*(D11/D12)))/(D11*1000)+(E24/(24*60*60*1000))</f>
        <v>133.0649821450335</v>
      </c>
      <c r="E29" s="133" t="s">
        <v>59</v>
      </c>
    </row>
    <row r="30" spans="1:8">
      <c r="A30" s="121" t="s">
        <v>60</v>
      </c>
      <c r="B30" s="121"/>
      <c r="C30" s="111"/>
      <c r="D30" s="134">
        <f>(D3*1000*(D4/100)/D29)/24</f>
        <v>4790.8923123377426</v>
      </c>
      <c r="E30" s="135" t="s">
        <v>61</v>
      </c>
    </row>
    <row r="31" spans="1:8">
      <c r="D31" s="146">
        <f>D30/365</f>
        <v>13.125732362569158</v>
      </c>
      <c r="E31" s="112" t="s">
        <v>62</v>
      </c>
    </row>
    <row r="32" spans="1:8">
      <c r="C32" s="137"/>
      <c r="D32" s="147">
        <f>D31*12</f>
        <v>157.50878835082989</v>
      </c>
      <c r="E32" s="139" t="s">
        <v>63</v>
      </c>
    </row>
    <row r="33" spans="3:5">
      <c r="C33" s="137"/>
      <c r="D33" s="137"/>
      <c r="E33" s="140"/>
    </row>
    <row r="34" spans="3:5">
      <c r="C34" s="137"/>
      <c r="D34" s="137"/>
      <c r="E34" s="140"/>
    </row>
    <row r="35" spans="3:5">
      <c r="C35" s="137"/>
      <c r="D35" s="137"/>
      <c r="E35" s="140"/>
    </row>
    <row r="36" spans="3:5">
      <c r="C36" s="137"/>
      <c r="D36" s="137"/>
      <c r="E36" s="140"/>
    </row>
    <row r="37" spans="3:5">
      <c r="C37" s="137"/>
      <c r="D37" s="137"/>
      <c r="E37" s="140"/>
    </row>
    <row r="38" spans="3:5">
      <c r="C38" s="137"/>
      <c r="D38" s="137"/>
      <c r="E38" s="140"/>
    </row>
    <row r="40" spans="3:5">
      <c r="C40" s="137"/>
      <c r="D40" s="137"/>
      <c r="E40" s="140"/>
    </row>
    <row r="41" spans="3:5">
      <c r="C41" s="137"/>
      <c r="D41" s="137"/>
      <c r="E41" s="140"/>
    </row>
    <row r="42" spans="3:5">
      <c r="C42" s="137"/>
      <c r="D42" s="137"/>
      <c r="E42" s="140"/>
    </row>
    <row r="43" spans="3:5">
      <c r="C43" s="137"/>
      <c r="D43" s="137"/>
      <c r="E43" s="140"/>
    </row>
    <row r="44" spans="3:5">
      <c r="C44" s="137"/>
      <c r="D44" s="137"/>
      <c r="E44" s="140"/>
    </row>
    <row r="45" spans="3:5">
      <c r="C45" s="137"/>
      <c r="D45" s="137"/>
      <c r="E45" s="140"/>
    </row>
    <row r="46" spans="3:5">
      <c r="C46" s="137"/>
      <c r="D46" s="137"/>
      <c r="E46" s="140"/>
    </row>
    <row r="47" spans="3:5">
      <c r="C47" s="137"/>
      <c r="D47" s="137"/>
      <c r="E47" s="140"/>
    </row>
  </sheetData>
  <mergeCells count="27">
    <mergeCell ref="V1:V2"/>
    <mergeCell ref="A5:C6"/>
    <mergeCell ref="Q1:Q2"/>
    <mergeCell ref="Q3:Q8"/>
    <mergeCell ref="R1:R2"/>
    <mergeCell ref="S1:S2"/>
    <mergeCell ref="U1:U2"/>
    <mergeCell ref="K1:K2"/>
    <mergeCell ref="M1:M2"/>
    <mergeCell ref="M3:M6"/>
    <mergeCell ref="N1:N2"/>
    <mergeCell ref="O1:O2"/>
    <mergeCell ref="G1:G2"/>
    <mergeCell ref="G6:G7"/>
    <mergeCell ref="H1:H2"/>
    <mergeCell ref="H6:H7"/>
    <mergeCell ref="J1:J2"/>
    <mergeCell ref="A20:B20"/>
    <mergeCell ref="A26:B26"/>
    <mergeCell ref="A28:E28"/>
    <mergeCell ref="A29:C29"/>
    <mergeCell ref="A21:A25"/>
    <mergeCell ref="A1:E1"/>
    <mergeCell ref="A16:C16"/>
    <mergeCell ref="A17:C17"/>
    <mergeCell ref="A18:C18"/>
    <mergeCell ref="A19:C19"/>
  </mergeCells>
  <dataValidations count="4">
    <dataValidation type="list" allowBlank="1" showInputMessage="1" showErrorMessage="1" sqref="D7" xr:uid="{00000000-0002-0000-1600-000000000000}">
      <formula1>$H$8:$H$15</formula1>
    </dataValidation>
    <dataValidation type="list" allowBlank="1" showInputMessage="1" showErrorMessage="1" sqref="D12" xr:uid="{00000000-0002-0000-1600-000001000000}">
      <formula1>$G$8:$G$23</formula1>
    </dataValidation>
    <dataValidation type="list" allowBlank="1" showInputMessage="1" showErrorMessage="1" sqref="D13" xr:uid="{00000000-0002-0000-1600-000002000000}">
      <formula1>$R$3:$R$8</formula1>
    </dataValidation>
    <dataValidation type="list" allowBlank="1" showInputMessage="1" showErrorMessage="1" sqref="D14" xr:uid="{00000000-0002-0000-1600-000003000000}">
      <formula1>$G$3:$G$4</formula1>
    </dataValidation>
  </dataValidation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X47"/>
  <sheetViews>
    <sheetView workbookViewId="0">
      <selection activeCell="C22" sqref="C22"/>
    </sheetView>
  </sheetViews>
  <sheetFormatPr defaultColWidth="8.875" defaultRowHeight="15"/>
  <cols>
    <col min="1" max="1" width="7.125" customWidth="1"/>
    <col min="2" max="2" width="42.375" customWidth="1"/>
    <col min="3" max="4" width="11.125" customWidth="1"/>
    <col min="5" max="5" width="11.75" customWidth="1"/>
    <col min="6" max="6" width="2.875" style="107" customWidth="1"/>
    <col min="7" max="8" width="15.25" customWidth="1"/>
    <col min="9" max="9" width="2.875" customWidth="1"/>
    <col min="10" max="10" width="8.375" customWidth="1"/>
    <col min="12" max="12" width="2.875" customWidth="1"/>
    <col min="13" max="13" width="8.375" customWidth="1"/>
    <col min="15" max="15" width="9.875" customWidth="1"/>
    <col min="16" max="16" width="2.875" customWidth="1"/>
    <col min="17" max="17" width="8.375" customWidth="1"/>
    <col min="19" max="19" width="10.125" customWidth="1"/>
    <col min="20" max="20" width="2.875" customWidth="1"/>
    <col min="23" max="23" width="21.375" customWidth="1"/>
  </cols>
  <sheetData>
    <row r="1" spans="1:24" ht="15" customHeight="1">
      <c r="A1" s="507" t="s">
        <v>0</v>
      </c>
      <c r="B1" s="508"/>
      <c r="C1" s="508"/>
      <c r="D1" s="508"/>
      <c r="E1" s="509"/>
      <c r="G1" s="493" t="s">
        <v>1</v>
      </c>
      <c r="H1" s="493" t="s">
        <v>2</v>
      </c>
      <c r="J1" s="493" t="s">
        <v>3</v>
      </c>
      <c r="K1" s="493" t="s">
        <v>2</v>
      </c>
      <c r="M1" s="493" t="s">
        <v>3</v>
      </c>
      <c r="N1" s="493" t="s">
        <v>4</v>
      </c>
      <c r="O1" s="493" t="s">
        <v>5</v>
      </c>
      <c r="Q1" s="493" t="s">
        <v>3</v>
      </c>
      <c r="R1" s="493" t="s">
        <v>4</v>
      </c>
      <c r="S1" s="493" t="s">
        <v>5</v>
      </c>
      <c r="T1" s="148"/>
      <c r="U1" s="493" t="s">
        <v>4</v>
      </c>
      <c r="V1" s="493" t="s">
        <v>6</v>
      </c>
      <c r="W1" t="s">
        <v>109</v>
      </c>
      <c r="X1" t="s">
        <v>106</v>
      </c>
    </row>
    <row r="2" spans="1:24" ht="15" customHeight="1">
      <c r="A2" s="371" t="s">
        <v>7</v>
      </c>
      <c r="B2" s="110"/>
      <c r="C2" s="111"/>
      <c r="D2" s="109">
        <v>1</v>
      </c>
      <c r="E2" s="109" t="s">
        <v>8</v>
      </c>
      <c r="G2" s="493"/>
      <c r="H2" s="493"/>
      <c r="J2" s="493"/>
      <c r="K2" s="493"/>
      <c r="M2" s="518"/>
      <c r="N2" s="493"/>
      <c r="O2" s="493"/>
      <c r="P2" s="148"/>
      <c r="Q2" s="518"/>
      <c r="R2" s="493"/>
      <c r="S2" s="493"/>
      <c r="T2" s="148"/>
      <c r="U2" s="493"/>
      <c r="V2" s="493"/>
      <c r="W2">
        <v>50</v>
      </c>
      <c r="X2">
        <v>4</v>
      </c>
    </row>
    <row r="3" spans="1:24" ht="15.75" customHeight="1">
      <c r="A3" s="152" t="s">
        <v>107</v>
      </c>
      <c r="B3" s="153"/>
      <c r="C3" s="154"/>
      <c r="D3" s="155">
        <v>17000</v>
      </c>
      <c r="E3" s="152" t="s">
        <v>10</v>
      </c>
      <c r="G3" s="112">
        <v>47</v>
      </c>
      <c r="H3" s="112">
        <v>14</v>
      </c>
      <c r="J3" s="149" t="s">
        <v>11</v>
      </c>
      <c r="K3" s="149">
        <v>20</v>
      </c>
      <c r="M3" s="519" t="s">
        <v>12</v>
      </c>
      <c r="N3" s="150">
        <v>980</v>
      </c>
      <c r="O3" s="149" t="s">
        <v>13</v>
      </c>
      <c r="P3" s="148"/>
      <c r="Q3" s="519" t="s">
        <v>14</v>
      </c>
      <c r="R3" s="150">
        <v>250</v>
      </c>
      <c r="S3" s="149" t="s">
        <v>15</v>
      </c>
      <c r="T3" s="148"/>
      <c r="U3" s="150">
        <v>250</v>
      </c>
      <c r="V3" s="149">
        <v>4</v>
      </c>
    </row>
    <row r="4" spans="1:24">
      <c r="A4" s="371" t="s">
        <v>16</v>
      </c>
      <c r="B4" s="110"/>
      <c r="C4" s="113"/>
      <c r="D4" s="109">
        <v>90</v>
      </c>
      <c r="E4" s="109" t="s">
        <v>17</v>
      </c>
      <c r="G4" s="112">
        <v>128</v>
      </c>
      <c r="H4" s="112">
        <v>20</v>
      </c>
      <c r="J4" s="149" t="s">
        <v>18</v>
      </c>
      <c r="K4" s="149">
        <v>20</v>
      </c>
      <c r="M4" s="519"/>
      <c r="N4" s="151">
        <v>1760</v>
      </c>
      <c r="O4" s="149" t="s">
        <v>19</v>
      </c>
      <c r="P4" s="148"/>
      <c r="Q4" s="519"/>
      <c r="R4" s="151">
        <v>440</v>
      </c>
      <c r="S4" s="149" t="s">
        <v>20</v>
      </c>
      <c r="T4" s="148"/>
      <c r="U4" s="151">
        <v>440</v>
      </c>
      <c r="V4" s="149">
        <v>3.8</v>
      </c>
    </row>
    <row r="5" spans="1:24" ht="15" customHeight="1">
      <c r="A5" s="512" t="s">
        <v>21</v>
      </c>
      <c r="B5" s="513"/>
      <c r="C5" s="514"/>
      <c r="D5" s="141">
        <v>75</v>
      </c>
      <c r="E5" s="109" t="s">
        <v>17</v>
      </c>
      <c r="J5" s="149" t="s">
        <v>22</v>
      </c>
      <c r="K5" s="149">
        <v>20</v>
      </c>
      <c r="M5" s="519"/>
      <c r="N5" s="151">
        <v>3125</v>
      </c>
      <c r="O5" s="149" t="s">
        <v>23</v>
      </c>
      <c r="P5" s="148"/>
      <c r="Q5" s="519"/>
      <c r="R5" s="151">
        <v>980</v>
      </c>
      <c r="S5" s="149" t="s">
        <v>13</v>
      </c>
      <c r="T5" s="148"/>
      <c r="U5" s="151">
        <v>980</v>
      </c>
      <c r="V5" s="149">
        <v>3.8</v>
      </c>
    </row>
    <row r="6" spans="1:24">
      <c r="A6" s="515"/>
      <c r="B6" s="516"/>
      <c r="C6" s="517"/>
      <c r="D6" s="109"/>
      <c r="E6" s="109"/>
      <c r="G6" s="520" t="s">
        <v>24</v>
      </c>
      <c r="H6" s="518" t="s">
        <v>25</v>
      </c>
      <c r="J6" s="149" t="s">
        <v>26</v>
      </c>
      <c r="K6" s="149">
        <v>14</v>
      </c>
      <c r="M6" s="519"/>
      <c r="N6" s="151">
        <v>5470</v>
      </c>
      <c r="O6" s="149" t="s">
        <v>27</v>
      </c>
      <c r="P6" s="148"/>
      <c r="Q6" s="519"/>
      <c r="R6" s="151">
        <v>1760</v>
      </c>
      <c r="S6" s="149" t="s">
        <v>19</v>
      </c>
      <c r="T6" s="148"/>
      <c r="U6" s="151">
        <v>1760</v>
      </c>
      <c r="V6" s="149">
        <v>2.2999999999999998</v>
      </c>
    </row>
    <row r="7" spans="1:24">
      <c r="A7" s="371" t="s">
        <v>28</v>
      </c>
      <c r="B7" s="110"/>
      <c r="C7" s="113"/>
      <c r="D7" s="114">
        <v>600</v>
      </c>
      <c r="E7" s="109" t="s">
        <v>29</v>
      </c>
      <c r="G7" s="521"/>
      <c r="H7" s="522"/>
      <c r="J7" s="149" t="s">
        <v>30</v>
      </c>
      <c r="K7" s="149">
        <v>14</v>
      </c>
      <c r="Q7" s="519"/>
      <c r="R7" s="151">
        <v>3125</v>
      </c>
      <c r="S7" s="149" t="s">
        <v>23</v>
      </c>
      <c r="T7" s="148"/>
      <c r="U7" s="151">
        <v>3125</v>
      </c>
      <c r="V7" s="149">
        <v>2.2999999999999998</v>
      </c>
    </row>
    <row r="8" spans="1:24">
      <c r="A8" s="371" t="s">
        <v>31</v>
      </c>
      <c r="B8" s="110"/>
      <c r="C8" s="113"/>
      <c r="D8" s="116">
        <f>(24*60*60)/D7</f>
        <v>144</v>
      </c>
      <c r="E8" s="109" t="s">
        <v>32</v>
      </c>
      <c r="G8" s="112">
        <v>1</v>
      </c>
      <c r="H8" s="112">
        <v>600</v>
      </c>
      <c r="J8" s="149" t="s">
        <v>33</v>
      </c>
      <c r="K8" s="149">
        <v>14</v>
      </c>
      <c r="Q8" s="519"/>
      <c r="R8" s="151">
        <v>5470</v>
      </c>
      <c r="S8" s="149" t="s">
        <v>27</v>
      </c>
      <c r="T8" s="148"/>
      <c r="U8" s="151">
        <v>5470</v>
      </c>
      <c r="V8" s="149">
        <v>2.2999999999999998</v>
      </c>
    </row>
    <row r="9" spans="1:24">
      <c r="A9" s="371" t="s">
        <v>34</v>
      </c>
      <c r="B9" s="110"/>
      <c r="C9" s="113"/>
      <c r="D9" s="114">
        <v>0</v>
      </c>
      <c r="E9" s="109" t="s">
        <v>32</v>
      </c>
      <c r="G9" s="112">
        <v>2</v>
      </c>
      <c r="H9" s="112">
        <v>1800</v>
      </c>
      <c r="J9" s="149" t="s">
        <v>35</v>
      </c>
      <c r="K9" s="149">
        <v>14</v>
      </c>
    </row>
    <row r="10" spans="1:24">
      <c r="A10" s="371" t="s">
        <v>36</v>
      </c>
      <c r="B10" s="110"/>
      <c r="C10" s="113"/>
      <c r="D10" s="116">
        <f>D8+D9</f>
        <v>144</v>
      </c>
      <c r="E10" s="109" t="s">
        <v>32</v>
      </c>
      <c r="G10" s="112">
        <v>5</v>
      </c>
      <c r="H10" s="112">
        <v>3600</v>
      </c>
    </row>
    <row r="11" spans="1:24">
      <c r="A11" s="371" t="s">
        <v>37</v>
      </c>
      <c r="B11" s="110"/>
      <c r="C11" s="113"/>
      <c r="D11" s="116">
        <f>(24*60*60)/D10</f>
        <v>600</v>
      </c>
      <c r="E11" s="109" t="s">
        <v>29</v>
      </c>
      <c r="G11" s="112">
        <v>10</v>
      </c>
      <c r="H11" s="112">
        <v>7200</v>
      </c>
    </row>
    <row r="12" spans="1:24">
      <c r="A12" s="371" t="s">
        <v>38</v>
      </c>
      <c r="B12" s="110"/>
      <c r="C12" s="113"/>
      <c r="D12" s="114">
        <v>60</v>
      </c>
      <c r="E12" s="109" t="s">
        <v>29</v>
      </c>
      <c r="G12" s="112">
        <v>20</v>
      </c>
      <c r="H12" s="112">
        <v>10800</v>
      </c>
    </row>
    <row r="13" spans="1:24">
      <c r="A13" s="371" t="s">
        <v>39</v>
      </c>
      <c r="B13" s="110"/>
      <c r="C13" s="113"/>
      <c r="D13" s="143">
        <v>5470</v>
      </c>
      <c r="E13" s="109" t="s">
        <v>40</v>
      </c>
      <c r="G13" s="112">
        <v>30</v>
      </c>
      <c r="H13" s="112">
        <v>21600</v>
      </c>
    </row>
    <row r="14" spans="1:24">
      <c r="A14" s="371" t="s">
        <v>41</v>
      </c>
      <c r="B14" s="110"/>
      <c r="C14" s="113"/>
      <c r="D14" s="144">
        <v>128</v>
      </c>
      <c r="E14" s="109" t="s">
        <v>42</v>
      </c>
      <c r="G14" s="112">
        <v>60</v>
      </c>
      <c r="H14" s="112">
        <v>43200</v>
      </c>
    </row>
    <row r="15" spans="1:24">
      <c r="A15" s="371" t="s">
        <v>43</v>
      </c>
      <c r="B15" s="110"/>
      <c r="C15" s="113"/>
      <c r="D15" s="109">
        <v>10</v>
      </c>
      <c r="E15" s="109" t="s">
        <v>44</v>
      </c>
      <c r="G15" s="112">
        <v>120</v>
      </c>
      <c r="H15" s="112">
        <v>86400</v>
      </c>
    </row>
    <row r="16" spans="1:24">
      <c r="A16" s="510" t="s">
        <v>45</v>
      </c>
      <c r="B16" s="511"/>
      <c r="C16" s="497"/>
      <c r="D16" s="144">
        <v>1</v>
      </c>
      <c r="E16" s="109" t="s">
        <v>46</v>
      </c>
      <c r="G16" s="112">
        <v>300</v>
      </c>
      <c r="H16" s="140"/>
    </row>
    <row r="17" spans="1:8">
      <c r="A17" s="496"/>
      <c r="B17" s="511"/>
      <c r="C17" s="497"/>
      <c r="D17" s="109"/>
      <c r="E17" s="109"/>
      <c r="G17" s="112">
        <v>600</v>
      </c>
      <c r="H17" s="140"/>
    </row>
    <row r="18" spans="1:8">
      <c r="A18" s="496"/>
      <c r="B18" s="511"/>
      <c r="C18" s="497"/>
      <c r="D18" s="109"/>
      <c r="E18" s="109"/>
      <c r="G18" s="112">
        <v>1200</v>
      </c>
      <c r="H18" s="140"/>
    </row>
    <row r="19" spans="1:8">
      <c r="A19" s="496"/>
      <c r="B19" s="511"/>
      <c r="C19" s="497"/>
      <c r="D19" s="109"/>
      <c r="E19" s="109"/>
      <c r="G19" s="112">
        <v>1800</v>
      </c>
      <c r="H19" s="140"/>
    </row>
    <row r="20" spans="1:8" ht="45" customHeight="1">
      <c r="A20" s="494" t="s">
        <v>47</v>
      </c>
      <c r="B20" s="495"/>
      <c r="C20" s="122" t="s">
        <v>48</v>
      </c>
      <c r="D20" s="122" t="s">
        <v>49</v>
      </c>
      <c r="E20" s="122" t="s">
        <v>50</v>
      </c>
      <c r="G20" s="112">
        <v>3600</v>
      </c>
      <c r="H20" s="140"/>
    </row>
    <row r="21" spans="1:8" ht="15" customHeight="1">
      <c r="A21" s="504" t="s">
        <v>51</v>
      </c>
      <c r="B21" s="109"/>
      <c r="C21" s="123"/>
      <c r="D21" s="116"/>
      <c r="E21" s="116">
        <f>C21*D21</f>
        <v>0</v>
      </c>
      <c r="G21" s="112">
        <v>7200</v>
      </c>
      <c r="H21" s="140"/>
    </row>
    <row r="22" spans="1:8" ht="15" customHeight="1">
      <c r="A22" s="505"/>
      <c r="B22" s="109" t="s">
        <v>108</v>
      </c>
      <c r="C22" s="123">
        <f>15000++(W2*10^-3)*X2</f>
        <v>15000.2</v>
      </c>
      <c r="D22" s="116">
        <f>100*4</f>
        <v>400</v>
      </c>
      <c r="E22" s="116">
        <f>C22*D22</f>
        <v>6000080</v>
      </c>
      <c r="G22" s="112">
        <v>10800</v>
      </c>
      <c r="H22" s="140"/>
    </row>
    <row r="23" spans="1:8" ht="15" customHeight="1">
      <c r="A23" s="505"/>
      <c r="B23" s="124" t="s">
        <v>53</v>
      </c>
      <c r="C23" s="123">
        <f>D14*1000/(D5/100)</f>
        <v>170666.66666666666</v>
      </c>
      <c r="D23" s="116">
        <f>((37+D15)*8/D13)*1000</f>
        <v>68.738574040219376</v>
      </c>
      <c r="E23" s="116">
        <f>C23*D23</f>
        <v>11731383.302864106</v>
      </c>
      <c r="G23" s="112">
        <v>21600</v>
      </c>
      <c r="H23" s="140"/>
    </row>
    <row r="24" spans="1:8" ht="15" customHeight="1">
      <c r="A24" s="505"/>
      <c r="B24" s="125" t="s">
        <v>54</v>
      </c>
      <c r="C24" s="123">
        <f>C25</f>
        <v>15000</v>
      </c>
      <c r="D24" s="116">
        <f>100+200+((IF(D13=U3,V3,IF(D13=U4,V4,IF(D13=U5,V5,IF(D13=U6,V6,IF(D13=U7,V7,V8))))))*1000*D16)</f>
        <v>2600</v>
      </c>
      <c r="E24" s="116">
        <f t="shared" ref="E24:E26" si="0">C24*D24</f>
        <v>39000000</v>
      </c>
      <c r="H24" s="140"/>
    </row>
    <row r="25" spans="1:8" ht="15" customHeight="1">
      <c r="A25" s="506"/>
      <c r="B25" s="109" t="s">
        <v>55</v>
      </c>
      <c r="C25" s="123">
        <v>15000</v>
      </c>
      <c r="D25" s="126">
        <v>0</v>
      </c>
      <c r="E25" s="116">
        <f t="shared" si="0"/>
        <v>0</v>
      </c>
    </row>
    <row r="26" spans="1:8" ht="15" customHeight="1">
      <c r="A26" s="496" t="s">
        <v>56</v>
      </c>
      <c r="B26" s="497"/>
      <c r="C26" s="157">
        <f>12+(W2*10^-3)*X2</f>
        <v>12.2</v>
      </c>
      <c r="D26" s="116">
        <f>(D11*1000)-((D11/D12)*D22)-SUM(D23:D25)</f>
        <v>593331.26142595976</v>
      </c>
      <c r="E26" s="116">
        <f t="shared" si="0"/>
        <v>7238641.3893967085</v>
      </c>
    </row>
    <row r="27" spans="1:8" ht="15" customHeight="1">
      <c r="A27" s="127"/>
      <c r="B27" s="128"/>
      <c r="C27" s="129"/>
      <c r="D27" s="130"/>
      <c r="E27" s="131"/>
    </row>
    <row r="28" spans="1:8">
      <c r="A28" s="498" t="s">
        <v>57</v>
      </c>
      <c r="B28" s="499"/>
      <c r="C28" s="499"/>
      <c r="D28" s="499"/>
      <c r="E28" s="500"/>
    </row>
    <row r="29" spans="1:8">
      <c r="A29" s="501" t="s">
        <v>58</v>
      </c>
      <c r="B29" s="502"/>
      <c r="C29" s="503"/>
      <c r="D29" s="132">
        <f>((E23+E25+E26)+((E21+E22)*(D11/D12)))/(D11*1000)+(E24/(24*60*60*1000))</f>
        <v>132.0694300426569</v>
      </c>
      <c r="E29" s="133" t="s">
        <v>59</v>
      </c>
    </row>
    <row r="30" spans="1:8">
      <c r="A30" s="121" t="s">
        <v>60</v>
      </c>
      <c r="B30" s="121"/>
      <c r="C30" s="111"/>
      <c r="D30" s="134">
        <f>(D3*1000*(D4/100)/D29)/24</f>
        <v>4827.0065206921454</v>
      </c>
      <c r="E30" s="135" t="s">
        <v>61</v>
      </c>
    </row>
    <row r="31" spans="1:8">
      <c r="D31" s="146">
        <f>D30/365</f>
        <v>13.224675399156563</v>
      </c>
      <c r="E31" s="112" t="s">
        <v>62</v>
      </c>
    </row>
    <row r="32" spans="1:8">
      <c r="C32" s="137"/>
      <c r="D32" s="147">
        <f>D31*12</f>
        <v>158.69610478987875</v>
      </c>
      <c r="E32" s="139" t="s">
        <v>63</v>
      </c>
    </row>
    <row r="33" spans="3:5">
      <c r="C33" s="137"/>
      <c r="D33" s="137"/>
      <c r="E33" s="140"/>
    </row>
    <row r="34" spans="3:5">
      <c r="C34" s="137"/>
      <c r="D34" s="137"/>
      <c r="E34" s="140"/>
    </row>
    <row r="35" spans="3:5">
      <c r="C35" s="137"/>
      <c r="D35" s="137"/>
      <c r="E35" s="140"/>
    </row>
    <row r="36" spans="3:5">
      <c r="C36" s="137"/>
      <c r="D36" s="137"/>
      <c r="E36" s="140"/>
    </row>
    <row r="37" spans="3:5">
      <c r="C37" s="137"/>
      <c r="D37" s="137"/>
      <c r="E37" s="140"/>
    </row>
    <row r="38" spans="3:5">
      <c r="C38" s="137"/>
      <c r="D38" s="137"/>
      <c r="E38" s="140"/>
    </row>
    <row r="40" spans="3:5">
      <c r="C40" s="137"/>
      <c r="D40" s="137"/>
      <c r="E40" s="140"/>
    </row>
    <row r="41" spans="3:5">
      <c r="C41" s="137"/>
      <c r="D41" s="137"/>
      <c r="E41" s="140"/>
    </row>
    <row r="42" spans="3:5">
      <c r="C42" s="137"/>
      <c r="D42" s="137"/>
      <c r="E42" s="140"/>
    </row>
    <row r="43" spans="3:5">
      <c r="C43" s="137"/>
      <c r="D43" s="137"/>
      <c r="E43" s="140"/>
    </row>
    <row r="44" spans="3:5">
      <c r="C44" s="137"/>
      <c r="D44" s="137"/>
      <c r="E44" s="140"/>
    </row>
    <row r="45" spans="3:5">
      <c r="C45" s="137"/>
      <c r="D45" s="137"/>
      <c r="E45" s="140"/>
    </row>
    <row r="46" spans="3:5">
      <c r="C46" s="137"/>
      <c r="D46" s="137"/>
      <c r="E46" s="140"/>
    </row>
    <row r="47" spans="3:5">
      <c r="C47" s="137"/>
      <c r="D47" s="137"/>
      <c r="E47" s="140"/>
    </row>
  </sheetData>
  <mergeCells count="27">
    <mergeCell ref="V1:V2"/>
    <mergeCell ref="A5:C6"/>
    <mergeCell ref="Q1:Q2"/>
    <mergeCell ref="Q3:Q8"/>
    <mergeCell ref="R1:R2"/>
    <mergeCell ref="S1:S2"/>
    <mergeCell ref="U1:U2"/>
    <mergeCell ref="K1:K2"/>
    <mergeCell ref="M1:M2"/>
    <mergeCell ref="M3:M6"/>
    <mergeCell ref="N1:N2"/>
    <mergeCell ref="O1:O2"/>
    <mergeCell ref="G1:G2"/>
    <mergeCell ref="G6:G7"/>
    <mergeCell ref="H1:H2"/>
    <mergeCell ref="H6:H7"/>
    <mergeCell ref="J1:J2"/>
    <mergeCell ref="A20:B20"/>
    <mergeCell ref="A26:B26"/>
    <mergeCell ref="A28:E28"/>
    <mergeCell ref="A29:C29"/>
    <mergeCell ref="A21:A25"/>
    <mergeCell ref="A1:E1"/>
    <mergeCell ref="A16:C16"/>
    <mergeCell ref="A17:C17"/>
    <mergeCell ref="A18:C18"/>
    <mergeCell ref="A19:C19"/>
  </mergeCells>
  <dataValidations count="4">
    <dataValidation type="list" allowBlank="1" showInputMessage="1" showErrorMessage="1" sqref="D7" xr:uid="{00000000-0002-0000-1700-000000000000}">
      <formula1>$H$8:$H$15</formula1>
    </dataValidation>
    <dataValidation type="list" allowBlank="1" showInputMessage="1" showErrorMessage="1" sqref="D12" xr:uid="{00000000-0002-0000-1700-000001000000}">
      <formula1>$G$8:$G$23</formula1>
    </dataValidation>
    <dataValidation type="list" allowBlank="1" showInputMessage="1" showErrorMessage="1" sqref="D13" xr:uid="{00000000-0002-0000-1700-000002000000}">
      <formula1>$R$3:$R$8</formula1>
    </dataValidation>
    <dataValidation type="list" allowBlank="1" showInputMessage="1" showErrorMessage="1" sqref="D14" xr:uid="{00000000-0002-0000-1700-000003000000}">
      <formula1>$G$3:$G$4</formula1>
    </dataValidation>
  </dataValidation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V47"/>
  <sheetViews>
    <sheetView workbookViewId="0">
      <selection activeCell="C22" sqref="C22"/>
    </sheetView>
  </sheetViews>
  <sheetFormatPr defaultColWidth="8.875" defaultRowHeight="15"/>
  <cols>
    <col min="1" max="1" width="7.125" customWidth="1"/>
    <col min="2" max="2" width="42.375" customWidth="1"/>
    <col min="3" max="4" width="11.125" customWidth="1"/>
    <col min="5" max="5" width="11.75" customWidth="1"/>
    <col min="6" max="6" width="2.875" style="107" customWidth="1"/>
    <col min="7" max="8" width="15.25" customWidth="1"/>
    <col min="9" max="9" width="2.875" customWidth="1"/>
    <col min="10" max="10" width="8.375" customWidth="1"/>
    <col min="12" max="12" width="2.875" customWidth="1"/>
    <col min="13" max="13" width="8.375" customWidth="1"/>
    <col min="15" max="15" width="9.875" customWidth="1"/>
    <col min="16" max="16" width="2.875" customWidth="1"/>
    <col min="17" max="17" width="8.375" customWidth="1"/>
    <col min="19" max="19" width="10.125" customWidth="1"/>
    <col min="20" max="20" width="2.875" customWidth="1"/>
    <col min="23" max="23" width="21.375" customWidth="1"/>
  </cols>
  <sheetData>
    <row r="1" spans="1:22" ht="15" customHeight="1">
      <c r="A1" s="507" t="s">
        <v>0</v>
      </c>
      <c r="B1" s="508"/>
      <c r="C1" s="508"/>
      <c r="D1" s="508"/>
      <c r="E1" s="509"/>
      <c r="G1" s="493" t="s">
        <v>1</v>
      </c>
      <c r="H1" s="493" t="s">
        <v>2</v>
      </c>
      <c r="J1" s="493" t="s">
        <v>3</v>
      </c>
      <c r="K1" s="493" t="s">
        <v>2</v>
      </c>
      <c r="M1" s="493" t="s">
        <v>3</v>
      </c>
      <c r="N1" s="493" t="s">
        <v>4</v>
      </c>
      <c r="O1" s="493" t="s">
        <v>5</v>
      </c>
      <c r="Q1" s="493" t="s">
        <v>3</v>
      </c>
      <c r="R1" s="493" t="s">
        <v>4</v>
      </c>
      <c r="S1" s="493" t="s">
        <v>5</v>
      </c>
      <c r="T1" s="148"/>
      <c r="U1" s="493" t="s">
        <v>4</v>
      </c>
      <c r="V1" s="493" t="s">
        <v>6</v>
      </c>
    </row>
    <row r="2" spans="1:22" ht="15" customHeight="1">
      <c r="A2" s="371" t="s">
        <v>7</v>
      </c>
      <c r="B2" s="110"/>
      <c r="C2" s="111"/>
      <c r="D2" s="109">
        <v>1</v>
      </c>
      <c r="E2" s="109" t="s">
        <v>8</v>
      </c>
      <c r="G2" s="493"/>
      <c r="H2" s="493"/>
      <c r="J2" s="493"/>
      <c r="K2" s="493"/>
      <c r="M2" s="518"/>
      <c r="N2" s="493"/>
      <c r="O2" s="493"/>
      <c r="P2" s="148"/>
      <c r="Q2" s="518"/>
      <c r="R2" s="493"/>
      <c r="S2" s="493"/>
      <c r="T2" s="148"/>
      <c r="U2" s="493"/>
      <c r="V2" s="493"/>
    </row>
    <row r="3" spans="1:22" ht="15.75" customHeight="1">
      <c r="A3" s="152" t="s">
        <v>107</v>
      </c>
      <c r="B3" s="153"/>
      <c r="C3" s="154"/>
      <c r="D3" s="155">
        <v>17000</v>
      </c>
      <c r="E3" s="152" t="s">
        <v>10</v>
      </c>
      <c r="G3" s="112">
        <v>47</v>
      </c>
      <c r="H3" s="112">
        <v>14</v>
      </c>
      <c r="J3" s="149" t="s">
        <v>11</v>
      </c>
      <c r="K3" s="149">
        <v>20</v>
      </c>
      <c r="M3" s="519" t="s">
        <v>12</v>
      </c>
      <c r="N3" s="150">
        <v>980</v>
      </c>
      <c r="O3" s="149" t="s">
        <v>13</v>
      </c>
      <c r="P3" s="148"/>
      <c r="Q3" s="519" t="s">
        <v>14</v>
      </c>
      <c r="R3" s="150">
        <v>250</v>
      </c>
      <c r="S3" s="149" t="s">
        <v>15</v>
      </c>
      <c r="T3" s="148"/>
      <c r="U3" s="150">
        <v>250</v>
      </c>
      <c r="V3" s="149">
        <v>4</v>
      </c>
    </row>
    <row r="4" spans="1:22">
      <c r="A4" s="371" t="s">
        <v>16</v>
      </c>
      <c r="B4" s="110"/>
      <c r="C4" s="113"/>
      <c r="D4" s="109">
        <v>90</v>
      </c>
      <c r="E4" s="109" t="s">
        <v>17</v>
      </c>
      <c r="G4" s="112">
        <v>128</v>
      </c>
      <c r="H4" s="112">
        <v>20</v>
      </c>
      <c r="J4" s="149" t="s">
        <v>18</v>
      </c>
      <c r="K4" s="149">
        <v>20</v>
      </c>
      <c r="M4" s="519"/>
      <c r="N4" s="151">
        <v>1760</v>
      </c>
      <c r="O4" s="149" t="s">
        <v>19</v>
      </c>
      <c r="P4" s="148"/>
      <c r="Q4" s="519"/>
      <c r="R4" s="151">
        <v>440</v>
      </c>
      <c r="S4" s="149" t="s">
        <v>20</v>
      </c>
      <c r="T4" s="148"/>
      <c r="U4" s="151">
        <v>440</v>
      </c>
      <c r="V4" s="149">
        <v>3.8</v>
      </c>
    </row>
    <row r="5" spans="1:22" ht="15" customHeight="1">
      <c r="A5" s="512" t="s">
        <v>21</v>
      </c>
      <c r="B5" s="513"/>
      <c r="C5" s="514"/>
      <c r="D5" s="141">
        <v>75</v>
      </c>
      <c r="E5" s="109" t="s">
        <v>17</v>
      </c>
      <c r="J5" s="149" t="s">
        <v>22</v>
      </c>
      <c r="K5" s="149">
        <v>20</v>
      </c>
      <c r="M5" s="519"/>
      <c r="N5" s="151">
        <v>3125</v>
      </c>
      <c r="O5" s="149" t="s">
        <v>23</v>
      </c>
      <c r="P5" s="148"/>
      <c r="Q5" s="519"/>
      <c r="R5" s="151">
        <v>980</v>
      </c>
      <c r="S5" s="149" t="s">
        <v>13</v>
      </c>
      <c r="T5" s="148"/>
      <c r="U5" s="151">
        <v>980</v>
      </c>
      <c r="V5" s="149">
        <v>3.8</v>
      </c>
    </row>
    <row r="6" spans="1:22">
      <c r="A6" s="515"/>
      <c r="B6" s="516"/>
      <c r="C6" s="517"/>
      <c r="D6" s="109"/>
      <c r="E6" s="109"/>
      <c r="G6" s="520" t="s">
        <v>24</v>
      </c>
      <c r="H6" s="518" t="s">
        <v>25</v>
      </c>
      <c r="J6" s="149" t="s">
        <v>26</v>
      </c>
      <c r="K6" s="149">
        <v>14</v>
      </c>
      <c r="M6" s="519"/>
      <c r="N6" s="151">
        <v>5470</v>
      </c>
      <c r="O6" s="149" t="s">
        <v>27</v>
      </c>
      <c r="P6" s="148"/>
      <c r="Q6" s="519"/>
      <c r="R6" s="151">
        <v>1760</v>
      </c>
      <c r="S6" s="149" t="s">
        <v>19</v>
      </c>
      <c r="T6" s="148"/>
      <c r="U6" s="151">
        <v>1760</v>
      </c>
      <c r="V6" s="149">
        <v>2.2999999999999998</v>
      </c>
    </row>
    <row r="7" spans="1:22">
      <c r="A7" s="371" t="s">
        <v>28</v>
      </c>
      <c r="B7" s="110"/>
      <c r="C7" s="113"/>
      <c r="D7" s="114">
        <v>600</v>
      </c>
      <c r="E7" s="109" t="s">
        <v>29</v>
      </c>
      <c r="G7" s="521"/>
      <c r="H7" s="522"/>
      <c r="J7" s="149" t="s">
        <v>30</v>
      </c>
      <c r="K7" s="149">
        <v>14</v>
      </c>
      <c r="Q7" s="519"/>
      <c r="R7" s="151">
        <v>3125</v>
      </c>
      <c r="S7" s="149" t="s">
        <v>23</v>
      </c>
      <c r="T7" s="148"/>
      <c r="U7" s="151">
        <v>3125</v>
      </c>
      <c r="V7" s="149">
        <v>2.2999999999999998</v>
      </c>
    </row>
    <row r="8" spans="1:22">
      <c r="A8" s="371" t="s">
        <v>31</v>
      </c>
      <c r="B8" s="110"/>
      <c r="C8" s="113"/>
      <c r="D8" s="116">
        <f>(24*60*60)/D7</f>
        <v>144</v>
      </c>
      <c r="E8" s="109" t="s">
        <v>32</v>
      </c>
      <c r="G8" s="112">
        <v>1</v>
      </c>
      <c r="H8" s="112">
        <v>600</v>
      </c>
      <c r="J8" s="149" t="s">
        <v>33</v>
      </c>
      <c r="K8" s="149">
        <v>14</v>
      </c>
      <c r="Q8" s="519"/>
      <c r="R8" s="151">
        <v>5470</v>
      </c>
      <c r="S8" s="149" t="s">
        <v>27</v>
      </c>
      <c r="T8" s="148"/>
      <c r="U8" s="151">
        <v>5470</v>
      </c>
      <c r="V8" s="149">
        <v>2.2999999999999998</v>
      </c>
    </row>
    <row r="9" spans="1:22">
      <c r="A9" s="371" t="s">
        <v>34</v>
      </c>
      <c r="B9" s="110"/>
      <c r="C9" s="113"/>
      <c r="D9" s="114">
        <v>0</v>
      </c>
      <c r="E9" s="109" t="s">
        <v>32</v>
      </c>
      <c r="G9" s="112">
        <v>2</v>
      </c>
      <c r="H9" s="112">
        <v>1800</v>
      </c>
      <c r="J9" s="149" t="s">
        <v>35</v>
      </c>
      <c r="K9" s="149">
        <v>14</v>
      </c>
    </row>
    <row r="10" spans="1:22">
      <c r="A10" s="371" t="s">
        <v>36</v>
      </c>
      <c r="B10" s="110"/>
      <c r="C10" s="113"/>
      <c r="D10" s="116">
        <f>D8+D9</f>
        <v>144</v>
      </c>
      <c r="E10" s="109" t="s">
        <v>32</v>
      </c>
      <c r="G10" s="112">
        <v>5</v>
      </c>
      <c r="H10" s="112">
        <v>3600</v>
      </c>
    </row>
    <row r="11" spans="1:22">
      <c r="A11" s="371" t="s">
        <v>37</v>
      </c>
      <c r="B11" s="110"/>
      <c r="C11" s="113"/>
      <c r="D11" s="116">
        <f>(24*60*60)/D10</f>
        <v>600</v>
      </c>
      <c r="E11" s="109" t="s">
        <v>29</v>
      </c>
      <c r="G11" s="112">
        <v>10</v>
      </c>
      <c r="H11" s="112">
        <v>7200</v>
      </c>
    </row>
    <row r="12" spans="1:22">
      <c r="A12" s="371" t="s">
        <v>38</v>
      </c>
      <c r="B12" s="110"/>
      <c r="C12" s="113"/>
      <c r="D12" s="114">
        <v>60</v>
      </c>
      <c r="E12" s="109" t="s">
        <v>29</v>
      </c>
      <c r="G12" s="112">
        <v>20</v>
      </c>
      <c r="H12" s="112">
        <v>10800</v>
      </c>
    </row>
    <row r="13" spans="1:22">
      <c r="A13" s="371" t="s">
        <v>39</v>
      </c>
      <c r="B13" s="110"/>
      <c r="C13" s="113"/>
      <c r="D13" s="143">
        <v>5470</v>
      </c>
      <c r="E13" s="109" t="s">
        <v>40</v>
      </c>
      <c r="G13" s="112">
        <v>30</v>
      </c>
      <c r="H13" s="112">
        <v>21600</v>
      </c>
    </row>
    <row r="14" spans="1:22">
      <c r="A14" s="371" t="s">
        <v>41</v>
      </c>
      <c r="B14" s="110"/>
      <c r="C14" s="113"/>
      <c r="D14" s="144">
        <v>128</v>
      </c>
      <c r="E14" s="109" t="s">
        <v>42</v>
      </c>
      <c r="G14" s="112">
        <v>60</v>
      </c>
      <c r="H14" s="112">
        <v>43200</v>
      </c>
    </row>
    <row r="15" spans="1:22">
      <c r="A15" s="371" t="s">
        <v>43</v>
      </c>
      <c r="B15" s="110"/>
      <c r="C15" s="113"/>
      <c r="D15" s="109">
        <v>10</v>
      </c>
      <c r="E15" s="109" t="s">
        <v>44</v>
      </c>
      <c r="G15" s="112">
        <v>120</v>
      </c>
      <c r="H15" s="112">
        <v>86400</v>
      </c>
    </row>
    <row r="16" spans="1:22">
      <c r="A16" s="510" t="s">
        <v>45</v>
      </c>
      <c r="B16" s="511"/>
      <c r="C16" s="497"/>
      <c r="D16" s="144">
        <v>1</v>
      </c>
      <c r="E16" s="109" t="s">
        <v>46</v>
      </c>
      <c r="G16" s="112">
        <v>300</v>
      </c>
      <c r="H16" s="140"/>
    </row>
    <row r="17" spans="1:8">
      <c r="A17" s="496"/>
      <c r="B17" s="511"/>
      <c r="C17" s="497"/>
      <c r="D17" s="109"/>
      <c r="E17" s="109"/>
      <c r="G17" s="112">
        <v>600</v>
      </c>
      <c r="H17" s="140"/>
    </row>
    <row r="18" spans="1:8">
      <c r="A18" s="496"/>
      <c r="B18" s="511"/>
      <c r="C18" s="497"/>
      <c r="D18" s="109"/>
      <c r="E18" s="109"/>
      <c r="G18" s="112">
        <v>1200</v>
      </c>
      <c r="H18" s="140"/>
    </row>
    <row r="19" spans="1:8">
      <c r="A19" s="496"/>
      <c r="B19" s="511"/>
      <c r="C19" s="497"/>
      <c r="D19" s="109"/>
      <c r="E19" s="109"/>
      <c r="G19" s="112">
        <v>1800</v>
      </c>
      <c r="H19" s="140"/>
    </row>
    <row r="20" spans="1:8" ht="45" customHeight="1">
      <c r="A20" s="494" t="s">
        <v>47</v>
      </c>
      <c r="B20" s="495"/>
      <c r="C20" s="122" t="s">
        <v>48</v>
      </c>
      <c r="D20" s="122" t="s">
        <v>49</v>
      </c>
      <c r="E20" s="122" t="s">
        <v>50</v>
      </c>
      <c r="G20" s="112">
        <v>3600</v>
      </c>
      <c r="H20" s="140"/>
    </row>
    <row r="21" spans="1:8" ht="15" customHeight="1">
      <c r="A21" s="504" t="s">
        <v>51</v>
      </c>
      <c r="B21" s="109"/>
      <c r="C21" s="123"/>
      <c r="D21" s="116"/>
      <c r="E21" s="116">
        <f>C21*D21</f>
        <v>0</v>
      </c>
      <c r="G21" s="112">
        <v>7200</v>
      </c>
      <c r="H21" s="140"/>
    </row>
    <row r="22" spans="1:8" ht="15" customHeight="1">
      <c r="A22" s="505"/>
      <c r="B22" s="109" t="s">
        <v>108</v>
      </c>
      <c r="C22" s="123">
        <f>15000+2000</f>
        <v>17000</v>
      </c>
      <c r="D22" s="116">
        <v>100</v>
      </c>
      <c r="E22" s="116">
        <f>C22*D22</f>
        <v>1700000</v>
      </c>
      <c r="G22" s="112">
        <v>10800</v>
      </c>
      <c r="H22" s="140"/>
    </row>
    <row r="23" spans="1:8" ht="15" customHeight="1">
      <c r="A23" s="505"/>
      <c r="B23" s="124" t="s">
        <v>53</v>
      </c>
      <c r="C23" s="123">
        <f>D14*1000/(D5/100)</f>
        <v>170666.66666666666</v>
      </c>
      <c r="D23" s="116">
        <f>((37+D15)*8/D13)*1000</f>
        <v>68.738574040219376</v>
      </c>
      <c r="E23" s="116">
        <f>C23*D23</f>
        <v>11731383.302864106</v>
      </c>
      <c r="G23" s="112">
        <v>21600</v>
      </c>
      <c r="H23" s="140"/>
    </row>
    <row r="24" spans="1:8" ht="15" customHeight="1">
      <c r="A24" s="505"/>
      <c r="B24" s="125" t="s">
        <v>54</v>
      </c>
      <c r="C24" s="123">
        <f>C25</f>
        <v>15000</v>
      </c>
      <c r="D24" s="116">
        <f>100+200+((IF(D13=U3,V3,IF(D13=U4,V4,IF(D13=U5,V5,IF(D13=U6,V6,IF(D13=U7,V7,V8))))))*1000*D16)</f>
        <v>2600</v>
      </c>
      <c r="E24" s="116">
        <f t="shared" ref="E24:E26" si="0">C24*D24</f>
        <v>39000000</v>
      </c>
      <c r="H24" s="140"/>
    </row>
    <row r="25" spans="1:8" ht="15" customHeight="1">
      <c r="A25" s="506"/>
      <c r="B25" s="109" t="s">
        <v>55</v>
      </c>
      <c r="C25" s="123">
        <v>15000</v>
      </c>
      <c r="D25" s="126">
        <v>0</v>
      </c>
      <c r="E25" s="116">
        <f t="shared" si="0"/>
        <v>0</v>
      </c>
    </row>
    <row r="26" spans="1:8" ht="15" customHeight="1">
      <c r="A26" s="496" t="s">
        <v>56</v>
      </c>
      <c r="B26" s="497"/>
      <c r="C26" s="123">
        <f>12</f>
        <v>12</v>
      </c>
      <c r="D26" s="116">
        <f>(D11*1000)-((D11/D12)*D22)-SUM(D23:D25)</f>
        <v>596331.26142595976</v>
      </c>
      <c r="E26" s="116">
        <f t="shared" si="0"/>
        <v>7155975.1371115167</v>
      </c>
    </row>
    <row r="27" spans="1:8" ht="15" customHeight="1">
      <c r="A27" s="127"/>
      <c r="B27" s="128"/>
      <c r="C27" s="129"/>
      <c r="D27" s="130"/>
      <c r="E27" s="131"/>
    </row>
    <row r="28" spans="1:8">
      <c r="A28" s="498" t="s">
        <v>57</v>
      </c>
      <c r="B28" s="499"/>
      <c r="C28" s="499"/>
      <c r="D28" s="499"/>
      <c r="E28" s="500"/>
    </row>
    <row r="29" spans="1:8">
      <c r="A29" s="501" t="s">
        <v>58</v>
      </c>
      <c r="B29" s="502"/>
      <c r="C29" s="503"/>
      <c r="D29" s="132">
        <f>((E23+E25+E26)+((E21+E22)*(D11/D12)))/(D11*1000)+(E24/(24*60*60*1000))</f>
        <v>60.263652955514921</v>
      </c>
      <c r="E29" s="133" t="s">
        <v>59</v>
      </c>
    </row>
    <row r="30" spans="1:8">
      <c r="A30" s="121" t="s">
        <v>60</v>
      </c>
      <c r="B30" s="121"/>
      <c r="C30" s="111"/>
      <c r="D30" s="134">
        <f>(D3*1000*(D4/100)/D29)/24</f>
        <v>10578.515717767494</v>
      </c>
      <c r="E30" s="135" t="s">
        <v>61</v>
      </c>
    </row>
    <row r="31" spans="1:8">
      <c r="D31" s="146">
        <f>D30/365</f>
        <v>28.982234843198611</v>
      </c>
      <c r="E31" s="112" t="s">
        <v>62</v>
      </c>
    </row>
    <row r="32" spans="1:8">
      <c r="C32" s="137"/>
      <c r="D32" s="147">
        <f>D31*12</f>
        <v>347.78681811838334</v>
      </c>
      <c r="E32" s="139" t="s">
        <v>63</v>
      </c>
    </row>
    <row r="33" spans="3:5">
      <c r="C33" s="137"/>
      <c r="D33" s="137"/>
      <c r="E33" s="140"/>
    </row>
    <row r="34" spans="3:5">
      <c r="C34" s="137"/>
      <c r="D34" s="137"/>
      <c r="E34" s="140"/>
    </row>
    <row r="35" spans="3:5">
      <c r="C35" s="137"/>
      <c r="D35" s="137"/>
      <c r="E35" s="140"/>
    </row>
    <row r="36" spans="3:5">
      <c r="C36" s="137"/>
      <c r="D36" s="137"/>
      <c r="E36" s="140"/>
    </row>
    <row r="37" spans="3:5">
      <c r="C37" s="137"/>
      <c r="D37" s="137"/>
      <c r="E37" s="140"/>
    </row>
    <row r="38" spans="3:5">
      <c r="C38" s="137"/>
      <c r="D38" s="137"/>
      <c r="E38" s="140"/>
    </row>
    <row r="40" spans="3:5">
      <c r="C40" s="137"/>
      <c r="D40" s="137"/>
      <c r="E40" s="140"/>
    </row>
    <row r="41" spans="3:5">
      <c r="C41" s="137"/>
      <c r="D41" s="137"/>
      <c r="E41" s="140"/>
    </row>
    <row r="42" spans="3:5">
      <c r="C42" s="137"/>
      <c r="D42" s="137"/>
      <c r="E42" s="140"/>
    </row>
    <row r="43" spans="3:5">
      <c r="C43" s="137"/>
      <c r="D43" s="137"/>
      <c r="E43" s="140"/>
    </row>
    <row r="44" spans="3:5">
      <c r="C44" s="137"/>
      <c r="D44" s="137"/>
      <c r="E44" s="140"/>
    </row>
    <row r="45" spans="3:5">
      <c r="C45" s="137"/>
      <c r="D45" s="137"/>
      <c r="E45" s="140"/>
    </row>
    <row r="46" spans="3:5">
      <c r="C46" s="137"/>
      <c r="D46" s="137"/>
      <c r="E46" s="140"/>
    </row>
    <row r="47" spans="3:5">
      <c r="C47" s="137"/>
      <c r="D47" s="137"/>
      <c r="E47" s="140"/>
    </row>
  </sheetData>
  <mergeCells count="27">
    <mergeCell ref="V1:V2"/>
    <mergeCell ref="A5:C6"/>
    <mergeCell ref="Q1:Q2"/>
    <mergeCell ref="Q3:Q8"/>
    <mergeCell ref="R1:R2"/>
    <mergeCell ref="S1:S2"/>
    <mergeCell ref="U1:U2"/>
    <mergeCell ref="K1:K2"/>
    <mergeCell ref="M1:M2"/>
    <mergeCell ref="M3:M6"/>
    <mergeCell ref="N1:N2"/>
    <mergeCell ref="O1:O2"/>
    <mergeCell ref="G1:G2"/>
    <mergeCell ref="G6:G7"/>
    <mergeCell ref="H1:H2"/>
    <mergeCell ref="H6:H7"/>
    <mergeCell ref="J1:J2"/>
    <mergeCell ref="A20:B20"/>
    <mergeCell ref="A26:B26"/>
    <mergeCell ref="A28:E28"/>
    <mergeCell ref="A29:C29"/>
    <mergeCell ref="A21:A25"/>
    <mergeCell ref="A1:E1"/>
    <mergeCell ref="A16:C16"/>
    <mergeCell ref="A17:C17"/>
    <mergeCell ref="A18:C18"/>
    <mergeCell ref="A19:C19"/>
  </mergeCells>
  <dataValidations count="4">
    <dataValidation type="list" allowBlank="1" showInputMessage="1" showErrorMessage="1" sqref="D7" xr:uid="{00000000-0002-0000-1800-000000000000}">
      <formula1>$H$8:$H$15</formula1>
    </dataValidation>
    <dataValidation type="list" allowBlank="1" showInputMessage="1" showErrorMessage="1" sqref="D12" xr:uid="{00000000-0002-0000-1800-000001000000}">
      <formula1>$G$8:$G$23</formula1>
    </dataValidation>
    <dataValidation type="list" allowBlank="1" showInputMessage="1" showErrorMessage="1" sqref="D13" xr:uid="{00000000-0002-0000-1800-000002000000}">
      <formula1>$R$3:$R$8</formula1>
    </dataValidation>
    <dataValidation type="list" allowBlank="1" showInputMessage="1" showErrorMessage="1" sqref="D14" xr:uid="{00000000-0002-0000-1800-000003000000}">
      <formula1>$G$3:$G$4</formula1>
    </dataValidation>
  </dataValidation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X47"/>
  <sheetViews>
    <sheetView workbookViewId="0">
      <selection activeCell="W2" sqref="W2:X2"/>
    </sheetView>
  </sheetViews>
  <sheetFormatPr defaultColWidth="8.875" defaultRowHeight="15"/>
  <cols>
    <col min="1" max="1" width="7.125" customWidth="1"/>
    <col min="2" max="2" width="42.375" customWidth="1"/>
    <col min="3" max="4" width="11.125" customWidth="1"/>
    <col min="5" max="5" width="11.75" customWidth="1"/>
    <col min="6" max="6" width="2.875" style="107" customWidth="1"/>
    <col min="7" max="8" width="15.25" customWidth="1"/>
    <col min="9" max="9" width="2.875" customWidth="1"/>
    <col min="10" max="10" width="8.375" customWidth="1"/>
    <col min="12" max="12" width="2.875" customWidth="1"/>
    <col min="13" max="13" width="8.375" customWidth="1"/>
    <col min="15" max="15" width="9.875" customWidth="1"/>
    <col min="16" max="16" width="2.875" customWidth="1"/>
    <col min="17" max="17" width="8.375" customWidth="1"/>
    <col min="19" max="19" width="10.125" customWidth="1"/>
    <col min="20" max="20" width="2.875" customWidth="1"/>
    <col min="23" max="23" width="21.375" customWidth="1"/>
  </cols>
  <sheetData>
    <row r="1" spans="1:24" ht="15" customHeight="1">
      <c r="A1" s="507" t="s">
        <v>0</v>
      </c>
      <c r="B1" s="508"/>
      <c r="C1" s="508"/>
      <c r="D1" s="508"/>
      <c r="E1" s="509"/>
      <c r="G1" s="493" t="s">
        <v>1</v>
      </c>
      <c r="H1" s="493" t="s">
        <v>2</v>
      </c>
      <c r="J1" s="493" t="s">
        <v>3</v>
      </c>
      <c r="K1" s="493" t="s">
        <v>2</v>
      </c>
      <c r="M1" s="493" t="s">
        <v>3</v>
      </c>
      <c r="N1" s="493" t="s">
        <v>4</v>
      </c>
      <c r="O1" s="493" t="s">
        <v>5</v>
      </c>
      <c r="Q1" s="493" t="s">
        <v>3</v>
      </c>
      <c r="R1" s="493" t="s">
        <v>4</v>
      </c>
      <c r="S1" s="493" t="s">
        <v>5</v>
      </c>
      <c r="T1" s="148"/>
      <c r="U1" s="493" t="s">
        <v>4</v>
      </c>
      <c r="V1" s="493" t="s">
        <v>6</v>
      </c>
      <c r="W1" t="s">
        <v>110</v>
      </c>
      <c r="X1" t="s">
        <v>106</v>
      </c>
    </row>
    <row r="2" spans="1:24" ht="15" customHeight="1">
      <c r="A2" s="371" t="s">
        <v>7</v>
      </c>
      <c r="B2" s="110"/>
      <c r="C2" s="111"/>
      <c r="D2" s="109">
        <v>1</v>
      </c>
      <c r="E2" s="109" t="s">
        <v>8</v>
      </c>
      <c r="G2" s="493"/>
      <c r="H2" s="493"/>
      <c r="J2" s="493"/>
      <c r="K2" s="493"/>
      <c r="M2" s="518"/>
      <c r="N2" s="493"/>
      <c r="O2" s="493"/>
      <c r="P2" s="148"/>
      <c r="Q2" s="518"/>
      <c r="R2" s="493"/>
      <c r="S2" s="493"/>
      <c r="T2" s="148"/>
      <c r="U2" s="493"/>
      <c r="V2" s="493"/>
      <c r="W2">
        <v>500</v>
      </c>
      <c r="X2">
        <v>1</v>
      </c>
    </row>
    <row r="3" spans="1:24" ht="15.75" customHeight="1">
      <c r="A3" s="371" t="s">
        <v>9</v>
      </c>
      <c r="B3" s="110"/>
      <c r="C3" s="113"/>
      <c r="D3" s="109">
        <v>3500</v>
      </c>
      <c r="E3" s="109" t="s">
        <v>10</v>
      </c>
      <c r="G3" s="112">
        <v>47</v>
      </c>
      <c r="H3" s="112">
        <v>14</v>
      </c>
      <c r="J3" s="149" t="s">
        <v>11</v>
      </c>
      <c r="K3" s="149">
        <v>20</v>
      </c>
      <c r="M3" s="519" t="s">
        <v>12</v>
      </c>
      <c r="N3" s="150">
        <v>980</v>
      </c>
      <c r="O3" s="149" t="s">
        <v>13</v>
      </c>
      <c r="P3" s="148"/>
      <c r="Q3" s="519" t="s">
        <v>14</v>
      </c>
      <c r="R3" s="150">
        <v>250</v>
      </c>
      <c r="S3" s="149" t="s">
        <v>15</v>
      </c>
      <c r="T3" s="148"/>
      <c r="U3" s="150">
        <v>250</v>
      </c>
      <c r="V3" s="149">
        <v>4</v>
      </c>
    </row>
    <row r="4" spans="1:24">
      <c r="A4" s="371" t="s">
        <v>16</v>
      </c>
      <c r="B4" s="110"/>
      <c r="C4" s="113"/>
      <c r="D4" s="109">
        <v>90</v>
      </c>
      <c r="E4" s="109" t="s">
        <v>17</v>
      </c>
      <c r="G4" s="112">
        <v>128</v>
      </c>
      <c r="H4" s="112">
        <v>20</v>
      </c>
      <c r="J4" s="149" t="s">
        <v>18</v>
      </c>
      <c r="K4" s="149">
        <v>20</v>
      </c>
      <c r="M4" s="519"/>
      <c r="N4" s="151">
        <v>1760</v>
      </c>
      <c r="O4" s="149" t="s">
        <v>19</v>
      </c>
      <c r="P4" s="148"/>
      <c r="Q4" s="519"/>
      <c r="R4" s="151">
        <v>440</v>
      </c>
      <c r="S4" s="149" t="s">
        <v>20</v>
      </c>
      <c r="T4" s="148"/>
      <c r="U4" s="151">
        <v>440</v>
      </c>
      <c r="V4" s="149">
        <v>3.8</v>
      </c>
    </row>
    <row r="5" spans="1:24" ht="15" customHeight="1">
      <c r="A5" s="512" t="s">
        <v>21</v>
      </c>
      <c r="B5" s="513"/>
      <c r="C5" s="514"/>
      <c r="D5" s="141">
        <v>75</v>
      </c>
      <c r="E5" s="109" t="s">
        <v>17</v>
      </c>
      <c r="J5" s="149" t="s">
        <v>22</v>
      </c>
      <c r="K5" s="149">
        <v>20</v>
      </c>
      <c r="M5" s="519"/>
      <c r="N5" s="151">
        <v>3125</v>
      </c>
      <c r="O5" s="149" t="s">
        <v>23</v>
      </c>
      <c r="P5" s="148"/>
      <c r="Q5" s="519"/>
      <c r="R5" s="151">
        <v>980</v>
      </c>
      <c r="S5" s="149" t="s">
        <v>13</v>
      </c>
      <c r="T5" s="148"/>
      <c r="U5" s="151">
        <v>980</v>
      </c>
      <c r="V5" s="149">
        <v>3.8</v>
      </c>
    </row>
    <row r="6" spans="1:24">
      <c r="A6" s="515"/>
      <c r="B6" s="516"/>
      <c r="C6" s="517"/>
      <c r="D6" s="109"/>
      <c r="E6" s="109"/>
      <c r="G6" s="520" t="s">
        <v>24</v>
      </c>
      <c r="H6" s="518" t="s">
        <v>25</v>
      </c>
      <c r="J6" s="149" t="s">
        <v>26</v>
      </c>
      <c r="K6" s="149">
        <v>14</v>
      </c>
      <c r="M6" s="519"/>
      <c r="N6" s="151">
        <v>5470</v>
      </c>
      <c r="O6" s="149" t="s">
        <v>27</v>
      </c>
      <c r="P6" s="148"/>
      <c r="Q6" s="519"/>
      <c r="R6" s="151">
        <v>1760</v>
      </c>
      <c r="S6" s="149" t="s">
        <v>19</v>
      </c>
      <c r="T6" s="148"/>
      <c r="U6" s="151">
        <v>1760</v>
      </c>
      <c r="V6" s="149">
        <v>2.2999999999999998</v>
      </c>
    </row>
    <row r="7" spans="1:24">
      <c r="A7" s="371" t="s">
        <v>28</v>
      </c>
      <c r="B7" s="110"/>
      <c r="C7" s="113"/>
      <c r="D7" s="114">
        <v>600</v>
      </c>
      <c r="E7" s="109" t="s">
        <v>29</v>
      </c>
      <c r="G7" s="521"/>
      <c r="H7" s="522"/>
      <c r="J7" s="149" t="s">
        <v>30</v>
      </c>
      <c r="K7" s="149">
        <v>14</v>
      </c>
      <c r="Q7" s="519"/>
      <c r="R7" s="151">
        <v>3125</v>
      </c>
      <c r="S7" s="149" t="s">
        <v>23</v>
      </c>
      <c r="T7" s="148"/>
      <c r="U7" s="151">
        <v>3125</v>
      </c>
      <c r="V7" s="149">
        <v>2.2999999999999998</v>
      </c>
    </row>
    <row r="8" spans="1:24">
      <c r="A8" s="371" t="s">
        <v>31</v>
      </c>
      <c r="B8" s="110"/>
      <c r="C8" s="113"/>
      <c r="D8" s="116">
        <f>(24*60*60)/D7</f>
        <v>144</v>
      </c>
      <c r="E8" s="109" t="s">
        <v>32</v>
      </c>
      <c r="G8" s="112">
        <v>1</v>
      </c>
      <c r="H8" s="112">
        <v>600</v>
      </c>
      <c r="J8" s="149" t="s">
        <v>33</v>
      </c>
      <c r="K8" s="149">
        <v>14</v>
      </c>
      <c r="Q8" s="519"/>
      <c r="R8" s="151">
        <v>5470</v>
      </c>
      <c r="S8" s="149" t="s">
        <v>27</v>
      </c>
      <c r="T8" s="148"/>
      <c r="U8" s="151">
        <v>5470</v>
      </c>
      <c r="V8" s="149">
        <v>2.2999999999999998</v>
      </c>
    </row>
    <row r="9" spans="1:24">
      <c r="A9" s="371" t="s">
        <v>34</v>
      </c>
      <c r="B9" s="110"/>
      <c r="C9" s="113"/>
      <c r="D9" s="114">
        <v>0</v>
      </c>
      <c r="E9" s="109" t="s">
        <v>32</v>
      </c>
      <c r="G9" s="112">
        <v>2</v>
      </c>
      <c r="H9" s="112">
        <v>1800</v>
      </c>
      <c r="J9" s="149" t="s">
        <v>35</v>
      </c>
      <c r="K9" s="149">
        <v>14</v>
      </c>
    </row>
    <row r="10" spans="1:24">
      <c r="A10" s="371" t="s">
        <v>36</v>
      </c>
      <c r="B10" s="110"/>
      <c r="C10" s="113"/>
      <c r="D10" s="116">
        <f>D8+D9</f>
        <v>144</v>
      </c>
      <c r="E10" s="109" t="s">
        <v>32</v>
      </c>
      <c r="G10" s="112">
        <v>5</v>
      </c>
      <c r="H10" s="112">
        <v>3600</v>
      </c>
    </row>
    <row r="11" spans="1:24">
      <c r="A11" s="371" t="s">
        <v>37</v>
      </c>
      <c r="B11" s="110"/>
      <c r="C11" s="113"/>
      <c r="D11" s="116">
        <f>(24*60*60)/D10</f>
        <v>600</v>
      </c>
      <c r="E11" s="109" t="s">
        <v>29</v>
      </c>
      <c r="G11" s="112">
        <v>10</v>
      </c>
      <c r="H11" s="112">
        <v>7200</v>
      </c>
    </row>
    <row r="12" spans="1:24">
      <c r="A12" s="371" t="s">
        <v>38</v>
      </c>
      <c r="B12" s="110"/>
      <c r="C12" s="113"/>
      <c r="D12" s="114">
        <v>60</v>
      </c>
      <c r="E12" s="109" t="s">
        <v>29</v>
      </c>
      <c r="G12" s="112">
        <v>20</v>
      </c>
      <c r="H12" s="112">
        <v>10800</v>
      </c>
    </row>
    <row r="13" spans="1:24">
      <c r="A13" s="371" t="s">
        <v>39</v>
      </c>
      <c r="B13" s="110"/>
      <c r="C13" s="113"/>
      <c r="D13" s="143">
        <v>5470</v>
      </c>
      <c r="E13" s="109" t="s">
        <v>40</v>
      </c>
      <c r="G13" s="112">
        <v>30</v>
      </c>
      <c r="H13" s="112">
        <v>21600</v>
      </c>
    </row>
    <row r="14" spans="1:24">
      <c r="A14" s="371" t="s">
        <v>41</v>
      </c>
      <c r="B14" s="110"/>
      <c r="C14" s="113"/>
      <c r="D14" s="144">
        <v>128</v>
      </c>
      <c r="E14" s="109" t="s">
        <v>42</v>
      </c>
      <c r="G14" s="112">
        <v>60</v>
      </c>
      <c r="H14" s="112">
        <v>43200</v>
      </c>
    </row>
    <row r="15" spans="1:24">
      <c r="A15" s="371" t="s">
        <v>43</v>
      </c>
      <c r="B15" s="110"/>
      <c r="C15" s="113"/>
      <c r="D15" s="109">
        <v>10</v>
      </c>
      <c r="E15" s="109" t="s">
        <v>44</v>
      </c>
      <c r="G15" s="112">
        <v>120</v>
      </c>
      <c r="H15" s="112">
        <v>86400</v>
      </c>
    </row>
    <row r="16" spans="1:24">
      <c r="A16" s="510" t="s">
        <v>45</v>
      </c>
      <c r="B16" s="511"/>
      <c r="C16" s="497"/>
      <c r="D16" s="144">
        <v>1</v>
      </c>
      <c r="E16" s="109" t="s">
        <v>46</v>
      </c>
      <c r="G16" s="112">
        <v>300</v>
      </c>
      <c r="H16" s="140"/>
    </row>
    <row r="17" spans="1:8">
      <c r="A17" s="496"/>
      <c r="B17" s="511"/>
      <c r="C17" s="497"/>
      <c r="D17" s="109"/>
      <c r="E17" s="109"/>
      <c r="G17" s="112">
        <v>600</v>
      </c>
      <c r="H17" s="140"/>
    </row>
    <row r="18" spans="1:8">
      <c r="A18" s="496"/>
      <c r="B18" s="511"/>
      <c r="C18" s="497"/>
      <c r="D18" s="109"/>
      <c r="E18" s="109"/>
      <c r="G18" s="112">
        <v>1200</v>
      </c>
      <c r="H18" s="140"/>
    </row>
    <row r="19" spans="1:8">
      <c r="A19" s="496"/>
      <c r="B19" s="511"/>
      <c r="C19" s="497"/>
      <c r="D19" s="109"/>
      <c r="E19" s="109"/>
      <c r="G19" s="112">
        <v>1800</v>
      </c>
      <c r="H19" s="140"/>
    </row>
    <row r="20" spans="1:8" ht="45" customHeight="1">
      <c r="A20" s="494" t="s">
        <v>47</v>
      </c>
      <c r="B20" s="495"/>
      <c r="C20" s="122" t="s">
        <v>48</v>
      </c>
      <c r="D20" s="122" t="s">
        <v>49</v>
      </c>
      <c r="E20" s="122" t="s">
        <v>50</v>
      </c>
      <c r="G20" s="112">
        <v>3600</v>
      </c>
      <c r="H20" s="140"/>
    </row>
    <row r="21" spans="1:8" ht="15" customHeight="1">
      <c r="A21" s="504" t="s">
        <v>51</v>
      </c>
      <c r="B21" s="109"/>
      <c r="C21" s="123"/>
      <c r="D21" s="116"/>
      <c r="E21" s="116">
        <f>C21*D21</f>
        <v>0</v>
      </c>
      <c r="G21" s="112">
        <v>7200</v>
      </c>
      <c r="H21" s="140"/>
    </row>
    <row r="22" spans="1:8" ht="15" customHeight="1">
      <c r="A22" s="505"/>
      <c r="B22" s="109" t="s">
        <v>108</v>
      </c>
      <c r="C22" s="123">
        <f>15000++(W2*10^-3)*X2</f>
        <v>15000.5</v>
      </c>
      <c r="D22" s="116">
        <f>100*4</f>
        <v>400</v>
      </c>
      <c r="E22" s="116">
        <f>C22*D22</f>
        <v>6000200</v>
      </c>
      <c r="G22" s="112">
        <v>10800</v>
      </c>
      <c r="H22" s="140"/>
    </row>
    <row r="23" spans="1:8" ht="15" customHeight="1">
      <c r="A23" s="505"/>
      <c r="B23" s="124" t="s">
        <v>53</v>
      </c>
      <c r="C23" s="123">
        <f>D14*1000/(D5/100)</f>
        <v>170666.66666666666</v>
      </c>
      <c r="D23" s="116">
        <f>((37+D15)*8/D13)*1000</f>
        <v>68.738574040219376</v>
      </c>
      <c r="E23" s="116">
        <f>C23*D23</f>
        <v>11731383.302864106</v>
      </c>
      <c r="G23" s="112">
        <v>21600</v>
      </c>
      <c r="H23" s="140"/>
    </row>
    <row r="24" spans="1:8" ht="15" customHeight="1">
      <c r="A24" s="505"/>
      <c r="B24" s="125" t="s">
        <v>54</v>
      </c>
      <c r="C24" s="123">
        <f>C25</f>
        <v>15000</v>
      </c>
      <c r="D24" s="116">
        <f>100+200+((IF(D13=U3,V3,IF(D13=U4,V4,IF(D13=U5,V5,IF(D13=U6,V6,IF(D13=U7,V7,V8))))))*1000*D16)</f>
        <v>2600</v>
      </c>
      <c r="E24" s="116">
        <f t="shared" ref="E24:E26" si="0">C24*D24</f>
        <v>39000000</v>
      </c>
      <c r="H24" s="140"/>
    </row>
    <row r="25" spans="1:8" ht="15" customHeight="1">
      <c r="A25" s="506"/>
      <c r="B25" s="109" t="s">
        <v>55</v>
      </c>
      <c r="C25" s="123">
        <v>15000</v>
      </c>
      <c r="D25" s="126">
        <v>0</v>
      </c>
      <c r="E25" s="116">
        <f t="shared" si="0"/>
        <v>0</v>
      </c>
    </row>
    <row r="26" spans="1:8" ht="15" customHeight="1">
      <c r="A26" s="496" t="s">
        <v>56</v>
      </c>
      <c r="B26" s="497"/>
      <c r="C26" s="157">
        <f>12+(W2*10^-3)*X2</f>
        <v>12.5</v>
      </c>
      <c r="D26" s="116">
        <f>(D11*1000)-((D11/D12)*D22)-SUM(D23:D25)</f>
        <v>593331.26142595976</v>
      </c>
      <c r="E26" s="116">
        <f t="shared" si="0"/>
        <v>7416640.7678244971</v>
      </c>
    </row>
    <row r="27" spans="1:8" ht="15" customHeight="1">
      <c r="A27" s="127"/>
      <c r="B27" s="128"/>
      <c r="C27" s="129"/>
      <c r="D27" s="130"/>
      <c r="E27" s="131"/>
    </row>
    <row r="28" spans="1:8">
      <c r="A28" s="498" t="s">
        <v>57</v>
      </c>
      <c r="B28" s="499"/>
      <c r="C28" s="499"/>
      <c r="D28" s="499"/>
      <c r="E28" s="500"/>
    </row>
    <row r="29" spans="1:8">
      <c r="A29" s="501" t="s">
        <v>58</v>
      </c>
      <c r="B29" s="502"/>
      <c r="C29" s="503"/>
      <c r="D29" s="132">
        <f>((E23+E25+E26)+((E21+E22)*(D11/D12)))/(D11*1000)+(E24/(24*60*60*1000))</f>
        <v>132.36809567336991</v>
      </c>
      <c r="E29" s="133" t="s">
        <v>59</v>
      </c>
    </row>
    <row r="30" spans="1:8">
      <c r="A30" s="121" t="s">
        <v>60</v>
      </c>
      <c r="B30" s="121"/>
      <c r="C30" s="111"/>
      <c r="D30" s="134">
        <f>(D3*1000*(D4/100)/D29)/24</f>
        <v>991.55313319510981</v>
      </c>
      <c r="E30" s="135" t="s">
        <v>61</v>
      </c>
    </row>
    <row r="31" spans="1:8">
      <c r="D31" s="146">
        <f>D30/365</f>
        <v>2.7165839265619445</v>
      </c>
      <c r="E31" s="112" t="s">
        <v>62</v>
      </c>
    </row>
    <row r="32" spans="1:8">
      <c r="C32" s="137"/>
      <c r="D32" s="147">
        <f>D31*12</f>
        <v>32.59900711874333</v>
      </c>
      <c r="E32" s="139" t="s">
        <v>63</v>
      </c>
    </row>
    <row r="33" spans="3:5">
      <c r="C33" s="137"/>
      <c r="D33" s="137"/>
      <c r="E33" s="140"/>
    </row>
    <row r="34" spans="3:5">
      <c r="C34" s="137"/>
      <c r="D34" s="137"/>
      <c r="E34" s="140"/>
    </row>
    <row r="35" spans="3:5">
      <c r="C35" s="137"/>
      <c r="D35" s="137"/>
      <c r="E35" s="140"/>
    </row>
    <row r="36" spans="3:5">
      <c r="C36" s="137"/>
      <c r="D36" s="137"/>
      <c r="E36" s="140"/>
    </row>
    <row r="37" spans="3:5">
      <c r="C37" s="137"/>
      <c r="D37" s="137"/>
      <c r="E37" s="140"/>
    </row>
    <row r="38" spans="3:5">
      <c r="C38" s="137"/>
      <c r="D38" s="137"/>
      <c r="E38" s="140"/>
    </row>
    <row r="40" spans="3:5">
      <c r="C40" s="137"/>
      <c r="D40" s="137"/>
      <c r="E40" s="140"/>
    </row>
    <row r="41" spans="3:5">
      <c r="C41" s="137"/>
      <c r="D41" s="137"/>
      <c r="E41" s="140"/>
    </row>
    <row r="42" spans="3:5">
      <c r="C42" s="137"/>
      <c r="D42" s="137"/>
      <c r="E42" s="140"/>
    </row>
    <row r="43" spans="3:5">
      <c r="C43" s="137"/>
      <c r="D43" s="137"/>
      <c r="E43" s="140"/>
    </row>
    <row r="44" spans="3:5">
      <c r="C44" s="137"/>
      <c r="D44" s="137"/>
      <c r="E44" s="140"/>
    </row>
    <row r="45" spans="3:5">
      <c r="C45" s="137"/>
      <c r="D45" s="137"/>
      <c r="E45" s="140"/>
    </row>
    <row r="46" spans="3:5">
      <c r="C46" s="137"/>
      <c r="D46" s="137"/>
      <c r="E46" s="140"/>
    </row>
    <row r="47" spans="3:5">
      <c r="C47" s="137"/>
      <c r="D47" s="137"/>
      <c r="E47" s="140"/>
    </row>
  </sheetData>
  <mergeCells count="27">
    <mergeCell ref="V1:V2"/>
    <mergeCell ref="A5:C6"/>
    <mergeCell ref="Q1:Q2"/>
    <mergeCell ref="Q3:Q8"/>
    <mergeCell ref="R1:R2"/>
    <mergeCell ref="S1:S2"/>
    <mergeCell ref="U1:U2"/>
    <mergeCell ref="K1:K2"/>
    <mergeCell ref="M1:M2"/>
    <mergeCell ref="M3:M6"/>
    <mergeCell ref="N1:N2"/>
    <mergeCell ref="O1:O2"/>
    <mergeCell ref="G1:G2"/>
    <mergeCell ref="G6:G7"/>
    <mergeCell ref="H1:H2"/>
    <mergeCell ref="H6:H7"/>
    <mergeCell ref="J1:J2"/>
    <mergeCell ref="A20:B20"/>
    <mergeCell ref="A26:B26"/>
    <mergeCell ref="A28:E28"/>
    <mergeCell ref="A29:C29"/>
    <mergeCell ref="A21:A25"/>
    <mergeCell ref="A1:E1"/>
    <mergeCell ref="A16:C16"/>
    <mergeCell ref="A17:C17"/>
    <mergeCell ref="A18:C18"/>
    <mergeCell ref="A19:C19"/>
  </mergeCells>
  <dataValidations count="4">
    <dataValidation type="list" allowBlank="1" showInputMessage="1" showErrorMessage="1" sqref="D7" xr:uid="{00000000-0002-0000-1900-000000000000}">
      <formula1>$H$8:$H$15</formula1>
    </dataValidation>
    <dataValidation type="list" allowBlank="1" showInputMessage="1" showErrorMessage="1" sqref="D12" xr:uid="{00000000-0002-0000-1900-000001000000}">
      <formula1>$G$8:$G$23</formula1>
    </dataValidation>
    <dataValidation type="list" allowBlank="1" showInputMessage="1" showErrorMessage="1" sqref="D13" xr:uid="{00000000-0002-0000-1900-000002000000}">
      <formula1>$R$3:$R$8</formula1>
    </dataValidation>
    <dataValidation type="list" allowBlank="1" showInputMessage="1" showErrorMessage="1" sqref="D14" xr:uid="{00000000-0002-0000-1900-000003000000}">
      <formula1>$G$3:$G$4</formula1>
    </dataValidation>
  </dataValidation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X47"/>
  <sheetViews>
    <sheetView workbookViewId="0">
      <selection activeCell="W2" sqref="W2:X2"/>
    </sheetView>
  </sheetViews>
  <sheetFormatPr defaultColWidth="8.875" defaultRowHeight="15"/>
  <cols>
    <col min="1" max="1" width="7.125" customWidth="1"/>
    <col min="2" max="2" width="42.375" customWidth="1"/>
    <col min="3" max="4" width="11.125" customWidth="1"/>
    <col min="5" max="5" width="11.75" customWidth="1"/>
    <col min="6" max="6" width="2.875" style="107" customWidth="1"/>
    <col min="7" max="8" width="15.25" customWidth="1"/>
    <col min="9" max="9" width="2.875" customWidth="1"/>
    <col min="10" max="10" width="8.375" customWidth="1"/>
    <col min="12" max="12" width="2.875" customWidth="1"/>
    <col min="13" max="13" width="8.375" customWidth="1"/>
    <col min="15" max="15" width="9.875" customWidth="1"/>
    <col min="16" max="16" width="2.875" customWidth="1"/>
    <col min="17" max="17" width="8.375" customWidth="1"/>
    <col min="19" max="19" width="10.125" customWidth="1"/>
    <col min="20" max="20" width="2.875" customWidth="1"/>
    <col min="23" max="23" width="21.375" customWidth="1"/>
  </cols>
  <sheetData>
    <row r="1" spans="1:24" ht="15" customHeight="1">
      <c r="A1" s="507" t="s">
        <v>0</v>
      </c>
      <c r="B1" s="508"/>
      <c r="C1" s="508"/>
      <c r="D1" s="508"/>
      <c r="E1" s="509"/>
      <c r="G1" s="493" t="s">
        <v>1</v>
      </c>
      <c r="H1" s="493" t="s">
        <v>2</v>
      </c>
      <c r="J1" s="493" t="s">
        <v>3</v>
      </c>
      <c r="K1" s="493" t="s">
        <v>2</v>
      </c>
      <c r="M1" s="493" t="s">
        <v>3</v>
      </c>
      <c r="N1" s="493" t="s">
        <v>4</v>
      </c>
      <c r="O1" s="493" t="s">
        <v>5</v>
      </c>
      <c r="Q1" s="493" t="s">
        <v>3</v>
      </c>
      <c r="R1" s="493" t="s">
        <v>4</v>
      </c>
      <c r="S1" s="493" t="s">
        <v>5</v>
      </c>
      <c r="T1" s="148"/>
      <c r="U1" s="493" t="s">
        <v>4</v>
      </c>
      <c r="V1" s="493" t="s">
        <v>6</v>
      </c>
      <c r="W1" t="s">
        <v>111</v>
      </c>
      <c r="X1" t="s">
        <v>106</v>
      </c>
    </row>
    <row r="2" spans="1:24" ht="15" customHeight="1">
      <c r="A2" s="371" t="s">
        <v>7</v>
      </c>
      <c r="B2" s="110"/>
      <c r="C2" s="111"/>
      <c r="D2" s="109">
        <v>1</v>
      </c>
      <c r="E2" s="109" t="s">
        <v>8</v>
      </c>
      <c r="G2" s="493"/>
      <c r="H2" s="493"/>
      <c r="J2" s="493"/>
      <c r="K2" s="493"/>
      <c r="M2" s="518"/>
      <c r="N2" s="493"/>
      <c r="O2" s="493"/>
      <c r="P2" s="148"/>
      <c r="Q2" s="518"/>
      <c r="R2" s="493"/>
      <c r="S2" s="493"/>
      <c r="T2" s="148"/>
      <c r="U2" s="493"/>
      <c r="V2" s="493"/>
      <c r="W2">
        <v>600</v>
      </c>
      <c r="X2">
        <v>1</v>
      </c>
    </row>
    <row r="3" spans="1:24" ht="15.75" customHeight="1">
      <c r="A3" s="371" t="s">
        <v>9</v>
      </c>
      <c r="B3" s="110"/>
      <c r="C3" s="113"/>
      <c r="D3" s="109">
        <v>3500</v>
      </c>
      <c r="E3" s="109" t="s">
        <v>10</v>
      </c>
      <c r="G3" s="112">
        <v>47</v>
      </c>
      <c r="H3" s="112">
        <v>14</v>
      </c>
      <c r="J3" s="149" t="s">
        <v>11</v>
      </c>
      <c r="K3" s="149">
        <v>20</v>
      </c>
      <c r="M3" s="519" t="s">
        <v>12</v>
      </c>
      <c r="N3" s="150">
        <v>980</v>
      </c>
      <c r="O3" s="149" t="s">
        <v>13</v>
      </c>
      <c r="P3" s="148"/>
      <c r="Q3" s="519" t="s">
        <v>14</v>
      </c>
      <c r="R3" s="150">
        <v>250</v>
      </c>
      <c r="S3" s="149" t="s">
        <v>15</v>
      </c>
      <c r="T3" s="148"/>
      <c r="U3" s="150">
        <v>250</v>
      </c>
      <c r="V3" s="149">
        <v>4</v>
      </c>
    </row>
    <row r="4" spans="1:24">
      <c r="A4" s="371" t="s">
        <v>16</v>
      </c>
      <c r="B4" s="110"/>
      <c r="C4" s="113"/>
      <c r="D4" s="109">
        <v>90</v>
      </c>
      <c r="E4" s="109" t="s">
        <v>17</v>
      </c>
      <c r="G4" s="112">
        <v>128</v>
      </c>
      <c r="H4" s="112">
        <v>20</v>
      </c>
      <c r="J4" s="149" t="s">
        <v>18</v>
      </c>
      <c r="K4" s="149">
        <v>20</v>
      </c>
      <c r="M4" s="519"/>
      <c r="N4" s="151">
        <v>1760</v>
      </c>
      <c r="O4" s="149" t="s">
        <v>19</v>
      </c>
      <c r="P4" s="148"/>
      <c r="Q4" s="519"/>
      <c r="R4" s="151">
        <v>440</v>
      </c>
      <c r="S4" s="149" t="s">
        <v>20</v>
      </c>
      <c r="T4" s="148"/>
      <c r="U4" s="151">
        <v>440</v>
      </c>
      <c r="V4" s="149">
        <v>3.8</v>
      </c>
    </row>
    <row r="5" spans="1:24" ht="15" customHeight="1">
      <c r="A5" s="512" t="s">
        <v>21</v>
      </c>
      <c r="B5" s="513"/>
      <c r="C5" s="514"/>
      <c r="D5" s="141">
        <v>75</v>
      </c>
      <c r="E5" s="109" t="s">
        <v>17</v>
      </c>
      <c r="J5" s="149" t="s">
        <v>22</v>
      </c>
      <c r="K5" s="149">
        <v>20</v>
      </c>
      <c r="M5" s="519"/>
      <c r="N5" s="151">
        <v>3125</v>
      </c>
      <c r="O5" s="149" t="s">
        <v>23</v>
      </c>
      <c r="P5" s="148"/>
      <c r="Q5" s="519"/>
      <c r="R5" s="151">
        <v>980</v>
      </c>
      <c r="S5" s="149" t="s">
        <v>13</v>
      </c>
      <c r="T5" s="148"/>
      <c r="U5" s="151">
        <v>980</v>
      </c>
      <c r="V5" s="149">
        <v>3.8</v>
      </c>
    </row>
    <row r="6" spans="1:24">
      <c r="A6" s="515"/>
      <c r="B6" s="516"/>
      <c r="C6" s="517"/>
      <c r="D6" s="109"/>
      <c r="E6" s="109"/>
      <c r="G6" s="520" t="s">
        <v>24</v>
      </c>
      <c r="H6" s="518" t="s">
        <v>25</v>
      </c>
      <c r="J6" s="149" t="s">
        <v>26</v>
      </c>
      <c r="K6" s="149">
        <v>14</v>
      </c>
      <c r="M6" s="519"/>
      <c r="N6" s="151">
        <v>5470</v>
      </c>
      <c r="O6" s="149" t="s">
        <v>27</v>
      </c>
      <c r="P6" s="148"/>
      <c r="Q6" s="519"/>
      <c r="R6" s="151">
        <v>1760</v>
      </c>
      <c r="S6" s="149" t="s">
        <v>19</v>
      </c>
      <c r="T6" s="148"/>
      <c r="U6" s="151">
        <v>1760</v>
      </c>
      <c r="V6" s="149">
        <v>2.2999999999999998</v>
      </c>
    </row>
    <row r="7" spans="1:24">
      <c r="A7" s="371" t="s">
        <v>28</v>
      </c>
      <c r="B7" s="110"/>
      <c r="C7" s="113"/>
      <c r="D7" s="114">
        <v>600</v>
      </c>
      <c r="E7" s="109" t="s">
        <v>29</v>
      </c>
      <c r="G7" s="521"/>
      <c r="H7" s="522"/>
      <c r="J7" s="149" t="s">
        <v>30</v>
      </c>
      <c r="K7" s="149">
        <v>14</v>
      </c>
      <c r="Q7" s="519"/>
      <c r="R7" s="151">
        <v>3125</v>
      </c>
      <c r="S7" s="149" t="s">
        <v>23</v>
      </c>
      <c r="T7" s="148"/>
      <c r="U7" s="151">
        <v>3125</v>
      </c>
      <c r="V7" s="149">
        <v>2.2999999999999998</v>
      </c>
    </row>
    <row r="8" spans="1:24">
      <c r="A8" s="371" t="s">
        <v>31</v>
      </c>
      <c r="B8" s="110"/>
      <c r="C8" s="113"/>
      <c r="D8" s="116">
        <f>(24*60*60)/D7</f>
        <v>144</v>
      </c>
      <c r="E8" s="109" t="s">
        <v>32</v>
      </c>
      <c r="G8" s="112">
        <v>1</v>
      </c>
      <c r="H8" s="112">
        <v>600</v>
      </c>
      <c r="J8" s="149" t="s">
        <v>33</v>
      </c>
      <c r="K8" s="149">
        <v>14</v>
      </c>
      <c r="Q8" s="519"/>
      <c r="R8" s="151">
        <v>5470</v>
      </c>
      <c r="S8" s="149" t="s">
        <v>27</v>
      </c>
      <c r="T8" s="148"/>
      <c r="U8" s="151">
        <v>5470</v>
      </c>
      <c r="V8" s="149">
        <v>2.2999999999999998</v>
      </c>
    </row>
    <row r="9" spans="1:24">
      <c r="A9" s="371" t="s">
        <v>34</v>
      </c>
      <c r="B9" s="110"/>
      <c r="C9" s="113"/>
      <c r="D9" s="114">
        <v>0</v>
      </c>
      <c r="E9" s="109" t="s">
        <v>32</v>
      </c>
      <c r="G9" s="112">
        <v>2</v>
      </c>
      <c r="H9" s="112">
        <v>1800</v>
      </c>
      <c r="J9" s="149" t="s">
        <v>35</v>
      </c>
      <c r="K9" s="149">
        <v>14</v>
      </c>
    </row>
    <row r="10" spans="1:24">
      <c r="A10" s="371" t="s">
        <v>36</v>
      </c>
      <c r="B10" s="110"/>
      <c r="C10" s="113"/>
      <c r="D10" s="116">
        <f>D8+D9</f>
        <v>144</v>
      </c>
      <c r="E10" s="109" t="s">
        <v>32</v>
      </c>
      <c r="G10" s="112">
        <v>5</v>
      </c>
      <c r="H10" s="112">
        <v>3600</v>
      </c>
    </row>
    <row r="11" spans="1:24">
      <c r="A11" s="371" t="s">
        <v>37</v>
      </c>
      <c r="B11" s="110"/>
      <c r="C11" s="113"/>
      <c r="D11" s="116">
        <f>(24*60*60)/D10</f>
        <v>600</v>
      </c>
      <c r="E11" s="109" t="s">
        <v>29</v>
      </c>
      <c r="G11" s="112">
        <v>10</v>
      </c>
      <c r="H11" s="112">
        <v>7200</v>
      </c>
    </row>
    <row r="12" spans="1:24">
      <c r="A12" s="371" t="s">
        <v>38</v>
      </c>
      <c r="B12" s="110"/>
      <c r="C12" s="113"/>
      <c r="D12" s="114">
        <v>60</v>
      </c>
      <c r="E12" s="109" t="s">
        <v>29</v>
      </c>
      <c r="G12" s="112">
        <v>20</v>
      </c>
      <c r="H12" s="112">
        <v>10800</v>
      </c>
    </row>
    <row r="13" spans="1:24">
      <c r="A13" s="371" t="s">
        <v>39</v>
      </c>
      <c r="B13" s="110"/>
      <c r="C13" s="113"/>
      <c r="D13" s="143">
        <v>5470</v>
      </c>
      <c r="E13" s="109" t="s">
        <v>40</v>
      </c>
      <c r="G13" s="112">
        <v>30</v>
      </c>
      <c r="H13" s="112">
        <v>21600</v>
      </c>
    </row>
    <row r="14" spans="1:24">
      <c r="A14" s="371" t="s">
        <v>41</v>
      </c>
      <c r="B14" s="110"/>
      <c r="C14" s="113"/>
      <c r="D14" s="144">
        <v>47</v>
      </c>
      <c r="E14" s="109" t="s">
        <v>42</v>
      </c>
      <c r="G14" s="112">
        <v>60</v>
      </c>
      <c r="H14" s="112">
        <v>43200</v>
      </c>
    </row>
    <row r="15" spans="1:24">
      <c r="A15" s="371" t="s">
        <v>43</v>
      </c>
      <c r="B15" s="110"/>
      <c r="C15" s="113"/>
      <c r="D15" s="109">
        <v>10</v>
      </c>
      <c r="E15" s="109" t="s">
        <v>44</v>
      </c>
      <c r="G15" s="112">
        <v>120</v>
      </c>
      <c r="H15" s="112">
        <v>86400</v>
      </c>
    </row>
    <row r="16" spans="1:24">
      <c r="A16" s="510" t="s">
        <v>45</v>
      </c>
      <c r="B16" s="511"/>
      <c r="C16" s="497"/>
      <c r="D16" s="144">
        <v>1</v>
      </c>
      <c r="E16" s="109" t="s">
        <v>46</v>
      </c>
      <c r="G16" s="112">
        <v>300</v>
      </c>
      <c r="H16" s="140"/>
    </row>
    <row r="17" spans="1:8">
      <c r="A17" s="496"/>
      <c r="B17" s="511"/>
      <c r="C17" s="497"/>
      <c r="D17" s="109"/>
      <c r="E17" s="109"/>
      <c r="G17" s="112">
        <v>600</v>
      </c>
      <c r="H17" s="140"/>
    </row>
    <row r="18" spans="1:8">
      <c r="A18" s="496"/>
      <c r="B18" s="511"/>
      <c r="C18" s="497"/>
      <c r="D18" s="109"/>
      <c r="E18" s="109"/>
      <c r="G18" s="112">
        <v>1200</v>
      </c>
      <c r="H18" s="140"/>
    </row>
    <row r="19" spans="1:8">
      <c r="A19" s="496"/>
      <c r="B19" s="511"/>
      <c r="C19" s="497"/>
      <c r="D19" s="109"/>
      <c r="E19" s="109"/>
      <c r="G19" s="112">
        <v>1800</v>
      </c>
      <c r="H19" s="140"/>
    </row>
    <row r="20" spans="1:8" ht="45" customHeight="1">
      <c r="A20" s="494" t="s">
        <v>47</v>
      </c>
      <c r="B20" s="495"/>
      <c r="C20" s="122" t="s">
        <v>48</v>
      </c>
      <c r="D20" s="122" t="s">
        <v>49</v>
      </c>
      <c r="E20" s="122" t="s">
        <v>50</v>
      </c>
      <c r="G20" s="112">
        <v>3600</v>
      </c>
      <c r="H20" s="140"/>
    </row>
    <row r="21" spans="1:8" ht="15" customHeight="1">
      <c r="A21" s="504" t="s">
        <v>51</v>
      </c>
      <c r="B21" s="109"/>
      <c r="C21" s="123"/>
      <c r="D21" s="116"/>
      <c r="E21" s="116">
        <f>C21*D21</f>
        <v>0</v>
      </c>
      <c r="G21" s="112">
        <v>7200</v>
      </c>
      <c r="H21" s="140"/>
    </row>
    <row r="22" spans="1:8" ht="15" customHeight="1">
      <c r="A22" s="505"/>
      <c r="B22" s="109" t="s">
        <v>108</v>
      </c>
      <c r="C22" s="123">
        <f>15000++(W2*10^-3)*X2</f>
        <v>15000.6</v>
      </c>
      <c r="D22" s="116">
        <f>100*4</f>
        <v>400</v>
      </c>
      <c r="E22" s="116">
        <f>C22*D22</f>
        <v>6000240</v>
      </c>
      <c r="G22" s="112">
        <v>10800</v>
      </c>
      <c r="H22" s="140"/>
    </row>
    <row r="23" spans="1:8" ht="15" customHeight="1">
      <c r="A23" s="505"/>
      <c r="B23" s="124" t="s">
        <v>53</v>
      </c>
      <c r="C23" s="123">
        <f>D14*1000/(D5/100)</f>
        <v>62666.666666666664</v>
      </c>
      <c r="D23" s="116">
        <f>((37+D15)*8/D13)*1000</f>
        <v>68.738574040219376</v>
      </c>
      <c r="E23" s="116">
        <f>C23*D23</f>
        <v>4307617.3065204136</v>
      </c>
      <c r="G23" s="112">
        <v>21600</v>
      </c>
      <c r="H23" s="140"/>
    </row>
    <row r="24" spans="1:8" ht="15" customHeight="1">
      <c r="A24" s="505"/>
      <c r="B24" s="125" t="s">
        <v>54</v>
      </c>
      <c r="C24" s="123">
        <f>C25</f>
        <v>15000</v>
      </c>
      <c r="D24" s="116">
        <f>100+200+((IF(D13=U3,V3,IF(D13=U4,V4,IF(D13=U5,V5,IF(D13=U6,V6,IF(D13=U7,V7,V8))))))*1000*D16)</f>
        <v>2600</v>
      </c>
      <c r="E24" s="116">
        <f t="shared" ref="E24:E26" si="0">C24*D24</f>
        <v>39000000</v>
      </c>
      <c r="H24" s="140"/>
    </row>
    <row r="25" spans="1:8" ht="15" customHeight="1">
      <c r="A25" s="506"/>
      <c r="B25" s="109" t="s">
        <v>55</v>
      </c>
      <c r="C25" s="123">
        <v>15000</v>
      </c>
      <c r="D25" s="126">
        <v>0</v>
      </c>
      <c r="E25" s="116">
        <f t="shared" si="0"/>
        <v>0</v>
      </c>
    </row>
    <row r="26" spans="1:8" ht="15" customHeight="1">
      <c r="A26" s="496" t="s">
        <v>56</v>
      </c>
      <c r="B26" s="497"/>
      <c r="C26" s="157">
        <f>12+(W2*10^-3)*X2</f>
        <v>12.6</v>
      </c>
      <c r="D26" s="116">
        <f>(D11*1000)-((D11/D12)*D22)-SUM(D23:D25)</f>
        <v>593331.26142595976</v>
      </c>
      <c r="E26" s="116">
        <f t="shared" si="0"/>
        <v>7475973.893967093</v>
      </c>
    </row>
    <row r="27" spans="1:8" ht="15" customHeight="1">
      <c r="A27" s="127"/>
      <c r="B27" s="128"/>
      <c r="C27" s="129"/>
      <c r="D27" s="130"/>
      <c r="E27" s="131"/>
    </row>
    <row r="28" spans="1:8">
      <c r="A28" s="498" t="s">
        <v>57</v>
      </c>
      <c r="B28" s="499"/>
      <c r="C28" s="499"/>
      <c r="D28" s="499"/>
      <c r="E28" s="500"/>
    </row>
    <row r="29" spans="1:8">
      <c r="A29" s="501" t="s">
        <v>58</v>
      </c>
      <c r="B29" s="502"/>
      <c r="C29" s="503"/>
      <c r="D29" s="132">
        <f>((E23+E25+E26)+((E21+E22)*(D11/D12)))/(D11*1000)+(E24/(24*60*60*1000))</f>
        <v>120.09470755636806</v>
      </c>
      <c r="E29" s="133" t="s">
        <v>59</v>
      </c>
    </row>
    <row r="30" spans="1:8">
      <c r="A30" s="121" t="s">
        <v>60</v>
      </c>
      <c r="B30" s="121"/>
      <c r="C30" s="111"/>
      <c r="D30" s="134">
        <f>(D3*1000*(D4/100)/D29)/24</f>
        <v>1092.8874608266651</v>
      </c>
      <c r="E30" s="135" t="s">
        <v>61</v>
      </c>
    </row>
    <row r="31" spans="1:8">
      <c r="D31" s="146">
        <f>D30/365</f>
        <v>2.9942122214429183</v>
      </c>
      <c r="E31" s="112" t="s">
        <v>62</v>
      </c>
    </row>
    <row r="32" spans="1:8">
      <c r="C32" s="137"/>
      <c r="D32" s="147">
        <f>D31*12</f>
        <v>35.93054665731502</v>
      </c>
      <c r="E32" s="139" t="s">
        <v>63</v>
      </c>
    </row>
    <row r="33" spans="3:5">
      <c r="C33" s="137"/>
      <c r="D33" s="137"/>
      <c r="E33" s="140"/>
    </row>
    <row r="34" spans="3:5">
      <c r="C34" s="137"/>
      <c r="D34" s="137"/>
      <c r="E34" s="140"/>
    </row>
    <row r="35" spans="3:5">
      <c r="C35" s="137"/>
      <c r="D35" s="137"/>
      <c r="E35" s="140"/>
    </row>
    <row r="36" spans="3:5">
      <c r="C36" s="137"/>
      <c r="D36" s="137"/>
      <c r="E36" s="140"/>
    </row>
    <row r="37" spans="3:5">
      <c r="C37" s="137"/>
      <c r="D37" s="137"/>
      <c r="E37" s="140"/>
    </row>
    <row r="38" spans="3:5">
      <c r="C38" s="137"/>
      <c r="D38" s="137"/>
      <c r="E38" s="140"/>
    </row>
    <row r="40" spans="3:5">
      <c r="C40" s="137"/>
      <c r="D40" s="137"/>
      <c r="E40" s="140"/>
    </row>
    <row r="41" spans="3:5">
      <c r="C41" s="137"/>
      <c r="D41" s="137"/>
      <c r="E41" s="140"/>
    </row>
    <row r="42" spans="3:5">
      <c r="C42" s="137"/>
      <c r="D42" s="137"/>
      <c r="E42" s="140"/>
    </row>
    <row r="43" spans="3:5">
      <c r="C43" s="137"/>
      <c r="D43" s="137"/>
      <c r="E43" s="140"/>
    </row>
    <row r="44" spans="3:5">
      <c r="C44" s="137"/>
      <c r="D44" s="137"/>
      <c r="E44" s="140"/>
    </row>
    <row r="45" spans="3:5">
      <c r="C45" s="137"/>
      <c r="D45" s="137"/>
      <c r="E45" s="140"/>
    </row>
    <row r="46" spans="3:5">
      <c r="C46" s="137"/>
      <c r="D46" s="137"/>
      <c r="E46" s="140"/>
    </row>
    <row r="47" spans="3:5">
      <c r="C47" s="137"/>
      <c r="D47" s="137"/>
      <c r="E47" s="140"/>
    </row>
  </sheetData>
  <mergeCells count="27">
    <mergeCell ref="V1:V2"/>
    <mergeCell ref="A5:C6"/>
    <mergeCell ref="Q1:Q2"/>
    <mergeCell ref="Q3:Q8"/>
    <mergeCell ref="R1:R2"/>
    <mergeCell ref="S1:S2"/>
    <mergeCell ref="U1:U2"/>
    <mergeCell ref="K1:K2"/>
    <mergeCell ref="M1:M2"/>
    <mergeCell ref="M3:M6"/>
    <mergeCell ref="N1:N2"/>
    <mergeCell ref="O1:O2"/>
    <mergeCell ref="G1:G2"/>
    <mergeCell ref="G6:G7"/>
    <mergeCell ref="H1:H2"/>
    <mergeCell ref="H6:H7"/>
    <mergeCell ref="J1:J2"/>
    <mergeCell ref="A20:B20"/>
    <mergeCell ref="A26:B26"/>
    <mergeCell ref="A28:E28"/>
    <mergeCell ref="A29:C29"/>
    <mergeCell ref="A21:A25"/>
    <mergeCell ref="A1:E1"/>
    <mergeCell ref="A16:C16"/>
    <mergeCell ref="A17:C17"/>
    <mergeCell ref="A18:C18"/>
    <mergeCell ref="A19:C19"/>
  </mergeCells>
  <dataValidations count="4">
    <dataValidation type="list" allowBlank="1" showInputMessage="1" showErrorMessage="1" sqref="D7" xr:uid="{00000000-0002-0000-1A00-000000000000}">
      <formula1>$H$8:$H$15</formula1>
    </dataValidation>
    <dataValidation type="list" allowBlank="1" showInputMessage="1" showErrorMessage="1" sqref="D12" xr:uid="{00000000-0002-0000-1A00-000001000000}">
      <formula1>$G$8:$G$23</formula1>
    </dataValidation>
    <dataValidation type="list" allowBlank="1" showInputMessage="1" showErrorMessage="1" sqref="D13" xr:uid="{00000000-0002-0000-1A00-000002000000}">
      <formula1>$R$3:$R$8</formula1>
    </dataValidation>
    <dataValidation type="list" allowBlank="1" showInputMessage="1" showErrorMessage="1" sqref="D14" xr:uid="{00000000-0002-0000-1A00-000003000000}">
      <formula1>$G$3:$G$4</formula1>
    </dataValidation>
  </dataValidation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X47"/>
  <sheetViews>
    <sheetView workbookViewId="0">
      <selection activeCell="W2" sqref="W2:X2"/>
    </sheetView>
  </sheetViews>
  <sheetFormatPr defaultColWidth="8.875" defaultRowHeight="15"/>
  <cols>
    <col min="1" max="1" width="7.125" customWidth="1"/>
    <col min="2" max="2" width="42.375" customWidth="1"/>
    <col min="3" max="4" width="11.125" customWidth="1"/>
    <col min="5" max="5" width="11.75" customWidth="1"/>
    <col min="6" max="6" width="2.875" style="107" customWidth="1"/>
    <col min="7" max="8" width="15.25" customWidth="1"/>
    <col min="9" max="9" width="2.875" customWidth="1"/>
    <col min="10" max="10" width="8.375" customWidth="1"/>
    <col min="12" max="12" width="2.875" customWidth="1"/>
    <col min="13" max="13" width="8.375" customWidth="1"/>
    <col min="15" max="15" width="9.875" customWidth="1"/>
    <col min="16" max="16" width="2.875" customWidth="1"/>
    <col min="17" max="17" width="8.375" customWidth="1"/>
    <col min="19" max="19" width="10.125" customWidth="1"/>
    <col min="20" max="20" width="2.875" customWidth="1"/>
    <col min="23" max="23" width="21.375" customWidth="1"/>
  </cols>
  <sheetData>
    <row r="1" spans="1:24" ht="15" customHeight="1">
      <c r="A1" s="507" t="s">
        <v>0</v>
      </c>
      <c r="B1" s="508"/>
      <c r="C1" s="508"/>
      <c r="D1" s="508"/>
      <c r="E1" s="509"/>
      <c r="G1" s="493" t="s">
        <v>1</v>
      </c>
      <c r="H1" s="493" t="s">
        <v>2</v>
      </c>
      <c r="J1" s="493" t="s">
        <v>3</v>
      </c>
      <c r="K1" s="493" t="s">
        <v>2</v>
      </c>
      <c r="M1" s="493" t="s">
        <v>3</v>
      </c>
      <c r="N1" s="493" t="s">
        <v>4</v>
      </c>
      <c r="O1" s="493" t="s">
        <v>5</v>
      </c>
      <c r="Q1" s="493" t="s">
        <v>3</v>
      </c>
      <c r="R1" s="493" t="s">
        <v>4</v>
      </c>
      <c r="S1" s="493" t="s">
        <v>5</v>
      </c>
      <c r="T1" s="148"/>
      <c r="U1" s="493" t="s">
        <v>4</v>
      </c>
      <c r="V1" s="493" t="s">
        <v>6</v>
      </c>
      <c r="W1" t="s">
        <v>109</v>
      </c>
      <c r="X1" t="s">
        <v>106</v>
      </c>
    </row>
    <row r="2" spans="1:24" ht="15" customHeight="1">
      <c r="A2" s="371" t="s">
        <v>7</v>
      </c>
      <c r="B2" s="110"/>
      <c r="C2" s="111"/>
      <c r="D2" s="109">
        <v>1</v>
      </c>
      <c r="E2" s="109" t="s">
        <v>8</v>
      </c>
      <c r="G2" s="493"/>
      <c r="H2" s="493"/>
      <c r="J2" s="493"/>
      <c r="K2" s="493"/>
      <c r="M2" s="518"/>
      <c r="N2" s="493"/>
      <c r="O2" s="493"/>
      <c r="P2" s="148"/>
      <c r="Q2" s="518"/>
      <c r="R2" s="493"/>
      <c r="S2" s="493"/>
      <c r="T2" s="148"/>
      <c r="U2" s="493"/>
      <c r="V2" s="493"/>
      <c r="W2">
        <v>600</v>
      </c>
      <c r="X2">
        <v>1</v>
      </c>
    </row>
    <row r="3" spans="1:24" ht="15.75" customHeight="1">
      <c r="A3" s="371" t="s">
        <v>9</v>
      </c>
      <c r="B3" s="110"/>
      <c r="C3" s="113"/>
      <c r="D3" s="109">
        <v>3500</v>
      </c>
      <c r="E3" s="109" t="s">
        <v>10</v>
      </c>
      <c r="G3" s="112">
        <v>47</v>
      </c>
      <c r="H3" s="112">
        <v>14</v>
      </c>
      <c r="J3" s="149" t="s">
        <v>11</v>
      </c>
      <c r="K3" s="149">
        <v>20</v>
      </c>
      <c r="M3" s="519" t="s">
        <v>12</v>
      </c>
      <c r="N3" s="150">
        <v>980</v>
      </c>
      <c r="O3" s="149" t="s">
        <v>13</v>
      </c>
      <c r="P3" s="148"/>
      <c r="Q3" s="519" t="s">
        <v>14</v>
      </c>
      <c r="R3" s="150">
        <v>250</v>
      </c>
      <c r="S3" s="149" t="s">
        <v>15</v>
      </c>
      <c r="T3" s="148"/>
      <c r="U3" s="150">
        <v>250</v>
      </c>
      <c r="V3" s="149">
        <v>4</v>
      </c>
    </row>
    <row r="4" spans="1:24">
      <c r="A4" s="371" t="s">
        <v>16</v>
      </c>
      <c r="B4" s="110"/>
      <c r="C4" s="113"/>
      <c r="D4" s="109">
        <v>90</v>
      </c>
      <c r="E4" s="109" t="s">
        <v>17</v>
      </c>
      <c r="G4" s="112">
        <v>128</v>
      </c>
      <c r="H4" s="112">
        <v>20</v>
      </c>
      <c r="J4" s="149" t="s">
        <v>18</v>
      </c>
      <c r="K4" s="149">
        <v>20</v>
      </c>
      <c r="M4" s="519"/>
      <c r="N4" s="151">
        <v>1760</v>
      </c>
      <c r="O4" s="149" t="s">
        <v>19</v>
      </c>
      <c r="P4" s="148"/>
      <c r="Q4" s="519"/>
      <c r="R4" s="151">
        <v>440</v>
      </c>
      <c r="S4" s="149" t="s">
        <v>20</v>
      </c>
      <c r="T4" s="148"/>
      <c r="U4" s="151">
        <v>440</v>
      </c>
      <c r="V4" s="149">
        <v>3.8</v>
      </c>
    </row>
    <row r="5" spans="1:24" ht="15" customHeight="1">
      <c r="A5" s="512" t="s">
        <v>21</v>
      </c>
      <c r="B5" s="513"/>
      <c r="C5" s="514"/>
      <c r="D5" s="141">
        <v>75</v>
      </c>
      <c r="E5" s="109" t="s">
        <v>17</v>
      </c>
      <c r="J5" s="149" t="s">
        <v>22</v>
      </c>
      <c r="K5" s="149">
        <v>20</v>
      </c>
      <c r="M5" s="519"/>
      <c r="N5" s="151">
        <v>3125</v>
      </c>
      <c r="O5" s="149" t="s">
        <v>23</v>
      </c>
      <c r="P5" s="148"/>
      <c r="Q5" s="519"/>
      <c r="R5" s="151">
        <v>980</v>
      </c>
      <c r="S5" s="149" t="s">
        <v>13</v>
      </c>
      <c r="T5" s="148"/>
      <c r="U5" s="151">
        <v>980</v>
      </c>
      <c r="V5" s="149">
        <v>3.8</v>
      </c>
    </row>
    <row r="6" spans="1:24">
      <c r="A6" s="515"/>
      <c r="B6" s="516"/>
      <c r="C6" s="517"/>
      <c r="D6" s="109"/>
      <c r="E6" s="109"/>
      <c r="G6" s="520" t="s">
        <v>24</v>
      </c>
      <c r="H6" s="518" t="s">
        <v>25</v>
      </c>
      <c r="J6" s="149" t="s">
        <v>26</v>
      </c>
      <c r="K6" s="149">
        <v>14</v>
      </c>
      <c r="M6" s="519"/>
      <c r="N6" s="151">
        <v>5470</v>
      </c>
      <c r="O6" s="149" t="s">
        <v>27</v>
      </c>
      <c r="P6" s="148"/>
      <c r="Q6" s="519"/>
      <c r="R6" s="151">
        <v>1760</v>
      </c>
      <c r="S6" s="149" t="s">
        <v>19</v>
      </c>
      <c r="T6" s="148"/>
      <c r="U6" s="151">
        <v>1760</v>
      </c>
      <c r="V6" s="149">
        <v>2.2999999999999998</v>
      </c>
    </row>
    <row r="7" spans="1:24">
      <c r="A7" s="371" t="s">
        <v>28</v>
      </c>
      <c r="B7" s="110"/>
      <c r="C7" s="113"/>
      <c r="D7" s="114">
        <v>600</v>
      </c>
      <c r="E7" s="109" t="s">
        <v>29</v>
      </c>
      <c r="G7" s="521"/>
      <c r="H7" s="522"/>
      <c r="J7" s="149" t="s">
        <v>30</v>
      </c>
      <c r="K7" s="149">
        <v>14</v>
      </c>
      <c r="Q7" s="519"/>
      <c r="R7" s="151">
        <v>3125</v>
      </c>
      <c r="S7" s="149" t="s">
        <v>23</v>
      </c>
      <c r="T7" s="148"/>
      <c r="U7" s="151">
        <v>3125</v>
      </c>
      <c r="V7" s="149">
        <v>2.2999999999999998</v>
      </c>
    </row>
    <row r="8" spans="1:24">
      <c r="A8" s="371" t="s">
        <v>31</v>
      </c>
      <c r="B8" s="110"/>
      <c r="C8" s="113"/>
      <c r="D8" s="116">
        <f>(24*60*60)/D7</f>
        <v>144</v>
      </c>
      <c r="E8" s="109" t="s">
        <v>32</v>
      </c>
      <c r="G8" s="112">
        <v>1</v>
      </c>
      <c r="H8" s="112">
        <v>600</v>
      </c>
      <c r="J8" s="149" t="s">
        <v>33</v>
      </c>
      <c r="K8" s="149">
        <v>14</v>
      </c>
      <c r="Q8" s="519"/>
      <c r="R8" s="151">
        <v>5470</v>
      </c>
      <c r="S8" s="149" t="s">
        <v>27</v>
      </c>
      <c r="T8" s="148"/>
      <c r="U8" s="151">
        <v>5470</v>
      </c>
      <c r="V8" s="149">
        <v>2.2999999999999998</v>
      </c>
    </row>
    <row r="9" spans="1:24">
      <c r="A9" s="371" t="s">
        <v>34</v>
      </c>
      <c r="B9" s="110"/>
      <c r="C9" s="113"/>
      <c r="D9" s="114">
        <v>0</v>
      </c>
      <c r="E9" s="109" t="s">
        <v>32</v>
      </c>
      <c r="G9" s="112">
        <v>2</v>
      </c>
      <c r="H9" s="112">
        <v>1800</v>
      </c>
      <c r="J9" s="149" t="s">
        <v>35</v>
      </c>
      <c r="K9" s="149">
        <v>14</v>
      </c>
    </row>
    <row r="10" spans="1:24">
      <c r="A10" s="371" t="s">
        <v>36</v>
      </c>
      <c r="B10" s="110"/>
      <c r="C10" s="113"/>
      <c r="D10" s="116">
        <f>D8+D9</f>
        <v>144</v>
      </c>
      <c r="E10" s="109" t="s">
        <v>32</v>
      </c>
      <c r="G10" s="112">
        <v>5</v>
      </c>
      <c r="H10" s="112">
        <v>3600</v>
      </c>
    </row>
    <row r="11" spans="1:24">
      <c r="A11" s="371" t="s">
        <v>37</v>
      </c>
      <c r="B11" s="110"/>
      <c r="C11" s="113"/>
      <c r="D11" s="116">
        <f>(24*60*60)/D10</f>
        <v>600</v>
      </c>
      <c r="E11" s="109" t="s">
        <v>29</v>
      </c>
      <c r="G11" s="112">
        <v>10</v>
      </c>
      <c r="H11" s="112">
        <v>7200</v>
      </c>
    </row>
    <row r="12" spans="1:24">
      <c r="A12" s="371" t="s">
        <v>38</v>
      </c>
      <c r="B12" s="110"/>
      <c r="C12" s="113"/>
      <c r="D12" s="114">
        <v>60</v>
      </c>
      <c r="E12" s="109" t="s">
        <v>29</v>
      </c>
      <c r="G12" s="112">
        <v>20</v>
      </c>
      <c r="H12" s="112">
        <v>10800</v>
      </c>
    </row>
    <row r="13" spans="1:24">
      <c r="A13" s="371" t="s">
        <v>39</v>
      </c>
      <c r="B13" s="110"/>
      <c r="C13" s="113"/>
      <c r="D13" s="143">
        <v>5470</v>
      </c>
      <c r="E13" s="109" t="s">
        <v>40</v>
      </c>
      <c r="G13" s="112">
        <v>30</v>
      </c>
      <c r="H13" s="112">
        <v>21600</v>
      </c>
    </row>
    <row r="14" spans="1:24">
      <c r="A14" s="371" t="s">
        <v>41</v>
      </c>
      <c r="B14" s="110"/>
      <c r="C14" s="113"/>
      <c r="D14" s="144">
        <v>128</v>
      </c>
      <c r="E14" s="109" t="s">
        <v>42</v>
      </c>
      <c r="G14" s="112">
        <v>60</v>
      </c>
      <c r="H14" s="112">
        <v>43200</v>
      </c>
    </row>
    <row r="15" spans="1:24">
      <c r="A15" s="371" t="s">
        <v>43</v>
      </c>
      <c r="B15" s="110"/>
      <c r="C15" s="113"/>
      <c r="D15" s="109">
        <v>10</v>
      </c>
      <c r="E15" s="109" t="s">
        <v>44</v>
      </c>
      <c r="G15" s="112">
        <v>120</v>
      </c>
      <c r="H15" s="112">
        <v>86400</v>
      </c>
    </row>
    <row r="16" spans="1:24">
      <c r="A16" s="510" t="s">
        <v>45</v>
      </c>
      <c r="B16" s="511"/>
      <c r="C16" s="497"/>
      <c r="D16" s="144">
        <v>1</v>
      </c>
      <c r="E16" s="109" t="s">
        <v>46</v>
      </c>
      <c r="G16" s="112">
        <v>300</v>
      </c>
      <c r="H16" s="140"/>
    </row>
    <row r="17" spans="1:15">
      <c r="A17" s="496"/>
      <c r="B17" s="511"/>
      <c r="C17" s="497"/>
      <c r="D17" s="109"/>
      <c r="E17" s="109"/>
      <c r="G17" s="112">
        <v>600</v>
      </c>
      <c r="H17" s="140"/>
    </row>
    <row r="18" spans="1:15">
      <c r="A18" s="496"/>
      <c r="B18" s="511"/>
      <c r="C18" s="497"/>
      <c r="D18" s="109"/>
      <c r="E18" s="109"/>
      <c r="G18" s="112">
        <v>1200</v>
      </c>
      <c r="H18" s="140"/>
    </row>
    <row r="19" spans="1:15">
      <c r="A19" s="496"/>
      <c r="B19" s="511"/>
      <c r="C19" s="497"/>
      <c r="D19" s="109"/>
      <c r="E19" s="109"/>
      <c r="G19" s="112">
        <v>1800</v>
      </c>
      <c r="H19" s="140"/>
      <c r="O19" t="s">
        <v>29</v>
      </c>
    </row>
    <row r="20" spans="1:15" ht="45" customHeight="1">
      <c r="A20" s="494" t="s">
        <v>47</v>
      </c>
      <c r="B20" s="495"/>
      <c r="C20" s="122" t="s">
        <v>48</v>
      </c>
      <c r="D20" s="122" t="s">
        <v>49</v>
      </c>
      <c r="E20" s="122" t="s">
        <v>50</v>
      </c>
      <c r="G20" s="112">
        <v>3600</v>
      </c>
      <c r="H20" s="140"/>
    </row>
    <row r="21" spans="1:15" ht="15" customHeight="1">
      <c r="A21" s="504" t="s">
        <v>51</v>
      </c>
      <c r="B21" s="109"/>
      <c r="C21" s="123"/>
      <c r="D21" s="116"/>
      <c r="E21" s="116">
        <f>C21*D21</f>
        <v>0</v>
      </c>
      <c r="G21" s="112">
        <v>7200</v>
      </c>
      <c r="H21" s="140"/>
    </row>
    <row r="22" spans="1:15" ht="15" customHeight="1">
      <c r="A22" s="505"/>
      <c r="B22" s="109" t="s">
        <v>108</v>
      </c>
      <c r="C22" s="123">
        <f>15000++(W2*10^-3)*X2</f>
        <v>15000.6</v>
      </c>
      <c r="D22" s="116">
        <f>100*4</f>
        <v>400</v>
      </c>
      <c r="E22" s="116">
        <f>C22*D22</f>
        <v>6000240</v>
      </c>
      <c r="G22" s="112">
        <v>10800</v>
      </c>
      <c r="H22" s="140"/>
    </row>
    <row r="23" spans="1:15" ht="15" customHeight="1">
      <c r="A23" s="505"/>
      <c r="B23" s="124" t="s">
        <v>53</v>
      </c>
      <c r="C23" s="123">
        <f>D14*1000/(D5/100)</f>
        <v>170666.66666666666</v>
      </c>
      <c r="D23" s="116">
        <f>((37+D15)*8/D13)*1000</f>
        <v>68.738574040219376</v>
      </c>
      <c r="E23" s="116">
        <f>C23*D23</f>
        <v>11731383.302864106</v>
      </c>
      <c r="G23" s="112">
        <v>21600</v>
      </c>
      <c r="H23" s="140"/>
    </row>
    <row r="24" spans="1:15" ht="15" customHeight="1">
      <c r="A24" s="505"/>
      <c r="B24" s="125" t="s">
        <v>54</v>
      </c>
      <c r="C24" s="123">
        <f>C25</f>
        <v>15000</v>
      </c>
      <c r="D24" s="116">
        <f>100+200+((IF(D13=U3,V3,IF(D13=U4,V4,IF(D13=U5,V5,IF(D13=U6,V6,IF(D13=U7,V7,V8))))))*1000*D16)</f>
        <v>2600</v>
      </c>
      <c r="E24" s="116">
        <f t="shared" ref="E24:E26" si="0">C24*D24</f>
        <v>39000000</v>
      </c>
      <c r="H24" s="140"/>
    </row>
    <row r="25" spans="1:15" ht="15" customHeight="1">
      <c r="A25" s="506"/>
      <c r="B25" s="109" t="s">
        <v>55</v>
      </c>
      <c r="C25" s="123">
        <v>15000</v>
      </c>
      <c r="D25" s="126">
        <v>0</v>
      </c>
      <c r="E25" s="116">
        <f t="shared" si="0"/>
        <v>0</v>
      </c>
    </row>
    <row r="26" spans="1:15" ht="15" customHeight="1">
      <c r="A26" s="496" t="s">
        <v>56</v>
      </c>
      <c r="B26" s="497"/>
      <c r="C26" s="157">
        <f>12+(W2*10^-3)*X2</f>
        <v>12.6</v>
      </c>
      <c r="D26" s="116">
        <f>(D11*1000)-((D11/D12)*D22)-SUM(D23:D25)</f>
        <v>593331.26142595976</v>
      </c>
      <c r="E26" s="116">
        <f t="shared" si="0"/>
        <v>7475973.893967093</v>
      </c>
    </row>
    <row r="27" spans="1:15" ht="15" customHeight="1">
      <c r="A27" s="127"/>
      <c r="B27" s="128"/>
      <c r="C27" s="129"/>
      <c r="D27" s="130"/>
      <c r="E27" s="131"/>
    </row>
    <row r="28" spans="1:15">
      <c r="A28" s="498" t="s">
        <v>57</v>
      </c>
      <c r="B28" s="499"/>
      <c r="C28" s="499"/>
      <c r="D28" s="499"/>
      <c r="E28" s="500"/>
    </row>
    <row r="29" spans="1:15">
      <c r="A29" s="501" t="s">
        <v>58</v>
      </c>
      <c r="B29" s="502"/>
      <c r="C29" s="503"/>
      <c r="D29" s="132">
        <f>((E23+E25+E26)+((E21+E22)*(D11/D12)))/(D11*1000)+(E24/(24*60*60*1000))</f>
        <v>132.46765088360755</v>
      </c>
      <c r="E29" s="133" t="s">
        <v>59</v>
      </c>
    </row>
    <row r="30" spans="1:15">
      <c r="A30" s="121" t="s">
        <v>60</v>
      </c>
      <c r="B30" s="121"/>
      <c r="C30" s="111"/>
      <c r="D30" s="134">
        <f>(D3*1000*(D4/100)/D29)/24</f>
        <v>990.80793782115586</v>
      </c>
      <c r="E30" s="135" t="s">
        <v>61</v>
      </c>
    </row>
    <row r="31" spans="1:15">
      <c r="D31" s="146">
        <f>D30/365</f>
        <v>2.714542295400427</v>
      </c>
      <c r="E31" s="112" t="s">
        <v>62</v>
      </c>
    </row>
    <row r="32" spans="1:15">
      <c r="C32" s="137"/>
      <c r="D32" s="147">
        <f>D31*12</f>
        <v>32.574507544805122</v>
      </c>
      <c r="E32" s="139" t="s">
        <v>63</v>
      </c>
    </row>
    <row r="33" spans="3:5">
      <c r="C33" s="137"/>
      <c r="D33" s="137"/>
      <c r="E33" s="140"/>
    </row>
    <row r="34" spans="3:5">
      <c r="C34" s="137"/>
      <c r="D34" s="137"/>
      <c r="E34" s="140"/>
    </row>
    <row r="35" spans="3:5">
      <c r="C35" s="137"/>
      <c r="D35" s="137"/>
      <c r="E35" s="140"/>
    </row>
    <row r="36" spans="3:5">
      <c r="C36" s="137"/>
      <c r="D36" s="137"/>
      <c r="E36" s="140"/>
    </row>
    <row r="37" spans="3:5">
      <c r="C37" s="137"/>
      <c r="D37" s="137"/>
      <c r="E37" s="140"/>
    </row>
    <row r="38" spans="3:5">
      <c r="C38" s="137"/>
      <c r="D38" s="137"/>
      <c r="E38" s="140"/>
    </row>
    <row r="40" spans="3:5">
      <c r="C40" s="137"/>
      <c r="D40" s="137"/>
      <c r="E40" s="140"/>
    </row>
    <row r="41" spans="3:5">
      <c r="C41" s="137"/>
      <c r="D41" s="137"/>
      <c r="E41" s="140"/>
    </row>
    <row r="42" spans="3:5">
      <c r="C42" s="137"/>
      <c r="D42" s="137"/>
      <c r="E42" s="140"/>
    </row>
    <row r="43" spans="3:5">
      <c r="C43" s="137"/>
      <c r="D43" s="137"/>
      <c r="E43" s="140"/>
    </row>
    <row r="44" spans="3:5">
      <c r="C44" s="137"/>
      <c r="D44" s="137"/>
      <c r="E44" s="140"/>
    </row>
    <row r="45" spans="3:5">
      <c r="C45" s="137"/>
      <c r="D45" s="137"/>
      <c r="E45" s="140"/>
    </row>
    <row r="46" spans="3:5">
      <c r="C46" s="137"/>
      <c r="D46" s="137"/>
      <c r="E46" s="140"/>
    </row>
    <row r="47" spans="3:5">
      <c r="C47" s="137"/>
      <c r="D47" s="137"/>
      <c r="E47" s="140"/>
    </row>
  </sheetData>
  <mergeCells count="27">
    <mergeCell ref="V1:V2"/>
    <mergeCell ref="A5:C6"/>
    <mergeCell ref="Q1:Q2"/>
    <mergeCell ref="Q3:Q8"/>
    <mergeCell ref="R1:R2"/>
    <mergeCell ref="S1:S2"/>
    <mergeCell ref="U1:U2"/>
    <mergeCell ref="K1:K2"/>
    <mergeCell ref="M1:M2"/>
    <mergeCell ref="M3:M6"/>
    <mergeCell ref="N1:N2"/>
    <mergeCell ref="O1:O2"/>
    <mergeCell ref="G1:G2"/>
    <mergeCell ref="G6:G7"/>
    <mergeCell ref="H1:H2"/>
    <mergeCell ref="H6:H7"/>
    <mergeCell ref="J1:J2"/>
    <mergeCell ref="A20:B20"/>
    <mergeCell ref="A26:B26"/>
    <mergeCell ref="A28:E28"/>
    <mergeCell ref="A29:C29"/>
    <mergeCell ref="A21:A25"/>
    <mergeCell ref="A1:E1"/>
    <mergeCell ref="A16:C16"/>
    <mergeCell ref="A17:C17"/>
    <mergeCell ref="A18:C18"/>
    <mergeCell ref="A19:C19"/>
  </mergeCells>
  <dataValidations count="4">
    <dataValidation type="list" allowBlank="1" showInputMessage="1" showErrorMessage="1" sqref="D7" xr:uid="{00000000-0002-0000-1B00-000000000000}">
      <formula1>$H$8:$H$15</formula1>
    </dataValidation>
    <dataValidation type="list" allowBlank="1" showInputMessage="1" showErrorMessage="1" sqref="D12" xr:uid="{00000000-0002-0000-1B00-000001000000}">
      <formula1>$G$8:$G$23</formula1>
    </dataValidation>
    <dataValidation type="list" allowBlank="1" showInputMessage="1" showErrorMessage="1" sqref="D13" xr:uid="{00000000-0002-0000-1B00-000002000000}">
      <formula1>$R$3:$R$8</formula1>
    </dataValidation>
    <dataValidation type="list" allowBlank="1" showInputMessage="1" showErrorMessage="1" sqref="D14" xr:uid="{00000000-0002-0000-1B00-000003000000}">
      <formula1>$G$3:$G$4</formula1>
    </dataValidation>
  </dataValidation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V47"/>
  <sheetViews>
    <sheetView workbookViewId="0">
      <selection activeCell="W2" sqref="W2:X2"/>
    </sheetView>
  </sheetViews>
  <sheetFormatPr defaultColWidth="8.875" defaultRowHeight="15"/>
  <cols>
    <col min="1" max="1" width="7.125" customWidth="1"/>
    <col min="2" max="2" width="42.375" customWidth="1"/>
    <col min="3" max="4" width="11.125" customWidth="1"/>
    <col min="5" max="5" width="11.75" customWidth="1"/>
    <col min="6" max="6" width="2.875" style="107" customWidth="1"/>
    <col min="7" max="8" width="15.25" customWidth="1"/>
    <col min="9" max="9" width="2.875" customWidth="1"/>
    <col min="10" max="10" width="8.375" customWidth="1"/>
    <col min="12" max="12" width="2.875" customWidth="1"/>
    <col min="13" max="13" width="8.375" customWidth="1"/>
    <col min="15" max="15" width="9.875" customWidth="1"/>
    <col min="16" max="16" width="2.875" customWidth="1"/>
    <col min="17" max="17" width="8.375" customWidth="1"/>
    <col min="19" max="19" width="10.125" customWidth="1"/>
    <col min="20" max="20" width="2.875" customWidth="1"/>
    <col min="23" max="23" width="21.375" customWidth="1"/>
  </cols>
  <sheetData>
    <row r="1" spans="1:22" ht="15" customHeight="1">
      <c r="A1" s="507" t="s">
        <v>0</v>
      </c>
      <c r="B1" s="508"/>
      <c r="C1" s="508"/>
      <c r="D1" s="508"/>
      <c r="E1" s="509"/>
      <c r="G1" s="493" t="s">
        <v>1</v>
      </c>
      <c r="H1" s="493" t="s">
        <v>2</v>
      </c>
      <c r="J1" s="493" t="s">
        <v>3</v>
      </c>
      <c r="K1" s="493" t="s">
        <v>2</v>
      </c>
      <c r="M1" s="493" t="s">
        <v>3</v>
      </c>
      <c r="N1" s="493" t="s">
        <v>4</v>
      </c>
      <c r="O1" s="493" t="s">
        <v>5</v>
      </c>
      <c r="Q1" s="493" t="s">
        <v>3</v>
      </c>
      <c r="R1" s="493" t="s">
        <v>4</v>
      </c>
      <c r="S1" s="493" t="s">
        <v>5</v>
      </c>
      <c r="T1" s="148"/>
      <c r="U1" s="493" t="s">
        <v>4</v>
      </c>
      <c r="V1" s="493" t="s">
        <v>6</v>
      </c>
    </row>
    <row r="2" spans="1:22" ht="15" customHeight="1">
      <c r="A2" s="371" t="s">
        <v>7</v>
      </c>
      <c r="B2" s="110"/>
      <c r="C2" s="111"/>
      <c r="D2" s="109">
        <v>1</v>
      </c>
      <c r="E2" s="109" t="s">
        <v>8</v>
      </c>
      <c r="G2" s="493"/>
      <c r="H2" s="493"/>
      <c r="J2" s="493"/>
      <c r="K2" s="493"/>
      <c r="M2" s="518"/>
      <c r="N2" s="493"/>
      <c r="O2" s="493"/>
      <c r="P2" s="148"/>
      <c r="Q2" s="518"/>
      <c r="R2" s="493"/>
      <c r="S2" s="493"/>
      <c r="T2" s="148"/>
      <c r="U2" s="493"/>
      <c r="V2" s="493"/>
    </row>
    <row r="3" spans="1:22" ht="15.75" customHeight="1">
      <c r="A3" s="152" t="s">
        <v>107</v>
      </c>
      <c r="B3" s="153"/>
      <c r="C3" s="154"/>
      <c r="D3" s="155">
        <v>17000</v>
      </c>
      <c r="E3" s="152" t="s">
        <v>10</v>
      </c>
      <c r="G3" s="112">
        <v>47</v>
      </c>
      <c r="H3" s="112">
        <v>14</v>
      </c>
      <c r="J3" s="149" t="s">
        <v>11</v>
      </c>
      <c r="K3" s="149">
        <v>20</v>
      </c>
      <c r="M3" s="519" t="s">
        <v>12</v>
      </c>
      <c r="N3" s="150">
        <v>980</v>
      </c>
      <c r="O3" s="149" t="s">
        <v>13</v>
      </c>
      <c r="P3" s="148"/>
      <c r="Q3" s="519" t="s">
        <v>14</v>
      </c>
      <c r="R3" s="150">
        <v>250</v>
      </c>
      <c r="S3" s="149" t="s">
        <v>15</v>
      </c>
      <c r="T3" s="148"/>
      <c r="U3" s="150">
        <v>250</v>
      </c>
      <c r="V3" s="149">
        <v>4</v>
      </c>
    </row>
    <row r="4" spans="1:22">
      <c r="A4" s="371" t="s">
        <v>16</v>
      </c>
      <c r="B4" s="110"/>
      <c r="C4" s="113"/>
      <c r="D4" s="109">
        <v>90</v>
      </c>
      <c r="E4" s="109" t="s">
        <v>17</v>
      </c>
      <c r="G4" s="112">
        <v>128</v>
      </c>
      <c r="H4" s="112">
        <v>20</v>
      </c>
      <c r="J4" s="149" t="s">
        <v>18</v>
      </c>
      <c r="K4" s="149">
        <v>20</v>
      </c>
      <c r="M4" s="519"/>
      <c r="N4" s="151">
        <v>1760</v>
      </c>
      <c r="O4" s="149" t="s">
        <v>19</v>
      </c>
      <c r="P4" s="148"/>
      <c r="Q4" s="519"/>
      <c r="R4" s="151">
        <v>440</v>
      </c>
      <c r="S4" s="149" t="s">
        <v>20</v>
      </c>
      <c r="T4" s="148"/>
      <c r="U4" s="151">
        <v>440</v>
      </c>
      <c r="V4" s="149">
        <v>3.8</v>
      </c>
    </row>
    <row r="5" spans="1:22" ht="15" customHeight="1">
      <c r="A5" s="512" t="s">
        <v>21</v>
      </c>
      <c r="B5" s="513"/>
      <c r="C5" s="514"/>
      <c r="D5" s="141">
        <v>75</v>
      </c>
      <c r="E5" s="109" t="s">
        <v>17</v>
      </c>
      <c r="J5" s="149" t="s">
        <v>22</v>
      </c>
      <c r="K5" s="149">
        <v>20</v>
      </c>
      <c r="M5" s="519"/>
      <c r="N5" s="151">
        <v>3125</v>
      </c>
      <c r="O5" s="149" t="s">
        <v>23</v>
      </c>
      <c r="P5" s="148"/>
      <c r="Q5" s="519"/>
      <c r="R5" s="151">
        <v>980</v>
      </c>
      <c r="S5" s="149" t="s">
        <v>13</v>
      </c>
      <c r="T5" s="148"/>
      <c r="U5" s="151">
        <v>980</v>
      </c>
      <c r="V5" s="149">
        <v>3.8</v>
      </c>
    </row>
    <row r="6" spans="1:22">
      <c r="A6" s="515"/>
      <c r="B6" s="516"/>
      <c r="C6" s="517"/>
      <c r="D6" s="109"/>
      <c r="E6" s="109"/>
      <c r="G6" s="520" t="s">
        <v>24</v>
      </c>
      <c r="H6" s="518" t="s">
        <v>25</v>
      </c>
      <c r="J6" s="149" t="s">
        <v>26</v>
      </c>
      <c r="K6" s="149">
        <v>14</v>
      </c>
      <c r="M6" s="519"/>
      <c r="N6" s="151">
        <v>5470</v>
      </c>
      <c r="O6" s="149" t="s">
        <v>27</v>
      </c>
      <c r="P6" s="148"/>
      <c r="Q6" s="519"/>
      <c r="R6" s="151">
        <v>1760</v>
      </c>
      <c r="S6" s="149" t="s">
        <v>19</v>
      </c>
      <c r="T6" s="148"/>
      <c r="U6" s="151">
        <v>1760</v>
      </c>
      <c r="V6" s="149">
        <v>2.2999999999999998</v>
      </c>
    </row>
    <row r="7" spans="1:22">
      <c r="A7" s="371" t="s">
        <v>28</v>
      </c>
      <c r="B7" s="110"/>
      <c r="C7" s="113"/>
      <c r="D7" s="114">
        <v>600</v>
      </c>
      <c r="E7" s="109" t="s">
        <v>29</v>
      </c>
      <c r="G7" s="521"/>
      <c r="H7" s="522"/>
      <c r="J7" s="149" t="s">
        <v>30</v>
      </c>
      <c r="K7" s="149">
        <v>14</v>
      </c>
      <c r="Q7" s="519"/>
      <c r="R7" s="151">
        <v>3125</v>
      </c>
      <c r="S7" s="149" t="s">
        <v>23</v>
      </c>
      <c r="T7" s="148"/>
      <c r="U7" s="151">
        <v>3125</v>
      </c>
      <c r="V7" s="149">
        <v>2.2999999999999998</v>
      </c>
    </row>
    <row r="8" spans="1:22">
      <c r="A8" s="371" t="s">
        <v>31</v>
      </c>
      <c r="B8" s="110"/>
      <c r="C8" s="113"/>
      <c r="D8" s="116">
        <f>(24*60*60)/D7</f>
        <v>144</v>
      </c>
      <c r="E8" s="109" t="s">
        <v>32</v>
      </c>
      <c r="G8" s="112">
        <v>1</v>
      </c>
      <c r="H8" s="112">
        <v>600</v>
      </c>
      <c r="J8" s="149" t="s">
        <v>33</v>
      </c>
      <c r="K8" s="149">
        <v>14</v>
      </c>
      <c r="Q8" s="519"/>
      <c r="R8" s="151">
        <v>5470</v>
      </c>
      <c r="S8" s="149" t="s">
        <v>27</v>
      </c>
      <c r="T8" s="148"/>
      <c r="U8" s="151">
        <v>5470</v>
      </c>
      <c r="V8" s="149">
        <v>2.2999999999999998</v>
      </c>
    </row>
    <row r="9" spans="1:22">
      <c r="A9" s="371" t="s">
        <v>34</v>
      </c>
      <c r="B9" s="110"/>
      <c r="C9" s="113"/>
      <c r="D9" s="114">
        <v>0</v>
      </c>
      <c r="E9" s="109" t="s">
        <v>32</v>
      </c>
      <c r="G9" s="112">
        <v>2</v>
      </c>
      <c r="H9" s="112">
        <v>1800</v>
      </c>
      <c r="J9" s="149" t="s">
        <v>35</v>
      </c>
      <c r="K9" s="149">
        <v>14</v>
      </c>
    </row>
    <row r="10" spans="1:22">
      <c r="A10" s="371" t="s">
        <v>36</v>
      </c>
      <c r="B10" s="110"/>
      <c r="C10" s="113"/>
      <c r="D10" s="116">
        <f>D8+D9</f>
        <v>144</v>
      </c>
      <c r="E10" s="109" t="s">
        <v>32</v>
      </c>
      <c r="G10" s="112">
        <v>5</v>
      </c>
      <c r="H10" s="112">
        <v>3600</v>
      </c>
    </row>
    <row r="11" spans="1:22">
      <c r="A11" s="371" t="s">
        <v>37</v>
      </c>
      <c r="B11" s="110"/>
      <c r="C11" s="113"/>
      <c r="D11" s="116">
        <f>(24*60*60)/D10</f>
        <v>600</v>
      </c>
      <c r="E11" s="109" t="s">
        <v>29</v>
      </c>
      <c r="G11" s="112">
        <v>10</v>
      </c>
      <c r="H11" s="112">
        <v>7200</v>
      </c>
    </row>
    <row r="12" spans="1:22">
      <c r="A12" s="371" t="s">
        <v>38</v>
      </c>
      <c r="B12" s="110"/>
      <c r="C12" s="113"/>
      <c r="D12" s="114">
        <v>60</v>
      </c>
      <c r="E12" s="109" t="s">
        <v>29</v>
      </c>
      <c r="G12" s="112">
        <v>20</v>
      </c>
      <c r="H12" s="112">
        <v>10800</v>
      </c>
    </row>
    <row r="13" spans="1:22">
      <c r="A13" s="371" t="s">
        <v>39</v>
      </c>
      <c r="B13" s="110"/>
      <c r="C13" s="113"/>
      <c r="D13" s="143">
        <v>5470</v>
      </c>
      <c r="E13" s="109" t="s">
        <v>40</v>
      </c>
      <c r="G13" s="112">
        <v>30</v>
      </c>
      <c r="H13" s="112">
        <v>21600</v>
      </c>
    </row>
    <row r="14" spans="1:22">
      <c r="A14" s="371" t="s">
        <v>41</v>
      </c>
      <c r="B14" s="110"/>
      <c r="C14" s="113"/>
      <c r="D14" s="144">
        <v>128</v>
      </c>
      <c r="E14" s="109" t="s">
        <v>42</v>
      </c>
      <c r="G14" s="112">
        <v>60</v>
      </c>
      <c r="H14" s="112">
        <v>43200</v>
      </c>
    </row>
    <row r="15" spans="1:22">
      <c r="A15" s="371" t="s">
        <v>43</v>
      </c>
      <c r="B15" s="110"/>
      <c r="C15" s="113"/>
      <c r="D15" s="109">
        <v>10</v>
      </c>
      <c r="E15" s="109" t="s">
        <v>44</v>
      </c>
      <c r="G15" s="112">
        <v>120</v>
      </c>
      <c r="H15" s="112">
        <v>86400</v>
      </c>
    </row>
    <row r="16" spans="1:22">
      <c r="A16" s="510" t="s">
        <v>45</v>
      </c>
      <c r="B16" s="511"/>
      <c r="C16" s="497"/>
      <c r="D16" s="144">
        <v>1</v>
      </c>
      <c r="E16" s="109" t="s">
        <v>46</v>
      </c>
      <c r="G16" s="112">
        <v>300</v>
      </c>
      <c r="H16" s="140"/>
    </row>
    <row r="17" spans="1:8">
      <c r="A17" s="496"/>
      <c r="B17" s="511"/>
      <c r="C17" s="497"/>
      <c r="D17" s="109"/>
      <c r="E17" s="109"/>
      <c r="G17" s="112">
        <v>600</v>
      </c>
      <c r="H17" s="140"/>
    </row>
    <row r="18" spans="1:8">
      <c r="A18" s="496"/>
      <c r="B18" s="511"/>
      <c r="C18" s="497"/>
      <c r="D18" s="109"/>
      <c r="E18" s="109"/>
      <c r="G18" s="112">
        <v>1200</v>
      </c>
      <c r="H18" s="140"/>
    </row>
    <row r="19" spans="1:8">
      <c r="A19" s="496"/>
      <c r="B19" s="511"/>
      <c r="C19" s="497"/>
      <c r="D19" s="109"/>
      <c r="E19" s="109"/>
      <c r="G19" s="112">
        <v>1800</v>
      </c>
      <c r="H19" s="140"/>
    </row>
    <row r="20" spans="1:8" ht="45" customHeight="1">
      <c r="A20" s="494" t="s">
        <v>47</v>
      </c>
      <c r="B20" s="495"/>
      <c r="C20" s="122" t="s">
        <v>48</v>
      </c>
      <c r="D20" s="122" t="s">
        <v>49</v>
      </c>
      <c r="E20" s="122" t="s">
        <v>50</v>
      </c>
      <c r="G20" s="112">
        <v>3600</v>
      </c>
      <c r="H20" s="140"/>
    </row>
    <row r="21" spans="1:8" ht="15" customHeight="1">
      <c r="A21" s="504" t="s">
        <v>51</v>
      </c>
      <c r="B21" s="109"/>
      <c r="C21" s="123"/>
      <c r="D21" s="116"/>
      <c r="E21" s="116">
        <f>C21*D21</f>
        <v>0</v>
      </c>
      <c r="G21" s="112">
        <v>7200</v>
      </c>
      <c r="H21" s="140"/>
    </row>
    <row r="22" spans="1:8" ht="15" customHeight="1">
      <c r="A22" s="505"/>
      <c r="B22" s="109" t="s">
        <v>108</v>
      </c>
      <c r="C22" s="123">
        <f>15000+220</f>
        <v>15220</v>
      </c>
      <c r="D22" s="116">
        <v>60</v>
      </c>
      <c r="E22" s="116">
        <f>C22*D22</f>
        <v>913200</v>
      </c>
      <c r="G22" s="112">
        <v>10800</v>
      </c>
      <c r="H22" s="140"/>
    </row>
    <row r="23" spans="1:8" ht="15" customHeight="1">
      <c r="A23" s="505"/>
      <c r="B23" s="124" t="s">
        <v>53</v>
      </c>
      <c r="C23" s="123">
        <f>D14*1000/(D5/100)</f>
        <v>170666.66666666666</v>
      </c>
      <c r="D23" s="116">
        <f>((37+D15)*8/D13)*1000</f>
        <v>68.738574040219376</v>
      </c>
      <c r="E23" s="116">
        <f>C23*D23</f>
        <v>11731383.302864106</v>
      </c>
      <c r="G23" s="112">
        <v>21600</v>
      </c>
      <c r="H23" s="140"/>
    </row>
    <row r="24" spans="1:8" ht="15" customHeight="1">
      <c r="A24" s="505"/>
      <c r="B24" s="125" t="s">
        <v>54</v>
      </c>
      <c r="C24" s="123">
        <f>C25</f>
        <v>15000</v>
      </c>
      <c r="D24" s="116">
        <f>100+200+((IF(D13=U3,V3,IF(D13=U4,V4,IF(D13=U5,V5,IF(D13=U6,V6,IF(D13=U7,V7,V8))))))*1000*D16)</f>
        <v>2600</v>
      </c>
      <c r="E24" s="116">
        <f t="shared" ref="E24:E26" si="0">C24*D24</f>
        <v>39000000</v>
      </c>
      <c r="H24" s="140"/>
    </row>
    <row r="25" spans="1:8" ht="15" customHeight="1">
      <c r="A25" s="506"/>
      <c r="B25" s="109" t="s">
        <v>55</v>
      </c>
      <c r="C25" s="123">
        <v>15000</v>
      </c>
      <c r="D25" s="126">
        <v>0</v>
      </c>
      <c r="E25" s="116">
        <f t="shared" si="0"/>
        <v>0</v>
      </c>
    </row>
    <row r="26" spans="1:8" ht="15" customHeight="1">
      <c r="A26" s="496" t="s">
        <v>56</v>
      </c>
      <c r="B26" s="497"/>
      <c r="C26" s="123">
        <f>12+55</f>
        <v>67</v>
      </c>
      <c r="D26" s="116">
        <f>(D11*1000)-((D11/D12)*D22)-SUM(D23:D25)</f>
        <v>596731.26142595976</v>
      </c>
      <c r="E26" s="116">
        <f t="shared" si="0"/>
        <v>39980994.515539303</v>
      </c>
    </row>
    <row r="27" spans="1:8" ht="15" customHeight="1">
      <c r="A27" s="127"/>
      <c r="B27" s="128"/>
      <c r="C27" s="129"/>
      <c r="D27" s="130"/>
      <c r="E27" s="131"/>
    </row>
    <row r="28" spans="1:8">
      <c r="A28" s="498" t="s">
        <v>57</v>
      </c>
      <c r="B28" s="499"/>
      <c r="C28" s="499"/>
      <c r="D28" s="499"/>
      <c r="E28" s="500"/>
    </row>
    <row r="29" spans="1:8">
      <c r="A29" s="501" t="s">
        <v>58</v>
      </c>
      <c r="B29" s="502"/>
      <c r="C29" s="503"/>
      <c r="D29" s="132">
        <f>((E23+E25+E26)+((E21+E22)*(D11/D12)))/(D11*1000)+(E24/(24*60*60*1000))</f>
        <v>101.85868525289456</v>
      </c>
      <c r="E29" s="133" t="s">
        <v>59</v>
      </c>
    </row>
    <row r="30" spans="1:8">
      <c r="A30" s="121" t="s">
        <v>60</v>
      </c>
      <c r="B30" s="121"/>
      <c r="C30" s="111"/>
      <c r="D30" s="134">
        <f>(D3*1000*(D4/100)/D29)/24</f>
        <v>6258.6710050028241</v>
      </c>
      <c r="E30" s="135" t="s">
        <v>61</v>
      </c>
    </row>
    <row r="31" spans="1:8">
      <c r="D31" s="146">
        <f>D30/365</f>
        <v>17.147043849322806</v>
      </c>
      <c r="E31" s="112" t="s">
        <v>62</v>
      </c>
    </row>
    <row r="32" spans="1:8">
      <c r="C32" s="137"/>
      <c r="D32" s="147">
        <f>D31*12</f>
        <v>205.76452619187367</v>
      </c>
      <c r="E32" s="139" t="s">
        <v>63</v>
      </c>
    </row>
    <row r="33" spans="3:5">
      <c r="C33" s="137"/>
      <c r="D33" s="137"/>
      <c r="E33" s="140"/>
    </row>
    <row r="34" spans="3:5">
      <c r="C34" s="137"/>
      <c r="D34" s="137"/>
      <c r="E34" s="140"/>
    </row>
    <row r="35" spans="3:5">
      <c r="C35" s="137"/>
      <c r="D35" s="137"/>
      <c r="E35" s="140"/>
    </row>
    <row r="36" spans="3:5">
      <c r="C36" s="137"/>
      <c r="D36" s="137"/>
      <c r="E36" s="140"/>
    </row>
    <row r="37" spans="3:5">
      <c r="C37" s="137"/>
      <c r="D37" s="137"/>
      <c r="E37" s="140"/>
    </row>
    <row r="38" spans="3:5">
      <c r="C38" s="137"/>
      <c r="D38" s="137"/>
      <c r="E38" s="140"/>
    </row>
    <row r="40" spans="3:5">
      <c r="C40" s="137"/>
      <c r="D40" s="137"/>
      <c r="E40" s="140"/>
    </row>
    <row r="41" spans="3:5">
      <c r="C41" s="137"/>
      <c r="D41" s="137"/>
      <c r="E41" s="140"/>
    </row>
    <row r="42" spans="3:5">
      <c r="C42" s="137"/>
      <c r="D42" s="137"/>
      <c r="E42" s="140"/>
    </row>
    <row r="43" spans="3:5">
      <c r="C43" s="137"/>
      <c r="D43" s="137"/>
      <c r="E43" s="140"/>
    </row>
    <row r="44" spans="3:5">
      <c r="C44" s="137"/>
      <c r="D44" s="137"/>
      <c r="E44" s="140"/>
    </row>
    <row r="45" spans="3:5">
      <c r="C45" s="137"/>
      <c r="D45" s="137"/>
      <c r="E45" s="140"/>
    </row>
    <row r="46" spans="3:5">
      <c r="C46" s="137"/>
      <c r="D46" s="137"/>
      <c r="E46" s="140"/>
    </row>
    <row r="47" spans="3:5">
      <c r="C47" s="137"/>
      <c r="D47" s="137"/>
      <c r="E47" s="140"/>
    </row>
  </sheetData>
  <mergeCells count="27">
    <mergeCell ref="V1:V2"/>
    <mergeCell ref="A5:C6"/>
    <mergeCell ref="Q1:Q2"/>
    <mergeCell ref="Q3:Q8"/>
    <mergeCell ref="R1:R2"/>
    <mergeCell ref="S1:S2"/>
    <mergeCell ref="U1:U2"/>
    <mergeCell ref="K1:K2"/>
    <mergeCell ref="M1:M2"/>
    <mergeCell ref="M3:M6"/>
    <mergeCell ref="N1:N2"/>
    <mergeCell ref="O1:O2"/>
    <mergeCell ref="G1:G2"/>
    <mergeCell ref="G6:G7"/>
    <mergeCell ref="H1:H2"/>
    <mergeCell ref="H6:H7"/>
    <mergeCell ref="J1:J2"/>
    <mergeCell ref="A20:B20"/>
    <mergeCell ref="A26:B26"/>
    <mergeCell ref="A28:E28"/>
    <mergeCell ref="A29:C29"/>
    <mergeCell ref="A21:A25"/>
    <mergeCell ref="A1:E1"/>
    <mergeCell ref="A16:C16"/>
    <mergeCell ref="A17:C17"/>
    <mergeCell ref="A18:C18"/>
    <mergeCell ref="A19:C19"/>
  </mergeCells>
  <dataValidations count="4">
    <dataValidation type="list" allowBlank="1" showInputMessage="1" showErrorMessage="1" sqref="D7" xr:uid="{00000000-0002-0000-1C00-000000000000}">
      <formula1>$H$8:$H$15</formula1>
    </dataValidation>
    <dataValidation type="list" allowBlank="1" showInputMessage="1" showErrorMessage="1" sqref="D12" xr:uid="{00000000-0002-0000-1C00-000001000000}">
      <formula1>$G$8:$G$23</formula1>
    </dataValidation>
    <dataValidation type="list" allowBlank="1" showInputMessage="1" showErrorMessage="1" sqref="D13" xr:uid="{00000000-0002-0000-1C00-000002000000}">
      <formula1>$R$3:$R$8</formula1>
    </dataValidation>
    <dataValidation type="list" allowBlank="1" showInputMessage="1" showErrorMessage="1" sqref="D14" xr:uid="{00000000-0002-0000-1C00-000003000000}">
      <formula1>$G$3:$G$4</formula1>
    </dataValidation>
  </dataValidation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V47"/>
  <sheetViews>
    <sheetView zoomScale="85" zoomScaleNormal="85" workbookViewId="0">
      <selection activeCell="W2" sqref="W2:X2"/>
    </sheetView>
  </sheetViews>
  <sheetFormatPr defaultColWidth="8.875" defaultRowHeight="15"/>
  <cols>
    <col min="1" max="1" width="7.125" customWidth="1"/>
    <col min="2" max="2" width="42.375" customWidth="1"/>
    <col min="3" max="4" width="11.125" customWidth="1"/>
    <col min="5" max="5" width="11.75" customWidth="1"/>
    <col min="6" max="6" width="2.875" style="107" customWidth="1"/>
    <col min="7" max="7" width="33" customWidth="1"/>
    <col min="8" max="8" width="15.25" customWidth="1"/>
    <col min="9" max="9" width="3" customWidth="1"/>
    <col min="10" max="10" width="8.375" customWidth="1"/>
    <col min="12" max="12" width="2.875" customWidth="1"/>
    <col min="13" max="13" width="8.375" customWidth="1"/>
    <col min="15" max="15" width="9.875" customWidth="1"/>
    <col min="16" max="16" width="2.875" customWidth="1"/>
    <col min="17" max="17" width="8.375" customWidth="1"/>
    <col min="19" max="19" width="10.125" customWidth="1"/>
    <col min="20" max="20" width="2.875" customWidth="1"/>
  </cols>
  <sheetData>
    <row r="1" spans="1:22" ht="15" customHeight="1">
      <c r="A1" s="507" t="s">
        <v>0</v>
      </c>
      <c r="B1" s="508"/>
      <c r="C1" s="508"/>
      <c r="D1" s="508"/>
      <c r="E1" s="509"/>
      <c r="G1" s="493" t="s">
        <v>1</v>
      </c>
      <c r="H1" s="493" t="s">
        <v>2</v>
      </c>
      <c r="J1" s="493" t="s">
        <v>3</v>
      </c>
      <c r="K1" s="493" t="s">
        <v>2</v>
      </c>
      <c r="M1" s="493" t="s">
        <v>3</v>
      </c>
      <c r="N1" s="493" t="s">
        <v>4</v>
      </c>
      <c r="O1" s="493" t="s">
        <v>5</v>
      </c>
      <c r="Q1" s="493" t="s">
        <v>3</v>
      </c>
      <c r="R1" s="493" t="s">
        <v>4</v>
      </c>
      <c r="S1" s="493" t="s">
        <v>5</v>
      </c>
      <c r="T1" s="148"/>
      <c r="U1" s="493" t="s">
        <v>4</v>
      </c>
      <c r="V1" s="493" t="s">
        <v>6</v>
      </c>
    </row>
    <row r="2" spans="1:22" ht="15" customHeight="1">
      <c r="A2" s="371" t="s">
        <v>7</v>
      </c>
      <c r="B2" s="110"/>
      <c r="C2" s="111"/>
      <c r="D2" s="109">
        <v>1</v>
      </c>
      <c r="E2" s="109" t="s">
        <v>8</v>
      </c>
      <c r="G2" s="493"/>
      <c r="H2" s="493"/>
      <c r="J2" s="493"/>
      <c r="K2" s="493"/>
      <c r="M2" s="518"/>
      <c r="N2" s="493"/>
      <c r="O2" s="493"/>
      <c r="P2" s="148"/>
      <c r="Q2" s="518"/>
      <c r="R2" s="493"/>
      <c r="S2" s="493"/>
      <c r="T2" s="148"/>
      <c r="U2" s="493"/>
      <c r="V2" s="493"/>
    </row>
    <row r="3" spans="1:22" ht="15.75" customHeight="1">
      <c r="A3" s="371" t="s">
        <v>9</v>
      </c>
      <c r="B3" s="110"/>
      <c r="C3" s="113"/>
      <c r="D3" s="109">
        <v>3500</v>
      </c>
      <c r="E3" s="109" t="s">
        <v>10</v>
      </c>
      <c r="G3" s="112">
        <v>47</v>
      </c>
      <c r="H3" s="112">
        <v>14</v>
      </c>
      <c r="J3" s="149" t="s">
        <v>11</v>
      </c>
      <c r="K3" s="149">
        <v>20</v>
      </c>
      <c r="M3" s="519" t="s">
        <v>12</v>
      </c>
      <c r="N3" s="150">
        <v>980</v>
      </c>
      <c r="O3" s="149" t="s">
        <v>13</v>
      </c>
      <c r="P3" s="148"/>
      <c r="Q3" s="519" t="s">
        <v>14</v>
      </c>
      <c r="R3" s="150">
        <v>250</v>
      </c>
      <c r="S3" s="149" t="s">
        <v>15</v>
      </c>
      <c r="T3" s="148"/>
      <c r="U3" s="150">
        <v>250</v>
      </c>
      <c r="V3" s="149">
        <v>4</v>
      </c>
    </row>
    <row r="4" spans="1:22">
      <c r="A4" s="371" t="s">
        <v>16</v>
      </c>
      <c r="B4" s="110"/>
      <c r="C4" s="113"/>
      <c r="D4" s="109">
        <v>90</v>
      </c>
      <c r="E4" s="109" t="s">
        <v>17</v>
      </c>
      <c r="G4" s="112">
        <v>128</v>
      </c>
      <c r="H4" s="112">
        <v>20</v>
      </c>
      <c r="J4" s="149" t="s">
        <v>18</v>
      </c>
      <c r="K4" s="149">
        <v>20</v>
      </c>
      <c r="M4" s="519"/>
      <c r="N4" s="151">
        <v>1760</v>
      </c>
      <c r="O4" s="149" t="s">
        <v>19</v>
      </c>
      <c r="P4" s="148"/>
      <c r="Q4" s="519"/>
      <c r="R4" s="151">
        <v>440</v>
      </c>
      <c r="S4" s="149" t="s">
        <v>20</v>
      </c>
      <c r="T4" s="148"/>
      <c r="U4" s="151">
        <v>440</v>
      </c>
      <c r="V4" s="149">
        <v>3.8</v>
      </c>
    </row>
    <row r="5" spans="1:22" ht="15" customHeight="1">
      <c r="A5" s="512" t="s">
        <v>21</v>
      </c>
      <c r="B5" s="513"/>
      <c r="C5" s="514"/>
      <c r="D5" s="141">
        <v>75</v>
      </c>
      <c r="E5" s="109" t="s">
        <v>17</v>
      </c>
      <c r="J5" s="149" t="s">
        <v>22</v>
      </c>
      <c r="K5" s="149">
        <v>20</v>
      </c>
      <c r="M5" s="519"/>
      <c r="N5" s="151">
        <v>3125</v>
      </c>
      <c r="O5" s="149" t="s">
        <v>23</v>
      </c>
      <c r="P5" s="148"/>
      <c r="Q5" s="519"/>
      <c r="R5" s="151">
        <v>980</v>
      </c>
      <c r="S5" s="149" t="s">
        <v>13</v>
      </c>
      <c r="T5" s="148"/>
      <c r="U5" s="151">
        <v>980</v>
      </c>
      <c r="V5" s="149">
        <v>3.8</v>
      </c>
    </row>
    <row r="6" spans="1:22">
      <c r="A6" s="515"/>
      <c r="B6" s="516"/>
      <c r="C6" s="517"/>
      <c r="D6" s="109"/>
      <c r="E6" s="109"/>
      <c r="G6" s="520" t="s">
        <v>24</v>
      </c>
      <c r="H6" s="518" t="s">
        <v>25</v>
      </c>
      <c r="J6" s="149" t="s">
        <v>26</v>
      </c>
      <c r="K6" s="149">
        <v>14</v>
      </c>
      <c r="M6" s="519"/>
      <c r="N6" s="151">
        <v>5470</v>
      </c>
      <c r="O6" s="149" t="s">
        <v>27</v>
      </c>
      <c r="P6" s="148"/>
      <c r="Q6" s="519"/>
      <c r="R6" s="151">
        <v>1760</v>
      </c>
      <c r="S6" s="149" t="s">
        <v>19</v>
      </c>
      <c r="T6" s="148"/>
      <c r="U6" s="151">
        <v>1760</v>
      </c>
      <c r="V6" s="149">
        <v>2.2999999999999998</v>
      </c>
    </row>
    <row r="7" spans="1:22">
      <c r="A7" s="371" t="s">
        <v>28</v>
      </c>
      <c r="B7" s="110"/>
      <c r="C7" s="113"/>
      <c r="D7" s="114">
        <v>600</v>
      </c>
      <c r="E7" s="109" t="s">
        <v>29</v>
      </c>
      <c r="G7" s="521"/>
      <c r="H7" s="522"/>
      <c r="J7" s="149" t="s">
        <v>30</v>
      </c>
      <c r="K7" s="149">
        <v>14</v>
      </c>
      <c r="Q7" s="519"/>
      <c r="R7" s="151">
        <v>3125</v>
      </c>
      <c r="S7" s="149" t="s">
        <v>23</v>
      </c>
      <c r="T7" s="148"/>
      <c r="U7" s="151">
        <v>3125</v>
      </c>
      <c r="V7" s="149">
        <v>2.2999999999999998</v>
      </c>
    </row>
    <row r="8" spans="1:22">
      <c r="A8" s="371" t="s">
        <v>31</v>
      </c>
      <c r="B8" s="110"/>
      <c r="C8" s="113"/>
      <c r="D8" s="116">
        <f>(24*60*60)/D7</f>
        <v>144</v>
      </c>
      <c r="E8" s="109" t="s">
        <v>32</v>
      </c>
      <c r="G8" s="112">
        <v>1</v>
      </c>
      <c r="H8" s="112">
        <v>600</v>
      </c>
      <c r="J8" s="149" t="s">
        <v>33</v>
      </c>
      <c r="K8" s="149">
        <v>14</v>
      </c>
      <c r="Q8" s="519"/>
      <c r="R8" s="151">
        <v>5470</v>
      </c>
      <c r="S8" s="149" t="s">
        <v>27</v>
      </c>
      <c r="T8" s="148"/>
      <c r="U8" s="151">
        <v>5470</v>
      </c>
      <c r="V8" s="149">
        <v>2.2999999999999998</v>
      </c>
    </row>
    <row r="9" spans="1:22">
      <c r="A9" s="371" t="s">
        <v>34</v>
      </c>
      <c r="B9" s="110"/>
      <c r="C9" s="113"/>
      <c r="D9" s="114">
        <v>0</v>
      </c>
      <c r="E9" s="109" t="s">
        <v>32</v>
      </c>
      <c r="G9" s="112">
        <v>2</v>
      </c>
      <c r="H9" s="112">
        <v>1800</v>
      </c>
      <c r="J9" s="149" t="s">
        <v>35</v>
      </c>
      <c r="K9" s="149">
        <v>14</v>
      </c>
    </row>
    <row r="10" spans="1:22">
      <c r="A10" s="371" t="s">
        <v>36</v>
      </c>
      <c r="B10" s="110"/>
      <c r="C10" s="113"/>
      <c r="D10" s="116">
        <f>D8+D9</f>
        <v>144</v>
      </c>
      <c r="E10" s="109" t="s">
        <v>32</v>
      </c>
      <c r="G10" s="112">
        <v>5</v>
      </c>
      <c r="H10" s="112">
        <v>3600</v>
      </c>
    </row>
    <row r="11" spans="1:22">
      <c r="A11" s="371" t="s">
        <v>37</v>
      </c>
      <c r="B11" s="110"/>
      <c r="C11" s="113"/>
      <c r="D11" s="116">
        <f>(24*60*60)/D10</f>
        <v>600</v>
      </c>
      <c r="E11" s="109" t="s">
        <v>29</v>
      </c>
      <c r="G11" s="112">
        <v>10</v>
      </c>
      <c r="H11" s="112">
        <v>7200</v>
      </c>
    </row>
    <row r="12" spans="1:22">
      <c r="A12" s="371" t="s">
        <v>38</v>
      </c>
      <c r="B12" s="110"/>
      <c r="C12" s="113"/>
      <c r="D12" s="114">
        <v>60</v>
      </c>
      <c r="E12" s="109" t="s">
        <v>29</v>
      </c>
      <c r="G12" s="112">
        <v>20</v>
      </c>
      <c r="H12" s="112">
        <v>10800</v>
      </c>
    </row>
    <row r="13" spans="1:22">
      <c r="A13" s="371" t="s">
        <v>39</v>
      </c>
      <c r="B13" s="110"/>
      <c r="C13" s="113"/>
      <c r="D13" s="143">
        <v>5470</v>
      </c>
      <c r="E13" s="109" t="s">
        <v>40</v>
      </c>
      <c r="G13" s="112">
        <v>30</v>
      </c>
      <c r="H13" s="112">
        <v>21600</v>
      </c>
    </row>
    <row r="14" spans="1:22">
      <c r="A14" s="371" t="s">
        <v>41</v>
      </c>
      <c r="B14" s="110"/>
      <c r="C14" s="113"/>
      <c r="D14" s="144">
        <v>128</v>
      </c>
      <c r="E14" s="109" t="s">
        <v>42</v>
      </c>
      <c r="G14" s="112">
        <v>60</v>
      </c>
      <c r="H14" s="112">
        <v>43200</v>
      </c>
    </row>
    <row r="15" spans="1:22">
      <c r="A15" s="371" t="s">
        <v>43</v>
      </c>
      <c r="B15" s="110"/>
      <c r="C15" s="113"/>
      <c r="D15" s="109">
        <v>9</v>
      </c>
      <c r="E15" s="109" t="s">
        <v>44</v>
      </c>
      <c r="G15" s="112">
        <v>120</v>
      </c>
      <c r="H15" s="112">
        <v>86400</v>
      </c>
    </row>
    <row r="16" spans="1:22">
      <c r="A16" s="510" t="s">
        <v>45</v>
      </c>
      <c r="B16" s="511"/>
      <c r="C16" s="497"/>
      <c r="D16" s="144">
        <v>1</v>
      </c>
      <c r="E16" s="109" t="s">
        <v>46</v>
      </c>
      <c r="G16" s="112">
        <v>300</v>
      </c>
      <c r="H16" s="140"/>
    </row>
    <row r="17" spans="1:8">
      <c r="A17" s="510" t="s">
        <v>112</v>
      </c>
      <c r="B17" s="511"/>
      <c r="C17" s="497"/>
      <c r="D17" s="144">
        <v>2</v>
      </c>
      <c r="E17" s="109" t="s">
        <v>46</v>
      </c>
      <c r="G17" s="112">
        <v>600</v>
      </c>
      <c r="H17" s="140"/>
    </row>
    <row r="18" spans="1:8">
      <c r="A18" s="496"/>
      <c r="B18" s="511"/>
      <c r="C18" s="497"/>
      <c r="D18" s="109"/>
      <c r="E18" s="109"/>
      <c r="G18" s="112">
        <v>1200</v>
      </c>
      <c r="H18" s="140"/>
    </row>
    <row r="19" spans="1:8">
      <c r="A19" s="496"/>
      <c r="B19" s="511"/>
      <c r="C19" s="497"/>
      <c r="D19" s="109"/>
      <c r="E19" s="109"/>
      <c r="G19" s="112">
        <v>1800</v>
      </c>
      <c r="H19" s="140"/>
    </row>
    <row r="20" spans="1:8" ht="45" customHeight="1">
      <c r="A20" s="494" t="s">
        <v>47</v>
      </c>
      <c r="B20" s="495"/>
      <c r="C20" s="122" t="s">
        <v>48</v>
      </c>
      <c r="D20" s="122" t="s">
        <v>49</v>
      </c>
      <c r="E20" s="122" t="s">
        <v>50</v>
      </c>
      <c r="G20" s="112">
        <v>3600</v>
      </c>
      <c r="H20" s="140"/>
    </row>
    <row r="21" spans="1:8" ht="15" customHeight="1">
      <c r="A21" s="504" t="s">
        <v>51</v>
      </c>
      <c r="B21" s="109"/>
      <c r="C21" s="123"/>
      <c r="D21" s="116"/>
      <c r="E21" s="116">
        <f>C21*D21</f>
        <v>0</v>
      </c>
      <c r="G21" s="112">
        <v>7200</v>
      </c>
      <c r="H21" s="140"/>
    </row>
    <row r="22" spans="1:8" ht="15" customHeight="1">
      <c r="A22" s="505"/>
      <c r="B22" s="109" t="s">
        <v>113</v>
      </c>
      <c r="C22" s="123">
        <f>(60+15)*1000</f>
        <v>75000</v>
      </c>
      <c r="D22" s="116">
        <f>1400+(D17-1)*700</f>
        <v>2100</v>
      </c>
      <c r="E22" s="116">
        <f>C22*D22</f>
        <v>157500000</v>
      </c>
      <c r="G22" s="112">
        <v>10800</v>
      </c>
      <c r="H22" s="140"/>
    </row>
    <row r="23" spans="1:8" ht="15" customHeight="1">
      <c r="A23" s="505"/>
      <c r="B23" s="124" t="s">
        <v>53</v>
      </c>
      <c r="C23" s="123">
        <f>D14*1000/(D5/100)</f>
        <v>170666.66666666666</v>
      </c>
      <c r="D23" s="116">
        <f>((37+D15)*8/D13)*1000</f>
        <v>67.276051188299817</v>
      </c>
      <c r="E23" s="116">
        <f>C23*D23</f>
        <v>11481779.402803168</v>
      </c>
      <c r="G23" s="112">
        <v>21600</v>
      </c>
      <c r="H23" s="140"/>
    </row>
    <row r="24" spans="1:8" ht="15" customHeight="1">
      <c r="A24" s="505"/>
      <c r="B24" s="125" t="s">
        <v>54</v>
      </c>
      <c r="C24" s="123">
        <f>C25</f>
        <v>15000</v>
      </c>
      <c r="D24" s="116">
        <f>100+200+((IF(D13=U3,V3,IF(D13=U4,V4,IF(D13=U5,V5,IF(D13=U6,V6,IF(D13=U7,V7,V8))))))*1000*D16)</f>
        <v>2600</v>
      </c>
      <c r="E24" s="116">
        <f t="shared" ref="E24:E26" si="0">C24*D24</f>
        <v>39000000</v>
      </c>
      <c r="H24" s="140"/>
    </row>
    <row r="25" spans="1:8" ht="15" customHeight="1">
      <c r="A25" s="506"/>
      <c r="B25" s="109" t="s">
        <v>55</v>
      </c>
      <c r="C25" s="123">
        <v>15000</v>
      </c>
      <c r="D25" s="126">
        <v>0</v>
      </c>
      <c r="E25" s="116">
        <f t="shared" si="0"/>
        <v>0</v>
      </c>
    </row>
    <row r="26" spans="1:8" ht="15" customHeight="1">
      <c r="A26" s="496" t="s">
        <v>56</v>
      </c>
      <c r="B26" s="497"/>
      <c r="C26" s="123">
        <v>12</v>
      </c>
      <c r="D26" s="116">
        <f>(D11*1000)-((D11/D12)*D22)-SUM(D23:D25)</f>
        <v>576332.72394881165</v>
      </c>
      <c r="E26" s="116">
        <f t="shared" si="0"/>
        <v>6915992.6873857398</v>
      </c>
    </row>
    <row r="27" spans="1:8" ht="15" customHeight="1">
      <c r="A27" s="127"/>
      <c r="B27" s="128"/>
      <c r="C27" s="129"/>
      <c r="D27" s="130"/>
      <c r="E27" s="131"/>
    </row>
    <row r="28" spans="1:8">
      <c r="A28" s="498" t="s">
        <v>57</v>
      </c>
      <c r="B28" s="499"/>
      <c r="C28" s="499"/>
      <c r="D28" s="499"/>
      <c r="E28" s="500"/>
    </row>
    <row r="29" spans="1:8">
      <c r="A29" s="501" t="s">
        <v>58</v>
      </c>
      <c r="B29" s="502"/>
      <c r="C29" s="503"/>
      <c r="D29" s="132">
        <f>((E23+E25+E26)+((E21+E22)*(D11/D12)))/(D11*1000)+(E24/(24*60*60*1000))</f>
        <v>2656.1143423725371</v>
      </c>
      <c r="E29" s="133" t="s">
        <v>59</v>
      </c>
    </row>
    <row r="30" spans="1:8">
      <c r="A30" s="121" t="s">
        <v>60</v>
      </c>
      <c r="B30" s="121"/>
      <c r="C30" s="111"/>
      <c r="D30" s="134">
        <f>(D3*1000*(D4/100)/D29)/24</f>
        <v>49.414288348280508</v>
      </c>
      <c r="E30" s="135" t="s">
        <v>61</v>
      </c>
    </row>
    <row r="31" spans="1:8">
      <c r="D31" s="146">
        <f>D30/365</f>
        <v>0.13538161191309728</v>
      </c>
      <c r="E31" s="112" t="s">
        <v>62</v>
      </c>
    </row>
    <row r="32" spans="1:8">
      <c r="C32" s="137"/>
      <c r="D32" s="147">
        <f>D31*12</f>
        <v>1.6245793429571673</v>
      </c>
      <c r="E32" s="139" t="s">
        <v>63</v>
      </c>
    </row>
    <row r="33" spans="3:5">
      <c r="C33" s="137"/>
      <c r="D33" s="137"/>
      <c r="E33" s="140"/>
    </row>
    <row r="34" spans="3:5">
      <c r="C34" s="137"/>
      <c r="D34" s="137"/>
      <c r="E34" s="140"/>
    </row>
    <row r="35" spans="3:5">
      <c r="C35" s="137"/>
      <c r="D35" s="137"/>
      <c r="E35" s="140"/>
    </row>
    <row r="36" spans="3:5">
      <c r="C36" s="137"/>
      <c r="D36" s="137"/>
      <c r="E36" s="140"/>
    </row>
    <row r="37" spans="3:5">
      <c r="C37" s="137"/>
      <c r="D37" s="137"/>
      <c r="E37" s="140"/>
    </row>
    <row r="38" spans="3:5">
      <c r="C38" s="137"/>
      <c r="D38" s="137"/>
      <c r="E38" s="140"/>
    </row>
    <row r="40" spans="3:5">
      <c r="C40" s="137"/>
      <c r="D40" s="137"/>
      <c r="E40" s="140"/>
    </row>
    <row r="41" spans="3:5">
      <c r="C41" s="137"/>
      <c r="D41" s="137"/>
      <c r="E41" s="140"/>
    </row>
    <row r="42" spans="3:5">
      <c r="C42" s="137"/>
      <c r="D42" s="137"/>
      <c r="E42" s="140"/>
    </row>
    <row r="43" spans="3:5">
      <c r="C43" s="137"/>
      <c r="D43" s="137"/>
      <c r="E43" s="140"/>
    </row>
    <row r="44" spans="3:5">
      <c r="C44" s="137"/>
      <c r="D44" s="137"/>
      <c r="E44" s="140"/>
    </row>
    <row r="45" spans="3:5">
      <c r="C45" s="137"/>
      <c r="D45" s="137"/>
      <c r="E45" s="140"/>
    </row>
    <row r="46" spans="3:5">
      <c r="C46" s="137"/>
      <c r="D46" s="137"/>
      <c r="E46" s="140"/>
    </row>
    <row r="47" spans="3:5">
      <c r="C47" s="137"/>
      <c r="D47" s="137"/>
      <c r="E47" s="140"/>
    </row>
  </sheetData>
  <mergeCells count="27">
    <mergeCell ref="V1:V2"/>
    <mergeCell ref="A5:C6"/>
    <mergeCell ref="Q1:Q2"/>
    <mergeCell ref="Q3:Q8"/>
    <mergeCell ref="R1:R2"/>
    <mergeCell ref="S1:S2"/>
    <mergeCell ref="U1:U2"/>
    <mergeCell ref="K1:K2"/>
    <mergeCell ref="M1:M2"/>
    <mergeCell ref="M3:M6"/>
    <mergeCell ref="N1:N2"/>
    <mergeCell ref="O1:O2"/>
    <mergeCell ref="G1:G2"/>
    <mergeCell ref="G6:G7"/>
    <mergeCell ref="H1:H2"/>
    <mergeCell ref="H6:H7"/>
    <mergeCell ref="J1:J2"/>
    <mergeCell ref="A20:B20"/>
    <mergeCell ref="A26:B26"/>
    <mergeCell ref="A28:E28"/>
    <mergeCell ref="A29:C29"/>
    <mergeCell ref="A21:A25"/>
    <mergeCell ref="A1:E1"/>
    <mergeCell ref="A16:C16"/>
    <mergeCell ref="A17:C17"/>
    <mergeCell ref="A18:C18"/>
    <mergeCell ref="A19:C19"/>
  </mergeCells>
  <dataValidations count="4">
    <dataValidation type="list" allowBlank="1" showInputMessage="1" showErrorMessage="1" sqref="D7" xr:uid="{00000000-0002-0000-1D00-000000000000}">
      <formula1>$H$8:$H$15</formula1>
    </dataValidation>
    <dataValidation type="list" allowBlank="1" showInputMessage="1" showErrorMessage="1" sqref="D12" xr:uid="{00000000-0002-0000-1D00-000001000000}">
      <formula1>$G$8:$G$23</formula1>
    </dataValidation>
    <dataValidation type="list" allowBlank="1" showInputMessage="1" showErrorMessage="1" sqref="D13" xr:uid="{00000000-0002-0000-1D00-000002000000}">
      <formula1>$R$3:$R$8</formula1>
    </dataValidation>
    <dataValidation type="list" allowBlank="1" showInputMessage="1" showErrorMessage="1" sqref="D14" xr:uid="{00000000-0002-0000-1D00-000003000000}">
      <formula1>$G$3:$G$4</formula1>
    </dataValidation>
  </dataValidation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V47"/>
  <sheetViews>
    <sheetView workbookViewId="0">
      <selection activeCell="D22" sqref="D22"/>
    </sheetView>
  </sheetViews>
  <sheetFormatPr defaultColWidth="8.875" defaultRowHeight="15"/>
  <cols>
    <col min="1" max="1" width="7.125" customWidth="1"/>
    <col min="2" max="2" width="42.375" customWidth="1"/>
    <col min="3" max="4" width="11.125" customWidth="1"/>
    <col min="5" max="5" width="11.75" customWidth="1"/>
    <col min="6" max="6" width="2.875" style="107" customWidth="1"/>
    <col min="7" max="8" width="15.25" customWidth="1"/>
    <col min="9" max="9" width="2.875" customWidth="1"/>
    <col min="10" max="10" width="8.375" customWidth="1"/>
    <col min="12" max="12" width="2.875" customWidth="1"/>
    <col min="13" max="13" width="8.375" customWidth="1"/>
    <col min="15" max="15" width="9.875" customWidth="1"/>
    <col min="16" max="16" width="2.875" customWidth="1"/>
    <col min="17" max="17" width="8.375" customWidth="1"/>
    <col min="19" max="19" width="10.125" customWidth="1"/>
    <col min="20" max="20" width="2.875" customWidth="1"/>
  </cols>
  <sheetData>
    <row r="1" spans="1:22" ht="15" customHeight="1">
      <c r="A1" s="507" t="s">
        <v>0</v>
      </c>
      <c r="B1" s="508"/>
      <c r="C1" s="508"/>
      <c r="D1" s="508"/>
      <c r="E1" s="509"/>
      <c r="G1" s="493" t="s">
        <v>1</v>
      </c>
      <c r="H1" s="493" t="s">
        <v>2</v>
      </c>
      <c r="J1" s="493" t="s">
        <v>3</v>
      </c>
      <c r="K1" s="493" t="s">
        <v>2</v>
      </c>
      <c r="M1" s="493" t="s">
        <v>3</v>
      </c>
      <c r="N1" s="493" t="s">
        <v>4</v>
      </c>
      <c r="O1" s="493" t="s">
        <v>5</v>
      </c>
      <c r="Q1" s="493" t="s">
        <v>3</v>
      </c>
      <c r="R1" s="493" t="s">
        <v>4</v>
      </c>
      <c r="S1" s="493" t="s">
        <v>5</v>
      </c>
      <c r="T1" s="148"/>
      <c r="U1" s="493" t="s">
        <v>4</v>
      </c>
      <c r="V1" s="493" t="s">
        <v>6</v>
      </c>
    </row>
    <row r="2" spans="1:22" ht="15" customHeight="1">
      <c r="A2" s="371" t="s">
        <v>7</v>
      </c>
      <c r="B2" s="110"/>
      <c r="C2" s="111"/>
      <c r="D2" s="109">
        <v>1</v>
      </c>
      <c r="E2" s="109" t="s">
        <v>8</v>
      </c>
      <c r="G2" s="493"/>
      <c r="H2" s="493"/>
      <c r="J2" s="493"/>
      <c r="K2" s="493"/>
      <c r="M2" s="518"/>
      <c r="N2" s="493"/>
      <c r="O2" s="493"/>
      <c r="P2" s="148"/>
      <c r="Q2" s="518"/>
      <c r="R2" s="493"/>
      <c r="S2" s="493"/>
      <c r="T2" s="148"/>
      <c r="U2" s="493"/>
      <c r="V2" s="493"/>
    </row>
    <row r="3" spans="1:22" ht="15.75" customHeight="1">
      <c r="A3" s="371" t="s">
        <v>9</v>
      </c>
      <c r="B3" s="110"/>
      <c r="C3" s="113"/>
      <c r="D3" s="109">
        <v>3500</v>
      </c>
      <c r="E3" s="109" t="s">
        <v>10</v>
      </c>
      <c r="G3" s="112">
        <v>47</v>
      </c>
      <c r="H3" s="112">
        <v>14</v>
      </c>
      <c r="J3" s="149" t="s">
        <v>11</v>
      </c>
      <c r="K3" s="149">
        <v>20</v>
      </c>
      <c r="M3" s="519" t="s">
        <v>12</v>
      </c>
      <c r="N3" s="150">
        <v>980</v>
      </c>
      <c r="O3" s="149" t="s">
        <v>13</v>
      </c>
      <c r="P3" s="148"/>
      <c r="Q3" s="519" t="s">
        <v>14</v>
      </c>
      <c r="R3" s="150">
        <v>250</v>
      </c>
      <c r="S3" s="149" t="s">
        <v>15</v>
      </c>
      <c r="T3" s="148"/>
      <c r="U3" s="150">
        <v>250</v>
      </c>
      <c r="V3" s="149">
        <v>4</v>
      </c>
    </row>
    <row r="4" spans="1:22">
      <c r="A4" s="371" t="s">
        <v>16</v>
      </c>
      <c r="B4" s="110"/>
      <c r="C4" s="113"/>
      <c r="D4" s="109">
        <v>90</v>
      </c>
      <c r="E4" s="109" t="s">
        <v>17</v>
      </c>
      <c r="G4" s="112">
        <v>128</v>
      </c>
      <c r="H4" s="112">
        <v>20</v>
      </c>
      <c r="J4" s="149" t="s">
        <v>18</v>
      </c>
      <c r="K4" s="149">
        <v>20</v>
      </c>
      <c r="M4" s="519"/>
      <c r="N4" s="151">
        <v>1760</v>
      </c>
      <c r="O4" s="149" t="s">
        <v>19</v>
      </c>
      <c r="P4" s="148"/>
      <c r="Q4" s="519"/>
      <c r="R4" s="151">
        <v>440</v>
      </c>
      <c r="S4" s="149" t="s">
        <v>20</v>
      </c>
      <c r="T4" s="148"/>
      <c r="U4" s="151">
        <v>440</v>
      </c>
      <c r="V4" s="149">
        <v>3.8</v>
      </c>
    </row>
    <row r="5" spans="1:22" ht="15" customHeight="1">
      <c r="A5" s="512" t="s">
        <v>21</v>
      </c>
      <c r="B5" s="513"/>
      <c r="C5" s="514"/>
      <c r="D5" s="141">
        <v>75</v>
      </c>
      <c r="E5" s="109" t="s">
        <v>17</v>
      </c>
      <c r="J5" s="149" t="s">
        <v>22</v>
      </c>
      <c r="K5" s="149">
        <v>20</v>
      </c>
      <c r="M5" s="519"/>
      <c r="N5" s="151">
        <v>3125</v>
      </c>
      <c r="O5" s="149" t="s">
        <v>23</v>
      </c>
      <c r="P5" s="148"/>
      <c r="Q5" s="519"/>
      <c r="R5" s="151">
        <v>980</v>
      </c>
      <c r="S5" s="149" t="s">
        <v>13</v>
      </c>
      <c r="T5" s="148"/>
      <c r="U5" s="151">
        <v>980</v>
      </c>
      <c r="V5" s="149">
        <v>3.8</v>
      </c>
    </row>
    <row r="6" spans="1:22">
      <c r="A6" s="515"/>
      <c r="B6" s="516"/>
      <c r="C6" s="517"/>
      <c r="D6" s="109"/>
      <c r="E6" s="109"/>
      <c r="G6" s="520" t="s">
        <v>24</v>
      </c>
      <c r="H6" s="518" t="s">
        <v>25</v>
      </c>
      <c r="J6" s="149" t="s">
        <v>26</v>
      </c>
      <c r="K6" s="149">
        <v>14</v>
      </c>
      <c r="M6" s="519"/>
      <c r="N6" s="151">
        <v>5470</v>
      </c>
      <c r="O6" s="149" t="s">
        <v>27</v>
      </c>
      <c r="P6" s="148"/>
      <c r="Q6" s="519"/>
      <c r="R6" s="151">
        <v>1760</v>
      </c>
      <c r="S6" s="149" t="s">
        <v>19</v>
      </c>
      <c r="T6" s="148"/>
      <c r="U6" s="151">
        <v>1760</v>
      </c>
      <c r="V6" s="149">
        <v>2.2999999999999998</v>
      </c>
    </row>
    <row r="7" spans="1:22">
      <c r="A7" s="371" t="s">
        <v>28</v>
      </c>
      <c r="B7" s="110"/>
      <c r="C7" s="113"/>
      <c r="D7" s="114">
        <v>3600</v>
      </c>
      <c r="E7" s="109" t="s">
        <v>29</v>
      </c>
      <c r="G7" s="521"/>
      <c r="H7" s="522"/>
      <c r="J7" s="149" t="s">
        <v>30</v>
      </c>
      <c r="K7" s="149">
        <v>14</v>
      </c>
      <c r="Q7" s="519"/>
      <c r="R7" s="151">
        <v>3125</v>
      </c>
      <c r="S7" s="149" t="s">
        <v>23</v>
      </c>
      <c r="T7" s="148"/>
      <c r="U7" s="151">
        <v>3125</v>
      </c>
      <c r="V7" s="149">
        <v>2.2999999999999998</v>
      </c>
    </row>
    <row r="8" spans="1:22">
      <c r="A8" s="371" t="s">
        <v>31</v>
      </c>
      <c r="B8" s="110"/>
      <c r="C8" s="113"/>
      <c r="D8" s="116">
        <f>(24*60*60)/D7</f>
        <v>24</v>
      </c>
      <c r="E8" s="109" t="s">
        <v>32</v>
      </c>
      <c r="G8" s="112">
        <v>1</v>
      </c>
      <c r="H8" s="112">
        <v>600</v>
      </c>
      <c r="J8" s="149" t="s">
        <v>33</v>
      </c>
      <c r="K8" s="149">
        <v>14</v>
      </c>
      <c r="Q8" s="519"/>
      <c r="R8" s="151">
        <v>5470</v>
      </c>
      <c r="S8" s="149" t="s">
        <v>27</v>
      </c>
      <c r="T8" s="148"/>
      <c r="U8" s="151">
        <v>5470</v>
      </c>
      <c r="V8" s="149">
        <v>2.2999999999999998</v>
      </c>
    </row>
    <row r="9" spans="1:22">
      <c r="A9" s="371" t="s">
        <v>34</v>
      </c>
      <c r="B9" s="110"/>
      <c r="C9" s="113"/>
      <c r="D9" s="114">
        <v>0</v>
      </c>
      <c r="E9" s="109" t="s">
        <v>32</v>
      </c>
      <c r="G9" s="112">
        <v>2</v>
      </c>
      <c r="H9" s="112">
        <v>1800</v>
      </c>
      <c r="J9" s="149" t="s">
        <v>35</v>
      </c>
      <c r="K9" s="149">
        <v>14</v>
      </c>
    </row>
    <row r="10" spans="1:22">
      <c r="A10" s="371" t="s">
        <v>36</v>
      </c>
      <c r="B10" s="110"/>
      <c r="C10" s="113"/>
      <c r="D10" s="116">
        <f>D8+D9</f>
        <v>24</v>
      </c>
      <c r="E10" s="109" t="s">
        <v>32</v>
      </c>
      <c r="G10" s="112">
        <v>5</v>
      </c>
      <c r="H10" s="112">
        <v>3600</v>
      </c>
    </row>
    <row r="11" spans="1:22">
      <c r="A11" s="371" t="s">
        <v>37</v>
      </c>
      <c r="B11" s="110"/>
      <c r="C11" s="113"/>
      <c r="D11" s="116">
        <f>(24*60*60)/D10</f>
        <v>3600</v>
      </c>
      <c r="E11" s="109" t="s">
        <v>29</v>
      </c>
      <c r="G11" s="112">
        <v>10</v>
      </c>
      <c r="H11" s="112">
        <v>7200</v>
      </c>
    </row>
    <row r="12" spans="1:22">
      <c r="A12" s="371" t="s">
        <v>38</v>
      </c>
      <c r="B12" s="110"/>
      <c r="C12" s="113"/>
      <c r="D12" s="114">
        <v>600</v>
      </c>
      <c r="E12" s="109" t="s">
        <v>29</v>
      </c>
      <c r="G12" s="112">
        <v>20</v>
      </c>
      <c r="H12" s="112">
        <v>10800</v>
      </c>
    </row>
    <row r="13" spans="1:22">
      <c r="A13" s="371" t="s">
        <v>39</v>
      </c>
      <c r="B13" s="110"/>
      <c r="C13" s="113"/>
      <c r="D13" s="143">
        <v>250</v>
      </c>
      <c r="E13" s="109" t="s">
        <v>40</v>
      </c>
      <c r="G13" s="112">
        <v>30</v>
      </c>
      <c r="H13" s="112">
        <v>21600</v>
      </c>
    </row>
    <row r="14" spans="1:22">
      <c r="A14" s="371" t="s">
        <v>41</v>
      </c>
      <c r="B14" s="110"/>
      <c r="C14" s="113"/>
      <c r="D14" s="144">
        <v>128</v>
      </c>
      <c r="E14" s="109" t="s">
        <v>42</v>
      </c>
      <c r="G14" s="112">
        <v>60</v>
      </c>
      <c r="H14" s="112">
        <v>43200</v>
      </c>
    </row>
    <row r="15" spans="1:22">
      <c r="A15" s="371" t="s">
        <v>43</v>
      </c>
      <c r="B15" s="110"/>
      <c r="C15" s="113"/>
      <c r="D15" s="109">
        <v>7</v>
      </c>
      <c r="E15" s="109" t="s">
        <v>44</v>
      </c>
      <c r="G15" s="112">
        <v>120</v>
      </c>
      <c r="H15" s="112">
        <v>86400</v>
      </c>
    </row>
    <row r="16" spans="1:22">
      <c r="A16" s="510" t="s">
        <v>45</v>
      </c>
      <c r="B16" s="511"/>
      <c r="C16" s="497"/>
      <c r="D16" s="109">
        <v>1</v>
      </c>
      <c r="E16" s="109" t="s">
        <v>46</v>
      </c>
      <c r="G16" s="112">
        <v>300</v>
      </c>
      <c r="H16" s="140"/>
    </row>
    <row r="17" spans="1:8">
      <c r="A17" s="510" t="s">
        <v>84</v>
      </c>
      <c r="B17" s="511"/>
      <c r="C17" s="497"/>
      <c r="D17" s="114">
        <v>20</v>
      </c>
      <c r="E17" s="109"/>
      <c r="G17" s="112">
        <v>600</v>
      </c>
      <c r="H17" s="140"/>
    </row>
    <row r="18" spans="1:8">
      <c r="A18" s="496"/>
      <c r="B18" s="511"/>
      <c r="C18" s="497"/>
      <c r="D18" s="109"/>
      <c r="E18" s="109"/>
      <c r="G18" s="112">
        <v>1200</v>
      </c>
      <c r="H18" s="140"/>
    </row>
    <row r="19" spans="1:8">
      <c r="A19" s="496"/>
      <c r="B19" s="511"/>
      <c r="C19" s="497"/>
      <c r="D19" s="109"/>
      <c r="E19" s="109"/>
      <c r="G19" s="112">
        <v>1800</v>
      </c>
      <c r="H19" s="140"/>
    </row>
    <row r="20" spans="1:8" ht="45" customHeight="1">
      <c r="A20" s="494" t="s">
        <v>47</v>
      </c>
      <c r="B20" s="495"/>
      <c r="C20" s="122" t="s">
        <v>48</v>
      </c>
      <c r="D20" s="122" t="s">
        <v>49</v>
      </c>
      <c r="E20" s="122" t="s">
        <v>50</v>
      </c>
      <c r="G20" s="112">
        <v>3600</v>
      </c>
      <c r="H20" s="140"/>
    </row>
    <row r="21" spans="1:8" ht="15" customHeight="1">
      <c r="A21" s="504" t="s">
        <v>51</v>
      </c>
      <c r="B21" s="109" t="s">
        <v>114</v>
      </c>
      <c r="C21" s="123">
        <f>5000</f>
        <v>5000</v>
      </c>
      <c r="D21" s="116">
        <f>1000</f>
        <v>1000</v>
      </c>
      <c r="E21" s="116">
        <f>(C21*D21)</f>
        <v>5000000</v>
      </c>
      <c r="G21" s="112">
        <v>7200</v>
      </c>
      <c r="H21" s="140"/>
    </row>
    <row r="22" spans="1:8" ht="15" customHeight="1">
      <c r="A22" s="505"/>
      <c r="B22" s="109" t="s">
        <v>69</v>
      </c>
      <c r="C22" s="123">
        <f>C25+5100</f>
        <v>20100</v>
      </c>
      <c r="D22" s="116">
        <f>D17*100</f>
        <v>2000</v>
      </c>
      <c r="E22" s="116">
        <f>C22*D22</f>
        <v>40200000</v>
      </c>
      <c r="G22" s="112">
        <v>10800</v>
      </c>
      <c r="H22" s="140"/>
    </row>
    <row r="23" spans="1:8" ht="15" customHeight="1">
      <c r="A23" s="505"/>
      <c r="B23" s="124" t="s">
        <v>53</v>
      </c>
      <c r="C23" s="123">
        <f>D14*1000/(D5/100)</f>
        <v>170666.66666666666</v>
      </c>
      <c r="D23" s="116">
        <f>((37+D15)*8/D13)*1000</f>
        <v>1408</v>
      </c>
      <c r="E23" s="116">
        <f>C23*D23</f>
        <v>240298666.66666666</v>
      </c>
      <c r="G23" s="112">
        <v>21600</v>
      </c>
      <c r="H23" s="140"/>
    </row>
    <row r="24" spans="1:8" ht="15" customHeight="1">
      <c r="A24" s="505"/>
      <c r="B24" s="125" t="s">
        <v>54</v>
      </c>
      <c r="C24" s="123">
        <f>C25</f>
        <v>15000</v>
      </c>
      <c r="D24" s="116">
        <f>100+200+((IF(D13=U3,V3,IF(D13=U4,V4,IF(D13=U5,V5,IF(D13=U6,V6,IF(D13=U7,V7,V8))))))*1000*D16)</f>
        <v>4300</v>
      </c>
      <c r="E24" s="116">
        <f t="shared" ref="E24:E26" si="0">C24*D24</f>
        <v>64500000</v>
      </c>
      <c r="H24" s="140"/>
    </row>
    <row r="25" spans="1:8" ht="15" customHeight="1">
      <c r="A25" s="506"/>
      <c r="B25" s="109" t="s">
        <v>55</v>
      </c>
      <c r="C25" s="123">
        <v>15000</v>
      </c>
      <c r="D25" s="126">
        <v>0</v>
      </c>
      <c r="E25" s="116">
        <f t="shared" si="0"/>
        <v>0</v>
      </c>
    </row>
    <row r="26" spans="1:8" ht="15" customHeight="1">
      <c r="A26" s="496" t="s">
        <v>56</v>
      </c>
      <c r="B26" s="497"/>
      <c r="C26" s="123">
        <f>12</f>
        <v>12</v>
      </c>
      <c r="D26" s="116">
        <f>(D11*1000)-SUM(D23:D25)-((D11/D12)*(D22+D21+D27))</f>
        <v>3468292</v>
      </c>
      <c r="E26" s="116">
        <f t="shared" si="0"/>
        <v>41619504</v>
      </c>
    </row>
    <row r="27" spans="1:8" ht="15" customHeight="1">
      <c r="A27" s="127"/>
      <c r="B27" s="109" t="s">
        <v>115</v>
      </c>
      <c r="C27" s="123">
        <f>10</f>
        <v>10</v>
      </c>
      <c r="D27" s="116">
        <f>D17*(1000-100)</f>
        <v>18000</v>
      </c>
      <c r="E27" s="116">
        <f>(C27*D27)</f>
        <v>180000</v>
      </c>
    </row>
    <row r="28" spans="1:8">
      <c r="A28" s="498" t="s">
        <v>57</v>
      </c>
      <c r="B28" s="499"/>
      <c r="C28" s="499"/>
      <c r="D28" s="499"/>
      <c r="E28" s="500"/>
    </row>
    <row r="29" spans="1:8">
      <c r="A29" s="501" t="s">
        <v>58</v>
      </c>
      <c r="B29" s="502"/>
      <c r="C29" s="503"/>
      <c r="D29" s="132">
        <f>((E23+E25+E26)+((E21+E22+E27)*(D11/D12)))/(D11*1000)+(E24/(24*60*60*1000))</f>
        <v>154.69046407407404</v>
      </c>
      <c r="E29" s="133" t="s">
        <v>59</v>
      </c>
    </row>
    <row r="30" spans="1:8">
      <c r="A30" s="121" t="s">
        <v>60</v>
      </c>
      <c r="B30" s="121"/>
      <c r="C30" s="111"/>
      <c r="D30" s="134">
        <f>(D3*1000*(D4/100)/D29)/24</f>
        <v>848.46859039190997</v>
      </c>
      <c r="E30" s="135" t="s">
        <v>61</v>
      </c>
    </row>
    <row r="31" spans="1:8">
      <c r="D31" s="146">
        <f>D30/365</f>
        <v>2.3245714805257807</v>
      </c>
      <c r="E31" s="112" t="s">
        <v>62</v>
      </c>
    </row>
    <row r="32" spans="1:8">
      <c r="C32" s="137"/>
      <c r="D32" s="147">
        <f>D31*12</f>
        <v>27.894857766309368</v>
      </c>
      <c r="E32" s="139" t="s">
        <v>63</v>
      </c>
    </row>
    <row r="33" spans="3:5">
      <c r="C33" s="137"/>
      <c r="D33" s="137"/>
      <c r="E33" s="140"/>
    </row>
    <row r="34" spans="3:5">
      <c r="C34" s="137"/>
      <c r="D34" s="137"/>
      <c r="E34" s="140"/>
    </row>
    <row r="35" spans="3:5">
      <c r="C35" s="137"/>
      <c r="D35" s="137"/>
      <c r="E35" s="140"/>
    </row>
    <row r="36" spans="3:5">
      <c r="C36" s="137"/>
      <c r="D36" s="137"/>
      <c r="E36" s="140"/>
    </row>
    <row r="37" spans="3:5">
      <c r="C37" s="137"/>
      <c r="D37" s="137"/>
      <c r="E37" s="140"/>
    </row>
    <row r="38" spans="3:5">
      <c r="C38" s="137"/>
      <c r="D38" s="137"/>
      <c r="E38" s="140"/>
    </row>
    <row r="40" spans="3:5">
      <c r="C40" s="137"/>
      <c r="D40" s="137"/>
      <c r="E40" s="140"/>
    </row>
    <row r="41" spans="3:5">
      <c r="C41" s="137"/>
      <c r="D41" s="137"/>
      <c r="E41" s="140"/>
    </row>
    <row r="42" spans="3:5">
      <c r="C42" s="137"/>
      <c r="D42" s="137"/>
      <c r="E42" s="140"/>
    </row>
    <row r="43" spans="3:5">
      <c r="C43" s="137"/>
      <c r="D43" s="137"/>
      <c r="E43" s="140"/>
    </row>
    <row r="44" spans="3:5">
      <c r="C44" s="137"/>
      <c r="D44" s="137"/>
      <c r="E44" s="140"/>
    </row>
    <row r="45" spans="3:5">
      <c r="C45" s="137"/>
      <c r="D45" s="137"/>
      <c r="E45" s="140"/>
    </row>
    <row r="46" spans="3:5">
      <c r="C46" s="137"/>
      <c r="D46" s="137"/>
      <c r="E46" s="140"/>
    </row>
    <row r="47" spans="3:5">
      <c r="C47" s="137"/>
      <c r="D47" s="137"/>
      <c r="E47" s="140"/>
    </row>
  </sheetData>
  <mergeCells count="27">
    <mergeCell ref="V1:V2"/>
    <mergeCell ref="A5:C6"/>
    <mergeCell ref="Q1:Q2"/>
    <mergeCell ref="Q3:Q8"/>
    <mergeCell ref="R1:R2"/>
    <mergeCell ref="S1:S2"/>
    <mergeCell ref="U1:U2"/>
    <mergeCell ref="K1:K2"/>
    <mergeCell ref="M1:M2"/>
    <mergeCell ref="M3:M6"/>
    <mergeCell ref="N1:N2"/>
    <mergeCell ref="O1:O2"/>
    <mergeCell ref="G1:G2"/>
    <mergeCell ref="G6:G7"/>
    <mergeCell ref="H1:H2"/>
    <mergeCell ref="H6:H7"/>
    <mergeCell ref="J1:J2"/>
    <mergeCell ref="A20:B20"/>
    <mergeCell ref="A26:B26"/>
    <mergeCell ref="A28:E28"/>
    <mergeCell ref="A29:C29"/>
    <mergeCell ref="A21:A25"/>
    <mergeCell ref="A1:E1"/>
    <mergeCell ref="A16:C16"/>
    <mergeCell ref="A17:C17"/>
    <mergeCell ref="A18:C18"/>
    <mergeCell ref="A19:C19"/>
  </mergeCells>
  <dataValidations count="4">
    <dataValidation type="list" allowBlank="1" showInputMessage="1" showErrorMessage="1" sqref="D7" xr:uid="{00000000-0002-0000-1E00-000000000000}">
      <formula1>$H$8:$H$15</formula1>
    </dataValidation>
    <dataValidation type="list" allowBlank="1" showInputMessage="1" showErrorMessage="1" sqref="D12" xr:uid="{00000000-0002-0000-1E00-000001000000}">
      <formula1>$G$8:$G$23</formula1>
    </dataValidation>
    <dataValidation type="list" allowBlank="1" showInputMessage="1" showErrorMessage="1" sqref="D13" xr:uid="{00000000-0002-0000-1E00-000002000000}">
      <formula1>$R$3:$R$8</formula1>
    </dataValidation>
    <dataValidation type="list" allowBlank="1" showInputMessage="1" showErrorMessage="1" sqref="D14" xr:uid="{00000000-0002-0000-1E00-000003000000}">
      <formula1>$G$3:$G$4</formula1>
    </dataValidation>
  </dataValidations>
  <pageMargins left="0.7" right="0.7" top="0.75" bottom="0.75" header="0.3" footer="0.3"/>
  <pageSetup orientation="portrait" horizontalDpi="30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10"/>
  <dimension ref="A1:V47"/>
  <sheetViews>
    <sheetView workbookViewId="0">
      <selection activeCell="D21" sqref="D21"/>
    </sheetView>
  </sheetViews>
  <sheetFormatPr defaultColWidth="8.875" defaultRowHeight="15"/>
  <cols>
    <col min="1" max="1" width="7.125" customWidth="1"/>
    <col min="2" max="2" width="42.375" customWidth="1"/>
    <col min="3" max="4" width="11.125" customWidth="1"/>
    <col min="5" max="5" width="11.75" customWidth="1"/>
    <col min="6" max="6" width="2.875" style="107" customWidth="1"/>
    <col min="7" max="8" width="15.25" customWidth="1"/>
    <col min="9" max="9" width="2.875" customWidth="1"/>
    <col min="10" max="10" width="8.375" customWidth="1"/>
    <col min="12" max="12" width="2.875" customWidth="1"/>
    <col min="13" max="13" width="8.375" customWidth="1"/>
    <col min="15" max="15" width="9.875" customWidth="1"/>
    <col min="16" max="16" width="2.875" customWidth="1"/>
    <col min="17" max="17" width="8.375" customWidth="1"/>
    <col min="19" max="19" width="10.125" customWidth="1"/>
    <col min="20" max="20" width="2.875" customWidth="1"/>
  </cols>
  <sheetData>
    <row r="1" spans="1:22" ht="15" customHeight="1">
      <c r="A1" s="507" t="s">
        <v>0</v>
      </c>
      <c r="B1" s="508"/>
      <c r="C1" s="508"/>
      <c r="D1" s="508"/>
      <c r="E1" s="509"/>
      <c r="G1" s="493" t="s">
        <v>1</v>
      </c>
      <c r="H1" s="493" t="s">
        <v>2</v>
      </c>
      <c r="J1" s="493" t="s">
        <v>3</v>
      </c>
      <c r="K1" s="493" t="s">
        <v>2</v>
      </c>
      <c r="M1" s="493" t="s">
        <v>3</v>
      </c>
      <c r="N1" s="493" t="s">
        <v>4</v>
      </c>
      <c r="O1" s="493" t="s">
        <v>5</v>
      </c>
      <c r="Q1" s="493" t="s">
        <v>3</v>
      </c>
      <c r="R1" s="493" t="s">
        <v>4</v>
      </c>
      <c r="S1" s="493" t="s">
        <v>5</v>
      </c>
      <c r="T1" s="148"/>
      <c r="U1" s="493" t="s">
        <v>4</v>
      </c>
      <c r="V1" s="493" t="s">
        <v>6</v>
      </c>
    </row>
    <row r="2" spans="1:22" ht="15" customHeight="1">
      <c r="A2" s="371" t="s">
        <v>7</v>
      </c>
      <c r="B2" s="110"/>
      <c r="C2" s="111"/>
      <c r="D2" s="109">
        <v>1</v>
      </c>
      <c r="E2" s="109" t="s">
        <v>8</v>
      </c>
      <c r="G2" s="493"/>
      <c r="H2" s="493"/>
      <c r="J2" s="493"/>
      <c r="K2" s="493"/>
      <c r="M2" s="518"/>
      <c r="N2" s="493"/>
      <c r="O2" s="493"/>
      <c r="P2" s="148"/>
      <c r="Q2" s="518"/>
      <c r="R2" s="493"/>
      <c r="S2" s="493"/>
      <c r="T2" s="148"/>
      <c r="U2" s="493"/>
      <c r="V2" s="493"/>
    </row>
    <row r="3" spans="1:22" ht="15.75" customHeight="1">
      <c r="A3" s="371" t="s">
        <v>9</v>
      </c>
      <c r="B3" s="110"/>
      <c r="C3" s="113"/>
      <c r="D3" s="109">
        <v>3500</v>
      </c>
      <c r="E3" s="109" t="s">
        <v>10</v>
      </c>
      <c r="G3" s="112">
        <v>47</v>
      </c>
      <c r="H3" s="112">
        <v>14</v>
      </c>
      <c r="J3" s="149" t="s">
        <v>11</v>
      </c>
      <c r="K3" s="149">
        <v>20</v>
      </c>
      <c r="M3" s="519" t="s">
        <v>12</v>
      </c>
      <c r="N3" s="150">
        <v>980</v>
      </c>
      <c r="O3" s="149" t="s">
        <v>13</v>
      </c>
      <c r="P3" s="148"/>
      <c r="Q3" s="519" t="s">
        <v>14</v>
      </c>
      <c r="R3" s="150">
        <v>250</v>
      </c>
      <c r="S3" s="149" t="s">
        <v>15</v>
      </c>
      <c r="T3" s="148"/>
      <c r="U3" s="150">
        <v>250</v>
      </c>
      <c r="V3" s="149">
        <v>4</v>
      </c>
    </row>
    <row r="4" spans="1:22">
      <c r="A4" s="371" t="s">
        <v>16</v>
      </c>
      <c r="B4" s="110"/>
      <c r="C4" s="113"/>
      <c r="D4" s="109">
        <v>90</v>
      </c>
      <c r="E4" s="109" t="s">
        <v>17</v>
      </c>
      <c r="G4" s="112">
        <v>128</v>
      </c>
      <c r="H4" s="112">
        <v>20</v>
      </c>
      <c r="J4" s="149" t="s">
        <v>18</v>
      </c>
      <c r="K4" s="149">
        <v>20</v>
      </c>
      <c r="M4" s="519"/>
      <c r="N4" s="151">
        <v>1760</v>
      </c>
      <c r="O4" s="149" t="s">
        <v>19</v>
      </c>
      <c r="P4" s="148"/>
      <c r="Q4" s="519"/>
      <c r="R4" s="151">
        <v>440</v>
      </c>
      <c r="S4" s="149" t="s">
        <v>20</v>
      </c>
      <c r="T4" s="148"/>
      <c r="U4" s="151">
        <v>440</v>
      </c>
      <c r="V4" s="149">
        <v>3.8</v>
      </c>
    </row>
    <row r="5" spans="1:22" ht="15" customHeight="1">
      <c r="A5" s="512" t="s">
        <v>21</v>
      </c>
      <c r="B5" s="513"/>
      <c r="C5" s="514"/>
      <c r="D5" s="141">
        <v>75</v>
      </c>
      <c r="E5" s="109" t="s">
        <v>17</v>
      </c>
      <c r="J5" s="149" t="s">
        <v>22</v>
      </c>
      <c r="K5" s="149">
        <v>20</v>
      </c>
      <c r="M5" s="519"/>
      <c r="N5" s="151">
        <v>3125</v>
      </c>
      <c r="O5" s="149" t="s">
        <v>23</v>
      </c>
      <c r="P5" s="148"/>
      <c r="Q5" s="519"/>
      <c r="R5" s="151">
        <v>980</v>
      </c>
      <c r="S5" s="149" t="s">
        <v>13</v>
      </c>
      <c r="T5" s="148"/>
      <c r="U5" s="151">
        <v>980</v>
      </c>
      <c r="V5" s="149">
        <v>3.8</v>
      </c>
    </row>
    <row r="6" spans="1:22">
      <c r="A6" s="515"/>
      <c r="B6" s="516"/>
      <c r="C6" s="517"/>
      <c r="D6" s="109"/>
      <c r="E6" s="109"/>
      <c r="G6" s="520" t="s">
        <v>24</v>
      </c>
      <c r="H6" s="518" t="s">
        <v>25</v>
      </c>
      <c r="J6" s="149" t="s">
        <v>26</v>
      </c>
      <c r="K6" s="149">
        <v>14</v>
      </c>
      <c r="M6" s="519"/>
      <c r="N6" s="151">
        <v>5470</v>
      </c>
      <c r="O6" s="149" t="s">
        <v>27</v>
      </c>
      <c r="P6" s="148"/>
      <c r="Q6" s="519"/>
      <c r="R6" s="151">
        <v>1760</v>
      </c>
      <c r="S6" s="149" t="s">
        <v>19</v>
      </c>
      <c r="T6" s="148"/>
      <c r="U6" s="151">
        <v>1760</v>
      </c>
      <c r="V6" s="149">
        <v>2.2999999999999998</v>
      </c>
    </row>
    <row r="7" spans="1:22">
      <c r="A7" s="371" t="s">
        <v>28</v>
      </c>
      <c r="B7" s="110"/>
      <c r="C7" s="113"/>
      <c r="D7" s="114">
        <v>600</v>
      </c>
      <c r="E7" s="109" t="s">
        <v>29</v>
      </c>
      <c r="G7" s="521"/>
      <c r="H7" s="522"/>
      <c r="J7" s="149" t="s">
        <v>30</v>
      </c>
      <c r="K7" s="149">
        <v>14</v>
      </c>
      <c r="Q7" s="519"/>
      <c r="R7" s="151">
        <v>3125</v>
      </c>
      <c r="S7" s="149" t="s">
        <v>23</v>
      </c>
      <c r="T7" s="148"/>
      <c r="U7" s="151">
        <v>3125</v>
      </c>
      <c r="V7" s="149">
        <v>2.2999999999999998</v>
      </c>
    </row>
    <row r="8" spans="1:22">
      <c r="A8" s="371" t="s">
        <v>31</v>
      </c>
      <c r="B8" s="110"/>
      <c r="C8" s="113"/>
      <c r="D8" s="116">
        <f>(24*60*60)/D7</f>
        <v>144</v>
      </c>
      <c r="E8" s="109" t="s">
        <v>32</v>
      </c>
      <c r="G8" s="112">
        <v>1</v>
      </c>
      <c r="H8" s="112">
        <v>600</v>
      </c>
      <c r="J8" s="149" t="s">
        <v>33</v>
      </c>
      <c r="K8" s="149">
        <v>14</v>
      </c>
      <c r="Q8" s="519"/>
      <c r="R8" s="151">
        <v>5470</v>
      </c>
      <c r="S8" s="149" t="s">
        <v>27</v>
      </c>
      <c r="T8" s="148"/>
      <c r="U8" s="151">
        <v>5470</v>
      </c>
      <c r="V8" s="149">
        <v>2.2999999999999998</v>
      </c>
    </row>
    <row r="9" spans="1:22">
      <c r="A9" s="371" t="s">
        <v>34</v>
      </c>
      <c r="B9" s="110"/>
      <c r="C9" s="113"/>
      <c r="D9" s="114">
        <v>0</v>
      </c>
      <c r="E9" s="109" t="s">
        <v>32</v>
      </c>
      <c r="G9" s="112">
        <v>2</v>
      </c>
      <c r="H9" s="112">
        <v>1800</v>
      </c>
      <c r="J9" s="149" t="s">
        <v>35</v>
      </c>
      <c r="K9" s="149">
        <v>14</v>
      </c>
    </row>
    <row r="10" spans="1:22">
      <c r="A10" s="371" t="s">
        <v>36</v>
      </c>
      <c r="B10" s="110"/>
      <c r="C10" s="113"/>
      <c r="D10" s="116">
        <f>D8+D9</f>
        <v>144</v>
      </c>
      <c r="E10" s="109" t="s">
        <v>32</v>
      </c>
      <c r="G10" s="112">
        <v>5</v>
      </c>
      <c r="H10" s="112">
        <v>3600</v>
      </c>
    </row>
    <row r="11" spans="1:22">
      <c r="A11" s="371" t="s">
        <v>37</v>
      </c>
      <c r="B11" s="110"/>
      <c r="C11" s="113"/>
      <c r="D11" s="116">
        <f>(24*60*60)/D10</f>
        <v>600</v>
      </c>
      <c r="E11" s="109" t="s">
        <v>29</v>
      </c>
      <c r="G11" s="112">
        <v>10</v>
      </c>
      <c r="H11" s="112">
        <v>7200</v>
      </c>
    </row>
    <row r="12" spans="1:22">
      <c r="A12" s="371" t="s">
        <v>38</v>
      </c>
      <c r="B12" s="110"/>
      <c r="C12" s="113"/>
      <c r="D12" s="114">
        <v>600</v>
      </c>
      <c r="E12" s="109" t="s">
        <v>29</v>
      </c>
      <c r="G12" s="112">
        <v>20</v>
      </c>
      <c r="H12" s="112">
        <v>10800</v>
      </c>
    </row>
    <row r="13" spans="1:22">
      <c r="A13" s="371" t="s">
        <v>39</v>
      </c>
      <c r="B13" s="110"/>
      <c r="C13" s="113"/>
      <c r="D13" s="143">
        <v>5470</v>
      </c>
      <c r="E13" s="109" t="s">
        <v>40</v>
      </c>
      <c r="G13" s="112">
        <v>30</v>
      </c>
      <c r="H13" s="112">
        <v>21600</v>
      </c>
    </row>
    <row r="14" spans="1:22">
      <c r="A14" s="371" t="s">
        <v>41</v>
      </c>
      <c r="B14" s="110"/>
      <c r="C14" s="113"/>
      <c r="D14" s="144">
        <v>128</v>
      </c>
      <c r="E14" s="109" t="s">
        <v>42</v>
      </c>
      <c r="G14" s="112">
        <v>60</v>
      </c>
      <c r="H14" s="112">
        <v>43200</v>
      </c>
    </row>
    <row r="15" spans="1:22">
      <c r="A15" s="371" t="s">
        <v>43</v>
      </c>
      <c r="B15" s="110"/>
      <c r="C15" s="113"/>
      <c r="D15" s="109">
        <v>8</v>
      </c>
      <c r="E15" s="109" t="s">
        <v>44</v>
      </c>
      <c r="G15" s="112">
        <v>120</v>
      </c>
      <c r="H15" s="112">
        <v>86400</v>
      </c>
    </row>
    <row r="16" spans="1:22">
      <c r="A16" s="510" t="s">
        <v>45</v>
      </c>
      <c r="B16" s="511"/>
      <c r="C16" s="497"/>
      <c r="D16" s="109">
        <v>1</v>
      </c>
      <c r="E16" s="109" t="s">
        <v>46</v>
      </c>
      <c r="G16" s="112">
        <v>300</v>
      </c>
      <c r="H16" s="140"/>
    </row>
    <row r="17" spans="1:8">
      <c r="A17" s="496"/>
      <c r="B17" s="511"/>
      <c r="C17" s="497"/>
      <c r="D17" s="109"/>
      <c r="E17" s="109"/>
      <c r="G17" s="112">
        <v>600</v>
      </c>
      <c r="H17" s="140"/>
    </row>
    <row r="18" spans="1:8">
      <c r="A18" s="496"/>
      <c r="B18" s="511"/>
      <c r="C18" s="497"/>
      <c r="D18" s="109"/>
      <c r="E18" s="109"/>
      <c r="G18" s="112">
        <v>1200</v>
      </c>
      <c r="H18" s="140"/>
    </row>
    <row r="19" spans="1:8">
      <c r="A19" s="496"/>
      <c r="B19" s="511"/>
      <c r="C19" s="497"/>
      <c r="D19" s="109"/>
      <c r="E19" s="109"/>
      <c r="G19" s="112">
        <v>1800</v>
      </c>
      <c r="H19" s="140"/>
    </row>
    <row r="20" spans="1:8" ht="45" customHeight="1">
      <c r="A20" s="494" t="s">
        <v>47</v>
      </c>
      <c r="B20" s="495"/>
      <c r="C20" s="122" t="s">
        <v>48</v>
      </c>
      <c r="D20" s="122" t="s">
        <v>49</v>
      </c>
      <c r="E20" s="122" t="s">
        <v>50</v>
      </c>
      <c r="G20" s="112">
        <v>3600</v>
      </c>
      <c r="H20" s="140"/>
    </row>
    <row r="21" spans="1:8" ht="15" customHeight="1">
      <c r="A21" s="504" t="s">
        <v>51</v>
      </c>
      <c r="B21" s="109" t="s">
        <v>116</v>
      </c>
      <c r="C21" s="123">
        <f>C25+500</f>
        <v>15500</v>
      </c>
      <c r="D21" s="116">
        <v>20</v>
      </c>
      <c r="E21" s="116">
        <f>C21*D21</f>
        <v>310000</v>
      </c>
      <c r="G21" s="112">
        <v>7200</v>
      </c>
      <c r="H21" s="140"/>
    </row>
    <row r="22" spans="1:8" ht="15" customHeight="1">
      <c r="A22" s="505"/>
      <c r="B22" s="109" t="s">
        <v>117</v>
      </c>
      <c r="C22" s="123">
        <f>((40000*40)+(15000*40)+(15000*80)+(20000*600))/(40+40+80+600)</f>
        <v>20263.157894736843</v>
      </c>
      <c r="D22" s="116">
        <f>(40+40+80+600)</f>
        <v>760</v>
      </c>
      <c r="E22" s="116">
        <f>C22*D22</f>
        <v>15400000.000000002</v>
      </c>
      <c r="G22" s="112">
        <v>10800</v>
      </c>
      <c r="H22" s="140"/>
    </row>
    <row r="23" spans="1:8" ht="15" customHeight="1">
      <c r="A23" s="505"/>
      <c r="B23" s="124" t="s">
        <v>53</v>
      </c>
      <c r="C23" s="123">
        <f>D14*1000/(D5/100)</f>
        <v>170666.66666666666</v>
      </c>
      <c r="D23" s="116">
        <f>((37+D15)*8/D13)*1000</f>
        <v>65.813528336380259</v>
      </c>
      <c r="E23" s="116">
        <f>C23*D23</f>
        <v>11232175.502742231</v>
      </c>
      <c r="G23" s="112">
        <v>21600</v>
      </c>
      <c r="H23" s="140"/>
    </row>
    <row r="24" spans="1:8" ht="15" customHeight="1">
      <c r="A24" s="505"/>
      <c r="B24" s="125" t="s">
        <v>54</v>
      </c>
      <c r="C24" s="123">
        <f>C25</f>
        <v>15000</v>
      </c>
      <c r="D24" s="116">
        <f>100+200+((IF(D13=U3,V3,IF(D13=U4,V4,IF(D13=U5,V5,IF(D13=U6,V6,IF(D13=U7,V7,V8))))))*1000*D16)</f>
        <v>2600</v>
      </c>
      <c r="E24" s="116">
        <f t="shared" ref="E24:E26" si="0">C24*D24</f>
        <v>39000000</v>
      </c>
      <c r="H24" s="140"/>
    </row>
    <row r="25" spans="1:8" ht="15" customHeight="1">
      <c r="A25" s="506"/>
      <c r="B25" s="109" t="s">
        <v>55</v>
      </c>
      <c r="C25" s="123">
        <v>15000</v>
      </c>
      <c r="D25" s="126">
        <v>0</v>
      </c>
      <c r="E25" s="116">
        <f t="shared" si="0"/>
        <v>0</v>
      </c>
    </row>
    <row r="26" spans="1:8" ht="15" customHeight="1">
      <c r="A26" s="496" t="s">
        <v>56</v>
      </c>
      <c r="B26" s="497"/>
      <c r="C26" s="123">
        <v>12</v>
      </c>
      <c r="D26" s="116">
        <f>(D11*1000)-((D11/D12)*(D22+D21))-SUM(D23:D25)</f>
        <v>596554.18647166365</v>
      </c>
      <c r="E26" s="116">
        <f t="shared" si="0"/>
        <v>7158650.2376599638</v>
      </c>
    </row>
    <row r="27" spans="1:8" ht="15" customHeight="1">
      <c r="A27" s="127"/>
      <c r="B27" s="128"/>
      <c r="C27" s="129"/>
      <c r="D27" s="130"/>
      <c r="E27" s="131"/>
    </row>
    <row r="28" spans="1:8">
      <c r="A28" s="498" t="s">
        <v>57</v>
      </c>
      <c r="B28" s="499"/>
      <c r="C28" s="499"/>
      <c r="D28" s="499"/>
      <c r="E28" s="500"/>
    </row>
    <row r="29" spans="1:8">
      <c r="A29" s="501" t="s">
        <v>58</v>
      </c>
      <c r="B29" s="502"/>
      <c r="C29" s="503"/>
      <c r="D29" s="132">
        <f>((E23+E25+E26)+((E21+E22)*(D11/D12)))/(D11*1000)+(E24/(24*60*60*1000))</f>
        <v>57.286098456225886</v>
      </c>
      <c r="E29" s="133" t="s">
        <v>59</v>
      </c>
    </row>
    <row r="30" spans="1:8">
      <c r="A30" s="121" t="s">
        <v>60</v>
      </c>
      <c r="B30" s="121"/>
      <c r="C30" s="111"/>
      <c r="D30" s="134">
        <f>(D3*1000*(D4/100)/D29)/24</f>
        <v>2291.1317673395451</v>
      </c>
      <c r="E30" s="135" t="s">
        <v>61</v>
      </c>
    </row>
    <row r="31" spans="1:8">
      <c r="D31" s="146">
        <f>D30/365</f>
        <v>6.2770733351768362</v>
      </c>
      <c r="E31" s="112" t="s">
        <v>62</v>
      </c>
    </row>
    <row r="32" spans="1:8">
      <c r="C32" s="137"/>
      <c r="D32" s="147">
        <f>D31*12</f>
        <v>75.324880022122031</v>
      </c>
      <c r="E32" s="139" t="s">
        <v>63</v>
      </c>
    </row>
    <row r="33" spans="3:5">
      <c r="C33" s="137"/>
      <c r="D33" s="137"/>
      <c r="E33" s="140"/>
    </row>
    <row r="34" spans="3:5">
      <c r="C34" s="137"/>
      <c r="D34" s="137"/>
      <c r="E34" s="140"/>
    </row>
    <row r="35" spans="3:5">
      <c r="C35" s="137"/>
      <c r="D35" s="137"/>
      <c r="E35" s="140"/>
    </row>
    <row r="36" spans="3:5">
      <c r="C36" s="137"/>
      <c r="D36" s="137"/>
      <c r="E36" s="140"/>
    </row>
    <row r="37" spans="3:5">
      <c r="C37" s="137"/>
      <c r="D37" s="137"/>
      <c r="E37" s="140"/>
    </row>
    <row r="38" spans="3:5">
      <c r="C38" s="137"/>
      <c r="D38" s="137"/>
      <c r="E38" s="140"/>
    </row>
    <row r="40" spans="3:5">
      <c r="C40" s="137"/>
      <c r="D40" s="137"/>
      <c r="E40" s="140"/>
    </row>
    <row r="41" spans="3:5">
      <c r="C41" s="137"/>
      <c r="D41" s="137"/>
      <c r="E41" s="140"/>
    </row>
    <row r="42" spans="3:5">
      <c r="C42" s="137"/>
      <c r="D42" s="137"/>
      <c r="E42" s="140"/>
    </row>
    <row r="43" spans="3:5">
      <c r="C43" s="137"/>
      <c r="D43" s="137"/>
      <c r="E43" s="140"/>
    </row>
    <row r="44" spans="3:5">
      <c r="C44" s="137"/>
      <c r="D44" s="137"/>
      <c r="E44" s="140"/>
    </row>
    <row r="45" spans="3:5">
      <c r="C45" s="137"/>
      <c r="D45" s="137"/>
      <c r="E45" s="140"/>
    </row>
    <row r="46" spans="3:5">
      <c r="C46" s="137"/>
      <c r="D46" s="137"/>
      <c r="E46" s="140"/>
    </row>
    <row r="47" spans="3:5">
      <c r="C47" s="137"/>
      <c r="D47" s="137"/>
      <c r="E47" s="140"/>
    </row>
  </sheetData>
  <mergeCells count="27">
    <mergeCell ref="V1:V2"/>
    <mergeCell ref="A5:C6"/>
    <mergeCell ref="Q1:Q2"/>
    <mergeCell ref="Q3:Q8"/>
    <mergeCell ref="R1:R2"/>
    <mergeCell ref="S1:S2"/>
    <mergeCell ref="U1:U2"/>
    <mergeCell ref="K1:K2"/>
    <mergeCell ref="M1:M2"/>
    <mergeCell ref="M3:M6"/>
    <mergeCell ref="N1:N2"/>
    <mergeCell ref="O1:O2"/>
    <mergeCell ref="G1:G2"/>
    <mergeCell ref="G6:G7"/>
    <mergeCell ref="H1:H2"/>
    <mergeCell ref="H6:H7"/>
    <mergeCell ref="J1:J2"/>
    <mergeCell ref="A20:B20"/>
    <mergeCell ref="A26:B26"/>
    <mergeCell ref="A28:E28"/>
    <mergeCell ref="A29:C29"/>
    <mergeCell ref="A21:A25"/>
    <mergeCell ref="A1:E1"/>
    <mergeCell ref="A16:C16"/>
    <mergeCell ref="A17:C17"/>
    <mergeCell ref="A18:C18"/>
    <mergeCell ref="A19:C19"/>
  </mergeCells>
  <dataValidations count="4">
    <dataValidation type="list" allowBlank="1" showInputMessage="1" showErrorMessage="1" sqref="D7" xr:uid="{00000000-0002-0000-1F00-000000000000}">
      <formula1>$H$8:$H$15</formula1>
    </dataValidation>
    <dataValidation type="list" allowBlank="1" showInputMessage="1" showErrorMessage="1" sqref="D12" xr:uid="{00000000-0002-0000-1F00-000001000000}">
      <formula1>$G$8:$G$23</formula1>
    </dataValidation>
    <dataValidation type="list" allowBlank="1" showInputMessage="1" showErrorMessage="1" sqref="D13" xr:uid="{00000000-0002-0000-1F00-000002000000}">
      <formula1>$R$3:$R$8</formula1>
    </dataValidation>
    <dataValidation type="list" allowBlank="1" showInputMessage="1" showErrorMessage="1" sqref="D14" xr:uid="{00000000-0002-0000-1F00-000003000000}">
      <formula1>$G$3:$G$4</formula1>
    </dataValidation>
  </dataValidations>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11"/>
  <dimension ref="A1:V47"/>
  <sheetViews>
    <sheetView workbookViewId="0">
      <selection activeCell="D23" sqref="D23"/>
    </sheetView>
  </sheetViews>
  <sheetFormatPr defaultColWidth="8.875" defaultRowHeight="15"/>
  <cols>
    <col min="1" max="1" width="7.125" customWidth="1"/>
    <col min="2" max="2" width="42.375" customWidth="1"/>
    <col min="3" max="4" width="11.125" customWidth="1"/>
    <col min="5" max="5" width="11.75" customWidth="1"/>
    <col min="6" max="6" width="2.875" style="107" customWidth="1"/>
    <col min="7" max="8" width="15.25" customWidth="1"/>
    <col min="9" max="9" width="2.875" customWidth="1"/>
    <col min="10" max="10" width="8.375" customWidth="1"/>
    <col min="12" max="12" width="2.875" customWidth="1"/>
    <col min="13" max="13" width="8.375" customWidth="1"/>
    <col min="15" max="15" width="9.875" customWidth="1"/>
    <col min="16" max="16" width="2.875" customWidth="1"/>
    <col min="17" max="17" width="8.375" customWidth="1"/>
    <col min="19" max="19" width="10.125" customWidth="1"/>
    <col min="20" max="20" width="2.875" customWidth="1"/>
  </cols>
  <sheetData>
    <row r="1" spans="1:22" ht="15" customHeight="1">
      <c r="A1" s="507" t="s">
        <v>0</v>
      </c>
      <c r="B1" s="508"/>
      <c r="C1" s="508"/>
      <c r="D1" s="508"/>
      <c r="E1" s="509"/>
      <c r="G1" s="493" t="s">
        <v>1</v>
      </c>
      <c r="H1" s="493" t="s">
        <v>2</v>
      </c>
      <c r="J1" s="493" t="s">
        <v>3</v>
      </c>
      <c r="K1" s="493" t="s">
        <v>2</v>
      </c>
      <c r="M1" s="493" t="s">
        <v>3</v>
      </c>
      <c r="N1" s="493" t="s">
        <v>4</v>
      </c>
      <c r="O1" s="493" t="s">
        <v>5</v>
      </c>
      <c r="Q1" s="493" t="s">
        <v>3</v>
      </c>
      <c r="R1" s="493" t="s">
        <v>4</v>
      </c>
      <c r="S1" s="493" t="s">
        <v>5</v>
      </c>
      <c r="T1" s="148"/>
      <c r="U1" s="493" t="s">
        <v>4</v>
      </c>
      <c r="V1" s="493" t="s">
        <v>6</v>
      </c>
    </row>
    <row r="2" spans="1:22" ht="15" customHeight="1">
      <c r="A2" s="371" t="s">
        <v>7</v>
      </c>
      <c r="B2" s="110"/>
      <c r="C2" s="111"/>
      <c r="D2" s="109">
        <v>1</v>
      </c>
      <c r="E2" s="109" t="s">
        <v>8</v>
      </c>
      <c r="G2" s="493"/>
      <c r="H2" s="493"/>
      <c r="J2" s="493"/>
      <c r="K2" s="493"/>
      <c r="M2" s="518"/>
      <c r="N2" s="493"/>
      <c r="O2" s="493"/>
      <c r="P2" s="148"/>
      <c r="Q2" s="518"/>
      <c r="R2" s="493"/>
      <c r="S2" s="493"/>
      <c r="T2" s="148"/>
      <c r="U2" s="493"/>
      <c r="V2" s="493"/>
    </row>
    <row r="3" spans="1:22" ht="15.75" customHeight="1">
      <c r="A3" s="371" t="s">
        <v>9</v>
      </c>
      <c r="B3" s="110"/>
      <c r="C3" s="113"/>
      <c r="D3" s="109">
        <v>3500</v>
      </c>
      <c r="E3" s="109" t="s">
        <v>10</v>
      </c>
      <c r="G3" s="112">
        <v>47</v>
      </c>
      <c r="H3" s="112">
        <v>14</v>
      </c>
      <c r="J3" s="149" t="s">
        <v>11</v>
      </c>
      <c r="K3" s="149">
        <v>20</v>
      </c>
      <c r="M3" s="519" t="s">
        <v>12</v>
      </c>
      <c r="N3" s="150">
        <v>980</v>
      </c>
      <c r="O3" s="149" t="s">
        <v>13</v>
      </c>
      <c r="P3" s="148"/>
      <c r="Q3" s="519" t="s">
        <v>14</v>
      </c>
      <c r="R3" s="150">
        <v>250</v>
      </c>
      <c r="S3" s="149" t="s">
        <v>15</v>
      </c>
      <c r="T3" s="148"/>
      <c r="U3" s="150">
        <v>250</v>
      </c>
      <c r="V3" s="149">
        <v>4</v>
      </c>
    </row>
    <row r="4" spans="1:22">
      <c r="A4" s="371" t="s">
        <v>16</v>
      </c>
      <c r="B4" s="110"/>
      <c r="C4" s="113"/>
      <c r="D4" s="109">
        <v>90</v>
      </c>
      <c r="E4" s="109" t="s">
        <v>17</v>
      </c>
      <c r="G4" s="112">
        <v>128</v>
      </c>
      <c r="H4" s="112">
        <v>20</v>
      </c>
      <c r="J4" s="149" t="s">
        <v>18</v>
      </c>
      <c r="K4" s="149">
        <v>20</v>
      </c>
      <c r="M4" s="519"/>
      <c r="N4" s="151">
        <v>1760</v>
      </c>
      <c r="O4" s="149" t="s">
        <v>19</v>
      </c>
      <c r="P4" s="148"/>
      <c r="Q4" s="519"/>
      <c r="R4" s="151">
        <v>440</v>
      </c>
      <c r="S4" s="149" t="s">
        <v>20</v>
      </c>
      <c r="T4" s="148"/>
      <c r="U4" s="151">
        <v>440</v>
      </c>
      <c r="V4" s="149">
        <v>3.8</v>
      </c>
    </row>
    <row r="5" spans="1:22" ht="15" customHeight="1">
      <c r="A5" s="512" t="s">
        <v>21</v>
      </c>
      <c r="B5" s="513"/>
      <c r="C5" s="514"/>
      <c r="D5" s="141">
        <v>75</v>
      </c>
      <c r="E5" s="109" t="s">
        <v>17</v>
      </c>
      <c r="J5" s="149" t="s">
        <v>22</v>
      </c>
      <c r="K5" s="149">
        <v>20</v>
      </c>
      <c r="M5" s="519"/>
      <c r="N5" s="151">
        <v>3125</v>
      </c>
      <c r="O5" s="149" t="s">
        <v>23</v>
      </c>
      <c r="P5" s="148"/>
      <c r="Q5" s="519"/>
      <c r="R5" s="151">
        <v>980</v>
      </c>
      <c r="S5" s="149" t="s">
        <v>13</v>
      </c>
      <c r="T5" s="148"/>
      <c r="U5" s="151">
        <v>980</v>
      </c>
      <c r="V5" s="149">
        <v>3.8</v>
      </c>
    </row>
    <row r="6" spans="1:22">
      <c r="A6" s="515"/>
      <c r="B6" s="516"/>
      <c r="C6" s="517"/>
      <c r="D6" s="109"/>
      <c r="E6" s="109"/>
      <c r="G6" s="520" t="s">
        <v>24</v>
      </c>
      <c r="H6" s="518" t="s">
        <v>25</v>
      </c>
      <c r="J6" s="149" t="s">
        <v>26</v>
      </c>
      <c r="K6" s="149">
        <v>14</v>
      </c>
      <c r="M6" s="519"/>
      <c r="N6" s="151">
        <v>5470</v>
      </c>
      <c r="O6" s="149" t="s">
        <v>27</v>
      </c>
      <c r="P6" s="148"/>
      <c r="Q6" s="519"/>
      <c r="R6" s="151">
        <v>1760</v>
      </c>
      <c r="S6" s="149" t="s">
        <v>19</v>
      </c>
      <c r="T6" s="148"/>
      <c r="U6" s="151">
        <v>1760</v>
      </c>
      <c r="V6" s="149">
        <v>2.2999999999999998</v>
      </c>
    </row>
    <row r="7" spans="1:22">
      <c r="A7" s="371" t="s">
        <v>28</v>
      </c>
      <c r="B7" s="110"/>
      <c r="C7" s="113"/>
      <c r="D7" s="114">
        <v>3600</v>
      </c>
      <c r="E7" s="109" t="s">
        <v>29</v>
      </c>
      <c r="G7" s="521"/>
      <c r="H7" s="522"/>
      <c r="J7" s="149" t="s">
        <v>30</v>
      </c>
      <c r="K7" s="149">
        <v>14</v>
      </c>
      <c r="Q7" s="519"/>
      <c r="R7" s="151">
        <v>3125</v>
      </c>
      <c r="S7" s="149" t="s">
        <v>23</v>
      </c>
      <c r="T7" s="148"/>
      <c r="U7" s="151">
        <v>3125</v>
      </c>
      <c r="V7" s="149">
        <v>2.2999999999999998</v>
      </c>
    </row>
    <row r="8" spans="1:22">
      <c r="A8" s="371" t="s">
        <v>31</v>
      </c>
      <c r="B8" s="110"/>
      <c r="C8" s="113"/>
      <c r="D8" s="116">
        <f>(24*60*60)/D7</f>
        <v>24</v>
      </c>
      <c r="E8" s="109" t="s">
        <v>32</v>
      </c>
      <c r="G8" s="112">
        <v>1</v>
      </c>
      <c r="H8" s="112">
        <v>600</v>
      </c>
      <c r="J8" s="149" t="s">
        <v>33</v>
      </c>
      <c r="K8" s="149">
        <v>14</v>
      </c>
      <c r="Q8" s="519"/>
      <c r="R8" s="151">
        <v>5470</v>
      </c>
      <c r="S8" s="149" t="s">
        <v>27</v>
      </c>
      <c r="T8" s="148"/>
      <c r="U8" s="151">
        <v>5470</v>
      </c>
      <c r="V8" s="149">
        <v>2.2999999999999998</v>
      </c>
    </row>
    <row r="9" spans="1:22">
      <c r="A9" s="371" t="s">
        <v>34</v>
      </c>
      <c r="B9" s="110"/>
      <c r="C9" s="113"/>
      <c r="D9" s="114">
        <v>0</v>
      </c>
      <c r="E9" s="109" t="s">
        <v>32</v>
      </c>
      <c r="G9" s="112">
        <v>2</v>
      </c>
      <c r="H9" s="112">
        <v>1800</v>
      </c>
      <c r="J9" s="149" t="s">
        <v>35</v>
      </c>
      <c r="K9" s="149">
        <v>14</v>
      </c>
    </row>
    <row r="10" spans="1:22">
      <c r="A10" s="371" t="s">
        <v>36</v>
      </c>
      <c r="B10" s="110"/>
      <c r="C10" s="113"/>
      <c r="D10" s="116">
        <f>D8+D9</f>
        <v>24</v>
      </c>
      <c r="E10" s="109" t="s">
        <v>32</v>
      </c>
      <c r="G10" s="112">
        <v>5</v>
      </c>
      <c r="H10" s="112">
        <v>3600</v>
      </c>
    </row>
    <row r="11" spans="1:22">
      <c r="A11" s="371" t="s">
        <v>37</v>
      </c>
      <c r="B11" s="110"/>
      <c r="C11" s="113"/>
      <c r="D11" s="116">
        <f>(24*60*60)/D10</f>
        <v>3600</v>
      </c>
      <c r="E11" s="109" t="s">
        <v>29</v>
      </c>
      <c r="G11" s="112">
        <v>10</v>
      </c>
      <c r="H11" s="112">
        <v>7200</v>
      </c>
    </row>
    <row r="12" spans="1:22">
      <c r="A12" s="371" t="s">
        <v>38</v>
      </c>
      <c r="B12" s="110"/>
      <c r="C12" s="113"/>
      <c r="D12" s="114">
        <v>3600</v>
      </c>
      <c r="E12" s="109" t="s">
        <v>29</v>
      </c>
      <c r="G12" s="112">
        <v>20</v>
      </c>
      <c r="H12" s="112">
        <v>10800</v>
      </c>
    </row>
    <row r="13" spans="1:22">
      <c r="A13" s="371" t="s">
        <v>39</v>
      </c>
      <c r="B13" s="110"/>
      <c r="C13" s="113"/>
      <c r="D13" s="143">
        <v>5470</v>
      </c>
      <c r="E13" s="109" t="s">
        <v>40</v>
      </c>
      <c r="G13" s="112">
        <v>30</v>
      </c>
      <c r="H13" s="112">
        <v>21600</v>
      </c>
    </row>
    <row r="14" spans="1:22">
      <c r="A14" s="371" t="s">
        <v>41</v>
      </c>
      <c r="B14" s="110"/>
      <c r="C14" s="113"/>
      <c r="D14" s="144">
        <v>128</v>
      </c>
      <c r="E14" s="109" t="s">
        <v>42</v>
      </c>
      <c r="G14" s="112">
        <v>60</v>
      </c>
      <c r="H14" s="112">
        <v>43200</v>
      </c>
    </row>
    <row r="15" spans="1:22">
      <c r="A15" s="371" t="s">
        <v>43</v>
      </c>
      <c r="B15" s="110"/>
      <c r="C15" s="113"/>
      <c r="D15" s="109">
        <v>10</v>
      </c>
      <c r="E15" s="109" t="s">
        <v>44</v>
      </c>
      <c r="G15" s="112">
        <v>120</v>
      </c>
      <c r="H15" s="112">
        <v>86400</v>
      </c>
    </row>
    <row r="16" spans="1:22">
      <c r="A16" s="510" t="s">
        <v>45</v>
      </c>
      <c r="B16" s="511"/>
      <c r="C16" s="497"/>
      <c r="D16" s="109">
        <v>1</v>
      </c>
      <c r="E16" s="109" t="s">
        <v>46</v>
      </c>
      <c r="G16" s="112">
        <v>300</v>
      </c>
      <c r="H16" s="140"/>
    </row>
    <row r="17" spans="1:8">
      <c r="A17" s="510" t="s">
        <v>118</v>
      </c>
      <c r="B17" s="511"/>
      <c r="C17" s="497"/>
      <c r="D17" s="114">
        <v>3</v>
      </c>
      <c r="E17" s="109" t="s">
        <v>46</v>
      </c>
      <c r="G17" s="112">
        <v>600</v>
      </c>
      <c r="H17" s="140"/>
    </row>
    <row r="18" spans="1:8">
      <c r="A18" s="496"/>
      <c r="B18" s="511"/>
      <c r="C18" s="497"/>
      <c r="D18" s="109"/>
      <c r="E18" s="109"/>
      <c r="G18" s="112">
        <v>1200</v>
      </c>
      <c r="H18" s="140"/>
    </row>
    <row r="19" spans="1:8">
      <c r="A19" s="496"/>
      <c r="B19" s="511"/>
      <c r="C19" s="497"/>
      <c r="D19" s="109"/>
      <c r="E19" s="109"/>
      <c r="G19" s="112">
        <v>1800</v>
      </c>
      <c r="H19" s="140"/>
    </row>
    <row r="20" spans="1:8" ht="45" customHeight="1">
      <c r="A20" s="494" t="s">
        <v>47</v>
      </c>
      <c r="B20" s="495"/>
      <c r="C20" s="122" t="s">
        <v>48</v>
      </c>
      <c r="D20" s="122" t="s">
        <v>49</v>
      </c>
      <c r="E20" s="122" t="s">
        <v>50</v>
      </c>
      <c r="G20" s="112">
        <v>3600</v>
      </c>
      <c r="H20" s="140"/>
    </row>
    <row r="21" spans="1:8" ht="15" customHeight="1">
      <c r="A21" s="504" t="s">
        <v>51</v>
      </c>
      <c r="B21" s="109" t="s">
        <v>119</v>
      </c>
      <c r="C21" s="123">
        <v>13500</v>
      </c>
      <c r="D21" s="116">
        <v>10000</v>
      </c>
      <c r="E21" s="116">
        <f>C21*D21</f>
        <v>135000000</v>
      </c>
      <c r="G21" s="112">
        <v>7200</v>
      </c>
      <c r="H21" s="140"/>
    </row>
    <row r="22" spans="1:8" ht="15" customHeight="1">
      <c r="A22" s="505"/>
      <c r="B22" s="109" t="s">
        <v>120</v>
      </c>
      <c r="C22" s="123">
        <v>28000</v>
      </c>
      <c r="D22" s="116">
        <v>3600</v>
      </c>
      <c r="E22" s="116">
        <f>C22*D22</f>
        <v>100800000</v>
      </c>
      <c r="G22" s="112">
        <v>10800</v>
      </c>
      <c r="H22" s="140"/>
    </row>
    <row r="23" spans="1:8" ht="15" customHeight="1">
      <c r="A23" s="505"/>
      <c r="B23" s="124" t="s">
        <v>53</v>
      </c>
      <c r="C23" s="123">
        <f>D14*1000/(D5/100)</f>
        <v>170666.66666666666</v>
      </c>
      <c r="D23" s="116">
        <f>(((37+D15)*8/D13)*1000)*D17</f>
        <v>206.21572212065814</v>
      </c>
      <c r="E23" s="116">
        <f>C23*D23</f>
        <v>35194149.908592321</v>
      </c>
      <c r="G23" s="112">
        <v>21600</v>
      </c>
      <c r="H23" s="140"/>
    </row>
    <row r="24" spans="1:8" ht="15" customHeight="1">
      <c r="A24" s="505"/>
      <c r="B24" s="125" t="s">
        <v>54</v>
      </c>
      <c r="C24" s="123">
        <f>C25</f>
        <v>15000</v>
      </c>
      <c r="D24" s="116">
        <f>100+200+((IF(D13=U3,V3,IF(D13=U4,V4,IF(D13=U5,V5,IF(D13=U6,V6,IF(D13=U7,V7,V8))))))*1000*D16)</f>
        <v>2600</v>
      </c>
      <c r="E24" s="116">
        <f t="shared" ref="E24:E26" si="0">C24*D24</f>
        <v>39000000</v>
      </c>
      <c r="H24" s="140"/>
    </row>
    <row r="25" spans="1:8" ht="15" customHeight="1">
      <c r="A25" s="506"/>
      <c r="B25" s="109" t="s">
        <v>55</v>
      </c>
      <c r="C25" s="123">
        <v>15000</v>
      </c>
      <c r="D25" s="126">
        <v>0</v>
      </c>
      <c r="E25" s="116">
        <f t="shared" si="0"/>
        <v>0</v>
      </c>
    </row>
    <row r="26" spans="1:8" ht="15" customHeight="1">
      <c r="A26" s="496" t="s">
        <v>56</v>
      </c>
      <c r="B26" s="497"/>
      <c r="C26" s="123">
        <v>12</v>
      </c>
      <c r="D26" s="116">
        <f>(D11*1000)-((D11/D12)*(D22+D21))-SUM(D23:D25)</f>
        <v>3583593.7842778792</v>
      </c>
      <c r="E26" s="116">
        <f t="shared" si="0"/>
        <v>43003125.411334552</v>
      </c>
    </row>
    <row r="27" spans="1:8" ht="15" customHeight="1">
      <c r="A27" s="127"/>
      <c r="B27" s="128"/>
      <c r="C27" s="129"/>
      <c r="D27" s="130"/>
      <c r="E27" s="131"/>
    </row>
    <row r="28" spans="1:8">
      <c r="A28" s="498" t="s">
        <v>57</v>
      </c>
      <c r="B28" s="499"/>
      <c r="C28" s="499"/>
      <c r="D28" s="499"/>
      <c r="E28" s="500"/>
    </row>
    <row r="29" spans="1:8">
      <c r="A29" s="501" t="s">
        <v>58</v>
      </c>
      <c r="B29" s="502"/>
      <c r="C29" s="503"/>
      <c r="D29" s="132">
        <f>((E23+E25+E26)+((E21+E22)*(D11/D12)))/(D11*1000)+(E24/(24*60*60*1000))</f>
        <v>87.672854255535242</v>
      </c>
      <c r="E29" s="133" t="s">
        <v>59</v>
      </c>
    </row>
    <row r="30" spans="1:8">
      <c r="A30" s="121" t="s">
        <v>60</v>
      </c>
      <c r="B30" s="121"/>
      <c r="C30" s="111"/>
      <c r="D30" s="134">
        <f>(D3*1000*(D4/100)/D29)/24</f>
        <v>1497.0426264149316</v>
      </c>
      <c r="E30" s="135" t="s">
        <v>61</v>
      </c>
    </row>
    <row r="31" spans="1:8">
      <c r="D31" s="146">
        <f>D30/365</f>
        <v>4.1014866477121412</v>
      </c>
      <c r="E31" s="112" t="s">
        <v>62</v>
      </c>
    </row>
    <row r="32" spans="1:8">
      <c r="C32" s="137"/>
      <c r="D32" s="147">
        <f>D31*12</f>
        <v>49.217839772545695</v>
      </c>
      <c r="E32" s="139" t="s">
        <v>63</v>
      </c>
    </row>
    <row r="33" spans="3:5">
      <c r="C33" s="137"/>
      <c r="D33" s="137"/>
      <c r="E33" s="140"/>
    </row>
    <row r="34" spans="3:5">
      <c r="C34" s="137"/>
      <c r="D34" s="137"/>
      <c r="E34" s="140"/>
    </row>
    <row r="35" spans="3:5">
      <c r="C35" s="137"/>
      <c r="D35" s="137"/>
      <c r="E35" s="140"/>
    </row>
    <row r="36" spans="3:5">
      <c r="C36" s="137"/>
      <c r="D36" s="137"/>
      <c r="E36" s="140"/>
    </row>
    <row r="37" spans="3:5">
      <c r="C37" s="137"/>
      <c r="D37" s="137"/>
      <c r="E37" s="140"/>
    </row>
    <row r="38" spans="3:5">
      <c r="C38" s="137"/>
      <c r="D38" s="137"/>
      <c r="E38" s="140"/>
    </row>
    <row r="40" spans="3:5">
      <c r="C40" s="137"/>
      <c r="D40" s="137"/>
      <c r="E40" s="140"/>
    </row>
    <row r="41" spans="3:5">
      <c r="C41" s="137"/>
      <c r="D41" s="137"/>
      <c r="E41" s="140"/>
    </row>
    <row r="42" spans="3:5">
      <c r="C42" s="137"/>
      <c r="D42" s="137"/>
      <c r="E42" s="140"/>
    </row>
    <row r="43" spans="3:5">
      <c r="C43" s="137"/>
      <c r="D43" s="137"/>
      <c r="E43" s="140"/>
    </row>
    <row r="44" spans="3:5">
      <c r="C44" s="137"/>
      <c r="D44" s="137"/>
      <c r="E44" s="140"/>
    </row>
    <row r="45" spans="3:5">
      <c r="C45" s="137"/>
      <c r="D45" s="137"/>
      <c r="E45" s="140"/>
    </row>
    <row r="46" spans="3:5">
      <c r="C46" s="137"/>
      <c r="D46" s="137"/>
      <c r="E46" s="140"/>
    </row>
    <row r="47" spans="3:5">
      <c r="C47" s="137"/>
      <c r="D47" s="137"/>
      <c r="E47" s="140"/>
    </row>
  </sheetData>
  <mergeCells count="27">
    <mergeCell ref="V1:V2"/>
    <mergeCell ref="A5:C6"/>
    <mergeCell ref="Q1:Q2"/>
    <mergeCell ref="Q3:Q8"/>
    <mergeCell ref="R1:R2"/>
    <mergeCell ref="S1:S2"/>
    <mergeCell ref="U1:U2"/>
    <mergeCell ref="K1:K2"/>
    <mergeCell ref="M1:M2"/>
    <mergeCell ref="M3:M6"/>
    <mergeCell ref="N1:N2"/>
    <mergeCell ref="O1:O2"/>
    <mergeCell ref="G1:G2"/>
    <mergeCell ref="G6:G7"/>
    <mergeCell ref="H1:H2"/>
    <mergeCell ref="H6:H7"/>
    <mergeCell ref="J1:J2"/>
    <mergeCell ref="A20:B20"/>
    <mergeCell ref="A26:B26"/>
    <mergeCell ref="A28:E28"/>
    <mergeCell ref="A29:C29"/>
    <mergeCell ref="A21:A25"/>
    <mergeCell ref="A1:E1"/>
    <mergeCell ref="A16:C16"/>
    <mergeCell ref="A17:C17"/>
    <mergeCell ref="A18:C18"/>
    <mergeCell ref="A19:C19"/>
  </mergeCells>
  <dataValidations count="4">
    <dataValidation type="list" allowBlank="1" showInputMessage="1" showErrorMessage="1" sqref="D7" xr:uid="{00000000-0002-0000-2000-000000000000}">
      <formula1>$H$8:$H$15</formula1>
    </dataValidation>
    <dataValidation type="list" allowBlank="1" showInputMessage="1" showErrorMessage="1" sqref="D12" xr:uid="{00000000-0002-0000-2000-000001000000}">
      <formula1>$G$8:$G$23</formula1>
    </dataValidation>
    <dataValidation type="list" allowBlank="1" showInputMessage="1" showErrorMessage="1" sqref="D13" xr:uid="{00000000-0002-0000-2000-000002000000}">
      <formula1>$R$3:$R$8</formula1>
    </dataValidation>
    <dataValidation type="list" allowBlank="1" showInputMessage="1" showErrorMessage="1" sqref="D14" xr:uid="{00000000-0002-0000-2000-000003000000}">
      <formula1>$G$3:$G$4</formula1>
    </dataValidation>
  </dataValidations>
  <pageMargins left="0.7" right="0.7" top="0.75" bottom="0.75" header="0.3" footer="0.3"/>
  <pageSetup orientation="portrait" horizontalDpi="30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V47"/>
  <sheetViews>
    <sheetView zoomScale="90" zoomScaleNormal="90" workbookViewId="0">
      <selection activeCell="C25" sqref="C25"/>
    </sheetView>
  </sheetViews>
  <sheetFormatPr defaultColWidth="8.875" defaultRowHeight="15"/>
  <cols>
    <col min="1" max="1" width="7.125" customWidth="1"/>
    <col min="2" max="2" width="42.375" customWidth="1"/>
    <col min="3" max="4" width="11.125" customWidth="1"/>
    <col min="5" max="5" width="11.75" customWidth="1"/>
    <col min="6" max="6" width="2.875" style="107" customWidth="1"/>
    <col min="7" max="8" width="15.25" customWidth="1"/>
    <col min="9" max="9" width="2.875" customWidth="1"/>
    <col min="10" max="10" width="8.375" customWidth="1"/>
    <col min="12" max="12" width="2.875" customWidth="1"/>
    <col min="13" max="13" width="8.375" customWidth="1"/>
    <col min="15" max="15" width="9.875" customWidth="1"/>
    <col min="16" max="16" width="2.875" customWidth="1"/>
    <col min="17" max="17" width="8.375" customWidth="1"/>
    <col min="19" max="19" width="10.125" customWidth="1"/>
    <col min="20" max="20" width="2.875" customWidth="1"/>
    <col min="24" max="24" width="21.375" customWidth="1"/>
  </cols>
  <sheetData>
    <row r="1" spans="1:22" ht="15" customHeight="1">
      <c r="A1" s="507" t="s">
        <v>0</v>
      </c>
      <c r="B1" s="508"/>
      <c r="C1" s="508"/>
      <c r="D1" s="508"/>
      <c r="E1" s="509"/>
      <c r="G1" s="493" t="s">
        <v>1</v>
      </c>
      <c r="H1" s="493" t="s">
        <v>2</v>
      </c>
      <c r="J1" s="493" t="s">
        <v>3</v>
      </c>
      <c r="K1" s="493" t="s">
        <v>2</v>
      </c>
      <c r="M1" s="493" t="s">
        <v>3</v>
      </c>
      <c r="N1" s="493" t="s">
        <v>4</v>
      </c>
      <c r="O1" s="493" t="s">
        <v>5</v>
      </c>
      <c r="Q1" s="493" t="s">
        <v>3</v>
      </c>
      <c r="R1" s="493" t="s">
        <v>4</v>
      </c>
      <c r="S1" s="493" t="s">
        <v>5</v>
      </c>
      <c r="T1" s="148"/>
      <c r="U1" s="493" t="s">
        <v>4</v>
      </c>
      <c r="V1" s="493" t="s">
        <v>6</v>
      </c>
    </row>
    <row r="2" spans="1:22" ht="15" customHeight="1">
      <c r="A2" s="371" t="s">
        <v>7</v>
      </c>
      <c r="B2" s="110"/>
      <c r="C2" s="111"/>
      <c r="D2" s="109">
        <v>1</v>
      </c>
      <c r="E2" s="109" t="s">
        <v>8</v>
      </c>
      <c r="G2" s="493"/>
      <c r="H2" s="493"/>
      <c r="J2" s="493"/>
      <c r="K2" s="493"/>
      <c r="M2" s="518"/>
      <c r="N2" s="493"/>
      <c r="O2" s="493"/>
      <c r="P2" s="148"/>
      <c r="Q2" s="518"/>
      <c r="R2" s="493"/>
      <c r="S2" s="493"/>
      <c r="T2" s="148"/>
      <c r="U2" s="493"/>
      <c r="V2" s="493"/>
    </row>
    <row r="3" spans="1:22" ht="15.75" customHeight="1">
      <c r="A3" s="152" t="s">
        <v>107</v>
      </c>
      <c r="B3" s="153"/>
      <c r="C3" s="154"/>
      <c r="D3" s="155">
        <v>17000</v>
      </c>
      <c r="E3" s="152" t="s">
        <v>10</v>
      </c>
      <c r="G3" s="112">
        <v>47</v>
      </c>
      <c r="H3" s="112">
        <v>14</v>
      </c>
      <c r="J3" s="149" t="s">
        <v>11</v>
      </c>
      <c r="K3" s="149">
        <v>20</v>
      </c>
      <c r="M3" s="519" t="s">
        <v>12</v>
      </c>
      <c r="N3" s="150">
        <v>980</v>
      </c>
      <c r="O3" s="149" t="s">
        <v>13</v>
      </c>
      <c r="P3" s="148"/>
      <c r="Q3" s="519" t="s">
        <v>14</v>
      </c>
      <c r="R3" s="150">
        <v>250</v>
      </c>
      <c r="S3" s="149" t="s">
        <v>15</v>
      </c>
      <c r="T3" s="148"/>
      <c r="U3" s="150">
        <v>250</v>
      </c>
      <c r="V3" s="149">
        <v>4</v>
      </c>
    </row>
    <row r="4" spans="1:22">
      <c r="A4" s="371" t="s">
        <v>16</v>
      </c>
      <c r="B4" s="110"/>
      <c r="C4" s="113"/>
      <c r="D4" s="109">
        <v>90</v>
      </c>
      <c r="E4" s="109" t="s">
        <v>17</v>
      </c>
      <c r="G4" s="112">
        <v>128</v>
      </c>
      <c r="H4" s="112">
        <v>20</v>
      </c>
      <c r="J4" s="149" t="s">
        <v>18</v>
      </c>
      <c r="K4" s="149">
        <v>20</v>
      </c>
      <c r="M4" s="519"/>
      <c r="N4" s="151">
        <v>1760</v>
      </c>
      <c r="O4" s="149" t="s">
        <v>19</v>
      </c>
      <c r="P4" s="148"/>
      <c r="Q4" s="519"/>
      <c r="R4" s="151">
        <v>440</v>
      </c>
      <c r="S4" s="149" t="s">
        <v>20</v>
      </c>
      <c r="T4" s="148"/>
      <c r="U4" s="151">
        <v>440</v>
      </c>
      <c r="V4" s="149">
        <v>3.8</v>
      </c>
    </row>
    <row r="5" spans="1:22" ht="15" customHeight="1">
      <c r="A5" s="512" t="s">
        <v>21</v>
      </c>
      <c r="B5" s="513"/>
      <c r="C5" s="514"/>
      <c r="D5" s="141">
        <v>75</v>
      </c>
      <c r="E5" s="109" t="s">
        <v>17</v>
      </c>
      <c r="J5" s="149" t="s">
        <v>22</v>
      </c>
      <c r="K5" s="149">
        <v>20</v>
      </c>
      <c r="M5" s="519"/>
      <c r="N5" s="151">
        <v>3125</v>
      </c>
      <c r="O5" s="149" t="s">
        <v>23</v>
      </c>
      <c r="P5" s="148"/>
      <c r="Q5" s="519"/>
      <c r="R5" s="151">
        <v>980</v>
      </c>
      <c r="S5" s="149" t="s">
        <v>13</v>
      </c>
      <c r="T5" s="148"/>
      <c r="U5" s="151">
        <v>980</v>
      </c>
      <c r="V5" s="149">
        <v>3.8</v>
      </c>
    </row>
    <row r="6" spans="1:22">
      <c r="A6" s="515"/>
      <c r="B6" s="516"/>
      <c r="C6" s="517"/>
      <c r="D6" s="109"/>
      <c r="E6" s="109"/>
      <c r="G6" s="520" t="s">
        <v>24</v>
      </c>
      <c r="H6" s="518" t="s">
        <v>25</v>
      </c>
      <c r="J6" s="149" t="s">
        <v>26</v>
      </c>
      <c r="K6" s="149">
        <v>14</v>
      </c>
      <c r="M6" s="519"/>
      <c r="N6" s="151">
        <v>5470</v>
      </c>
      <c r="O6" s="149" t="s">
        <v>27</v>
      </c>
      <c r="P6" s="148"/>
      <c r="Q6" s="519"/>
      <c r="R6" s="151">
        <v>1760</v>
      </c>
      <c r="S6" s="149" t="s">
        <v>19</v>
      </c>
      <c r="T6" s="148"/>
      <c r="U6" s="151">
        <v>1760</v>
      </c>
      <c r="V6" s="149">
        <v>2.2999999999999998</v>
      </c>
    </row>
    <row r="7" spans="1:22">
      <c r="A7" s="371" t="s">
        <v>28</v>
      </c>
      <c r="B7" s="110"/>
      <c r="C7" s="113"/>
      <c r="D7" s="114">
        <v>600</v>
      </c>
      <c r="E7" s="109" t="s">
        <v>29</v>
      </c>
      <c r="G7" s="521"/>
      <c r="H7" s="522"/>
      <c r="J7" s="149" t="s">
        <v>30</v>
      </c>
      <c r="K7" s="149">
        <v>14</v>
      </c>
      <c r="Q7" s="519"/>
      <c r="R7" s="151">
        <v>3125</v>
      </c>
      <c r="S7" s="149" t="s">
        <v>23</v>
      </c>
      <c r="T7" s="148"/>
      <c r="U7" s="151">
        <v>3125</v>
      </c>
      <c r="V7" s="149">
        <v>2.2999999999999998</v>
      </c>
    </row>
    <row r="8" spans="1:22">
      <c r="A8" s="371" t="s">
        <v>31</v>
      </c>
      <c r="B8" s="110"/>
      <c r="C8" s="113"/>
      <c r="D8" s="116">
        <f>(24*60*60)/D7</f>
        <v>144</v>
      </c>
      <c r="E8" s="109" t="s">
        <v>32</v>
      </c>
      <c r="G8" s="112">
        <v>1</v>
      </c>
      <c r="H8" s="112">
        <v>600</v>
      </c>
      <c r="J8" s="149" t="s">
        <v>33</v>
      </c>
      <c r="K8" s="149">
        <v>14</v>
      </c>
      <c r="Q8" s="519"/>
      <c r="R8" s="151">
        <v>5470</v>
      </c>
      <c r="S8" s="149" t="s">
        <v>27</v>
      </c>
      <c r="T8" s="148"/>
      <c r="U8" s="151">
        <v>5470</v>
      </c>
      <c r="V8" s="149">
        <v>2.2999999999999998</v>
      </c>
    </row>
    <row r="9" spans="1:22">
      <c r="A9" s="371" t="s">
        <v>34</v>
      </c>
      <c r="B9" s="110"/>
      <c r="C9" s="113"/>
      <c r="D9" s="114">
        <v>0</v>
      </c>
      <c r="E9" s="109" t="s">
        <v>32</v>
      </c>
      <c r="G9" s="112">
        <v>2</v>
      </c>
      <c r="H9" s="112">
        <v>1800</v>
      </c>
      <c r="J9" s="149" t="s">
        <v>35</v>
      </c>
      <c r="K9" s="149">
        <v>14</v>
      </c>
    </row>
    <row r="10" spans="1:22">
      <c r="A10" s="371" t="s">
        <v>36</v>
      </c>
      <c r="B10" s="110"/>
      <c r="C10" s="113"/>
      <c r="D10" s="116">
        <f>D8+D9</f>
        <v>144</v>
      </c>
      <c r="E10" s="109" t="s">
        <v>32</v>
      </c>
      <c r="G10" s="112">
        <v>5</v>
      </c>
      <c r="H10" s="112">
        <v>3600</v>
      </c>
    </row>
    <row r="11" spans="1:22">
      <c r="A11" s="371" t="s">
        <v>37</v>
      </c>
      <c r="B11" s="110"/>
      <c r="C11" s="113"/>
      <c r="D11" s="116">
        <f>(24*60*60)/D10</f>
        <v>600</v>
      </c>
      <c r="E11" s="109" t="s">
        <v>29</v>
      </c>
      <c r="G11" s="112">
        <v>10</v>
      </c>
      <c r="H11" s="112">
        <v>7200</v>
      </c>
    </row>
    <row r="12" spans="1:22">
      <c r="A12" s="371" t="s">
        <v>38</v>
      </c>
      <c r="B12" s="110"/>
      <c r="C12" s="113"/>
      <c r="D12" s="114">
        <v>600</v>
      </c>
      <c r="E12" s="109" t="s">
        <v>29</v>
      </c>
      <c r="G12" s="112">
        <v>20</v>
      </c>
      <c r="H12" s="112">
        <v>10800</v>
      </c>
    </row>
    <row r="13" spans="1:22">
      <c r="A13" s="371" t="s">
        <v>39</v>
      </c>
      <c r="B13" s="110"/>
      <c r="C13" s="113"/>
      <c r="D13" s="143">
        <v>980</v>
      </c>
      <c r="E13" s="109" t="s">
        <v>40</v>
      </c>
      <c r="G13" s="112">
        <v>30</v>
      </c>
      <c r="H13" s="112">
        <v>21600</v>
      </c>
    </row>
    <row r="14" spans="1:22">
      <c r="A14" s="371" t="s">
        <v>41</v>
      </c>
      <c r="B14" s="110"/>
      <c r="C14" s="113"/>
      <c r="D14" s="144">
        <v>47</v>
      </c>
      <c r="E14" s="109" t="s">
        <v>42</v>
      </c>
      <c r="G14" s="112">
        <v>60</v>
      </c>
      <c r="H14" s="112">
        <v>43200</v>
      </c>
    </row>
    <row r="15" spans="1:22">
      <c r="A15" s="371" t="s">
        <v>43</v>
      </c>
      <c r="B15" s="110"/>
      <c r="C15" s="113"/>
      <c r="D15" s="109">
        <v>10</v>
      </c>
      <c r="E15" s="109" t="s">
        <v>44</v>
      </c>
      <c r="G15" s="112">
        <v>120</v>
      </c>
      <c r="H15" s="112">
        <v>86400</v>
      </c>
    </row>
    <row r="16" spans="1:22">
      <c r="A16" s="510" t="s">
        <v>45</v>
      </c>
      <c r="B16" s="511"/>
      <c r="C16" s="497"/>
      <c r="D16" s="109">
        <v>1</v>
      </c>
      <c r="E16" s="109" t="s">
        <v>46</v>
      </c>
      <c r="G16" s="112">
        <v>300</v>
      </c>
      <c r="H16" s="140"/>
    </row>
    <row r="17" spans="1:8">
      <c r="A17" s="510" t="s">
        <v>121</v>
      </c>
      <c r="B17" s="511"/>
      <c r="C17" s="497"/>
      <c r="D17" s="145">
        <v>3</v>
      </c>
      <c r="E17" s="109" t="s">
        <v>122</v>
      </c>
      <c r="G17" s="112">
        <v>600</v>
      </c>
      <c r="H17" s="140"/>
    </row>
    <row r="18" spans="1:8">
      <c r="A18" s="496"/>
      <c r="B18" s="511"/>
      <c r="C18" s="497"/>
      <c r="D18" s="109"/>
      <c r="E18" s="109"/>
      <c r="G18" s="112">
        <v>1200</v>
      </c>
      <c r="H18" s="140"/>
    </row>
    <row r="19" spans="1:8">
      <c r="A19" s="496"/>
      <c r="B19" s="511"/>
      <c r="C19" s="497"/>
      <c r="D19" s="109"/>
      <c r="E19" s="109"/>
      <c r="G19" s="112">
        <v>1800</v>
      </c>
      <c r="H19" s="140"/>
    </row>
    <row r="20" spans="1:8" ht="45" customHeight="1">
      <c r="A20" s="494" t="s">
        <v>47</v>
      </c>
      <c r="B20" s="495"/>
      <c r="C20" s="122" t="s">
        <v>48</v>
      </c>
      <c r="D20" s="122" t="s">
        <v>49</v>
      </c>
      <c r="E20" s="122" t="s">
        <v>50</v>
      </c>
      <c r="G20" s="112">
        <v>3600</v>
      </c>
      <c r="H20" s="140"/>
    </row>
    <row r="21" spans="1:8" ht="15" customHeight="1">
      <c r="A21" s="504" t="s">
        <v>51</v>
      </c>
      <c r="B21" s="124" t="s">
        <v>123</v>
      </c>
      <c r="C21" s="123">
        <f>2800</f>
        <v>2800</v>
      </c>
      <c r="D21" s="116">
        <v>50000</v>
      </c>
      <c r="E21" s="116">
        <f>C21*D21</f>
        <v>140000000</v>
      </c>
      <c r="G21" s="112">
        <v>7200</v>
      </c>
      <c r="H21" s="140"/>
    </row>
    <row r="22" spans="1:8" ht="15" customHeight="1">
      <c r="A22" s="505"/>
      <c r="B22" s="124" t="s">
        <v>124</v>
      </c>
      <c r="C22" s="123">
        <f>C25+C26+C21</f>
        <v>18122</v>
      </c>
      <c r="D22" s="116">
        <f>(D17-1)*(5000+100)+100</f>
        <v>10300</v>
      </c>
      <c r="E22" s="116">
        <f>C22*D22</f>
        <v>186656600</v>
      </c>
      <c r="G22" s="112">
        <v>10800</v>
      </c>
      <c r="H22" s="140"/>
    </row>
    <row r="23" spans="1:8" ht="15" customHeight="1">
      <c r="A23" s="505"/>
      <c r="B23" s="124" t="s">
        <v>53</v>
      </c>
      <c r="C23" s="123">
        <f>D14*1000/(D5/100)</f>
        <v>62666.666666666664</v>
      </c>
      <c r="D23" s="116">
        <f>((37+D15)*8/D13)*1000</f>
        <v>383.67346938775512</v>
      </c>
      <c r="E23" s="116">
        <f>C23*D23</f>
        <v>24043537.414965987</v>
      </c>
      <c r="G23" s="112">
        <v>21600</v>
      </c>
      <c r="H23" s="140"/>
    </row>
    <row r="24" spans="1:8" ht="15" customHeight="1">
      <c r="A24" s="505"/>
      <c r="B24" s="125" t="s">
        <v>54</v>
      </c>
      <c r="C24" s="123">
        <f>C25</f>
        <v>15000</v>
      </c>
      <c r="D24" s="116">
        <f>100+200+((IF(D13=U3,V3,IF(D13=U4,V4,IF(D13=U5,V5,IF(D13=U6,V6,IF(D13=U7,V7,V8))))))*1000*D16)</f>
        <v>4100</v>
      </c>
      <c r="E24" s="116">
        <f t="shared" ref="E24:E26" si="0">C24*D24</f>
        <v>61500000</v>
      </c>
      <c r="H24" s="140"/>
    </row>
    <row r="25" spans="1:8" ht="15" customHeight="1">
      <c r="A25" s="506"/>
      <c r="B25" s="109" t="s">
        <v>55</v>
      </c>
      <c r="C25" s="123">
        <v>15000</v>
      </c>
      <c r="D25" s="126">
        <v>0</v>
      </c>
      <c r="E25" s="116">
        <f t="shared" si="0"/>
        <v>0</v>
      </c>
    </row>
    <row r="26" spans="1:8" ht="15" customHeight="1">
      <c r="A26" s="496" t="s">
        <v>56</v>
      </c>
      <c r="B26" s="497"/>
      <c r="C26" s="123">
        <f>12+10+300</f>
        <v>322</v>
      </c>
      <c r="D26" s="116">
        <f>(D11*1000)-((D11/D12)*D22)-SUM(D23:D25)</f>
        <v>585216.32653061219</v>
      </c>
      <c r="E26" s="116">
        <f t="shared" si="0"/>
        <v>188439657.14285713</v>
      </c>
    </row>
    <row r="27" spans="1:8" ht="15" customHeight="1">
      <c r="A27" s="127"/>
      <c r="B27" s="128"/>
      <c r="C27" s="129"/>
      <c r="D27" s="130"/>
      <c r="E27" s="131"/>
    </row>
    <row r="28" spans="1:8">
      <c r="A28" s="498" t="s">
        <v>57</v>
      </c>
      <c r="B28" s="499"/>
      <c r="C28" s="499"/>
      <c r="D28" s="499"/>
      <c r="E28" s="500"/>
    </row>
    <row r="29" spans="1:8">
      <c r="A29" s="501" t="s">
        <v>58</v>
      </c>
      <c r="B29" s="502"/>
      <c r="C29" s="503"/>
      <c r="D29" s="132">
        <f>((E23+E25+E26)+((E21+E22)*(D11/D12)))/(D11*1000)+(E24/(24*60*60*1000))</f>
        <v>899.27812981859415</v>
      </c>
      <c r="E29" s="133" t="s">
        <v>59</v>
      </c>
    </row>
    <row r="30" spans="1:8">
      <c r="A30" s="121" t="s">
        <v>60</v>
      </c>
      <c r="B30" s="121"/>
      <c r="C30" s="111"/>
      <c r="D30" s="134">
        <f>(D3*1000*(D4/100)/D29)/24</f>
        <v>708.90192795926112</v>
      </c>
      <c r="E30" s="135" t="s">
        <v>61</v>
      </c>
    </row>
    <row r="31" spans="1:8">
      <c r="D31" s="146">
        <f>D30/365</f>
        <v>1.9421970629020853</v>
      </c>
      <c r="E31" s="112" t="s">
        <v>62</v>
      </c>
    </row>
    <row r="32" spans="1:8">
      <c r="C32" s="137"/>
      <c r="D32" s="147">
        <f>D31*12</f>
        <v>23.306364754825022</v>
      </c>
      <c r="E32" s="139" t="s">
        <v>63</v>
      </c>
    </row>
    <row r="33" spans="3:5">
      <c r="C33" s="137"/>
      <c r="D33" s="137"/>
      <c r="E33" s="140"/>
    </row>
    <row r="34" spans="3:5">
      <c r="C34" s="137"/>
      <c r="D34" s="137"/>
      <c r="E34" s="140"/>
    </row>
    <row r="35" spans="3:5">
      <c r="C35" s="137"/>
      <c r="D35" s="137"/>
      <c r="E35" s="140"/>
    </row>
    <row r="36" spans="3:5">
      <c r="C36" s="137"/>
      <c r="D36" s="137"/>
      <c r="E36" s="140"/>
    </row>
    <row r="37" spans="3:5">
      <c r="C37" s="137"/>
      <c r="D37" s="137"/>
      <c r="E37" s="140"/>
    </row>
    <row r="38" spans="3:5">
      <c r="C38" s="137"/>
      <c r="D38" s="137"/>
      <c r="E38" s="140"/>
    </row>
    <row r="40" spans="3:5">
      <c r="C40" s="137"/>
      <c r="D40" s="137"/>
      <c r="E40" s="140"/>
    </row>
    <row r="41" spans="3:5">
      <c r="C41" s="137"/>
      <c r="D41" s="137"/>
      <c r="E41" s="140"/>
    </row>
    <row r="42" spans="3:5">
      <c r="C42" s="137"/>
      <c r="D42" s="137"/>
      <c r="E42" s="140"/>
    </row>
    <row r="43" spans="3:5">
      <c r="C43" s="137"/>
      <c r="D43" s="137"/>
      <c r="E43" s="140"/>
    </row>
    <row r="44" spans="3:5">
      <c r="C44" s="137"/>
      <c r="D44" s="137"/>
      <c r="E44" s="140"/>
    </row>
    <row r="45" spans="3:5">
      <c r="C45" s="137"/>
      <c r="D45" s="137"/>
      <c r="E45" s="140"/>
    </row>
    <row r="46" spans="3:5">
      <c r="C46" s="137"/>
      <c r="D46" s="137"/>
      <c r="E46" s="140"/>
    </row>
    <row r="47" spans="3:5">
      <c r="C47" s="137"/>
      <c r="D47" s="137"/>
      <c r="E47" s="140"/>
    </row>
  </sheetData>
  <mergeCells count="27">
    <mergeCell ref="V1:V2"/>
    <mergeCell ref="A5:C6"/>
    <mergeCell ref="Q1:Q2"/>
    <mergeCell ref="Q3:Q8"/>
    <mergeCell ref="R1:R2"/>
    <mergeCell ref="S1:S2"/>
    <mergeCell ref="U1:U2"/>
    <mergeCell ref="K1:K2"/>
    <mergeCell ref="M1:M2"/>
    <mergeCell ref="M3:M6"/>
    <mergeCell ref="N1:N2"/>
    <mergeCell ref="O1:O2"/>
    <mergeCell ref="G1:G2"/>
    <mergeCell ref="G6:G7"/>
    <mergeCell ref="H1:H2"/>
    <mergeCell ref="H6:H7"/>
    <mergeCell ref="J1:J2"/>
    <mergeCell ref="A20:B20"/>
    <mergeCell ref="A26:B26"/>
    <mergeCell ref="A28:E28"/>
    <mergeCell ref="A29:C29"/>
    <mergeCell ref="A21:A25"/>
    <mergeCell ref="A1:E1"/>
    <mergeCell ref="A16:C16"/>
    <mergeCell ref="A17:C17"/>
    <mergeCell ref="A18:C18"/>
    <mergeCell ref="A19:C19"/>
  </mergeCells>
  <dataValidations count="4">
    <dataValidation type="list" allowBlank="1" showInputMessage="1" showErrorMessage="1" sqref="D7" xr:uid="{00000000-0002-0000-2100-000000000000}">
      <formula1>$H$8:$H$15</formula1>
    </dataValidation>
    <dataValidation type="list" allowBlank="1" showInputMessage="1" showErrorMessage="1" sqref="D12" xr:uid="{00000000-0002-0000-2100-000001000000}">
      <formula1>$G$8:$G$23</formula1>
    </dataValidation>
    <dataValidation type="list" allowBlank="1" showInputMessage="1" showErrorMessage="1" sqref="D13" xr:uid="{00000000-0002-0000-2100-000002000000}">
      <formula1>$R$3:$R$8</formula1>
    </dataValidation>
    <dataValidation type="list" allowBlank="1" showInputMessage="1" showErrorMessage="1" sqref="D14" xr:uid="{00000000-0002-0000-2100-000003000000}">
      <formula1>$G$3:$G$4</formula1>
    </dataValidation>
  </dataValidations>
  <pageMargins left="0.7" right="0.7" top="0.75" bottom="0.75" header="0.3" footer="0.3"/>
  <pageSetup orientation="portrait" horizontalDpi="30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13"/>
  <dimension ref="A1:Z47"/>
  <sheetViews>
    <sheetView workbookViewId="0">
      <selection activeCell="C21" sqref="C21"/>
    </sheetView>
  </sheetViews>
  <sheetFormatPr defaultColWidth="8.875" defaultRowHeight="15"/>
  <cols>
    <col min="1" max="1" width="7.125" customWidth="1"/>
    <col min="2" max="2" width="44.75" customWidth="1"/>
    <col min="3" max="4" width="11.125" customWidth="1"/>
    <col min="5" max="5" width="11.75" customWidth="1"/>
    <col min="6" max="6" width="2.875" style="107" customWidth="1"/>
    <col min="7" max="8" width="15.25" customWidth="1"/>
    <col min="9" max="9" width="2.875" customWidth="1"/>
    <col min="10" max="10" width="8.375" customWidth="1"/>
    <col min="12" max="12" width="2.875" customWidth="1"/>
    <col min="13" max="13" width="8.375" customWidth="1"/>
    <col min="15" max="15" width="9.875" customWidth="1"/>
    <col min="16" max="16" width="2.875" customWidth="1"/>
    <col min="17" max="17" width="8.375" customWidth="1"/>
    <col min="19" max="19" width="10.125" customWidth="1"/>
    <col min="20" max="20" width="2.875" customWidth="1"/>
    <col min="25" max="25" width="13.375" customWidth="1"/>
    <col min="26" max="26" width="16.375" customWidth="1"/>
  </cols>
  <sheetData>
    <row r="1" spans="1:26" ht="15" customHeight="1">
      <c r="A1" s="507" t="s">
        <v>0</v>
      </c>
      <c r="B1" s="508"/>
      <c r="C1" s="508"/>
      <c r="D1" s="508"/>
      <c r="E1" s="509"/>
      <c r="G1" s="493" t="s">
        <v>1</v>
      </c>
      <c r="H1" s="493" t="s">
        <v>2</v>
      </c>
      <c r="J1" s="493" t="s">
        <v>3</v>
      </c>
      <c r="K1" s="493" t="s">
        <v>2</v>
      </c>
      <c r="M1" s="493" t="s">
        <v>3</v>
      </c>
      <c r="N1" s="493" t="s">
        <v>4</v>
      </c>
      <c r="O1" s="493" t="s">
        <v>5</v>
      </c>
      <c r="Q1" s="493" t="s">
        <v>3</v>
      </c>
      <c r="R1" s="493" t="s">
        <v>4</v>
      </c>
      <c r="S1" s="493" t="s">
        <v>5</v>
      </c>
      <c r="T1" s="148"/>
      <c r="U1" s="493" t="s">
        <v>4</v>
      </c>
      <c r="V1" s="493" t="s">
        <v>6</v>
      </c>
      <c r="X1" s="493" t="s">
        <v>125</v>
      </c>
      <c r="Y1" s="493" t="s">
        <v>126</v>
      </c>
      <c r="Z1" s="493" t="s">
        <v>127</v>
      </c>
    </row>
    <row r="2" spans="1:26" ht="15" customHeight="1">
      <c r="A2" s="371" t="s">
        <v>7</v>
      </c>
      <c r="B2" s="110"/>
      <c r="C2" s="111"/>
      <c r="D2" s="109">
        <v>1</v>
      </c>
      <c r="E2" s="109" t="s">
        <v>8</v>
      </c>
      <c r="G2" s="493"/>
      <c r="H2" s="493"/>
      <c r="J2" s="493"/>
      <c r="K2" s="493"/>
      <c r="M2" s="518"/>
      <c r="N2" s="493"/>
      <c r="O2" s="493"/>
      <c r="P2" s="148"/>
      <c r="Q2" s="518"/>
      <c r="R2" s="493"/>
      <c r="S2" s="493"/>
      <c r="T2" s="148"/>
      <c r="U2" s="493"/>
      <c r="V2" s="493"/>
      <c r="X2" s="493"/>
      <c r="Y2" s="493"/>
      <c r="Z2" s="493"/>
    </row>
    <row r="3" spans="1:26" ht="15.75" customHeight="1">
      <c r="A3" s="371" t="s">
        <v>9</v>
      </c>
      <c r="B3" s="110"/>
      <c r="C3" s="113"/>
      <c r="D3" s="109">
        <v>3500</v>
      </c>
      <c r="E3" s="109" t="s">
        <v>10</v>
      </c>
      <c r="G3" s="112">
        <v>47</v>
      </c>
      <c r="H3" s="112">
        <v>14</v>
      </c>
      <c r="J3" s="149" t="s">
        <v>11</v>
      </c>
      <c r="K3" s="149">
        <v>20</v>
      </c>
      <c r="M3" s="519" t="s">
        <v>12</v>
      </c>
      <c r="N3" s="150">
        <v>980</v>
      </c>
      <c r="O3" s="149" t="s">
        <v>13</v>
      </c>
      <c r="P3" s="148"/>
      <c r="Q3" s="519" t="s">
        <v>14</v>
      </c>
      <c r="R3" s="150">
        <v>250</v>
      </c>
      <c r="S3" s="149" t="s">
        <v>15</v>
      </c>
      <c r="T3" s="148"/>
      <c r="U3" s="150">
        <v>250</v>
      </c>
      <c r="V3" s="149">
        <v>4</v>
      </c>
      <c r="X3" s="150" t="s">
        <v>128</v>
      </c>
      <c r="Y3" s="149">
        <v>1500</v>
      </c>
      <c r="Z3" s="135" t="s">
        <v>129</v>
      </c>
    </row>
    <row r="4" spans="1:26">
      <c r="A4" s="371" t="s">
        <v>16</v>
      </c>
      <c r="B4" s="110"/>
      <c r="C4" s="113"/>
      <c r="D4" s="109">
        <v>90</v>
      </c>
      <c r="E4" s="109" t="s">
        <v>17</v>
      </c>
      <c r="G4" s="112">
        <v>128</v>
      </c>
      <c r="H4" s="112">
        <v>20</v>
      </c>
      <c r="J4" s="149" t="s">
        <v>18</v>
      </c>
      <c r="K4" s="149">
        <v>20</v>
      </c>
      <c r="M4" s="519"/>
      <c r="N4" s="151">
        <v>1760</v>
      </c>
      <c r="O4" s="149" t="s">
        <v>19</v>
      </c>
      <c r="P4" s="148"/>
      <c r="Q4" s="519"/>
      <c r="R4" s="151">
        <v>440</v>
      </c>
      <c r="S4" s="149" t="s">
        <v>20</v>
      </c>
      <c r="T4" s="148"/>
      <c r="U4" s="151">
        <v>440</v>
      </c>
      <c r="V4" s="149">
        <v>3.8</v>
      </c>
      <c r="X4" s="151" t="s">
        <v>130</v>
      </c>
      <c r="Y4" s="149">
        <v>500</v>
      </c>
      <c r="Z4" s="135"/>
    </row>
    <row r="5" spans="1:26" ht="15" customHeight="1">
      <c r="A5" s="512" t="s">
        <v>21</v>
      </c>
      <c r="B5" s="513"/>
      <c r="C5" s="514"/>
      <c r="D5" s="141">
        <v>75</v>
      </c>
      <c r="E5" s="109" t="s">
        <v>17</v>
      </c>
      <c r="J5" s="149" t="s">
        <v>22</v>
      </c>
      <c r="K5" s="149">
        <v>20</v>
      </c>
      <c r="M5" s="519"/>
      <c r="N5" s="151">
        <v>3125</v>
      </c>
      <c r="O5" s="149" t="s">
        <v>23</v>
      </c>
      <c r="P5" s="148"/>
      <c r="Q5" s="519"/>
      <c r="R5" s="151">
        <v>980</v>
      </c>
      <c r="S5" s="149" t="s">
        <v>13</v>
      </c>
      <c r="T5" s="148"/>
      <c r="U5" s="151">
        <v>980</v>
      </c>
      <c r="V5" s="149">
        <v>3.8</v>
      </c>
      <c r="X5" s="151" t="s">
        <v>131</v>
      </c>
      <c r="Y5" s="149">
        <v>3500</v>
      </c>
      <c r="Z5" s="135"/>
    </row>
    <row r="6" spans="1:26">
      <c r="A6" s="515"/>
      <c r="B6" s="516"/>
      <c r="C6" s="517"/>
      <c r="D6" s="109"/>
      <c r="E6" s="109"/>
      <c r="G6" s="520" t="s">
        <v>24</v>
      </c>
      <c r="H6" s="518" t="s">
        <v>25</v>
      </c>
      <c r="J6" s="149" t="s">
        <v>26</v>
      </c>
      <c r="K6" s="149">
        <v>14</v>
      </c>
      <c r="M6" s="519"/>
      <c r="N6" s="151">
        <v>5470</v>
      </c>
      <c r="O6" s="149" t="s">
        <v>27</v>
      </c>
      <c r="P6" s="148"/>
      <c r="Q6" s="519"/>
      <c r="R6" s="151">
        <v>1760</v>
      </c>
      <c r="S6" s="149" t="s">
        <v>19</v>
      </c>
      <c r="T6" s="148"/>
      <c r="U6" s="151">
        <v>1760</v>
      </c>
      <c r="V6" s="149">
        <v>2.2999999999999998</v>
      </c>
    </row>
    <row r="7" spans="1:26">
      <c r="A7" s="371" t="s">
        <v>28</v>
      </c>
      <c r="B7" s="110"/>
      <c r="C7" s="113"/>
      <c r="D7" s="114">
        <v>3600</v>
      </c>
      <c r="E7" s="109" t="s">
        <v>29</v>
      </c>
      <c r="G7" s="521"/>
      <c r="H7" s="522"/>
      <c r="J7" s="149" t="s">
        <v>30</v>
      </c>
      <c r="K7" s="149">
        <v>14</v>
      </c>
      <c r="Q7" s="519"/>
      <c r="R7" s="151">
        <v>3125</v>
      </c>
      <c r="S7" s="149" t="s">
        <v>23</v>
      </c>
      <c r="T7" s="148"/>
      <c r="U7" s="151">
        <v>3125</v>
      </c>
      <c r="V7" s="149">
        <v>2.2999999999999998</v>
      </c>
    </row>
    <row r="8" spans="1:26">
      <c r="A8" s="371" t="s">
        <v>31</v>
      </c>
      <c r="B8" s="110"/>
      <c r="C8" s="113"/>
      <c r="D8" s="116">
        <f>(24*60*60)/D7</f>
        <v>24</v>
      </c>
      <c r="E8" s="109" t="s">
        <v>32</v>
      </c>
      <c r="G8" s="112">
        <v>1</v>
      </c>
      <c r="H8" s="112">
        <v>600</v>
      </c>
      <c r="J8" s="149" t="s">
        <v>33</v>
      </c>
      <c r="K8" s="149">
        <v>14</v>
      </c>
      <c r="Q8" s="519"/>
      <c r="R8" s="151">
        <v>5470</v>
      </c>
      <c r="S8" s="149" t="s">
        <v>27</v>
      </c>
      <c r="T8" s="148"/>
      <c r="U8" s="151">
        <v>5470</v>
      </c>
      <c r="V8" s="149">
        <v>2.2999999999999998</v>
      </c>
    </row>
    <row r="9" spans="1:26">
      <c r="A9" s="371" t="s">
        <v>34</v>
      </c>
      <c r="B9" s="110"/>
      <c r="C9" s="113"/>
      <c r="D9" s="114">
        <v>0</v>
      </c>
      <c r="E9" s="109" t="s">
        <v>32</v>
      </c>
      <c r="G9" s="112">
        <v>2</v>
      </c>
      <c r="H9" s="112">
        <v>1800</v>
      </c>
      <c r="J9" s="149" t="s">
        <v>35</v>
      </c>
      <c r="K9" s="149">
        <v>14</v>
      </c>
    </row>
    <row r="10" spans="1:26">
      <c r="A10" s="371" t="s">
        <v>36</v>
      </c>
      <c r="B10" s="110"/>
      <c r="C10" s="113"/>
      <c r="D10" s="116">
        <f>D8+D9</f>
        <v>24</v>
      </c>
      <c r="E10" s="109" t="s">
        <v>32</v>
      </c>
      <c r="G10" s="112">
        <v>5</v>
      </c>
      <c r="H10" s="112">
        <v>3600</v>
      </c>
    </row>
    <row r="11" spans="1:26">
      <c r="A11" s="371" t="s">
        <v>37</v>
      </c>
      <c r="B11" s="110"/>
      <c r="C11" s="113"/>
      <c r="D11" s="116">
        <f>(24*60*60)/D10</f>
        <v>3600</v>
      </c>
      <c r="E11" s="109" t="s">
        <v>29</v>
      </c>
      <c r="G11" s="112">
        <v>10</v>
      </c>
      <c r="H11" s="112">
        <v>7200</v>
      </c>
    </row>
    <row r="12" spans="1:26">
      <c r="A12" s="371" t="s">
        <v>38</v>
      </c>
      <c r="B12" s="110"/>
      <c r="C12" s="113"/>
      <c r="D12" s="114">
        <v>3600</v>
      </c>
      <c r="E12" s="109" t="s">
        <v>29</v>
      </c>
      <c r="G12" s="112">
        <v>20</v>
      </c>
      <c r="H12" s="112">
        <v>10800</v>
      </c>
    </row>
    <row r="13" spans="1:26">
      <c r="A13" s="371" t="s">
        <v>39</v>
      </c>
      <c r="B13" s="110"/>
      <c r="C13" s="113"/>
      <c r="D13" s="143">
        <v>5470</v>
      </c>
      <c r="E13" s="109" t="s">
        <v>40</v>
      </c>
      <c r="G13" s="112">
        <v>30</v>
      </c>
      <c r="H13" s="112">
        <v>21600</v>
      </c>
    </row>
    <row r="14" spans="1:26">
      <c r="A14" s="371" t="s">
        <v>41</v>
      </c>
      <c r="B14" s="110"/>
      <c r="C14" s="113"/>
      <c r="D14" s="144">
        <v>47</v>
      </c>
      <c r="E14" s="109" t="s">
        <v>42</v>
      </c>
      <c r="G14" s="112">
        <v>60</v>
      </c>
      <c r="H14" s="112">
        <v>43200</v>
      </c>
    </row>
    <row r="15" spans="1:26">
      <c r="A15" s="371" t="s">
        <v>43</v>
      </c>
      <c r="B15" s="110"/>
      <c r="C15" s="113"/>
      <c r="D15" s="109">
        <v>9</v>
      </c>
      <c r="E15" s="109" t="s">
        <v>44</v>
      </c>
      <c r="G15" s="112">
        <v>120</v>
      </c>
      <c r="H15" s="112">
        <v>86400</v>
      </c>
    </row>
    <row r="16" spans="1:26">
      <c r="A16" s="510" t="s">
        <v>45</v>
      </c>
      <c r="B16" s="511"/>
      <c r="C16" s="497"/>
      <c r="D16" s="109">
        <v>1</v>
      </c>
      <c r="E16" s="109" t="s">
        <v>46</v>
      </c>
      <c r="G16" s="112">
        <v>300</v>
      </c>
      <c r="H16" s="140"/>
    </row>
    <row r="17" spans="1:8">
      <c r="A17" s="510" t="s">
        <v>132</v>
      </c>
      <c r="B17" s="511"/>
      <c r="C17" s="497"/>
      <c r="D17" s="368" t="s">
        <v>128</v>
      </c>
      <c r="E17" s="109"/>
      <c r="G17" s="112">
        <v>600</v>
      </c>
      <c r="H17" s="140"/>
    </row>
    <row r="18" spans="1:8">
      <c r="A18" s="510" t="s">
        <v>133</v>
      </c>
      <c r="B18" s="511"/>
      <c r="C18" s="497"/>
      <c r="D18" s="114">
        <v>1</v>
      </c>
      <c r="E18" s="109"/>
      <c r="G18" s="112">
        <v>1200</v>
      </c>
      <c r="H18" s="140"/>
    </row>
    <row r="19" spans="1:8">
      <c r="A19" s="496"/>
      <c r="B19" s="511"/>
      <c r="C19" s="497"/>
      <c r="D19" s="109"/>
      <c r="E19" s="109"/>
      <c r="G19" s="112">
        <v>1800</v>
      </c>
      <c r="H19" s="140"/>
    </row>
    <row r="20" spans="1:8" ht="45" customHeight="1">
      <c r="A20" s="494" t="s">
        <v>47</v>
      </c>
      <c r="B20" s="495"/>
      <c r="C20" s="122" t="s">
        <v>48</v>
      </c>
      <c r="D20" s="122" t="s">
        <v>49</v>
      </c>
      <c r="E20" s="122" t="s">
        <v>50</v>
      </c>
      <c r="G20" s="112">
        <v>3600</v>
      </c>
      <c r="H20" s="140"/>
    </row>
    <row r="21" spans="1:8" ht="15" customHeight="1">
      <c r="A21" s="504" t="s">
        <v>51</v>
      </c>
      <c r="B21" s="109" t="s">
        <v>134</v>
      </c>
      <c r="C21" s="123">
        <v>70000</v>
      </c>
      <c r="D21" s="116">
        <f>200+(500*D18)</f>
        <v>700</v>
      </c>
      <c r="E21" s="116">
        <f>C21*D21</f>
        <v>49000000</v>
      </c>
      <c r="G21" s="112">
        <v>7200</v>
      </c>
      <c r="H21" s="140"/>
    </row>
    <row r="22" spans="1:8" ht="15" customHeight="1">
      <c r="A22" s="505"/>
      <c r="B22" s="109" t="s">
        <v>135</v>
      </c>
      <c r="C22" s="123">
        <v>150000</v>
      </c>
      <c r="D22" s="116">
        <f>IF(D17="Auto",Y3,IF(D17="Fast",Y4,Y5))*D18</f>
        <v>1500</v>
      </c>
      <c r="E22" s="116">
        <f>C22*D22</f>
        <v>225000000</v>
      </c>
      <c r="G22" s="112">
        <v>10800</v>
      </c>
      <c r="H22" s="140"/>
    </row>
    <row r="23" spans="1:8" ht="15" customHeight="1">
      <c r="A23" s="505"/>
      <c r="B23" s="124" t="s">
        <v>53</v>
      </c>
      <c r="C23" s="123">
        <f>D14*1000/(D5/100)</f>
        <v>62666.666666666664</v>
      </c>
      <c r="D23" s="116">
        <f>((37+D15)*8/D13)*1000</f>
        <v>67.276051188299817</v>
      </c>
      <c r="E23" s="116">
        <f>C23*D23</f>
        <v>4215965.874466788</v>
      </c>
      <c r="G23" s="112">
        <v>21600</v>
      </c>
      <c r="H23" s="140"/>
    </row>
    <row r="24" spans="1:8" ht="15" customHeight="1">
      <c r="A24" s="505"/>
      <c r="B24" s="125" t="s">
        <v>54</v>
      </c>
      <c r="C24" s="123">
        <f>C25</f>
        <v>15000</v>
      </c>
      <c r="D24" s="116">
        <f>100+200+((IF(D13=U3,V3,IF(D13=U4,V4,IF(D13=U5,V5,IF(D13=U6,V6,IF(D13=U7,V7,V8))))))*1000*D16)</f>
        <v>2600</v>
      </c>
      <c r="E24" s="116">
        <f t="shared" ref="E24:E26" si="0">C24*D24</f>
        <v>39000000</v>
      </c>
      <c r="H24" s="140"/>
    </row>
    <row r="25" spans="1:8" ht="15" customHeight="1">
      <c r="A25" s="506"/>
      <c r="B25" s="109" t="s">
        <v>55</v>
      </c>
      <c r="C25" s="123">
        <v>15000</v>
      </c>
      <c r="D25" s="126">
        <v>0</v>
      </c>
      <c r="E25" s="116">
        <f t="shared" si="0"/>
        <v>0</v>
      </c>
    </row>
    <row r="26" spans="1:8" ht="15" customHeight="1">
      <c r="A26" s="496" t="s">
        <v>56</v>
      </c>
      <c r="B26" s="497"/>
      <c r="C26" s="123">
        <v>12</v>
      </c>
      <c r="D26" s="116">
        <f>(D11*1000)-((D11/D12)*(D22+D21))-SUM(D23:D25)</f>
        <v>3595132.7239488116</v>
      </c>
      <c r="E26" s="116">
        <f t="shared" si="0"/>
        <v>43141592.687385738</v>
      </c>
    </row>
    <row r="27" spans="1:8" ht="15" customHeight="1">
      <c r="A27" s="127"/>
      <c r="B27" s="128"/>
      <c r="C27" s="129"/>
      <c r="D27" s="130"/>
      <c r="E27" s="131"/>
    </row>
    <row r="28" spans="1:8">
      <c r="A28" s="498" t="s">
        <v>57</v>
      </c>
      <c r="B28" s="499"/>
      <c r="C28" s="499"/>
      <c r="D28" s="499"/>
      <c r="E28" s="500"/>
    </row>
    <row r="29" spans="1:8">
      <c r="A29" s="501" t="s">
        <v>58</v>
      </c>
      <c r="B29" s="502"/>
      <c r="C29" s="503"/>
      <c r="D29" s="132">
        <f>((E23+E25+E26)+((E21+E22)*(D11/D12)))/(D11*1000)+(E24/(24*60*60*1000))</f>
        <v>89.717377378292369</v>
      </c>
      <c r="E29" s="133" t="s">
        <v>59</v>
      </c>
    </row>
    <row r="30" spans="1:8">
      <c r="A30" s="121" t="s">
        <v>60</v>
      </c>
      <c r="B30" s="121"/>
      <c r="C30" s="111"/>
      <c r="D30" s="134">
        <f>(D3*1000*(D4/100)/D29)/24</f>
        <v>1462.9272927426955</v>
      </c>
      <c r="E30" s="135" t="s">
        <v>61</v>
      </c>
    </row>
    <row r="31" spans="1:8">
      <c r="D31" s="146">
        <f>D30/365</f>
        <v>4.0080199801169742</v>
      </c>
      <c r="E31" s="112" t="s">
        <v>62</v>
      </c>
    </row>
    <row r="32" spans="1:8">
      <c r="C32" s="137"/>
      <c r="D32" s="147">
        <f>D31*12</f>
        <v>48.096239761403695</v>
      </c>
      <c r="E32" s="139" t="s">
        <v>63</v>
      </c>
    </row>
    <row r="33" spans="3:5">
      <c r="C33" s="137"/>
      <c r="D33" s="137"/>
      <c r="E33" s="140"/>
    </row>
    <row r="34" spans="3:5">
      <c r="C34" s="137"/>
      <c r="D34" s="137"/>
      <c r="E34" s="140"/>
    </row>
    <row r="35" spans="3:5">
      <c r="C35" s="137"/>
      <c r="D35" s="137"/>
      <c r="E35" s="140"/>
    </row>
    <row r="36" spans="3:5">
      <c r="C36" s="137"/>
      <c r="D36" s="137"/>
      <c r="E36" s="140"/>
    </row>
    <row r="37" spans="3:5">
      <c r="C37" s="137"/>
      <c r="D37" s="137"/>
      <c r="E37" s="140"/>
    </row>
    <row r="38" spans="3:5">
      <c r="C38" s="137"/>
      <c r="D38" s="137"/>
      <c r="E38" s="140"/>
    </row>
    <row r="40" spans="3:5">
      <c r="C40" s="137"/>
      <c r="D40" s="137"/>
      <c r="E40" s="140"/>
    </row>
    <row r="41" spans="3:5">
      <c r="C41" s="137"/>
      <c r="D41" s="137"/>
      <c r="E41" s="140"/>
    </row>
    <row r="42" spans="3:5">
      <c r="C42" s="137"/>
      <c r="D42" s="137"/>
      <c r="E42" s="140"/>
    </row>
    <row r="43" spans="3:5">
      <c r="C43" s="137"/>
      <c r="D43" s="137"/>
      <c r="E43" s="140"/>
    </row>
    <row r="44" spans="3:5">
      <c r="C44" s="137"/>
      <c r="D44" s="137"/>
      <c r="E44" s="140"/>
    </row>
    <row r="45" spans="3:5">
      <c r="C45" s="137"/>
      <c r="D45" s="137"/>
      <c r="E45" s="140"/>
    </row>
    <row r="46" spans="3:5">
      <c r="C46" s="137"/>
      <c r="D46" s="137"/>
      <c r="E46" s="140"/>
    </row>
    <row r="47" spans="3:5">
      <c r="C47" s="137"/>
      <c r="D47" s="137"/>
      <c r="E47" s="140"/>
    </row>
  </sheetData>
  <mergeCells count="30">
    <mergeCell ref="V1:V2"/>
    <mergeCell ref="X1:X2"/>
    <mergeCell ref="Y1:Y2"/>
    <mergeCell ref="Z1:Z2"/>
    <mergeCell ref="A5:C6"/>
    <mergeCell ref="Q1:Q2"/>
    <mergeCell ref="Q3:Q8"/>
    <mergeCell ref="R1:R2"/>
    <mergeCell ref="S1:S2"/>
    <mergeCell ref="U1:U2"/>
    <mergeCell ref="K1:K2"/>
    <mergeCell ref="M1:M2"/>
    <mergeCell ref="M3:M6"/>
    <mergeCell ref="N1:N2"/>
    <mergeCell ref="O1:O2"/>
    <mergeCell ref="G1:G2"/>
    <mergeCell ref="G6:G7"/>
    <mergeCell ref="H1:H2"/>
    <mergeCell ref="H6:H7"/>
    <mergeCell ref="J1:J2"/>
    <mergeCell ref="A20:B20"/>
    <mergeCell ref="A26:B26"/>
    <mergeCell ref="A28:E28"/>
    <mergeCell ref="A29:C29"/>
    <mergeCell ref="A21:A25"/>
    <mergeCell ref="A1:E1"/>
    <mergeCell ref="A16:C16"/>
    <mergeCell ref="A17:C17"/>
    <mergeCell ref="A18:C18"/>
    <mergeCell ref="A19:C19"/>
  </mergeCells>
  <dataValidations count="5">
    <dataValidation type="list" allowBlank="1" showInputMessage="1" showErrorMessage="1" sqref="D7" xr:uid="{00000000-0002-0000-2200-000000000000}">
      <formula1>$H$8:$H$15</formula1>
    </dataValidation>
    <dataValidation type="list" allowBlank="1" showInputMessage="1" showErrorMessage="1" sqref="D12" xr:uid="{00000000-0002-0000-2200-000001000000}">
      <formula1>$G$8:$G$23</formula1>
    </dataValidation>
    <dataValidation type="list" allowBlank="1" showInputMessage="1" showErrorMessage="1" sqref="D13" xr:uid="{00000000-0002-0000-2200-000002000000}">
      <formula1>$R$3:$R$8</formula1>
    </dataValidation>
    <dataValidation type="list" allowBlank="1" showInputMessage="1" showErrorMessage="1" sqref="D14" xr:uid="{00000000-0002-0000-2200-000003000000}">
      <formula1>$G$3:$G$4</formula1>
    </dataValidation>
    <dataValidation type="list" allowBlank="1" showInputMessage="1" showErrorMessage="1" sqref="D17" xr:uid="{00000000-0002-0000-2200-000004000000}">
      <formula1>X3:X5</formula1>
    </dataValidation>
  </dataValidations>
  <pageMargins left="0.7" right="0.7" top="0.75" bottom="0.75" header="0.3" footer="0.3"/>
  <pageSetup orientation="portrait" horizontalDpi="300"/>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C2:S507"/>
  <sheetViews>
    <sheetView workbookViewId="0">
      <selection activeCell="C5" sqref="C5"/>
    </sheetView>
  </sheetViews>
  <sheetFormatPr defaultColWidth="9" defaultRowHeight="13.5" customHeight="1"/>
  <cols>
    <col min="1" max="1" width="2.375" customWidth="1"/>
    <col min="2" max="2" width="2" customWidth="1"/>
    <col min="3" max="3" width="40.75" customWidth="1"/>
    <col min="4" max="4" width="16.375" customWidth="1"/>
    <col min="6" max="6" width="25.125" customWidth="1"/>
    <col min="7" max="7" width="25.25" customWidth="1"/>
    <col min="8" max="8" width="13" customWidth="1"/>
    <col min="9" max="9" width="24.375" customWidth="1"/>
    <col min="10" max="10" width="7.75" customWidth="1"/>
    <col min="11" max="11" width="12.875" customWidth="1"/>
    <col min="12" max="12" width="14.125" customWidth="1"/>
    <col min="13" max="13" width="2.625" customWidth="1"/>
    <col min="14" max="14" width="12.375" customWidth="1"/>
  </cols>
  <sheetData>
    <row r="2" spans="3:19" ht="33">
      <c r="C2" s="414" t="s">
        <v>136</v>
      </c>
      <c r="D2" s="414" t="s">
        <v>137</v>
      </c>
      <c r="E2" s="414" t="s">
        <v>138</v>
      </c>
      <c r="F2" s="414" t="s">
        <v>139</v>
      </c>
      <c r="G2" s="421" t="s">
        <v>140</v>
      </c>
      <c r="H2" s="430" t="s">
        <v>141</v>
      </c>
      <c r="I2" s="414" t="s">
        <v>142</v>
      </c>
    </row>
    <row r="3" spans="3:19" s="3" customFormat="1" ht="24">
      <c r="C3" s="426" t="s">
        <v>143</v>
      </c>
      <c r="D3" s="427">
        <v>1</v>
      </c>
      <c r="E3" s="427">
        <v>2</v>
      </c>
      <c r="F3" s="428"/>
      <c r="G3" s="429" t="str">
        <f>C3&amp;"-"&amp;D3&amp;"-"&amp;E3&amp;"-"&amp;F3</f>
        <v>WSLRW-MA-21-1-2-</v>
      </c>
      <c r="H3" s="431">
        <f>VLOOKUP(G3,PROD_A!$B$5:$BD$504,COUNTA(PROD_A!$B$4:$I$4),FALSE)</f>
        <v>0</v>
      </c>
      <c r="I3" s="433">
        <f>itemCode!$U$4</f>
        <v>2</v>
      </c>
      <c r="J3" s="363"/>
      <c r="K3" s="425" t="str">
        <f>HYPERLINK("#"&amp;H3&amp;"!A1","GO")</f>
        <v>GO</v>
      </c>
    </row>
    <row r="4" spans="3:19" ht="13.5" customHeight="1">
      <c r="N4" t="str">
        <f>IFERROR(SEARCH(MAIN!$C$3,A3,1),"")</f>
        <v/>
      </c>
    </row>
    <row r="5" spans="3:19" ht="13.5" customHeight="1">
      <c r="C5" s="492" t="s">
        <v>144</v>
      </c>
      <c r="D5" s="367" t="s">
        <v>145</v>
      </c>
    </row>
    <row r="7" spans="3:19" ht="49.5">
      <c r="C7" s="422" t="s">
        <v>146</v>
      </c>
      <c r="D7" s="422" t="s">
        <v>147</v>
      </c>
      <c r="F7" s="422" t="s">
        <v>148</v>
      </c>
      <c r="G7" s="422" t="s">
        <v>141</v>
      </c>
      <c r="H7" s="423"/>
      <c r="I7" s="422" t="s">
        <v>149</v>
      </c>
    </row>
    <row r="8" spans="3:19">
      <c r="C8" t="str" cm="1">
        <f t="array" ref="C8:C59">TRANSPOSE(PROD_A!$B$4:$BA$4)</f>
        <v>Product type ID</v>
      </c>
      <c r="D8" s="172" t="str">
        <f>VLOOKUP($G$3,PROD_A!$B$5:$BA$504, COUNTA($C$8:C8),FALSE)</f>
        <v>WSLRW-MA-21-1-2-</v>
      </c>
      <c r="F8" s="389" t="str" cm="1">
        <f t="array" ref="F8">_xlfn._xlws.SORT(_xlfn._xlws.FILTER(PROD_A!$B$5:$B$790,PROD_A!$C$5:$C$790=C3,""))</f>
        <v>WSLRW-MA-21-1-2-</v>
      </c>
      <c r="G8" s="389">
        <f>IF(F8="","",_xlfn.XLOOKUP(F8,PROD_A!$B$5:$B$790,PROD_A!$I$5:$I$790))</f>
        <v>0</v>
      </c>
      <c r="H8" s="389"/>
      <c r="I8" s="389" t="str" cm="1">
        <f t="array" ref="I8:I9">_xlfn._xlws.FILTER(itemCode!D4:D1003,itemCode!E4:E1003=MAIN!$C$3,"na")</f>
        <v>WSLRW-MA-21|1|1\WSLRW-MA</v>
      </c>
      <c r="N8" s="366"/>
      <c r="S8" s="367"/>
    </row>
    <row r="9" spans="3:19">
      <c r="C9" t="str">
        <v>Item code</v>
      </c>
      <c r="D9" s="172" t="str">
        <f>VLOOKUP($G$3,PROD_A!$B$5:$BA$504, COUNTA($C$8:C9),FALSE)</f>
        <v>WSLRW-MA-21</v>
      </c>
      <c r="F9" s="389"/>
      <c r="G9" s="389" t="str">
        <f>IF(F9="","",_xlfn.XLOOKUP(F9,PROD_A!$B$5:$B$790,PROD_A!$I$5:$I$790))</f>
        <v/>
      </c>
      <c r="H9" s="389"/>
      <c r="I9" s="389" t="str">
        <v>WSLRW-MA-21|1|2\WSLRW-MA</v>
      </c>
      <c r="S9" s="367"/>
    </row>
    <row r="10" spans="3:19">
      <c r="C10" t="str">
        <v>Requested by</v>
      </c>
      <c r="D10" s="172" t="str">
        <f>VLOOKUP($G$3,PROD_A!$B$5:$BA$504, COUNTA($C$8:C10),FALSE)</f>
        <v>Phan Van Luc</v>
      </c>
      <c r="F10" s="389"/>
      <c r="G10" s="389" t="str">
        <f>IF(F10="","",_xlfn.XLOOKUP(F10,PROD_A!$B$5:$B$790,PROD_A!$I$5:$I$790))</f>
        <v/>
      </c>
      <c r="H10" s="424"/>
      <c r="I10" s="389"/>
      <c r="K10" s="366"/>
      <c r="L10" s="366"/>
      <c r="M10" s="366"/>
    </row>
    <row r="11" spans="3:19">
      <c r="C11" t="str">
        <v>HW availability for measurement</v>
      </c>
      <c r="D11" s="172" t="str">
        <f>VLOOKUP($G$3,PROD_A!$B$5:$BA$504, COUNTA($C$8:C11),FALSE)</f>
        <v>Yes</v>
      </c>
      <c r="F11" s="389"/>
      <c r="G11" s="389" t="str">
        <f>IF(F11="","",_xlfn.XLOOKUP(F11,PROD_A!$B$5:$B$790,PROD_A!$I$5:$I$790))</f>
        <v/>
      </c>
      <c r="H11" s="389"/>
      <c r="I11" s="389"/>
      <c r="J11" s="366"/>
      <c r="N11" s="366"/>
    </row>
    <row r="12" spans="3:19">
      <c r="C12" t="str">
        <v>HW</v>
      </c>
      <c r="D12" s="172">
        <f>VLOOKUP($G$3,PROD_A!$B$5:$BA$504, COUNTA($C$8:C12),FALSE)</f>
        <v>1</v>
      </c>
      <c r="F12" s="389"/>
      <c r="G12" s="389" t="str">
        <f>IF(F12="","",_xlfn.XLOOKUP(F12,PROD_A!$B$5:$B$790,PROD_A!$I$5:$I$790))</f>
        <v/>
      </c>
      <c r="H12" s="389"/>
      <c r="I12" s="389"/>
      <c r="P12" s="367"/>
    </row>
    <row r="13" spans="3:19">
      <c r="C13" t="str">
        <v>FW</v>
      </c>
      <c r="D13" s="172">
        <f>VLOOKUP($G$3,PROD_A!$B$5:$BA$504, COUNTA($C$8:C13),FALSE)</f>
        <v>2</v>
      </c>
      <c r="F13" s="389"/>
      <c r="G13" s="389" t="str">
        <f>IF(F13="","",_xlfn.XLOOKUP(F13,PROD_A!$B$5:$B$790,PROD_A!$I$5:$I$790))</f>
        <v/>
      </c>
      <c r="H13" s="389"/>
      <c r="I13" s="389"/>
      <c r="J13" s="366"/>
      <c r="K13" s="366"/>
      <c r="L13" s="366"/>
      <c r="M13" s="366"/>
    </row>
    <row r="14" spans="3:19">
      <c r="C14" t="str">
        <v xml:space="preserve"> Variant</v>
      </c>
      <c r="D14" s="172" t="str">
        <f>VLOOKUP($G$3,PROD_A!$B$5:$BA$504, COUNTA($C$8:C14),FALSE)</f>
        <v/>
      </c>
      <c r="F14" s="389"/>
      <c r="G14" s="389" t="str">
        <f>IF(F14="","",_xlfn.XLOOKUP(F14,PROD_A!$B$5:$B$790,PROD_A!$I$5:$I$790))</f>
        <v/>
      </c>
      <c r="H14" s="389"/>
      <c r="I14" s="389"/>
      <c r="O14" s="367"/>
    </row>
    <row r="15" spans="3:19">
      <c r="C15" t="str">
        <v>Formula Type</v>
      </c>
      <c r="D15" s="172">
        <f>VLOOKUP($G$3,PROD_A!$B$5:$BA$504, COUNTA($C$8:C15),FALSE)</f>
        <v>0</v>
      </c>
      <c r="F15" s="389"/>
      <c r="G15" s="389" t="str">
        <f>IF(F15="","",_xlfn.XLOOKUP(F15,PROD_A!$B$5:$B$790,PROD_A!$I$5:$I$790))</f>
        <v/>
      </c>
      <c r="H15" s="389"/>
      <c r="I15" s="389"/>
    </row>
    <row r="16" spans="3:19">
      <c r="C16" t="str">
        <v>RD1 Description</v>
      </c>
      <c r="D16" s="446" t="str">
        <f>VLOOKUP($G$3,PROD_A!$B$5:$BA$504, COUNTA($C$8:C16),FALSE)</f>
        <v>LRW MA FW2, NO PW OUT</v>
      </c>
      <c r="F16" s="389"/>
      <c r="G16" s="389" t="str">
        <f>IF(F16="","",_xlfn.XLOOKUP(F16,PROD_A!$B$5:$B$790,PROD_A!$I$5:$I$790))</f>
        <v/>
      </c>
      <c r="H16" s="389"/>
      <c r="I16" s="389"/>
      <c r="N16" s="366"/>
      <c r="P16" s="367"/>
    </row>
    <row r="17" spans="3:9" ht="13.5" customHeight="1">
      <c r="C17" t="str">
        <v>Input date</v>
      </c>
      <c r="D17" s="172">
        <f>VLOOKUP($G$3,PROD_A!$B$5:$BA$504, COUNTA($C$8:C17),FALSE)</f>
        <v>45756</v>
      </c>
      <c r="F17" s="389"/>
      <c r="G17" s="389" t="str">
        <f>IF(F17="","",_xlfn.XLOOKUP(F17,PROD_A!$B$5:$B$790,PROD_A!$I$5:$I$790))</f>
        <v/>
      </c>
      <c r="H17" s="389"/>
      <c r="I17" s="389"/>
    </row>
    <row r="18" spans="3:9" ht="13.5" customHeight="1">
      <c r="C18" t="str">
        <v>Input person</v>
      </c>
      <c r="D18" s="172">
        <f>VLOOKUP($G$3,PROD_A!$B$5:$BA$504, COUNTA($C$8:C18),FALSE)</f>
        <v>0</v>
      </c>
      <c r="F18" s="389"/>
      <c r="G18" s="389" t="str">
        <f>IF(F18="","",_xlfn.XLOOKUP(F18,PROD_A!$B$5:$B$790,PROD_A!$I$5:$I$790))</f>
        <v/>
      </c>
      <c r="H18" s="389"/>
      <c r="I18" s="389"/>
    </row>
    <row r="19" spans="3:9" ht="13.5" customHeight="1">
      <c r="C19" t="str">
        <v>Configuration value status (Estimation/Measured)</v>
      </c>
      <c r="D19" s="172">
        <f>VLOOKUP($G$3,PROD_A!$B$5:$BA$504, COUNTA($C$8:C19),FALSE)</f>
        <v>0</v>
      </c>
      <c r="F19" s="389"/>
      <c r="G19" s="389" t="str">
        <f>IF(F19="","",_xlfn.XLOOKUP(F19,PROD_A!$B$5:$B$790,PROD_A!$I$5:$I$790))</f>
        <v/>
      </c>
      <c r="H19" s="389"/>
      <c r="I19" s="389"/>
    </row>
    <row r="20" spans="3:9" ht="13.5" customHeight="1">
      <c r="C20" t="str">
        <v>Gas sensor</v>
      </c>
      <c r="D20" s="172">
        <f>VLOOKUP($G$3,PROD_A!$B$5:$BA$504, COUNTA($C$8:C20),FALSE)</f>
        <v>0</v>
      </c>
      <c r="F20" s="389"/>
      <c r="G20" s="389" t="str">
        <f>IF(F20="","",_xlfn.XLOOKUP(F20,PROD_A!$B$5:$B$790,PROD_A!$I$5:$I$790))</f>
        <v/>
      </c>
      <c r="H20" s="389"/>
      <c r="I20" s="389"/>
    </row>
    <row r="21" spans="3:9" ht="13.5" customHeight="1">
      <c r="C21" t="str">
        <v>Current of gas sensor (nA)</v>
      </c>
      <c r="D21" s="172">
        <f>VLOOKUP($G$3,PROD_A!$B$5:$BA$504, COUNTA($C$8:C21),FALSE)</f>
        <v>0</v>
      </c>
      <c r="F21" s="389"/>
      <c r="G21" s="389" t="str">
        <f>IF(F21="","",_xlfn.XLOOKUP(F21,PROD_A!$B$5:$B$790,PROD_A!$I$5:$I$790))</f>
        <v/>
      </c>
      <c r="H21" s="389"/>
      <c r="I21" s="389"/>
    </row>
    <row r="22" spans="3:9" ht="13.5" customHeight="1">
      <c r="C22" t="str">
        <v>ppm</v>
      </c>
      <c r="D22" s="172">
        <f>VLOOKUP($G$3,PROD_A!$B$5:$BA$504, COUNTA($C$8:C22),FALSE)</f>
        <v>0</v>
      </c>
      <c r="F22" s="389"/>
      <c r="G22" s="389" t="str">
        <f>IF(F22="","",_xlfn.XLOOKUP(F22,PROD_A!$B$5:$B$790,PROD_A!$I$5:$I$790))</f>
        <v/>
      </c>
      <c r="H22" s="389"/>
      <c r="I22" s="389"/>
    </row>
    <row r="23" spans="3:9" ht="13.5" customHeight="1">
      <c r="C23" t="str">
        <v>Time 1 (ms)</v>
      </c>
      <c r="D23" s="172">
        <f>VLOOKUP($G$3,PROD_A!$B$5:$BA$504, COUNTA($C$8:C23),FALSE)</f>
        <v>0</v>
      </c>
      <c r="F23" s="389"/>
      <c r="G23" s="389" t="str">
        <f>IF(F23="","",_xlfn.XLOOKUP(F23,PROD_A!$B$5:$B$790,PROD_A!$I$5:$I$790))</f>
        <v/>
      </c>
      <c r="H23" s="389"/>
      <c r="I23" s="389"/>
    </row>
    <row r="24" spans="3:9" ht="13.5" customHeight="1">
      <c r="C24" t="str">
        <v>Battery Configuration</v>
      </c>
      <c r="D24" s="172" t="str">
        <f>VLOOKUP($G$3,PROD_A!$B$5:$BA$504, COUNTA($C$8:C24),FALSE)</f>
        <v>2-AA-3V-3500</v>
      </c>
      <c r="F24" s="389"/>
      <c r="G24" s="389" t="str">
        <f>IF(F24="","",_xlfn.XLOOKUP(F24,PROD_A!$B$5:$B$790,PROD_A!$I$5:$I$790))</f>
        <v/>
      </c>
      <c r="H24" s="389"/>
      <c r="I24" s="389"/>
    </row>
    <row r="25" spans="3:9" ht="13.5" customHeight="1">
      <c r="C25" t="str">
        <v>Capactity (mAh)</v>
      </c>
      <c r="D25" s="172">
        <f>VLOOKUP($G$3,PROD_A!$B$5:$BA$504, COUNTA($C$8:C25),FALSE)</f>
        <v>3500</v>
      </c>
      <c r="F25" s="389"/>
      <c r="G25" s="389" t="str">
        <f>IF(F25="","",_xlfn.XLOOKUP(F25,PROD_A!$B$5:$B$790,PROD_A!$I$5:$I$790))</f>
        <v/>
      </c>
      <c r="H25" s="389"/>
      <c r="I25" s="389"/>
    </row>
    <row r="26" spans="3:9" ht="13.5" customHeight="1">
      <c r="C26" t="str">
        <v>Sleep current (uA)</v>
      </c>
      <c r="D26" s="172">
        <f>VLOOKUP($G$3,PROD_A!$B$5:$BA$504, COUNTA($C$8:C26),FALSE)</f>
        <v>0</v>
      </c>
      <c r="F26" s="389"/>
      <c r="G26" s="389" t="str">
        <f>IF(F26="","",_xlfn.XLOOKUP(F26,PROD_A!$B$5:$B$790,PROD_A!$I$5:$I$790))</f>
        <v/>
      </c>
      <c r="H26" s="389"/>
      <c r="I26" s="389"/>
    </row>
    <row r="27" spans="3:9" ht="13.5" customHeight="1">
      <c r="C27" t="str">
        <v>Measured current 1 (uA)</v>
      </c>
      <c r="D27" s="172">
        <f>VLOOKUP($G$3,PROD_A!$B$5:$BA$504, COUNTA($C$8:C27),FALSE)</f>
        <v>0</v>
      </c>
      <c r="F27" s="389"/>
      <c r="G27" s="389" t="str">
        <f>IF(F27="","",_xlfn.XLOOKUP(F27,PROD_A!$B$5:$B$790,PROD_A!$I$5:$I$790))</f>
        <v/>
      </c>
      <c r="H27" s="389"/>
      <c r="I27" s="389"/>
    </row>
    <row r="28" spans="3:9" ht="13.5" customHeight="1">
      <c r="C28" t="str">
        <v>Payload (bytes)</v>
      </c>
      <c r="D28" s="172">
        <f>VLOOKUP($G$3,PROD_A!$B$5:$BA$504, COUNTA($C$8:C28),FALSE)</f>
        <v>8</v>
      </c>
      <c r="F28" s="389"/>
      <c r="G28" s="389" t="str">
        <f>IF(F28="","",_xlfn.XLOOKUP(F28,PROD_A!$B$5:$B$790,PROD_A!$I$5:$I$790))</f>
        <v/>
      </c>
      <c r="H28" s="389"/>
      <c r="I28" s="389"/>
    </row>
    <row r="29" spans="3:9" ht="13.5" customHeight="1">
      <c r="C29" t="str">
        <v>No. of sensor read/command</v>
      </c>
      <c r="D29" s="172">
        <f>VLOOKUP($G$3,PROD_A!$B$5:$BA$504, COUNTA($C$8:C29),FALSE)</f>
        <v>0</v>
      </c>
      <c r="F29" s="389"/>
      <c r="G29" s="389" t="str">
        <f>IF(F29="","",_xlfn.XLOOKUP(F29,PROD_A!$B$5:$B$790,PROD_A!$I$5:$I$790))</f>
        <v/>
      </c>
      <c r="H29" s="389"/>
      <c r="I29" s="389"/>
    </row>
    <row r="30" spans="3:9" ht="13.5" customHeight="1">
      <c r="C30" t="str">
        <v>Time 2 (ms)</v>
      </c>
      <c r="D30" s="172">
        <f>VLOOKUP($G$3,PROD_A!$B$5:$BA$504, COUNTA($C$8:C30),FALSE)</f>
        <v>0</v>
      </c>
      <c r="F30" s="389"/>
      <c r="G30" s="389" t="str">
        <f>IF(F30="","",_xlfn.XLOOKUP(F30,PROD_A!$B$5:$B$790,PROD_A!$I$5:$I$790))</f>
        <v/>
      </c>
      <c r="H30" s="389"/>
      <c r="I30" s="389"/>
    </row>
    <row r="31" spans="3:9" ht="13.5" customHeight="1">
      <c r="C31" t="str">
        <v>Measured current 2 (uA)</v>
      </c>
      <c r="D31" s="172">
        <f>VLOOKUP($G$3,PROD_A!$B$5:$BA$504, COUNTA($C$8:C31),FALSE)</f>
        <v>0</v>
      </c>
      <c r="F31" s="389"/>
      <c r="G31" s="389" t="str">
        <f>IF(F31="","",_xlfn.XLOOKUP(F31,PROD_A!$B$5:$B$790,PROD_A!$I$5:$I$790))</f>
        <v/>
      </c>
      <c r="H31" s="389"/>
      <c r="I31" s="389"/>
    </row>
    <row r="32" spans="3:9" ht="13.5" customHeight="1">
      <c r="C32" t="str">
        <v>No of datagram</v>
      </c>
      <c r="D32" s="172">
        <f>VLOOKUP($G$3,PROD_A!$B$5:$BA$504, COUNTA($C$8:C32),FALSE)</f>
        <v>0</v>
      </c>
      <c r="F32" s="389"/>
      <c r="G32" s="389" t="str">
        <f>IF(F32="","",_xlfn.XLOOKUP(F32,PROD_A!$B$5:$B$790,PROD_A!$I$5:$I$790))</f>
        <v/>
      </c>
      <c r="H32" s="389"/>
      <c r="I32" s="389"/>
    </row>
    <row r="33" spans="3:9" ht="13.5" customHeight="1">
      <c r="C33" t="str">
        <v>Sensor boot time (ms)</v>
      </c>
      <c r="D33" s="172">
        <f>VLOOKUP($G$3,PROD_A!$B$5:$BA$504, COUNTA($C$8:C33),FALSE)</f>
        <v>0</v>
      </c>
      <c r="F33" s="389"/>
      <c r="G33" s="389" t="str">
        <f>IF(F33="","",_xlfn.XLOOKUP(F33,PROD_A!$B$5:$B$790,PROD_A!$I$5:$I$790))</f>
        <v/>
      </c>
      <c r="H33" s="389"/>
      <c r="I33" s="389"/>
    </row>
    <row r="34" spans="3:9" ht="13.5" customHeight="1">
      <c r="C34" t="str">
        <v>Shock mode</v>
      </c>
      <c r="D34" s="172">
        <f>VLOOKUP($G$3,PROD_A!$B$5:$BA$504, COUNTA($C$8:C34),FALSE)</f>
        <v>0</v>
      </c>
      <c r="F34" s="389"/>
      <c r="G34" s="389" t="str">
        <f>IF(F34="","",_xlfn.XLOOKUP(F34,PROD_A!$B$5:$B$790,PROD_A!$I$5:$I$790))</f>
        <v/>
      </c>
      <c r="H34" s="389"/>
      <c r="I34" s="389"/>
    </row>
    <row r="35" spans="3:9" ht="13.5" customHeight="1">
      <c r="C35" t="str">
        <v>Current for pressure sensor only(mA)</v>
      </c>
      <c r="D35" s="172">
        <f>VLOOKUP($G$3,PROD_A!$B$5:$BA$504, COUNTA($C$8:C35),FALSE)</f>
        <v>0</v>
      </c>
      <c r="F35" s="389"/>
      <c r="G35" s="389" t="str">
        <f>IF(F35="","",_xlfn.XLOOKUP(F35,PROD_A!$B$5:$B$790,PROD_A!$I$5:$I$790))</f>
        <v/>
      </c>
      <c r="H35" s="389"/>
      <c r="I35" s="389"/>
    </row>
    <row r="36" spans="3:9" ht="13.5" customHeight="1">
      <c r="C36" t="str">
        <v>Laser mode for laser sensor only</v>
      </c>
      <c r="D36" s="172">
        <f>VLOOKUP($G$3,PROD_A!$B$5:$BA$504, COUNTA($C$8:C36),FALSE)</f>
        <v>0</v>
      </c>
      <c r="F36" s="389"/>
      <c r="G36" s="389" t="str">
        <f>IF(F36="","",_xlfn.XLOOKUP(F36,PROD_A!$B$5:$B$790,PROD_A!$I$5:$I$790))</f>
        <v/>
      </c>
      <c r="H36" s="389"/>
      <c r="I36" s="389"/>
    </row>
    <row r="37" spans="3:9" ht="13.5" customHeight="1">
      <c r="C37" t="str">
        <v>Calculation Factor</v>
      </c>
      <c r="D37" s="172">
        <f>VLOOKUP($G$3,PROD_A!$B$5:$BA$504, COUNTA($C$8:C37),FALSE)</f>
        <v>0</v>
      </c>
      <c r="F37" s="389"/>
      <c r="G37" s="389" t="str">
        <f>IF(F37="","",_xlfn.XLOOKUP(F37,PROD_A!$B$5:$B$790,PROD_A!$I$5:$I$790))</f>
        <v/>
      </c>
      <c r="H37" s="389"/>
      <c r="I37" s="389"/>
    </row>
    <row r="38" spans="3:9" ht="13.5" customHeight="1">
      <c r="C38" t="str">
        <v>Latching Solenoid Vavle battery type code</v>
      </c>
      <c r="D38" s="172">
        <f>VLOOKUP($G$3,PROD_A!$B$5:$BA$504, COUNTA($C$8:C38),FALSE)</f>
        <v>0</v>
      </c>
      <c r="F38" s="389"/>
      <c r="G38" s="389" t="str">
        <f>IF(F38="","",_xlfn.XLOOKUP(F38,PROD_A!$B$5:$B$790,PROD_A!$I$5:$I$790))</f>
        <v/>
      </c>
      <c r="H38" s="389"/>
      <c r="I38" s="389"/>
    </row>
    <row r="39" spans="3:9" ht="13.5" customHeight="1">
      <c r="C39" t="str">
        <v>Ball valve DN</v>
      </c>
      <c r="D39" s="172">
        <f>VLOOKUP($G$3,PROD_A!$B$5:$BA$504, COUNTA($C$8:C39),FALSE)</f>
        <v>0</v>
      </c>
      <c r="F39" s="389"/>
      <c r="G39" s="389" t="str">
        <f>IF(F39="","",_xlfn.XLOOKUP(F39,PROD_A!$B$5:$B$790,PROD_A!$I$5:$I$790))</f>
        <v/>
      </c>
      <c r="H39" s="389"/>
      <c r="I39" s="389"/>
    </row>
    <row r="40" spans="3:9" ht="13.5" customHeight="1">
      <c r="C40" t="str">
        <v>Number of counted people for alarm</v>
      </c>
      <c r="D40" s="172">
        <f>VLOOKUP($G$3,PROD_A!$B$5:$BA$504, COUNTA($C$8:C40),FALSE)</f>
        <v>0</v>
      </c>
      <c r="F40" s="389"/>
      <c r="G40" s="389" t="str">
        <f>IF(F40="","",_xlfn.XLOOKUP(F40,PROD_A!$B$5:$B$790,PROD_A!$I$5:$I$790))</f>
        <v/>
      </c>
      <c r="H40" s="389"/>
      <c r="I40" s="389"/>
    </row>
    <row r="41" spans="3:9" ht="13.5" customHeight="1">
      <c r="C41" t="str">
        <v>Daily number of logic status change</v>
      </c>
      <c r="D41" s="172">
        <f>VLOOKUP($G$3,PROD_A!$B$5:$BA$504, COUNTA($C$8:C41),FALSE)</f>
        <v>0</v>
      </c>
      <c r="F41" s="389"/>
      <c r="G41" s="389" t="str">
        <f>IF(F41="","",_xlfn.XLOOKUP(F41,PROD_A!$B$5:$B$790,PROD_A!$I$5:$I$790))</f>
        <v/>
      </c>
      <c r="H41" s="389"/>
      <c r="I41" s="389"/>
    </row>
    <row r="42" spans="3:9" ht="13.5" customHeight="1">
      <c r="C42" t="str">
        <v>Daily number of count (max 172800)</v>
      </c>
      <c r="D42" s="172">
        <f>VLOOKUP($G$3,PROD_A!$B$5:$BA$504, COUNTA($C$8:C42),FALSE)</f>
        <v>0</v>
      </c>
      <c r="F42" s="389"/>
      <c r="G42" s="389" t="str">
        <f>IF(F42="","",_xlfn.XLOOKUP(F42,PROD_A!$B$5:$B$790,PROD_A!$I$5:$I$790))</f>
        <v/>
      </c>
      <c r="H42" s="389"/>
      <c r="I42" s="389"/>
    </row>
    <row r="43" spans="3:9" ht="13.5" customHeight="1">
      <c r="C43" t="str">
        <v>No. of daily valve control</v>
      </c>
      <c r="D43" s="172">
        <f>VLOOKUP($G$3,PROD_A!$B$5:$BA$504, COUNTA($C$8:C43),FALSE)</f>
        <v>0</v>
      </c>
      <c r="G43" t="str">
        <f>IF(F43="","",_xlfn.XLOOKUP(F43,PROD_A!$B$5:$B$790,PROD_A!$I$5:$I$790))</f>
        <v/>
      </c>
    </row>
    <row r="44" spans="3:9" ht="13.5" customHeight="1">
      <c r="C44" t="str">
        <v>Ball valve Avg current (uA)</v>
      </c>
      <c r="D44" s="172">
        <f>VLOOKUP($G$3,PROD_A!$B$5:$BA$504, COUNTA($C$8:C44),FALSE)</f>
        <v>0</v>
      </c>
      <c r="G44" t="str">
        <f>IF(F44="","",_xlfn.XLOOKUP(F44,PROD_A!$B$5:$B$790,PROD_A!$I$5:$I$790))</f>
        <v/>
      </c>
    </row>
    <row r="45" spans="3:9" ht="13.5" customHeight="1">
      <c r="C45" t="str">
        <v>Ball valve factor</v>
      </c>
      <c r="D45" s="172">
        <f>VLOOKUP($G$3,PROD_A!$B$5:$BA$504, COUNTA($C$8:C45),FALSE)</f>
        <v>0</v>
      </c>
      <c r="G45" t="str">
        <f>IF(F45="","",_xlfn.XLOOKUP(F45,PROD_A!$B$5:$B$790,PROD_A!$I$5:$I$790))</f>
        <v/>
      </c>
    </row>
    <row r="46" spans="3:9" ht="13.5" customHeight="1">
      <c r="C46" t="str">
        <v>Overrall current (mA)</v>
      </c>
      <c r="D46" s="172">
        <f>VLOOKUP($G$3,PROD_A!$B$5:$BA$504, COUNTA($C$8:C46),FALSE)</f>
        <v>0</v>
      </c>
      <c r="G46" t="str">
        <f>IF(F46="","",_xlfn.XLOOKUP(F46,PROD_A!$B$5:$B$790,PROD_A!$I$5:$I$790))</f>
        <v/>
      </c>
    </row>
    <row r="47" spans="3:9" ht="13.5" customHeight="1">
      <c r="C47" t="str">
        <v>Max current (mA)</v>
      </c>
      <c r="D47" s="172">
        <f>VLOOKUP($G$3,PROD_A!$B$5:$BA$504, COUNTA($C$8:C47),FALSE)</f>
        <v>0</v>
      </c>
      <c r="G47" t="str">
        <f>IF(F47="","",_xlfn.XLOOKUP(F47,PROD_A!$B$5:$B$790,PROD_A!$I$5:$I$790))</f>
        <v/>
      </c>
    </row>
    <row r="48" spans="3:9" ht="13.5" customHeight="1">
      <c r="C48" t="str">
        <v>Broadcast interval for NH3BLE (s)</v>
      </c>
      <c r="D48" s="172">
        <f>VLOOKUP($G$3,PROD_A!$B$5:$BA$504, COUNTA($C$8:C48),FALSE)</f>
        <v>0</v>
      </c>
      <c r="G48" t="str">
        <f>IF(F48="","",_xlfn.XLOOKUP(F48,PROD_A!$B$5:$B$790,PROD_A!$I$5:$I$790))</f>
        <v/>
      </c>
    </row>
    <row r="49" spans="3:7" ht="13.5" customHeight="1">
      <c r="C49" t="str">
        <v>Broadcast packet for NH3BLE</v>
      </c>
      <c r="D49" s="172">
        <f>VLOOKUP($G$3,PROD_A!$B$5:$BA$504, COUNTA($C$8:C49),FALSE)</f>
        <v>0</v>
      </c>
      <c r="G49" t="str">
        <f>IF(F49="","",_xlfn.XLOOKUP(F49,PROD_A!$B$5:$B$790,PROD_A!$I$5:$I$790))</f>
        <v/>
      </c>
    </row>
    <row r="50" spans="3:7" ht="13.5" customHeight="1">
      <c r="C50" t="str">
        <v>Advertising interval for NH3BLE (ms)</v>
      </c>
      <c r="D50" s="172">
        <f>VLOOKUP($G$3,PROD_A!$B$5:$BA$504, COUNTA($C$8:C50),FALSE)</f>
        <v>0</v>
      </c>
      <c r="G50" t="str">
        <f>IF(F50="","",_xlfn.XLOOKUP(F50,PROD_A!$B$5:$B$790,PROD_A!$I$5:$I$790))</f>
        <v/>
      </c>
    </row>
    <row r="51" spans="3:7" ht="13.5" customHeight="1">
      <c r="C51" t="str">
        <v>Loadcell Resistance 1</v>
      </c>
      <c r="D51" s="172">
        <f>VLOOKUP($G$3,PROD_A!$B$5:$BA$504, COUNTA($C$8:C51),FALSE)</f>
        <v>0</v>
      </c>
      <c r="G51" t="str">
        <f>IF(F51="","",_xlfn.XLOOKUP(F51,PROD_A!$B$5:$B$790,PROD_A!$I$5:$I$790))</f>
        <v/>
      </c>
    </row>
    <row r="52" spans="3:7" ht="13.5" customHeight="1">
      <c r="C52" t="str">
        <v>Loadcell Resistance 2</v>
      </c>
      <c r="D52" s="172">
        <f>VLOOKUP($G$3,PROD_A!$B$5:$BA$504, COUNTA($C$8:C52),FALSE)</f>
        <v>0</v>
      </c>
      <c r="G52" t="str">
        <f>IF(F52="","",_xlfn.XLOOKUP(F52,PROD_A!$B$5:$B$790,PROD_A!$I$5:$I$790))</f>
        <v/>
      </c>
    </row>
    <row r="53" spans="3:7" ht="13.5" customHeight="1">
      <c r="C53">
        <v>0</v>
      </c>
      <c r="D53" s="172">
        <f>VLOOKUP($G$3,PROD_A!$B$5:$BA$504, COUNTA($C$8:C53),FALSE)</f>
        <v>0</v>
      </c>
      <c r="G53" t="str">
        <f>IF(F53="","",_xlfn.XLOOKUP(F53,PROD_A!$B$5:$B$790,PROD_A!$I$5:$I$790))</f>
        <v/>
      </c>
    </row>
    <row r="54" spans="3:7" ht="13.5" customHeight="1">
      <c r="C54">
        <v>0</v>
      </c>
      <c r="D54" s="172">
        <f>VLOOKUP($G$3,PROD_A!$B$5:$BA$504, COUNTA($C$8:C54),FALSE)</f>
        <v>0</v>
      </c>
      <c r="G54" t="str">
        <f>IF(F54="","",_xlfn.XLOOKUP(F54,PROD_A!$B$5:$B$790,PROD_A!$I$5:$I$790))</f>
        <v/>
      </c>
    </row>
    <row r="55" spans="3:7" ht="13.5" customHeight="1">
      <c r="C55">
        <v>0</v>
      </c>
      <c r="D55" s="172">
        <f>VLOOKUP($G$3,PROD_A!$B$5:$BA$504, COUNTA($C$8:C55),FALSE)</f>
        <v>0</v>
      </c>
      <c r="G55" t="str">
        <f>IF(F55="","",_xlfn.XLOOKUP(F55,PROD_A!$B$5:$B$790,PROD_A!$I$5:$I$790))</f>
        <v/>
      </c>
    </row>
    <row r="56" spans="3:7" ht="13.5" customHeight="1">
      <c r="C56">
        <v>0</v>
      </c>
      <c r="D56" s="172">
        <f>VLOOKUP($G$3,PROD_A!$B$5:$BA$504, COUNTA($C$8:C56),FALSE)</f>
        <v>0</v>
      </c>
      <c r="G56" t="str">
        <f>IF(F56="","",_xlfn.XLOOKUP(F56,PROD_A!$B$5:$B$790,PROD_A!$I$5:$I$790))</f>
        <v/>
      </c>
    </row>
    <row r="57" spans="3:7" ht="13.5" customHeight="1">
      <c r="C57">
        <v>0</v>
      </c>
      <c r="D57" s="172">
        <f>VLOOKUP($G$3,PROD_A!$B$5:$BA$504, COUNTA($C$8:C57),FALSE)</f>
        <v>0</v>
      </c>
      <c r="G57" t="str">
        <f>IF(F57="","",_xlfn.XLOOKUP(F57,PROD_A!$B$5:$B$790,PROD_A!$I$5:$I$790))</f>
        <v/>
      </c>
    </row>
    <row r="58" spans="3:7" ht="13.5" customHeight="1">
      <c r="C58">
        <v>0</v>
      </c>
      <c r="D58" s="172">
        <f>VLOOKUP($G$3,PROD_A!$B$5:$BA$504, COUNTA($C$8:C58),FALSE)</f>
        <v>0</v>
      </c>
      <c r="G58" t="str">
        <f>IF(F58="","",_xlfn.XLOOKUP(F58,PROD_A!$B$5:$B$790,PROD_A!$I$5:$I$790))</f>
        <v/>
      </c>
    </row>
    <row r="59" spans="3:7" ht="13.5" customHeight="1">
      <c r="C59">
        <v>0</v>
      </c>
      <c r="G59" t="str">
        <f>IF(F59="","",_xlfn.XLOOKUP(F59,PROD_A!$B$5:$B$790,PROD_A!$I$5:$I$790))</f>
        <v/>
      </c>
    </row>
    <row r="60" spans="3:7" ht="13.5" customHeight="1">
      <c r="G60" t="str">
        <f>IF(F60="","",_xlfn.XLOOKUP(F60,PROD_A!$B$5:$B$790,PROD_A!$I$5:$I$790))</f>
        <v/>
      </c>
    </row>
    <row r="61" spans="3:7" ht="13.5" customHeight="1">
      <c r="G61" t="str">
        <f>IF(F61="","",_xlfn.XLOOKUP(F61,PROD_A!$B$5:$B$790,PROD_A!$I$5:$I$790))</f>
        <v/>
      </c>
    </row>
    <row r="62" spans="3:7" ht="13.5" customHeight="1">
      <c r="G62" t="str">
        <f>IF(F62="","",_xlfn.XLOOKUP(F62,PROD_A!$B$5:$B$790,PROD_A!$I$5:$I$790))</f>
        <v/>
      </c>
    </row>
    <row r="63" spans="3:7" ht="13.5" customHeight="1">
      <c r="G63" t="str">
        <f>IF(F63="","",_xlfn.XLOOKUP(F63,PROD_A!$B$5:$B$790,PROD_A!$I$5:$I$790))</f>
        <v/>
      </c>
    </row>
    <row r="64" spans="3:7" ht="13.5" customHeight="1">
      <c r="G64" t="str">
        <f>IF(F64="","",_xlfn.XLOOKUP(F64,PROD_A!$B$5:$B$790,PROD_A!$I$5:$I$790))</f>
        <v/>
      </c>
    </row>
    <row r="65" spans="7:7" ht="13.5" customHeight="1">
      <c r="G65" t="str">
        <f>IF(F65="","",_xlfn.XLOOKUP(F65,PROD_A!$B$5:$B$790,PROD_A!$I$5:$I$790))</f>
        <v/>
      </c>
    </row>
    <row r="66" spans="7:7" ht="13.5" customHeight="1">
      <c r="G66" t="str">
        <f>IF(F66="","",_xlfn.XLOOKUP(F66,PROD_A!$B$5:$B$790,PROD_A!$I$5:$I$790))</f>
        <v/>
      </c>
    </row>
    <row r="67" spans="7:7" ht="13.5" customHeight="1">
      <c r="G67" t="str">
        <f>IF(F67="","",_xlfn.XLOOKUP(F67,PROD_A!$B$5:$B$790,PROD_A!$I$5:$I$790))</f>
        <v/>
      </c>
    </row>
    <row r="68" spans="7:7" ht="13.5" customHeight="1">
      <c r="G68" t="str">
        <f>IF(F68="","",_xlfn.XLOOKUP(F68,PROD_A!$B$5:$B$790,PROD_A!$I$5:$I$790))</f>
        <v/>
      </c>
    </row>
    <row r="69" spans="7:7" ht="13.5" customHeight="1">
      <c r="G69" t="str">
        <f>IF(F69="","",_xlfn.XLOOKUP(F69,PROD_A!$B$5:$B$790,PROD_A!$I$5:$I$790))</f>
        <v/>
      </c>
    </row>
    <row r="70" spans="7:7" ht="13.5" customHeight="1">
      <c r="G70" t="str">
        <f>IF(F70="","",_xlfn.XLOOKUP(F70,PROD_A!$B$5:$B$790,PROD_A!$I$5:$I$790))</f>
        <v/>
      </c>
    </row>
    <row r="71" spans="7:7" ht="13.5" customHeight="1">
      <c r="G71" t="str">
        <f>IF(F71="","",_xlfn.XLOOKUP(F71,PROD_A!$B$5:$B$790,PROD_A!$I$5:$I$790))</f>
        <v/>
      </c>
    </row>
    <row r="72" spans="7:7" ht="13.5" customHeight="1">
      <c r="G72" t="str">
        <f>IF(F72="","",_xlfn.XLOOKUP(F72,PROD_A!$B$5:$B$790,PROD_A!$I$5:$I$790))</f>
        <v/>
      </c>
    </row>
    <row r="73" spans="7:7" ht="13.5" customHeight="1">
      <c r="G73" t="str">
        <f>IF(F73="","",_xlfn.XLOOKUP(F73,PROD_A!$B$5:$B$790,PROD_A!$I$5:$I$790))</f>
        <v/>
      </c>
    </row>
    <row r="74" spans="7:7" ht="13.5" customHeight="1">
      <c r="G74" t="str">
        <f>IF(F74="","",_xlfn.XLOOKUP(F74,PROD_A!$B$5:$B$790,PROD_A!$I$5:$I$790))</f>
        <v/>
      </c>
    </row>
    <row r="75" spans="7:7" ht="13.5" customHeight="1">
      <c r="G75" t="str">
        <f>IF(F75="","",_xlfn.XLOOKUP(F75,PROD_A!$B$5:$B$790,PROD_A!$I$5:$I$790))</f>
        <v/>
      </c>
    </row>
    <row r="76" spans="7:7" ht="13.5" customHeight="1">
      <c r="G76" t="str">
        <f>IF(F76="","",_xlfn.XLOOKUP(F76,PROD_A!$B$5:$B$790,PROD_A!$I$5:$I$790))</f>
        <v/>
      </c>
    </row>
    <row r="77" spans="7:7" ht="13.5" customHeight="1">
      <c r="G77" t="str">
        <f>IF(F77="","",_xlfn.XLOOKUP(F77,PROD_A!$B$5:$B$790,PROD_A!$I$5:$I$790))</f>
        <v/>
      </c>
    </row>
    <row r="78" spans="7:7" ht="13.5" customHeight="1">
      <c r="G78" t="str">
        <f>IF(F78="","",_xlfn.XLOOKUP(F78,PROD_A!$B$5:$B$790,PROD_A!$I$5:$I$790))</f>
        <v/>
      </c>
    </row>
    <row r="79" spans="7:7" ht="13.5" customHeight="1">
      <c r="G79" t="str">
        <f>IF(F79="","",_xlfn.XLOOKUP(F79,PROD_A!$B$5:$B$790,PROD_A!$I$5:$I$790))</f>
        <v/>
      </c>
    </row>
    <row r="80" spans="7:7" ht="13.5" customHeight="1">
      <c r="G80" t="str">
        <f>IF(F80="","",_xlfn.XLOOKUP(F80,PROD_A!$B$5:$B$790,PROD_A!$I$5:$I$790))</f>
        <v/>
      </c>
    </row>
    <row r="81" spans="7:7" ht="13.5" customHeight="1">
      <c r="G81" t="str">
        <f>IF(F81="","",_xlfn.XLOOKUP(F81,PROD_A!$B$5:$B$790,PROD_A!$I$5:$I$790))</f>
        <v/>
      </c>
    </row>
    <row r="82" spans="7:7" ht="13.5" customHeight="1">
      <c r="G82" t="str">
        <f>IF(F82="","",_xlfn.XLOOKUP(F82,PROD_A!$B$5:$B$790,PROD_A!$I$5:$I$790))</f>
        <v/>
      </c>
    </row>
    <row r="83" spans="7:7" ht="13.5" customHeight="1">
      <c r="G83" t="str">
        <f>IF(F83="","",_xlfn.XLOOKUP(F83,PROD_A!$B$5:$B$790,PROD_A!$I$5:$I$790))</f>
        <v/>
      </c>
    </row>
    <row r="84" spans="7:7" ht="13.5" customHeight="1">
      <c r="G84" t="str">
        <f>IF(F84="","",_xlfn.XLOOKUP(F84,PROD_A!$B$5:$B$790,PROD_A!$I$5:$I$790))</f>
        <v/>
      </c>
    </row>
    <row r="85" spans="7:7" ht="13.5" customHeight="1">
      <c r="G85" t="str">
        <f>IF(F85="","",_xlfn.XLOOKUP(F85,PROD_A!$B$5:$B$790,PROD_A!$I$5:$I$790))</f>
        <v/>
      </c>
    </row>
    <row r="86" spans="7:7" ht="13.5" customHeight="1">
      <c r="G86" t="str">
        <f>IF(F86="","",_xlfn.XLOOKUP(F86,PROD_A!$B$5:$B$790,PROD_A!$I$5:$I$790))</f>
        <v/>
      </c>
    </row>
    <row r="87" spans="7:7" ht="13.5" customHeight="1">
      <c r="G87" t="str">
        <f>IF(F87="","",_xlfn.XLOOKUP(F87,PROD_A!$B$5:$B$790,PROD_A!$I$5:$I$790))</f>
        <v/>
      </c>
    </row>
    <row r="88" spans="7:7" ht="13.5" customHeight="1">
      <c r="G88" t="str">
        <f>IF(F88="","",_xlfn.XLOOKUP(F88,PROD_A!$B$5:$B$790,PROD_A!$I$5:$I$790))</f>
        <v/>
      </c>
    </row>
    <row r="89" spans="7:7" ht="13.5" customHeight="1">
      <c r="G89" t="str">
        <f>IF(F89="","",_xlfn.XLOOKUP(F89,PROD_A!$B$5:$B$790,PROD_A!$I$5:$I$790))</f>
        <v/>
      </c>
    </row>
    <row r="90" spans="7:7" ht="13.5" customHeight="1">
      <c r="G90" t="str">
        <f>IF(F90="","",_xlfn.XLOOKUP(F90,PROD_A!$B$5:$B$790,PROD_A!$I$5:$I$790))</f>
        <v/>
      </c>
    </row>
    <row r="91" spans="7:7" ht="13.5" customHeight="1">
      <c r="G91" t="str">
        <f>IF(F91="","",_xlfn.XLOOKUP(F91,PROD_A!$B$5:$B$790,PROD_A!$I$5:$I$790))</f>
        <v/>
      </c>
    </row>
    <row r="92" spans="7:7" ht="13.5" customHeight="1">
      <c r="G92" t="str">
        <f>IF(F92="","",_xlfn.XLOOKUP(F92,PROD_A!$B$5:$B$790,PROD_A!$I$5:$I$790))</f>
        <v/>
      </c>
    </row>
    <row r="93" spans="7:7" ht="13.5" customHeight="1">
      <c r="G93" t="str">
        <f>IF(F93="","",_xlfn.XLOOKUP(F93,PROD_A!$B$5:$B$790,PROD_A!$I$5:$I$790))</f>
        <v/>
      </c>
    </row>
    <row r="94" spans="7:7" ht="13.5" customHeight="1">
      <c r="G94" t="str">
        <f>IF(F94="","",_xlfn.XLOOKUP(F94,PROD_A!$B$5:$B$790,PROD_A!$I$5:$I$790))</f>
        <v/>
      </c>
    </row>
    <row r="95" spans="7:7" ht="13.5" customHeight="1">
      <c r="G95" t="str">
        <f>IF(F95="","",_xlfn.XLOOKUP(F95,PROD_A!$B$5:$B$790,PROD_A!$I$5:$I$790))</f>
        <v/>
      </c>
    </row>
    <row r="96" spans="7:7" ht="13.5" customHeight="1">
      <c r="G96" t="str">
        <f>IF(F96="","",_xlfn.XLOOKUP(F96,PROD_A!$B$5:$B$790,PROD_A!$I$5:$I$790))</f>
        <v/>
      </c>
    </row>
    <row r="97" spans="7:7" ht="13.5" customHeight="1">
      <c r="G97" t="str">
        <f>IF(F97="","",_xlfn.XLOOKUP(F97,PROD_A!$B$5:$B$790,PROD_A!$I$5:$I$790))</f>
        <v/>
      </c>
    </row>
    <row r="98" spans="7:7" ht="13.5" customHeight="1">
      <c r="G98" t="str">
        <f>IF(F98="","",_xlfn.XLOOKUP(F98,PROD_A!$B$5:$B$790,PROD_A!$I$5:$I$790))</f>
        <v/>
      </c>
    </row>
    <row r="99" spans="7:7" ht="13.5" customHeight="1">
      <c r="G99" t="str">
        <f>IF(F99="","",_xlfn.XLOOKUP(F99,PROD_A!$B$5:$B$790,PROD_A!$I$5:$I$790))</f>
        <v/>
      </c>
    </row>
    <row r="100" spans="7:7" ht="13.5" customHeight="1">
      <c r="G100" t="str">
        <f>IF(F100="","",_xlfn.XLOOKUP(F100,PROD_A!$B$5:$B$790,PROD_A!$I$5:$I$790))</f>
        <v/>
      </c>
    </row>
    <row r="101" spans="7:7" ht="13.5" customHeight="1">
      <c r="G101" t="str">
        <f>IF(F101="","",_xlfn.XLOOKUP(F101,PROD_A!$B$5:$B$790,PROD_A!$I$5:$I$790))</f>
        <v/>
      </c>
    </row>
    <row r="102" spans="7:7" ht="13.5" customHeight="1">
      <c r="G102" t="str">
        <f>IF(F102="","",_xlfn.XLOOKUP(F102,PROD_A!$B$5:$B$790,PROD_A!$I$5:$I$790))</f>
        <v/>
      </c>
    </row>
    <row r="103" spans="7:7" ht="13.5" customHeight="1">
      <c r="G103" t="str">
        <f>IF(F103="","",_xlfn.XLOOKUP(F103,PROD_A!$B$5:$B$790,PROD_A!$I$5:$I$790))</f>
        <v/>
      </c>
    </row>
    <row r="104" spans="7:7" ht="13.5" customHeight="1">
      <c r="G104" t="str">
        <f>IF(F104="","",_xlfn.XLOOKUP(F104,PROD_A!$B$5:$B$790,PROD_A!$I$5:$I$790))</f>
        <v/>
      </c>
    </row>
    <row r="105" spans="7:7" ht="13.5" customHeight="1">
      <c r="G105" t="str">
        <f>IF(F105="","",_xlfn.XLOOKUP(F105,PROD_A!$B$5:$B$790,PROD_A!$I$5:$I$790))</f>
        <v/>
      </c>
    </row>
    <row r="106" spans="7:7" ht="13.5" customHeight="1">
      <c r="G106" t="str">
        <f>IF(F106="","",_xlfn.XLOOKUP(F106,PROD_A!$B$5:$B$790,PROD_A!$I$5:$I$790))</f>
        <v/>
      </c>
    </row>
    <row r="107" spans="7:7" ht="13.5" customHeight="1">
      <c r="G107" t="str">
        <f>IF(F107="","",_xlfn.XLOOKUP(F107,PROD_A!$B$5:$B$790,PROD_A!$I$5:$I$790))</f>
        <v/>
      </c>
    </row>
    <row r="108" spans="7:7" ht="13.5" customHeight="1">
      <c r="G108" t="str">
        <f>IF(F108="","",_xlfn.XLOOKUP(F108,PROD_A!$B$5:$B$790,PROD_A!$I$5:$I$790))</f>
        <v/>
      </c>
    </row>
    <row r="109" spans="7:7" ht="13.5" customHeight="1">
      <c r="G109" t="str">
        <f>IF(F109="","",_xlfn.XLOOKUP(F109,PROD_A!$B$5:$B$790,PROD_A!$I$5:$I$790))</f>
        <v/>
      </c>
    </row>
    <row r="110" spans="7:7" ht="13.5" customHeight="1">
      <c r="G110" t="str">
        <f>IF(F110="","",_xlfn.XLOOKUP(F110,PROD_A!$B$5:$B$790,PROD_A!$I$5:$I$790))</f>
        <v/>
      </c>
    </row>
    <row r="111" spans="7:7" ht="13.5" customHeight="1">
      <c r="G111" t="str">
        <f>IF(F111="","",_xlfn.XLOOKUP(F111,PROD_A!$B$5:$B$790,PROD_A!$I$5:$I$790))</f>
        <v/>
      </c>
    </row>
    <row r="112" spans="7:7" ht="13.5" customHeight="1">
      <c r="G112" t="str">
        <f>IF(F112="","",_xlfn.XLOOKUP(F112,PROD_A!$B$5:$B$790,PROD_A!$I$5:$I$790))</f>
        <v/>
      </c>
    </row>
    <row r="113" spans="7:7" ht="13.5" customHeight="1">
      <c r="G113" t="str">
        <f>IF(F113="","",_xlfn.XLOOKUP(F113,PROD_A!$B$5:$B$790,PROD_A!$I$5:$I$790))</f>
        <v/>
      </c>
    </row>
    <row r="114" spans="7:7" ht="13.5" customHeight="1">
      <c r="G114" t="str">
        <f>IF(F114="","",_xlfn.XLOOKUP(F114,PROD_A!$B$5:$B$790,PROD_A!$I$5:$I$790))</f>
        <v/>
      </c>
    </row>
    <row r="115" spans="7:7" ht="13.5" customHeight="1">
      <c r="G115" t="str">
        <f>IF(F115="","",_xlfn.XLOOKUP(F115,PROD_A!$B$5:$B$790,PROD_A!$I$5:$I$790))</f>
        <v/>
      </c>
    </row>
    <row r="116" spans="7:7" ht="13.5" customHeight="1">
      <c r="G116" t="str">
        <f>IF(F116="","",_xlfn.XLOOKUP(F116,PROD_A!$B$5:$B$790,PROD_A!$I$5:$I$790))</f>
        <v/>
      </c>
    </row>
    <row r="117" spans="7:7" ht="13.5" customHeight="1">
      <c r="G117" t="str">
        <f>IF(F117="","",_xlfn.XLOOKUP(F117,PROD_A!$B$5:$B$790,PROD_A!$I$5:$I$790))</f>
        <v/>
      </c>
    </row>
    <row r="118" spans="7:7" ht="13.5" customHeight="1">
      <c r="G118" t="str">
        <f>IF(F118="","",_xlfn.XLOOKUP(F118,PROD_A!$B$5:$B$790,PROD_A!$I$5:$I$790))</f>
        <v/>
      </c>
    </row>
    <row r="119" spans="7:7" ht="13.5" customHeight="1">
      <c r="G119" t="str">
        <f>IF(F119="","",_xlfn.XLOOKUP(F119,PROD_A!$B$5:$B$790,PROD_A!$I$5:$I$790))</f>
        <v/>
      </c>
    </row>
    <row r="120" spans="7:7" ht="13.5" customHeight="1">
      <c r="G120" t="str">
        <f>IF(F120="","",_xlfn.XLOOKUP(F120,PROD_A!$B$5:$B$790,PROD_A!$I$5:$I$790))</f>
        <v/>
      </c>
    </row>
    <row r="121" spans="7:7" ht="13.5" customHeight="1">
      <c r="G121" t="str">
        <f>IF(F121="","",_xlfn.XLOOKUP(F121,PROD_A!$B$5:$B$790,PROD_A!$I$5:$I$790))</f>
        <v/>
      </c>
    </row>
    <row r="122" spans="7:7" ht="13.5" customHeight="1">
      <c r="G122" t="str">
        <f>IF(F122="","",_xlfn.XLOOKUP(F122,PROD_A!$B$5:$B$790,PROD_A!$I$5:$I$790))</f>
        <v/>
      </c>
    </row>
    <row r="123" spans="7:7" ht="13.5" customHeight="1">
      <c r="G123" t="str">
        <f>IF(F123="","",_xlfn.XLOOKUP(F123,PROD_A!$B$5:$B$790,PROD_A!$I$5:$I$790))</f>
        <v/>
      </c>
    </row>
    <row r="124" spans="7:7" ht="13.5" customHeight="1">
      <c r="G124" t="str">
        <f>IF(F124="","",_xlfn.XLOOKUP(F124,PROD_A!$B$5:$B$790,PROD_A!$I$5:$I$790))</f>
        <v/>
      </c>
    </row>
    <row r="125" spans="7:7" ht="13.5" customHeight="1">
      <c r="G125" t="str">
        <f>IF(F125="","",_xlfn.XLOOKUP(F125,PROD_A!$B$5:$B$790,PROD_A!$I$5:$I$790))</f>
        <v/>
      </c>
    </row>
    <row r="126" spans="7:7" ht="13.5" customHeight="1">
      <c r="G126" t="str">
        <f>IF(F126="","",_xlfn.XLOOKUP(F126,PROD_A!$B$5:$B$790,PROD_A!$I$5:$I$790))</f>
        <v/>
      </c>
    </row>
    <row r="127" spans="7:7" ht="13.5" customHeight="1">
      <c r="G127" t="str">
        <f>IF(F127="","",_xlfn.XLOOKUP(F127,PROD_A!$B$5:$B$790,PROD_A!$I$5:$I$790))</f>
        <v/>
      </c>
    </row>
    <row r="128" spans="7:7" ht="13.5" customHeight="1">
      <c r="G128" t="str">
        <f>IF(F128="","",_xlfn.XLOOKUP(F128,PROD_A!$B$5:$B$790,PROD_A!$I$5:$I$790))</f>
        <v/>
      </c>
    </row>
    <row r="129" spans="7:7" ht="13.5" customHeight="1">
      <c r="G129" t="str">
        <f>IF(F129="","",_xlfn.XLOOKUP(F129,PROD_A!$B$5:$B$790,PROD_A!$I$5:$I$790))</f>
        <v/>
      </c>
    </row>
    <row r="130" spans="7:7" ht="13.5" customHeight="1">
      <c r="G130" t="str">
        <f>IF(F130="","",_xlfn.XLOOKUP(F130,PROD_A!$B$5:$B$790,PROD_A!$I$5:$I$790))</f>
        <v/>
      </c>
    </row>
    <row r="131" spans="7:7" ht="13.5" customHeight="1">
      <c r="G131" t="str">
        <f>IF(F131="","",_xlfn.XLOOKUP(F131,PROD_A!$B$5:$B$790,PROD_A!$I$5:$I$790))</f>
        <v/>
      </c>
    </row>
    <row r="132" spans="7:7" ht="13.5" customHeight="1">
      <c r="G132" t="str">
        <f>IF(F132="","",_xlfn.XLOOKUP(F132,PROD_A!$B$5:$B$790,PROD_A!$I$5:$I$790))</f>
        <v/>
      </c>
    </row>
    <row r="133" spans="7:7" ht="13.5" customHeight="1">
      <c r="G133" t="str">
        <f>IF(F133="","",_xlfn.XLOOKUP(F133,PROD_A!$B$5:$B$790,PROD_A!$I$5:$I$790))</f>
        <v/>
      </c>
    </row>
    <row r="134" spans="7:7" ht="13.5" customHeight="1">
      <c r="G134" t="str">
        <f>IF(F134="","",_xlfn.XLOOKUP(F134,PROD_A!$B$5:$B$790,PROD_A!$I$5:$I$790))</f>
        <v/>
      </c>
    </row>
    <row r="135" spans="7:7" ht="13.5" customHeight="1">
      <c r="G135" t="str">
        <f>IF(F135="","",_xlfn.XLOOKUP(F135,PROD_A!$B$5:$B$790,PROD_A!$I$5:$I$790))</f>
        <v/>
      </c>
    </row>
    <row r="136" spans="7:7" ht="13.5" customHeight="1">
      <c r="G136" t="str">
        <f>IF(F136="","",_xlfn.XLOOKUP(F136,PROD_A!$B$5:$B$790,PROD_A!$I$5:$I$790))</f>
        <v/>
      </c>
    </row>
    <row r="137" spans="7:7" ht="13.5" customHeight="1">
      <c r="G137" t="str">
        <f>IF(F137="","",_xlfn.XLOOKUP(F137,PROD_A!$B$5:$B$790,PROD_A!$I$5:$I$790))</f>
        <v/>
      </c>
    </row>
    <row r="138" spans="7:7" ht="13.5" customHeight="1">
      <c r="G138" t="str">
        <f>IF(F138="","",_xlfn.XLOOKUP(F138,PROD_A!$B$5:$B$790,PROD_A!$I$5:$I$790))</f>
        <v/>
      </c>
    </row>
    <row r="139" spans="7:7" ht="13.5" customHeight="1">
      <c r="G139" t="str">
        <f>IF(F139="","",_xlfn.XLOOKUP(F139,PROD_A!$B$5:$B$790,PROD_A!$I$5:$I$790))</f>
        <v/>
      </c>
    </row>
    <row r="140" spans="7:7" ht="13.5" customHeight="1">
      <c r="G140" t="str">
        <f>IF(F140="","",_xlfn.XLOOKUP(F140,PROD_A!$B$5:$B$790,PROD_A!$I$5:$I$790))</f>
        <v/>
      </c>
    </row>
    <row r="141" spans="7:7" ht="13.5" customHeight="1">
      <c r="G141" t="str">
        <f>IF(F141="","",_xlfn.XLOOKUP(F141,PROD_A!$B$5:$B$790,PROD_A!$I$5:$I$790))</f>
        <v/>
      </c>
    </row>
    <row r="142" spans="7:7" ht="13.5" customHeight="1">
      <c r="G142" t="str">
        <f>IF(F142="","",_xlfn.XLOOKUP(F142,PROD_A!$B$5:$B$790,PROD_A!$I$5:$I$790))</f>
        <v/>
      </c>
    </row>
    <row r="143" spans="7:7" ht="13.5" customHeight="1">
      <c r="G143" t="str">
        <f>IF(F143="","",_xlfn.XLOOKUP(F143,PROD_A!$B$5:$B$790,PROD_A!$I$5:$I$790))</f>
        <v/>
      </c>
    </row>
    <row r="144" spans="7:7" ht="13.5" customHeight="1">
      <c r="G144" t="str">
        <f>IF(F144="","",_xlfn.XLOOKUP(F144,PROD_A!$B$5:$B$790,PROD_A!$I$5:$I$790))</f>
        <v/>
      </c>
    </row>
    <row r="145" spans="7:7" ht="13.5" customHeight="1">
      <c r="G145" t="str">
        <f>IF(F145="","",_xlfn.XLOOKUP(F145,PROD_A!$B$5:$B$790,PROD_A!$I$5:$I$790))</f>
        <v/>
      </c>
    </row>
    <row r="146" spans="7:7" ht="13.5" customHeight="1">
      <c r="G146" t="str">
        <f>IF(F146="","",_xlfn.XLOOKUP(F146,PROD_A!$B$5:$B$790,PROD_A!$I$5:$I$790))</f>
        <v/>
      </c>
    </row>
    <row r="147" spans="7:7" ht="13.5" customHeight="1">
      <c r="G147" t="str">
        <f>IF(F147="","",_xlfn.XLOOKUP(F147,PROD_A!$B$5:$B$790,PROD_A!$I$5:$I$790))</f>
        <v/>
      </c>
    </row>
    <row r="148" spans="7:7" ht="13.5" customHeight="1">
      <c r="G148" t="str">
        <f>IF(F148="","",_xlfn.XLOOKUP(F148,PROD_A!$B$5:$B$790,PROD_A!$I$5:$I$790))</f>
        <v/>
      </c>
    </row>
    <row r="149" spans="7:7" ht="13.5" customHeight="1">
      <c r="G149" t="str">
        <f>IF(F149="","",_xlfn.XLOOKUP(F149,PROD_A!$B$5:$B$790,PROD_A!$I$5:$I$790))</f>
        <v/>
      </c>
    </row>
    <row r="150" spans="7:7" ht="13.5" customHeight="1">
      <c r="G150" t="str">
        <f>IF(F150="","",_xlfn.XLOOKUP(F150,PROD_A!$B$5:$B$790,PROD_A!$I$5:$I$790))</f>
        <v/>
      </c>
    </row>
    <row r="151" spans="7:7" ht="13.5" customHeight="1">
      <c r="G151" t="str">
        <f>IF(F151="","",_xlfn.XLOOKUP(F151,PROD_A!$B$5:$B$790,PROD_A!$I$5:$I$790))</f>
        <v/>
      </c>
    </row>
    <row r="152" spans="7:7" ht="13.5" customHeight="1">
      <c r="G152" t="str">
        <f>IF(F152="","",_xlfn.XLOOKUP(F152,PROD_A!$B$5:$B$790,PROD_A!$I$5:$I$790))</f>
        <v/>
      </c>
    </row>
    <row r="153" spans="7:7" ht="13.5" customHeight="1">
      <c r="G153" t="str">
        <f>IF(F153="","",_xlfn.XLOOKUP(F153,PROD_A!$B$5:$B$790,PROD_A!$I$5:$I$790))</f>
        <v/>
      </c>
    </row>
    <row r="154" spans="7:7" ht="13.5" customHeight="1">
      <c r="G154" t="str">
        <f>IF(F154="","",_xlfn.XLOOKUP(F154,PROD_A!$B$5:$B$790,PROD_A!$I$5:$I$790))</f>
        <v/>
      </c>
    </row>
    <row r="155" spans="7:7" ht="13.5" customHeight="1">
      <c r="G155" t="str">
        <f>IF(F155="","",_xlfn.XLOOKUP(F155,PROD_A!$B$5:$B$790,PROD_A!$I$5:$I$790))</f>
        <v/>
      </c>
    </row>
    <row r="156" spans="7:7" ht="13.5" customHeight="1">
      <c r="G156" t="str">
        <f>IF(F156="","",_xlfn.XLOOKUP(F156,PROD_A!$B$5:$B$790,PROD_A!$I$5:$I$790))</f>
        <v/>
      </c>
    </row>
    <row r="157" spans="7:7" ht="13.5" customHeight="1">
      <c r="G157" t="str">
        <f>IF(F157="","",_xlfn.XLOOKUP(F157,PROD_A!$B$5:$B$790,PROD_A!$I$5:$I$790))</f>
        <v/>
      </c>
    </row>
    <row r="158" spans="7:7" ht="13.5" customHeight="1">
      <c r="G158" t="str">
        <f>IF(F158="","",_xlfn.XLOOKUP(F158,PROD_A!$B$5:$B$790,PROD_A!$I$5:$I$790))</f>
        <v/>
      </c>
    </row>
    <row r="159" spans="7:7" ht="13.5" customHeight="1">
      <c r="G159" t="str">
        <f>IF(F159="","",_xlfn.XLOOKUP(F159,PROD_A!$B$5:$B$790,PROD_A!$I$5:$I$790))</f>
        <v/>
      </c>
    </row>
    <row r="160" spans="7:7" ht="13.5" customHeight="1">
      <c r="G160" t="str">
        <f>IF(F160="","",_xlfn.XLOOKUP(F160,PROD_A!$B$5:$B$790,PROD_A!$I$5:$I$790))</f>
        <v/>
      </c>
    </row>
    <row r="161" spans="7:7" ht="13.5" customHeight="1">
      <c r="G161" t="str">
        <f>IF(F161="","",_xlfn.XLOOKUP(F161,PROD_A!$B$5:$B$790,PROD_A!$I$5:$I$790))</f>
        <v/>
      </c>
    </row>
    <row r="162" spans="7:7" ht="13.5" customHeight="1">
      <c r="G162" t="str">
        <f>IF(F162="","",_xlfn.XLOOKUP(F162,PROD_A!$B$5:$B$790,PROD_A!$I$5:$I$790))</f>
        <v/>
      </c>
    </row>
    <row r="163" spans="7:7" ht="13.5" customHeight="1">
      <c r="G163" t="str">
        <f>IF(F163="","",_xlfn.XLOOKUP(F163,PROD_A!$B$5:$B$790,PROD_A!$I$5:$I$790))</f>
        <v/>
      </c>
    </row>
    <row r="164" spans="7:7" ht="13.5" customHeight="1">
      <c r="G164" t="str">
        <f>IF(F164="","",_xlfn.XLOOKUP(F164,PROD_A!$B$5:$B$790,PROD_A!$I$5:$I$790))</f>
        <v/>
      </c>
    </row>
    <row r="165" spans="7:7" ht="13.5" customHeight="1">
      <c r="G165" t="str">
        <f>IF(F165="","",_xlfn.XLOOKUP(F165,PROD_A!$B$5:$B$790,PROD_A!$I$5:$I$790))</f>
        <v/>
      </c>
    </row>
    <row r="166" spans="7:7" ht="13.5" customHeight="1">
      <c r="G166" t="str">
        <f>IF(F166="","",_xlfn.XLOOKUP(F166,PROD_A!$B$5:$B$790,PROD_A!$I$5:$I$790))</f>
        <v/>
      </c>
    </row>
    <row r="167" spans="7:7" ht="13.5" customHeight="1">
      <c r="G167" t="str">
        <f>IF(F167="","",_xlfn.XLOOKUP(F167,PROD_A!$B$5:$B$790,PROD_A!$I$5:$I$790))</f>
        <v/>
      </c>
    </row>
    <row r="168" spans="7:7" ht="13.5" customHeight="1">
      <c r="G168" t="str">
        <f>IF(F168="","",_xlfn.XLOOKUP(F168,PROD_A!$B$5:$B$790,PROD_A!$I$5:$I$790))</f>
        <v/>
      </c>
    </row>
    <row r="169" spans="7:7" ht="13.5" customHeight="1">
      <c r="G169" t="str">
        <f>IF(F169="","",_xlfn.XLOOKUP(F169,PROD_A!$B$5:$B$790,PROD_A!$I$5:$I$790))</f>
        <v/>
      </c>
    </row>
    <row r="170" spans="7:7" ht="13.5" customHeight="1">
      <c r="G170" t="str">
        <f>IF(F170="","",_xlfn.XLOOKUP(F170,PROD_A!$B$5:$B$790,PROD_A!$I$5:$I$790))</f>
        <v/>
      </c>
    </row>
    <row r="171" spans="7:7" ht="13.5" customHeight="1">
      <c r="G171" t="str">
        <f>IF(F171="","",_xlfn.XLOOKUP(F171,PROD_A!$B$5:$B$790,PROD_A!$I$5:$I$790))</f>
        <v/>
      </c>
    </row>
    <row r="172" spans="7:7" ht="13.5" customHeight="1">
      <c r="G172" t="str">
        <f>IF(F172="","",_xlfn.XLOOKUP(F172,PROD_A!$B$5:$B$790,PROD_A!$I$5:$I$790))</f>
        <v/>
      </c>
    </row>
    <row r="173" spans="7:7" ht="13.5" customHeight="1">
      <c r="G173" t="str">
        <f>IF(F173="","",_xlfn.XLOOKUP(F173,PROD_A!$B$5:$B$790,PROD_A!$I$5:$I$790))</f>
        <v/>
      </c>
    </row>
    <row r="174" spans="7:7" ht="13.5" customHeight="1">
      <c r="G174" t="str">
        <f>IF(F174="","",_xlfn.XLOOKUP(F174,PROD_A!$B$5:$B$790,PROD_A!$I$5:$I$790))</f>
        <v/>
      </c>
    </row>
    <row r="175" spans="7:7" ht="13.5" customHeight="1">
      <c r="G175" t="str">
        <f>IF(F175="","",_xlfn.XLOOKUP(F175,PROD_A!$B$5:$B$790,PROD_A!$I$5:$I$790))</f>
        <v/>
      </c>
    </row>
    <row r="176" spans="7:7" ht="13.5" customHeight="1">
      <c r="G176" t="str">
        <f>IF(F176="","",_xlfn.XLOOKUP(F176,PROD_A!$B$5:$B$790,PROD_A!$I$5:$I$790))</f>
        <v/>
      </c>
    </row>
    <row r="177" spans="7:7" ht="13.5" customHeight="1">
      <c r="G177" t="str">
        <f>IF(F177="","",_xlfn.XLOOKUP(F177,PROD_A!$B$5:$B$790,PROD_A!$I$5:$I$790))</f>
        <v/>
      </c>
    </row>
    <row r="178" spans="7:7" ht="13.5" customHeight="1">
      <c r="G178" t="str">
        <f>IF(F178="","",_xlfn.XLOOKUP(F178,PROD_A!$B$5:$B$790,PROD_A!$I$5:$I$790))</f>
        <v/>
      </c>
    </row>
    <row r="179" spans="7:7" ht="13.5" customHeight="1">
      <c r="G179" t="str">
        <f>IF(F179="","",_xlfn.XLOOKUP(F179,PROD_A!$B$5:$B$790,PROD_A!$I$5:$I$790))</f>
        <v/>
      </c>
    </row>
    <row r="180" spans="7:7" ht="13.5" customHeight="1">
      <c r="G180" t="str">
        <f>IF(F180="","",_xlfn.XLOOKUP(F180,PROD_A!$B$5:$B$790,PROD_A!$I$5:$I$790))</f>
        <v/>
      </c>
    </row>
    <row r="181" spans="7:7" ht="13.5" customHeight="1">
      <c r="G181" t="str">
        <f>IF(F181="","",_xlfn.XLOOKUP(F181,PROD_A!$B$5:$B$790,PROD_A!$I$5:$I$790))</f>
        <v/>
      </c>
    </row>
    <row r="182" spans="7:7" ht="13.5" customHeight="1">
      <c r="G182" t="str">
        <f>IF(F182="","",_xlfn.XLOOKUP(F182,PROD_A!$B$5:$B$790,PROD_A!$I$5:$I$790))</f>
        <v/>
      </c>
    </row>
    <row r="183" spans="7:7" ht="13.5" customHeight="1">
      <c r="G183" t="str">
        <f>IF(F183="","",_xlfn.XLOOKUP(F183,PROD_A!$B$5:$B$790,PROD_A!$I$5:$I$790))</f>
        <v/>
      </c>
    </row>
    <row r="184" spans="7:7" ht="13.5" customHeight="1">
      <c r="G184" t="str">
        <f>IF(F184="","",_xlfn.XLOOKUP(F184,PROD_A!$B$5:$B$790,PROD_A!$I$5:$I$790))</f>
        <v/>
      </c>
    </row>
    <row r="185" spans="7:7" ht="13.5" customHeight="1">
      <c r="G185" t="str">
        <f>IF(F185="","",_xlfn.XLOOKUP(F185,PROD_A!$B$5:$B$790,PROD_A!$I$5:$I$790))</f>
        <v/>
      </c>
    </row>
    <row r="186" spans="7:7" ht="13.5" customHeight="1">
      <c r="G186" t="str">
        <f>IF(F186="","",_xlfn.XLOOKUP(F186,PROD_A!$B$5:$B$790,PROD_A!$I$5:$I$790))</f>
        <v/>
      </c>
    </row>
    <row r="187" spans="7:7" ht="13.5" customHeight="1">
      <c r="G187" t="str">
        <f>IF(F187="","",_xlfn.XLOOKUP(F187,PROD_A!$B$5:$B$790,PROD_A!$I$5:$I$790))</f>
        <v/>
      </c>
    </row>
    <row r="188" spans="7:7" ht="13.5" customHeight="1">
      <c r="G188" t="str">
        <f>IF(F188="","",_xlfn.XLOOKUP(F188,PROD_A!$B$5:$B$790,PROD_A!$I$5:$I$790))</f>
        <v/>
      </c>
    </row>
    <row r="189" spans="7:7" ht="13.5" customHeight="1">
      <c r="G189" t="str">
        <f>IF(F189="","",_xlfn.XLOOKUP(F189,PROD_A!$B$5:$B$790,PROD_A!$I$5:$I$790))</f>
        <v/>
      </c>
    </row>
    <row r="190" spans="7:7" ht="13.5" customHeight="1">
      <c r="G190" t="str">
        <f>IF(F190="","",_xlfn.XLOOKUP(F190,PROD_A!$B$5:$B$790,PROD_A!$I$5:$I$790))</f>
        <v/>
      </c>
    </row>
    <row r="191" spans="7:7" ht="13.5" customHeight="1">
      <c r="G191" t="str">
        <f>IF(F191="","",_xlfn.XLOOKUP(F191,PROD_A!$B$5:$B$790,PROD_A!$I$5:$I$790))</f>
        <v/>
      </c>
    </row>
    <row r="192" spans="7:7" ht="13.5" customHeight="1">
      <c r="G192" t="str">
        <f>IF(F192="","",_xlfn.XLOOKUP(F192,PROD_A!$B$5:$B$790,PROD_A!$I$5:$I$790))</f>
        <v/>
      </c>
    </row>
    <row r="193" spans="7:7" ht="13.5" customHeight="1">
      <c r="G193" t="str">
        <f>IF(F193="","",_xlfn.XLOOKUP(F193,PROD_A!$B$5:$B$790,PROD_A!$I$5:$I$790))</f>
        <v/>
      </c>
    </row>
    <row r="194" spans="7:7" ht="13.5" customHeight="1">
      <c r="G194" t="str">
        <f>IF(F194="","",_xlfn.XLOOKUP(F194,PROD_A!$B$5:$B$790,PROD_A!$I$5:$I$790))</f>
        <v/>
      </c>
    </row>
    <row r="195" spans="7:7" ht="13.5" customHeight="1">
      <c r="G195" t="str">
        <f>IF(F195="","",_xlfn.XLOOKUP(F195,PROD_A!$B$5:$B$790,PROD_A!$I$5:$I$790))</f>
        <v/>
      </c>
    </row>
    <row r="196" spans="7:7" ht="13.5" customHeight="1">
      <c r="G196" t="str">
        <f>IF(F196="","",_xlfn.XLOOKUP(F196,PROD_A!$B$5:$B$790,PROD_A!$I$5:$I$790))</f>
        <v/>
      </c>
    </row>
    <row r="197" spans="7:7" ht="13.5" customHeight="1">
      <c r="G197" t="str">
        <f>IF(F197="","",_xlfn.XLOOKUP(F197,PROD_A!$B$5:$B$790,PROD_A!$I$5:$I$790))</f>
        <v/>
      </c>
    </row>
    <row r="198" spans="7:7" ht="13.5" customHeight="1">
      <c r="G198" t="str">
        <f>IF(F198="","",_xlfn.XLOOKUP(F198,PROD_A!$B$5:$B$790,PROD_A!$I$5:$I$790))</f>
        <v/>
      </c>
    </row>
    <row r="199" spans="7:7" ht="13.5" customHeight="1">
      <c r="G199" t="str">
        <f>IF(F199="","",_xlfn.XLOOKUP(F199,PROD_A!$B$5:$B$790,PROD_A!$I$5:$I$790))</f>
        <v/>
      </c>
    </row>
    <row r="200" spans="7:7" ht="13.5" customHeight="1">
      <c r="G200" t="str">
        <f>IF(F200="","",_xlfn.XLOOKUP(F200,PROD_A!$B$5:$B$790,PROD_A!$I$5:$I$790))</f>
        <v/>
      </c>
    </row>
    <row r="201" spans="7:7" ht="13.5" customHeight="1">
      <c r="G201" t="str">
        <f>IF(F201="","",_xlfn.XLOOKUP(F201,PROD_A!$B$5:$B$790,PROD_A!$I$5:$I$790))</f>
        <v/>
      </c>
    </row>
    <row r="202" spans="7:7" ht="13.5" customHeight="1">
      <c r="G202" t="str">
        <f>IF(F202="","",_xlfn.XLOOKUP(F202,PROD_A!$B$5:$B$790,PROD_A!$I$5:$I$790))</f>
        <v/>
      </c>
    </row>
    <row r="203" spans="7:7" ht="13.5" customHeight="1">
      <c r="G203" t="str">
        <f>IF(F203="","",_xlfn.XLOOKUP(F203,PROD_A!$B$5:$B$790,PROD_A!$I$5:$I$790))</f>
        <v/>
      </c>
    </row>
    <row r="204" spans="7:7" ht="13.5" customHeight="1">
      <c r="G204" t="str">
        <f>IF(F204="","",_xlfn.XLOOKUP(F204,PROD_A!$B$5:$B$790,PROD_A!$I$5:$I$790))</f>
        <v/>
      </c>
    </row>
    <row r="205" spans="7:7" ht="13.5" customHeight="1">
      <c r="G205" t="str">
        <f>IF(F205="","",_xlfn.XLOOKUP(F205,PROD_A!$B$5:$B$790,PROD_A!$I$5:$I$790))</f>
        <v/>
      </c>
    </row>
    <row r="206" spans="7:7" ht="13.5" customHeight="1">
      <c r="G206" t="str">
        <f>IF(F206="","",_xlfn.XLOOKUP(F206,PROD_A!$B$5:$B$790,PROD_A!$I$5:$I$790))</f>
        <v/>
      </c>
    </row>
    <row r="207" spans="7:7" ht="13.5" customHeight="1">
      <c r="G207" t="str">
        <f>IF(F207="","",_xlfn.XLOOKUP(F207,PROD_A!$B$5:$B$790,PROD_A!$I$5:$I$790))</f>
        <v/>
      </c>
    </row>
    <row r="208" spans="7:7" ht="13.5" customHeight="1">
      <c r="G208" t="str">
        <f>IF(F208="","",_xlfn.XLOOKUP(F208,PROD_A!$B$5:$B$790,PROD_A!$I$5:$I$790))</f>
        <v/>
      </c>
    </row>
    <row r="209" spans="7:7" ht="13.5" customHeight="1">
      <c r="G209" t="str">
        <f>IF(F209="","",_xlfn.XLOOKUP(F209,PROD_A!$B$5:$B$790,PROD_A!$I$5:$I$790))</f>
        <v/>
      </c>
    </row>
    <row r="210" spans="7:7" ht="13.5" customHeight="1">
      <c r="G210" t="str">
        <f>IF(F210="","",_xlfn.XLOOKUP(F210,PROD_A!$B$5:$B$790,PROD_A!$I$5:$I$790))</f>
        <v/>
      </c>
    </row>
    <row r="211" spans="7:7" ht="13.5" customHeight="1">
      <c r="G211" t="str">
        <f>IF(F211="","",_xlfn.XLOOKUP(F211,PROD_A!$B$5:$B$790,PROD_A!$I$5:$I$790))</f>
        <v/>
      </c>
    </row>
    <row r="212" spans="7:7" ht="13.5" customHeight="1">
      <c r="G212" t="str">
        <f>IF(F212="","",_xlfn.XLOOKUP(F212,PROD_A!$B$5:$B$790,PROD_A!$I$5:$I$790))</f>
        <v/>
      </c>
    </row>
    <row r="213" spans="7:7" ht="13.5" customHeight="1">
      <c r="G213" t="str">
        <f>IF(F213="","",_xlfn.XLOOKUP(F213,PROD_A!$B$5:$B$790,PROD_A!$I$5:$I$790))</f>
        <v/>
      </c>
    </row>
    <row r="214" spans="7:7" ht="13.5" customHeight="1">
      <c r="G214" t="str">
        <f>IF(F214="","",_xlfn.XLOOKUP(F214,PROD_A!$B$5:$B$790,PROD_A!$I$5:$I$790))</f>
        <v/>
      </c>
    </row>
    <row r="215" spans="7:7" ht="13.5" customHeight="1">
      <c r="G215" t="str">
        <f>IF(F215="","",_xlfn.XLOOKUP(F215,PROD_A!$B$5:$B$790,PROD_A!$I$5:$I$790))</f>
        <v/>
      </c>
    </row>
    <row r="216" spans="7:7" ht="13.5" customHeight="1">
      <c r="G216" t="str">
        <f>IF(F216="","",_xlfn.XLOOKUP(F216,PROD_A!$B$5:$B$790,PROD_A!$I$5:$I$790))</f>
        <v/>
      </c>
    </row>
    <row r="217" spans="7:7" ht="13.5" customHeight="1">
      <c r="G217" t="str">
        <f>IF(F217="","",_xlfn.XLOOKUP(F217,PROD_A!$B$5:$B$790,PROD_A!$I$5:$I$790))</f>
        <v/>
      </c>
    </row>
    <row r="218" spans="7:7" ht="13.5" customHeight="1">
      <c r="G218" t="str">
        <f>IF(F218="","",_xlfn.XLOOKUP(F218,PROD_A!$B$5:$B$790,PROD_A!$I$5:$I$790))</f>
        <v/>
      </c>
    </row>
    <row r="219" spans="7:7" ht="13.5" customHeight="1">
      <c r="G219" t="str">
        <f>IF(F219="","",_xlfn.XLOOKUP(F219,PROD_A!$B$5:$B$790,PROD_A!$I$5:$I$790))</f>
        <v/>
      </c>
    </row>
    <row r="220" spans="7:7" ht="13.5" customHeight="1">
      <c r="G220" t="str">
        <f>IF(F220="","",_xlfn.XLOOKUP(F220,PROD_A!$B$5:$B$790,PROD_A!$I$5:$I$790))</f>
        <v/>
      </c>
    </row>
    <row r="221" spans="7:7" ht="13.5" customHeight="1">
      <c r="G221" t="str">
        <f>IF(F221="","",_xlfn.XLOOKUP(F221,PROD_A!$B$5:$B$790,PROD_A!$I$5:$I$790))</f>
        <v/>
      </c>
    </row>
    <row r="222" spans="7:7" ht="13.5" customHeight="1">
      <c r="G222" t="str">
        <f>IF(F222="","",_xlfn.XLOOKUP(F222,PROD_A!$B$5:$B$790,PROD_A!$I$5:$I$790))</f>
        <v/>
      </c>
    </row>
    <row r="223" spans="7:7" ht="13.5" customHeight="1">
      <c r="G223" t="str">
        <f>IF(F223="","",_xlfn.XLOOKUP(F223,PROD_A!$B$5:$B$790,PROD_A!$I$5:$I$790))</f>
        <v/>
      </c>
    </row>
    <row r="224" spans="7:7" ht="13.5" customHeight="1">
      <c r="G224" t="str">
        <f>IF(F224="","",_xlfn.XLOOKUP(F224,PROD_A!$B$5:$B$790,PROD_A!$I$5:$I$790))</f>
        <v/>
      </c>
    </row>
    <row r="225" spans="7:7" ht="13.5" customHeight="1">
      <c r="G225" t="str">
        <f>IF(F225="","",_xlfn.XLOOKUP(F225,PROD_A!$B$5:$B$790,PROD_A!$I$5:$I$790))</f>
        <v/>
      </c>
    </row>
    <row r="226" spans="7:7" ht="13.5" customHeight="1">
      <c r="G226" t="str">
        <f>IF(F226="","",_xlfn.XLOOKUP(F226,PROD_A!$B$5:$B$790,PROD_A!$I$5:$I$790))</f>
        <v/>
      </c>
    </row>
    <row r="227" spans="7:7" ht="13.5" customHeight="1">
      <c r="G227" t="str">
        <f>IF(F227="","",_xlfn.XLOOKUP(F227,PROD_A!$B$5:$B$790,PROD_A!$I$5:$I$790))</f>
        <v/>
      </c>
    </row>
    <row r="228" spans="7:7" ht="13.5" customHeight="1">
      <c r="G228" t="str">
        <f>IF(F228="","",_xlfn.XLOOKUP(F228,PROD_A!$B$5:$B$790,PROD_A!$I$5:$I$790))</f>
        <v/>
      </c>
    </row>
    <row r="229" spans="7:7" ht="13.5" customHeight="1">
      <c r="G229" t="str">
        <f>IF(F229="","",_xlfn.XLOOKUP(F229,PROD_A!$B$5:$B$790,PROD_A!$I$5:$I$790))</f>
        <v/>
      </c>
    </row>
    <row r="230" spans="7:7" ht="13.5" customHeight="1">
      <c r="G230" t="str">
        <f>IF(F230="","",_xlfn.XLOOKUP(F230,PROD_A!$B$5:$B$790,PROD_A!$I$5:$I$790))</f>
        <v/>
      </c>
    </row>
    <row r="231" spans="7:7" ht="13.5" customHeight="1">
      <c r="G231" t="str">
        <f>IF(F231="","",_xlfn.XLOOKUP(F231,PROD_A!$B$5:$B$790,PROD_A!$I$5:$I$790))</f>
        <v/>
      </c>
    </row>
    <row r="232" spans="7:7" ht="13.5" customHeight="1">
      <c r="G232" t="str">
        <f>IF(F232="","",_xlfn.XLOOKUP(F232,PROD_A!$B$5:$B$790,PROD_A!$I$5:$I$790))</f>
        <v/>
      </c>
    </row>
    <row r="233" spans="7:7" ht="13.5" customHeight="1">
      <c r="G233" t="str">
        <f>IF(F233="","",_xlfn.XLOOKUP(F233,PROD_A!$B$5:$B$790,PROD_A!$I$5:$I$790))</f>
        <v/>
      </c>
    </row>
    <row r="234" spans="7:7" ht="13.5" customHeight="1">
      <c r="G234" t="str">
        <f>IF(F234="","",_xlfn.XLOOKUP(F234,PROD_A!$B$5:$B$790,PROD_A!$I$5:$I$790))</f>
        <v/>
      </c>
    </row>
    <row r="235" spans="7:7" ht="13.5" customHeight="1">
      <c r="G235" t="str">
        <f>IF(F235="","",_xlfn.XLOOKUP(F235,PROD_A!$B$5:$B$790,PROD_A!$I$5:$I$790))</f>
        <v/>
      </c>
    </row>
    <row r="236" spans="7:7" ht="13.5" customHeight="1">
      <c r="G236" t="str">
        <f>IF(F236="","",_xlfn.XLOOKUP(F236,PROD_A!$B$5:$B$790,PROD_A!$I$5:$I$790))</f>
        <v/>
      </c>
    </row>
    <row r="237" spans="7:7" ht="13.5" customHeight="1">
      <c r="G237" t="str">
        <f>IF(F237="","",_xlfn.XLOOKUP(F237,PROD_A!$B$5:$B$790,PROD_A!$I$5:$I$790))</f>
        <v/>
      </c>
    </row>
    <row r="238" spans="7:7" ht="13.5" customHeight="1">
      <c r="G238" t="str">
        <f>IF(F238="","",_xlfn.XLOOKUP(F238,PROD_A!$B$5:$B$790,PROD_A!$I$5:$I$790))</f>
        <v/>
      </c>
    </row>
    <row r="239" spans="7:7" ht="13.5" customHeight="1">
      <c r="G239" t="str">
        <f>IF(F239="","",_xlfn.XLOOKUP(F239,PROD_A!$B$5:$B$790,PROD_A!$I$5:$I$790))</f>
        <v/>
      </c>
    </row>
    <row r="240" spans="7:7" ht="13.5" customHeight="1">
      <c r="G240" t="str">
        <f>IF(F240="","",_xlfn.XLOOKUP(F240,PROD_A!$B$5:$B$790,PROD_A!$I$5:$I$790))</f>
        <v/>
      </c>
    </row>
    <row r="241" spans="7:7" ht="13.5" customHeight="1">
      <c r="G241" t="str">
        <f>IF(F241="","",_xlfn.XLOOKUP(F241,PROD_A!$B$5:$B$790,PROD_A!$I$5:$I$790))</f>
        <v/>
      </c>
    </row>
    <row r="242" spans="7:7" ht="13.5" customHeight="1">
      <c r="G242" t="str">
        <f>IF(F242="","",_xlfn.XLOOKUP(F242,PROD_A!$B$5:$B$790,PROD_A!$I$5:$I$790))</f>
        <v/>
      </c>
    </row>
    <row r="243" spans="7:7" ht="13.5" customHeight="1">
      <c r="G243" t="str">
        <f>IF(F243="","",_xlfn.XLOOKUP(F243,PROD_A!$B$5:$B$790,PROD_A!$I$5:$I$790))</f>
        <v/>
      </c>
    </row>
    <row r="244" spans="7:7" ht="13.5" customHeight="1">
      <c r="G244" t="str">
        <f>IF(F244="","",_xlfn.XLOOKUP(F244,PROD_A!$B$5:$B$790,PROD_A!$I$5:$I$790))</f>
        <v/>
      </c>
    </row>
    <row r="245" spans="7:7" ht="13.5" customHeight="1">
      <c r="G245" t="str">
        <f>IF(F245="","",_xlfn.XLOOKUP(F245,PROD_A!$B$5:$B$790,PROD_A!$I$5:$I$790))</f>
        <v/>
      </c>
    </row>
    <row r="246" spans="7:7" ht="13.5" customHeight="1">
      <c r="G246" t="str">
        <f>IF(F246="","",_xlfn.XLOOKUP(F246,PROD_A!$B$5:$B$790,PROD_A!$I$5:$I$790))</f>
        <v/>
      </c>
    </row>
    <row r="247" spans="7:7" ht="13.5" customHeight="1">
      <c r="G247" t="str">
        <f>IF(F247="","",_xlfn.XLOOKUP(F247,PROD_A!$B$5:$B$790,PROD_A!$I$5:$I$790))</f>
        <v/>
      </c>
    </row>
    <row r="248" spans="7:7" ht="13.5" customHeight="1">
      <c r="G248" t="str">
        <f>IF(F248="","",_xlfn.XLOOKUP(F248,PROD_A!$B$5:$B$790,PROD_A!$I$5:$I$790))</f>
        <v/>
      </c>
    </row>
    <row r="249" spans="7:7" ht="13.5" customHeight="1">
      <c r="G249" t="str">
        <f>IF(F249="","",_xlfn.XLOOKUP(F249,PROD_A!$B$5:$B$790,PROD_A!$I$5:$I$790))</f>
        <v/>
      </c>
    </row>
    <row r="250" spans="7:7" ht="13.5" customHeight="1">
      <c r="G250" t="str">
        <f>IF(F250="","",_xlfn.XLOOKUP(F250,PROD_A!$B$5:$B$790,PROD_A!$I$5:$I$790))</f>
        <v/>
      </c>
    </row>
    <row r="251" spans="7:7" ht="13.5" customHeight="1">
      <c r="G251" t="str">
        <f>IF(F251="","",_xlfn.XLOOKUP(F251,PROD_A!$B$5:$B$790,PROD_A!$I$5:$I$790))</f>
        <v/>
      </c>
    </row>
    <row r="252" spans="7:7" ht="13.5" customHeight="1">
      <c r="G252" t="str">
        <f>IF(F252="","",_xlfn.XLOOKUP(F252,PROD_A!$B$5:$B$790,PROD_A!$I$5:$I$790))</f>
        <v/>
      </c>
    </row>
    <row r="253" spans="7:7" ht="13.5" customHeight="1">
      <c r="G253" t="str">
        <f>IF(F253="","",_xlfn.XLOOKUP(F253,PROD_A!$B$5:$B$790,PROD_A!$I$5:$I$790))</f>
        <v/>
      </c>
    </row>
    <row r="254" spans="7:7" ht="13.5" customHeight="1">
      <c r="G254" t="str">
        <f>IF(F254="","",_xlfn.XLOOKUP(F254,PROD_A!$B$5:$B$790,PROD_A!$I$5:$I$790))</f>
        <v/>
      </c>
    </row>
    <row r="255" spans="7:7" ht="13.5" customHeight="1">
      <c r="G255" t="str">
        <f>IF(F255="","",_xlfn.XLOOKUP(F255,PROD_A!$B$5:$B$790,PROD_A!$I$5:$I$790))</f>
        <v/>
      </c>
    </row>
    <row r="256" spans="7:7" ht="13.5" customHeight="1">
      <c r="G256" t="str">
        <f>IF(F256="","",_xlfn.XLOOKUP(F256,PROD_A!$B$5:$B$790,PROD_A!$I$5:$I$790))</f>
        <v/>
      </c>
    </row>
    <row r="257" spans="7:7" ht="13.5" customHeight="1">
      <c r="G257" t="str">
        <f>IF(F257="","",_xlfn.XLOOKUP(F257,PROD_A!$B$5:$B$790,PROD_A!$I$5:$I$790))</f>
        <v/>
      </c>
    </row>
    <row r="258" spans="7:7" ht="13.5" customHeight="1">
      <c r="G258" t="str">
        <f>IF(F258="","",_xlfn.XLOOKUP(F258,PROD_A!$B$5:$B$790,PROD_A!$I$5:$I$790))</f>
        <v/>
      </c>
    </row>
    <row r="259" spans="7:7" ht="13.5" customHeight="1">
      <c r="G259" t="str">
        <f>IF(F259="","",_xlfn.XLOOKUP(F259,PROD_A!$B$5:$B$790,PROD_A!$I$5:$I$790))</f>
        <v/>
      </c>
    </row>
    <row r="260" spans="7:7" ht="13.5" customHeight="1">
      <c r="G260" t="str">
        <f>IF(F260="","",_xlfn.XLOOKUP(F260,PROD_A!$B$5:$B$790,PROD_A!$I$5:$I$790))</f>
        <v/>
      </c>
    </row>
    <row r="261" spans="7:7" ht="13.5" customHeight="1">
      <c r="G261" t="str">
        <f>IF(F261="","",_xlfn.XLOOKUP(F261,PROD_A!$B$5:$B$790,PROD_A!$I$5:$I$790))</f>
        <v/>
      </c>
    </row>
    <row r="262" spans="7:7" ht="13.5" customHeight="1">
      <c r="G262" t="str">
        <f>IF(F262="","",_xlfn.XLOOKUP(F262,PROD_A!$B$5:$B$790,PROD_A!$I$5:$I$790))</f>
        <v/>
      </c>
    </row>
    <row r="263" spans="7:7" ht="13.5" customHeight="1">
      <c r="G263" t="str">
        <f>IF(F263="","",_xlfn.XLOOKUP(F263,PROD_A!$B$5:$B$790,PROD_A!$I$5:$I$790))</f>
        <v/>
      </c>
    </row>
    <row r="264" spans="7:7" ht="13.5" customHeight="1">
      <c r="G264" t="str">
        <f>IF(F264="","",_xlfn.XLOOKUP(F264,PROD_A!$B$5:$B$790,PROD_A!$I$5:$I$790))</f>
        <v/>
      </c>
    </row>
    <row r="265" spans="7:7" ht="13.5" customHeight="1">
      <c r="G265" t="str">
        <f>IF(F265="","",_xlfn.XLOOKUP(F265,PROD_A!$B$5:$B$790,PROD_A!$I$5:$I$790))</f>
        <v/>
      </c>
    </row>
    <row r="266" spans="7:7" ht="13.5" customHeight="1">
      <c r="G266" t="str">
        <f>IF(F266="","",_xlfn.XLOOKUP(F266,PROD_A!$B$5:$B$790,PROD_A!$I$5:$I$790))</f>
        <v/>
      </c>
    </row>
    <row r="267" spans="7:7" ht="13.5" customHeight="1">
      <c r="G267" t="str">
        <f>IF(F267="","",_xlfn.XLOOKUP(F267,PROD_A!$B$5:$B$790,PROD_A!$I$5:$I$790))</f>
        <v/>
      </c>
    </row>
    <row r="268" spans="7:7" ht="13.5" customHeight="1">
      <c r="G268" t="str">
        <f>IF(F268="","",_xlfn.XLOOKUP(F268,PROD_A!$B$5:$B$790,PROD_A!$I$5:$I$790))</f>
        <v/>
      </c>
    </row>
    <row r="269" spans="7:7" ht="13.5" customHeight="1">
      <c r="G269" t="str">
        <f>IF(F269="","",_xlfn.XLOOKUP(F269,PROD_A!$B$5:$B$790,PROD_A!$I$5:$I$790))</f>
        <v/>
      </c>
    </row>
    <row r="270" spans="7:7" ht="13.5" customHeight="1">
      <c r="G270" t="str">
        <f>IF(F270="","",_xlfn.XLOOKUP(F270,PROD_A!$B$5:$B$790,PROD_A!$I$5:$I$790))</f>
        <v/>
      </c>
    </row>
    <row r="271" spans="7:7" ht="13.5" customHeight="1">
      <c r="G271" t="str">
        <f>IF(F271="","",_xlfn.XLOOKUP(F271,PROD_A!$B$5:$B$790,PROD_A!$I$5:$I$790))</f>
        <v/>
      </c>
    </row>
    <row r="272" spans="7:7" ht="13.5" customHeight="1">
      <c r="G272" t="str">
        <f>IF(F272="","",_xlfn.XLOOKUP(F272,PROD_A!$B$5:$B$790,PROD_A!$I$5:$I$790))</f>
        <v/>
      </c>
    </row>
    <row r="273" spans="7:7" ht="13.5" customHeight="1">
      <c r="G273" t="str">
        <f>IF(F273="","",_xlfn.XLOOKUP(F273,PROD_A!$B$5:$B$790,PROD_A!$I$5:$I$790))</f>
        <v/>
      </c>
    </row>
    <row r="274" spans="7:7" ht="13.5" customHeight="1">
      <c r="G274" t="str">
        <f>IF(F274="","",_xlfn.XLOOKUP(F274,PROD_A!$B$5:$B$790,PROD_A!$I$5:$I$790))</f>
        <v/>
      </c>
    </row>
    <row r="275" spans="7:7" ht="13.5" customHeight="1">
      <c r="G275" t="str">
        <f>IF(F275="","",_xlfn.XLOOKUP(F275,PROD_A!$B$5:$B$790,PROD_A!$I$5:$I$790))</f>
        <v/>
      </c>
    </row>
    <row r="276" spans="7:7" ht="13.5" customHeight="1">
      <c r="G276" t="str">
        <f>IF(F276="","",_xlfn.XLOOKUP(F276,PROD_A!$B$5:$B$790,PROD_A!$I$5:$I$790))</f>
        <v/>
      </c>
    </row>
    <row r="277" spans="7:7" ht="13.5" customHeight="1">
      <c r="G277" t="str">
        <f>IF(F277="","",_xlfn.XLOOKUP(F277,PROD_A!$B$5:$B$790,PROD_A!$I$5:$I$790))</f>
        <v/>
      </c>
    </row>
    <row r="278" spans="7:7" ht="13.5" customHeight="1">
      <c r="G278" t="str">
        <f>IF(F278="","",_xlfn.XLOOKUP(F278,PROD_A!$B$5:$B$790,PROD_A!$I$5:$I$790))</f>
        <v/>
      </c>
    </row>
    <row r="279" spans="7:7" ht="13.5" customHeight="1">
      <c r="G279" t="str">
        <f>IF(F279="","",_xlfn.XLOOKUP(F279,PROD_A!$B$5:$B$790,PROD_A!$I$5:$I$790))</f>
        <v/>
      </c>
    </row>
    <row r="280" spans="7:7" ht="13.5" customHeight="1">
      <c r="G280" t="str">
        <f>IF(F280="","",_xlfn.XLOOKUP(F280,PROD_A!$B$5:$B$790,PROD_A!$I$5:$I$790))</f>
        <v/>
      </c>
    </row>
    <row r="281" spans="7:7" ht="13.5" customHeight="1">
      <c r="G281" t="str">
        <f>IF(F281="","",_xlfn.XLOOKUP(F281,PROD_A!$B$5:$B$790,PROD_A!$I$5:$I$790))</f>
        <v/>
      </c>
    </row>
    <row r="282" spans="7:7" ht="13.5" customHeight="1">
      <c r="G282" t="str">
        <f>IF(F282="","",_xlfn.XLOOKUP(F282,PROD_A!$B$5:$B$790,PROD_A!$I$5:$I$790))</f>
        <v/>
      </c>
    </row>
    <row r="283" spans="7:7" ht="13.5" customHeight="1">
      <c r="G283" t="str">
        <f>IF(F283="","",_xlfn.XLOOKUP(F283,PROD_A!$B$5:$B$790,PROD_A!$I$5:$I$790))</f>
        <v/>
      </c>
    </row>
    <row r="284" spans="7:7" ht="13.5" customHeight="1">
      <c r="G284" t="str">
        <f>IF(F284="","",_xlfn.XLOOKUP(F284,PROD_A!$B$5:$B$790,PROD_A!$I$5:$I$790))</f>
        <v/>
      </c>
    </row>
    <row r="285" spans="7:7" ht="13.5" customHeight="1">
      <c r="G285" t="str">
        <f>IF(F285="","",_xlfn.XLOOKUP(F285,PROD_A!$B$5:$B$790,PROD_A!$I$5:$I$790))</f>
        <v/>
      </c>
    </row>
    <row r="286" spans="7:7" ht="13.5" customHeight="1">
      <c r="G286" t="str">
        <f>IF(F286="","",_xlfn.XLOOKUP(F286,PROD_A!$B$5:$B$790,PROD_A!$I$5:$I$790))</f>
        <v/>
      </c>
    </row>
    <row r="287" spans="7:7" ht="13.5" customHeight="1">
      <c r="G287" t="str">
        <f>IF(F287="","",_xlfn.XLOOKUP(F287,PROD_A!$B$5:$B$790,PROD_A!$I$5:$I$790))</f>
        <v/>
      </c>
    </row>
    <row r="288" spans="7:7" ht="13.5" customHeight="1">
      <c r="G288" t="str">
        <f>IF(F288="","",_xlfn.XLOOKUP(F288,PROD_A!$B$5:$B$790,PROD_A!$I$5:$I$790))</f>
        <v/>
      </c>
    </row>
    <row r="289" spans="7:7" ht="13.5" customHeight="1">
      <c r="G289" t="str">
        <f>IF(F289="","",_xlfn.XLOOKUP(F289,PROD_A!$B$5:$B$790,PROD_A!$I$5:$I$790))</f>
        <v/>
      </c>
    </row>
    <row r="290" spans="7:7" ht="13.5" customHeight="1">
      <c r="G290" t="str">
        <f>IF(F290="","",_xlfn.XLOOKUP(F290,PROD_A!$B$5:$B$790,PROD_A!$I$5:$I$790))</f>
        <v/>
      </c>
    </row>
    <row r="291" spans="7:7" ht="13.5" customHeight="1">
      <c r="G291" t="str">
        <f>IF(F291="","",_xlfn.XLOOKUP(F291,PROD_A!$B$5:$B$790,PROD_A!$I$5:$I$790))</f>
        <v/>
      </c>
    </row>
    <row r="292" spans="7:7" ht="13.5" customHeight="1">
      <c r="G292" t="str">
        <f>IF(F292="","",_xlfn.XLOOKUP(F292,PROD_A!$B$5:$B$790,PROD_A!$I$5:$I$790))</f>
        <v/>
      </c>
    </row>
    <row r="293" spans="7:7" ht="13.5" customHeight="1">
      <c r="G293" t="str">
        <f>IF(F293="","",_xlfn.XLOOKUP(F293,PROD_A!$B$5:$B$790,PROD_A!$I$5:$I$790))</f>
        <v/>
      </c>
    </row>
    <row r="294" spans="7:7" ht="13.5" customHeight="1">
      <c r="G294" t="str">
        <f>IF(F294="","",_xlfn.XLOOKUP(F294,PROD_A!$B$5:$B$790,PROD_A!$I$5:$I$790))</f>
        <v/>
      </c>
    </row>
    <row r="295" spans="7:7" ht="13.5" customHeight="1">
      <c r="G295" t="str">
        <f>IF(F295="","",_xlfn.XLOOKUP(F295,PROD_A!$B$5:$B$790,PROD_A!$I$5:$I$790))</f>
        <v/>
      </c>
    </row>
    <row r="296" spans="7:7" ht="13.5" customHeight="1">
      <c r="G296" t="str">
        <f>IF(F296="","",_xlfn.XLOOKUP(F296,PROD_A!$B$5:$B$790,PROD_A!$I$5:$I$790))</f>
        <v/>
      </c>
    </row>
    <row r="297" spans="7:7" ht="13.5" customHeight="1">
      <c r="G297" t="str">
        <f>IF(F297="","",_xlfn.XLOOKUP(F297,PROD_A!$B$5:$B$790,PROD_A!$I$5:$I$790))</f>
        <v/>
      </c>
    </row>
    <row r="298" spans="7:7" ht="13.5" customHeight="1">
      <c r="G298" t="str">
        <f>IF(F298="","",_xlfn.XLOOKUP(F298,PROD_A!$B$5:$B$790,PROD_A!$I$5:$I$790))</f>
        <v/>
      </c>
    </row>
    <row r="299" spans="7:7" ht="13.5" customHeight="1">
      <c r="G299" t="str">
        <f>IF(F299="","",_xlfn.XLOOKUP(F299,PROD_A!$B$5:$B$790,PROD_A!$I$5:$I$790))</f>
        <v/>
      </c>
    </row>
    <row r="300" spans="7:7" ht="13.5" customHeight="1">
      <c r="G300" t="str">
        <f>IF(F300="","",_xlfn.XLOOKUP(F300,PROD_A!$B$5:$B$790,PROD_A!$I$5:$I$790))</f>
        <v/>
      </c>
    </row>
    <row r="301" spans="7:7" ht="13.5" customHeight="1">
      <c r="G301" t="str">
        <f>IF(F301="","",_xlfn.XLOOKUP(F301,PROD_A!$B$5:$B$790,PROD_A!$I$5:$I$790))</f>
        <v/>
      </c>
    </row>
    <row r="302" spans="7:7" ht="13.5" customHeight="1">
      <c r="G302" t="str">
        <f>IF(F302="","",_xlfn.XLOOKUP(F302,PROD_A!$B$5:$B$790,PROD_A!$I$5:$I$790))</f>
        <v/>
      </c>
    </row>
    <row r="303" spans="7:7" ht="13.5" customHeight="1">
      <c r="G303" t="str">
        <f>IF(F303="","",_xlfn.XLOOKUP(F303,PROD_A!$B$5:$B$790,PROD_A!$I$5:$I$790))</f>
        <v/>
      </c>
    </row>
    <row r="304" spans="7:7" ht="13.5" customHeight="1">
      <c r="G304" t="str">
        <f>IF(F304="","",_xlfn.XLOOKUP(F304,PROD_A!$B$5:$B$790,PROD_A!$I$5:$I$790))</f>
        <v/>
      </c>
    </row>
    <row r="305" spans="7:7" ht="13.5" customHeight="1">
      <c r="G305" t="str">
        <f>IF(F305="","",_xlfn.XLOOKUP(F305,PROD_A!$B$5:$B$790,PROD_A!$I$5:$I$790))</f>
        <v/>
      </c>
    </row>
    <row r="306" spans="7:7" ht="13.5" customHeight="1">
      <c r="G306" t="str">
        <f>IF(F306="","",_xlfn.XLOOKUP(F306,PROD_A!$B$5:$B$790,PROD_A!$I$5:$I$790))</f>
        <v/>
      </c>
    </row>
    <row r="307" spans="7:7" ht="13.5" customHeight="1">
      <c r="G307" t="str">
        <f>IF(F307="","",_xlfn.XLOOKUP(F307,PROD_A!$B$5:$B$790,PROD_A!$I$5:$I$790))</f>
        <v/>
      </c>
    </row>
    <row r="308" spans="7:7" ht="13.5" customHeight="1">
      <c r="G308" t="str">
        <f>IF(F308="","",_xlfn.XLOOKUP(F308,PROD_A!$B$5:$B$790,PROD_A!$I$5:$I$790))</f>
        <v/>
      </c>
    </row>
    <row r="309" spans="7:7" ht="13.5" customHeight="1">
      <c r="G309" t="str">
        <f>IF(F309="","",_xlfn.XLOOKUP(F309,PROD_A!$B$5:$B$790,PROD_A!$I$5:$I$790))</f>
        <v/>
      </c>
    </row>
    <row r="310" spans="7:7" ht="13.5" customHeight="1">
      <c r="G310" t="str">
        <f>IF(F310="","",_xlfn.XLOOKUP(F310,PROD_A!$B$5:$B$790,PROD_A!$I$5:$I$790))</f>
        <v/>
      </c>
    </row>
    <row r="311" spans="7:7" ht="13.5" customHeight="1">
      <c r="G311" t="str">
        <f>IF(F311="","",_xlfn.XLOOKUP(F311,PROD_A!$B$5:$B$790,PROD_A!$I$5:$I$790))</f>
        <v/>
      </c>
    </row>
    <row r="312" spans="7:7" ht="13.5" customHeight="1">
      <c r="G312" t="str">
        <f>IF(F312="","",_xlfn.XLOOKUP(F312,PROD_A!$B$5:$B$790,PROD_A!$I$5:$I$790))</f>
        <v/>
      </c>
    </row>
    <row r="313" spans="7:7" ht="13.5" customHeight="1">
      <c r="G313" t="str">
        <f>IF(F313="","",_xlfn.XLOOKUP(F313,PROD_A!$B$5:$B$790,PROD_A!$I$5:$I$790))</f>
        <v/>
      </c>
    </row>
    <row r="314" spans="7:7" ht="13.5" customHeight="1">
      <c r="G314" t="str">
        <f>IF(F314="","",_xlfn.XLOOKUP(F314,PROD_A!$B$5:$B$790,PROD_A!$I$5:$I$790))</f>
        <v/>
      </c>
    </row>
    <row r="315" spans="7:7" ht="13.5" customHeight="1">
      <c r="G315" t="str">
        <f>IF(F315="","",_xlfn.XLOOKUP(F315,PROD_A!$B$5:$B$790,PROD_A!$I$5:$I$790))</f>
        <v/>
      </c>
    </row>
    <row r="316" spans="7:7" ht="13.5" customHeight="1">
      <c r="G316" t="str">
        <f>IF(F316="","",_xlfn.XLOOKUP(F316,PROD_A!$B$5:$B$790,PROD_A!$I$5:$I$790))</f>
        <v/>
      </c>
    </row>
    <row r="317" spans="7:7" ht="13.5" customHeight="1">
      <c r="G317" t="str">
        <f>IF(F317="","",_xlfn.XLOOKUP(F317,PROD_A!$B$5:$B$790,PROD_A!$I$5:$I$790))</f>
        <v/>
      </c>
    </row>
    <row r="318" spans="7:7" ht="13.5" customHeight="1">
      <c r="G318" t="str">
        <f>IF(F318="","",_xlfn.XLOOKUP(F318,PROD_A!$B$5:$B$790,PROD_A!$I$5:$I$790))</f>
        <v/>
      </c>
    </row>
    <row r="319" spans="7:7" ht="13.5" customHeight="1">
      <c r="G319" t="str">
        <f>IF(F319="","",_xlfn.XLOOKUP(F319,PROD_A!$B$5:$B$790,PROD_A!$I$5:$I$790))</f>
        <v/>
      </c>
    </row>
    <row r="320" spans="7:7" ht="13.5" customHeight="1">
      <c r="G320" t="str">
        <f>IF(F320="","",_xlfn.XLOOKUP(F320,PROD_A!$B$5:$B$790,PROD_A!$I$5:$I$790))</f>
        <v/>
      </c>
    </row>
    <row r="321" spans="7:7" ht="13.5" customHeight="1">
      <c r="G321" t="str">
        <f>IF(F321="","",_xlfn.XLOOKUP(F321,PROD_A!$B$5:$B$790,PROD_A!$I$5:$I$790))</f>
        <v/>
      </c>
    </row>
    <row r="322" spans="7:7" ht="13.5" customHeight="1">
      <c r="G322" t="str">
        <f>IF(F322="","",_xlfn.XLOOKUP(F322,PROD_A!$B$5:$B$790,PROD_A!$I$5:$I$790))</f>
        <v/>
      </c>
    </row>
    <row r="323" spans="7:7" ht="13.5" customHeight="1">
      <c r="G323" t="str">
        <f>IF(F323="","",_xlfn.XLOOKUP(F323,PROD_A!$B$5:$B$790,PROD_A!$I$5:$I$790))</f>
        <v/>
      </c>
    </row>
    <row r="324" spans="7:7" ht="13.5" customHeight="1">
      <c r="G324" t="str">
        <f>IF(F324="","",_xlfn.XLOOKUP(F324,PROD_A!$B$5:$B$790,PROD_A!$I$5:$I$790))</f>
        <v/>
      </c>
    </row>
    <row r="325" spans="7:7" ht="13.5" customHeight="1">
      <c r="G325" t="str">
        <f>IF(F325="","",_xlfn.XLOOKUP(F325,PROD_A!$B$5:$B$790,PROD_A!$I$5:$I$790))</f>
        <v/>
      </c>
    </row>
    <row r="326" spans="7:7" ht="13.5" customHeight="1">
      <c r="G326" t="str">
        <f>IF(F326="","",_xlfn.XLOOKUP(F326,PROD_A!$B$5:$B$790,PROD_A!$I$5:$I$790))</f>
        <v/>
      </c>
    </row>
    <row r="327" spans="7:7" ht="13.5" customHeight="1">
      <c r="G327" t="str">
        <f>IF(F327="","",_xlfn.XLOOKUP(F327,PROD_A!$B$5:$B$790,PROD_A!$I$5:$I$790))</f>
        <v/>
      </c>
    </row>
    <row r="328" spans="7:7" ht="13.5" customHeight="1">
      <c r="G328" t="str">
        <f>IF(F328="","",_xlfn.XLOOKUP(F328,PROD_A!$B$5:$B$790,PROD_A!$I$5:$I$790))</f>
        <v/>
      </c>
    </row>
    <row r="329" spans="7:7" ht="13.5" customHeight="1">
      <c r="G329" t="str">
        <f>IF(F329="","",_xlfn.XLOOKUP(F329,PROD_A!$B$5:$B$790,PROD_A!$I$5:$I$790))</f>
        <v/>
      </c>
    </row>
    <row r="330" spans="7:7" ht="13.5" customHeight="1">
      <c r="G330" t="str">
        <f>IF(F330="","",_xlfn.XLOOKUP(F330,PROD_A!$B$5:$B$790,PROD_A!$I$5:$I$790))</f>
        <v/>
      </c>
    </row>
    <row r="331" spans="7:7" ht="13.5" customHeight="1">
      <c r="G331" t="str">
        <f>IF(F331="","",_xlfn.XLOOKUP(F331,PROD_A!$B$5:$B$790,PROD_A!$I$5:$I$790))</f>
        <v/>
      </c>
    </row>
    <row r="332" spans="7:7" ht="13.5" customHeight="1">
      <c r="G332" t="str">
        <f>IF(F332="","",_xlfn.XLOOKUP(F332,PROD_A!$B$5:$B$790,PROD_A!$I$5:$I$790))</f>
        <v/>
      </c>
    </row>
    <row r="333" spans="7:7" ht="13.5" customHeight="1">
      <c r="G333" t="str">
        <f>IF(F333="","",_xlfn.XLOOKUP(F333,PROD_A!$B$5:$B$790,PROD_A!$I$5:$I$790))</f>
        <v/>
      </c>
    </row>
    <row r="334" spans="7:7" ht="13.5" customHeight="1">
      <c r="G334" t="str">
        <f>IF(F334="","",_xlfn.XLOOKUP(F334,PROD_A!$B$5:$B$790,PROD_A!$I$5:$I$790))</f>
        <v/>
      </c>
    </row>
    <row r="335" spans="7:7" ht="13.5" customHeight="1">
      <c r="G335" t="str">
        <f>IF(F335="","",_xlfn.XLOOKUP(F335,PROD_A!$B$5:$B$790,PROD_A!$I$5:$I$790))</f>
        <v/>
      </c>
    </row>
    <row r="336" spans="7:7" ht="13.5" customHeight="1">
      <c r="G336" t="str">
        <f>IF(F336="","",_xlfn.XLOOKUP(F336,PROD_A!$B$5:$B$790,PROD_A!$I$5:$I$790))</f>
        <v/>
      </c>
    </row>
    <row r="337" spans="7:7" ht="13.5" customHeight="1">
      <c r="G337" t="str">
        <f>IF(F337="","",_xlfn.XLOOKUP(F337,PROD_A!$B$5:$B$790,PROD_A!$I$5:$I$790))</f>
        <v/>
      </c>
    </row>
    <row r="338" spans="7:7" ht="13.5" customHeight="1">
      <c r="G338" t="str">
        <f>IF(F338="","",_xlfn.XLOOKUP(F338,PROD_A!$B$5:$B$790,PROD_A!$I$5:$I$790))</f>
        <v/>
      </c>
    </row>
    <row r="339" spans="7:7" ht="13.5" customHeight="1">
      <c r="G339" t="str">
        <f>IF(F339="","",_xlfn.XLOOKUP(F339,PROD_A!$B$5:$B$790,PROD_A!$I$5:$I$790))</f>
        <v/>
      </c>
    </row>
    <row r="340" spans="7:7" ht="13.5" customHeight="1">
      <c r="G340" t="str">
        <f>IF(F340="","",_xlfn.XLOOKUP(F340,PROD_A!$B$5:$B$790,PROD_A!$I$5:$I$790))</f>
        <v/>
      </c>
    </row>
    <row r="341" spans="7:7" ht="13.5" customHeight="1">
      <c r="G341" t="str">
        <f>IF(F341="","",_xlfn.XLOOKUP(F341,PROD_A!$B$5:$B$790,PROD_A!$I$5:$I$790))</f>
        <v/>
      </c>
    </row>
    <row r="342" spans="7:7" ht="13.5" customHeight="1">
      <c r="G342" t="str">
        <f>IF(F342="","",_xlfn.XLOOKUP(F342,PROD_A!$B$5:$B$790,PROD_A!$I$5:$I$790))</f>
        <v/>
      </c>
    </row>
    <row r="343" spans="7:7" ht="13.5" customHeight="1">
      <c r="G343" t="str">
        <f>IF(F343="","",_xlfn.XLOOKUP(F343,PROD_A!$B$5:$B$790,PROD_A!$I$5:$I$790))</f>
        <v/>
      </c>
    </row>
    <row r="344" spans="7:7" ht="13.5" customHeight="1">
      <c r="G344" t="str">
        <f>IF(F344="","",_xlfn.XLOOKUP(F344,PROD_A!$B$5:$B$790,PROD_A!$I$5:$I$790))</f>
        <v/>
      </c>
    </row>
    <row r="345" spans="7:7" ht="13.5" customHeight="1">
      <c r="G345" t="str">
        <f>IF(F345="","",_xlfn.XLOOKUP(F345,PROD_A!$B$5:$B$790,PROD_A!$I$5:$I$790))</f>
        <v/>
      </c>
    </row>
    <row r="346" spans="7:7" ht="13.5" customHeight="1">
      <c r="G346" t="str">
        <f>IF(F346="","",_xlfn.XLOOKUP(F346,PROD_A!$B$5:$B$790,PROD_A!$I$5:$I$790))</f>
        <v/>
      </c>
    </row>
    <row r="347" spans="7:7" ht="13.5" customHeight="1">
      <c r="G347" t="str">
        <f>IF(F347="","",_xlfn.XLOOKUP(F347,PROD_A!$B$5:$B$790,PROD_A!$I$5:$I$790))</f>
        <v/>
      </c>
    </row>
    <row r="348" spans="7:7" ht="13.5" customHeight="1">
      <c r="G348" t="str">
        <f>IF(F348="","",_xlfn.XLOOKUP(F348,PROD_A!$B$5:$B$790,PROD_A!$I$5:$I$790))</f>
        <v/>
      </c>
    </row>
    <row r="349" spans="7:7" ht="13.5" customHeight="1">
      <c r="G349" t="str">
        <f>IF(F349="","",_xlfn.XLOOKUP(F349,PROD_A!$B$5:$B$790,PROD_A!$I$5:$I$790))</f>
        <v/>
      </c>
    </row>
    <row r="350" spans="7:7" ht="13.5" customHeight="1">
      <c r="G350" t="str">
        <f>IF(F350="","",_xlfn.XLOOKUP(F350,PROD_A!$B$5:$B$790,PROD_A!$I$5:$I$790))</f>
        <v/>
      </c>
    </row>
    <row r="351" spans="7:7" ht="13.5" customHeight="1">
      <c r="G351" t="str">
        <f>IF(F351="","",_xlfn.XLOOKUP(F351,PROD_A!$B$5:$B$790,PROD_A!$I$5:$I$790))</f>
        <v/>
      </c>
    </row>
    <row r="352" spans="7:7" ht="13.5" customHeight="1">
      <c r="G352" t="str">
        <f>IF(F352="","",_xlfn.XLOOKUP(F352,PROD_A!$B$5:$B$790,PROD_A!$I$5:$I$790))</f>
        <v/>
      </c>
    </row>
    <row r="353" spans="7:7" ht="13.5" customHeight="1">
      <c r="G353" t="str">
        <f>IF(F353="","",_xlfn.XLOOKUP(F353,PROD_A!$B$5:$B$790,PROD_A!$I$5:$I$790))</f>
        <v/>
      </c>
    </row>
    <row r="354" spans="7:7" ht="13.5" customHeight="1">
      <c r="G354" t="str">
        <f>IF(F354="","",_xlfn.XLOOKUP(F354,PROD_A!$B$5:$B$790,PROD_A!$I$5:$I$790))</f>
        <v/>
      </c>
    </row>
    <row r="355" spans="7:7" ht="13.5" customHeight="1">
      <c r="G355" t="str">
        <f>IF(F355="","",_xlfn.XLOOKUP(F355,PROD_A!$B$5:$B$790,PROD_A!$I$5:$I$790))</f>
        <v/>
      </c>
    </row>
    <row r="356" spans="7:7" ht="13.5" customHeight="1">
      <c r="G356" t="str">
        <f>IF(F356="","",_xlfn.XLOOKUP(F356,PROD_A!$B$5:$B$790,PROD_A!$I$5:$I$790))</f>
        <v/>
      </c>
    </row>
    <row r="357" spans="7:7" ht="13.5" customHeight="1">
      <c r="G357" t="str">
        <f>IF(F357="","",_xlfn.XLOOKUP(F357,PROD_A!$B$5:$B$790,PROD_A!$I$5:$I$790))</f>
        <v/>
      </c>
    </row>
    <row r="358" spans="7:7" ht="13.5" customHeight="1">
      <c r="G358" t="str">
        <f>IF(F358="","",_xlfn.XLOOKUP(F358,PROD_A!$B$5:$B$790,PROD_A!$I$5:$I$790))</f>
        <v/>
      </c>
    </row>
    <row r="359" spans="7:7" ht="13.5" customHeight="1">
      <c r="G359" t="str">
        <f>IF(F359="","",_xlfn.XLOOKUP(F359,PROD_A!$B$5:$B$790,PROD_A!$I$5:$I$790))</f>
        <v/>
      </c>
    </row>
    <row r="360" spans="7:7" ht="13.5" customHeight="1">
      <c r="G360" t="str">
        <f>IF(F360="","",_xlfn.XLOOKUP(F360,PROD_A!$B$5:$B$790,PROD_A!$I$5:$I$790))</f>
        <v/>
      </c>
    </row>
    <row r="361" spans="7:7" ht="13.5" customHeight="1">
      <c r="G361" t="str">
        <f>IF(F361="","",_xlfn.XLOOKUP(F361,PROD_A!$B$5:$B$790,PROD_A!$I$5:$I$790))</f>
        <v/>
      </c>
    </row>
    <row r="362" spans="7:7" ht="13.5" customHeight="1">
      <c r="G362" t="str">
        <f>IF(F362="","",_xlfn.XLOOKUP(F362,PROD_A!$B$5:$B$790,PROD_A!$I$5:$I$790))</f>
        <v/>
      </c>
    </row>
    <row r="363" spans="7:7" ht="13.5" customHeight="1">
      <c r="G363" t="str">
        <f>IF(F363="","",_xlfn.XLOOKUP(F363,PROD_A!$B$5:$B$790,PROD_A!$I$5:$I$790))</f>
        <v/>
      </c>
    </row>
    <row r="364" spans="7:7" ht="13.5" customHeight="1">
      <c r="G364" t="str">
        <f>IF(F364="","",_xlfn.XLOOKUP(F364,PROD_A!$B$5:$B$790,PROD_A!$I$5:$I$790))</f>
        <v/>
      </c>
    </row>
    <row r="365" spans="7:7" ht="13.5" customHeight="1">
      <c r="G365" t="str">
        <f>IF(F365="","",_xlfn.XLOOKUP(F365,PROD_A!$B$5:$B$790,PROD_A!$I$5:$I$790))</f>
        <v/>
      </c>
    </row>
    <row r="366" spans="7:7" ht="13.5" customHeight="1">
      <c r="G366" t="str">
        <f>IF(F366="","",_xlfn.XLOOKUP(F366,PROD_A!$B$5:$B$790,PROD_A!$I$5:$I$790))</f>
        <v/>
      </c>
    </row>
    <row r="367" spans="7:7" ht="13.5" customHeight="1">
      <c r="G367" t="str">
        <f>IF(F367="","",_xlfn.XLOOKUP(F367,PROD_A!$B$5:$B$790,PROD_A!$I$5:$I$790))</f>
        <v/>
      </c>
    </row>
    <row r="368" spans="7:7" ht="13.5" customHeight="1">
      <c r="G368" t="str">
        <f>IF(F368="","",_xlfn.XLOOKUP(F368,PROD_A!$B$5:$B$790,PROD_A!$I$5:$I$790))</f>
        <v/>
      </c>
    </row>
    <row r="369" spans="7:7" ht="13.5" customHeight="1">
      <c r="G369" t="str">
        <f>IF(F369="","",_xlfn.XLOOKUP(F369,PROD_A!$B$5:$B$790,PROD_A!$I$5:$I$790))</f>
        <v/>
      </c>
    </row>
    <row r="370" spans="7:7" ht="13.5" customHeight="1">
      <c r="G370" t="str">
        <f>IF(F370="","",_xlfn.XLOOKUP(F370,PROD_A!$B$5:$B$790,PROD_A!$I$5:$I$790))</f>
        <v/>
      </c>
    </row>
    <row r="371" spans="7:7" ht="13.5" customHeight="1">
      <c r="G371" t="str">
        <f>IF(F371="","",_xlfn.XLOOKUP(F371,PROD_A!$B$5:$B$790,PROD_A!$I$5:$I$790))</f>
        <v/>
      </c>
    </row>
    <row r="372" spans="7:7" ht="13.5" customHeight="1">
      <c r="G372" t="str">
        <f>IF(F372="","",_xlfn.XLOOKUP(F372,PROD_A!$B$5:$B$790,PROD_A!$I$5:$I$790))</f>
        <v/>
      </c>
    </row>
    <row r="373" spans="7:7" ht="13.5" customHeight="1">
      <c r="G373" t="str">
        <f>IF(F373="","",_xlfn.XLOOKUP(F373,PROD_A!$B$5:$B$790,PROD_A!$I$5:$I$790))</f>
        <v/>
      </c>
    </row>
    <row r="374" spans="7:7" ht="13.5" customHeight="1">
      <c r="G374" t="str">
        <f>IF(F374="","",_xlfn.XLOOKUP(F374,PROD_A!$B$5:$B$790,PROD_A!$I$5:$I$790))</f>
        <v/>
      </c>
    </row>
    <row r="375" spans="7:7" ht="13.5" customHeight="1">
      <c r="G375" t="str">
        <f>IF(F375="","",_xlfn.XLOOKUP(F375,PROD_A!$B$5:$B$790,PROD_A!$I$5:$I$790))</f>
        <v/>
      </c>
    </row>
    <row r="376" spans="7:7" ht="13.5" customHeight="1">
      <c r="G376" t="str">
        <f>IF(F376="","",_xlfn.XLOOKUP(F376,PROD_A!$B$5:$B$790,PROD_A!$I$5:$I$790))</f>
        <v/>
      </c>
    </row>
    <row r="377" spans="7:7" ht="13.5" customHeight="1">
      <c r="G377" t="str">
        <f>IF(F377="","",_xlfn.XLOOKUP(F377,PROD_A!$B$5:$B$790,PROD_A!$I$5:$I$790))</f>
        <v/>
      </c>
    </row>
    <row r="378" spans="7:7" ht="13.5" customHeight="1">
      <c r="G378" t="str">
        <f>IF(F378="","",_xlfn.XLOOKUP(F378,PROD_A!$B$5:$B$790,PROD_A!$I$5:$I$790))</f>
        <v/>
      </c>
    </row>
    <row r="379" spans="7:7" ht="13.5" customHeight="1">
      <c r="G379" t="str">
        <f>IF(F379="","",_xlfn.XLOOKUP(F379,PROD_A!$B$5:$B$790,PROD_A!$I$5:$I$790))</f>
        <v/>
      </c>
    </row>
    <row r="380" spans="7:7" ht="13.5" customHeight="1">
      <c r="G380" t="str">
        <f>IF(F380="","",_xlfn.XLOOKUP(F380,PROD_A!$B$5:$B$790,PROD_A!$I$5:$I$790))</f>
        <v/>
      </c>
    </row>
    <row r="381" spans="7:7" ht="13.5" customHeight="1">
      <c r="G381" t="str">
        <f>IF(F381="","",_xlfn.XLOOKUP(F381,PROD_A!$B$5:$B$790,PROD_A!$I$5:$I$790))</f>
        <v/>
      </c>
    </row>
    <row r="382" spans="7:7" ht="13.5" customHeight="1">
      <c r="G382" t="str">
        <f>IF(F382="","",_xlfn.XLOOKUP(F382,PROD_A!$B$5:$B$790,PROD_A!$I$5:$I$790))</f>
        <v/>
      </c>
    </row>
    <row r="383" spans="7:7" ht="13.5" customHeight="1">
      <c r="G383" t="str">
        <f>IF(F383="","",_xlfn.XLOOKUP(F383,PROD_A!$B$5:$B$790,PROD_A!$I$5:$I$790))</f>
        <v/>
      </c>
    </row>
    <row r="384" spans="7:7" ht="13.5" customHeight="1">
      <c r="G384" t="str">
        <f>IF(F384="","",_xlfn.XLOOKUP(F384,PROD_A!$B$5:$B$790,PROD_A!$I$5:$I$790))</f>
        <v/>
      </c>
    </row>
    <row r="385" spans="7:7" ht="13.5" customHeight="1">
      <c r="G385" t="str">
        <f>IF(F385="","",_xlfn.XLOOKUP(F385,PROD_A!$B$5:$B$790,PROD_A!$I$5:$I$790))</f>
        <v/>
      </c>
    </row>
    <row r="386" spans="7:7" ht="13.5" customHeight="1">
      <c r="G386" t="str">
        <f>IF(F386="","",_xlfn.XLOOKUP(F386,PROD_A!$B$5:$B$790,PROD_A!$I$5:$I$790))</f>
        <v/>
      </c>
    </row>
    <row r="387" spans="7:7" ht="13.5" customHeight="1">
      <c r="G387" t="str">
        <f>IF(F387="","",_xlfn.XLOOKUP(F387,PROD_A!$B$5:$B$790,PROD_A!$I$5:$I$790))</f>
        <v/>
      </c>
    </row>
    <row r="388" spans="7:7" ht="13.5" customHeight="1">
      <c r="G388" t="str">
        <f>IF(F388="","",_xlfn.XLOOKUP(F388,PROD_A!$B$5:$B$790,PROD_A!$I$5:$I$790))</f>
        <v/>
      </c>
    </row>
    <row r="389" spans="7:7" ht="13.5" customHeight="1">
      <c r="G389" t="str">
        <f>IF(F389="","",_xlfn.XLOOKUP(F389,PROD_A!$B$5:$B$790,PROD_A!$I$5:$I$790))</f>
        <v/>
      </c>
    </row>
    <row r="390" spans="7:7" ht="13.5" customHeight="1">
      <c r="G390" t="str">
        <f>IF(F390="","",_xlfn.XLOOKUP(F390,PROD_A!$B$5:$B$790,PROD_A!$I$5:$I$790))</f>
        <v/>
      </c>
    </row>
    <row r="391" spans="7:7" ht="13.5" customHeight="1">
      <c r="G391" t="str">
        <f>IF(F391="","",_xlfn.XLOOKUP(F391,PROD_A!$B$5:$B$790,PROD_A!$I$5:$I$790))</f>
        <v/>
      </c>
    </row>
    <row r="392" spans="7:7" ht="13.5" customHeight="1">
      <c r="G392" t="str">
        <f>IF(F392="","",_xlfn.XLOOKUP(F392,PROD_A!$B$5:$B$790,PROD_A!$I$5:$I$790))</f>
        <v/>
      </c>
    </row>
    <row r="393" spans="7:7" ht="13.5" customHeight="1">
      <c r="G393" t="str">
        <f>IF(F393="","",_xlfn.XLOOKUP(F393,PROD_A!$B$5:$B$790,PROD_A!$I$5:$I$790))</f>
        <v/>
      </c>
    </row>
    <row r="394" spans="7:7" ht="13.5" customHeight="1">
      <c r="G394" t="str">
        <f>IF(F394="","",_xlfn.XLOOKUP(F394,PROD_A!$B$5:$B$790,PROD_A!$I$5:$I$790))</f>
        <v/>
      </c>
    </row>
    <row r="395" spans="7:7" ht="13.5" customHeight="1">
      <c r="G395" t="str">
        <f>IF(F395="","",_xlfn.XLOOKUP(F395,PROD_A!$B$5:$B$790,PROD_A!$I$5:$I$790))</f>
        <v/>
      </c>
    </row>
    <row r="396" spans="7:7" ht="13.5" customHeight="1">
      <c r="G396" t="str">
        <f>IF(F396="","",_xlfn.XLOOKUP(F396,PROD_A!$B$5:$B$790,PROD_A!$I$5:$I$790))</f>
        <v/>
      </c>
    </row>
    <row r="397" spans="7:7" ht="13.5" customHeight="1">
      <c r="G397" t="str">
        <f>IF(F397="","",_xlfn.XLOOKUP(F397,PROD_A!$B$5:$B$790,PROD_A!$I$5:$I$790))</f>
        <v/>
      </c>
    </row>
    <row r="398" spans="7:7" ht="13.5" customHeight="1">
      <c r="G398" t="str">
        <f>IF(F398="","",_xlfn.XLOOKUP(F398,PROD_A!$B$5:$B$790,PROD_A!$I$5:$I$790))</f>
        <v/>
      </c>
    </row>
    <row r="399" spans="7:7" ht="13.5" customHeight="1">
      <c r="G399" t="str">
        <f>IF(F399="","",_xlfn.XLOOKUP(F399,PROD_A!$B$5:$B$790,PROD_A!$I$5:$I$790))</f>
        <v/>
      </c>
    </row>
    <row r="400" spans="7:7" ht="13.5" customHeight="1">
      <c r="G400" t="str">
        <f>IF(F400="","",_xlfn.XLOOKUP(F400,PROD_A!$B$5:$B$790,PROD_A!$I$5:$I$790))</f>
        <v/>
      </c>
    </row>
    <row r="401" spans="7:7" ht="13.5" customHeight="1">
      <c r="G401" t="str">
        <f>IF(F401="","",_xlfn.XLOOKUP(F401,PROD_A!$B$5:$B$790,PROD_A!$I$5:$I$790))</f>
        <v/>
      </c>
    </row>
    <row r="402" spans="7:7" ht="13.5" customHeight="1">
      <c r="G402" t="str">
        <f>IF(F402="","",_xlfn.XLOOKUP(F402,PROD_A!$B$5:$B$790,PROD_A!$I$5:$I$790))</f>
        <v/>
      </c>
    </row>
    <row r="403" spans="7:7" ht="13.5" customHeight="1">
      <c r="G403" t="str">
        <f>IF(F403="","",_xlfn.XLOOKUP(F403,PROD_A!$B$5:$B$790,PROD_A!$I$5:$I$790))</f>
        <v/>
      </c>
    </row>
    <row r="404" spans="7:7" ht="13.5" customHeight="1">
      <c r="G404" t="str">
        <f>IF(F404="","",_xlfn.XLOOKUP(F404,PROD_A!$B$5:$B$790,PROD_A!$I$5:$I$790))</f>
        <v/>
      </c>
    </row>
    <row r="405" spans="7:7" ht="13.5" customHeight="1">
      <c r="G405" t="str">
        <f>IF(F405="","",_xlfn.XLOOKUP(F405,PROD_A!$B$5:$B$790,PROD_A!$I$5:$I$790))</f>
        <v/>
      </c>
    </row>
    <row r="406" spans="7:7" ht="13.5" customHeight="1">
      <c r="G406" t="str">
        <f>IF(F406="","",_xlfn.XLOOKUP(F406,PROD_A!$B$5:$B$790,PROD_A!$I$5:$I$790))</f>
        <v/>
      </c>
    </row>
    <row r="407" spans="7:7" ht="13.5" customHeight="1">
      <c r="G407" t="str">
        <f>IF(F407="","",_xlfn.XLOOKUP(F407,PROD_A!$B$5:$B$790,PROD_A!$I$5:$I$790))</f>
        <v/>
      </c>
    </row>
    <row r="408" spans="7:7" ht="13.5" customHeight="1">
      <c r="G408" t="str">
        <f>IF(F408="","",_xlfn.XLOOKUP(F408,PROD_A!$B$5:$B$790,PROD_A!$I$5:$I$790))</f>
        <v/>
      </c>
    </row>
    <row r="409" spans="7:7" ht="13.5" customHeight="1">
      <c r="G409" t="str">
        <f>IF(F409="","",_xlfn.XLOOKUP(F409,PROD_A!$B$5:$B$790,PROD_A!$I$5:$I$790))</f>
        <v/>
      </c>
    </row>
    <row r="410" spans="7:7" ht="13.5" customHeight="1">
      <c r="G410" t="str">
        <f>IF(F410="","",_xlfn.XLOOKUP(F410,PROD_A!$B$5:$B$790,PROD_A!$I$5:$I$790))</f>
        <v/>
      </c>
    </row>
    <row r="411" spans="7:7" ht="13.5" customHeight="1">
      <c r="G411" t="str">
        <f>IF(F411="","",_xlfn.XLOOKUP(F411,PROD_A!$B$5:$B$790,PROD_A!$I$5:$I$790))</f>
        <v/>
      </c>
    </row>
    <row r="412" spans="7:7" ht="13.5" customHeight="1">
      <c r="G412" t="str">
        <f>IF(F412="","",_xlfn.XLOOKUP(F412,PROD_A!$B$5:$B$790,PROD_A!$I$5:$I$790))</f>
        <v/>
      </c>
    </row>
    <row r="413" spans="7:7" ht="13.5" customHeight="1">
      <c r="G413" t="str">
        <f>IF(F413="","",_xlfn.XLOOKUP(F413,PROD_A!$B$5:$B$790,PROD_A!$I$5:$I$790))</f>
        <v/>
      </c>
    </row>
    <row r="414" spans="7:7" ht="13.5" customHeight="1">
      <c r="G414" t="str">
        <f>IF(F414="","",_xlfn.XLOOKUP(F414,PROD_A!$B$5:$B$790,PROD_A!$I$5:$I$790))</f>
        <v/>
      </c>
    </row>
    <row r="415" spans="7:7" ht="13.5" customHeight="1">
      <c r="G415" t="str">
        <f>IF(F415="","",_xlfn.XLOOKUP(F415,PROD_A!$B$5:$B$790,PROD_A!$I$5:$I$790))</f>
        <v/>
      </c>
    </row>
    <row r="416" spans="7:7" ht="13.5" customHeight="1">
      <c r="G416" t="str">
        <f>IF(F416="","",_xlfn.XLOOKUP(F416,PROD_A!$B$5:$B$790,PROD_A!$I$5:$I$790))</f>
        <v/>
      </c>
    </row>
    <row r="417" spans="7:7" ht="13.5" customHeight="1">
      <c r="G417" t="str">
        <f>IF(F417="","",_xlfn.XLOOKUP(F417,PROD_A!$B$5:$B$790,PROD_A!$I$5:$I$790))</f>
        <v/>
      </c>
    </row>
    <row r="418" spans="7:7" ht="13.5" customHeight="1">
      <c r="G418" t="str">
        <f>IF(F418="","",_xlfn.XLOOKUP(F418,PROD_A!$B$5:$B$790,PROD_A!$I$5:$I$790))</f>
        <v/>
      </c>
    </row>
    <row r="419" spans="7:7" ht="13.5" customHeight="1">
      <c r="G419" t="str">
        <f>IF(F419="","",_xlfn.XLOOKUP(F419,PROD_A!$B$5:$B$790,PROD_A!$I$5:$I$790))</f>
        <v/>
      </c>
    </row>
    <row r="420" spans="7:7" ht="13.5" customHeight="1">
      <c r="G420" t="str">
        <f>IF(F420="","",_xlfn.XLOOKUP(F420,PROD_A!$B$5:$B$790,PROD_A!$I$5:$I$790))</f>
        <v/>
      </c>
    </row>
    <row r="421" spans="7:7" ht="13.5" customHeight="1">
      <c r="G421" t="str">
        <f>IF(F421="","",_xlfn.XLOOKUP(F421,PROD_A!$B$5:$B$790,PROD_A!$I$5:$I$790))</f>
        <v/>
      </c>
    </row>
    <row r="422" spans="7:7" ht="13.5" customHeight="1">
      <c r="G422" t="str">
        <f>IF(F422="","",_xlfn.XLOOKUP(F422,PROD_A!$B$5:$B$790,PROD_A!$I$5:$I$790))</f>
        <v/>
      </c>
    </row>
    <row r="423" spans="7:7" ht="13.5" customHeight="1">
      <c r="G423" t="str">
        <f>IF(F423="","",_xlfn.XLOOKUP(F423,PROD_A!$B$5:$B$790,PROD_A!$I$5:$I$790))</f>
        <v/>
      </c>
    </row>
    <row r="424" spans="7:7" ht="13.5" customHeight="1">
      <c r="G424" t="str">
        <f>IF(F424="","",_xlfn.XLOOKUP(F424,PROD_A!$B$5:$B$790,PROD_A!$I$5:$I$790))</f>
        <v/>
      </c>
    </row>
    <row r="425" spans="7:7" ht="13.5" customHeight="1">
      <c r="G425" t="str">
        <f>IF(F425="","",_xlfn.XLOOKUP(F425,PROD_A!$B$5:$B$790,PROD_A!$I$5:$I$790))</f>
        <v/>
      </c>
    </row>
    <row r="426" spans="7:7" ht="13.5" customHeight="1">
      <c r="G426" t="str">
        <f>IF(F426="","",_xlfn.XLOOKUP(F426,PROD_A!$B$5:$B$790,PROD_A!$I$5:$I$790))</f>
        <v/>
      </c>
    </row>
    <row r="427" spans="7:7" ht="13.5" customHeight="1">
      <c r="G427" t="str">
        <f>IF(F427="","",_xlfn.XLOOKUP(F427,PROD_A!$B$5:$B$790,PROD_A!$I$5:$I$790))</f>
        <v/>
      </c>
    </row>
    <row r="428" spans="7:7" ht="13.5" customHeight="1">
      <c r="G428" t="str">
        <f>IF(F428="","",_xlfn.XLOOKUP(F428,PROD_A!$B$5:$B$790,PROD_A!$I$5:$I$790))</f>
        <v/>
      </c>
    </row>
    <row r="429" spans="7:7" ht="13.5" customHeight="1">
      <c r="G429" t="str">
        <f>IF(F429="","",_xlfn.XLOOKUP(F429,PROD_A!$B$5:$B$790,PROD_A!$I$5:$I$790))</f>
        <v/>
      </c>
    </row>
    <row r="430" spans="7:7" ht="13.5" customHeight="1">
      <c r="G430" t="str">
        <f>IF(F430="","",_xlfn.XLOOKUP(F430,PROD_A!$B$5:$B$790,PROD_A!$I$5:$I$790))</f>
        <v/>
      </c>
    </row>
    <row r="431" spans="7:7" ht="13.5" customHeight="1">
      <c r="G431" t="str">
        <f>IF(F431="","",_xlfn.XLOOKUP(F431,PROD_A!$B$5:$B$790,PROD_A!$I$5:$I$790))</f>
        <v/>
      </c>
    </row>
    <row r="432" spans="7:7" ht="13.5" customHeight="1">
      <c r="G432" t="str">
        <f>IF(F432="","",_xlfn.XLOOKUP(F432,PROD_A!$B$5:$B$790,PROD_A!$I$5:$I$790))</f>
        <v/>
      </c>
    </row>
    <row r="433" spans="7:7" ht="13.5" customHeight="1">
      <c r="G433" t="str">
        <f>IF(F433="","",_xlfn.XLOOKUP(F433,PROD_A!$B$5:$B$790,PROD_A!$I$5:$I$790))</f>
        <v/>
      </c>
    </row>
    <row r="434" spans="7:7" ht="13.5" customHeight="1">
      <c r="G434" t="str">
        <f>IF(F434="","",_xlfn.XLOOKUP(F434,PROD_A!$B$5:$B$790,PROD_A!$I$5:$I$790))</f>
        <v/>
      </c>
    </row>
    <row r="435" spans="7:7" ht="13.5" customHeight="1">
      <c r="G435" t="str">
        <f>IF(F435="","",_xlfn.XLOOKUP(F435,PROD_A!$B$5:$B$790,PROD_A!$I$5:$I$790))</f>
        <v/>
      </c>
    </row>
    <row r="436" spans="7:7" ht="13.5" customHeight="1">
      <c r="G436" t="str">
        <f>IF(F436="","",_xlfn.XLOOKUP(F436,PROD_A!$B$5:$B$790,PROD_A!$I$5:$I$790))</f>
        <v/>
      </c>
    </row>
    <row r="437" spans="7:7" ht="13.5" customHeight="1">
      <c r="G437" t="str">
        <f>IF(F437="","",_xlfn.XLOOKUP(F437,PROD_A!$B$5:$B$790,PROD_A!$I$5:$I$790))</f>
        <v/>
      </c>
    </row>
    <row r="438" spans="7:7" ht="13.5" customHeight="1">
      <c r="G438" t="str">
        <f>IF(F438="","",_xlfn.XLOOKUP(F438,PROD_A!$B$5:$B$790,PROD_A!$I$5:$I$790))</f>
        <v/>
      </c>
    </row>
    <row r="439" spans="7:7" ht="13.5" customHeight="1">
      <c r="G439" t="str">
        <f>IF(F439="","",_xlfn.XLOOKUP(F439,PROD_A!$B$5:$B$790,PROD_A!$I$5:$I$790))</f>
        <v/>
      </c>
    </row>
    <row r="440" spans="7:7" ht="13.5" customHeight="1">
      <c r="G440" t="str">
        <f>IF(F440="","",_xlfn.XLOOKUP(F440,PROD_A!$B$5:$B$790,PROD_A!$I$5:$I$790))</f>
        <v/>
      </c>
    </row>
    <row r="441" spans="7:7" ht="13.5" customHeight="1">
      <c r="G441" t="str">
        <f>IF(F441="","",_xlfn.XLOOKUP(F441,PROD_A!$B$5:$B$790,PROD_A!$I$5:$I$790))</f>
        <v/>
      </c>
    </row>
    <row r="442" spans="7:7" ht="13.5" customHeight="1">
      <c r="G442" t="str">
        <f>IF(F442="","",_xlfn.XLOOKUP(F442,PROD_A!$B$5:$B$790,PROD_A!$I$5:$I$790))</f>
        <v/>
      </c>
    </row>
    <row r="443" spans="7:7" ht="13.5" customHeight="1">
      <c r="G443" t="str">
        <f>IF(F443="","",_xlfn.XLOOKUP(F443,PROD_A!$B$5:$B$790,PROD_A!$I$5:$I$790))</f>
        <v/>
      </c>
    </row>
    <row r="444" spans="7:7" ht="13.5" customHeight="1">
      <c r="G444" t="str">
        <f>IF(F444="","",_xlfn.XLOOKUP(F444,PROD_A!$B$5:$B$790,PROD_A!$I$5:$I$790))</f>
        <v/>
      </c>
    </row>
    <row r="445" spans="7:7" ht="13.5" customHeight="1">
      <c r="G445" t="str">
        <f>IF(F445="","",_xlfn.XLOOKUP(F445,PROD_A!$B$5:$B$790,PROD_A!$I$5:$I$790))</f>
        <v/>
      </c>
    </row>
    <row r="446" spans="7:7" ht="13.5" customHeight="1">
      <c r="G446" t="str">
        <f>IF(F446="","",_xlfn.XLOOKUP(F446,PROD_A!$B$5:$B$790,PROD_A!$I$5:$I$790))</f>
        <v/>
      </c>
    </row>
    <row r="447" spans="7:7" ht="13.5" customHeight="1">
      <c r="G447" t="str">
        <f>IF(F447="","",_xlfn.XLOOKUP(F447,PROD_A!$B$5:$B$790,PROD_A!$I$5:$I$790))</f>
        <v/>
      </c>
    </row>
    <row r="448" spans="7:7" ht="13.5" customHeight="1">
      <c r="G448" t="str">
        <f>IF(F448="","",_xlfn.XLOOKUP(F448,PROD_A!$B$5:$B$790,PROD_A!$I$5:$I$790))</f>
        <v/>
      </c>
    </row>
    <row r="449" spans="7:7" ht="13.5" customHeight="1">
      <c r="G449" t="str">
        <f>IF(F449="","",_xlfn.XLOOKUP(F449,PROD_A!$B$5:$B$790,PROD_A!$I$5:$I$790))</f>
        <v/>
      </c>
    </row>
    <row r="450" spans="7:7" ht="13.5" customHeight="1">
      <c r="G450" t="str">
        <f>IF(F450="","",_xlfn.XLOOKUP(F450,PROD_A!$B$5:$B$790,PROD_A!$I$5:$I$790))</f>
        <v/>
      </c>
    </row>
    <row r="451" spans="7:7" ht="13.5" customHeight="1">
      <c r="G451" t="str">
        <f>IF(F451="","",_xlfn.XLOOKUP(F451,PROD_A!$B$5:$B$790,PROD_A!$I$5:$I$790))</f>
        <v/>
      </c>
    </row>
    <row r="452" spans="7:7" ht="13.5" customHeight="1">
      <c r="G452" t="str">
        <f>IF(F452="","",_xlfn.XLOOKUP(F452,PROD_A!$B$5:$B$790,PROD_A!$I$5:$I$790))</f>
        <v/>
      </c>
    </row>
    <row r="453" spans="7:7" ht="13.5" customHeight="1">
      <c r="G453" t="str">
        <f>IF(F453="","",_xlfn.XLOOKUP(F453,PROD_A!$B$5:$B$790,PROD_A!$I$5:$I$790))</f>
        <v/>
      </c>
    </row>
    <row r="454" spans="7:7" ht="13.5" customHeight="1">
      <c r="G454" t="str">
        <f>IF(F454="","",_xlfn.XLOOKUP(F454,PROD_A!$B$5:$B$790,PROD_A!$I$5:$I$790))</f>
        <v/>
      </c>
    </row>
    <row r="455" spans="7:7" ht="13.5" customHeight="1">
      <c r="G455" t="str">
        <f>IF(F455="","",_xlfn.XLOOKUP(F455,PROD_A!$B$5:$B$790,PROD_A!$I$5:$I$790))</f>
        <v/>
      </c>
    </row>
    <row r="456" spans="7:7" ht="13.5" customHeight="1">
      <c r="G456" t="str">
        <f>IF(F456="","",_xlfn.XLOOKUP(F456,PROD_A!$B$5:$B$790,PROD_A!$I$5:$I$790))</f>
        <v/>
      </c>
    </row>
    <row r="457" spans="7:7" ht="13.5" customHeight="1">
      <c r="G457" t="str">
        <f>IF(F457="","",_xlfn.XLOOKUP(F457,PROD_A!$B$5:$B$790,PROD_A!$I$5:$I$790))</f>
        <v/>
      </c>
    </row>
    <row r="458" spans="7:7" ht="13.5" customHeight="1">
      <c r="G458" t="str">
        <f>IF(F458="","",_xlfn.XLOOKUP(F458,PROD_A!$B$5:$B$790,PROD_A!$I$5:$I$790))</f>
        <v/>
      </c>
    </row>
    <row r="459" spans="7:7" ht="13.5" customHeight="1">
      <c r="G459" t="str">
        <f>IF(F459="","",_xlfn.XLOOKUP(F459,PROD_A!$B$5:$B$790,PROD_A!$I$5:$I$790))</f>
        <v/>
      </c>
    </row>
    <row r="460" spans="7:7" ht="13.5" customHeight="1">
      <c r="G460" t="str">
        <f>IF(F460="","",_xlfn.XLOOKUP(F460,PROD_A!$B$5:$B$790,PROD_A!$I$5:$I$790))</f>
        <v/>
      </c>
    </row>
    <row r="461" spans="7:7" ht="13.5" customHeight="1">
      <c r="G461" t="str">
        <f>IF(F461="","",_xlfn.XLOOKUP(F461,PROD_A!$B$5:$B$790,PROD_A!$I$5:$I$790))</f>
        <v/>
      </c>
    </row>
    <row r="462" spans="7:7" ht="13.5" customHeight="1">
      <c r="G462" t="str">
        <f>IF(F462="","",_xlfn.XLOOKUP(F462,PROD_A!$B$5:$B$790,PROD_A!$I$5:$I$790))</f>
        <v/>
      </c>
    </row>
    <row r="463" spans="7:7" ht="13.5" customHeight="1">
      <c r="G463" t="str">
        <f>IF(F463="","",_xlfn.XLOOKUP(F463,PROD_A!$B$5:$B$790,PROD_A!$I$5:$I$790))</f>
        <v/>
      </c>
    </row>
    <row r="464" spans="7:7" ht="13.5" customHeight="1">
      <c r="G464" t="str">
        <f>IF(F464="","",_xlfn.XLOOKUP(F464,PROD_A!$B$5:$B$790,PROD_A!$I$5:$I$790))</f>
        <v/>
      </c>
    </row>
    <row r="465" spans="7:7" ht="13.5" customHeight="1">
      <c r="G465" t="str">
        <f>IF(F465="","",_xlfn.XLOOKUP(F465,PROD_A!$B$5:$B$790,PROD_A!$I$5:$I$790))</f>
        <v/>
      </c>
    </row>
    <row r="466" spans="7:7" ht="13.5" customHeight="1">
      <c r="G466" t="str">
        <f>IF(F466="","",_xlfn.XLOOKUP(F466,PROD_A!$B$5:$B$790,PROD_A!$I$5:$I$790))</f>
        <v/>
      </c>
    </row>
    <row r="467" spans="7:7" ht="13.5" customHeight="1">
      <c r="G467" t="str">
        <f>IF(F467="","",_xlfn.XLOOKUP(F467,PROD_A!$B$5:$B$790,PROD_A!$I$5:$I$790))</f>
        <v/>
      </c>
    </row>
    <row r="468" spans="7:7" ht="13.5" customHeight="1">
      <c r="G468" t="str">
        <f>IF(F468="","",_xlfn.XLOOKUP(F468,PROD_A!$B$5:$B$790,PROD_A!$I$5:$I$790))</f>
        <v/>
      </c>
    </row>
    <row r="469" spans="7:7" ht="13.5" customHeight="1">
      <c r="G469" t="str">
        <f>IF(F469="","",_xlfn.XLOOKUP(F469,PROD_A!$B$5:$B$790,PROD_A!$I$5:$I$790))</f>
        <v/>
      </c>
    </row>
    <row r="470" spans="7:7" ht="13.5" customHeight="1">
      <c r="G470" t="str">
        <f>IF(F470="","",_xlfn.XLOOKUP(F470,PROD_A!$B$5:$B$790,PROD_A!$I$5:$I$790))</f>
        <v/>
      </c>
    </row>
    <row r="471" spans="7:7" ht="13.5" customHeight="1">
      <c r="G471" t="str">
        <f>IF(F471="","",_xlfn.XLOOKUP(F471,PROD_A!$B$5:$B$790,PROD_A!$I$5:$I$790))</f>
        <v/>
      </c>
    </row>
    <row r="472" spans="7:7" ht="13.5" customHeight="1">
      <c r="G472" t="str">
        <f>IF(F472="","",_xlfn.XLOOKUP(F472,PROD_A!$B$5:$B$790,PROD_A!$I$5:$I$790))</f>
        <v/>
      </c>
    </row>
    <row r="473" spans="7:7" ht="13.5" customHeight="1">
      <c r="G473" t="str">
        <f>IF(F473="","",_xlfn.XLOOKUP(F473,PROD_A!$B$5:$B$790,PROD_A!$I$5:$I$790))</f>
        <v/>
      </c>
    </row>
    <row r="474" spans="7:7" ht="13.5" customHeight="1">
      <c r="G474" t="str">
        <f>IF(F474="","",_xlfn.XLOOKUP(F474,PROD_A!$B$5:$B$790,PROD_A!$I$5:$I$790))</f>
        <v/>
      </c>
    </row>
    <row r="475" spans="7:7" ht="13.5" customHeight="1">
      <c r="G475" t="str">
        <f>IF(F475="","",_xlfn.XLOOKUP(F475,PROD_A!$B$5:$B$790,PROD_A!$I$5:$I$790))</f>
        <v/>
      </c>
    </row>
    <row r="476" spans="7:7" ht="13.5" customHeight="1">
      <c r="G476" t="str">
        <f>IF(F476="","",_xlfn.XLOOKUP(F476,PROD_A!$B$5:$B$790,PROD_A!$I$5:$I$790))</f>
        <v/>
      </c>
    </row>
    <row r="477" spans="7:7" ht="13.5" customHeight="1">
      <c r="G477" t="str">
        <f>IF(F477="","",_xlfn.XLOOKUP(F477,PROD_A!$B$5:$B$790,PROD_A!$I$5:$I$790))</f>
        <v/>
      </c>
    </row>
    <row r="478" spans="7:7" ht="13.5" customHeight="1">
      <c r="G478" t="str">
        <f>IF(F478="","",_xlfn.XLOOKUP(F478,PROD_A!$B$5:$B$790,PROD_A!$I$5:$I$790))</f>
        <v/>
      </c>
    </row>
    <row r="479" spans="7:7" ht="13.5" customHeight="1">
      <c r="G479" t="str">
        <f>IF(F479="","",_xlfn.XLOOKUP(F479,PROD_A!$B$5:$B$790,PROD_A!$I$5:$I$790))</f>
        <v/>
      </c>
    </row>
    <row r="480" spans="7:7" ht="13.5" customHeight="1">
      <c r="G480" t="str">
        <f>IF(F480="","",_xlfn.XLOOKUP(F480,PROD_A!$B$5:$B$790,PROD_A!$I$5:$I$790))</f>
        <v/>
      </c>
    </row>
    <row r="481" spans="7:7" ht="13.5" customHeight="1">
      <c r="G481" t="str">
        <f>IF(F481="","",_xlfn.XLOOKUP(F481,PROD_A!$B$5:$B$790,PROD_A!$I$5:$I$790))</f>
        <v/>
      </c>
    </row>
    <row r="482" spans="7:7" ht="13.5" customHeight="1">
      <c r="G482" t="str">
        <f>IF(F482="","",_xlfn.XLOOKUP(F482,PROD_A!$B$5:$B$790,PROD_A!$I$5:$I$790))</f>
        <v/>
      </c>
    </row>
    <row r="483" spans="7:7" ht="13.5" customHeight="1">
      <c r="G483" t="str">
        <f>IF(F483="","",_xlfn.XLOOKUP(F483,PROD_A!$B$5:$B$790,PROD_A!$I$5:$I$790))</f>
        <v/>
      </c>
    </row>
    <row r="484" spans="7:7" ht="13.5" customHeight="1">
      <c r="G484" t="str">
        <f>IF(F484="","",_xlfn.XLOOKUP(F484,PROD_A!$B$5:$B$790,PROD_A!$I$5:$I$790))</f>
        <v/>
      </c>
    </row>
    <row r="485" spans="7:7" ht="13.5" customHeight="1">
      <c r="G485" t="str">
        <f>IF(F485="","",_xlfn.XLOOKUP(F485,PROD_A!$B$5:$B$790,PROD_A!$I$5:$I$790))</f>
        <v/>
      </c>
    </row>
    <row r="486" spans="7:7" ht="13.5" customHeight="1">
      <c r="G486" t="str">
        <f>IF(F486="","",_xlfn.XLOOKUP(F486,PROD_A!$B$5:$B$790,PROD_A!$I$5:$I$790))</f>
        <v/>
      </c>
    </row>
    <row r="487" spans="7:7" ht="13.5" customHeight="1">
      <c r="G487" t="str">
        <f>IF(F487="","",_xlfn.XLOOKUP(F487,PROD_A!$B$5:$B$790,PROD_A!$I$5:$I$790))</f>
        <v/>
      </c>
    </row>
    <row r="488" spans="7:7" ht="13.5" customHeight="1">
      <c r="G488" t="str">
        <f>IF(F488="","",_xlfn.XLOOKUP(F488,PROD_A!$B$5:$B$790,PROD_A!$I$5:$I$790))</f>
        <v/>
      </c>
    </row>
    <row r="489" spans="7:7" ht="13.5" customHeight="1">
      <c r="G489" t="str">
        <f>IF(F489="","",_xlfn.XLOOKUP(F489,PROD_A!$B$5:$B$790,PROD_A!$I$5:$I$790))</f>
        <v/>
      </c>
    </row>
    <row r="490" spans="7:7" ht="13.5" customHeight="1">
      <c r="G490" t="str">
        <f>IF(F490="","",_xlfn.XLOOKUP(F490,PROD_A!$B$5:$B$790,PROD_A!$I$5:$I$790))</f>
        <v/>
      </c>
    </row>
    <row r="491" spans="7:7" ht="13.5" customHeight="1">
      <c r="G491" t="str">
        <f>IF(F491="","",_xlfn.XLOOKUP(F491,PROD_A!$B$5:$B$790,PROD_A!$I$5:$I$790))</f>
        <v/>
      </c>
    </row>
    <row r="492" spans="7:7" ht="13.5" customHeight="1">
      <c r="G492" t="str">
        <f>IF(F492="","",_xlfn.XLOOKUP(F492,PROD_A!$B$5:$B$790,PROD_A!$I$5:$I$790))</f>
        <v/>
      </c>
    </row>
    <row r="493" spans="7:7" ht="13.5" customHeight="1">
      <c r="G493" t="str">
        <f>IF(F493="","",_xlfn.XLOOKUP(F493,PROD_A!$B$5:$B$790,PROD_A!$I$5:$I$790))</f>
        <v/>
      </c>
    </row>
    <row r="494" spans="7:7" ht="13.5" customHeight="1">
      <c r="G494" t="str">
        <f>IF(F494="","",_xlfn.XLOOKUP(F494,PROD_A!$B$5:$B$790,PROD_A!$I$5:$I$790))</f>
        <v/>
      </c>
    </row>
    <row r="495" spans="7:7" ht="13.5" customHeight="1">
      <c r="G495" t="str">
        <f>IF(F495="","",_xlfn.XLOOKUP(F495,PROD_A!$B$5:$B$790,PROD_A!$I$5:$I$790))</f>
        <v/>
      </c>
    </row>
    <row r="496" spans="7:7" ht="13.5" customHeight="1">
      <c r="G496" t="str">
        <f>IF(F496="","",_xlfn.XLOOKUP(F496,PROD_A!$B$5:$B$790,PROD_A!$I$5:$I$790))</f>
        <v/>
      </c>
    </row>
    <row r="497" spans="7:7" ht="13.5" customHeight="1">
      <c r="G497" t="str">
        <f>IF(F497="","",_xlfn.XLOOKUP(F497,PROD_A!$B$5:$B$790,PROD_A!$I$5:$I$790))</f>
        <v/>
      </c>
    </row>
    <row r="498" spans="7:7" ht="13.5" customHeight="1">
      <c r="G498" t="str">
        <f>IF(F498="","",_xlfn.XLOOKUP(F498,PROD_A!$B$5:$B$790,PROD_A!$I$5:$I$790))</f>
        <v/>
      </c>
    </row>
    <row r="499" spans="7:7" ht="13.5" customHeight="1">
      <c r="G499" t="str">
        <f>IF(F499="","",_xlfn.XLOOKUP(F499,PROD_A!$B$5:$B$790,PROD_A!$I$5:$I$790))</f>
        <v/>
      </c>
    </row>
    <row r="500" spans="7:7" ht="13.5" customHeight="1">
      <c r="G500" t="str">
        <f>IF(F500="","",_xlfn.XLOOKUP(F500,PROD_A!$B$5:$B$790,PROD_A!$I$5:$I$790))</f>
        <v/>
      </c>
    </row>
    <row r="501" spans="7:7" ht="13.5" customHeight="1">
      <c r="G501" t="str">
        <f>IF(F501="","",_xlfn.XLOOKUP(F501,PROD_A!$B$5:$B$790,PROD_A!$I$5:$I$790))</f>
        <v/>
      </c>
    </row>
    <row r="502" spans="7:7" ht="13.5" customHeight="1">
      <c r="G502" t="str">
        <f>IF(F502="","",_xlfn.XLOOKUP(F502,PROD_A!$B$5:$B$790,PROD_A!$I$5:$I$790))</f>
        <v/>
      </c>
    </row>
    <row r="503" spans="7:7" ht="13.5" customHeight="1">
      <c r="G503" t="str">
        <f>IF(F503="","",_xlfn.XLOOKUP(F503,PROD_A!$B$5:$B$790,PROD_A!$I$5:$I$790))</f>
        <v/>
      </c>
    </row>
    <row r="504" spans="7:7" ht="13.5" customHeight="1">
      <c r="G504" t="str">
        <f>IF(F504="","",_xlfn.XLOOKUP(F504,PROD_A!$B$5:$B$790,PROD_A!$I$5:$I$790))</f>
        <v/>
      </c>
    </row>
    <row r="505" spans="7:7" ht="13.5" customHeight="1">
      <c r="G505" t="str">
        <f>IF(F505="","",_xlfn.XLOOKUP(F505,PROD_A!$B$5:$B$790,PROD_A!$I$5:$I$790))</f>
        <v/>
      </c>
    </row>
    <row r="506" spans="7:7" ht="13.5" customHeight="1">
      <c r="G506" t="str">
        <f>IF(F506="","",_xlfn.XLOOKUP(F506,PROD_A!$B$5:$B$790,PROD_A!$I$5:$I$790))</f>
        <v/>
      </c>
    </row>
    <row r="507" spans="7:7" s="415" customFormat="1" ht="13.5" customHeight="1"/>
  </sheetData>
  <sheetProtection sheet="1" objects="1" scenarios="1"/>
  <protectedRanges>
    <protectedRange sqref="C3:F3" name="Range1"/>
    <protectedRange sqref="K3" name="Range2"/>
  </protectedRanges>
  <dataValidations count="2">
    <dataValidation type="list" allowBlank="1" showInputMessage="1" showErrorMessage="1" sqref="D3" xr:uid="{C0768684-B6CF-4E68-B22D-083598B2511D}">
      <formula1>"1,2,3,4,5,6,7,8,9,10"</formula1>
    </dataValidation>
    <dataValidation type="list" allowBlank="1" showInputMessage="1" showErrorMessage="1" sqref="E3" xr:uid="{CE5653D9-22B2-40F4-A1C8-846F1200E700}">
      <formula1>"1,2,3,4,5,6,7,8,9,10,11,12,13,14,15,16"</formula1>
    </dataValidation>
  </dataValidations>
  <hyperlinks>
    <hyperlink ref="D5" r:id="rId1" xr:uid="{6D631E43-B728-4249-9588-71354A2ADD4C}"/>
  </hyperlinks>
  <pageMargins left="0.7" right="0.7" top="0.75" bottom="0.75" header="0.3" footer="0.3"/>
  <extLst>
    <ext xmlns:x14="http://schemas.microsoft.com/office/spreadsheetml/2009/9/main" uri="{CCE6A557-97BC-4b89-ADB6-D9C93CAAB3DF}">
      <x14:dataValidations xmlns:xm="http://schemas.microsoft.com/office/excel/2006/main" count="1">
        <x14:dataValidation type="list" showInputMessage="1" xr:uid="{EA867BA1-E6CA-4628-A251-D86DD00FC2A5}">
          <x14:formula1>
            <xm:f>_xlfn.ANCHORARRAY(itemCode!$L$4)</xm:f>
          </x14:formula1>
          <xm:sqref>C3</xm:sqref>
        </x14:dataValidation>
      </x14:dataValidations>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86E548-525E-4B0E-B589-0F35D3088F83}">
  <dimension ref="A2:CL504"/>
  <sheetViews>
    <sheetView topLeftCell="A277" workbookViewId="0">
      <selection activeCell="A292" sqref="A292"/>
    </sheetView>
  </sheetViews>
  <sheetFormatPr defaultColWidth="9" defaultRowHeight="13.5" customHeight="1"/>
  <cols>
    <col min="1" max="4" width="9" style="3"/>
    <col min="5" max="6" width="14.125" style="3" customWidth="1"/>
    <col min="7" max="7" width="13.75" style="3" customWidth="1"/>
    <col min="8" max="8" width="15.25" style="3" customWidth="1"/>
    <col min="9" max="9" width="21.375" style="50" customWidth="1"/>
    <col min="10" max="10" width="17.375" style="3" customWidth="1"/>
    <col min="11" max="11" width="16.75" style="3" customWidth="1"/>
    <col min="12" max="49" width="9" style="3"/>
    <col min="50" max="50" width="51.5" style="416" customWidth="1"/>
    <col min="51" max="51" width="22.5" style="3" customWidth="1"/>
    <col min="52" max="16384" width="9" style="3"/>
  </cols>
  <sheetData>
    <row r="2" spans="1:90">
      <c r="A2" s="3" t="s">
        <v>150</v>
      </c>
      <c r="CL2" s="3" t="s">
        <v>151</v>
      </c>
    </row>
    <row r="3" spans="1:90" s="36" customFormat="1" ht="16.5">
      <c r="A3" s="36" t="s">
        <v>152</v>
      </c>
      <c r="B3" s="36" t="s">
        <v>153</v>
      </c>
      <c r="C3" s="36" t="s">
        <v>154</v>
      </c>
      <c r="D3" s="36">
        <v>4</v>
      </c>
      <c r="E3" s="36">
        <v>5</v>
      </c>
      <c r="F3" s="36" t="s">
        <v>155</v>
      </c>
      <c r="G3" s="36" t="s">
        <v>156</v>
      </c>
      <c r="H3" s="36" t="s">
        <v>157</v>
      </c>
      <c r="I3" s="64" t="s">
        <v>158</v>
      </c>
      <c r="J3" s="36">
        <v>1</v>
      </c>
      <c r="K3" s="36">
        <v>2</v>
      </c>
      <c r="L3" s="36">
        <v>3</v>
      </c>
      <c r="M3" s="36">
        <v>4</v>
      </c>
      <c r="N3" s="36">
        <v>5</v>
      </c>
      <c r="O3" s="36">
        <v>6</v>
      </c>
      <c r="P3" s="36">
        <v>7</v>
      </c>
      <c r="Q3" s="36">
        <v>8</v>
      </c>
      <c r="R3" s="36">
        <v>9</v>
      </c>
      <c r="S3" s="36">
        <v>10</v>
      </c>
      <c r="T3" s="36">
        <v>11</v>
      </c>
      <c r="U3" s="36">
        <v>12</v>
      </c>
      <c r="V3" s="36">
        <v>13</v>
      </c>
      <c r="W3" s="36">
        <v>14</v>
      </c>
      <c r="X3" s="36">
        <v>15</v>
      </c>
      <c r="Y3" s="36">
        <v>16</v>
      </c>
      <c r="Z3" s="36">
        <v>17</v>
      </c>
      <c r="AA3" s="36">
        <v>18</v>
      </c>
      <c r="AB3" s="36">
        <v>19</v>
      </c>
      <c r="AC3" s="36">
        <v>20</v>
      </c>
      <c r="AD3" s="36">
        <v>21</v>
      </c>
      <c r="AE3" s="36">
        <v>22</v>
      </c>
      <c r="AF3" s="36">
        <v>23</v>
      </c>
      <c r="AG3" s="36">
        <v>24</v>
      </c>
      <c r="AH3" s="36">
        <v>25</v>
      </c>
      <c r="AI3" s="36">
        <v>26</v>
      </c>
      <c r="AJ3" s="36">
        <v>27</v>
      </c>
      <c r="AK3" s="36">
        <v>28</v>
      </c>
      <c r="AL3" s="36">
        <v>29</v>
      </c>
      <c r="AM3" s="36">
        <v>30</v>
      </c>
      <c r="AN3" s="36">
        <v>31</v>
      </c>
      <c r="AO3" s="36">
        <v>32</v>
      </c>
      <c r="AP3" s="36">
        <v>33</v>
      </c>
      <c r="AQ3" s="36">
        <v>34</v>
      </c>
      <c r="AR3" s="36">
        <v>35</v>
      </c>
      <c r="AS3" s="36">
        <v>36</v>
      </c>
      <c r="AT3" s="36">
        <v>37</v>
      </c>
      <c r="AU3" s="36">
        <v>38</v>
      </c>
      <c r="AV3" s="36">
        <v>39</v>
      </c>
      <c r="AW3" s="36">
        <v>40</v>
      </c>
      <c r="AX3" s="417">
        <v>1</v>
      </c>
      <c r="AY3" s="36">
        <v>2</v>
      </c>
      <c r="AZ3" s="36">
        <v>3</v>
      </c>
      <c r="BA3" s="36">
        <v>4</v>
      </c>
      <c r="BB3" s="36">
        <v>5</v>
      </c>
      <c r="BC3" s="36">
        <v>6</v>
      </c>
      <c r="BD3" s="36">
        <v>7</v>
      </c>
      <c r="BE3" s="36">
        <v>8</v>
      </c>
      <c r="BF3" s="36">
        <v>9</v>
      </c>
      <c r="BG3" s="36">
        <v>10</v>
      </c>
      <c r="BH3" s="36">
        <v>11</v>
      </c>
      <c r="BI3" s="36">
        <v>12</v>
      </c>
      <c r="BJ3" s="36">
        <v>13</v>
      </c>
      <c r="BK3" s="36">
        <v>14</v>
      </c>
      <c r="BL3" s="36">
        <v>15</v>
      </c>
      <c r="BM3" s="36">
        <v>16</v>
      </c>
      <c r="BN3" s="36">
        <v>17</v>
      </c>
      <c r="BO3" s="36">
        <v>18</v>
      </c>
      <c r="BP3" s="36">
        <v>19</v>
      </c>
      <c r="BQ3" s="36">
        <v>20</v>
      </c>
      <c r="BR3" s="36">
        <v>21</v>
      </c>
      <c r="BS3" s="36">
        <v>22</v>
      </c>
      <c r="BT3" s="36">
        <v>23</v>
      </c>
      <c r="BU3" s="36">
        <v>24</v>
      </c>
      <c r="BV3" s="36">
        <v>25</v>
      </c>
      <c r="BW3" s="36">
        <v>26</v>
      </c>
      <c r="BX3" s="36">
        <v>27</v>
      </c>
      <c r="BY3" s="36">
        <v>28</v>
      </c>
      <c r="BZ3" s="36">
        <v>29</v>
      </c>
      <c r="CA3" s="36">
        <v>30</v>
      </c>
      <c r="CB3" s="36">
        <v>31</v>
      </c>
      <c r="CC3" s="36">
        <v>32</v>
      </c>
      <c r="CD3" s="36">
        <v>33</v>
      </c>
      <c r="CE3" s="36">
        <v>34</v>
      </c>
      <c r="CF3" s="36">
        <v>35</v>
      </c>
      <c r="CG3" s="36">
        <v>36</v>
      </c>
      <c r="CH3" s="36">
        <v>37</v>
      </c>
      <c r="CI3" s="36">
        <v>38</v>
      </c>
      <c r="CJ3" s="36">
        <v>39</v>
      </c>
      <c r="CK3" s="36">
        <v>40</v>
      </c>
    </row>
    <row r="4" spans="1:90" ht="33">
      <c r="A4" s="3" cm="1">
        <f t="array" ref="A4:E99">[1]DB!A3:E98</f>
        <v>1</v>
      </c>
      <c r="B4" s="3" t="str">
        <v>AG-3</v>
      </c>
      <c r="C4" s="3" t="str">
        <v>WSLRW-AG-3</v>
      </c>
      <c r="D4" s="3" t="str">
        <v>|SKU|Firmware Version|Item codes|Hardware Version|FW Released Date (DD/MMM/YYYY)|Summary Information about FW|Sensor Type ID|SKU Name for Software|Edit Date
(DD/MMM/YYYY)|Edit by|Edit Content|Status (Draft, Final)|||||||</v>
      </c>
      <c r="E4" s="3" t="str">
        <v>|WSLRW-AG|3|WSLRW-AG-01
WSLRW-AG-02|2|44810|Using new acceleration chip, add zero offset functions|13|Daviteq LoRaWAN Tilt (AG) Sensor|44872|Phan Văn Lực|Update content|Final|||||||</v>
      </c>
      <c r="F4" s="3" t="str">
        <f>MID(C4,1,FIND("-",C4,7)-1)</f>
        <v>WSLRW-AG</v>
      </c>
      <c r="G4" s="3" t="str">
        <f>MID(E4,SEARCH("|",E4,2)+1,SEARCH("|",E4,SEARCH("|",E4,2)+1)-SEARCH("|",E4,2)-1)</f>
        <v>3</v>
      </c>
      <c r="H4" s="50" t="str">
        <f>MID(E4,SEARCH("|",E4,SEARCH("|",E4,SEARCH("|",E4,2)+1)+1)+1,
SEARCH("|",E4,SEARCH("|",E4,SEARCH("|",E4,SEARCH("|",E4,2)+1)+1)+1)
-SEARCH("|",E4,SEARCH("|",E4,SEARCH("|",E4,2)+1)+1)-1)</f>
        <v>2</v>
      </c>
      <c r="I4" s="50" t="str">
        <f>MID(E4,SEARCH("|",E4,SEARCH("|",E4,2)+1)+1,SEARCH("|",E4,SEARCH("|",E4,SEARCH("|",E4,2)+1)+1)-SEARCH("|",E4,SEARCH("|",E4,2)+1)-1)</f>
        <v>WSLRW-AG-01
WSLRW-AG-02</v>
      </c>
      <c r="J4" s="3" t="str" cm="1">
        <f t="array" ref="J4:K4">_xlfn.TEXTSPLIT(I4,CHAR(10),,TRUE,0)</f>
        <v>WSLRW-AG-01</v>
      </c>
      <c r="K4" s="3" t="str">
        <v>WSLRW-AG-02</v>
      </c>
      <c r="AX4" s="416" t="str">
        <f>IF(J4="","",J4&amp;"|"&amp;$H4&amp;"|"&amp;$G4&amp;"\"&amp;$F4)</f>
        <v>WSLRW-AG-01|2|3\WSLRW-AG</v>
      </c>
      <c r="AY4" s="416" t="str">
        <f t="shared" ref="AY4:CK4" si="0">IF(K4="","",K4&amp;"|"&amp;$H4&amp;"|"&amp;$G4&amp;"\"&amp;$F4)</f>
        <v>WSLRW-AG-02|2|3\WSLRW-AG</v>
      </c>
      <c r="AZ4" s="416" t="str">
        <f t="shared" si="0"/>
        <v/>
      </c>
      <c r="BA4" s="416" t="str">
        <f t="shared" si="0"/>
        <v/>
      </c>
      <c r="BB4" s="416" t="str">
        <f t="shared" si="0"/>
        <v/>
      </c>
      <c r="BC4" s="416" t="str">
        <f t="shared" si="0"/>
        <v/>
      </c>
      <c r="BD4" s="416" t="str">
        <f t="shared" si="0"/>
        <v/>
      </c>
      <c r="BE4" s="416" t="str">
        <f t="shared" si="0"/>
        <v/>
      </c>
      <c r="BF4" s="416" t="str">
        <f t="shared" si="0"/>
        <v/>
      </c>
      <c r="BG4" s="416" t="str">
        <f t="shared" si="0"/>
        <v/>
      </c>
      <c r="BH4" s="416" t="str">
        <f t="shared" si="0"/>
        <v/>
      </c>
      <c r="BI4" s="416" t="str">
        <f t="shared" si="0"/>
        <v/>
      </c>
      <c r="BJ4" s="416" t="str">
        <f t="shared" si="0"/>
        <v/>
      </c>
      <c r="BK4" s="416" t="str">
        <f t="shared" si="0"/>
        <v/>
      </c>
      <c r="BL4" s="416" t="str">
        <f t="shared" si="0"/>
        <v/>
      </c>
      <c r="BM4" s="416" t="str">
        <f t="shared" si="0"/>
        <v/>
      </c>
      <c r="BN4" s="416" t="str">
        <f t="shared" si="0"/>
        <v/>
      </c>
      <c r="BO4" s="416" t="str">
        <f t="shared" si="0"/>
        <v/>
      </c>
      <c r="BP4" s="416" t="str">
        <f t="shared" si="0"/>
        <v/>
      </c>
      <c r="BQ4" s="416" t="str">
        <f t="shared" si="0"/>
        <v/>
      </c>
      <c r="BR4" s="416" t="str">
        <f t="shared" si="0"/>
        <v/>
      </c>
      <c r="BS4" s="416" t="str">
        <f t="shared" si="0"/>
        <v/>
      </c>
      <c r="BT4" s="416" t="str">
        <f t="shared" si="0"/>
        <v/>
      </c>
      <c r="BU4" s="416" t="str">
        <f t="shared" si="0"/>
        <v/>
      </c>
      <c r="BV4" s="416" t="str">
        <f t="shared" si="0"/>
        <v/>
      </c>
      <c r="BW4" s="416" t="str">
        <f t="shared" si="0"/>
        <v/>
      </c>
      <c r="BX4" s="416" t="str">
        <f t="shared" si="0"/>
        <v/>
      </c>
      <c r="BY4" s="416" t="str">
        <f t="shared" si="0"/>
        <v/>
      </c>
      <c r="BZ4" s="416" t="str">
        <f t="shared" si="0"/>
        <v/>
      </c>
      <c r="CA4" s="416" t="str">
        <f t="shared" si="0"/>
        <v/>
      </c>
      <c r="CB4" s="416" t="str">
        <f t="shared" si="0"/>
        <v/>
      </c>
      <c r="CC4" s="416" t="str">
        <f t="shared" si="0"/>
        <v/>
      </c>
      <c r="CD4" s="416" t="str">
        <f t="shared" si="0"/>
        <v/>
      </c>
      <c r="CE4" s="416" t="str">
        <f t="shared" si="0"/>
        <v/>
      </c>
      <c r="CF4" s="416" t="str">
        <f t="shared" si="0"/>
        <v/>
      </c>
      <c r="CG4" s="416" t="str">
        <f t="shared" si="0"/>
        <v/>
      </c>
      <c r="CH4" s="416" t="str">
        <f t="shared" si="0"/>
        <v/>
      </c>
      <c r="CI4" s="416" t="str">
        <f t="shared" si="0"/>
        <v/>
      </c>
      <c r="CJ4" s="416" t="str">
        <f t="shared" si="0"/>
        <v/>
      </c>
      <c r="CK4" s="416" t="str">
        <f t="shared" si="0"/>
        <v/>
      </c>
    </row>
    <row r="5" spans="1:90" ht="33">
      <c r="A5" s="3">
        <v>2</v>
      </c>
      <c r="B5" s="3" t="str">
        <v>AG-4</v>
      </c>
      <c r="C5" s="3" t="str">
        <v>WSLRW-AG-4</v>
      </c>
      <c r="D5" s="3" t="str">
        <v>|SKU|Firmware Version|Item codes|Hardware Version|FW Released Date (DD/MMM/YYYY)|Summary Information about FW|Sensor Type ID|SKU Name for Software|Edit Date
(DD/MMM/YYYY)|Edit by|Edit Content|Status (Draft, Final)|||||||</v>
      </c>
      <c r="E5" s="3" t="str">
        <v>|WSLRW-AG|4|WSLRW-AG-01
WSLRW-AG-02|2|44783|Add alarm function |13|Daviteq LoRaWAN Tilt (AG) Sensor|44842|Lực|Update content|Final|||||||</v>
      </c>
      <c r="F5" s="3" t="str">
        <f t="shared" ref="F5:F68" si="1">MID(C5,1,FIND("-",C5,7)-1)</f>
        <v>WSLRW-AG</v>
      </c>
      <c r="G5" s="3" t="str">
        <f t="shared" ref="G5:G68" si="2">MID(E5,SEARCH("|",E5,2)+1,SEARCH("|",E5,SEARCH("|",E5,2)+1)-SEARCH("|",E5,2)-1)</f>
        <v>4</v>
      </c>
      <c r="H5" s="50" t="str">
        <f t="shared" ref="H5:H68" si="3">MID(E5,SEARCH("|",E5,SEARCH("|",E5,SEARCH("|",E5,2)+1)+1)+1,
SEARCH("|",E5,SEARCH("|",E5,SEARCH("|",E5,SEARCH("|",E5,2)+1)+1)+1)
-SEARCH("|",E5,SEARCH("|",E5,SEARCH("|",E5,2)+1)+1)-1)</f>
        <v>2</v>
      </c>
      <c r="I5" s="50" t="str">
        <f t="shared" ref="I5:I68" si="4">MID(E5,SEARCH("|",E5,SEARCH("|",E5,2)+1)+1,SEARCH("|",E5,SEARCH("|",E5,SEARCH("|",E5,2)+1)+1)-SEARCH("|",E5,SEARCH("|",E5,2)+1)-1)</f>
        <v>WSLRW-AG-01
WSLRW-AG-02</v>
      </c>
      <c r="J5" s="3" t="str" cm="1">
        <f t="array" ref="J5:K5">_xlfn.TEXTSPLIT(I5,CHAR(10),,TRUE,0)</f>
        <v>WSLRW-AG-01</v>
      </c>
      <c r="K5" s="3" t="str">
        <v>WSLRW-AG-02</v>
      </c>
      <c r="AX5" s="416" t="str">
        <f t="shared" ref="AX5:AX68" si="5">IF(J5="","",J5&amp;"|"&amp;$H5&amp;"|"&amp;$G5&amp;"\"&amp;$F5)</f>
        <v>WSLRW-AG-01|2|4\WSLRW-AG</v>
      </c>
      <c r="AY5" s="416" t="str">
        <f t="shared" ref="AY5:AY68" si="6">IF(K5="","",K5&amp;"|"&amp;$H5&amp;"|"&amp;$G5&amp;"\"&amp;$F5)</f>
        <v>WSLRW-AG-02|2|4\WSLRW-AG</v>
      </c>
      <c r="AZ5" s="416" t="str">
        <f t="shared" ref="AZ5:AZ68" si="7">IF(L5="","",L5&amp;"|"&amp;$H5&amp;"|"&amp;$G5&amp;"\"&amp;$F5)</f>
        <v/>
      </c>
      <c r="BA5" s="416" t="str">
        <f t="shared" ref="BA5:BA68" si="8">IF(M5="","",M5&amp;"|"&amp;$H5&amp;"|"&amp;$G5&amp;"\"&amp;$F5)</f>
        <v/>
      </c>
      <c r="BB5" s="416" t="str">
        <f t="shared" ref="BB5:BB68" si="9">IF(N5="","",N5&amp;"|"&amp;$H5&amp;"|"&amp;$G5&amp;"\"&amp;$F5)</f>
        <v/>
      </c>
      <c r="BC5" s="416" t="str">
        <f t="shared" ref="BC5:BC68" si="10">IF(O5="","",O5&amp;"|"&amp;$H5&amp;"|"&amp;$G5&amp;"\"&amp;$F5)</f>
        <v/>
      </c>
      <c r="BD5" s="416" t="str">
        <f t="shared" ref="BD5:BD68" si="11">IF(P5="","",P5&amp;"|"&amp;$H5&amp;"|"&amp;$G5&amp;"\"&amp;$F5)</f>
        <v/>
      </c>
      <c r="BE5" s="416" t="str">
        <f t="shared" ref="BE5:BE68" si="12">IF(Q5="","",Q5&amp;"|"&amp;$H5&amp;"|"&amp;$G5&amp;"\"&amp;$F5)</f>
        <v/>
      </c>
      <c r="BF5" s="416" t="str">
        <f t="shared" ref="BF5:BF68" si="13">IF(R5="","",R5&amp;"|"&amp;$H5&amp;"|"&amp;$G5&amp;"\"&amp;$F5)</f>
        <v/>
      </c>
      <c r="BG5" s="416" t="str">
        <f t="shared" ref="BG5:BG68" si="14">IF(S5="","",S5&amp;"|"&amp;$H5&amp;"|"&amp;$G5&amp;"\"&amp;$F5)</f>
        <v/>
      </c>
      <c r="BH5" s="416" t="str">
        <f t="shared" ref="BH5:BH68" si="15">IF(T5="","",T5&amp;"|"&amp;$H5&amp;"|"&amp;$G5&amp;"\"&amp;$F5)</f>
        <v/>
      </c>
      <c r="BI5" s="416" t="str">
        <f t="shared" ref="BI5:BI68" si="16">IF(U5="","",U5&amp;"|"&amp;$H5&amp;"|"&amp;$G5&amp;"\"&amp;$F5)</f>
        <v/>
      </c>
      <c r="BJ5" s="416" t="str">
        <f t="shared" ref="BJ5:BJ68" si="17">IF(V5="","",V5&amp;"|"&amp;$H5&amp;"|"&amp;$G5&amp;"\"&amp;$F5)</f>
        <v/>
      </c>
      <c r="BK5" s="416" t="str">
        <f t="shared" ref="BK5:BK68" si="18">IF(W5="","",W5&amp;"|"&amp;$H5&amp;"|"&amp;$G5&amp;"\"&amp;$F5)</f>
        <v/>
      </c>
      <c r="BL5" s="416" t="str">
        <f t="shared" ref="BL5:BL68" si="19">IF(X5="","",X5&amp;"|"&amp;$H5&amp;"|"&amp;$G5&amp;"\"&amp;$F5)</f>
        <v/>
      </c>
      <c r="BM5" s="416" t="str">
        <f t="shared" ref="BM5:BM68" si="20">IF(Y5="","",Y5&amp;"|"&amp;$H5&amp;"|"&amp;$G5&amp;"\"&amp;$F5)</f>
        <v/>
      </c>
      <c r="BN5" s="416" t="str">
        <f t="shared" ref="BN5:BN68" si="21">IF(Z5="","",Z5&amp;"|"&amp;$H5&amp;"|"&amp;$G5&amp;"\"&amp;$F5)</f>
        <v/>
      </c>
      <c r="BO5" s="416" t="str">
        <f t="shared" ref="BO5:BO68" si="22">IF(AA5="","",AA5&amp;"|"&amp;$H5&amp;"|"&amp;$G5&amp;"\"&amp;$F5)</f>
        <v/>
      </c>
      <c r="BP5" s="416" t="str">
        <f t="shared" ref="BP5:BP68" si="23">IF(AB5="","",AB5&amp;"|"&amp;$H5&amp;"|"&amp;$G5&amp;"\"&amp;$F5)</f>
        <v/>
      </c>
      <c r="BQ5" s="416" t="str">
        <f t="shared" ref="BQ5:BQ68" si="24">IF(AC5="","",AC5&amp;"|"&amp;$H5&amp;"|"&amp;$G5&amp;"\"&amp;$F5)</f>
        <v/>
      </c>
      <c r="BR5" s="416" t="str">
        <f t="shared" ref="BR5:BR68" si="25">IF(AD5="","",AD5&amp;"|"&amp;$H5&amp;"|"&amp;$G5&amp;"\"&amp;$F5)</f>
        <v/>
      </c>
      <c r="BS5" s="416" t="str">
        <f t="shared" ref="BS5:BS68" si="26">IF(AE5="","",AE5&amp;"|"&amp;$H5&amp;"|"&amp;$G5&amp;"\"&amp;$F5)</f>
        <v/>
      </c>
      <c r="BT5" s="416" t="str">
        <f t="shared" ref="BT5:BT68" si="27">IF(AF5="","",AF5&amp;"|"&amp;$H5&amp;"|"&amp;$G5&amp;"\"&amp;$F5)</f>
        <v/>
      </c>
      <c r="BU5" s="416" t="str">
        <f t="shared" ref="BU5:BU68" si="28">IF(AG5="","",AG5&amp;"|"&amp;$H5&amp;"|"&amp;$G5&amp;"\"&amp;$F5)</f>
        <v/>
      </c>
      <c r="BV5" s="416" t="str">
        <f t="shared" ref="BV5:BV68" si="29">IF(AH5="","",AH5&amp;"|"&amp;$H5&amp;"|"&amp;$G5&amp;"\"&amp;$F5)</f>
        <v/>
      </c>
      <c r="BW5" s="416" t="str">
        <f t="shared" ref="BW5:BW68" si="30">IF(AI5="","",AI5&amp;"|"&amp;$H5&amp;"|"&amp;$G5&amp;"\"&amp;$F5)</f>
        <v/>
      </c>
      <c r="BX5" s="416" t="str">
        <f t="shared" ref="BX5:BX68" si="31">IF(AJ5="","",AJ5&amp;"|"&amp;$H5&amp;"|"&amp;$G5&amp;"\"&amp;$F5)</f>
        <v/>
      </c>
      <c r="BY5" s="416" t="str">
        <f t="shared" ref="BY5:BY68" si="32">IF(AK5="","",AK5&amp;"|"&amp;$H5&amp;"|"&amp;$G5&amp;"\"&amp;$F5)</f>
        <v/>
      </c>
      <c r="BZ5" s="416" t="str">
        <f t="shared" ref="BZ5:BZ68" si="33">IF(AL5="","",AL5&amp;"|"&amp;$H5&amp;"|"&amp;$G5&amp;"\"&amp;$F5)</f>
        <v/>
      </c>
      <c r="CA5" s="416" t="str">
        <f t="shared" ref="CA5:CA68" si="34">IF(AM5="","",AM5&amp;"|"&amp;$H5&amp;"|"&amp;$G5&amp;"\"&amp;$F5)</f>
        <v/>
      </c>
      <c r="CB5" s="416" t="str">
        <f t="shared" ref="CB5:CB68" si="35">IF(AN5="","",AN5&amp;"|"&amp;$H5&amp;"|"&amp;$G5&amp;"\"&amp;$F5)</f>
        <v/>
      </c>
      <c r="CC5" s="416" t="str">
        <f t="shared" ref="CC5:CC68" si="36">IF(AO5="","",AO5&amp;"|"&amp;$H5&amp;"|"&amp;$G5&amp;"\"&amp;$F5)</f>
        <v/>
      </c>
      <c r="CD5" s="416" t="str">
        <f t="shared" ref="CD5:CD68" si="37">IF(AP5="","",AP5&amp;"|"&amp;$H5&amp;"|"&amp;$G5&amp;"\"&amp;$F5)</f>
        <v/>
      </c>
      <c r="CE5" s="416" t="str">
        <f t="shared" ref="CE5:CE68" si="38">IF(AQ5="","",AQ5&amp;"|"&amp;$H5&amp;"|"&amp;$G5&amp;"\"&amp;$F5)</f>
        <v/>
      </c>
      <c r="CF5" s="416" t="str">
        <f t="shared" ref="CF5:CF68" si="39">IF(AR5="","",AR5&amp;"|"&amp;$H5&amp;"|"&amp;$G5&amp;"\"&amp;$F5)</f>
        <v/>
      </c>
      <c r="CG5" s="416" t="str">
        <f t="shared" ref="CG5:CG68" si="40">IF(AS5="","",AS5&amp;"|"&amp;$H5&amp;"|"&amp;$G5&amp;"\"&amp;$F5)</f>
        <v/>
      </c>
      <c r="CH5" s="416" t="str">
        <f t="shared" ref="CH5:CH68" si="41">IF(AT5="","",AT5&amp;"|"&amp;$H5&amp;"|"&amp;$G5&amp;"\"&amp;$F5)</f>
        <v/>
      </c>
      <c r="CI5" s="416" t="str">
        <f t="shared" ref="CI5:CI68" si="42">IF(AU5="","",AU5&amp;"|"&amp;$H5&amp;"|"&amp;$G5&amp;"\"&amp;$F5)</f>
        <v/>
      </c>
      <c r="CJ5" s="416" t="str">
        <f t="shared" ref="CJ5:CJ68" si="43">IF(AV5="","",AV5&amp;"|"&amp;$H5&amp;"|"&amp;$G5&amp;"\"&amp;$F5)</f>
        <v/>
      </c>
      <c r="CK5" s="416" t="str">
        <f t="shared" ref="CK5:CK68" si="44">IF(AW5="","",AW5&amp;"|"&amp;$H5&amp;"|"&amp;$G5&amp;"\"&amp;$F5)</f>
        <v/>
      </c>
    </row>
    <row r="6" spans="1:90" ht="131.25">
      <c r="A6" s="3">
        <v>3</v>
      </c>
      <c r="B6" s="3" t="str">
        <v>G4-2</v>
      </c>
      <c r="C6" s="3" t="str">
        <v>WSLRW-G4-2</v>
      </c>
      <c r="D6" s="3" t="str">
        <v>|SKU|Firmware Version|Item codes|Hardware Version|FW Released Date (DD/MMM/YYYY)|Summary Information about FW|Sensor Type ID|SKU Name for Software|Edit Date
(DD/MMM/YYYY)|Edit by|Edit Content|Status (Draft, Final)|||||||</v>
      </c>
      <c r="E6" s="3" t="str">
        <v>|WSLRW-G4|2|WSLRW-G4-CL2-20-01
WSLRW-G4-CO-200-01
WSLRW-G4-H2S-50-01
WSLRW-G4-NH3-100-01
WSLRW-G4F-CL2-20-01
WSLRW-G4F-CO-200-01
WSLRW-G4F-H2S-50-01
WSLRW-G4F-NH3-100-01|2|44882|1.Add regions: AS923-2, AS923-3, AS923-1-Japan
2.Using new chip
3.Enable to change the frequency channel in band EU868|30|Daviteq LoraWAN 4-Seri Gas  Sensor|44907|Lực|Update content|Final|||||||</v>
      </c>
      <c r="F6" s="3" t="str">
        <f t="shared" si="1"/>
        <v>WSLRW-G4</v>
      </c>
      <c r="G6" s="3" t="str">
        <f t="shared" si="2"/>
        <v>2</v>
      </c>
      <c r="H6" s="50" t="str">
        <f t="shared" si="3"/>
        <v>2</v>
      </c>
      <c r="I6" s="50" t="str">
        <f t="shared" si="4"/>
        <v>WSLRW-G4-CL2-20-01
WSLRW-G4-CO-200-01
WSLRW-G4-H2S-50-01
WSLRW-G4-NH3-100-01
WSLRW-G4F-CL2-20-01
WSLRW-G4F-CO-200-01
WSLRW-G4F-H2S-50-01
WSLRW-G4F-NH3-100-01</v>
      </c>
      <c r="J6" s="3" t="str" cm="1">
        <f t="array" ref="J6:Q6">_xlfn.TEXTSPLIT(I6,CHAR(10),,TRUE,0)</f>
        <v>WSLRW-G4-CL2-20-01</v>
      </c>
      <c r="K6" s="3" t="str">
        <v>WSLRW-G4-CO-200-01</v>
      </c>
      <c r="L6" s="3" t="str">
        <v>WSLRW-G4-H2S-50-01</v>
      </c>
      <c r="M6" s="3" t="str">
        <v>WSLRW-G4-NH3-100-01</v>
      </c>
      <c r="N6" s="3" t="str">
        <v>WSLRW-G4F-CL2-20-01</v>
      </c>
      <c r="O6" s="3" t="str">
        <v>WSLRW-G4F-CO-200-01</v>
      </c>
      <c r="P6" s="3" t="str">
        <v>WSLRW-G4F-H2S-50-01</v>
      </c>
      <c r="Q6" s="3" t="str">
        <v>WSLRW-G4F-NH3-100-01</v>
      </c>
      <c r="AX6" s="416" t="str">
        <f t="shared" si="5"/>
        <v>WSLRW-G4-CL2-20-01|2|2\WSLRW-G4</v>
      </c>
      <c r="AY6" s="416" t="str">
        <f t="shared" si="6"/>
        <v>WSLRW-G4-CO-200-01|2|2\WSLRW-G4</v>
      </c>
      <c r="AZ6" s="416" t="str">
        <f t="shared" si="7"/>
        <v>WSLRW-G4-H2S-50-01|2|2\WSLRW-G4</v>
      </c>
      <c r="BA6" s="416" t="str">
        <f t="shared" si="8"/>
        <v>WSLRW-G4-NH3-100-01|2|2\WSLRW-G4</v>
      </c>
      <c r="BB6" s="416" t="str">
        <f t="shared" si="9"/>
        <v>WSLRW-G4F-CL2-20-01|2|2\WSLRW-G4</v>
      </c>
      <c r="BC6" s="416" t="str">
        <f t="shared" si="10"/>
        <v>WSLRW-G4F-CO-200-01|2|2\WSLRW-G4</v>
      </c>
      <c r="BD6" s="416" t="str">
        <f t="shared" si="11"/>
        <v>WSLRW-G4F-H2S-50-01|2|2\WSLRW-G4</v>
      </c>
      <c r="BE6" s="416" t="str">
        <f t="shared" si="12"/>
        <v>WSLRW-G4F-NH3-100-01|2|2\WSLRW-G4</v>
      </c>
      <c r="BF6" s="416" t="str">
        <f t="shared" si="13"/>
        <v/>
      </c>
      <c r="BG6" s="416" t="str">
        <f t="shared" si="14"/>
        <v/>
      </c>
      <c r="BH6" s="416" t="str">
        <f t="shared" si="15"/>
        <v/>
      </c>
      <c r="BI6" s="416" t="str">
        <f t="shared" si="16"/>
        <v/>
      </c>
      <c r="BJ6" s="416" t="str">
        <f t="shared" si="17"/>
        <v/>
      </c>
      <c r="BK6" s="416" t="str">
        <f t="shared" si="18"/>
        <v/>
      </c>
      <c r="BL6" s="416" t="str">
        <f t="shared" si="19"/>
        <v/>
      </c>
      <c r="BM6" s="416" t="str">
        <f t="shared" si="20"/>
        <v/>
      </c>
      <c r="BN6" s="416" t="str">
        <f t="shared" si="21"/>
        <v/>
      </c>
      <c r="BO6" s="416" t="str">
        <f t="shared" si="22"/>
        <v/>
      </c>
      <c r="BP6" s="416" t="str">
        <f t="shared" si="23"/>
        <v/>
      </c>
      <c r="BQ6" s="416" t="str">
        <f t="shared" si="24"/>
        <v/>
      </c>
      <c r="BR6" s="416" t="str">
        <f t="shared" si="25"/>
        <v/>
      </c>
      <c r="BS6" s="416" t="str">
        <f t="shared" si="26"/>
        <v/>
      </c>
      <c r="BT6" s="416" t="str">
        <f t="shared" si="27"/>
        <v/>
      </c>
      <c r="BU6" s="416" t="str">
        <f t="shared" si="28"/>
        <v/>
      </c>
      <c r="BV6" s="416" t="str">
        <f t="shared" si="29"/>
        <v/>
      </c>
      <c r="BW6" s="416" t="str">
        <f t="shared" si="30"/>
        <v/>
      </c>
      <c r="BX6" s="416" t="str">
        <f t="shared" si="31"/>
        <v/>
      </c>
      <c r="BY6" s="416" t="str">
        <f t="shared" si="32"/>
        <v/>
      </c>
      <c r="BZ6" s="416" t="str">
        <f t="shared" si="33"/>
        <v/>
      </c>
      <c r="CA6" s="416" t="str">
        <f t="shared" si="34"/>
        <v/>
      </c>
      <c r="CB6" s="416" t="str">
        <f t="shared" si="35"/>
        <v/>
      </c>
      <c r="CC6" s="416" t="str">
        <f t="shared" si="36"/>
        <v/>
      </c>
      <c r="CD6" s="416" t="str">
        <f t="shared" si="37"/>
        <v/>
      </c>
      <c r="CE6" s="416" t="str">
        <f t="shared" si="38"/>
        <v/>
      </c>
      <c r="CF6" s="416" t="str">
        <f t="shared" si="39"/>
        <v/>
      </c>
      <c r="CG6" s="416" t="str">
        <f t="shared" si="40"/>
        <v/>
      </c>
      <c r="CH6" s="416" t="str">
        <f t="shared" si="41"/>
        <v/>
      </c>
      <c r="CI6" s="416" t="str">
        <f t="shared" si="42"/>
        <v/>
      </c>
      <c r="CJ6" s="416" t="str">
        <f t="shared" si="43"/>
        <v/>
      </c>
      <c r="CK6" s="416" t="str">
        <f t="shared" si="44"/>
        <v/>
      </c>
    </row>
    <row r="7" spans="1:90" ht="16.5">
      <c r="A7" s="3">
        <v>4</v>
      </c>
      <c r="B7" s="3" t="str">
        <v>SMT07-2</v>
      </c>
      <c r="C7" s="3" t="str">
        <v>WSLRW-SMT07-2</v>
      </c>
      <c r="D7" s="3" t="str">
        <v>|SKU|Firmware Version|Item codes|Hardware Version|FW Released Date (DD/MMM/YYYY)|Summary Information about FW|Sensor Type ID|SKU Name for Software|Edit Date
(DD/MMM/YYYY)|Edit by|Edit Content|Status (Draft, Final)|||||||</v>
      </c>
      <c r="E7" s="3" t="str">
        <v>|WSLRW-SMT07|2|WSLRW-SMT-07|2|45099|1.Add regions: AS923-2, AS923-3, AS923-1-Japan
2.Enable to change the frequency channel in band EU868 IN865 RU864 KR920 AS923 AU915 US915 and default 1
3.Add Heartbeat event
4.Payload updates
5.Using new sensor =&gt; set SOIL_MOISTURE_FACTOR (for manufacturer)
6.Add feature: The interval between any subsequent packets is 180 seconds|12|Daviteq LoraWAN 7in1 Soil Moisture (SMT07) Sensor|45135|Luc|Update description|Final|||||||</v>
      </c>
      <c r="F7" s="3" t="str">
        <f t="shared" si="1"/>
        <v>WSLRW-SMT07</v>
      </c>
      <c r="G7" s="3" t="str">
        <f t="shared" si="2"/>
        <v>2</v>
      </c>
      <c r="H7" s="50" t="str">
        <f t="shared" si="3"/>
        <v>2</v>
      </c>
      <c r="I7" s="50" t="str">
        <f t="shared" si="4"/>
        <v>WSLRW-SMT-07</v>
      </c>
      <c r="J7" s="3" t="str" cm="1">
        <f t="array" ref="J7">_xlfn.TEXTSPLIT(I7,CHAR(10),,TRUE,0)</f>
        <v>WSLRW-SMT-07</v>
      </c>
      <c r="AX7" s="416" t="str">
        <f t="shared" si="5"/>
        <v>WSLRW-SMT-07|2|2\WSLRW-SMT07</v>
      </c>
      <c r="AY7" s="416" t="str">
        <f t="shared" si="6"/>
        <v/>
      </c>
      <c r="AZ7" s="416" t="str">
        <f t="shared" si="7"/>
        <v/>
      </c>
      <c r="BA7" s="416" t="str">
        <f t="shared" si="8"/>
        <v/>
      </c>
      <c r="BB7" s="416" t="str">
        <f t="shared" si="9"/>
        <v/>
      </c>
      <c r="BC7" s="416" t="str">
        <f t="shared" si="10"/>
        <v/>
      </c>
      <c r="BD7" s="416" t="str">
        <f t="shared" si="11"/>
        <v/>
      </c>
      <c r="BE7" s="416" t="str">
        <f t="shared" si="12"/>
        <v/>
      </c>
      <c r="BF7" s="416" t="str">
        <f t="shared" si="13"/>
        <v/>
      </c>
      <c r="BG7" s="416" t="str">
        <f t="shared" si="14"/>
        <v/>
      </c>
      <c r="BH7" s="416" t="str">
        <f t="shared" si="15"/>
        <v/>
      </c>
      <c r="BI7" s="416" t="str">
        <f t="shared" si="16"/>
        <v/>
      </c>
      <c r="BJ7" s="416" t="str">
        <f t="shared" si="17"/>
        <v/>
      </c>
      <c r="BK7" s="416" t="str">
        <f t="shared" si="18"/>
        <v/>
      </c>
      <c r="BL7" s="416" t="str">
        <f t="shared" si="19"/>
        <v/>
      </c>
      <c r="BM7" s="416" t="str">
        <f t="shared" si="20"/>
        <v/>
      </c>
      <c r="BN7" s="416" t="str">
        <f t="shared" si="21"/>
        <v/>
      </c>
      <c r="BO7" s="416" t="str">
        <f t="shared" si="22"/>
        <v/>
      </c>
      <c r="BP7" s="416" t="str">
        <f t="shared" si="23"/>
        <v/>
      </c>
      <c r="BQ7" s="416" t="str">
        <f t="shared" si="24"/>
        <v/>
      </c>
      <c r="BR7" s="416" t="str">
        <f t="shared" si="25"/>
        <v/>
      </c>
      <c r="BS7" s="416" t="str">
        <f t="shared" si="26"/>
        <v/>
      </c>
      <c r="BT7" s="416" t="str">
        <f t="shared" si="27"/>
        <v/>
      </c>
      <c r="BU7" s="416" t="str">
        <f t="shared" si="28"/>
        <v/>
      </c>
      <c r="BV7" s="416" t="str">
        <f t="shared" si="29"/>
        <v/>
      </c>
      <c r="BW7" s="416" t="str">
        <f t="shared" si="30"/>
        <v/>
      </c>
      <c r="BX7" s="416" t="str">
        <f t="shared" si="31"/>
        <v/>
      </c>
      <c r="BY7" s="416" t="str">
        <f t="shared" si="32"/>
        <v/>
      </c>
      <c r="BZ7" s="416" t="str">
        <f t="shared" si="33"/>
        <v/>
      </c>
      <c r="CA7" s="416" t="str">
        <f t="shared" si="34"/>
        <v/>
      </c>
      <c r="CB7" s="416" t="str">
        <f t="shared" si="35"/>
        <v/>
      </c>
      <c r="CC7" s="416" t="str">
        <f t="shared" si="36"/>
        <v/>
      </c>
      <c r="CD7" s="416" t="str">
        <f t="shared" si="37"/>
        <v/>
      </c>
      <c r="CE7" s="416" t="str">
        <f t="shared" si="38"/>
        <v/>
      </c>
      <c r="CF7" s="416" t="str">
        <f t="shared" si="39"/>
        <v/>
      </c>
      <c r="CG7" s="416" t="str">
        <f t="shared" si="40"/>
        <v/>
      </c>
      <c r="CH7" s="416" t="str">
        <f t="shared" si="41"/>
        <v/>
      </c>
      <c r="CI7" s="416" t="str">
        <f t="shared" si="42"/>
        <v/>
      </c>
      <c r="CJ7" s="416" t="str">
        <f t="shared" si="43"/>
        <v/>
      </c>
      <c r="CK7" s="416" t="str">
        <f t="shared" si="44"/>
        <v/>
      </c>
    </row>
    <row r="8" spans="1:90" ht="33">
      <c r="A8" s="3">
        <v>5</v>
      </c>
      <c r="B8" s="3" t="str">
        <v>CAP10-2</v>
      </c>
      <c r="C8" s="3" t="str">
        <v>WSLRW-CAP10-2</v>
      </c>
      <c r="D8" s="3" t="str">
        <v>|SKU|Firmware Version|Item codes|Hardware Version|FW Released Date (DD/MMM/YYYY)|Summary Information about FW|Sensor Type ID|SKU Name for Software|Edit Date
(DD/MMM/YYYY)|Edit by|Edit Content|Status (Draft, Final)|||||||</v>
      </c>
      <c r="E8" s="3" t="str">
        <v>|WSLRW-CAP10|2|WSLRW-CAP10-1000
WSLRW-CAP10-1500|2|44896|1.Add regions: AS923-2, AS923-3, AS923-1-Japan
2.Enable to change the frequency channel in band EU868|28|Daviteq LoraWAN Fuel Level (CAP10) Sensor|44907|Lực|Update content|Final|||||||</v>
      </c>
      <c r="F8" s="3" t="str">
        <f t="shared" si="1"/>
        <v>WSLRW-CAP10</v>
      </c>
      <c r="G8" s="3" t="str">
        <f t="shared" si="2"/>
        <v>2</v>
      </c>
      <c r="H8" s="50" t="str">
        <f t="shared" si="3"/>
        <v>2</v>
      </c>
      <c r="I8" s="50" t="str">
        <f t="shared" si="4"/>
        <v>WSLRW-CAP10-1000
WSLRW-CAP10-1500</v>
      </c>
      <c r="J8" s="3" t="str" cm="1">
        <f t="array" ref="J8:K8">_xlfn.TEXTSPLIT(I8,CHAR(10),,TRUE,0)</f>
        <v>WSLRW-CAP10-1000</v>
      </c>
      <c r="K8" s="3" t="str">
        <v>WSLRW-CAP10-1500</v>
      </c>
      <c r="AX8" s="416" t="str">
        <f t="shared" si="5"/>
        <v>WSLRW-CAP10-1000|2|2\WSLRW-CAP10</v>
      </c>
      <c r="AY8" s="416" t="str">
        <f t="shared" si="6"/>
        <v>WSLRW-CAP10-1500|2|2\WSLRW-CAP10</v>
      </c>
      <c r="AZ8" s="416" t="str">
        <f t="shared" si="7"/>
        <v/>
      </c>
      <c r="BA8" s="416" t="str">
        <f t="shared" si="8"/>
        <v/>
      </c>
      <c r="BB8" s="416" t="str">
        <f t="shared" si="9"/>
        <v/>
      </c>
      <c r="BC8" s="416" t="str">
        <f t="shared" si="10"/>
        <v/>
      </c>
      <c r="BD8" s="416" t="str">
        <f t="shared" si="11"/>
        <v/>
      </c>
      <c r="BE8" s="416" t="str">
        <f t="shared" si="12"/>
        <v/>
      </c>
      <c r="BF8" s="416" t="str">
        <f t="shared" si="13"/>
        <v/>
      </c>
      <c r="BG8" s="416" t="str">
        <f t="shared" si="14"/>
        <v/>
      </c>
      <c r="BH8" s="416" t="str">
        <f t="shared" si="15"/>
        <v/>
      </c>
      <c r="BI8" s="416" t="str">
        <f t="shared" si="16"/>
        <v/>
      </c>
      <c r="BJ8" s="416" t="str">
        <f t="shared" si="17"/>
        <v/>
      </c>
      <c r="BK8" s="416" t="str">
        <f t="shared" si="18"/>
        <v/>
      </c>
      <c r="BL8" s="416" t="str">
        <f t="shared" si="19"/>
        <v/>
      </c>
      <c r="BM8" s="416" t="str">
        <f t="shared" si="20"/>
        <v/>
      </c>
      <c r="BN8" s="416" t="str">
        <f t="shared" si="21"/>
        <v/>
      </c>
      <c r="BO8" s="416" t="str">
        <f t="shared" si="22"/>
        <v/>
      </c>
      <c r="BP8" s="416" t="str">
        <f t="shared" si="23"/>
        <v/>
      </c>
      <c r="BQ8" s="416" t="str">
        <f t="shared" si="24"/>
        <v/>
      </c>
      <c r="BR8" s="416" t="str">
        <f t="shared" si="25"/>
        <v/>
      </c>
      <c r="BS8" s="416" t="str">
        <f t="shared" si="26"/>
        <v/>
      </c>
      <c r="BT8" s="416" t="str">
        <f t="shared" si="27"/>
        <v/>
      </c>
      <c r="BU8" s="416" t="str">
        <f t="shared" si="28"/>
        <v/>
      </c>
      <c r="BV8" s="416" t="str">
        <f t="shared" si="29"/>
        <v/>
      </c>
      <c r="BW8" s="416" t="str">
        <f t="shared" si="30"/>
        <v/>
      </c>
      <c r="BX8" s="416" t="str">
        <f t="shared" si="31"/>
        <v/>
      </c>
      <c r="BY8" s="416" t="str">
        <f t="shared" si="32"/>
        <v/>
      </c>
      <c r="BZ8" s="416" t="str">
        <f t="shared" si="33"/>
        <v/>
      </c>
      <c r="CA8" s="416" t="str">
        <f t="shared" si="34"/>
        <v/>
      </c>
      <c r="CB8" s="416" t="str">
        <f t="shared" si="35"/>
        <v/>
      </c>
      <c r="CC8" s="416" t="str">
        <f t="shared" si="36"/>
        <v/>
      </c>
      <c r="CD8" s="416" t="str">
        <f t="shared" si="37"/>
        <v/>
      </c>
      <c r="CE8" s="416" t="str">
        <f t="shared" si="38"/>
        <v/>
      </c>
      <c r="CF8" s="416" t="str">
        <f t="shared" si="39"/>
        <v/>
      </c>
      <c r="CG8" s="416" t="str">
        <f t="shared" si="40"/>
        <v/>
      </c>
      <c r="CH8" s="416" t="str">
        <f t="shared" si="41"/>
        <v/>
      </c>
      <c r="CI8" s="416" t="str">
        <f t="shared" si="42"/>
        <v/>
      </c>
      <c r="CJ8" s="416" t="str">
        <f t="shared" si="43"/>
        <v/>
      </c>
      <c r="CK8" s="416" t="str">
        <f t="shared" si="44"/>
        <v/>
      </c>
    </row>
    <row r="9" spans="1:90" ht="16.5">
      <c r="A9" s="3">
        <v>6</v>
      </c>
      <c r="B9" s="3" t="str">
        <v>LSL-1</v>
      </c>
      <c r="C9" s="3" t="str">
        <v>WSLRW-LSL-1</v>
      </c>
      <c r="D9" s="3" t="str">
        <v>|SKU|Firmware Version|Item codes|Hardware Version|FW Released Date (DD/MMM/YYYY)|Summary Information about FW|Sensor Type ID|SKU Name for Software|Edit Date
(DD/MMM/YYYY)|Edit by|Edit Content|Status (Draft, Final)|||||||</v>
      </c>
      <c r="E9" s="3" t="str">
        <v>|WSLRW-LSL|1|WSLRW-LSL-50|1|45076|1.Add regions: AS923-2, AS923-3, AS923-1-Japan
2.Enable to change the frequency channel in band EU868 IN865 RU864 KR920 AS923 AU915 US915
3.Add Heartbeat event.
4.Range of CALCULATED_LEVEL: 0...32767|34|Daviteq LoraWAN Laser Level (LSL) Sensor|45076|Luc|Update comment|Final|||||||</v>
      </c>
      <c r="F9" s="3" t="str">
        <f t="shared" si="1"/>
        <v>WSLRW-LSL</v>
      </c>
      <c r="G9" s="3" t="str">
        <f t="shared" si="2"/>
        <v>1</v>
      </c>
      <c r="H9" s="50" t="str">
        <f t="shared" si="3"/>
        <v>1</v>
      </c>
      <c r="I9" s="50" t="str">
        <f t="shared" si="4"/>
        <v>WSLRW-LSL-50</v>
      </c>
      <c r="J9" s="3" t="str" cm="1">
        <f t="array" ref="J9">_xlfn.TEXTSPLIT(I9,CHAR(10),,TRUE,0)</f>
        <v>WSLRW-LSL-50</v>
      </c>
      <c r="AX9" s="416" t="str">
        <f t="shared" si="5"/>
        <v>WSLRW-LSL-50|1|1\WSLRW-LSL</v>
      </c>
      <c r="AY9" s="416" t="str">
        <f t="shared" si="6"/>
        <v/>
      </c>
      <c r="AZ9" s="416" t="str">
        <f t="shared" si="7"/>
        <v/>
      </c>
      <c r="BA9" s="416" t="str">
        <f t="shared" si="8"/>
        <v/>
      </c>
      <c r="BB9" s="416" t="str">
        <f t="shared" si="9"/>
        <v/>
      </c>
      <c r="BC9" s="416" t="str">
        <f t="shared" si="10"/>
        <v/>
      </c>
      <c r="BD9" s="416" t="str">
        <f t="shared" si="11"/>
        <v/>
      </c>
      <c r="BE9" s="416" t="str">
        <f t="shared" si="12"/>
        <v/>
      </c>
      <c r="BF9" s="416" t="str">
        <f t="shared" si="13"/>
        <v/>
      </c>
      <c r="BG9" s="416" t="str">
        <f t="shared" si="14"/>
        <v/>
      </c>
      <c r="BH9" s="416" t="str">
        <f t="shared" si="15"/>
        <v/>
      </c>
      <c r="BI9" s="416" t="str">
        <f t="shared" si="16"/>
        <v/>
      </c>
      <c r="BJ9" s="416" t="str">
        <f t="shared" si="17"/>
        <v/>
      </c>
      <c r="BK9" s="416" t="str">
        <f t="shared" si="18"/>
        <v/>
      </c>
      <c r="BL9" s="416" t="str">
        <f t="shared" si="19"/>
        <v/>
      </c>
      <c r="BM9" s="416" t="str">
        <f t="shared" si="20"/>
        <v/>
      </c>
      <c r="BN9" s="416" t="str">
        <f t="shared" si="21"/>
        <v/>
      </c>
      <c r="BO9" s="416" t="str">
        <f t="shared" si="22"/>
        <v/>
      </c>
      <c r="BP9" s="416" t="str">
        <f t="shared" si="23"/>
        <v/>
      </c>
      <c r="BQ9" s="416" t="str">
        <f t="shared" si="24"/>
        <v/>
      </c>
      <c r="BR9" s="416" t="str">
        <f t="shared" si="25"/>
        <v/>
      </c>
      <c r="BS9" s="416" t="str">
        <f t="shared" si="26"/>
        <v/>
      </c>
      <c r="BT9" s="416" t="str">
        <f t="shared" si="27"/>
        <v/>
      </c>
      <c r="BU9" s="416" t="str">
        <f t="shared" si="28"/>
        <v/>
      </c>
      <c r="BV9" s="416" t="str">
        <f t="shared" si="29"/>
        <v/>
      </c>
      <c r="BW9" s="416" t="str">
        <f t="shared" si="30"/>
        <v/>
      </c>
      <c r="BX9" s="416" t="str">
        <f t="shared" si="31"/>
        <v/>
      </c>
      <c r="BY9" s="416" t="str">
        <f t="shared" si="32"/>
        <v/>
      </c>
      <c r="BZ9" s="416" t="str">
        <f t="shared" si="33"/>
        <v/>
      </c>
      <c r="CA9" s="416" t="str">
        <f t="shared" si="34"/>
        <v/>
      </c>
      <c r="CB9" s="416" t="str">
        <f t="shared" si="35"/>
        <v/>
      </c>
      <c r="CC9" s="416" t="str">
        <f t="shared" si="36"/>
        <v/>
      </c>
      <c r="CD9" s="416" t="str">
        <f t="shared" si="37"/>
        <v/>
      </c>
      <c r="CE9" s="416" t="str">
        <f t="shared" si="38"/>
        <v/>
      </c>
      <c r="CF9" s="416" t="str">
        <f t="shared" si="39"/>
        <v/>
      </c>
      <c r="CG9" s="416" t="str">
        <f t="shared" si="40"/>
        <v/>
      </c>
      <c r="CH9" s="416" t="str">
        <f t="shared" si="41"/>
        <v/>
      </c>
      <c r="CI9" s="416" t="str">
        <f t="shared" si="42"/>
        <v/>
      </c>
      <c r="CJ9" s="416" t="str">
        <f t="shared" si="43"/>
        <v/>
      </c>
      <c r="CK9" s="416" t="str">
        <f t="shared" si="44"/>
        <v/>
      </c>
    </row>
    <row r="10" spans="1:90" ht="16.5">
      <c r="A10" s="3">
        <v>7</v>
      </c>
      <c r="B10" s="3" t="str">
        <v>ULB-2</v>
      </c>
      <c r="C10" s="3" t="str">
        <v>WSLRW-ULB-2</v>
      </c>
      <c r="D10" s="3" t="str">
        <v>|SKU|Firmware Version|Item codes|Hardware Version|FW Released Date (DD/MMM/YYYY)|Summary Information about FW|Sensor Type ID|SKU Name for Software|Edit Date
(DD/MMM/YYYY)|Edit by|Edit Content|Status (Draft, Final)|||||||</v>
      </c>
      <c r="E10" s="3" t="str">
        <v>|WSLRW-ULB|2|WSLRW-ULB-01|2|44889|1.Add regions: AS923-2, AS923-3, AS923-1-Japan
2.Enable to change the frequency channel in band EU868
3.Payload updates|14|Daviteq LoRaWAN Ultrasonic Bulk Level (ULB) Sensor|44908|Lực|Update content|Final|||||||</v>
      </c>
      <c r="F10" s="3" t="str">
        <f t="shared" si="1"/>
        <v>WSLRW-ULB</v>
      </c>
      <c r="G10" s="3" t="str">
        <f t="shared" si="2"/>
        <v>2</v>
      </c>
      <c r="H10" s="50" t="str">
        <f t="shared" si="3"/>
        <v>2</v>
      </c>
      <c r="I10" s="50" t="str">
        <f t="shared" si="4"/>
        <v>WSLRW-ULB-01</v>
      </c>
      <c r="J10" s="3" t="str" cm="1">
        <f t="array" ref="J10">_xlfn.TEXTSPLIT(I10,CHAR(10),,TRUE,0)</f>
        <v>WSLRW-ULB-01</v>
      </c>
      <c r="AX10" s="416" t="str">
        <f t="shared" si="5"/>
        <v>WSLRW-ULB-01|2|2\WSLRW-ULB</v>
      </c>
      <c r="AY10" s="416" t="str">
        <f t="shared" si="6"/>
        <v/>
      </c>
      <c r="AZ10" s="416" t="str">
        <f t="shared" si="7"/>
        <v/>
      </c>
      <c r="BA10" s="416" t="str">
        <f t="shared" si="8"/>
        <v/>
      </c>
      <c r="BB10" s="416" t="str">
        <f t="shared" si="9"/>
        <v/>
      </c>
      <c r="BC10" s="416" t="str">
        <f t="shared" si="10"/>
        <v/>
      </c>
      <c r="BD10" s="416" t="str">
        <f t="shared" si="11"/>
        <v/>
      </c>
      <c r="BE10" s="416" t="str">
        <f t="shared" si="12"/>
        <v/>
      </c>
      <c r="BF10" s="416" t="str">
        <f t="shared" si="13"/>
        <v/>
      </c>
      <c r="BG10" s="416" t="str">
        <f t="shared" si="14"/>
        <v/>
      </c>
      <c r="BH10" s="416" t="str">
        <f t="shared" si="15"/>
        <v/>
      </c>
      <c r="BI10" s="416" t="str">
        <f t="shared" si="16"/>
        <v/>
      </c>
      <c r="BJ10" s="416" t="str">
        <f t="shared" si="17"/>
        <v/>
      </c>
      <c r="BK10" s="416" t="str">
        <f t="shared" si="18"/>
        <v/>
      </c>
      <c r="BL10" s="416" t="str">
        <f t="shared" si="19"/>
        <v/>
      </c>
      <c r="BM10" s="416" t="str">
        <f t="shared" si="20"/>
        <v/>
      </c>
      <c r="BN10" s="416" t="str">
        <f t="shared" si="21"/>
        <v/>
      </c>
      <c r="BO10" s="416" t="str">
        <f t="shared" si="22"/>
        <v/>
      </c>
      <c r="BP10" s="416" t="str">
        <f t="shared" si="23"/>
        <v/>
      </c>
      <c r="BQ10" s="416" t="str">
        <f t="shared" si="24"/>
        <v/>
      </c>
      <c r="BR10" s="416" t="str">
        <f t="shared" si="25"/>
        <v/>
      </c>
      <c r="BS10" s="416" t="str">
        <f t="shared" si="26"/>
        <v/>
      </c>
      <c r="BT10" s="416" t="str">
        <f t="shared" si="27"/>
        <v/>
      </c>
      <c r="BU10" s="416" t="str">
        <f t="shared" si="28"/>
        <v/>
      </c>
      <c r="BV10" s="416" t="str">
        <f t="shared" si="29"/>
        <v/>
      </c>
      <c r="BW10" s="416" t="str">
        <f t="shared" si="30"/>
        <v/>
      </c>
      <c r="BX10" s="416" t="str">
        <f t="shared" si="31"/>
        <v/>
      </c>
      <c r="BY10" s="416" t="str">
        <f t="shared" si="32"/>
        <v/>
      </c>
      <c r="BZ10" s="416" t="str">
        <f t="shared" si="33"/>
        <v/>
      </c>
      <c r="CA10" s="416" t="str">
        <f t="shared" si="34"/>
        <v/>
      </c>
      <c r="CB10" s="416" t="str">
        <f t="shared" si="35"/>
        <v/>
      </c>
      <c r="CC10" s="416" t="str">
        <f t="shared" si="36"/>
        <v/>
      </c>
      <c r="CD10" s="416" t="str">
        <f t="shared" si="37"/>
        <v/>
      </c>
      <c r="CE10" s="416" t="str">
        <f t="shared" si="38"/>
        <v/>
      </c>
      <c r="CF10" s="416" t="str">
        <f t="shared" si="39"/>
        <v/>
      </c>
      <c r="CG10" s="416" t="str">
        <f t="shared" si="40"/>
        <v/>
      </c>
      <c r="CH10" s="416" t="str">
        <f t="shared" si="41"/>
        <v/>
      </c>
      <c r="CI10" s="416" t="str">
        <f t="shared" si="42"/>
        <v/>
      </c>
      <c r="CJ10" s="416" t="str">
        <f t="shared" si="43"/>
        <v/>
      </c>
      <c r="CK10" s="416" t="str">
        <f t="shared" si="44"/>
        <v/>
      </c>
    </row>
    <row r="11" spans="1:90" ht="16.5">
      <c r="A11" s="3">
        <v>8</v>
      </c>
      <c r="B11" s="3" t="str">
        <v>ULC-2</v>
      </c>
      <c r="C11" s="3" t="str">
        <v>WSLRW-ULC-2</v>
      </c>
      <c r="D11" s="3" t="str">
        <v>|SKU|Firmware Version|Item codes|Hardware Version|FW Released Date (DD/MMM/YYYY)|Summary Information about FW|Sensor Type ID|SKU Name for Software|Edit Date
(DD/MMM/YYYY)|Edit by|Edit Content|Status (Draft, Final)|||||||</v>
      </c>
      <c r="E11" s="3" t="str">
        <v>|WSLRW-ULC|2|WSLRW-ULC-01|2|44889|1.Add regions: AS923-2, AS923-3, AS923-1-Japan
2.Enable to change the frequency channel in band EU868
3.Payload updates|14|Daviteq LoRaWAN Ultrasonic Level (ULC) Sensor|44906|Lực|Update content|Final|||||||</v>
      </c>
      <c r="F11" s="3" t="str">
        <f t="shared" si="1"/>
        <v>WSLRW-ULC</v>
      </c>
      <c r="G11" s="3" t="str">
        <f t="shared" si="2"/>
        <v>2</v>
      </c>
      <c r="H11" s="50" t="str">
        <f t="shared" si="3"/>
        <v>2</v>
      </c>
      <c r="I11" s="50" t="str">
        <f t="shared" si="4"/>
        <v>WSLRW-ULC-01</v>
      </c>
      <c r="J11" s="3" t="str" cm="1">
        <f t="array" ref="J11">_xlfn.TEXTSPLIT(I11,CHAR(10),,TRUE,0)</f>
        <v>WSLRW-ULC-01</v>
      </c>
      <c r="AX11" s="416" t="str">
        <f t="shared" si="5"/>
        <v>WSLRW-ULC-01|2|2\WSLRW-ULC</v>
      </c>
      <c r="AY11" s="416" t="str">
        <f t="shared" si="6"/>
        <v/>
      </c>
      <c r="AZ11" s="416" t="str">
        <f t="shared" si="7"/>
        <v/>
      </c>
      <c r="BA11" s="416" t="str">
        <f t="shared" si="8"/>
        <v/>
      </c>
      <c r="BB11" s="416" t="str">
        <f t="shared" si="9"/>
        <v/>
      </c>
      <c r="BC11" s="416" t="str">
        <f t="shared" si="10"/>
        <v/>
      </c>
      <c r="BD11" s="416" t="str">
        <f t="shared" si="11"/>
        <v/>
      </c>
      <c r="BE11" s="416" t="str">
        <f t="shared" si="12"/>
        <v/>
      </c>
      <c r="BF11" s="416" t="str">
        <f t="shared" si="13"/>
        <v/>
      </c>
      <c r="BG11" s="416" t="str">
        <f t="shared" si="14"/>
        <v/>
      </c>
      <c r="BH11" s="416" t="str">
        <f t="shared" si="15"/>
        <v/>
      </c>
      <c r="BI11" s="416" t="str">
        <f t="shared" si="16"/>
        <v/>
      </c>
      <c r="BJ11" s="416" t="str">
        <f t="shared" si="17"/>
        <v/>
      </c>
      <c r="BK11" s="416" t="str">
        <f t="shared" si="18"/>
        <v/>
      </c>
      <c r="BL11" s="416" t="str">
        <f t="shared" si="19"/>
        <v/>
      </c>
      <c r="BM11" s="416" t="str">
        <f t="shared" si="20"/>
        <v/>
      </c>
      <c r="BN11" s="416" t="str">
        <f t="shared" si="21"/>
        <v/>
      </c>
      <c r="BO11" s="416" t="str">
        <f t="shared" si="22"/>
        <v/>
      </c>
      <c r="BP11" s="416" t="str">
        <f t="shared" si="23"/>
        <v/>
      </c>
      <c r="BQ11" s="416" t="str">
        <f t="shared" si="24"/>
        <v/>
      </c>
      <c r="BR11" s="416" t="str">
        <f t="shared" si="25"/>
        <v/>
      </c>
      <c r="BS11" s="416" t="str">
        <f t="shared" si="26"/>
        <v/>
      </c>
      <c r="BT11" s="416" t="str">
        <f t="shared" si="27"/>
        <v/>
      </c>
      <c r="BU11" s="416" t="str">
        <f t="shared" si="28"/>
        <v/>
      </c>
      <c r="BV11" s="416" t="str">
        <f t="shared" si="29"/>
        <v/>
      </c>
      <c r="BW11" s="416" t="str">
        <f t="shared" si="30"/>
        <v/>
      </c>
      <c r="BX11" s="416" t="str">
        <f t="shared" si="31"/>
        <v/>
      </c>
      <c r="BY11" s="416" t="str">
        <f t="shared" si="32"/>
        <v/>
      </c>
      <c r="BZ11" s="416" t="str">
        <f t="shared" si="33"/>
        <v/>
      </c>
      <c r="CA11" s="416" t="str">
        <f t="shared" si="34"/>
        <v/>
      </c>
      <c r="CB11" s="416" t="str">
        <f t="shared" si="35"/>
        <v/>
      </c>
      <c r="CC11" s="416" t="str">
        <f t="shared" si="36"/>
        <v/>
      </c>
      <c r="CD11" s="416" t="str">
        <f t="shared" si="37"/>
        <v/>
      </c>
      <c r="CE11" s="416" t="str">
        <f t="shared" si="38"/>
        <v/>
      </c>
      <c r="CF11" s="416" t="str">
        <f t="shared" si="39"/>
        <v/>
      </c>
      <c r="CG11" s="416" t="str">
        <f t="shared" si="40"/>
        <v/>
      </c>
      <c r="CH11" s="416" t="str">
        <f t="shared" si="41"/>
        <v/>
      </c>
      <c r="CI11" s="416" t="str">
        <f t="shared" si="42"/>
        <v/>
      </c>
      <c r="CJ11" s="416" t="str">
        <f t="shared" si="43"/>
        <v/>
      </c>
      <c r="CK11" s="416" t="str">
        <f t="shared" si="44"/>
        <v/>
      </c>
    </row>
    <row r="12" spans="1:90" ht="16.5">
      <c r="A12" s="3">
        <v>9</v>
      </c>
      <c r="B12" s="3" t="str">
        <v>LPC-2</v>
      </c>
      <c r="C12" s="3" t="str">
        <v>WSLRW-LPC-2</v>
      </c>
      <c r="D12" s="3" t="str">
        <v>|SKU|Firmware Version|Item codes|Hardware Version|FW Released Date (DD/MMM/YYYY)|Summary Information about FW|Sensor Type ID|SKU Name for Software|Edit Date
(DD/MMM/YYYY)|Edit by|Edit Content|Status (Draft, Final)|||||||</v>
      </c>
      <c r="E12" s="3" t="str">
        <v>|WSLRW-LPC|2|WSLRW-LPC-01|2|44961|1.Add regions: AS923-2, AS923-3, AS923-1-Japan
2.Enable to change the frequency channel in band EU868
3.Payload updates|19|Daviteq LoRaWAN Lidar People Counter (LPC)|44994|Lực|Update comment of memory map|Final|||||||</v>
      </c>
      <c r="F12" s="3" t="str">
        <f t="shared" si="1"/>
        <v>WSLRW-LPC</v>
      </c>
      <c r="G12" s="3" t="str">
        <f t="shared" si="2"/>
        <v>2</v>
      </c>
      <c r="H12" s="50" t="str">
        <f t="shared" si="3"/>
        <v>2</v>
      </c>
      <c r="I12" s="50" t="str">
        <f t="shared" si="4"/>
        <v>WSLRW-LPC-01</v>
      </c>
      <c r="J12" s="3" t="str" cm="1">
        <f t="array" ref="J12">_xlfn.TEXTSPLIT(I12,CHAR(10),,TRUE,0)</f>
        <v>WSLRW-LPC-01</v>
      </c>
      <c r="AX12" s="416" t="str">
        <f t="shared" si="5"/>
        <v>WSLRW-LPC-01|2|2\WSLRW-LPC</v>
      </c>
      <c r="AY12" s="416" t="str">
        <f t="shared" si="6"/>
        <v/>
      </c>
      <c r="AZ12" s="416" t="str">
        <f t="shared" si="7"/>
        <v/>
      </c>
      <c r="BA12" s="416" t="str">
        <f t="shared" si="8"/>
        <v/>
      </c>
      <c r="BB12" s="416" t="str">
        <f t="shared" si="9"/>
        <v/>
      </c>
      <c r="BC12" s="416" t="str">
        <f t="shared" si="10"/>
        <v/>
      </c>
      <c r="BD12" s="416" t="str">
        <f t="shared" si="11"/>
        <v/>
      </c>
      <c r="BE12" s="416" t="str">
        <f t="shared" si="12"/>
        <v/>
      </c>
      <c r="BF12" s="416" t="str">
        <f t="shared" si="13"/>
        <v/>
      </c>
      <c r="BG12" s="416" t="str">
        <f t="shared" si="14"/>
        <v/>
      </c>
      <c r="BH12" s="416" t="str">
        <f t="shared" si="15"/>
        <v/>
      </c>
      <c r="BI12" s="416" t="str">
        <f t="shared" si="16"/>
        <v/>
      </c>
      <c r="BJ12" s="416" t="str">
        <f t="shared" si="17"/>
        <v/>
      </c>
      <c r="BK12" s="416" t="str">
        <f t="shared" si="18"/>
        <v/>
      </c>
      <c r="BL12" s="416" t="str">
        <f t="shared" si="19"/>
        <v/>
      </c>
      <c r="BM12" s="416" t="str">
        <f t="shared" si="20"/>
        <v/>
      </c>
      <c r="BN12" s="416" t="str">
        <f t="shared" si="21"/>
        <v/>
      </c>
      <c r="BO12" s="416" t="str">
        <f t="shared" si="22"/>
        <v/>
      </c>
      <c r="BP12" s="416" t="str">
        <f t="shared" si="23"/>
        <v/>
      </c>
      <c r="BQ12" s="416" t="str">
        <f t="shared" si="24"/>
        <v/>
      </c>
      <c r="BR12" s="416" t="str">
        <f t="shared" si="25"/>
        <v/>
      </c>
      <c r="BS12" s="416" t="str">
        <f t="shared" si="26"/>
        <v/>
      </c>
      <c r="BT12" s="416" t="str">
        <f t="shared" si="27"/>
        <v/>
      </c>
      <c r="BU12" s="416" t="str">
        <f t="shared" si="28"/>
        <v/>
      </c>
      <c r="BV12" s="416" t="str">
        <f t="shared" si="29"/>
        <v/>
      </c>
      <c r="BW12" s="416" t="str">
        <f t="shared" si="30"/>
        <v/>
      </c>
      <c r="BX12" s="416" t="str">
        <f t="shared" si="31"/>
        <v/>
      </c>
      <c r="BY12" s="416" t="str">
        <f t="shared" si="32"/>
        <v/>
      </c>
      <c r="BZ12" s="416" t="str">
        <f t="shared" si="33"/>
        <v/>
      </c>
      <c r="CA12" s="416" t="str">
        <f t="shared" si="34"/>
        <v/>
      </c>
      <c r="CB12" s="416" t="str">
        <f t="shared" si="35"/>
        <v/>
      </c>
      <c r="CC12" s="416" t="str">
        <f t="shared" si="36"/>
        <v/>
      </c>
      <c r="CD12" s="416" t="str">
        <f t="shared" si="37"/>
        <v/>
      </c>
      <c r="CE12" s="416" t="str">
        <f t="shared" si="38"/>
        <v/>
      </c>
      <c r="CF12" s="416" t="str">
        <f t="shared" si="39"/>
        <v/>
      </c>
      <c r="CG12" s="416" t="str">
        <f t="shared" si="40"/>
        <v/>
      </c>
      <c r="CH12" s="416" t="str">
        <f t="shared" si="41"/>
        <v/>
      </c>
      <c r="CI12" s="416" t="str">
        <f t="shared" si="42"/>
        <v/>
      </c>
      <c r="CJ12" s="416" t="str">
        <f t="shared" si="43"/>
        <v/>
      </c>
      <c r="CK12" s="416" t="str">
        <f t="shared" si="44"/>
        <v/>
      </c>
    </row>
    <row r="13" spans="1:90" ht="16.5">
      <c r="A13" s="3">
        <v>10</v>
      </c>
      <c r="B13" s="3" t="str">
        <v>V1A-2</v>
      </c>
      <c r="C13" s="3" t="str">
        <v>WSLRW-V1A-2</v>
      </c>
      <c r="D13" s="3" t="str">
        <v>|SKU|Firmware Version|Item codes|Hardware Version|FW Released Date (DD/MMM/YYYY)|Summary Information about FW|Sensor Type ID|SKU Name for Software|Edit Date
(DD/MMM/YYYY)|Edit by|Edit Content|Status (Draft, Final)|||||||</v>
      </c>
      <c r="E13" s="3" t="str">
        <v>|WSLRW-V1A|2|WSLRW-V1A|2|44987|1.Add regions: AS923-2, AS923-3, AS923-1-Japan
2.Enable to change the frequency channel in band EU868 IN865 RU864 KR920 AS923
3.Payload updates
|16|Daviteq LoRaWAN Single-Axis Vibration (V1A) Sensor|45172|Lực|Update comment|Final|||||||</v>
      </c>
      <c r="F13" s="3" t="str">
        <f t="shared" si="1"/>
        <v>WSLRW-V1A</v>
      </c>
      <c r="G13" s="3" t="str">
        <f t="shared" si="2"/>
        <v>2</v>
      </c>
      <c r="H13" s="50" t="str">
        <f t="shared" si="3"/>
        <v>2</v>
      </c>
      <c r="I13" s="50" t="str">
        <f t="shared" si="4"/>
        <v>WSLRW-V1A</v>
      </c>
      <c r="J13" s="3" t="str" cm="1">
        <f t="array" ref="J13">_xlfn.TEXTSPLIT(I13,CHAR(10),,TRUE,0)</f>
        <v>WSLRW-V1A</v>
      </c>
      <c r="AX13" s="416" t="str">
        <f t="shared" si="5"/>
        <v>WSLRW-V1A|2|2\WSLRW-V1A</v>
      </c>
      <c r="AY13" s="416" t="str">
        <f t="shared" si="6"/>
        <v/>
      </c>
      <c r="AZ13" s="416" t="str">
        <f t="shared" si="7"/>
        <v/>
      </c>
      <c r="BA13" s="416" t="str">
        <f t="shared" si="8"/>
        <v/>
      </c>
      <c r="BB13" s="416" t="str">
        <f t="shared" si="9"/>
        <v/>
      </c>
      <c r="BC13" s="416" t="str">
        <f t="shared" si="10"/>
        <v/>
      </c>
      <c r="BD13" s="416" t="str">
        <f t="shared" si="11"/>
        <v/>
      </c>
      <c r="BE13" s="416" t="str">
        <f t="shared" si="12"/>
        <v/>
      </c>
      <c r="BF13" s="416" t="str">
        <f t="shared" si="13"/>
        <v/>
      </c>
      <c r="BG13" s="416" t="str">
        <f t="shared" si="14"/>
        <v/>
      </c>
      <c r="BH13" s="416" t="str">
        <f t="shared" si="15"/>
        <v/>
      </c>
      <c r="BI13" s="416" t="str">
        <f t="shared" si="16"/>
        <v/>
      </c>
      <c r="BJ13" s="416" t="str">
        <f t="shared" si="17"/>
        <v/>
      </c>
      <c r="BK13" s="416" t="str">
        <f t="shared" si="18"/>
        <v/>
      </c>
      <c r="BL13" s="416" t="str">
        <f t="shared" si="19"/>
        <v/>
      </c>
      <c r="BM13" s="416" t="str">
        <f t="shared" si="20"/>
        <v/>
      </c>
      <c r="BN13" s="416" t="str">
        <f t="shared" si="21"/>
        <v/>
      </c>
      <c r="BO13" s="416" t="str">
        <f t="shared" si="22"/>
        <v/>
      </c>
      <c r="BP13" s="416" t="str">
        <f t="shared" si="23"/>
        <v/>
      </c>
      <c r="BQ13" s="416" t="str">
        <f t="shared" si="24"/>
        <v/>
      </c>
      <c r="BR13" s="416" t="str">
        <f t="shared" si="25"/>
        <v/>
      </c>
      <c r="BS13" s="416" t="str">
        <f t="shared" si="26"/>
        <v/>
      </c>
      <c r="BT13" s="416" t="str">
        <f t="shared" si="27"/>
        <v/>
      </c>
      <c r="BU13" s="416" t="str">
        <f t="shared" si="28"/>
        <v/>
      </c>
      <c r="BV13" s="416" t="str">
        <f t="shared" si="29"/>
        <v/>
      </c>
      <c r="BW13" s="416" t="str">
        <f t="shared" si="30"/>
        <v/>
      </c>
      <c r="BX13" s="416" t="str">
        <f t="shared" si="31"/>
        <v/>
      </c>
      <c r="BY13" s="416" t="str">
        <f t="shared" si="32"/>
        <v/>
      </c>
      <c r="BZ13" s="416" t="str">
        <f t="shared" si="33"/>
        <v/>
      </c>
      <c r="CA13" s="416" t="str">
        <f t="shared" si="34"/>
        <v/>
      </c>
      <c r="CB13" s="416" t="str">
        <f t="shared" si="35"/>
        <v/>
      </c>
      <c r="CC13" s="416" t="str">
        <f t="shared" si="36"/>
        <v/>
      </c>
      <c r="CD13" s="416" t="str">
        <f t="shared" si="37"/>
        <v/>
      </c>
      <c r="CE13" s="416" t="str">
        <f t="shared" si="38"/>
        <v/>
      </c>
      <c r="CF13" s="416" t="str">
        <f t="shared" si="39"/>
        <v/>
      </c>
      <c r="CG13" s="416" t="str">
        <f t="shared" si="40"/>
        <v/>
      </c>
      <c r="CH13" s="416" t="str">
        <f t="shared" si="41"/>
        <v/>
      </c>
      <c r="CI13" s="416" t="str">
        <f t="shared" si="42"/>
        <v/>
      </c>
      <c r="CJ13" s="416" t="str">
        <f t="shared" si="43"/>
        <v/>
      </c>
      <c r="CK13" s="416" t="str">
        <f t="shared" si="44"/>
        <v/>
      </c>
    </row>
    <row r="14" spans="1:90" ht="33">
      <c r="A14" s="3">
        <v>11</v>
      </c>
      <c r="B14" s="3" t="str">
        <v>ATH-2</v>
      </c>
      <c r="C14" s="3" t="str">
        <v>WSLRW-ATH-2</v>
      </c>
      <c r="D14" s="3" t="str">
        <v>|SKU|Firmware Version|Item codes|Hardware Version|FW Released Date (DD/MMM/YYYY)|Summary Information about FW|Sensor Type ID|SKU Name for Software|Edit Date
(DD/MMM/YYYY)|Edit by|Edit Content|Status (Draft, Final)|||||||</v>
      </c>
      <c r="E14" s="3" t="str">
        <v>|WSLRW-ATH|2|WSLRW-ATH-11
WSLRW-ATH-15|1|44980|1.Add regions: AS923-2, AS923-3, AS923-1-Japan
2.Enable to change the frequency channel in band EU868 IN865 RU864 KR920 AS923
3.Payload updates|2|Daviteq LoraWAN Humidity and Temperature (ATH) Sensor|45172|Lực|Update comment|Final|||||||</v>
      </c>
      <c r="F14" s="3" t="str">
        <f t="shared" si="1"/>
        <v>WSLRW-ATH</v>
      </c>
      <c r="G14" s="3" t="str">
        <f t="shared" si="2"/>
        <v>2</v>
      </c>
      <c r="H14" s="50" t="str">
        <f t="shared" si="3"/>
        <v>1</v>
      </c>
      <c r="I14" s="50" t="str">
        <f t="shared" si="4"/>
        <v>WSLRW-ATH-11
WSLRW-ATH-15</v>
      </c>
      <c r="J14" s="3" t="str" cm="1">
        <f t="array" ref="J14:K14">_xlfn.TEXTSPLIT(I14,CHAR(10),,TRUE,0)</f>
        <v>WSLRW-ATH-11</v>
      </c>
      <c r="K14" s="3" t="str">
        <v>WSLRW-ATH-15</v>
      </c>
      <c r="AX14" s="416" t="str">
        <f t="shared" si="5"/>
        <v>WSLRW-ATH-11|1|2\WSLRW-ATH</v>
      </c>
      <c r="AY14" s="416" t="str">
        <f t="shared" si="6"/>
        <v>WSLRW-ATH-15|1|2\WSLRW-ATH</v>
      </c>
      <c r="AZ14" s="416" t="str">
        <f t="shared" si="7"/>
        <v/>
      </c>
      <c r="BA14" s="416" t="str">
        <f t="shared" si="8"/>
        <v/>
      </c>
      <c r="BB14" s="416" t="str">
        <f t="shared" si="9"/>
        <v/>
      </c>
      <c r="BC14" s="416" t="str">
        <f t="shared" si="10"/>
        <v/>
      </c>
      <c r="BD14" s="416" t="str">
        <f t="shared" si="11"/>
        <v/>
      </c>
      <c r="BE14" s="416" t="str">
        <f t="shared" si="12"/>
        <v/>
      </c>
      <c r="BF14" s="416" t="str">
        <f t="shared" si="13"/>
        <v/>
      </c>
      <c r="BG14" s="416" t="str">
        <f t="shared" si="14"/>
        <v/>
      </c>
      <c r="BH14" s="416" t="str">
        <f t="shared" si="15"/>
        <v/>
      </c>
      <c r="BI14" s="416" t="str">
        <f t="shared" si="16"/>
        <v/>
      </c>
      <c r="BJ14" s="416" t="str">
        <f t="shared" si="17"/>
        <v/>
      </c>
      <c r="BK14" s="416" t="str">
        <f t="shared" si="18"/>
        <v/>
      </c>
      <c r="BL14" s="416" t="str">
        <f t="shared" si="19"/>
        <v/>
      </c>
      <c r="BM14" s="416" t="str">
        <f t="shared" si="20"/>
        <v/>
      </c>
      <c r="BN14" s="416" t="str">
        <f t="shared" si="21"/>
        <v/>
      </c>
      <c r="BO14" s="416" t="str">
        <f t="shared" si="22"/>
        <v/>
      </c>
      <c r="BP14" s="416" t="str">
        <f t="shared" si="23"/>
        <v/>
      </c>
      <c r="BQ14" s="416" t="str">
        <f t="shared" si="24"/>
        <v/>
      </c>
      <c r="BR14" s="416" t="str">
        <f t="shared" si="25"/>
        <v/>
      </c>
      <c r="BS14" s="416" t="str">
        <f t="shared" si="26"/>
        <v/>
      </c>
      <c r="BT14" s="416" t="str">
        <f t="shared" si="27"/>
        <v/>
      </c>
      <c r="BU14" s="416" t="str">
        <f t="shared" si="28"/>
        <v/>
      </c>
      <c r="BV14" s="416" t="str">
        <f t="shared" si="29"/>
        <v/>
      </c>
      <c r="BW14" s="416" t="str">
        <f t="shared" si="30"/>
        <v/>
      </c>
      <c r="BX14" s="416" t="str">
        <f t="shared" si="31"/>
        <v/>
      </c>
      <c r="BY14" s="416" t="str">
        <f t="shared" si="32"/>
        <v/>
      </c>
      <c r="BZ14" s="416" t="str">
        <f t="shared" si="33"/>
        <v/>
      </c>
      <c r="CA14" s="416" t="str">
        <f t="shared" si="34"/>
        <v/>
      </c>
      <c r="CB14" s="416" t="str">
        <f t="shared" si="35"/>
        <v/>
      </c>
      <c r="CC14" s="416" t="str">
        <f t="shared" si="36"/>
        <v/>
      </c>
      <c r="CD14" s="416" t="str">
        <f t="shared" si="37"/>
        <v/>
      </c>
      <c r="CE14" s="416" t="str">
        <f t="shared" si="38"/>
        <v/>
      </c>
      <c r="CF14" s="416" t="str">
        <f t="shared" si="39"/>
        <v/>
      </c>
      <c r="CG14" s="416" t="str">
        <f t="shared" si="40"/>
        <v/>
      </c>
      <c r="CH14" s="416" t="str">
        <f t="shared" si="41"/>
        <v/>
      </c>
      <c r="CI14" s="416" t="str">
        <f t="shared" si="42"/>
        <v/>
      </c>
      <c r="CJ14" s="416" t="str">
        <f t="shared" si="43"/>
        <v/>
      </c>
      <c r="CK14" s="416" t="str">
        <f t="shared" si="44"/>
        <v/>
      </c>
    </row>
    <row r="15" spans="1:90" ht="131.25">
      <c r="A15" s="3">
        <v>12</v>
      </c>
      <c r="B15" s="3" t="str">
        <v>G4-3</v>
      </c>
      <c r="C15" s="3" t="str">
        <v>WSLRW-G4-3</v>
      </c>
      <c r="D15" s="3" t="str">
        <v>|SKU|Firmware Version|Item codes|Hardware Version|FW Released Date (DD/MMM/YYYY)|Summary Information about FW|Sensor Type ID|SKU Name for Software|Edit Date
(DD/MMM/YYYY)|Edit by|Edit Content|Status (Draft, Final)|||||||</v>
      </c>
      <c r="E15" s="3" t="str">
        <v>|WSLRW-G4|3|WSLRW-G4-CL2-20-01
WSLRW-G4-CO-200-01
WSLRW-G4-H2S-50-01
WSLRW-G4-NH3-100-01
WSLRW-G4F-CL2-20-01
WSLRW-G4F-CO-200-01
WSLRW-G4F-H2S-50-01
WSLRW-G4F-NH3-100-01|2|44693|Fix SYSTEM_SENSITIVITY, allow negative values|30|Daviteq LoraWAN 4-Seri Gas  Sensor|44907|Lực|Update content|Final|||||||</v>
      </c>
      <c r="F15" s="3" t="str">
        <f t="shared" si="1"/>
        <v>WSLRW-G4</v>
      </c>
      <c r="G15" s="3" t="str">
        <f t="shared" si="2"/>
        <v>3</v>
      </c>
      <c r="H15" s="50" t="str">
        <f t="shared" si="3"/>
        <v>2</v>
      </c>
      <c r="I15" s="50" t="str">
        <f t="shared" si="4"/>
        <v>WSLRW-G4-CL2-20-01
WSLRW-G4-CO-200-01
WSLRW-G4-H2S-50-01
WSLRW-G4-NH3-100-01
WSLRW-G4F-CL2-20-01
WSLRW-G4F-CO-200-01
WSLRW-G4F-H2S-50-01
WSLRW-G4F-NH3-100-01</v>
      </c>
      <c r="J15" s="3" t="str" cm="1">
        <f t="array" ref="J15:Q15">_xlfn.TEXTSPLIT(I15,CHAR(10),,TRUE,0)</f>
        <v>WSLRW-G4-CL2-20-01</v>
      </c>
      <c r="K15" s="3" t="str">
        <v>WSLRW-G4-CO-200-01</v>
      </c>
      <c r="L15" s="3" t="str">
        <v>WSLRW-G4-H2S-50-01</v>
      </c>
      <c r="M15" s="3" t="str">
        <v>WSLRW-G4-NH3-100-01</v>
      </c>
      <c r="N15" s="3" t="str">
        <v>WSLRW-G4F-CL2-20-01</v>
      </c>
      <c r="O15" s="3" t="str">
        <v>WSLRW-G4F-CO-200-01</v>
      </c>
      <c r="P15" s="3" t="str">
        <v>WSLRW-G4F-H2S-50-01</v>
      </c>
      <c r="Q15" s="3" t="str">
        <v>WSLRW-G4F-NH3-100-01</v>
      </c>
      <c r="AX15" s="416" t="str">
        <f t="shared" si="5"/>
        <v>WSLRW-G4-CL2-20-01|2|3\WSLRW-G4</v>
      </c>
      <c r="AY15" s="416" t="str">
        <f t="shared" si="6"/>
        <v>WSLRW-G4-CO-200-01|2|3\WSLRW-G4</v>
      </c>
      <c r="AZ15" s="416" t="str">
        <f t="shared" si="7"/>
        <v>WSLRW-G4-H2S-50-01|2|3\WSLRW-G4</v>
      </c>
      <c r="BA15" s="416" t="str">
        <f t="shared" si="8"/>
        <v>WSLRW-G4-NH3-100-01|2|3\WSLRW-G4</v>
      </c>
      <c r="BB15" s="416" t="str">
        <f t="shared" si="9"/>
        <v>WSLRW-G4F-CL2-20-01|2|3\WSLRW-G4</v>
      </c>
      <c r="BC15" s="416" t="str">
        <f t="shared" si="10"/>
        <v>WSLRW-G4F-CO-200-01|2|3\WSLRW-G4</v>
      </c>
      <c r="BD15" s="416" t="str">
        <f t="shared" si="11"/>
        <v>WSLRW-G4F-H2S-50-01|2|3\WSLRW-G4</v>
      </c>
      <c r="BE15" s="416" t="str">
        <f t="shared" si="12"/>
        <v>WSLRW-G4F-NH3-100-01|2|3\WSLRW-G4</v>
      </c>
      <c r="BF15" s="416" t="str">
        <f t="shared" si="13"/>
        <v/>
      </c>
      <c r="BG15" s="416" t="str">
        <f t="shared" si="14"/>
        <v/>
      </c>
      <c r="BH15" s="416" t="str">
        <f t="shared" si="15"/>
        <v/>
      </c>
      <c r="BI15" s="416" t="str">
        <f t="shared" si="16"/>
        <v/>
      </c>
      <c r="BJ15" s="416" t="str">
        <f t="shared" si="17"/>
        <v/>
      </c>
      <c r="BK15" s="416" t="str">
        <f t="shared" si="18"/>
        <v/>
      </c>
      <c r="BL15" s="416" t="str">
        <f t="shared" si="19"/>
        <v/>
      </c>
      <c r="BM15" s="416" t="str">
        <f t="shared" si="20"/>
        <v/>
      </c>
      <c r="BN15" s="416" t="str">
        <f t="shared" si="21"/>
        <v/>
      </c>
      <c r="BO15" s="416" t="str">
        <f t="shared" si="22"/>
        <v/>
      </c>
      <c r="BP15" s="416" t="str">
        <f t="shared" si="23"/>
        <v/>
      </c>
      <c r="BQ15" s="416" t="str">
        <f t="shared" si="24"/>
        <v/>
      </c>
      <c r="BR15" s="416" t="str">
        <f t="shared" si="25"/>
        <v/>
      </c>
      <c r="BS15" s="416" t="str">
        <f t="shared" si="26"/>
        <v/>
      </c>
      <c r="BT15" s="416" t="str">
        <f t="shared" si="27"/>
        <v/>
      </c>
      <c r="BU15" s="416" t="str">
        <f t="shared" si="28"/>
        <v/>
      </c>
      <c r="BV15" s="416" t="str">
        <f t="shared" si="29"/>
        <v/>
      </c>
      <c r="BW15" s="416" t="str">
        <f t="shared" si="30"/>
        <v/>
      </c>
      <c r="BX15" s="416" t="str">
        <f t="shared" si="31"/>
        <v/>
      </c>
      <c r="BY15" s="416" t="str">
        <f t="shared" si="32"/>
        <v/>
      </c>
      <c r="BZ15" s="416" t="str">
        <f t="shared" si="33"/>
        <v/>
      </c>
      <c r="CA15" s="416" t="str">
        <f t="shared" si="34"/>
        <v/>
      </c>
      <c r="CB15" s="416" t="str">
        <f t="shared" si="35"/>
        <v/>
      </c>
      <c r="CC15" s="416" t="str">
        <f t="shared" si="36"/>
        <v/>
      </c>
      <c r="CD15" s="416" t="str">
        <f t="shared" si="37"/>
        <v/>
      </c>
      <c r="CE15" s="416" t="str">
        <f t="shared" si="38"/>
        <v/>
      </c>
      <c r="CF15" s="416" t="str">
        <f t="shared" si="39"/>
        <v/>
      </c>
      <c r="CG15" s="416" t="str">
        <f t="shared" si="40"/>
        <v/>
      </c>
      <c r="CH15" s="416" t="str">
        <f t="shared" si="41"/>
        <v/>
      </c>
      <c r="CI15" s="416" t="str">
        <f t="shared" si="42"/>
        <v/>
      </c>
      <c r="CJ15" s="416" t="str">
        <f t="shared" si="43"/>
        <v/>
      </c>
      <c r="CK15" s="416" t="str">
        <f t="shared" si="44"/>
        <v/>
      </c>
    </row>
    <row r="16" spans="1:90" ht="131.25">
      <c r="A16" s="3">
        <v>13</v>
      </c>
      <c r="B16" s="3" t="str">
        <v>G4-4</v>
      </c>
      <c r="C16" s="3" t="str">
        <v>WSLRW-G4-4</v>
      </c>
      <c r="D16" s="3" t="str">
        <v>|SKU|Firmware Version|Item codes|Hardware Version|FW Released Date (DD/MMM/YYYY)|Summary Information about FW|Sensor Type ID|SKU Name for Software|Edit Date
(DD/MMM/YYYY)|Edit by|Edit Content|Status (Draft, Final)|||||||</v>
      </c>
      <c r="E16" s="3" t="str">
        <v>|WSLRW-G4|4|WSLRW-G4-CL2-20-01
WSLRW-G4-CO-200-01
WSLRW-G4-H2S-50-01
WSLRW-G4-NH3-100-01
WSLRW-G4F-CL2-20-01
WSLRW-G4F-CO-200-01
WSLRW-G4F-H2S-50-01
WSLRW-G4F-NH3-100-01|2|44693|Add Buzzer (pwm)|30|Daviteq LoraWAN 4-Seri Gas  Sensor|44906|Lực|Update content|Final|||||||</v>
      </c>
      <c r="F16" s="3" t="str">
        <f t="shared" si="1"/>
        <v>WSLRW-G4</v>
      </c>
      <c r="G16" s="3" t="str">
        <f t="shared" si="2"/>
        <v>4</v>
      </c>
      <c r="H16" s="50" t="str">
        <f t="shared" si="3"/>
        <v>2</v>
      </c>
      <c r="I16" s="50" t="str">
        <f t="shared" si="4"/>
        <v>WSLRW-G4-CL2-20-01
WSLRW-G4-CO-200-01
WSLRW-G4-H2S-50-01
WSLRW-G4-NH3-100-01
WSLRW-G4F-CL2-20-01
WSLRW-G4F-CO-200-01
WSLRW-G4F-H2S-50-01
WSLRW-G4F-NH3-100-01</v>
      </c>
      <c r="J16" s="3" t="str" cm="1">
        <f t="array" ref="J16:Q16">_xlfn.TEXTSPLIT(I16,CHAR(10),,TRUE,0)</f>
        <v>WSLRW-G4-CL2-20-01</v>
      </c>
      <c r="K16" s="3" t="str">
        <v>WSLRW-G4-CO-200-01</v>
      </c>
      <c r="L16" s="3" t="str">
        <v>WSLRW-G4-H2S-50-01</v>
      </c>
      <c r="M16" s="3" t="str">
        <v>WSLRW-G4-NH3-100-01</v>
      </c>
      <c r="N16" s="3" t="str">
        <v>WSLRW-G4F-CL2-20-01</v>
      </c>
      <c r="O16" s="3" t="str">
        <v>WSLRW-G4F-CO-200-01</v>
      </c>
      <c r="P16" s="3" t="str">
        <v>WSLRW-G4F-H2S-50-01</v>
      </c>
      <c r="Q16" s="3" t="str">
        <v>WSLRW-G4F-NH3-100-01</v>
      </c>
      <c r="AX16" s="416" t="str">
        <f t="shared" si="5"/>
        <v>WSLRW-G4-CL2-20-01|2|4\WSLRW-G4</v>
      </c>
      <c r="AY16" s="416" t="str">
        <f t="shared" si="6"/>
        <v>WSLRW-G4-CO-200-01|2|4\WSLRW-G4</v>
      </c>
      <c r="AZ16" s="416" t="str">
        <f t="shared" si="7"/>
        <v>WSLRW-G4-H2S-50-01|2|4\WSLRW-G4</v>
      </c>
      <c r="BA16" s="416" t="str">
        <f t="shared" si="8"/>
        <v>WSLRW-G4-NH3-100-01|2|4\WSLRW-G4</v>
      </c>
      <c r="BB16" s="416" t="str">
        <f t="shared" si="9"/>
        <v>WSLRW-G4F-CL2-20-01|2|4\WSLRW-G4</v>
      </c>
      <c r="BC16" s="416" t="str">
        <f t="shared" si="10"/>
        <v>WSLRW-G4F-CO-200-01|2|4\WSLRW-G4</v>
      </c>
      <c r="BD16" s="416" t="str">
        <f t="shared" si="11"/>
        <v>WSLRW-G4F-H2S-50-01|2|4\WSLRW-G4</v>
      </c>
      <c r="BE16" s="416" t="str">
        <f t="shared" si="12"/>
        <v>WSLRW-G4F-NH3-100-01|2|4\WSLRW-G4</v>
      </c>
      <c r="BF16" s="416" t="str">
        <f t="shared" si="13"/>
        <v/>
      </c>
      <c r="BG16" s="416" t="str">
        <f t="shared" si="14"/>
        <v/>
      </c>
      <c r="BH16" s="416" t="str">
        <f t="shared" si="15"/>
        <v/>
      </c>
      <c r="BI16" s="416" t="str">
        <f t="shared" si="16"/>
        <v/>
      </c>
      <c r="BJ16" s="416" t="str">
        <f t="shared" si="17"/>
        <v/>
      </c>
      <c r="BK16" s="416" t="str">
        <f t="shared" si="18"/>
        <v/>
      </c>
      <c r="BL16" s="416" t="str">
        <f t="shared" si="19"/>
        <v/>
      </c>
      <c r="BM16" s="416" t="str">
        <f t="shared" si="20"/>
        <v/>
      </c>
      <c r="BN16" s="416" t="str">
        <f t="shared" si="21"/>
        <v/>
      </c>
      <c r="BO16" s="416" t="str">
        <f t="shared" si="22"/>
        <v/>
      </c>
      <c r="BP16" s="416" t="str">
        <f t="shared" si="23"/>
        <v/>
      </c>
      <c r="BQ16" s="416" t="str">
        <f t="shared" si="24"/>
        <v/>
      </c>
      <c r="BR16" s="416" t="str">
        <f t="shared" si="25"/>
        <v/>
      </c>
      <c r="BS16" s="416" t="str">
        <f t="shared" si="26"/>
        <v/>
      </c>
      <c r="BT16" s="416" t="str">
        <f t="shared" si="27"/>
        <v/>
      </c>
      <c r="BU16" s="416" t="str">
        <f t="shared" si="28"/>
        <v/>
      </c>
      <c r="BV16" s="416" t="str">
        <f t="shared" si="29"/>
        <v/>
      </c>
      <c r="BW16" s="416" t="str">
        <f t="shared" si="30"/>
        <v/>
      </c>
      <c r="BX16" s="416" t="str">
        <f t="shared" si="31"/>
        <v/>
      </c>
      <c r="BY16" s="416" t="str">
        <f t="shared" si="32"/>
        <v/>
      </c>
      <c r="BZ16" s="416" t="str">
        <f t="shared" si="33"/>
        <v/>
      </c>
      <c r="CA16" s="416" t="str">
        <f t="shared" si="34"/>
        <v/>
      </c>
      <c r="CB16" s="416" t="str">
        <f t="shared" si="35"/>
        <v/>
      </c>
      <c r="CC16" s="416" t="str">
        <f t="shared" si="36"/>
        <v/>
      </c>
      <c r="CD16" s="416" t="str">
        <f t="shared" si="37"/>
        <v/>
      </c>
      <c r="CE16" s="416" t="str">
        <f t="shared" si="38"/>
        <v/>
      </c>
      <c r="CF16" s="416" t="str">
        <f t="shared" si="39"/>
        <v/>
      </c>
      <c r="CG16" s="416" t="str">
        <f t="shared" si="40"/>
        <v/>
      </c>
      <c r="CH16" s="416" t="str">
        <f t="shared" si="41"/>
        <v/>
      </c>
      <c r="CI16" s="416" t="str">
        <f t="shared" si="42"/>
        <v/>
      </c>
      <c r="CJ16" s="416" t="str">
        <f t="shared" si="43"/>
        <v/>
      </c>
      <c r="CK16" s="416" t="str">
        <f t="shared" si="44"/>
        <v/>
      </c>
    </row>
    <row r="17" spans="1:89" ht="49.5">
      <c r="A17" s="3">
        <v>14</v>
      </c>
      <c r="B17" s="3" t="str">
        <v>AG-5</v>
      </c>
      <c r="C17" s="3" t="str">
        <v>WSLRW-AG-5</v>
      </c>
      <c r="D17" s="3" t="str">
        <v>|SKU|Firmware Version|Item codes|Hardware Version|FW Released Date (DD/MMM/YYYY)|Summary Information about FW|Sensor Type ID|SKU Name for Software|Edit Date
(DD/MMM/YYYY)|Edit by|Edit Content|Status (Draft, Final)|||||||</v>
      </c>
      <c r="E17" s="3" t="str">
        <v>|WSLRW-AG|5|WSLRW-AG-01
WSLRW-AG-02
WSLRW-AG-02S|2|44954|1.Default Alarm off
2.Add Alarm with the Hysteresis value for the alarm 1 and Alarm 2 (default 1 degC)
3.Add battery type: default battery non-rechargeable
4.Update payload: X_TILT_VALUE_X100, Y_TILT_VALUE_X100, Z_TILT_VALUE_X100
5.Add CYCLIC_FREQ_FACTOR, ALARM_FREQ_FACTOR|13|Daviteq LoRaWAN Tilt (AG) Sensor|44994|Luc|Update comment in memory map|Final|||||||</v>
      </c>
      <c r="F17" s="3" t="str">
        <f t="shared" si="1"/>
        <v>WSLRW-AG</v>
      </c>
      <c r="G17" s="3" t="str">
        <f t="shared" si="2"/>
        <v>5</v>
      </c>
      <c r="H17" s="50" t="str">
        <f t="shared" si="3"/>
        <v>2</v>
      </c>
      <c r="I17" s="50" t="str">
        <f t="shared" si="4"/>
        <v>WSLRW-AG-01
WSLRW-AG-02
WSLRW-AG-02S</v>
      </c>
      <c r="J17" s="3" t="str" cm="1">
        <f t="array" ref="J17:L17">_xlfn.TEXTSPLIT(I17,CHAR(10),,TRUE,0)</f>
        <v>WSLRW-AG-01</v>
      </c>
      <c r="K17" s="3" t="str">
        <v>WSLRW-AG-02</v>
      </c>
      <c r="L17" s="3" t="str">
        <v>WSLRW-AG-02S</v>
      </c>
      <c r="AX17" s="416" t="str">
        <f t="shared" si="5"/>
        <v>WSLRW-AG-01|2|5\WSLRW-AG</v>
      </c>
      <c r="AY17" s="416" t="str">
        <f t="shared" si="6"/>
        <v>WSLRW-AG-02|2|5\WSLRW-AG</v>
      </c>
      <c r="AZ17" s="416" t="str">
        <f t="shared" si="7"/>
        <v>WSLRW-AG-02S|2|5\WSLRW-AG</v>
      </c>
      <c r="BA17" s="416" t="str">
        <f t="shared" si="8"/>
        <v/>
      </c>
      <c r="BB17" s="416" t="str">
        <f t="shared" si="9"/>
        <v/>
      </c>
      <c r="BC17" s="416" t="str">
        <f t="shared" si="10"/>
        <v/>
      </c>
      <c r="BD17" s="416" t="str">
        <f t="shared" si="11"/>
        <v/>
      </c>
      <c r="BE17" s="416" t="str">
        <f t="shared" si="12"/>
        <v/>
      </c>
      <c r="BF17" s="416" t="str">
        <f t="shared" si="13"/>
        <v/>
      </c>
      <c r="BG17" s="416" t="str">
        <f t="shared" si="14"/>
        <v/>
      </c>
      <c r="BH17" s="416" t="str">
        <f t="shared" si="15"/>
        <v/>
      </c>
      <c r="BI17" s="416" t="str">
        <f t="shared" si="16"/>
        <v/>
      </c>
      <c r="BJ17" s="416" t="str">
        <f t="shared" si="17"/>
        <v/>
      </c>
      <c r="BK17" s="416" t="str">
        <f t="shared" si="18"/>
        <v/>
      </c>
      <c r="BL17" s="416" t="str">
        <f t="shared" si="19"/>
        <v/>
      </c>
      <c r="BM17" s="416" t="str">
        <f t="shared" si="20"/>
        <v/>
      </c>
      <c r="BN17" s="416" t="str">
        <f t="shared" si="21"/>
        <v/>
      </c>
      <c r="BO17" s="416" t="str">
        <f t="shared" si="22"/>
        <v/>
      </c>
      <c r="BP17" s="416" t="str">
        <f t="shared" si="23"/>
        <v/>
      </c>
      <c r="BQ17" s="416" t="str">
        <f t="shared" si="24"/>
        <v/>
      </c>
      <c r="BR17" s="416" t="str">
        <f t="shared" si="25"/>
        <v/>
      </c>
      <c r="BS17" s="416" t="str">
        <f t="shared" si="26"/>
        <v/>
      </c>
      <c r="BT17" s="416" t="str">
        <f t="shared" si="27"/>
        <v/>
      </c>
      <c r="BU17" s="416" t="str">
        <f t="shared" si="28"/>
        <v/>
      </c>
      <c r="BV17" s="416" t="str">
        <f t="shared" si="29"/>
        <v/>
      </c>
      <c r="BW17" s="416" t="str">
        <f t="shared" si="30"/>
        <v/>
      </c>
      <c r="BX17" s="416" t="str">
        <f t="shared" si="31"/>
        <v/>
      </c>
      <c r="BY17" s="416" t="str">
        <f t="shared" si="32"/>
        <v/>
      </c>
      <c r="BZ17" s="416" t="str">
        <f t="shared" si="33"/>
        <v/>
      </c>
      <c r="CA17" s="416" t="str">
        <f t="shared" si="34"/>
        <v/>
      </c>
      <c r="CB17" s="416" t="str">
        <f t="shared" si="35"/>
        <v/>
      </c>
      <c r="CC17" s="416" t="str">
        <f t="shared" si="36"/>
        <v/>
      </c>
      <c r="CD17" s="416" t="str">
        <f t="shared" si="37"/>
        <v/>
      </c>
      <c r="CE17" s="416" t="str">
        <f t="shared" si="38"/>
        <v/>
      </c>
      <c r="CF17" s="416" t="str">
        <f t="shared" si="39"/>
        <v/>
      </c>
      <c r="CG17" s="416" t="str">
        <f t="shared" si="40"/>
        <v/>
      </c>
      <c r="CH17" s="416" t="str">
        <f t="shared" si="41"/>
        <v/>
      </c>
      <c r="CI17" s="416" t="str">
        <f t="shared" si="42"/>
        <v/>
      </c>
      <c r="CJ17" s="416" t="str">
        <f t="shared" si="43"/>
        <v/>
      </c>
      <c r="CK17" s="416" t="str">
        <f t="shared" si="44"/>
        <v/>
      </c>
    </row>
    <row r="18" spans="1:89" ht="16.5">
      <c r="A18" s="3">
        <v>15</v>
      </c>
      <c r="B18" s="3" t="str">
        <v>DI-1</v>
      </c>
      <c r="C18" s="3" t="str">
        <v>WSLRW-DI-1</v>
      </c>
      <c r="D18" s="3" t="str">
        <v>|SKU|Firmware Version|Item codes|Hardware Version|FW Released Date (DD/MMM/YYYY)|Summary Information about FW|Sensor Type ID|SKU Name for Software|Edit Date
(DD/MMM/YYYY)|Edit by|Edit Content|Status (Draft, Final)|||||||</v>
      </c>
      <c r="E18" s="3" t="str">
        <v>|WSLRW-DI|1|WSLRW-DI-12|1|44979|1.Add regions: AS923-2, AS923-3, AS923-1-Japan
2.Enable to change the frequency channels in band EU868 IN865 RU864 KR920 AS923
3.Select 0/1 status mode OR counter mode|6|Daviteq LoRaWAN Digital Input (DI) Sensor or Counter |45172|Lực|Update comment|Final|||||||</v>
      </c>
      <c r="F18" s="3" t="str">
        <f t="shared" si="1"/>
        <v>WSLRW-DI</v>
      </c>
      <c r="G18" s="3" t="str">
        <f t="shared" si="2"/>
        <v>1</v>
      </c>
      <c r="H18" s="50" t="str">
        <f t="shared" si="3"/>
        <v>1</v>
      </c>
      <c r="I18" s="50" t="str">
        <f t="shared" si="4"/>
        <v>WSLRW-DI-12</v>
      </c>
      <c r="J18" s="3" t="str" cm="1">
        <f t="array" ref="J18">_xlfn.TEXTSPLIT(I18,CHAR(10),,TRUE,0)</f>
        <v>WSLRW-DI-12</v>
      </c>
      <c r="AX18" s="416" t="str">
        <f t="shared" si="5"/>
        <v>WSLRW-DI-12|1|1\WSLRW-DI</v>
      </c>
      <c r="AY18" s="416" t="str">
        <f t="shared" si="6"/>
        <v/>
      </c>
      <c r="AZ18" s="416" t="str">
        <f t="shared" si="7"/>
        <v/>
      </c>
      <c r="BA18" s="416" t="str">
        <f t="shared" si="8"/>
        <v/>
      </c>
      <c r="BB18" s="416" t="str">
        <f t="shared" si="9"/>
        <v/>
      </c>
      <c r="BC18" s="416" t="str">
        <f t="shared" si="10"/>
        <v/>
      </c>
      <c r="BD18" s="416" t="str">
        <f t="shared" si="11"/>
        <v/>
      </c>
      <c r="BE18" s="416" t="str">
        <f t="shared" si="12"/>
        <v/>
      </c>
      <c r="BF18" s="416" t="str">
        <f t="shared" si="13"/>
        <v/>
      </c>
      <c r="BG18" s="416" t="str">
        <f t="shared" si="14"/>
        <v/>
      </c>
      <c r="BH18" s="416" t="str">
        <f t="shared" si="15"/>
        <v/>
      </c>
      <c r="BI18" s="416" t="str">
        <f t="shared" si="16"/>
        <v/>
      </c>
      <c r="BJ18" s="416" t="str">
        <f t="shared" si="17"/>
        <v/>
      </c>
      <c r="BK18" s="416" t="str">
        <f t="shared" si="18"/>
        <v/>
      </c>
      <c r="BL18" s="416" t="str">
        <f t="shared" si="19"/>
        <v/>
      </c>
      <c r="BM18" s="416" t="str">
        <f t="shared" si="20"/>
        <v/>
      </c>
      <c r="BN18" s="416" t="str">
        <f t="shared" si="21"/>
        <v/>
      </c>
      <c r="BO18" s="416" t="str">
        <f t="shared" si="22"/>
        <v/>
      </c>
      <c r="BP18" s="416" t="str">
        <f t="shared" si="23"/>
        <v/>
      </c>
      <c r="BQ18" s="416" t="str">
        <f t="shared" si="24"/>
        <v/>
      </c>
      <c r="BR18" s="416" t="str">
        <f t="shared" si="25"/>
        <v/>
      </c>
      <c r="BS18" s="416" t="str">
        <f t="shared" si="26"/>
        <v/>
      </c>
      <c r="BT18" s="416" t="str">
        <f t="shared" si="27"/>
        <v/>
      </c>
      <c r="BU18" s="416" t="str">
        <f t="shared" si="28"/>
        <v/>
      </c>
      <c r="BV18" s="416" t="str">
        <f t="shared" si="29"/>
        <v/>
      </c>
      <c r="BW18" s="416" t="str">
        <f t="shared" si="30"/>
        <v/>
      </c>
      <c r="BX18" s="416" t="str">
        <f t="shared" si="31"/>
        <v/>
      </c>
      <c r="BY18" s="416" t="str">
        <f t="shared" si="32"/>
        <v/>
      </c>
      <c r="BZ18" s="416" t="str">
        <f t="shared" si="33"/>
        <v/>
      </c>
      <c r="CA18" s="416" t="str">
        <f t="shared" si="34"/>
        <v/>
      </c>
      <c r="CB18" s="416" t="str">
        <f t="shared" si="35"/>
        <v/>
      </c>
      <c r="CC18" s="416" t="str">
        <f t="shared" si="36"/>
        <v/>
      </c>
      <c r="CD18" s="416" t="str">
        <f t="shared" si="37"/>
        <v/>
      </c>
      <c r="CE18" s="416" t="str">
        <f t="shared" si="38"/>
        <v/>
      </c>
      <c r="CF18" s="416" t="str">
        <f t="shared" si="39"/>
        <v/>
      </c>
      <c r="CG18" s="416" t="str">
        <f t="shared" si="40"/>
        <v/>
      </c>
      <c r="CH18" s="416" t="str">
        <f t="shared" si="41"/>
        <v/>
      </c>
      <c r="CI18" s="416" t="str">
        <f t="shared" si="42"/>
        <v/>
      </c>
      <c r="CJ18" s="416" t="str">
        <f t="shared" si="43"/>
        <v/>
      </c>
      <c r="CK18" s="416" t="str">
        <f t="shared" si="44"/>
        <v/>
      </c>
    </row>
    <row r="19" spans="1:89" ht="16.5">
      <c r="A19" s="3">
        <v>16</v>
      </c>
      <c r="B19" s="3" t="str">
        <v>AL-2</v>
      </c>
      <c r="C19" s="3" t="str">
        <v>WSLRW-AL-2</v>
      </c>
      <c r="D19" s="3" t="str">
        <v>|SKU|Firmware Version|Item codes|Hardware Version|FW Released Date (DD/MMM/YYYY)|Summary Information about FW|Sensor Type ID|SKU Name for Software|Edit Date
(DD/MMM/YYYY)|Edit by|Edit Content|Status (Draft, Final)|||||||</v>
      </c>
      <c r="E19" s="3" t="str">
        <v>|WSLRW-AL|2|WSLRW-AL-01|1|44979|1.Add regions: AS923-2, AS923-3, AS923-1-Japan
2.Enable to change the frequency channel in band EU868 IN865 RU864 KR920 AS923
3.Payload updates|8|Daviteq LoRaWAN Light (AL) Sensor|45172|Lực|Update comment|Final|||||||</v>
      </c>
      <c r="F19" s="3" t="str">
        <f t="shared" si="1"/>
        <v>WSLRW-AL</v>
      </c>
      <c r="G19" s="3" t="str">
        <f t="shared" si="2"/>
        <v>2</v>
      </c>
      <c r="H19" s="50" t="str">
        <f t="shared" si="3"/>
        <v>1</v>
      </c>
      <c r="I19" s="50" t="str">
        <f t="shared" si="4"/>
        <v>WSLRW-AL-01</v>
      </c>
      <c r="J19" s="3" t="str" cm="1">
        <f t="array" ref="J19">_xlfn.TEXTSPLIT(I19,CHAR(10),,TRUE,0)</f>
        <v>WSLRW-AL-01</v>
      </c>
      <c r="AX19" s="416" t="str">
        <f t="shared" si="5"/>
        <v>WSLRW-AL-01|1|2\WSLRW-AL</v>
      </c>
      <c r="AY19" s="416" t="str">
        <f t="shared" si="6"/>
        <v/>
      </c>
      <c r="AZ19" s="416" t="str">
        <f t="shared" si="7"/>
        <v/>
      </c>
      <c r="BA19" s="416" t="str">
        <f t="shared" si="8"/>
        <v/>
      </c>
      <c r="BB19" s="416" t="str">
        <f t="shared" si="9"/>
        <v/>
      </c>
      <c r="BC19" s="416" t="str">
        <f t="shared" si="10"/>
        <v/>
      </c>
      <c r="BD19" s="416" t="str">
        <f t="shared" si="11"/>
        <v/>
      </c>
      <c r="BE19" s="416" t="str">
        <f t="shared" si="12"/>
        <v/>
      </c>
      <c r="BF19" s="416" t="str">
        <f t="shared" si="13"/>
        <v/>
      </c>
      <c r="BG19" s="416" t="str">
        <f t="shared" si="14"/>
        <v/>
      </c>
      <c r="BH19" s="416" t="str">
        <f t="shared" si="15"/>
        <v/>
      </c>
      <c r="BI19" s="416" t="str">
        <f t="shared" si="16"/>
        <v/>
      </c>
      <c r="BJ19" s="416" t="str">
        <f t="shared" si="17"/>
        <v/>
      </c>
      <c r="BK19" s="416" t="str">
        <f t="shared" si="18"/>
        <v/>
      </c>
      <c r="BL19" s="416" t="str">
        <f t="shared" si="19"/>
        <v/>
      </c>
      <c r="BM19" s="416" t="str">
        <f t="shared" si="20"/>
        <v/>
      </c>
      <c r="BN19" s="416" t="str">
        <f t="shared" si="21"/>
        <v/>
      </c>
      <c r="BO19" s="416" t="str">
        <f t="shared" si="22"/>
        <v/>
      </c>
      <c r="BP19" s="416" t="str">
        <f t="shared" si="23"/>
        <v/>
      </c>
      <c r="BQ19" s="416" t="str">
        <f t="shared" si="24"/>
        <v/>
      </c>
      <c r="BR19" s="416" t="str">
        <f t="shared" si="25"/>
        <v/>
      </c>
      <c r="BS19" s="416" t="str">
        <f t="shared" si="26"/>
        <v/>
      </c>
      <c r="BT19" s="416" t="str">
        <f t="shared" si="27"/>
        <v/>
      </c>
      <c r="BU19" s="416" t="str">
        <f t="shared" si="28"/>
        <v/>
      </c>
      <c r="BV19" s="416" t="str">
        <f t="shared" si="29"/>
        <v/>
      </c>
      <c r="BW19" s="416" t="str">
        <f t="shared" si="30"/>
        <v/>
      </c>
      <c r="BX19" s="416" t="str">
        <f t="shared" si="31"/>
        <v/>
      </c>
      <c r="BY19" s="416" t="str">
        <f t="shared" si="32"/>
        <v/>
      </c>
      <c r="BZ19" s="416" t="str">
        <f t="shared" si="33"/>
        <v/>
      </c>
      <c r="CA19" s="416" t="str">
        <f t="shared" si="34"/>
        <v/>
      </c>
      <c r="CB19" s="416" t="str">
        <f t="shared" si="35"/>
        <v/>
      </c>
      <c r="CC19" s="416" t="str">
        <f t="shared" si="36"/>
        <v/>
      </c>
      <c r="CD19" s="416" t="str">
        <f t="shared" si="37"/>
        <v/>
      </c>
      <c r="CE19" s="416" t="str">
        <f t="shared" si="38"/>
        <v/>
      </c>
      <c r="CF19" s="416" t="str">
        <f t="shared" si="39"/>
        <v/>
      </c>
      <c r="CG19" s="416" t="str">
        <f t="shared" si="40"/>
        <v/>
      </c>
      <c r="CH19" s="416" t="str">
        <f t="shared" si="41"/>
        <v/>
      </c>
      <c r="CI19" s="416" t="str">
        <f t="shared" si="42"/>
        <v/>
      </c>
      <c r="CJ19" s="416" t="str">
        <f t="shared" si="43"/>
        <v/>
      </c>
      <c r="CK19" s="416" t="str">
        <f t="shared" si="44"/>
        <v/>
      </c>
    </row>
    <row r="20" spans="1:89" ht="16.5">
      <c r="A20" s="3">
        <v>17</v>
      </c>
      <c r="B20" s="3" t="str">
        <v>ATE-2</v>
      </c>
      <c r="C20" s="3" t="str">
        <v>WSLRW-ATE-2</v>
      </c>
      <c r="D20" s="3" t="str">
        <v>|SKU|Firmware Version|Item codes|Hardware Version|FW Released Date (DD/MMM/YYYY)|Summary Information about FW|Sensor Type ID|SKU Name for Software|Edit Date
(DD/MMM/YYYY)|Edit by|Edit Content|Status (Draft, Final)|||||||</v>
      </c>
      <c r="E20" s="3" t="str">
        <v>|WSLRW-ATE|2|WSLRW-S-ATE-F12-500 |1|45007|1.Add regions: AS923-2, AS923-3, AS923-1-Japan
2.Enable to change the frequency channel in band EU868 IN865 RU864 KR920 AS923 AU915 US915
3.Update payloads
4.Add CYCLIC_FREQ_FACTOR, ALARM_FREQ_FACTOR.
5.Change downlink type 0: HIGH_ALARM_THRESHOLD x10, LOW_ALARM_THRESHOLD x10
6.Default LOW_CUT = -300
7.Add Heartbeat event|1|Daviteq LoRaWAN Temperature (ATE) Sensor||Lực|Update comment of memory map|Final|||||||</v>
      </c>
      <c r="F20" s="3" t="str">
        <f t="shared" si="1"/>
        <v>WSLRW-ATE</v>
      </c>
      <c r="G20" s="3" t="str">
        <f t="shared" si="2"/>
        <v>2</v>
      </c>
      <c r="H20" s="50" t="str">
        <f t="shared" si="3"/>
        <v>1</v>
      </c>
      <c r="I20" s="50" t="str">
        <f t="shared" si="4"/>
        <v xml:space="preserve">WSLRW-S-ATE-F12-500 </v>
      </c>
      <c r="J20" s="3" t="str" cm="1">
        <f t="array" ref="J20">_xlfn.TEXTSPLIT(I20,CHAR(10),,TRUE,0)</f>
        <v xml:space="preserve">WSLRW-S-ATE-F12-500 </v>
      </c>
      <c r="AX20" s="416" t="str">
        <f t="shared" si="5"/>
        <v>WSLRW-S-ATE-F12-500 |1|2\WSLRW-ATE</v>
      </c>
      <c r="AY20" s="416" t="str">
        <f t="shared" si="6"/>
        <v/>
      </c>
      <c r="AZ20" s="416" t="str">
        <f t="shared" si="7"/>
        <v/>
      </c>
      <c r="BA20" s="416" t="str">
        <f t="shared" si="8"/>
        <v/>
      </c>
      <c r="BB20" s="416" t="str">
        <f t="shared" si="9"/>
        <v/>
      </c>
      <c r="BC20" s="416" t="str">
        <f t="shared" si="10"/>
        <v/>
      </c>
      <c r="BD20" s="416" t="str">
        <f t="shared" si="11"/>
        <v/>
      </c>
      <c r="BE20" s="416" t="str">
        <f t="shared" si="12"/>
        <v/>
      </c>
      <c r="BF20" s="416" t="str">
        <f t="shared" si="13"/>
        <v/>
      </c>
      <c r="BG20" s="416" t="str">
        <f t="shared" si="14"/>
        <v/>
      </c>
      <c r="BH20" s="416" t="str">
        <f t="shared" si="15"/>
        <v/>
      </c>
      <c r="BI20" s="416" t="str">
        <f t="shared" si="16"/>
        <v/>
      </c>
      <c r="BJ20" s="416" t="str">
        <f t="shared" si="17"/>
        <v/>
      </c>
      <c r="BK20" s="416" t="str">
        <f t="shared" si="18"/>
        <v/>
      </c>
      <c r="BL20" s="416" t="str">
        <f t="shared" si="19"/>
        <v/>
      </c>
      <c r="BM20" s="416" t="str">
        <f t="shared" si="20"/>
        <v/>
      </c>
      <c r="BN20" s="416" t="str">
        <f t="shared" si="21"/>
        <v/>
      </c>
      <c r="BO20" s="416" t="str">
        <f t="shared" si="22"/>
        <v/>
      </c>
      <c r="BP20" s="416" t="str">
        <f t="shared" si="23"/>
        <v/>
      </c>
      <c r="BQ20" s="416" t="str">
        <f t="shared" si="24"/>
        <v/>
      </c>
      <c r="BR20" s="416" t="str">
        <f t="shared" si="25"/>
        <v/>
      </c>
      <c r="BS20" s="416" t="str">
        <f t="shared" si="26"/>
        <v/>
      </c>
      <c r="BT20" s="416" t="str">
        <f t="shared" si="27"/>
        <v/>
      </c>
      <c r="BU20" s="416" t="str">
        <f t="shared" si="28"/>
        <v/>
      </c>
      <c r="BV20" s="416" t="str">
        <f t="shared" si="29"/>
        <v/>
      </c>
      <c r="BW20" s="416" t="str">
        <f t="shared" si="30"/>
        <v/>
      </c>
      <c r="BX20" s="416" t="str">
        <f t="shared" si="31"/>
        <v/>
      </c>
      <c r="BY20" s="416" t="str">
        <f t="shared" si="32"/>
        <v/>
      </c>
      <c r="BZ20" s="416" t="str">
        <f t="shared" si="33"/>
        <v/>
      </c>
      <c r="CA20" s="416" t="str">
        <f t="shared" si="34"/>
        <v/>
      </c>
      <c r="CB20" s="416" t="str">
        <f t="shared" si="35"/>
        <v/>
      </c>
      <c r="CC20" s="416" t="str">
        <f t="shared" si="36"/>
        <v/>
      </c>
      <c r="CD20" s="416" t="str">
        <f t="shared" si="37"/>
        <v/>
      </c>
      <c r="CE20" s="416" t="str">
        <f t="shared" si="38"/>
        <v/>
      </c>
      <c r="CF20" s="416" t="str">
        <f t="shared" si="39"/>
        <v/>
      </c>
      <c r="CG20" s="416" t="str">
        <f t="shared" si="40"/>
        <v/>
      </c>
      <c r="CH20" s="416" t="str">
        <f t="shared" si="41"/>
        <v/>
      </c>
      <c r="CI20" s="416" t="str">
        <f t="shared" si="42"/>
        <v/>
      </c>
      <c r="CJ20" s="416" t="str">
        <f t="shared" si="43"/>
        <v/>
      </c>
      <c r="CK20" s="416" t="str">
        <f t="shared" si="44"/>
        <v/>
      </c>
    </row>
    <row r="21" spans="1:89" ht="131.25">
      <c r="A21" s="3">
        <v>18</v>
      </c>
      <c r="B21" s="3" t="str">
        <v>G4-5</v>
      </c>
      <c r="C21" s="3" t="str">
        <v>WSLRW-G4-5</v>
      </c>
      <c r="D21" s="3" t="str">
        <v>|SKU|Firmware Version|Item codes|Hardware Version|FW Released Date (DD/MMM/YYYY)|Summary Information about FW|Sensor Type ID|SKU Name for Software|Edit Date
(DD/MMM/YYYY)|Edit by|Edit Content|Status (Draft, Final)|||||||</v>
      </c>
      <c r="E21" s="3" t="str">
        <v>|WSLRW-G4|5|WSLRW-G4-CL2-20-01
WSLRW-G4-CO-200-01
WSLRW-G4-H2S-50-01
WSLRW-G4-NH3-100-01
WSLRW-G4F-CL2-20-01
WSLRW-G4F-CO-200-01
WSLRW-G4F-H2S-50-01
WSLRW-G4F-NH3-100-01|2|44984|Enable to change the frequency channel in band EU868 IN865 RU864 KR920 AS923|30|Daviteq LoraWAN 4-Seri Gas  Sensor|44994|Lực|Update content|Final|||||||</v>
      </c>
      <c r="F21" s="3" t="str">
        <f t="shared" si="1"/>
        <v>WSLRW-G4</v>
      </c>
      <c r="G21" s="3" t="str">
        <f t="shared" si="2"/>
        <v>5</v>
      </c>
      <c r="H21" s="50" t="str">
        <f t="shared" si="3"/>
        <v>2</v>
      </c>
      <c r="I21" s="50" t="str">
        <f t="shared" si="4"/>
        <v>WSLRW-G4-CL2-20-01
WSLRW-G4-CO-200-01
WSLRW-G4-H2S-50-01
WSLRW-G4-NH3-100-01
WSLRW-G4F-CL2-20-01
WSLRW-G4F-CO-200-01
WSLRW-G4F-H2S-50-01
WSLRW-G4F-NH3-100-01</v>
      </c>
      <c r="J21" s="3" t="str" cm="1">
        <f t="array" ref="J21:Q21">_xlfn.TEXTSPLIT(I21,CHAR(10),,TRUE,0)</f>
        <v>WSLRW-G4-CL2-20-01</v>
      </c>
      <c r="K21" s="3" t="str">
        <v>WSLRW-G4-CO-200-01</v>
      </c>
      <c r="L21" s="3" t="str">
        <v>WSLRW-G4-H2S-50-01</v>
      </c>
      <c r="M21" s="3" t="str">
        <v>WSLRW-G4-NH3-100-01</v>
      </c>
      <c r="N21" s="3" t="str">
        <v>WSLRW-G4F-CL2-20-01</v>
      </c>
      <c r="O21" s="3" t="str">
        <v>WSLRW-G4F-CO-200-01</v>
      </c>
      <c r="P21" s="3" t="str">
        <v>WSLRW-G4F-H2S-50-01</v>
      </c>
      <c r="Q21" s="3" t="str">
        <v>WSLRW-G4F-NH3-100-01</v>
      </c>
      <c r="AX21" s="416" t="str">
        <f t="shared" si="5"/>
        <v>WSLRW-G4-CL2-20-01|2|5\WSLRW-G4</v>
      </c>
      <c r="AY21" s="416" t="str">
        <f t="shared" si="6"/>
        <v>WSLRW-G4-CO-200-01|2|5\WSLRW-G4</v>
      </c>
      <c r="AZ21" s="416" t="str">
        <f t="shared" si="7"/>
        <v>WSLRW-G4-H2S-50-01|2|5\WSLRW-G4</v>
      </c>
      <c r="BA21" s="416" t="str">
        <f t="shared" si="8"/>
        <v>WSLRW-G4-NH3-100-01|2|5\WSLRW-G4</v>
      </c>
      <c r="BB21" s="416" t="str">
        <f t="shared" si="9"/>
        <v>WSLRW-G4F-CL2-20-01|2|5\WSLRW-G4</v>
      </c>
      <c r="BC21" s="416" t="str">
        <f t="shared" si="10"/>
        <v>WSLRW-G4F-CO-200-01|2|5\WSLRW-G4</v>
      </c>
      <c r="BD21" s="416" t="str">
        <f t="shared" si="11"/>
        <v>WSLRW-G4F-H2S-50-01|2|5\WSLRW-G4</v>
      </c>
      <c r="BE21" s="416" t="str">
        <f t="shared" si="12"/>
        <v>WSLRW-G4F-NH3-100-01|2|5\WSLRW-G4</v>
      </c>
      <c r="BF21" s="416" t="str">
        <f t="shared" si="13"/>
        <v/>
      </c>
      <c r="BG21" s="416" t="str">
        <f t="shared" si="14"/>
        <v/>
      </c>
      <c r="BH21" s="416" t="str">
        <f t="shared" si="15"/>
        <v/>
      </c>
      <c r="BI21" s="416" t="str">
        <f t="shared" si="16"/>
        <v/>
      </c>
      <c r="BJ21" s="416" t="str">
        <f t="shared" si="17"/>
        <v/>
      </c>
      <c r="BK21" s="416" t="str">
        <f t="shared" si="18"/>
        <v/>
      </c>
      <c r="BL21" s="416" t="str">
        <f t="shared" si="19"/>
        <v/>
      </c>
      <c r="BM21" s="416" t="str">
        <f t="shared" si="20"/>
        <v/>
      </c>
      <c r="BN21" s="416" t="str">
        <f t="shared" si="21"/>
        <v/>
      </c>
      <c r="BO21" s="416" t="str">
        <f t="shared" si="22"/>
        <v/>
      </c>
      <c r="BP21" s="416" t="str">
        <f t="shared" si="23"/>
        <v/>
      </c>
      <c r="BQ21" s="416" t="str">
        <f t="shared" si="24"/>
        <v/>
      </c>
      <c r="BR21" s="416" t="str">
        <f t="shared" si="25"/>
        <v/>
      </c>
      <c r="BS21" s="416" t="str">
        <f t="shared" si="26"/>
        <v/>
      </c>
      <c r="BT21" s="416" t="str">
        <f t="shared" si="27"/>
        <v/>
      </c>
      <c r="BU21" s="416" t="str">
        <f t="shared" si="28"/>
        <v/>
      </c>
      <c r="BV21" s="416" t="str">
        <f t="shared" si="29"/>
        <v/>
      </c>
      <c r="BW21" s="416" t="str">
        <f t="shared" si="30"/>
        <v/>
      </c>
      <c r="BX21" s="416" t="str">
        <f t="shared" si="31"/>
        <v/>
      </c>
      <c r="BY21" s="416" t="str">
        <f t="shared" si="32"/>
        <v/>
      </c>
      <c r="BZ21" s="416" t="str">
        <f t="shared" si="33"/>
        <v/>
      </c>
      <c r="CA21" s="416" t="str">
        <f t="shared" si="34"/>
        <v/>
      </c>
      <c r="CB21" s="416" t="str">
        <f t="shared" si="35"/>
        <v/>
      </c>
      <c r="CC21" s="416" t="str">
        <f t="shared" si="36"/>
        <v/>
      </c>
      <c r="CD21" s="416" t="str">
        <f t="shared" si="37"/>
        <v/>
      </c>
      <c r="CE21" s="416" t="str">
        <f t="shared" si="38"/>
        <v/>
      </c>
      <c r="CF21" s="416" t="str">
        <f t="shared" si="39"/>
        <v/>
      </c>
      <c r="CG21" s="416" t="str">
        <f t="shared" si="40"/>
        <v/>
      </c>
      <c r="CH21" s="416" t="str">
        <f t="shared" si="41"/>
        <v/>
      </c>
      <c r="CI21" s="416" t="str">
        <f t="shared" si="42"/>
        <v/>
      </c>
      <c r="CJ21" s="416" t="str">
        <f t="shared" si="43"/>
        <v/>
      </c>
      <c r="CK21" s="416" t="str">
        <f t="shared" si="44"/>
        <v/>
      </c>
    </row>
    <row r="22" spans="1:89" ht="16.5">
      <c r="A22" s="3">
        <v>19</v>
      </c>
      <c r="B22" s="3" t="str">
        <v>LPC-3</v>
      </c>
      <c r="C22" s="3" t="str">
        <v>WSLRW-LPC-3</v>
      </c>
      <c r="D22" s="3" t="str">
        <v>|SKU|Firmware Version|Item codes|Hardware Version|FW Released Date (DD/MMM/YYYY)|Summary Information about FW|Sensor Type ID|SKU Name for Software|Edit Date
(DD/MMM/YYYY)|Edit by|Edit Content|Status (Draft, Final)|||||||</v>
      </c>
      <c r="E22" s="3" t="str">
        <v>|WSLRW-LPC|3|WSLRW-LPC-01|2|44987|1,Enable to change the frequency channel in band EU868 IN865 RU864 KR920 AS9232
2.Payload updates|19|Daviteq LoRaWAN Lidar People Counter (LPC)|44994|Lực|Update comment of memory map|Final|||||||</v>
      </c>
      <c r="F22" s="3" t="str">
        <f t="shared" si="1"/>
        <v>WSLRW-LPC</v>
      </c>
      <c r="G22" s="3" t="str">
        <f t="shared" si="2"/>
        <v>3</v>
      </c>
      <c r="H22" s="50" t="str">
        <f t="shared" si="3"/>
        <v>2</v>
      </c>
      <c r="I22" s="50" t="str">
        <f t="shared" si="4"/>
        <v>WSLRW-LPC-01</v>
      </c>
      <c r="J22" s="3" t="str" cm="1">
        <f t="array" ref="J22">_xlfn.TEXTSPLIT(I22,CHAR(10),,TRUE,0)</f>
        <v>WSLRW-LPC-01</v>
      </c>
      <c r="AX22" s="416" t="str">
        <f t="shared" si="5"/>
        <v>WSLRW-LPC-01|2|3\WSLRW-LPC</v>
      </c>
      <c r="AY22" s="416" t="str">
        <f t="shared" si="6"/>
        <v/>
      </c>
      <c r="AZ22" s="416" t="str">
        <f t="shared" si="7"/>
        <v/>
      </c>
      <c r="BA22" s="416" t="str">
        <f t="shared" si="8"/>
        <v/>
      </c>
      <c r="BB22" s="416" t="str">
        <f t="shared" si="9"/>
        <v/>
      </c>
      <c r="BC22" s="416" t="str">
        <f t="shared" si="10"/>
        <v/>
      </c>
      <c r="BD22" s="416" t="str">
        <f t="shared" si="11"/>
        <v/>
      </c>
      <c r="BE22" s="416" t="str">
        <f t="shared" si="12"/>
        <v/>
      </c>
      <c r="BF22" s="416" t="str">
        <f t="shared" si="13"/>
        <v/>
      </c>
      <c r="BG22" s="416" t="str">
        <f t="shared" si="14"/>
        <v/>
      </c>
      <c r="BH22" s="416" t="str">
        <f t="shared" si="15"/>
        <v/>
      </c>
      <c r="BI22" s="416" t="str">
        <f t="shared" si="16"/>
        <v/>
      </c>
      <c r="BJ22" s="416" t="str">
        <f t="shared" si="17"/>
        <v/>
      </c>
      <c r="BK22" s="416" t="str">
        <f t="shared" si="18"/>
        <v/>
      </c>
      <c r="BL22" s="416" t="str">
        <f t="shared" si="19"/>
        <v/>
      </c>
      <c r="BM22" s="416" t="str">
        <f t="shared" si="20"/>
        <v/>
      </c>
      <c r="BN22" s="416" t="str">
        <f t="shared" si="21"/>
        <v/>
      </c>
      <c r="BO22" s="416" t="str">
        <f t="shared" si="22"/>
        <v/>
      </c>
      <c r="BP22" s="416" t="str">
        <f t="shared" si="23"/>
        <v/>
      </c>
      <c r="BQ22" s="416" t="str">
        <f t="shared" si="24"/>
        <v/>
      </c>
      <c r="BR22" s="416" t="str">
        <f t="shared" si="25"/>
        <v/>
      </c>
      <c r="BS22" s="416" t="str">
        <f t="shared" si="26"/>
        <v/>
      </c>
      <c r="BT22" s="416" t="str">
        <f t="shared" si="27"/>
        <v/>
      </c>
      <c r="BU22" s="416" t="str">
        <f t="shared" si="28"/>
        <v/>
      </c>
      <c r="BV22" s="416" t="str">
        <f t="shared" si="29"/>
        <v/>
      </c>
      <c r="BW22" s="416" t="str">
        <f t="shared" si="30"/>
        <v/>
      </c>
      <c r="BX22" s="416" t="str">
        <f t="shared" si="31"/>
        <v/>
      </c>
      <c r="BY22" s="416" t="str">
        <f t="shared" si="32"/>
        <v/>
      </c>
      <c r="BZ22" s="416" t="str">
        <f t="shared" si="33"/>
        <v/>
      </c>
      <c r="CA22" s="416" t="str">
        <f t="shared" si="34"/>
        <v/>
      </c>
      <c r="CB22" s="416" t="str">
        <f t="shared" si="35"/>
        <v/>
      </c>
      <c r="CC22" s="416" t="str">
        <f t="shared" si="36"/>
        <v/>
      </c>
      <c r="CD22" s="416" t="str">
        <f t="shared" si="37"/>
        <v/>
      </c>
      <c r="CE22" s="416" t="str">
        <f t="shared" si="38"/>
        <v/>
      </c>
      <c r="CF22" s="416" t="str">
        <f t="shared" si="39"/>
        <v/>
      </c>
      <c r="CG22" s="416" t="str">
        <f t="shared" si="40"/>
        <v/>
      </c>
      <c r="CH22" s="416" t="str">
        <f t="shared" si="41"/>
        <v/>
      </c>
      <c r="CI22" s="416" t="str">
        <f t="shared" si="42"/>
        <v/>
      </c>
      <c r="CJ22" s="416" t="str">
        <f t="shared" si="43"/>
        <v/>
      </c>
      <c r="CK22" s="416" t="str">
        <f t="shared" si="44"/>
        <v/>
      </c>
    </row>
    <row r="23" spans="1:89" ht="49.5">
      <c r="A23" s="3">
        <v>20</v>
      </c>
      <c r="B23" s="3" t="str">
        <v>AG-6</v>
      </c>
      <c r="C23" s="3" t="str">
        <v>WSLRW-AG-6</v>
      </c>
      <c r="D23" s="3" t="str">
        <v>|SKU|Firmware Version|Item codes|Hardware Version|FW Released Date (DD/MMM/YYYY)|Summary Information about FW|Sensor Type ID|SKU Name for Software|Edit Date
(DD/MMM/YYYY)|Edit by|Edit Content|Status (Draft, Final)|||||||</v>
      </c>
      <c r="E23" s="3" t="str">
        <v>|WSLRW-AG|6|WSLRW-AG-01
WSLRW-AG-02
WSLRW-AG-02S|2|44985|Enable to change the frequency channel in band EU868 IN865 RU864 KR920 AS923|13|Daviteq LoRaWAN Tilt (AG) Sensor|44994|Lực|Update comment of memory map|Final|||||||</v>
      </c>
      <c r="F23" s="3" t="str">
        <f t="shared" si="1"/>
        <v>WSLRW-AG</v>
      </c>
      <c r="G23" s="3" t="str">
        <f t="shared" si="2"/>
        <v>6</v>
      </c>
      <c r="H23" s="50" t="str">
        <f t="shared" si="3"/>
        <v>2</v>
      </c>
      <c r="I23" s="50" t="str">
        <f t="shared" si="4"/>
        <v>WSLRW-AG-01
WSLRW-AG-02
WSLRW-AG-02S</v>
      </c>
      <c r="J23" s="3" t="str" cm="1">
        <f t="array" ref="J23:L23">_xlfn.TEXTSPLIT(I23,CHAR(10),,TRUE,0)</f>
        <v>WSLRW-AG-01</v>
      </c>
      <c r="K23" s="3" t="str">
        <v>WSLRW-AG-02</v>
      </c>
      <c r="L23" s="3" t="str">
        <v>WSLRW-AG-02S</v>
      </c>
      <c r="AX23" s="416" t="str">
        <f t="shared" si="5"/>
        <v>WSLRW-AG-01|2|6\WSLRW-AG</v>
      </c>
      <c r="AY23" s="416" t="str">
        <f t="shared" si="6"/>
        <v>WSLRW-AG-02|2|6\WSLRW-AG</v>
      </c>
      <c r="AZ23" s="416" t="str">
        <f t="shared" si="7"/>
        <v>WSLRW-AG-02S|2|6\WSLRW-AG</v>
      </c>
      <c r="BA23" s="416" t="str">
        <f t="shared" si="8"/>
        <v/>
      </c>
      <c r="BB23" s="416" t="str">
        <f t="shared" si="9"/>
        <v/>
      </c>
      <c r="BC23" s="416" t="str">
        <f t="shared" si="10"/>
        <v/>
      </c>
      <c r="BD23" s="416" t="str">
        <f t="shared" si="11"/>
        <v/>
      </c>
      <c r="BE23" s="416" t="str">
        <f t="shared" si="12"/>
        <v/>
      </c>
      <c r="BF23" s="416" t="str">
        <f t="shared" si="13"/>
        <v/>
      </c>
      <c r="BG23" s="416" t="str">
        <f t="shared" si="14"/>
        <v/>
      </c>
      <c r="BH23" s="416" t="str">
        <f t="shared" si="15"/>
        <v/>
      </c>
      <c r="BI23" s="416" t="str">
        <f t="shared" si="16"/>
        <v/>
      </c>
      <c r="BJ23" s="416" t="str">
        <f t="shared" si="17"/>
        <v/>
      </c>
      <c r="BK23" s="416" t="str">
        <f t="shared" si="18"/>
        <v/>
      </c>
      <c r="BL23" s="416" t="str">
        <f t="shared" si="19"/>
        <v/>
      </c>
      <c r="BM23" s="416" t="str">
        <f t="shared" si="20"/>
        <v/>
      </c>
      <c r="BN23" s="416" t="str">
        <f t="shared" si="21"/>
        <v/>
      </c>
      <c r="BO23" s="416" t="str">
        <f t="shared" si="22"/>
        <v/>
      </c>
      <c r="BP23" s="416" t="str">
        <f t="shared" si="23"/>
        <v/>
      </c>
      <c r="BQ23" s="416" t="str">
        <f t="shared" si="24"/>
        <v/>
      </c>
      <c r="BR23" s="416" t="str">
        <f t="shared" si="25"/>
        <v/>
      </c>
      <c r="BS23" s="416" t="str">
        <f t="shared" si="26"/>
        <v/>
      </c>
      <c r="BT23" s="416" t="str">
        <f t="shared" si="27"/>
        <v/>
      </c>
      <c r="BU23" s="416" t="str">
        <f t="shared" si="28"/>
        <v/>
      </c>
      <c r="BV23" s="416" t="str">
        <f t="shared" si="29"/>
        <v/>
      </c>
      <c r="BW23" s="416" t="str">
        <f t="shared" si="30"/>
        <v/>
      </c>
      <c r="BX23" s="416" t="str">
        <f t="shared" si="31"/>
        <v/>
      </c>
      <c r="BY23" s="416" t="str">
        <f t="shared" si="32"/>
        <v/>
      </c>
      <c r="BZ23" s="416" t="str">
        <f t="shared" si="33"/>
        <v/>
      </c>
      <c r="CA23" s="416" t="str">
        <f t="shared" si="34"/>
        <v/>
      </c>
      <c r="CB23" s="416" t="str">
        <f t="shared" si="35"/>
        <v/>
      </c>
      <c r="CC23" s="416" t="str">
        <f t="shared" si="36"/>
        <v/>
      </c>
      <c r="CD23" s="416" t="str">
        <f t="shared" si="37"/>
        <v/>
      </c>
      <c r="CE23" s="416" t="str">
        <f t="shared" si="38"/>
        <v/>
      </c>
      <c r="CF23" s="416" t="str">
        <f t="shared" si="39"/>
        <v/>
      </c>
      <c r="CG23" s="416" t="str">
        <f t="shared" si="40"/>
        <v/>
      </c>
      <c r="CH23" s="416" t="str">
        <f t="shared" si="41"/>
        <v/>
      </c>
      <c r="CI23" s="416" t="str">
        <f t="shared" si="42"/>
        <v/>
      </c>
      <c r="CJ23" s="416" t="str">
        <f t="shared" si="43"/>
        <v/>
      </c>
      <c r="CK23" s="416" t="str">
        <f t="shared" si="44"/>
        <v/>
      </c>
    </row>
    <row r="24" spans="1:89" ht="16.5">
      <c r="A24" s="3">
        <v>21</v>
      </c>
      <c r="B24" s="3" t="str">
        <v>EXPPS-1</v>
      </c>
      <c r="C24" s="3" t="str">
        <v>WSLRW-EXPPS-1</v>
      </c>
      <c r="D24" s="3" t="str">
        <v>|SKU|Firmware Version|Item codes|Hardware Version|FW Released Date (DD/MMM/YYYY)|Summary Information about FW|Sensor Type ID|SKU Name for Software|Edit Date
(DD/MMM/YYYY)|Edit by|Edit Content|Status (Draft, Final)|||||||</v>
      </c>
      <c r="E24" s="3" t="str">
        <v>|WSLRW-EXPPS|1|WSLRWEX-PPS-01|2|44989|1.Add regions: AS923-2, AS923-3, AS923-1-Japan
2.Enable to change the frequency channel in band EU868 IN865 RU864 KR920 AS923
|29|Daviteq LoRaWAN Exd Pressure (PPS) Sensor|44994|Lực|Update comment of memory map|Final|||||||</v>
      </c>
      <c r="F24" s="3" t="str">
        <f t="shared" si="1"/>
        <v>WSLRW-EXPPS</v>
      </c>
      <c r="G24" s="3" t="str">
        <f t="shared" si="2"/>
        <v>1</v>
      </c>
      <c r="H24" s="50" t="str">
        <f t="shared" si="3"/>
        <v>2</v>
      </c>
      <c r="I24" s="50" t="str">
        <f t="shared" si="4"/>
        <v>WSLRWEX-PPS-01</v>
      </c>
      <c r="J24" s="3" t="str" cm="1">
        <f t="array" ref="J24">_xlfn.TEXTSPLIT(I24,CHAR(10),,TRUE,0)</f>
        <v>WSLRWEX-PPS-01</v>
      </c>
      <c r="AX24" s="416" t="str">
        <f t="shared" si="5"/>
        <v>WSLRWEX-PPS-01|2|1\WSLRW-EXPPS</v>
      </c>
      <c r="AY24" s="416" t="str">
        <f t="shared" si="6"/>
        <v/>
      </c>
      <c r="AZ24" s="416" t="str">
        <f t="shared" si="7"/>
        <v/>
      </c>
      <c r="BA24" s="416" t="str">
        <f t="shared" si="8"/>
        <v/>
      </c>
      <c r="BB24" s="416" t="str">
        <f t="shared" si="9"/>
        <v/>
      </c>
      <c r="BC24" s="416" t="str">
        <f t="shared" si="10"/>
        <v/>
      </c>
      <c r="BD24" s="416" t="str">
        <f t="shared" si="11"/>
        <v/>
      </c>
      <c r="BE24" s="416" t="str">
        <f t="shared" si="12"/>
        <v/>
      </c>
      <c r="BF24" s="416" t="str">
        <f t="shared" si="13"/>
        <v/>
      </c>
      <c r="BG24" s="416" t="str">
        <f t="shared" si="14"/>
        <v/>
      </c>
      <c r="BH24" s="416" t="str">
        <f t="shared" si="15"/>
        <v/>
      </c>
      <c r="BI24" s="416" t="str">
        <f t="shared" si="16"/>
        <v/>
      </c>
      <c r="BJ24" s="416" t="str">
        <f t="shared" si="17"/>
        <v/>
      </c>
      <c r="BK24" s="416" t="str">
        <f t="shared" si="18"/>
        <v/>
      </c>
      <c r="BL24" s="416" t="str">
        <f t="shared" si="19"/>
        <v/>
      </c>
      <c r="BM24" s="416" t="str">
        <f t="shared" si="20"/>
        <v/>
      </c>
      <c r="BN24" s="416" t="str">
        <f t="shared" si="21"/>
        <v/>
      </c>
      <c r="BO24" s="416" t="str">
        <f t="shared" si="22"/>
        <v/>
      </c>
      <c r="BP24" s="416" t="str">
        <f t="shared" si="23"/>
        <v/>
      </c>
      <c r="BQ24" s="416" t="str">
        <f t="shared" si="24"/>
        <v/>
      </c>
      <c r="BR24" s="416" t="str">
        <f t="shared" si="25"/>
        <v/>
      </c>
      <c r="BS24" s="416" t="str">
        <f t="shared" si="26"/>
        <v/>
      </c>
      <c r="BT24" s="416" t="str">
        <f t="shared" si="27"/>
        <v/>
      </c>
      <c r="BU24" s="416" t="str">
        <f t="shared" si="28"/>
        <v/>
      </c>
      <c r="BV24" s="416" t="str">
        <f t="shared" si="29"/>
        <v/>
      </c>
      <c r="BW24" s="416" t="str">
        <f t="shared" si="30"/>
        <v/>
      </c>
      <c r="BX24" s="416" t="str">
        <f t="shared" si="31"/>
        <v/>
      </c>
      <c r="BY24" s="416" t="str">
        <f t="shared" si="32"/>
        <v/>
      </c>
      <c r="BZ24" s="416" t="str">
        <f t="shared" si="33"/>
        <v/>
      </c>
      <c r="CA24" s="416" t="str">
        <f t="shared" si="34"/>
        <v/>
      </c>
      <c r="CB24" s="416" t="str">
        <f t="shared" si="35"/>
        <v/>
      </c>
      <c r="CC24" s="416" t="str">
        <f t="shared" si="36"/>
        <v/>
      </c>
      <c r="CD24" s="416" t="str">
        <f t="shared" si="37"/>
        <v/>
      </c>
      <c r="CE24" s="416" t="str">
        <f t="shared" si="38"/>
        <v/>
      </c>
      <c r="CF24" s="416" t="str">
        <f t="shared" si="39"/>
        <v/>
      </c>
      <c r="CG24" s="416" t="str">
        <f t="shared" si="40"/>
        <v/>
      </c>
      <c r="CH24" s="416" t="str">
        <f t="shared" si="41"/>
        <v/>
      </c>
      <c r="CI24" s="416" t="str">
        <f t="shared" si="42"/>
        <v/>
      </c>
      <c r="CJ24" s="416" t="str">
        <f t="shared" si="43"/>
        <v/>
      </c>
      <c r="CK24" s="416" t="str">
        <f t="shared" si="44"/>
        <v/>
      </c>
    </row>
    <row r="25" spans="1:89" ht="131.25">
      <c r="A25" s="3">
        <v>22</v>
      </c>
      <c r="B25" s="3" t="str">
        <v>PPS-2</v>
      </c>
      <c r="C25" s="3" t="str">
        <v>WSLRW-PPS-2</v>
      </c>
      <c r="D25" s="3" t="str">
        <v>|SKU|Firmware Version|Item codes|Hardware Version|FW Released Date (DD/MMM/YYYY)|Summary Information about FW|Sensor Type ID|SKU Name for Software|Edit Date
(DD/MMM/YYYY)|Edit by|Edit Content|Status (Draft, Final)|||||||</v>
      </c>
      <c r="E25" s="3" t="str">
        <v>|WSLRW-PPS|2|WSLRW-PPS-G050-01
WSLRW-PPS-G10-02
WSLRW-PPS-G100-03
WSLRW-PPS-G20-02
WSLRW-PPS-G250-03
WSLRW-PPS-G40-02
WSLRW-PPS-G400-03
WSLRW-PPS-G70-03|2|45026|1.Add regions: AS923-2, AS923-3, AS923-1-Japan
2.Enable to change the frequency channel in band EU868 IN865 RU864 KR920 AS923 AU915 US915
3.Update payloads
4.Add Heartbeat event|4|Daviteq LoRaWAN Pressure (PPS) Sensor|44995|Lực|Update comment of memory map|Final|||||||</v>
      </c>
      <c r="F25" s="3" t="str">
        <f t="shared" si="1"/>
        <v>WSLRW-PPS</v>
      </c>
      <c r="G25" s="3" t="str">
        <f t="shared" si="2"/>
        <v>2</v>
      </c>
      <c r="H25" s="50" t="str">
        <f t="shared" si="3"/>
        <v>2</v>
      </c>
      <c r="I25" s="50" t="str">
        <f t="shared" si="4"/>
        <v>WSLRW-PPS-G050-01
WSLRW-PPS-G10-02
WSLRW-PPS-G100-03
WSLRW-PPS-G20-02
WSLRW-PPS-G250-03
WSLRW-PPS-G40-02
WSLRW-PPS-G400-03
WSLRW-PPS-G70-03</v>
      </c>
      <c r="J25" s="3" t="str" cm="1">
        <f t="array" ref="J25:Q25">_xlfn.TEXTSPLIT(I25,CHAR(10),,TRUE,0)</f>
        <v>WSLRW-PPS-G050-01</v>
      </c>
      <c r="K25" s="3" t="str">
        <v>WSLRW-PPS-G10-02</v>
      </c>
      <c r="L25" s="3" t="str">
        <v>WSLRW-PPS-G100-03</v>
      </c>
      <c r="M25" s="3" t="str">
        <v>WSLRW-PPS-G20-02</v>
      </c>
      <c r="N25" s="3" t="str">
        <v>WSLRW-PPS-G250-03</v>
      </c>
      <c r="O25" s="3" t="str">
        <v>WSLRW-PPS-G40-02</v>
      </c>
      <c r="P25" s="3" t="str">
        <v>WSLRW-PPS-G400-03</v>
      </c>
      <c r="Q25" s="3" t="str">
        <v>WSLRW-PPS-G70-03</v>
      </c>
      <c r="AX25" s="416" t="str">
        <f t="shared" si="5"/>
        <v>WSLRW-PPS-G050-01|2|2\WSLRW-PPS</v>
      </c>
      <c r="AY25" s="416" t="str">
        <f t="shared" si="6"/>
        <v>WSLRW-PPS-G10-02|2|2\WSLRW-PPS</v>
      </c>
      <c r="AZ25" s="416" t="str">
        <f t="shared" si="7"/>
        <v>WSLRW-PPS-G100-03|2|2\WSLRW-PPS</v>
      </c>
      <c r="BA25" s="416" t="str">
        <f t="shared" si="8"/>
        <v>WSLRW-PPS-G20-02|2|2\WSLRW-PPS</v>
      </c>
      <c r="BB25" s="416" t="str">
        <f t="shared" si="9"/>
        <v>WSLRW-PPS-G250-03|2|2\WSLRW-PPS</v>
      </c>
      <c r="BC25" s="416" t="str">
        <f t="shared" si="10"/>
        <v>WSLRW-PPS-G40-02|2|2\WSLRW-PPS</v>
      </c>
      <c r="BD25" s="416" t="str">
        <f t="shared" si="11"/>
        <v>WSLRW-PPS-G400-03|2|2\WSLRW-PPS</v>
      </c>
      <c r="BE25" s="416" t="str">
        <f t="shared" si="12"/>
        <v>WSLRW-PPS-G70-03|2|2\WSLRW-PPS</v>
      </c>
      <c r="BF25" s="416" t="str">
        <f t="shared" si="13"/>
        <v/>
      </c>
      <c r="BG25" s="416" t="str">
        <f t="shared" si="14"/>
        <v/>
      </c>
      <c r="BH25" s="416" t="str">
        <f t="shared" si="15"/>
        <v/>
      </c>
      <c r="BI25" s="416" t="str">
        <f t="shared" si="16"/>
        <v/>
      </c>
      <c r="BJ25" s="416" t="str">
        <f t="shared" si="17"/>
        <v/>
      </c>
      <c r="BK25" s="416" t="str">
        <f t="shared" si="18"/>
        <v/>
      </c>
      <c r="BL25" s="416" t="str">
        <f t="shared" si="19"/>
        <v/>
      </c>
      <c r="BM25" s="416" t="str">
        <f t="shared" si="20"/>
        <v/>
      </c>
      <c r="BN25" s="416" t="str">
        <f t="shared" si="21"/>
        <v/>
      </c>
      <c r="BO25" s="416" t="str">
        <f t="shared" si="22"/>
        <v/>
      </c>
      <c r="BP25" s="416" t="str">
        <f t="shared" si="23"/>
        <v/>
      </c>
      <c r="BQ25" s="416" t="str">
        <f t="shared" si="24"/>
        <v/>
      </c>
      <c r="BR25" s="416" t="str">
        <f t="shared" si="25"/>
        <v/>
      </c>
      <c r="BS25" s="416" t="str">
        <f t="shared" si="26"/>
        <v/>
      </c>
      <c r="BT25" s="416" t="str">
        <f t="shared" si="27"/>
        <v/>
      </c>
      <c r="BU25" s="416" t="str">
        <f t="shared" si="28"/>
        <v/>
      </c>
      <c r="BV25" s="416" t="str">
        <f t="shared" si="29"/>
        <v/>
      </c>
      <c r="BW25" s="416" t="str">
        <f t="shared" si="30"/>
        <v/>
      </c>
      <c r="BX25" s="416" t="str">
        <f t="shared" si="31"/>
        <v/>
      </c>
      <c r="BY25" s="416" t="str">
        <f t="shared" si="32"/>
        <v/>
      </c>
      <c r="BZ25" s="416" t="str">
        <f t="shared" si="33"/>
        <v/>
      </c>
      <c r="CA25" s="416" t="str">
        <f t="shared" si="34"/>
        <v/>
      </c>
      <c r="CB25" s="416" t="str">
        <f t="shared" si="35"/>
        <v/>
      </c>
      <c r="CC25" s="416" t="str">
        <f t="shared" si="36"/>
        <v/>
      </c>
      <c r="CD25" s="416" t="str">
        <f t="shared" si="37"/>
        <v/>
      </c>
      <c r="CE25" s="416" t="str">
        <f t="shared" si="38"/>
        <v/>
      </c>
      <c r="CF25" s="416" t="str">
        <f t="shared" si="39"/>
        <v/>
      </c>
      <c r="CG25" s="416" t="str">
        <f t="shared" si="40"/>
        <v/>
      </c>
      <c r="CH25" s="416" t="str">
        <f t="shared" si="41"/>
        <v/>
      </c>
      <c r="CI25" s="416" t="str">
        <f t="shared" si="42"/>
        <v/>
      </c>
      <c r="CJ25" s="416" t="str">
        <f t="shared" si="43"/>
        <v/>
      </c>
      <c r="CK25" s="416" t="str">
        <f t="shared" si="44"/>
        <v/>
      </c>
    </row>
    <row r="26" spans="1:89" ht="49.5">
      <c r="A26" s="3">
        <v>23</v>
      </c>
      <c r="B26" s="3" t="str">
        <v>AG-7</v>
      </c>
      <c r="C26" s="3" t="str">
        <v>WSLRW-AG-7</v>
      </c>
      <c r="D26" s="3" t="str">
        <v>|SKU|Firmware Version|Item codes|Hardware Version|FW Released Date (DD/MMM/YYYY)|Summary Information about FW|Sensor Type ID|SKU Name for Software|Edit Date
(DD/MMM/YYYY)|Edit by|Edit Content|Status (Draft, Final)|||||||</v>
      </c>
      <c r="E26" s="3" t="str">
        <v>|WSLRW-AG|7|WSLRW-AG-01
WSLRW-AG-02
WSLRW-AG-02S|3|45077|1.Optimize filter for IC ADXL362: add LPF 1mH 100nF, Vd connected 3v3, Vs connected V_control.
2.Add Shock Detection function, read acceleration of 3 axis when detect shock.
3.Add Tentative for Tilt and Tentative for Shock.
4.Update payload of Alarm event.
5. Update V_battery recharge &gt; 3.05v =&gt;  Device is powered by Solar
6.Add Heartbeat event.
7.Enable to change the frequency channel in band EU868 IN865 RU864 KR920 AS923 AU915 US915.|13|Daviteq LoRaWAN Tilt (AG) Sensor|45079|Luc|Update comment of memory map|Final|||||||</v>
      </c>
      <c r="F26" s="3" t="str">
        <f t="shared" si="1"/>
        <v>WSLRW-AG</v>
      </c>
      <c r="G26" s="3" t="str">
        <f t="shared" si="2"/>
        <v>7</v>
      </c>
      <c r="H26" s="50" t="str">
        <f t="shared" si="3"/>
        <v>3</v>
      </c>
      <c r="I26" s="50" t="str">
        <f t="shared" si="4"/>
        <v>WSLRW-AG-01
WSLRW-AG-02
WSLRW-AG-02S</v>
      </c>
      <c r="J26" s="3" t="str" cm="1">
        <f t="array" ref="J26:L26">_xlfn.TEXTSPLIT(I26,CHAR(10),,TRUE,0)</f>
        <v>WSLRW-AG-01</v>
      </c>
      <c r="K26" s="3" t="str">
        <v>WSLRW-AG-02</v>
      </c>
      <c r="L26" s="3" t="str">
        <v>WSLRW-AG-02S</v>
      </c>
      <c r="AX26" s="416" t="str">
        <f t="shared" si="5"/>
        <v>WSLRW-AG-01|3|7\WSLRW-AG</v>
      </c>
      <c r="AY26" s="416" t="str">
        <f t="shared" si="6"/>
        <v>WSLRW-AG-02|3|7\WSLRW-AG</v>
      </c>
      <c r="AZ26" s="416" t="str">
        <f t="shared" si="7"/>
        <v>WSLRW-AG-02S|3|7\WSLRW-AG</v>
      </c>
      <c r="BA26" s="416" t="str">
        <f t="shared" si="8"/>
        <v/>
      </c>
      <c r="BB26" s="416" t="str">
        <f t="shared" si="9"/>
        <v/>
      </c>
      <c r="BC26" s="416" t="str">
        <f t="shared" si="10"/>
        <v/>
      </c>
      <c r="BD26" s="416" t="str">
        <f t="shared" si="11"/>
        <v/>
      </c>
      <c r="BE26" s="416" t="str">
        <f t="shared" si="12"/>
        <v/>
      </c>
      <c r="BF26" s="416" t="str">
        <f t="shared" si="13"/>
        <v/>
      </c>
      <c r="BG26" s="416" t="str">
        <f t="shared" si="14"/>
        <v/>
      </c>
      <c r="BH26" s="416" t="str">
        <f t="shared" si="15"/>
        <v/>
      </c>
      <c r="BI26" s="416" t="str">
        <f t="shared" si="16"/>
        <v/>
      </c>
      <c r="BJ26" s="416" t="str">
        <f t="shared" si="17"/>
        <v/>
      </c>
      <c r="BK26" s="416" t="str">
        <f t="shared" si="18"/>
        <v/>
      </c>
      <c r="BL26" s="416" t="str">
        <f t="shared" si="19"/>
        <v/>
      </c>
      <c r="BM26" s="416" t="str">
        <f t="shared" si="20"/>
        <v/>
      </c>
      <c r="BN26" s="416" t="str">
        <f t="shared" si="21"/>
        <v/>
      </c>
      <c r="BO26" s="416" t="str">
        <f t="shared" si="22"/>
        <v/>
      </c>
      <c r="BP26" s="416" t="str">
        <f t="shared" si="23"/>
        <v/>
      </c>
      <c r="BQ26" s="416" t="str">
        <f t="shared" si="24"/>
        <v/>
      </c>
      <c r="BR26" s="416" t="str">
        <f t="shared" si="25"/>
        <v/>
      </c>
      <c r="BS26" s="416" t="str">
        <f t="shared" si="26"/>
        <v/>
      </c>
      <c r="BT26" s="416" t="str">
        <f t="shared" si="27"/>
        <v/>
      </c>
      <c r="BU26" s="416" t="str">
        <f t="shared" si="28"/>
        <v/>
      </c>
      <c r="BV26" s="416" t="str">
        <f t="shared" si="29"/>
        <v/>
      </c>
      <c r="BW26" s="416" t="str">
        <f t="shared" si="30"/>
        <v/>
      </c>
      <c r="BX26" s="416" t="str">
        <f t="shared" si="31"/>
        <v/>
      </c>
      <c r="BY26" s="416" t="str">
        <f t="shared" si="32"/>
        <v/>
      </c>
      <c r="BZ26" s="416" t="str">
        <f t="shared" si="33"/>
        <v/>
      </c>
      <c r="CA26" s="416" t="str">
        <f t="shared" si="34"/>
        <v/>
      </c>
      <c r="CB26" s="416" t="str">
        <f t="shared" si="35"/>
        <v/>
      </c>
      <c r="CC26" s="416" t="str">
        <f t="shared" si="36"/>
        <v/>
      </c>
      <c r="CD26" s="416" t="str">
        <f t="shared" si="37"/>
        <v/>
      </c>
      <c r="CE26" s="416" t="str">
        <f t="shared" si="38"/>
        <v/>
      </c>
      <c r="CF26" s="416" t="str">
        <f t="shared" si="39"/>
        <v/>
      </c>
      <c r="CG26" s="416" t="str">
        <f t="shared" si="40"/>
        <v/>
      </c>
      <c r="CH26" s="416" t="str">
        <f t="shared" si="41"/>
        <v/>
      </c>
      <c r="CI26" s="416" t="str">
        <f t="shared" si="42"/>
        <v/>
      </c>
      <c r="CJ26" s="416" t="str">
        <f t="shared" si="43"/>
        <v/>
      </c>
      <c r="CK26" s="416" t="str">
        <f t="shared" si="44"/>
        <v/>
      </c>
    </row>
    <row r="27" spans="1:89" ht="148.5">
      <c r="A27" s="3">
        <v>24</v>
      </c>
      <c r="B27" s="3" t="str">
        <v>G4-6</v>
      </c>
      <c r="C27" s="3" t="str">
        <v>WSLRW-G4-6</v>
      </c>
      <c r="D27" s="3" t="str">
        <v>|SKU|Firmware Version|Item codes|Hardware Version|FW Released Date (DD/MMM/YYYY)|Summary Information about FW|Sensor Type ID|SKU Name for Software|Edit Date
(DD/MMM/YYYY)|Edit by|Edit Content|Status (Draft, Final)|||||||</v>
      </c>
      <c r="E27" s="3" t="str">
        <v>|WSLRW-G4|6|WSLRW-G4-CL2-20-01
WSLRW-G4-CO-200-01
WSLRW-G4-H2S-50-01
WSLRW-G4-NH3-100-01
WSLRW-G4F-CL2-20-01
WSLRW-G4F-CO-200-01
WSLRW-G4F-H2S-50-01
WSLRW-G4F-NH3-100-01
WSLRWEX-G-H2S-100|2|45065|1.Add frequency channel in band AU915 US915.
2.Add heartbeat event
3.Add Buzzer type for manufacturing|30|Daviteq LoraWAN 4-Seri Gas (G4) Sensor|45065|Luc|Update field descriptions|Final|||||||</v>
      </c>
      <c r="F27" s="3" t="str">
        <f t="shared" si="1"/>
        <v>WSLRW-G4</v>
      </c>
      <c r="G27" s="3" t="str">
        <f t="shared" si="2"/>
        <v>6</v>
      </c>
      <c r="H27" s="50" t="str">
        <f t="shared" si="3"/>
        <v>2</v>
      </c>
      <c r="I27" s="50" t="str">
        <f t="shared" si="4"/>
        <v>WSLRW-G4-CL2-20-01
WSLRW-G4-CO-200-01
WSLRW-G4-H2S-50-01
WSLRW-G4-NH3-100-01
WSLRW-G4F-CL2-20-01
WSLRW-G4F-CO-200-01
WSLRW-G4F-H2S-50-01
WSLRW-G4F-NH3-100-01
WSLRWEX-G-H2S-100</v>
      </c>
      <c r="J27" s="3" t="str" cm="1">
        <f t="array" ref="J27:R27">_xlfn.TEXTSPLIT(I27,CHAR(10),,TRUE,0)</f>
        <v>WSLRW-G4-CL2-20-01</v>
      </c>
      <c r="K27" s="3" t="str">
        <v>WSLRW-G4-CO-200-01</v>
      </c>
      <c r="L27" s="3" t="str">
        <v>WSLRW-G4-H2S-50-01</v>
      </c>
      <c r="M27" s="3" t="str">
        <v>WSLRW-G4-NH3-100-01</v>
      </c>
      <c r="N27" s="3" t="str">
        <v>WSLRW-G4F-CL2-20-01</v>
      </c>
      <c r="O27" s="3" t="str">
        <v>WSLRW-G4F-CO-200-01</v>
      </c>
      <c r="P27" s="3" t="str">
        <v>WSLRW-G4F-H2S-50-01</v>
      </c>
      <c r="Q27" s="3" t="str">
        <v>WSLRW-G4F-NH3-100-01</v>
      </c>
      <c r="R27" s="3" t="str">
        <v>WSLRWEX-G-H2S-100</v>
      </c>
      <c r="AX27" s="416" t="str">
        <f t="shared" si="5"/>
        <v>WSLRW-G4-CL2-20-01|2|6\WSLRW-G4</v>
      </c>
      <c r="AY27" s="416" t="str">
        <f t="shared" si="6"/>
        <v>WSLRW-G4-CO-200-01|2|6\WSLRW-G4</v>
      </c>
      <c r="AZ27" s="416" t="str">
        <f t="shared" si="7"/>
        <v>WSLRW-G4-H2S-50-01|2|6\WSLRW-G4</v>
      </c>
      <c r="BA27" s="416" t="str">
        <f t="shared" si="8"/>
        <v>WSLRW-G4-NH3-100-01|2|6\WSLRW-G4</v>
      </c>
      <c r="BB27" s="416" t="str">
        <f t="shared" si="9"/>
        <v>WSLRW-G4F-CL2-20-01|2|6\WSLRW-G4</v>
      </c>
      <c r="BC27" s="416" t="str">
        <f t="shared" si="10"/>
        <v>WSLRW-G4F-CO-200-01|2|6\WSLRW-G4</v>
      </c>
      <c r="BD27" s="416" t="str">
        <f t="shared" si="11"/>
        <v>WSLRW-G4F-H2S-50-01|2|6\WSLRW-G4</v>
      </c>
      <c r="BE27" s="416" t="str">
        <f t="shared" si="12"/>
        <v>WSLRW-G4F-NH3-100-01|2|6\WSLRW-G4</v>
      </c>
      <c r="BF27" s="416" t="str">
        <f t="shared" si="13"/>
        <v>WSLRWEX-G-H2S-100|2|6\WSLRW-G4</v>
      </c>
      <c r="BG27" s="416" t="str">
        <f t="shared" si="14"/>
        <v/>
      </c>
      <c r="BH27" s="416" t="str">
        <f t="shared" si="15"/>
        <v/>
      </c>
      <c r="BI27" s="416" t="str">
        <f t="shared" si="16"/>
        <v/>
      </c>
      <c r="BJ27" s="416" t="str">
        <f t="shared" si="17"/>
        <v/>
      </c>
      <c r="BK27" s="416" t="str">
        <f t="shared" si="18"/>
        <v/>
      </c>
      <c r="BL27" s="416" t="str">
        <f t="shared" si="19"/>
        <v/>
      </c>
      <c r="BM27" s="416" t="str">
        <f t="shared" si="20"/>
        <v/>
      </c>
      <c r="BN27" s="416" t="str">
        <f t="shared" si="21"/>
        <v/>
      </c>
      <c r="BO27" s="416" t="str">
        <f t="shared" si="22"/>
        <v/>
      </c>
      <c r="BP27" s="416" t="str">
        <f t="shared" si="23"/>
        <v/>
      </c>
      <c r="BQ27" s="416" t="str">
        <f t="shared" si="24"/>
        <v/>
      </c>
      <c r="BR27" s="416" t="str">
        <f t="shared" si="25"/>
        <v/>
      </c>
      <c r="BS27" s="416" t="str">
        <f t="shared" si="26"/>
        <v/>
      </c>
      <c r="BT27" s="416" t="str">
        <f t="shared" si="27"/>
        <v/>
      </c>
      <c r="BU27" s="416" t="str">
        <f t="shared" si="28"/>
        <v/>
      </c>
      <c r="BV27" s="416" t="str">
        <f t="shared" si="29"/>
        <v/>
      </c>
      <c r="BW27" s="416" t="str">
        <f t="shared" si="30"/>
        <v/>
      </c>
      <c r="BX27" s="416" t="str">
        <f t="shared" si="31"/>
        <v/>
      </c>
      <c r="BY27" s="416" t="str">
        <f t="shared" si="32"/>
        <v/>
      </c>
      <c r="BZ27" s="416" t="str">
        <f t="shared" si="33"/>
        <v/>
      </c>
      <c r="CA27" s="416" t="str">
        <f t="shared" si="34"/>
        <v/>
      </c>
      <c r="CB27" s="416" t="str">
        <f t="shared" si="35"/>
        <v/>
      </c>
      <c r="CC27" s="416" t="str">
        <f t="shared" si="36"/>
        <v/>
      </c>
      <c r="CD27" s="416" t="str">
        <f t="shared" si="37"/>
        <v/>
      </c>
      <c r="CE27" s="416" t="str">
        <f t="shared" si="38"/>
        <v/>
      </c>
      <c r="CF27" s="416" t="str">
        <f t="shared" si="39"/>
        <v/>
      </c>
      <c r="CG27" s="416" t="str">
        <f t="shared" si="40"/>
        <v/>
      </c>
      <c r="CH27" s="416" t="str">
        <f t="shared" si="41"/>
        <v/>
      </c>
      <c r="CI27" s="416" t="str">
        <f t="shared" si="42"/>
        <v/>
      </c>
      <c r="CJ27" s="416" t="str">
        <f t="shared" si="43"/>
        <v/>
      </c>
      <c r="CK27" s="416" t="str">
        <f t="shared" si="44"/>
        <v/>
      </c>
    </row>
    <row r="28" spans="1:89" ht="99">
      <c r="A28" s="3">
        <v>25</v>
      </c>
      <c r="B28" s="3" t="str">
        <v>ICO2-1</v>
      </c>
      <c r="C28" s="3" t="str">
        <v>WSLRW-ICO2-1</v>
      </c>
      <c r="D28" s="3" t="str">
        <v>|SKU|Firmware Version|Item codes|Hardware Version|FW Released Date (DD/MMM/YYYY)|Summary Information about FW|Sensor Type ID|SKU Name for Software|Edit Date
(DD/MMM/YYYY)|Edit by|Edit Content|Status (Draft, Final)|||||||</v>
      </c>
      <c r="E28" s="3" t="str">
        <v>|WSLRW-ICO2|1|WSLRW-I-CO2-5000
WSLRW-I-CO2-5000-ATH
WSLRW-I-CO2-5000-ATH-D1
WSLRW-I-CO2-5000-D1
|1|45072|1.Add regions: AS923-2, AS923-3, AS923-1-Japan
2.Enable to change the frequency channel in band EU868 IN865 RU864 KR920 AS923 AU915 US915
3.Add Heartbeat event|36|Daviteq LoraWAN Indoor CO2 (ICO2) Sensor|45072|Engineering Team|Update field descriptions|Final|||||||</v>
      </c>
      <c r="F28" s="3" t="str">
        <f t="shared" si="1"/>
        <v>WSLRW-ICO2</v>
      </c>
      <c r="G28" s="3" t="str">
        <f t="shared" si="2"/>
        <v>1</v>
      </c>
      <c r="H28" s="50" t="str">
        <f t="shared" si="3"/>
        <v>1</v>
      </c>
      <c r="I28" s="50" t="str">
        <f t="shared" si="4"/>
        <v xml:space="preserve">WSLRW-I-CO2-5000
WSLRW-I-CO2-5000-ATH
WSLRW-I-CO2-5000-ATH-D1
WSLRW-I-CO2-5000-D1
</v>
      </c>
      <c r="J28" s="3" t="str" cm="1">
        <f t="array" ref="J28:M28">_xlfn.TEXTSPLIT(I28,CHAR(10),,TRUE,0)</f>
        <v>WSLRW-I-CO2-5000</v>
      </c>
      <c r="K28" s="3" t="str">
        <v>WSLRW-I-CO2-5000-ATH</v>
      </c>
      <c r="L28" s="3" t="str">
        <v>WSLRW-I-CO2-5000-ATH-D1</v>
      </c>
      <c r="M28" s="3" t="str">
        <v>WSLRW-I-CO2-5000-D1</v>
      </c>
      <c r="AX28" s="416" t="str">
        <f t="shared" si="5"/>
        <v>WSLRW-I-CO2-5000|1|1\WSLRW-ICO2</v>
      </c>
      <c r="AY28" s="416" t="str">
        <f t="shared" si="6"/>
        <v>WSLRW-I-CO2-5000-ATH|1|1\WSLRW-ICO2</v>
      </c>
      <c r="AZ28" s="416" t="str">
        <f t="shared" si="7"/>
        <v>WSLRW-I-CO2-5000-ATH-D1|1|1\WSLRW-ICO2</v>
      </c>
      <c r="BA28" s="416" t="str">
        <f t="shared" si="8"/>
        <v>WSLRW-I-CO2-5000-D1|1|1\WSLRW-ICO2</v>
      </c>
      <c r="BB28" s="416" t="str">
        <f t="shared" si="9"/>
        <v/>
      </c>
      <c r="BC28" s="416" t="str">
        <f t="shared" si="10"/>
        <v/>
      </c>
      <c r="BD28" s="416" t="str">
        <f t="shared" si="11"/>
        <v/>
      </c>
      <c r="BE28" s="416" t="str">
        <f t="shared" si="12"/>
        <v/>
      </c>
      <c r="BF28" s="416" t="str">
        <f t="shared" si="13"/>
        <v/>
      </c>
      <c r="BG28" s="416" t="str">
        <f t="shared" si="14"/>
        <v/>
      </c>
      <c r="BH28" s="416" t="str">
        <f t="shared" si="15"/>
        <v/>
      </c>
      <c r="BI28" s="416" t="str">
        <f t="shared" si="16"/>
        <v/>
      </c>
      <c r="BJ28" s="416" t="str">
        <f t="shared" si="17"/>
        <v/>
      </c>
      <c r="BK28" s="416" t="str">
        <f t="shared" si="18"/>
        <v/>
      </c>
      <c r="BL28" s="416" t="str">
        <f t="shared" si="19"/>
        <v/>
      </c>
      <c r="BM28" s="416" t="str">
        <f t="shared" si="20"/>
        <v/>
      </c>
      <c r="BN28" s="416" t="str">
        <f t="shared" si="21"/>
        <v/>
      </c>
      <c r="BO28" s="416" t="str">
        <f t="shared" si="22"/>
        <v/>
      </c>
      <c r="BP28" s="416" t="str">
        <f t="shared" si="23"/>
        <v/>
      </c>
      <c r="BQ28" s="416" t="str">
        <f t="shared" si="24"/>
        <v/>
      </c>
      <c r="BR28" s="416" t="str">
        <f t="shared" si="25"/>
        <v/>
      </c>
      <c r="BS28" s="416" t="str">
        <f t="shared" si="26"/>
        <v/>
      </c>
      <c r="BT28" s="416" t="str">
        <f t="shared" si="27"/>
        <v/>
      </c>
      <c r="BU28" s="416" t="str">
        <f t="shared" si="28"/>
        <v/>
      </c>
      <c r="BV28" s="416" t="str">
        <f t="shared" si="29"/>
        <v/>
      </c>
      <c r="BW28" s="416" t="str">
        <f t="shared" si="30"/>
        <v/>
      </c>
      <c r="BX28" s="416" t="str">
        <f t="shared" si="31"/>
        <v/>
      </c>
      <c r="BY28" s="416" t="str">
        <f t="shared" si="32"/>
        <v/>
      </c>
      <c r="BZ28" s="416" t="str">
        <f t="shared" si="33"/>
        <v/>
      </c>
      <c r="CA28" s="416" t="str">
        <f t="shared" si="34"/>
        <v/>
      </c>
      <c r="CB28" s="416" t="str">
        <f t="shared" si="35"/>
        <v/>
      </c>
      <c r="CC28" s="416" t="str">
        <f t="shared" si="36"/>
        <v/>
      </c>
      <c r="CD28" s="416" t="str">
        <f t="shared" si="37"/>
        <v/>
      </c>
      <c r="CE28" s="416" t="str">
        <f t="shared" si="38"/>
        <v/>
      </c>
      <c r="CF28" s="416" t="str">
        <f t="shared" si="39"/>
        <v/>
      </c>
      <c r="CG28" s="416" t="str">
        <f t="shared" si="40"/>
        <v/>
      </c>
      <c r="CH28" s="416" t="str">
        <f t="shared" si="41"/>
        <v/>
      </c>
      <c r="CI28" s="416" t="str">
        <f t="shared" si="42"/>
        <v/>
      </c>
      <c r="CJ28" s="416" t="str">
        <f t="shared" si="43"/>
        <v/>
      </c>
      <c r="CK28" s="416" t="str">
        <f t="shared" si="44"/>
        <v/>
      </c>
    </row>
    <row r="29" spans="1:89" ht="33">
      <c r="A29" s="3">
        <v>26</v>
      </c>
      <c r="B29" s="3" t="str">
        <v>V1A-3</v>
      </c>
      <c r="C29" s="3" t="str">
        <v>WSLRW-V1A-3</v>
      </c>
      <c r="D29" s="3" t="str">
        <v>|SKU|Firmware Version|Item codes|Hardware Version|FW Released Date (DD/MMM/YYYY)|Summary Information about FW|Sensor Type ID|SKU Name for Software|Edit Date
(DD/MMM/YYYY)|Edit by|Edit Content|Status (Draft, Final)|||||||</v>
      </c>
      <c r="E29" s="3" t="str">
        <v>|WSLRW-V1A|3|WSLRW-V1A-025
WSLRW-V1A-025-DC-5|2|45118|1.Add heartbeat event.
2.Update feature of sending all DATAGRAM.
3.Add F_CUT|16|Daviteq LoRaWAN Single-Axis Vibration (V1A) Sensor|45082|Lực|Update field descriptions|Final|||||||</v>
      </c>
      <c r="F29" s="3" t="str">
        <f t="shared" si="1"/>
        <v>WSLRW-V1A</v>
      </c>
      <c r="G29" s="3" t="str">
        <f t="shared" si="2"/>
        <v>3</v>
      </c>
      <c r="H29" s="50" t="str">
        <f t="shared" si="3"/>
        <v>2</v>
      </c>
      <c r="I29" s="50" t="str">
        <f t="shared" si="4"/>
        <v>WSLRW-V1A-025
WSLRW-V1A-025-DC-5</v>
      </c>
      <c r="J29" s="3" t="str" cm="1">
        <f t="array" ref="J29:K29">_xlfn.TEXTSPLIT(I29,CHAR(10),,TRUE,0)</f>
        <v>WSLRW-V1A-025</v>
      </c>
      <c r="K29" s="3" t="str">
        <v>WSLRW-V1A-025-DC-5</v>
      </c>
      <c r="AX29" s="416" t="str">
        <f t="shared" si="5"/>
        <v>WSLRW-V1A-025|2|3\WSLRW-V1A</v>
      </c>
      <c r="AY29" s="416" t="str">
        <f t="shared" si="6"/>
        <v>WSLRW-V1A-025-DC-5|2|3\WSLRW-V1A</v>
      </c>
      <c r="AZ29" s="416" t="str">
        <f t="shared" si="7"/>
        <v/>
      </c>
      <c r="BA29" s="416" t="str">
        <f t="shared" si="8"/>
        <v/>
      </c>
      <c r="BB29" s="416" t="str">
        <f t="shared" si="9"/>
        <v/>
      </c>
      <c r="BC29" s="416" t="str">
        <f t="shared" si="10"/>
        <v/>
      </c>
      <c r="BD29" s="416" t="str">
        <f t="shared" si="11"/>
        <v/>
      </c>
      <c r="BE29" s="416" t="str">
        <f t="shared" si="12"/>
        <v/>
      </c>
      <c r="BF29" s="416" t="str">
        <f t="shared" si="13"/>
        <v/>
      </c>
      <c r="BG29" s="416" t="str">
        <f t="shared" si="14"/>
        <v/>
      </c>
      <c r="BH29" s="416" t="str">
        <f t="shared" si="15"/>
        <v/>
      </c>
      <c r="BI29" s="416" t="str">
        <f t="shared" si="16"/>
        <v/>
      </c>
      <c r="BJ29" s="416" t="str">
        <f t="shared" si="17"/>
        <v/>
      </c>
      <c r="BK29" s="416" t="str">
        <f t="shared" si="18"/>
        <v/>
      </c>
      <c r="BL29" s="416" t="str">
        <f t="shared" si="19"/>
        <v/>
      </c>
      <c r="BM29" s="416" t="str">
        <f t="shared" si="20"/>
        <v/>
      </c>
      <c r="BN29" s="416" t="str">
        <f t="shared" si="21"/>
        <v/>
      </c>
      <c r="BO29" s="416" t="str">
        <f t="shared" si="22"/>
        <v/>
      </c>
      <c r="BP29" s="416" t="str">
        <f t="shared" si="23"/>
        <v/>
      </c>
      <c r="BQ29" s="416" t="str">
        <f t="shared" si="24"/>
        <v/>
      </c>
      <c r="BR29" s="416" t="str">
        <f t="shared" si="25"/>
        <v/>
      </c>
      <c r="BS29" s="416" t="str">
        <f t="shared" si="26"/>
        <v/>
      </c>
      <c r="BT29" s="416" t="str">
        <f t="shared" si="27"/>
        <v/>
      </c>
      <c r="BU29" s="416" t="str">
        <f t="shared" si="28"/>
        <v/>
      </c>
      <c r="BV29" s="416" t="str">
        <f t="shared" si="29"/>
        <v/>
      </c>
      <c r="BW29" s="416" t="str">
        <f t="shared" si="30"/>
        <v/>
      </c>
      <c r="BX29" s="416" t="str">
        <f t="shared" si="31"/>
        <v/>
      </c>
      <c r="BY29" s="416" t="str">
        <f t="shared" si="32"/>
        <v/>
      </c>
      <c r="BZ29" s="416" t="str">
        <f t="shared" si="33"/>
        <v/>
      </c>
      <c r="CA29" s="416" t="str">
        <f t="shared" si="34"/>
        <v/>
      </c>
      <c r="CB29" s="416" t="str">
        <f t="shared" si="35"/>
        <v/>
      </c>
      <c r="CC29" s="416" t="str">
        <f t="shared" si="36"/>
        <v/>
      </c>
      <c r="CD29" s="416" t="str">
        <f t="shared" si="37"/>
        <v/>
      </c>
      <c r="CE29" s="416" t="str">
        <f t="shared" si="38"/>
        <v/>
      </c>
      <c r="CF29" s="416" t="str">
        <f t="shared" si="39"/>
        <v/>
      </c>
      <c r="CG29" s="416" t="str">
        <f t="shared" si="40"/>
        <v/>
      </c>
      <c r="CH29" s="416" t="str">
        <f t="shared" si="41"/>
        <v/>
      </c>
      <c r="CI29" s="416" t="str">
        <f t="shared" si="42"/>
        <v/>
      </c>
      <c r="CJ29" s="416" t="str">
        <f t="shared" si="43"/>
        <v/>
      </c>
      <c r="CK29" s="416" t="str">
        <f t="shared" si="44"/>
        <v/>
      </c>
    </row>
    <row r="30" spans="1:89" ht="33">
      <c r="A30" s="3">
        <v>27</v>
      </c>
      <c r="B30" s="3" t="str">
        <v>CAP10-3</v>
      </c>
      <c r="C30" s="3" t="str">
        <v>WSLRW-CAP10-3</v>
      </c>
      <c r="D30" s="3" t="str">
        <v>|SKU|Firmware Version|Item codes|Hardware Version|FW Released Date (DD/MMM/YYYY)|Summary Information about FW|Sensor Type ID|SKU Name for Software|Edit Date
(DD/MMM/YYYY)|Edit by|Edit Content|Status (Draft, Final)|||||||</v>
      </c>
      <c r="E30" s="3" t="str">
        <v>|WSLRW-CAP10|3|WSLRW-CAP10-1000
WSLRW-CAP10-1500|2|45097|1.Enable to change the frequency channel in band EU868 IN865 RU864 KR920 AS923 AU915 US915 and Default 1
2.Add Heartbeat event.
3.Update SENSOR_BOOT_TIME to 1700|28|Daviteq LoraWAN Fuel Level (CAP10) Sensor|45112|Lực|Update field description|Final|||||||</v>
      </c>
      <c r="F30" s="3" t="str">
        <f t="shared" si="1"/>
        <v>WSLRW-CAP10</v>
      </c>
      <c r="G30" s="3" t="str">
        <f t="shared" si="2"/>
        <v>3</v>
      </c>
      <c r="H30" s="50" t="str">
        <f t="shared" si="3"/>
        <v>2</v>
      </c>
      <c r="I30" s="50" t="str">
        <f t="shared" si="4"/>
        <v>WSLRW-CAP10-1000
WSLRW-CAP10-1500</v>
      </c>
      <c r="J30" s="3" t="str" cm="1">
        <f t="array" ref="J30:K30">_xlfn.TEXTSPLIT(I30,CHAR(10),,TRUE,0)</f>
        <v>WSLRW-CAP10-1000</v>
      </c>
      <c r="K30" s="3" t="str">
        <v>WSLRW-CAP10-1500</v>
      </c>
      <c r="AX30" s="416" t="str">
        <f t="shared" si="5"/>
        <v>WSLRW-CAP10-1000|2|3\WSLRW-CAP10</v>
      </c>
      <c r="AY30" s="416" t="str">
        <f t="shared" si="6"/>
        <v>WSLRW-CAP10-1500|2|3\WSLRW-CAP10</v>
      </c>
      <c r="AZ30" s="416" t="str">
        <f t="shared" si="7"/>
        <v/>
      </c>
      <c r="BA30" s="416" t="str">
        <f t="shared" si="8"/>
        <v/>
      </c>
      <c r="BB30" s="416" t="str">
        <f t="shared" si="9"/>
        <v/>
      </c>
      <c r="BC30" s="416" t="str">
        <f t="shared" si="10"/>
        <v/>
      </c>
      <c r="BD30" s="416" t="str">
        <f t="shared" si="11"/>
        <v/>
      </c>
      <c r="BE30" s="416" t="str">
        <f t="shared" si="12"/>
        <v/>
      </c>
      <c r="BF30" s="416" t="str">
        <f t="shared" si="13"/>
        <v/>
      </c>
      <c r="BG30" s="416" t="str">
        <f t="shared" si="14"/>
        <v/>
      </c>
      <c r="BH30" s="416" t="str">
        <f t="shared" si="15"/>
        <v/>
      </c>
      <c r="BI30" s="416" t="str">
        <f t="shared" si="16"/>
        <v/>
      </c>
      <c r="BJ30" s="416" t="str">
        <f t="shared" si="17"/>
        <v/>
      </c>
      <c r="BK30" s="416" t="str">
        <f t="shared" si="18"/>
        <v/>
      </c>
      <c r="BL30" s="416" t="str">
        <f t="shared" si="19"/>
        <v/>
      </c>
      <c r="BM30" s="416" t="str">
        <f t="shared" si="20"/>
        <v/>
      </c>
      <c r="BN30" s="416" t="str">
        <f t="shared" si="21"/>
        <v/>
      </c>
      <c r="BO30" s="416" t="str">
        <f t="shared" si="22"/>
        <v/>
      </c>
      <c r="BP30" s="416" t="str">
        <f t="shared" si="23"/>
        <v/>
      </c>
      <c r="BQ30" s="416" t="str">
        <f t="shared" si="24"/>
        <v/>
      </c>
      <c r="BR30" s="416" t="str">
        <f t="shared" si="25"/>
        <v/>
      </c>
      <c r="BS30" s="416" t="str">
        <f t="shared" si="26"/>
        <v/>
      </c>
      <c r="BT30" s="416" t="str">
        <f t="shared" si="27"/>
        <v/>
      </c>
      <c r="BU30" s="416" t="str">
        <f t="shared" si="28"/>
        <v/>
      </c>
      <c r="BV30" s="416" t="str">
        <f t="shared" si="29"/>
        <v/>
      </c>
      <c r="BW30" s="416" t="str">
        <f t="shared" si="30"/>
        <v/>
      </c>
      <c r="BX30" s="416" t="str">
        <f t="shared" si="31"/>
        <v/>
      </c>
      <c r="BY30" s="416" t="str">
        <f t="shared" si="32"/>
        <v/>
      </c>
      <c r="BZ30" s="416" t="str">
        <f t="shared" si="33"/>
        <v/>
      </c>
      <c r="CA30" s="416" t="str">
        <f t="shared" si="34"/>
        <v/>
      </c>
      <c r="CB30" s="416" t="str">
        <f t="shared" si="35"/>
        <v/>
      </c>
      <c r="CC30" s="416" t="str">
        <f t="shared" si="36"/>
        <v/>
      </c>
      <c r="CD30" s="416" t="str">
        <f t="shared" si="37"/>
        <v/>
      </c>
      <c r="CE30" s="416" t="str">
        <f t="shared" si="38"/>
        <v/>
      </c>
      <c r="CF30" s="416" t="str">
        <f t="shared" si="39"/>
        <v/>
      </c>
      <c r="CG30" s="416" t="str">
        <f t="shared" si="40"/>
        <v/>
      </c>
      <c r="CH30" s="416" t="str">
        <f t="shared" si="41"/>
        <v/>
      </c>
      <c r="CI30" s="416" t="str">
        <f t="shared" si="42"/>
        <v/>
      </c>
      <c r="CJ30" s="416" t="str">
        <f t="shared" si="43"/>
        <v/>
      </c>
      <c r="CK30" s="416" t="str">
        <f t="shared" si="44"/>
        <v/>
      </c>
    </row>
    <row r="31" spans="1:89" ht="33">
      <c r="A31" s="3">
        <v>28</v>
      </c>
      <c r="B31" s="3" t="str">
        <v>LSL-2</v>
      </c>
      <c r="C31" s="3" t="str">
        <v>WSLRW-LSL-2</v>
      </c>
      <c r="D31" s="3" t="str">
        <v>|SKU|Firmware Version|Item codes|Hardware Version|FW Released Date (DD/MMM/YYYY)|Summary Information about FW|Sensor Type ID|SKU Name for Software|Edit Date
(DD/MMM/YYYY)|Edit by|Edit Content|Status (Draft, Final)|||||||</v>
      </c>
      <c r="E31" s="3" t="str">
        <v>|WSLRW-LSL|2|WSLRW-LSL-50
WSLRW-LSL-100|1|45076|Update range of CALCULATED_LEVEL: 0...65535|34|Daviteq LoraWAN Laser Level (LSL) Sensor|45083|Luc|Update comment|Final|||||||</v>
      </c>
      <c r="F31" s="3" t="str">
        <f t="shared" si="1"/>
        <v>WSLRW-LSL</v>
      </c>
      <c r="G31" s="3" t="str">
        <f t="shared" si="2"/>
        <v>2</v>
      </c>
      <c r="H31" s="50" t="str">
        <f t="shared" si="3"/>
        <v>1</v>
      </c>
      <c r="I31" s="50" t="str">
        <f t="shared" si="4"/>
        <v>WSLRW-LSL-50
WSLRW-LSL-100</v>
      </c>
      <c r="J31" s="3" t="str" cm="1">
        <f t="array" ref="J31:K31">_xlfn.TEXTSPLIT(I31,CHAR(10),,TRUE,0)</f>
        <v>WSLRW-LSL-50</v>
      </c>
      <c r="K31" s="3" t="str">
        <v>WSLRW-LSL-100</v>
      </c>
      <c r="AX31" s="416" t="str">
        <f t="shared" si="5"/>
        <v>WSLRW-LSL-50|1|2\WSLRW-LSL</v>
      </c>
      <c r="AY31" s="416" t="str">
        <f t="shared" si="6"/>
        <v>WSLRW-LSL-100|1|2\WSLRW-LSL</v>
      </c>
      <c r="AZ31" s="416" t="str">
        <f t="shared" si="7"/>
        <v/>
      </c>
      <c r="BA31" s="416" t="str">
        <f t="shared" si="8"/>
        <v/>
      </c>
      <c r="BB31" s="416" t="str">
        <f t="shared" si="9"/>
        <v/>
      </c>
      <c r="BC31" s="416" t="str">
        <f t="shared" si="10"/>
        <v/>
      </c>
      <c r="BD31" s="416" t="str">
        <f t="shared" si="11"/>
        <v/>
      </c>
      <c r="BE31" s="416" t="str">
        <f t="shared" si="12"/>
        <v/>
      </c>
      <c r="BF31" s="416" t="str">
        <f t="shared" si="13"/>
        <v/>
      </c>
      <c r="BG31" s="416" t="str">
        <f t="shared" si="14"/>
        <v/>
      </c>
      <c r="BH31" s="416" t="str">
        <f t="shared" si="15"/>
        <v/>
      </c>
      <c r="BI31" s="416" t="str">
        <f t="shared" si="16"/>
        <v/>
      </c>
      <c r="BJ31" s="416" t="str">
        <f t="shared" si="17"/>
        <v/>
      </c>
      <c r="BK31" s="416" t="str">
        <f t="shared" si="18"/>
        <v/>
      </c>
      <c r="BL31" s="416" t="str">
        <f t="shared" si="19"/>
        <v/>
      </c>
      <c r="BM31" s="416" t="str">
        <f t="shared" si="20"/>
        <v/>
      </c>
      <c r="BN31" s="416" t="str">
        <f t="shared" si="21"/>
        <v/>
      </c>
      <c r="BO31" s="416" t="str">
        <f t="shared" si="22"/>
        <v/>
      </c>
      <c r="BP31" s="416" t="str">
        <f t="shared" si="23"/>
        <v/>
      </c>
      <c r="BQ31" s="416" t="str">
        <f t="shared" si="24"/>
        <v/>
      </c>
      <c r="BR31" s="416" t="str">
        <f t="shared" si="25"/>
        <v/>
      </c>
      <c r="BS31" s="416" t="str">
        <f t="shared" si="26"/>
        <v/>
      </c>
      <c r="BT31" s="416" t="str">
        <f t="shared" si="27"/>
        <v/>
      </c>
      <c r="BU31" s="416" t="str">
        <f t="shared" si="28"/>
        <v/>
      </c>
      <c r="BV31" s="416" t="str">
        <f t="shared" si="29"/>
        <v/>
      </c>
      <c r="BW31" s="416" t="str">
        <f t="shared" si="30"/>
        <v/>
      </c>
      <c r="BX31" s="416" t="str">
        <f t="shared" si="31"/>
        <v/>
      </c>
      <c r="BY31" s="416" t="str">
        <f t="shared" si="32"/>
        <v/>
      </c>
      <c r="BZ31" s="416" t="str">
        <f t="shared" si="33"/>
        <v/>
      </c>
      <c r="CA31" s="416" t="str">
        <f t="shared" si="34"/>
        <v/>
      </c>
      <c r="CB31" s="416" t="str">
        <f t="shared" si="35"/>
        <v/>
      </c>
      <c r="CC31" s="416" t="str">
        <f t="shared" si="36"/>
        <v/>
      </c>
      <c r="CD31" s="416" t="str">
        <f t="shared" si="37"/>
        <v/>
      </c>
      <c r="CE31" s="416" t="str">
        <f t="shared" si="38"/>
        <v/>
      </c>
      <c r="CF31" s="416" t="str">
        <f t="shared" si="39"/>
        <v/>
      </c>
      <c r="CG31" s="416" t="str">
        <f t="shared" si="40"/>
        <v/>
      </c>
      <c r="CH31" s="416" t="str">
        <f t="shared" si="41"/>
        <v/>
      </c>
      <c r="CI31" s="416" t="str">
        <f t="shared" si="42"/>
        <v/>
      </c>
      <c r="CJ31" s="416" t="str">
        <f t="shared" si="43"/>
        <v/>
      </c>
      <c r="CK31" s="416" t="str">
        <f t="shared" si="44"/>
        <v/>
      </c>
    </row>
    <row r="32" spans="1:89" ht="16.5">
      <c r="A32" s="3">
        <v>29</v>
      </c>
      <c r="B32" s="3" t="str">
        <v>SMT01-2</v>
      </c>
      <c r="C32" s="3" t="str">
        <v>WSLRW-SMT01-2</v>
      </c>
      <c r="D32" s="3" t="str">
        <v>|SKU|Firmware Version|Item codes|Hardware Version|FW Released Date (DD/MMM/YYYY)|Summary Information about FW|Sensor Type ID|SKU Name for Software|Edit Date
(DD/MMM/YYYY)|Edit by|Edit Content|Status (Draft, Final)|||||||</v>
      </c>
      <c r="E32" s="3" t="str">
        <v>|WSLRW-SMT01|2|WSLRW-SMT-01|2|45107|1.Add regions: AS923-2, AS923-3, AS923-1-Japan
2.Enable to change the frequency channel in band EU868 IN865 RU864 KR920 AS923 AU915 US915 and default 1
3.Add Heartbeat event
4.Payload updates
5.Using new sensor =&gt; set SOIL_MOISTURE_FACTOR (for manufacturer)|37|Daviteq LoraWAN 2in1 Soil Moisture (SMT01) Sensor|45143|Luc|Update description|Final|||||||</v>
      </c>
      <c r="F32" s="3" t="str">
        <f t="shared" si="1"/>
        <v>WSLRW-SMT01</v>
      </c>
      <c r="G32" s="3" t="str">
        <f t="shared" si="2"/>
        <v>2</v>
      </c>
      <c r="H32" s="50" t="str">
        <f t="shared" si="3"/>
        <v>2</v>
      </c>
      <c r="I32" s="50" t="str">
        <f t="shared" si="4"/>
        <v>WSLRW-SMT-01</v>
      </c>
      <c r="J32" s="3" t="str" cm="1">
        <f t="array" ref="J32">_xlfn.TEXTSPLIT(I32,CHAR(10),,TRUE,0)</f>
        <v>WSLRW-SMT-01</v>
      </c>
      <c r="AX32" s="416" t="str">
        <f t="shared" si="5"/>
        <v>WSLRW-SMT-01|2|2\WSLRW-SMT01</v>
      </c>
      <c r="AY32" s="416" t="str">
        <f t="shared" si="6"/>
        <v/>
      </c>
      <c r="AZ32" s="416" t="str">
        <f t="shared" si="7"/>
        <v/>
      </c>
      <c r="BA32" s="416" t="str">
        <f t="shared" si="8"/>
        <v/>
      </c>
      <c r="BB32" s="416" t="str">
        <f t="shared" si="9"/>
        <v/>
      </c>
      <c r="BC32" s="416" t="str">
        <f t="shared" si="10"/>
        <v/>
      </c>
      <c r="BD32" s="416" t="str">
        <f t="shared" si="11"/>
        <v/>
      </c>
      <c r="BE32" s="416" t="str">
        <f t="shared" si="12"/>
        <v/>
      </c>
      <c r="BF32" s="416" t="str">
        <f t="shared" si="13"/>
        <v/>
      </c>
      <c r="BG32" s="416" t="str">
        <f t="shared" si="14"/>
        <v/>
      </c>
      <c r="BH32" s="416" t="str">
        <f t="shared" si="15"/>
        <v/>
      </c>
      <c r="BI32" s="416" t="str">
        <f t="shared" si="16"/>
        <v/>
      </c>
      <c r="BJ32" s="416" t="str">
        <f t="shared" si="17"/>
        <v/>
      </c>
      <c r="BK32" s="416" t="str">
        <f t="shared" si="18"/>
        <v/>
      </c>
      <c r="BL32" s="416" t="str">
        <f t="shared" si="19"/>
        <v/>
      </c>
      <c r="BM32" s="416" t="str">
        <f t="shared" si="20"/>
        <v/>
      </c>
      <c r="BN32" s="416" t="str">
        <f t="shared" si="21"/>
        <v/>
      </c>
      <c r="BO32" s="416" t="str">
        <f t="shared" si="22"/>
        <v/>
      </c>
      <c r="BP32" s="416" t="str">
        <f t="shared" si="23"/>
        <v/>
      </c>
      <c r="BQ32" s="416" t="str">
        <f t="shared" si="24"/>
        <v/>
      </c>
      <c r="BR32" s="416" t="str">
        <f t="shared" si="25"/>
        <v/>
      </c>
      <c r="BS32" s="416" t="str">
        <f t="shared" si="26"/>
        <v/>
      </c>
      <c r="BT32" s="416" t="str">
        <f t="shared" si="27"/>
        <v/>
      </c>
      <c r="BU32" s="416" t="str">
        <f t="shared" si="28"/>
        <v/>
      </c>
      <c r="BV32" s="416" t="str">
        <f t="shared" si="29"/>
        <v/>
      </c>
      <c r="BW32" s="416" t="str">
        <f t="shared" si="30"/>
        <v/>
      </c>
      <c r="BX32" s="416" t="str">
        <f t="shared" si="31"/>
        <v/>
      </c>
      <c r="BY32" s="416" t="str">
        <f t="shared" si="32"/>
        <v/>
      </c>
      <c r="BZ32" s="416" t="str">
        <f t="shared" si="33"/>
        <v/>
      </c>
      <c r="CA32" s="416" t="str">
        <f t="shared" si="34"/>
        <v/>
      </c>
      <c r="CB32" s="416" t="str">
        <f t="shared" si="35"/>
        <v/>
      </c>
      <c r="CC32" s="416" t="str">
        <f t="shared" si="36"/>
        <v/>
      </c>
      <c r="CD32" s="416" t="str">
        <f t="shared" si="37"/>
        <v/>
      </c>
      <c r="CE32" s="416" t="str">
        <f t="shared" si="38"/>
        <v/>
      </c>
      <c r="CF32" s="416" t="str">
        <f t="shared" si="39"/>
        <v/>
      </c>
      <c r="CG32" s="416" t="str">
        <f t="shared" si="40"/>
        <v/>
      </c>
      <c r="CH32" s="416" t="str">
        <f t="shared" si="41"/>
        <v/>
      </c>
      <c r="CI32" s="416" t="str">
        <f t="shared" si="42"/>
        <v/>
      </c>
      <c r="CJ32" s="416" t="str">
        <f t="shared" si="43"/>
        <v/>
      </c>
      <c r="CK32" s="416" t="str">
        <f t="shared" si="44"/>
        <v/>
      </c>
    </row>
    <row r="33" spans="1:89" ht="33">
      <c r="A33" s="3">
        <v>30</v>
      </c>
      <c r="B33" s="3" t="str">
        <v>BV-1</v>
      </c>
      <c r="C33" s="3" t="str">
        <v>WSLRW-BV-1</v>
      </c>
      <c r="D33" s="3" t="str">
        <v>|SKU|Firmware Version|Item codes|Hardware Version|FW Released Date (DD/MMM/YYYY)|Summary Information about FW|Sensor Type ID|SKU Name for Software|Edit Date
(DD/MMM/YYYY)|Edit by|Edit Content|Status (Draft, Final)|||||||</v>
      </c>
      <c r="E33" s="3" t="str">
        <v>|WSLRW-BV|1|WSLRW-BV-BR-20
WSLRW-BV-BR-25|1|45159|Initial version|38|Daviteq LoraWAN Mini Motorized Ball Valve (BV)|45165|Luc|Update comment|Final|||||||</v>
      </c>
      <c r="F33" s="3" t="str">
        <f t="shared" si="1"/>
        <v>WSLRW-BV</v>
      </c>
      <c r="G33" s="3" t="str">
        <f t="shared" si="2"/>
        <v>1</v>
      </c>
      <c r="H33" s="50" t="str">
        <f t="shared" si="3"/>
        <v>1</v>
      </c>
      <c r="I33" s="50" t="str">
        <f t="shared" si="4"/>
        <v>WSLRW-BV-BR-20
WSLRW-BV-BR-25</v>
      </c>
      <c r="J33" s="3" t="str" cm="1">
        <f t="array" ref="J33:K33">_xlfn.TEXTSPLIT(I33,CHAR(10),,TRUE,0)</f>
        <v>WSLRW-BV-BR-20</v>
      </c>
      <c r="K33" s="3" t="str">
        <v>WSLRW-BV-BR-25</v>
      </c>
      <c r="AX33" s="416" t="str">
        <f t="shared" si="5"/>
        <v>WSLRW-BV-BR-20|1|1\WSLRW-BV</v>
      </c>
      <c r="AY33" s="416" t="str">
        <f t="shared" si="6"/>
        <v>WSLRW-BV-BR-25|1|1\WSLRW-BV</v>
      </c>
      <c r="AZ33" s="416" t="str">
        <f t="shared" si="7"/>
        <v/>
      </c>
      <c r="BA33" s="416" t="str">
        <f t="shared" si="8"/>
        <v/>
      </c>
      <c r="BB33" s="416" t="str">
        <f t="shared" si="9"/>
        <v/>
      </c>
      <c r="BC33" s="416" t="str">
        <f t="shared" si="10"/>
        <v/>
      </c>
      <c r="BD33" s="416" t="str">
        <f t="shared" si="11"/>
        <v/>
      </c>
      <c r="BE33" s="416" t="str">
        <f t="shared" si="12"/>
        <v/>
      </c>
      <c r="BF33" s="416" t="str">
        <f t="shared" si="13"/>
        <v/>
      </c>
      <c r="BG33" s="416" t="str">
        <f t="shared" si="14"/>
        <v/>
      </c>
      <c r="BH33" s="416" t="str">
        <f t="shared" si="15"/>
        <v/>
      </c>
      <c r="BI33" s="416" t="str">
        <f t="shared" si="16"/>
        <v/>
      </c>
      <c r="BJ33" s="416" t="str">
        <f t="shared" si="17"/>
        <v/>
      </c>
      <c r="BK33" s="416" t="str">
        <f t="shared" si="18"/>
        <v/>
      </c>
      <c r="BL33" s="416" t="str">
        <f t="shared" si="19"/>
        <v/>
      </c>
      <c r="BM33" s="416" t="str">
        <f t="shared" si="20"/>
        <v/>
      </c>
      <c r="BN33" s="416" t="str">
        <f t="shared" si="21"/>
        <v/>
      </c>
      <c r="BO33" s="416" t="str">
        <f t="shared" si="22"/>
        <v/>
      </c>
      <c r="BP33" s="416" t="str">
        <f t="shared" si="23"/>
        <v/>
      </c>
      <c r="BQ33" s="416" t="str">
        <f t="shared" si="24"/>
        <v/>
      </c>
      <c r="BR33" s="416" t="str">
        <f t="shared" si="25"/>
        <v/>
      </c>
      <c r="BS33" s="416" t="str">
        <f t="shared" si="26"/>
        <v/>
      </c>
      <c r="BT33" s="416" t="str">
        <f t="shared" si="27"/>
        <v/>
      </c>
      <c r="BU33" s="416" t="str">
        <f t="shared" si="28"/>
        <v/>
      </c>
      <c r="BV33" s="416" t="str">
        <f t="shared" si="29"/>
        <v/>
      </c>
      <c r="BW33" s="416" t="str">
        <f t="shared" si="30"/>
        <v/>
      </c>
      <c r="BX33" s="416" t="str">
        <f t="shared" si="31"/>
        <v/>
      </c>
      <c r="BY33" s="416" t="str">
        <f t="shared" si="32"/>
        <v/>
      </c>
      <c r="BZ33" s="416" t="str">
        <f t="shared" si="33"/>
        <v/>
      </c>
      <c r="CA33" s="416" t="str">
        <f t="shared" si="34"/>
        <v/>
      </c>
      <c r="CB33" s="416" t="str">
        <f t="shared" si="35"/>
        <v/>
      </c>
      <c r="CC33" s="416" t="str">
        <f t="shared" si="36"/>
        <v/>
      </c>
      <c r="CD33" s="416" t="str">
        <f t="shared" si="37"/>
        <v/>
      </c>
      <c r="CE33" s="416" t="str">
        <f t="shared" si="38"/>
        <v/>
      </c>
      <c r="CF33" s="416" t="str">
        <f t="shared" si="39"/>
        <v/>
      </c>
      <c r="CG33" s="416" t="str">
        <f t="shared" si="40"/>
        <v/>
      </c>
      <c r="CH33" s="416" t="str">
        <f t="shared" si="41"/>
        <v/>
      </c>
      <c r="CI33" s="416" t="str">
        <f t="shared" si="42"/>
        <v/>
      </c>
      <c r="CJ33" s="416" t="str">
        <f t="shared" si="43"/>
        <v/>
      </c>
      <c r="CK33" s="416" t="str">
        <f t="shared" si="44"/>
        <v/>
      </c>
    </row>
    <row r="34" spans="1:89" ht="16.5">
      <c r="A34" s="3">
        <v>31</v>
      </c>
      <c r="B34" s="3" t="str">
        <v>ULC-3</v>
      </c>
      <c r="C34" s="3" t="str">
        <v>WSLRW-ULC-3</v>
      </c>
      <c r="D34" s="3" t="str">
        <v>|SKU|Firmware Version|Item codes|Hardware Version|FW Released Date (DD/MMM/YYYY)|Summary Information about FW|Sensor Type ID|SKU Name for Software|Edit Date
(DD/MMM/YYYY)|Edit by|Edit Content|Status (Draft, Final)|||||||</v>
      </c>
      <c r="E34" s="3" t="str">
        <v>|WSLRW-ULC|3|WSLRW-ULC-01|2|45128|1.Enable to change the frequency channel in band EU868 IN865 RU864 KR920 AS923 AU915 US915 and default 1
2.Add Heartbeat event
3.Update over range|14|Daviteq LoRaWAN Ultrasonic Liquid Level (ULC) Sensor|45132|Luc|Update description|Final|||||||</v>
      </c>
      <c r="F34" s="3" t="str">
        <f t="shared" si="1"/>
        <v>WSLRW-ULC</v>
      </c>
      <c r="G34" s="3" t="str">
        <f t="shared" si="2"/>
        <v>3</v>
      </c>
      <c r="H34" s="50" t="str">
        <f t="shared" si="3"/>
        <v>2</v>
      </c>
      <c r="I34" s="50" t="str">
        <f t="shared" si="4"/>
        <v>WSLRW-ULC-01</v>
      </c>
      <c r="J34" s="3" t="str" cm="1">
        <f t="array" ref="J34">_xlfn.TEXTSPLIT(I34,CHAR(10),,TRUE,0)</f>
        <v>WSLRW-ULC-01</v>
      </c>
      <c r="AX34" s="416" t="str">
        <f t="shared" si="5"/>
        <v>WSLRW-ULC-01|2|3\WSLRW-ULC</v>
      </c>
      <c r="AY34" s="416" t="str">
        <f t="shared" si="6"/>
        <v/>
      </c>
      <c r="AZ34" s="416" t="str">
        <f t="shared" si="7"/>
        <v/>
      </c>
      <c r="BA34" s="416" t="str">
        <f t="shared" si="8"/>
        <v/>
      </c>
      <c r="BB34" s="416" t="str">
        <f t="shared" si="9"/>
        <v/>
      </c>
      <c r="BC34" s="416" t="str">
        <f t="shared" si="10"/>
        <v/>
      </c>
      <c r="BD34" s="416" t="str">
        <f t="shared" si="11"/>
        <v/>
      </c>
      <c r="BE34" s="416" t="str">
        <f t="shared" si="12"/>
        <v/>
      </c>
      <c r="BF34" s="416" t="str">
        <f t="shared" si="13"/>
        <v/>
      </c>
      <c r="BG34" s="416" t="str">
        <f t="shared" si="14"/>
        <v/>
      </c>
      <c r="BH34" s="416" t="str">
        <f t="shared" si="15"/>
        <v/>
      </c>
      <c r="BI34" s="416" t="str">
        <f t="shared" si="16"/>
        <v/>
      </c>
      <c r="BJ34" s="416" t="str">
        <f t="shared" si="17"/>
        <v/>
      </c>
      <c r="BK34" s="416" t="str">
        <f t="shared" si="18"/>
        <v/>
      </c>
      <c r="BL34" s="416" t="str">
        <f t="shared" si="19"/>
        <v/>
      </c>
      <c r="BM34" s="416" t="str">
        <f t="shared" si="20"/>
        <v/>
      </c>
      <c r="BN34" s="416" t="str">
        <f t="shared" si="21"/>
        <v/>
      </c>
      <c r="BO34" s="416" t="str">
        <f t="shared" si="22"/>
        <v/>
      </c>
      <c r="BP34" s="416" t="str">
        <f t="shared" si="23"/>
        <v/>
      </c>
      <c r="BQ34" s="416" t="str">
        <f t="shared" si="24"/>
        <v/>
      </c>
      <c r="BR34" s="416" t="str">
        <f t="shared" si="25"/>
        <v/>
      </c>
      <c r="BS34" s="416" t="str">
        <f t="shared" si="26"/>
        <v/>
      </c>
      <c r="BT34" s="416" t="str">
        <f t="shared" si="27"/>
        <v/>
      </c>
      <c r="BU34" s="416" t="str">
        <f t="shared" si="28"/>
        <v/>
      </c>
      <c r="BV34" s="416" t="str">
        <f t="shared" si="29"/>
        <v/>
      </c>
      <c r="BW34" s="416" t="str">
        <f t="shared" si="30"/>
        <v/>
      </c>
      <c r="BX34" s="416" t="str">
        <f t="shared" si="31"/>
        <v/>
      </c>
      <c r="BY34" s="416" t="str">
        <f t="shared" si="32"/>
        <v/>
      </c>
      <c r="BZ34" s="416" t="str">
        <f t="shared" si="33"/>
        <v/>
      </c>
      <c r="CA34" s="416" t="str">
        <f t="shared" si="34"/>
        <v/>
      </c>
      <c r="CB34" s="416" t="str">
        <f t="shared" si="35"/>
        <v/>
      </c>
      <c r="CC34" s="416" t="str">
        <f t="shared" si="36"/>
        <v/>
      </c>
      <c r="CD34" s="416" t="str">
        <f t="shared" si="37"/>
        <v/>
      </c>
      <c r="CE34" s="416" t="str">
        <f t="shared" si="38"/>
        <v/>
      </c>
      <c r="CF34" s="416" t="str">
        <f t="shared" si="39"/>
        <v/>
      </c>
      <c r="CG34" s="416" t="str">
        <f t="shared" si="40"/>
        <v/>
      </c>
      <c r="CH34" s="416" t="str">
        <f t="shared" si="41"/>
        <v/>
      </c>
      <c r="CI34" s="416" t="str">
        <f t="shared" si="42"/>
        <v/>
      </c>
      <c r="CJ34" s="416" t="str">
        <f t="shared" si="43"/>
        <v/>
      </c>
      <c r="CK34" s="416" t="str">
        <f t="shared" si="44"/>
        <v/>
      </c>
    </row>
    <row r="35" spans="1:89" ht="82.5">
      <c r="A35" s="3">
        <v>32</v>
      </c>
      <c r="B35" s="3" t="str">
        <v>AG-8</v>
      </c>
      <c r="C35" s="3" t="str">
        <v>WSLRW-AG-8</v>
      </c>
      <c r="D35" s="3" t="str">
        <v>|SKU|Firmware Version|Item codes|Hardware Version|FW Released Date (DD/MMM/YYYY)|Summary Information about FW|Sensor Type ID|SKU Name for Software|Edit Date
(DD/MMM/YYYY)|Edit by|Edit Content|Status (Draft, Final)|||||||</v>
      </c>
      <c r="E35" s="3" t="str">
        <v>|WSLRW-AG|8|WSLRW-AG-03
WSLRW-AG-03S
WSLRWEX-AG-03
WSLRWAL-AG-03
WSLRW-AG-03S-XA|4|45209|1.Add  LoraWAN check message with message type of ConfirmedDataUp
2.Add password requirement for some parameters when writing with offline tool
3.Update new sensor for repeatability 0.005 degree at 25oC and measurement range from -30 to +30 degree.
4.Update payload for X_TILT and Y_TILT with resolution of 0.001|13|Daviteq LoRaWAN Tilt (AG) Sensor|45219|Luc|Update comment|Final|||||||</v>
      </c>
      <c r="F35" s="3" t="str">
        <f t="shared" si="1"/>
        <v>WSLRW-AG</v>
      </c>
      <c r="G35" s="3" t="str">
        <f t="shared" si="2"/>
        <v>8</v>
      </c>
      <c r="H35" s="50" t="str">
        <f t="shared" si="3"/>
        <v>4</v>
      </c>
      <c r="I35" s="50" t="str">
        <f t="shared" si="4"/>
        <v>WSLRW-AG-03
WSLRW-AG-03S
WSLRWEX-AG-03
WSLRWAL-AG-03
WSLRW-AG-03S-XA</v>
      </c>
      <c r="J35" s="3" t="str" cm="1">
        <f t="array" ref="J35:N35">_xlfn.TEXTSPLIT(I35,CHAR(10),,TRUE,0)</f>
        <v>WSLRW-AG-03</v>
      </c>
      <c r="K35" s="3" t="str">
        <v>WSLRW-AG-03S</v>
      </c>
      <c r="L35" s="3" t="str">
        <v>WSLRWEX-AG-03</v>
      </c>
      <c r="M35" s="3" t="str">
        <v>WSLRWAL-AG-03</v>
      </c>
      <c r="N35" s="3" t="str">
        <v>WSLRW-AG-03S-XA</v>
      </c>
      <c r="AX35" s="416" t="str">
        <f t="shared" si="5"/>
        <v>WSLRW-AG-03|4|8\WSLRW-AG</v>
      </c>
      <c r="AY35" s="416" t="str">
        <f t="shared" si="6"/>
        <v>WSLRW-AG-03S|4|8\WSLRW-AG</v>
      </c>
      <c r="AZ35" s="416" t="str">
        <f t="shared" si="7"/>
        <v>WSLRWEX-AG-03|4|8\WSLRW-AG</v>
      </c>
      <c r="BA35" s="416" t="str">
        <f t="shared" si="8"/>
        <v>WSLRWAL-AG-03|4|8\WSLRW-AG</v>
      </c>
      <c r="BB35" s="416" t="str">
        <f t="shared" si="9"/>
        <v>WSLRW-AG-03S-XA|4|8\WSLRW-AG</v>
      </c>
      <c r="BC35" s="416" t="str">
        <f t="shared" si="10"/>
        <v/>
      </c>
      <c r="BD35" s="416" t="str">
        <f t="shared" si="11"/>
        <v/>
      </c>
      <c r="BE35" s="416" t="str">
        <f t="shared" si="12"/>
        <v/>
      </c>
      <c r="BF35" s="416" t="str">
        <f t="shared" si="13"/>
        <v/>
      </c>
      <c r="BG35" s="416" t="str">
        <f t="shared" si="14"/>
        <v/>
      </c>
      <c r="BH35" s="416" t="str">
        <f t="shared" si="15"/>
        <v/>
      </c>
      <c r="BI35" s="416" t="str">
        <f t="shared" si="16"/>
        <v/>
      </c>
      <c r="BJ35" s="416" t="str">
        <f t="shared" si="17"/>
        <v/>
      </c>
      <c r="BK35" s="416" t="str">
        <f t="shared" si="18"/>
        <v/>
      </c>
      <c r="BL35" s="416" t="str">
        <f t="shared" si="19"/>
        <v/>
      </c>
      <c r="BM35" s="416" t="str">
        <f t="shared" si="20"/>
        <v/>
      </c>
      <c r="BN35" s="416" t="str">
        <f t="shared" si="21"/>
        <v/>
      </c>
      <c r="BO35" s="416" t="str">
        <f t="shared" si="22"/>
        <v/>
      </c>
      <c r="BP35" s="416" t="str">
        <f t="shared" si="23"/>
        <v/>
      </c>
      <c r="BQ35" s="416" t="str">
        <f t="shared" si="24"/>
        <v/>
      </c>
      <c r="BR35" s="416" t="str">
        <f t="shared" si="25"/>
        <v/>
      </c>
      <c r="BS35" s="416" t="str">
        <f t="shared" si="26"/>
        <v/>
      </c>
      <c r="BT35" s="416" t="str">
        <f t="shared" si="27"/>
        <v/>
      </c>
      <c r="BU35" s="416" t="str">
        <f t="shared" si="28"/>
        <v/>
      </c>
      <c r="BV35" s="416" t="str">
        <f t="shared" si="29"/>
        <v/>
      </c>
      <c r="BW35" s="416" t="str">
        <f t="shared" si="30"/>
        <v/>
      </c>
      <c r="BX35" s="416" t="str">
        <f t="shared" si="31"/>
        <v/>
      </c>
      <c r="BY35" s="416" t="str">
        <f t="shared" si="32"/>
        <v/>
      </c>
      <c r="BZ35" s="416" t="str">
        <f t="shared" si="33"/>
        <v/>
      </c>
      <c r="CA35" s="416" t="str">
        <f t="shared" si="34"/>
        <v/>
      </c>
      <c r="CB35" s="416" t="str">
        <f t="shared" si="35"/>
        <v/>
      </c>
      <c r="CC35" s="416" t="str">
        <f t="shared" si="36"/>
        <v/>
      </c>
      <c r="CD35" s="416" t="str">
        <f t="shared" si="37"/>
        <v/>
      </c>
      <c r="CE35" s="416" t="str">
        <f t="shared" si="38"/>
        <v/>
      </c>
      <c r="CF35" s="416" t="str">
        <f t="shared" si="39"/>
        <v/>
      </c>
      <c r="CG35" s="416" t="str">
        <f t="shared" si="40"/>
        <v/>
      </c>
      <c r="CH35" s="416" t="str">
        <f t="shared" si="41"/>
        <v/>
      </c>
      <c r="CI35" s="416" t="str">
        <f t="shared" si="42"/>
        <v/>
      </c>
      <c r="CJ35" s="416" t="str">
        <f t="shared" si="43"/>
        <v/>
      </c>
      <c r="CK35" s="416" t="str">
        <f t="shared" si="44"/>
        <v/>
      </c>
    </row>
    <row r="36" spans="1:89" ht="33">
      <c r="A36" s="3">
        <v>33</v>
      </c>
      <c r="B36" s="3" t="str">
        <v>ATH-3</v>
      </c>
      <c r="C36" s="3" t="str">
        <v>WSLRW-ATH-3</v>
      </c>
      <c r="D36" s="3" t="str">
        <v>|SKU|Firmware Version|Item codes|Hardware Version|FW Released Date (DD/MMM/YYYY)|Summary Information about FW|Sensor Type ID|SKU Name for Software|Edit Date
(DD/MMM/YYYY)|Edit by|Edit Content|Status (Draft, Final)|||||||</v>
      </c>
      <c r="E36" s="3" t="str">
        <v>|WSLRW-ATH|3|WSLRW-ATH-11
WSLRW-ATH-15|1|45145|1.Add regions: AS923-2, AS923-3, AS923-1-Japan
2.Enable to change the frequency channel in band EU868 IN865 RU864 KR920 AS923 AU915 US915 and default 1
3.Add Heartbeat event
|2|Daviteq LoraWAN Integrated Humidity &amp; Temperature (ATH) Sensor|45176|Luc|Update content|Final|||||||</v>
      </c>
      <c r="F36" s="3" t="str">
        <f t="shared" si="1"/>
        <v>WSLRW-ATH</v>
      </c>
      <c r="G36" s="3" t="str">
        <f t="shared" si="2"/>
        <v>3</v>
      </c>
      <c r="H36" s="50" t="str">
        <f t="shared" si="3"/>
        <v>1</v>
      </c>
      <c r="I36" s="50" t="str">
        <f t="shared" si="4"/>
        <v>WSLRW-ATH-11
WSLRW-ATH-15</v>
      </c>
      <c r="J36" s="3" t="str" cm="1">
        <f t="array" ref="J36:K36">_xlfn.TEXTSPLIT(I36,CHAR(10),,TRUE,0)</f>
        <v>WSLRW-ATH-11</v>
      </c>
      <c r="K36" s="3" t="str">
        <v>WSLRW-ATH-15</v>
      </c>
      <c r="AX36" s="416" t="str">
        <f t="shared" si="5"/>
        <v>WSLRW-ATH-11|1|3\WSLRW-ATH</v>
      </c>
      <c r="AY36" s="416" t="str">
        <f t="shared" si="6"/>
        <v>WSLRW-ATH-15|1|3\WSLRW-ATH</v>
      </c>
      <c r="AZ36" s="416" t="str">
        <f t="shared" si="7"/>
        <v/>
      </c>
      <c r="BA36" s="416" t="str">
        <f t="shared" si="8"/>
        <v/>
      </c>
      <c r="BB36" s="416" t="str">
        <f t="shared" si="9"/>
        <v/>
      </c>
      <c r="BC36" s="416" t="str">
        <f t="shared" si="10"/>
        <v/>
      </c>
      <c r="BD36" s="416" t="str">
        <f t="shared" si="11"/>
        <v/>
      </c>
      <c r="BE36" s="416" t="str">
        <f t="shared" si="12"/>
        <v/>
      </c>
      <c r="BF36" s="416" t="str">
        <f t="shared" si="13"/>
        <v/>
      </c>
      <c r="BG36" s="416" t="str">
        <f t="shared" si="14"/>
        <v/>
      </c>
      <c r="BH36" s="416" t="str">
        <f t="shared" si="15"/>
        <v/>
      </c>
      <c r="BI36" s="416" t="str">
        <f t="shared" si="16"/>
        <v/>
      </c>
      <c r="BJ36" s="416" t="str">
        <f t="shared" si="17"/>
        <v/>
      </c>
      <c r="BK36" s="416" t="str">
        <f t="shared" si="18"/>
        <v/>
      </c>
      <c r="BL36" s="416" t="str">
        <f t="shared" si="19"/>
        <v/>
      </c>
      <c r="BM36" s="416" t="str">
        <f t="shared" si="20"/>
        <v/>
      </c>
      <c r="BN36" s="416" t="str">
        <f t="shared" si="21"/>
        <v/>
      </c>
      <c r="BO36" s="416" t="str">
        <f t="shared" si="22"/>
        <v/>
      </c>
      <c r="BP36" s="416" t="str">
        <f t="shared" si="23"/>
        <v/>
      </c>
      <c r="BQ36" s="416" t="str">
        <f t="shared" si="24"/>
        <v/>
      </c>
      <c r="BR36" s="416" t="str">
        <f t="shared" si="25"/>
        <v/>
      </c>
      <c r="BS36" s="416" t="str">
        <f t="shared" si="26"/>
        <v/>
      </c>
      <c r="BT36" s="416" t="str">
        <f t="shared" si="27"/>
        <v/>
      </c>
      <c r="BU36" s="416" t="str">
        <f t="shared" si="28"/>
        <v/>
      </c>
      <c r="BV36" s="416" t="str">
        <f t="shared" si="29"/>
        <v/>
      </c>
      <c r="BW36" s="416" t="str">
        <f t="shared" si="30"/>
        <v/>
      </c>
      <c r="BX36" s="416" t="str">
        <f t="shared" si="31"/>
        <v/>
      </c>
      <c r="BY36" s="416" t="str">
        <f t="shared" si="32"/>
        <v/>
      </c>
      <c r="BZ36" s="416" t="str">
        <f t="shared" si="33"/>
        <v/>
      </c>
      <c r="CA36" s="416" t="str">
        <f t="shared" si="34"/>
        <v/>
      </c>
      <c r="CB36" s="416" t="str">
        <f t="shared" si="35"/>
        <v/>
      </c>
      <c r="CC36" s="416" t="str">
        <f t="shared" si="36"/>
        <v/>
      </c>
      <c r="CD36" s="416" t="str">
        <f t="shared" si="37"/>
        <v/>
      </c>
      <c r="CE36" s="416" t="str">
        <f t="shared" si="38"/>
        <v/>
      </c>
      <c r="CF36" s="416" t="str">
        <f t="shared" si="39"/>
        <v/>
      </c>
      <c r="CG36" s="416" t="str">
        <f t="shared" si="40"/>
        <v/>
      </c>
      <c r="CH36" s="416" t="str">
        <f t="shared" si="41"/>
        <v/>
      </c>
      <c r="CI36" s="416" t="str">
        <f t="shared" si="42"/>
        <v/>
      </c>
      <c r="CJ36" s="416" t="str">
        <f t="shared" si="43"/>
        <v/>
      </c>
      <c r="CK36" s="416" t="str">
        <f t="shared" si="44"/>
        <v/>
      </c>
    </row>
    <row r="37" spans="1:89" ht="66">
      <c r="A37" s="3">
        <v>34</v>
      </c>
      <c r="B37" s="3" t="str">
        <v>EXPPS-2</v>
      </c>
      <c r="C37" s="3" t="str">
        <v>WSLRW-EXPPS-2</v>
      </c>
      <c r="D37" s="3" t="str">
        <v>|SKU|Firmware Version|Item codes|Hardware Version|FW Released Date (DD/MMM/YYYY)|Summary Information about FW|Sensor Type ID|SKU Name for Software|Edit Date
(DD/MMM/YYYY)|Edit by|Edit Content|Status (Draft, Final)|||||||</v>
      </c>
      <c r="E37" s="3" t="str">
        <v>|WSLRW-EXPPS|2|WSLRWEX-PPS-G1000-01
WSLRWEX-PPS-G200-01
WSLRWEX-PPS-G275-01
WSLRWEX-PPS-G400-01|2|45189|1.Update Heartbeat event.
2.Enable to change the frequency channel in band AU915 US915
3.Update sending factor alarm  and cyclic|29|Daviteq LoRaWAN Exd Pressure (PPS) Sensor|45194|Engineering Team|Update comment|Final|||||||</v>
      </c>
      <c r="F37" s="3" t="str">
        <f t="shared" si="1"/>
        <v>WSLRW-EXPPS</v>
      </c>
      <c r="G37" s="3" t="str">
        <f t="shared" si="2"/>
        <v>2</v>
      </c>
      <c r="H37" s="50" t="str">
        <f t="shared" si="3"/>
        <v>2</v>
      </c>
      <c r="I37" s="50" t="str">
        <f t="shared" si="4"/>
        <v>WSLRWEX-PPS-G1000-01
WSLRWEX-PPS-G200-01
WSLRWEX-PPS-G275-01
WSLRWEX-PPS-G400-01</v>
      </c>
      <c r="J37" s="3" t="str" cm="1">
        <f t="array" ref="J37:M37">_xlfn.TEXTSPLIT(I37,CHAR(10),,TRUE,0)</f>
        <v>WSLRWEX-PPS-G1000-01</v>
      </c>
      <c r="K37" s="3" t="str">
        <v>WSLRWEX-PPS-G200-01</v>
      </c>
      <c r="L37" s="3" t="str">
        <v>WSLRWEX-PPS-G275-01</v>
      </c>
      <c r="M37" s="3" t="str">
        <v>WSLRWEX-PPS-G400-01</v>
      </c>
      <c r="AX37" s="416" t="str">
        <f t="shared" si="5"/>
        <v>WSLRWEX-PPS-G1000-01|2|2\WSLRW-EXPPS</v>
      </c>
      <c r="AY37" s="416" t="str">
        <f t="shared" si="6"/>
        <v>WSLRWEX-PPS-G200-01|2|2\WSLRW-EXPPS</v>
      </c>
      <c r="AZ37" s="416" t="str">
        <f t="shared" si="7"/>
        <v>WSLRWEX-PPS-G275-01|2|2\WSLRW-EXPPS</v>
      </c>
      <c r="BA37" s="416" t="str">
        <f t="shared" si="8"/>
        <v>WSLRWEX-PPS-G400-01|2|2\WSLRW-EXPPS</v>
      </c>
      <c r="BB37" s="416" t="str">
        <f t="shared" si="9"/>
        <v/>
      </c>
      <c r="BC37" s="416" t="str">
        <f t="shared" si="10"/>
        <v/>
      </c>
      <c r="BD37" s="416" t="str">
        <f t="shared" si="11"/>
        <v/>
      </c>
      <c r="BE37" s="416" t="str">
        <f t="shared" si="12"/>
        <v/>
      </c>
      <c r="BF37" s="416" t="str">
        <f t="shared" si="13"/>
        <v/>
      </c>
      <c r="BG37" s="416" t="str">
        <f t="shared" si="14"/>
        <v/>
      </c>
      <c r="BH37" s="416" t="str">
        <f t="shared" si="15"/>
        <v/>
      </c>
      <c r="BI37" s="416" t="str">
        <f t="shared" si="16"/>
        <v/>
      </c>
      <c r="BJ37" s="416" t="str">
        <f t="shared" si="17"/>
        <v/>
      </c>
      <c r="BK37" s="416" t="str">
        <f t="shared" si="18"/>
        <v/>
      </c>
      <c r="BL37" s="416" t="str">
        <f t="shared" si="19"/>
        <v/>
      </c>
      <c r="BM37" s="416" t="str">
        <f t="shared" si="20"/>
        <v/>
      </c>
      <c r="BN37" s="416" t="str">
        <f t="shared" si="21"/>
        <v/>
      </c>
      <c r="BO37" s="416" t="str">
        <f t="shared" si="22"/>
        <v/>
      </c>
      <c r="BP37" s="416" t="str">
        <f t="shared" si="23"/>
        <v/>
      </c>
      <c r="BQ37" s="416" t="str">
        <f t="shared" si="24"/>
        <v/>
      </c>
      <c r="BR37" s="416" t="str">
        <f t="shared" si="25"/>
        <v/>
      </c>
      <c r="BS37" s="416" t="str">
        <f t="shared" si="26"/>
        <v/>
      </c>
      <c r="BT37" s="416" t="str">
        <f t="shared" si="27"/>
        <v/>
      </c>
      <c r="BU37" s="416" t="str">
        <f t="shared" si="28"/>
        <v/>
      </c>
      <c r="BV37" s="416" t="str">
        <f t="shared" si="29"/>
        <v/>
      </c>
      <c r="BW37" s="416" t="str">
        <f t="shared" si="30"/>
        <v/>
      </c>
      <c r="BX37" s="416" t="str">
        <f t="shared" si="31"/>
        <v/>
      </c>
      <c r="BY37" s="416" t="str">
        <f t="shared" si="32"/>
        <v/>
      </c>
      <c r="BZ37" s="416" t="str">
        <f t="shared" si="33"/>
        <v/>
      </c>
      <c r="CA37" s="416" t="str">
        <f t="shared" si="34"/>
        <v/>
      </c>
      <c r="CB37" s="416" t="str">
        <f t="shared" si="35"/>
        <v/>
      </c>
      <c r="CC37" s="416" t="str">
        <f t="shared" si="36"/>
        <v/>
      </c>
      <c r="CD37" s="416" t="str">
        <f t="shared" si="37"/>
        <v/>
      </c>
      <c r="CE37" s="416" t="str">
        <f t="shared" si="38"/>
        <v/>
      </c>
      <c r="CF37" s="416" t="str">
        <f t="shared" si="39"/>
        <v/>
      </c>
      <c r="CG37" s="416" t="str">
        <f t="shared" si="40"/>
        <v/>
      </c>
      <c r="CH37" s="416" t="str">
        <f t="shared" si="41"/>
        <v/>
      </c>
      <c r="CI37" s="416" t="str">
        <f t="shared" si="42"/>
        <v/>
      </c>
      <c r="CJ37" s="416" t="str">
        <f t="shared" si="43"/>
        <v/>
      </c>
      <c r="CK37" s="416" t="str">
        <f t="shared" si="44"/>
        <v/>
      </c>
    </row>
    <row r="38" spans="1:89" ht="33">
      <c r="A38" s="3">
        <v>35</v>
      </c>
      <c r="B38" s="3" t="str">
        <v>PINEX-3</v>
      </c>
      <c r="C38" s="3" t="str">
        <v>PINEX-3</v>
      </c>
      <c r="D38" s="3" t="str">
        <v>|SKU|Firmware Version|Item codes|Hardware Version|FW Released Date (DD/MMM/YYYY)|Summary Information about FW|Sensor Type ID|SKU Name for Software|Edit Date
(DD/MMM/YYYY)|Edit by|Edit Content|Status (Draft, Final)||||||||||||||||||||||</v>
      </c>
      <c r="E38" s="3" t="str">
        <v>|PINEX|3|PINEX-E9-SINGLE
PINEX-E8-SINGLE|3|45712|First firmware for PINEX-E9-SINGLE|1001|Daviteq Pinex Outdoor gateway - Economy version|45722|Engineering Team|Update memory map description|Final||||||||||||||||||||||</v>
      </c>
      <c r="F38" s="3" t="e">
        <f t="shared" si="1"/>
        <v>#VALUE!</v>
      </c>
      <c r="G38" s="3" t="str">
        <f t="shared" si="2"/>
        <v>3</v>
      </c>
      <c r="H38" s="50" t="str">
        <f t="shared" si="3"/>
        <v>3</v>
      </c>
      <c r="I38" s="50" t="str">
        <f t="shared" si="4"/>
        <v>PINEX-E9-SINGLE
PINEX-E8-SINGLE</v>
      </c>
      <c r="J38" s="3" t="str" cm="1">
        <f t="array" ref="J38:K38">_xlfn.TEXTSPLIT(I38,CHAR(10),,TRUE,0)</f>
        <v>PINEX-E9-SINGLE</v>
      </c>
      <c r="K38" s="3" t="str">
        <v>PINEX-E8-SINGLE</v>
      </c>
      <c r="AX38" s="416" t="e">
        <f t="shared" si="5"/>
        <v>#VALUE!</v>
      </c>
      <c r="AY38" s="416" t="e">
        <f t="shared" si="6"/>
        <v>#VALUE!</v>
      </c>
      <c r="AZ38" s="416" t="str">
        <f t="shared" si="7"/>
        <v/>
      </c>
      <c r="BA38" s="416" t="str">
        <f t="shared" si="8"/>
        <v/>
      </c>
      <c r="BB38" s="416" t="str">
        <f t="shared" si="9"/>
        <v/>
      </c>
      <c r="BC38" s="416" t="str">
        <f t="shared" si="10"/>
        <v/>
      </c>
      <c r="BD38" s="416" t="str">
        <f t="shared" si="11"/>
        <v/>
      </c>
      <c r="BE38" s="416" t="str">
        <f t="shared" si="12"/>
        <v/>
      </c>
      <c r="BF38" s="416" t="str">
        <f t="shared" si="13"/>
        <v/>
      </c>
      <c r="BG38" s="416" t="str">
        <f t="shared" si="14"/>
        <v/>
      </c>
      <c r="BH38" s="416" t="str">
        <f t="shared" si="15"/>
        <v/>
      </c>
      <c r="BI38" s="416" t="str">
        <f t="shared" si="16"/>
        <v/>
      </c>
      <c r="BJ38" s="416" t="str">
        <f t="shared" si="17"/>
        <v/>
      </c>
      <c r="BK38" s="416" t="str">
        <f t="shared" si="18"/>
        <v/>
      </c>
      <c r="BL38" s="416" t="str">
        <f t="shared" si="19"/>
        <v/>
      </c>
      <c r="BM38" s="416" t="str">
        <f t="shared" si="20"/>
        <v/>
      </c>
      <c r="BN38" s="416" t="str">
        <f t="shared" si="21"/>
        <v/>
      </c>
      <c r="BO38" s="416" t="str">
        <f t="shared" si="22"/>
        <v/>
      </c>
      <c r="BP38" s="416" t="str">
        <f t="shared" si="23"/>
        <v/>
      </c>
      <c r="BQ38" s="416" t="str">
        <f t="shared" si="24"/>
        <v/>
      </c>
      <c r="BR38" s="416" t="str">
        <f t="shared" si="25"/>
        <v/>
      </c>
      <c r="BS38" s="416" t="str">
        <f t="shared" si="26"/>
        <v/>
      </c>
      <c r="BT38" s="416" t="str">
        <f t="shared" si="27"/>
        <v/>
      </c>
      <c r="BU38" s="416" t="str">
        <f t="shared" si="28"/>
        <v/>
      </c>
      <c r="BV38" s="416" t="str">
        <f t="shared" si="29"/>
        <v/>
      </c>
      <c r="BW38" s="416" t="str">
        <f t="shared" si="30"/>
        <v/>
      </c>
      <c r="BX38" s="416" t="str">
        <f t="shared" si="31"/>
        <v/>
      </c>
      <c r="BY38" s="416" t="str">
        <f t="shared" si="32"/>
        <v/>
      </c>
      <c r="BZ38" s="416" t="str">
        <f t="shared" si="33"/>
        <v/>
      </c>
      <c r="CA38" s="416" t="str">
        <f t="shared" si="34"/>
        <v/>
      </c>
      <c r="CB38" s="416" t="str">
        <f t="shared" si="35"/>
        <v/>
      </c>
      <c r="CC38" s="416" t="str">
        <f t="shared" si="36"/>
        <v/>
      </c>
      <c r="CD38" s="416" t="str">
        <f t="shared" si="37"/>
        <v/>
      </c>
      <c r="CE38" s="416" t="str">
        <f t="shared" si="38"/>
        <v/>
      </c>
      <c r="CF38" s="416" t="str">
        <f t="shared" si="39"/>
        <v/>
      </c>
      <c r="CG38" s="416" t="str">
        <f t="shared" si="40"/>
        <v/>
      </c>
      <c r="CH38" s="416" t="str">
        <f t="shared" si="41"/>
        <v/>
      </c>
      <c r="CI38" s="416" t="str">
        <f t="shared" si="42"/>
        <v/>
      </c>
      <c r="CJ38" s="416" t="str">
        <f t="shared" si="43"/>
        <v/>
      </c>
      <c r="CK38" s="416" t="str">
        <f t="shared" si="44"/>
        <v/>
      </c>
    </row>
    <row r="39" spans="1:89" ht="82.5">
      <c r="A39" s="3">
        <v>36</v>
      </c>
      <c r="B39" s="3" t="str">
        <v>AG-9</v>
      </c>
      <c r="C39" s="3" t="str">
        <v>WSLRW-AG-9</v>
      </c>
      <c r="D39" s="3" t="str">
        <v>|SKU|Firmware Version|Item codes|Hardware Version|FW Released Date (DD/MMM/YYYY)|Summary Information about FW|Sensor Type ID|SKU Name for Software|Edit Date
(DD/MMM/YYYY)|Edit by|Edit Content|Status (Draft, Final)|||||||</v>
      </c>
      <c r="E39" s="3" t="str">
        <v>|WSLRW-AG|9|WSLRW-AG-01
WSLRW-AG-02
WSLRW-AG-02S
WSLRWAL-AG-01
WSLRW-AG-02S-XA|3|45215|1.Add LNS_CHECK message with message type: ConfirmedDataUp
2.Add password requirement for some parameters when writing with offline tool
3.Update Outlier filter|13|Daviteq LoRaWAN Tilt (AG) Sensor|45219|Engineering Team|Update comment|Final|||||||</v>
      </c>
      <c r="F39" s="3" t="str">
        <f t="shared" si="1"/>
        <v>WSLRW-AG</v>
      </c>
      <c r="G39" s="3" t="str">
        <f t="shared" si="2"/>
        <v>9</v>
      </c>
      <c r="H39" s="50" t="str">
        <f t="shared" si="3"/>
        <v>3</v>
      </c>
      <c r="I39" s="50" t="str">
        <f t="shared" si="4"/>
        <v>WSLRW-AG-01
WSLRW-AG-02
WSLRW-AG-02S
WSLRWAL-AG-01
WSLRW-AG-02S-XA</v>
      </c>
      <c r="J39" s="3" t="str" cm="1">
        <f t="array" ref="J39:N39">_xlfn.TEXTSPLIT(I39,CHAR(10),,TRUE,0)</f>
        <v>WSLRW-AG-01</v>
      </c>
      <c r="K39" s="3" t="str">
        <v>WSLRW-AG-02</v>
      </c>
      <c r="L39" s="3" t="str">
        <v>WSLRW-AG-02S</v>
      </c>
      <c r="M39" s="3" t="str">
        <v>WSLRWAL-AG-01</v>
      </c>
      <c r="N39" s="3" t="str">
        <v>WSLRW-AG-02S-XA</v>
      </c>
      <c r="AX39" s="416" t="str">
        <f t="shared" si="5"/>
        <v>WSLRW-AG-01|3|9\WSLRW-AG</v>
      </c>
      <c r="AY39" s="416" t="str">
        <f t="shared" si="6"/>
        <v>WSLRW-AG-02|3|9\WSLRW-AG</v>
      </c>
      <c r="AZ39" s="416" t="str">
        <f t="shared" si="7"/>
        <v>WSLRW-AG-02S|3|9\WSLRW-AG</v>
      </c>
      <c r="BA39" s="416" t="str">
        <f t="shared" si="8"/>
        <v>WSLRWAL-AG-01|3|9\WSLRW-AG</v>
      </c>
      <c r="BB39" s="416" t="str">
        <f t="shared" si="9"/>
        <v>WSLRW-AG-02S-XA|3|9\WSLRW-AG</v>
      </c>
      <c r="BC39" s="416" t="str">
        <f t="shared" si="10"/>
        <v/>
      </c>
      <c r="BD39" s="416" t="str">
        <f t="shared" si="11"/>
        <v/>
      </c>
      <c r="BE39" s="416" t="str">
        <f t="shared" si="12"/>
        <v/>
      </c>
      <c r="BF39" s="416" t="str">
        <f t="shared" si="13"/>
        <v/>
      </c>
      <c r="BG39" s="416" t="str">
        <f t="shared" si="14"/>
        <v/>
      </c>
      <c r="BH39" s="416" t="str">
        <f t="shared" si="15"/>
        <v/>
      </c>
      <c r="BI39" s="416" t="str">
        <f t="shared" si="16"/>
        <v/>
      </c>
      <c r="BJ39" s="416" t="str">
        <f t="shared" si="17"/>
        <v/>
      </c>
      <c r="BK39" s="416" t="str">
        <f t="shared" si="18"/>
        <v/>
      </c>
      <c r="BL39" s="416" t="str">
        <f t="shared" si="19"/>
        <v/>
      </c>
      <c r="BM39" s="416" t="str">
        <f t="shared" si="20"/>
        <v/>
      </c>
      <c r="BN39" s="416" t="str">
        <f t="shared" si="21"/>
        <v/>
      </c>
      <c r="BO39" s="416" t="str">
        <f t="shared" si="22"/>
        <v/>
      </c>
      <c r="BP39" s="416" t="str">
        <f t="shared" si="23"/>
        <v/>
      </c>
      <c r="BQ39" s="416" t="str">
        <f t="shared" si="24"/>
        <v/>
      </c>
      <c r="BR39" s="416" t="str">
        <f t="shared" si="25"/>
        <v/>
      </c>
      <c r="BS39" s="416" t="str">
        <f t="shared" si="26"/>
        <v/>
      </c>
      <c r="BT39" s="416" t="str">
        <f t="shared" si="27"/>
        <v/>
      </c>
      <c r="BU39" s="416" t="str">
        <f t="shared" si="28"/>
        <v/>
      </c>
      <c r="BV39" s="416" t="str">
        <f t="shared" si="29"/>
        <v/>
      </c>
      <c r="BW39" s="416" t="str">
        <f t="shared" si="30"/>
        <v/>
      </c>
      <c r="BX39" s="416" t="str">
        <f t="shared" si="31"/>
        <v/>
      </c>
      <c r="BY39" s="416" t="str">
        <f t="shared" si="32"/>
        <v/>
      </c>
      <c r="BZ39" s="416" t="str">
        <f t="shared" si="33"/>
        <v/>
      </c>
      <c r="CA39" s="416" t="str">
        <f t="shared" si="34"/>
        <v/>
      </c>
      <c r="CB39" s="416" t="str">
        <f t="shared" si="35"/>
        <v/>
      </c>
      <c r="CC39" s="416" t="str">
        <f t="shared" si="36"/>
        <v/>
      </c>
      <c r="CD39" s="416" t="str">
        <f t="shared" si="37"/>
        <v/>
      </c>
      <c r="CE39" s="416" t="str">
        <f t="shared" si="38"/>
        <v/>
      </c>
      <c r="CF39" s="416" t="str">
        <f t="shared" si="39"/>
        <v/>
      </c>
      <c r="CG39" s="416" t="str">
        <f t="shared" si="40"/>
        <v/>
      </c>
      <c r="CH39" s="416" t="str">
        <f t="shared" si="41"/>
        <v/>
      </c>
      <c r="CI39" s="416" t="str">
        <f t="shared" si="42"/>
        <v/>
      </c>
      <c r="CJ39" s="416" t="str">
        <f t="shared" si="43"/>
        <v/>
      </c>
      <c r="CK39" s="416" t="str">
        <f t="shared" si="44"/>
        <v/>
      </c>
    </row>
    <row r="40" spans="1:89" ht="33">
      <c r="A40" s="3">
        <v>37</v>
      </c>
      <c r="B40" s="3" t="str">
        <v>ATH-4</v>
      </c>
      <c r="C40" s="3" t="str">
        <v>WSLRW-ATH-4</v>
      </c>
      <c r="D40" s="3" t="str">
        <v>|SKU|Firmware Version|Item codes|Hardware Version|FW Released Date (DD/MMM/YYYY)|Summary Information about FW|Sensor Type ID|SKU Name for Software|Edit Date
(DD/MMM/YYYY)|Edit by|Edit Content|Status (Draft, Final)|||||||</v>
      </c>
      <c r="E40" s="3" t="str">
        <v>|WSLRW-ATH|4|WSLRW-ATH-11
WSLRW-ATH-15|1|45219|1.Add LNS_CHECK message with message type: ConfirmedDataUp
2.Add password requirement for some parameters when writing with offline tool|2|Daviteq LoraWAN Integrated Humidity &amp; Temperature (ATH) Sensor|45224|Engineering Team|Update comment|Final|||||||</v>
      </c>
      <c r="F40" s="3" t="str">
        <f t="shared" si="1"/>
        <v>WSLRW-ATH</v>
      </c>
      <c r="G40" s="3" t="str">
        <f t="shared" si="2"/>
        <v>4</v>
      </c>
      <c r="H40" s="50" t="str">
        <f t="shared" si="3"/>
        <v>1</v>
      </c>
      <c r="I40" s="50" t="str">
        <f t="shared" si="4"/>
        <v>WSLRW-ATH-11
WSLRW-ATH-15</v>
      </c>
      <c r="J40" s="3" t="str" cm="1">
        <f t="array" ref="J40:K40">_xlfn.TEXTSPLIT(I40,CHAR(10),,TRUE,0)</f>
        <v>WSLRW-ATH-11</v>
      </c>
      <c r="K40" s="3" t="str">
        <v>WSLRW-ATH-15</v>
      </c>
      <c r="AX40" s="416" t="str">
        <f t="shared" si="5"/>
        <v>WSLRW-ATH-11|1|4\WSLRW-ATH</v>
      </c>
      <c r="AY40" s="416" t="str">
        <f t="shared" si="6"/>
        <v>WSLRW-ATH-15|1|4\WSLRW-ATH</v>
      </c>
      <c r="AZ40" s="416" t="str">
        <f t="shared" si="7"/>
        <v/>
      </c>
      <c r="BA40" s="416" t="str">
        <f t="shared" si="8"/>
        <v/>
      </c>
      <c r="BB40" s="416" t="str">
        <f t="shared" si="9"/>
        <v/>
      </c>
      <c r="BC40" s="416" t="str">
        <f t="shared" si="10"/>
        <v/>
      </c>
      <c r="BD40" s="416" t="str">
        <f t="shared" si="11"/>
        <v/>
      </c>
      <c r="BE40" s="416" t="str">
        <f t="shared" si="12"/>
        <v/>
      </c>
      <c r="BF40" s="416" t="str">
        <f t="shared" si="13"/>
        <v/>
      </c>
      <c r="BG40" s="416" t="str">
        <f t="shared" si="14"/>
        <v/>
      </c>
      <c r="BH40" s="416" t="str">
        <f t="shared" si="15"/>
        <v/>
      </c>
      <c r="BI40" s="416" t="str">
        <f t="shared" si="16"/>
        <v/>
      </c>
      <c r="BJ40" s="416" t="str">
        <f t="shared" si="17"/>
        <v/>
      </c>
      <c r="BK40" s="416" t="str">
        <f t="shared" si="18"/>
        <v/>
      </c>
      <c r="BL40" s="416" t="str">
        <f t="shared" si="19"/>
        <v/>
      </c>
      <c r="BM40" s="416" t="str">
        <f t="shared" si="20"/>
        <v/>
      </c>
      <c r="BN40" s="416" t="str">
        <f t="shared" si="21"/>
        <v/>
      </c>
      <c r="BO40" s="416" t="str">
        <f t="shared" si="22"/>
        <v/>
      </c>
      <c r="BP40" s="416" t="str">
        <f t="shared" si="23"/>
        <v/>
      </c>
      <c r="BQ40" s="416" t="str">
        <f t="shared" si="24"/>
        <v/>
      </c>
      <c r="BR40" s="416" t="str">
        <f t="shared" si="25"/>
        <v/>
      </c>
      <c r="BS40" s="416" t="str">
        <f t="shared" si="26"/>
        <v/>
      </c>
      <c r="BT40" s="416" t="str">
        <f t="shared" si="27"/>
        <v/>
      </c>
      <c r="BU40" s="416" t="str">
        <f t="shared" si="28"/>
        <v/>
      </c>
      <c r="BV40" s="416" t="str">
        <f t="shared" si="29"/>
        <v/>
      </c>
      <c r="BW40" s="416" t="str">
        <f t="shared" si="30"/>
        <v/>
      </c>
      <c r="BX40" s="416" t="str">
        <f t="shared" si="31"/>
        <v/>
      </c>
      <c r="BY40" s="416" t="str">
        <f t="shared" si="32"/>
        <v/>
      </c>
      <c r="BZ40" s="416" t="str">
        <f t="shared" si="33"/>
        <v/>
      </c>
      <c r="CA40" s="416" t="str">
        <f t="shared" si="34"/>
        <v/>
      </c>
      <c r="CB40" s="416" t="str">
        <f t="shared" si="35"/>
        <v/>
      </c>
      <c r="CC40" s="416" t="str">
        <f t="shared" si="36"/>
        <v/>
      </c>
      <c r="CD40" s="416" t="str">
        <f t="shared" si="37"/>
        <v/>
      </c>
      <c r="CE40" s="416" t="str">
        <f t="shared" si="38"/>
        <v/>
      </c>
      <c r="CF40" s="416" t="str">
        <f t="shared" si="39"/>
        <v/>
      </c>
      <c r="CG40" s="416" t="str">
        <f t="shared" si="40"/>
        <v/>
      </c>
      <c r="CH40" s="416" t="str">
        <f t="shared" si="41"/>
        <v/>
      </c>
      <c r="CI40" s="416" t="str">
        <f t="shared" si="42"/>
        <v/>
      </c>
      <c r="CJ40" s="416" t="str">
        <f t="shared" si="43"/>
        <v/>
      </c>
      <c r="CK40" s="416" t="str">
        <f t="shared" si="44"/>
        <v/>
      </c>
    </row>
    <row r="41" spans="1:89" ht="16.5">
      <c r="A41" s="3">
        <v>38</v>
      </c>
      <c r="B41" s="3" t="str">
        <v>AL-3</v>
      </c>
      <c r="C41" s="3" t="str">
        <v>WSLRW-AL-3</v>
      </c>
      <c r="D41" s="3" t="str">
        <v>|SKU|Firmware Version|Item codes|Hardware Version|FW Released Date (DD/MMM/YYYY)|Summary Information about FW|Sensor Type ID|SKU Name for Software|Edit Date
(DD/MMM/YYYY)|Edit by|Edit Content|Status (Draft, Final)|||||||</v>
      </c>
      <c r="E41" s="3" t="str">
        <v>|WSLRW-AL|3|WSLRW-AL-01|1|45219|1.Add LNS_CHECK message with message type: ConfirmedDataUp
2.Add password requirement for some parameters when writing with offline tool|8|Daviteq LoRaWAN Light (AL) Sensor|45223|Engineering Team|Update Comment|Final|||||||</v>
      </c>
      <c r="F41" s="3" t="str">
        <f t="shared" si="1"/>
        <v>WSLRW-AL</v>
      </c>
      <c r="G41" s="3" t="str">
        <f t="shared" si="2"/>
        <v>3</v>
      </c>
      <c r="H41" s="50" t="str">
        <f t="shared" si="3"/>
        <v>1</v>
      </c>
      <c r="I41" s="50" t="str">
        <f t="shared" si="4"/>
        <v>WSLRW-AL-01</v>
      </c>
      <c r="J41" s="3" t="str" cm="1">
        <f t="array" ref="J41">_xlfn.TEXTSPLIT(I41,CHAR(10),,TRUE,0)</f>
        <v>WSLRW-AL-01</v>
      </c>
      <c r="AX41" s="416" t="str">
        <f t="shared" si="5"/>
        <v>WSLRW-AL-01|1|3\WSLRW-AL</v>
      </c>
      <c r="AY41" s="416" t="str">
        <f t="shared" si="6"/>
        <v/>
      </c>
      <c r="AZ41" s="416" t="str">
        <f t="shared" si="7"/>
        <v/>
      </c>
      <c r="BA41" s="416" t="str">
        <f t="shared" si="8"/>
        <v/>
      </c>
      <c r="BB41" s="416" t="str">
        <f t="shared" si="9"/>
        <v/>
      </c>
      <c r="BC41" s="416" t="str">
        <f t="shared" si="10"/>
        <v/>
      </c>
      <c r="BD41" s="416" t="str">
        <f t="shared" si="11"/>
        <v/>
      </c>
      <c r="BE41" s="416" t="str">
        <f t="shared" si="12"/>
        <v/>
      </c>
      <c r="BF41" s="416" t="str">
        <f t="shared" si="13"/>
        <v/>
      </c>
      <c r="BG41" s="416" t="str">
        <f t="shared" si="14"/>
        <v/>
      </c>
      <c r="BH41" s="416" t="str">
        <f t="shared" si="15"/>
        <v/>
      </c>
      <c r="BI41" s="416" t="str">
        <f t="shared" si="16"/>
        <v/>
      </c>
      <c r="BJ41" s="416" t="str">
        <f t="shared" si="17"/>
        <v/>
      </c>
      <c r="BK41" s="416" t="str">
        <f t="shared" si="18"/>
        <v/>
      </c>
      <c r="BL41" s="416" t="str">
        <f t="shared" si="19"/>
        <v/>
      </c>
      <c r="BM41" s="416" t="str">
        <f t="shared" si="20"/>
        <v/>
      </c>
      <c r="BN41" s="416" t="str">
        <f t="shared" si="21"/>
        <v/>
      </c>
      <c r="BO41" s="416" t="str">
        <f t="shared" si="22"/>
        <v/>
      </c>
      <c r="BP41" s="416" t="str">
        <f t="shared" si="23"/>
        <v/>
      </c>
      <c r="BQ41" s="416" t="str">
        <f t="shared" si="24"/>
        <v/>
      </c>
      <c r="BR41" s="416" t="str">
        <f t="shared" si="25"/>
        <v/>
      </c>
      <c r="BS41" s="416" t="str">
        <f t="shared" si="26"/>
        <v/>
      </c>
      <c r="BT41" s="416" t="str">
        <f t="shared" si="27"/>
        <v/>
      </c>
      <c r="BU41" s="416" t="str">
        <f t="shared" si="28"/>
        <v/>
      </c>
      <c r="BV41" s="416" t="str">
        <f t="shared" si="29"/>
        <v/>
      </c>
      <c r="BW41" s="416" t="str">
        <f t="shared" si="30"/>
        <v/>
      </c>
      <c r="BX41" s="416" t="str">
        <f t="shared" si="31"/>
        <v/>
      </c>
      <c r="BY41" s="416" t="str">
        <f t="shared" si="32"/>
        <v/>
      </c>
      <c r="BZ41" s="416" t="str">
        <f t="shared" si="33"/>
        <v/>
      </c>
      <c r="CA41" s="416" t="str">
        <f t="shared" si="34"/>
        <v/>
      </c>
      <c r="CB41" s="416" t="str">
        <f t="shared" si="35"/>
        <v/>
      </c>
      <c r="CC41" s="416" t="str">
        <f t="shared" si="36"/>
        <v/>
      </c>
      <c r="CD41" s="416" t="str">
        <f t="shared" si="37"/>
        <v/>
      </c>
      <c r="CE41" s="416" t="str">
        <f t="shared" si="38"/>
        <v/>
      </c>
      <c r="CF41" s="416" t="str">
        <f t="shared" si="39"/>
        <v/>
      </c>
      <c r="CG41" s="416" t="str">
        <f t="shared" si="40"/>
        <v/>
      </c>
      <c r="CH41" s="416" t="str">
        <f t="shared" si="41"/>
        <v/>
      </c>
      <c r="CI41" s="416" t="str">
        <f t="shared" si="42"/>
        <v/>
      </c>
      <c r="CJ41" s="416" t="str">
        <f t="shared" si="43"/>
        <v/>
      </c>
      <c r="CK41" s="416" t="str">
        <f t="shared" si="44"/>
        <v/>
      </c>
    </row>
    <row r="42" spans="1:89" ht="16.5">
      <c r="A42" s="3">
        <v>39</v>
      </c>
      <c r="B42" s="3" t="str">
        <v>LPC-4</v>
      </c>
      <c r="C42" s="3" t="str">
        <v>WSLRW-LPC-4</v>
      </c>
      <c r="D42" s="3" t="str">
        <v>|SKU|Firmware Version|Item codes|Hardware Version|FW Released Date (DD/MMM/YYYY)|Summary Information about FW|Sensor Type ID|SKU Name for Software|Edit Date
(DD/MMM/YYYY)|Edit by|Edit Content|Status (Draft, Final)|||||||</v>
      </c>
      <c r="E42" s="3" t="str">
        <v>|WSLRW-LPC|4|WSLRW-LPC-01|2|45219|1.Add LNS_CHECK message with message type: ConfirmedDataUp
2.Add password requirement for some parameters when writing with offline tool
3. Add HEARTBEAT message|19|Daviteq LoRaWAN Lidar People Counter (LPC)|45224|Engineering Team|Update comment|Final|||||||</v>
      </c>
      <c r="F42" s="3" t="str">
        <f t="shared" si="1"/>
        <v>WSLRW-LPC</v>
      </c>
      <c r="G42" s="3" t="str">
        <f t="shared" si="2"/>
        <v>4</v>
      </c>
      <c r="H42" s="50" t="str">
        <f t="shared" si="3"/>
        <v>2</v>
      </c>
      <c r="I42" s="50" t="str">
        <f t="shared" si="4"/>
        <v>WSLRW-LPC-01</v>
      </c>
      <c r="J42" s="3" t="str" cm="1">
        <f t="array" ref="J42">_xlfn.TEXTSPLIT(I42,CHAR(10),,TRUE,0)</f>
        <v>WSLRW-LPC-01</v>
      </c>
      <c r="AX42" s="416" t="str">
        <f t="shared" si="5"/>
        <v>WSLRW-LPC-01|2|4\WSLRW-LPC</v>
      </c>
      <c r="AY42" s="416" t="str">
        <f t="shared" si="6"/>
        <v/>
      </c>
      <c r="AZ42" s="416" t="str">
        <f t="shared" si="7"/>
        <v/>
      </c>
      <c r="BA42" s="416" t="str">
        <f t="shared" si="8"/>
        <v/>
      </c>
      <c r="BB42" s="416" t="str">
        <f t="shared" si="9"/>
        <v/>
      </c>
      <c r="BC42" s="416" t="str">
        <f t="shared" si="10"/>
        <v/>
      </c>
      <c r="BD42" s="416" t="str">
        <f t="shared" si="11"/>
        <v/>
      </c>
      <c r="BE42" s="416" t="str">
        <f t="shared" si="12"/>
        <v/>
      </c>
      <c r="BF42" s="416" t="str">
        <f t="shared" si="13"/>
        <v/>
      </c>
      <c r="BG42" s="416" t="str">
        <f t="shared" si="14"/>
        <v/>
      </c>
      <c r="BH42" s="416" t="str">
        <f t="shared" si="15"/>
        <v/>
      </c>
      <c r="BI42" s="416" t="str">
        <f t="shared" si="16"/>
        <v/>
      </c>
      <c r="BJ42" s="416" t="str">
        <f t="shared" si="17"/>
        <v/>
      </c>
      <c r="BK42" s="416" t="str">
        <f t="shared" si="18"/>
        <v/>
      </c>
      <c r="BL42" s="416" t="str">
        <f t="shared" si="19"/>
        <v/>
      </c>
      <c r="BM42" s="416" t="str">
        <f t="shared" si="20"/>
        <v/>
      </c>
      <c r="BN42" s="416" t="str">
        <f t="shared" si="21"/>
        <v/>
      </c>
      <c r="BO42" s="416" t="str">
        <f t="shared" si="22"/>
        <v/>
      </c>
      <c r="BP42" s="416" t="str">
        <f t="shared" si="23"/>
        <v/>
      </c>
      <c r="BQ42" s="416" t="str">
        <f t="shared" si="24"/>
        <v/>
      </c>
      <c r="BR42" s="416" t="str">
        <f t="shared" si="25"/>
        <v/>
      </c>
      <c r="BS42" s="416" t="str">
        <f t="shared" si="26"/>
        <v/>
      </c>
      <c r="BT42" s="416" t="str">
        <f t="shared" si="27"/>
        <v/>
      </c>
      <c r="BU42" s="416" t="str">
        <f t="shared" si="28"/>
        <v/>
      </c>
      <c r="BV42" s="416" t="str">
        <f t="shared" si="29"/>
        <v/>
      </c>
      <c r="BW42" s="416" t="str">
        <f t="shared" si="30"/>
        <v/>
      </c>
      <c r="BX42" s="416" t="str">
        <f t="shared" si="31"/>
        <v/>
      </c>
      <c r="BY42" s="416" t="str">
        <f t="shared" si="32"/>
        <v/>
      </c>
      <c r="BZ42" s="416" t="str">
        <f t="shared" si="33"/>
        <v/>
      </c>
      <c r="CA42" s="416" t="str">
        <f t="shared" si="34"/>
        <v/>
      </c>
      <c r="CB42" s="416" t="str">
        <f t="shared" si="35"/>
        <v/>
      </c>
      <c r="CC42" s="416" t="str">
        <f t="shared" si="36"/>
        <v/>
      </c>
      <c r="CD42" s="416" t="str">
        <f t="shared" si="37"/>
        <v/>
      </c>
      <c r="CE42" s="416" t="str">
        <f t="shared" si="38"/>
        <v/>
      </c>
      <c r="CF42" s="416" t="str">
        <f t="shared" si="39"/>
        <v/>
      </c>
      <c r="CG42" s="416" t="str">
        <f t="shared" si="40"/>
        <v/>
      </c>
      <c r="CH42" s="416" t="str">
        <f t="shared" si="41"/>
        <v/>
      </c>
      <c r="CI42" s="416" t="str">
        <f t="shared" si="42"/>
        <v/>
      </c>
      <c r="CJ42" s="416" t="str">
        <f t="shared" si="43"/>
        <v/>
      </c>
      <c r="CK42" s="416" t="str">
        <f t="shared" si="44"/>
        <v/>
      </c>
    </row>
    <row r="43" spans="1:89" ht="49.5">
      <c r="A43" s="3">
        <v>40</v>
      </c>
      <c r="B43" s="3" t="str">
        <v>MA-1</v>
      </c>
      <c r="C43" s="3" t="str">
        <v>WSLRW-MA-1</v>
      </c>
      <c r="D43" s="3" t="str">
        <v>|SKU|Firmware Version|Item codes|Hardware Version|FW Released Date (DD/MMM/YYYY)|Summary Information about FW|Sensor Type ID|SKU Name for Software|Edit Date
(DD/MMM/YYYY)|Edit by|Edit Content|Status (Draft, Final)|||||||</v>
      </c>
      <c r="E43" s="3" t="str">
        <v>|WSLRW-MA|1|WSLRW-MA-21
WSLRW-MA-22
|1|45219|Initial version|9|Daviteq LoRaWAN Current Input (MA) Node|45228|Engineering Team|Update comment|Final|||||||</v>
      </c>
      <c r="F43" s="3" t="str">
        <f t="shared" si="1"/>
        <v>WSLRW-MA</v>
      </c>
      <c r="G43" s="3" t="str">
        <f t="shared" si="2"/>
        <v>1</v>
      </c>
      <c r="H43" s="50" t="str">
        <f t="shared" si="3"/>
        <v>1</v>
      </c>
      <c r="I43" s="50" t="str">
        <f t="shared" si="4"/>
        <v xml:space="preserve">WSLRW-MA-21
WSLRW-MA-22
</v>
      </c>
      <c r="J43" s="3" t="str" cm="1">
        <f t="array" ref="J43:K43">_xlfn.TEXTSPLIT(I43,CHAR(10),,TRUE,0)</f>
        <v>WSLRW-MA-21</v>
      </c>
      <c r="K43" s="3" t="str">
        <v>WSLRW-MA-22</v>
      </c>
      <c r="AX43" s="416" t="str">
        <f t="shared" si="5"/>
        <v>WSLRW-MA-21|1|1\WSLRW-MA</v>
      </c>
      <c r="AY43" s="416" t="str">
        <f t="shared" si="6"/>
        <v>WSLRW-MA-22|1|1\WSLRW-MA</v>
      </c>
      <c r="AZ43" s="416" t="str">
        <f t="shared" si="7"/>
        <v/>
      </c>
      <c r="BA43" s="416" t="str">
        <f t="shared" si="8"/>
        <v/>
      </c>
      <c r="BB43" s="416" t="str">
        <f t="shared" si="9"/>
        <v/>
      </c>
      <c r="BC43" s="416" t="str">
        <f t="shared" si="10"/>
        <v/>
      </c>
      <c r="BD43" s="416" t="str">
        <f t="shared" si="11"/>
        <v/>
      </c>
      <c r="BE43" s="416" t="str">
        <f t="shared" si="12"/>
        <v/>
      </c>
      <c r="BF43" s="416" t="str">
        <f t="shared" si="13"/>
        <v/>
      </c>
      <c r="BG43" s="416" t="str">
        <f t="shared" si="14"/>
        <v/>
      </c>
      <c r="BH43" s="416" t="str">
        <f t="shared" si="15"/>
        <v/>
      </c>
      <c r="BI43" s="416" t="str">
        <f t="shared" si="16"/>
        <v/>
      </c>
      <c r="BJ43" s="416" t="str">
        <f t="shared" si="17"/>
        <v/>
      </c>
      <c r="BK43" s="416" t="str">
        <f t="shared" si="18"/>
        <v/>
      </c>
      <c r="BL43" s="416" t="str">
        <f t="shared" si="19"/>
        <v/>
      </c>
      <c r="BM43" s="416" t="str">
        <f t="shared" si="20"/>
        <v/>
      </c>
      <c r="BN43" s="416" t="str">
        <f t="shared" si="21"/>
        <v/>
      </c>
      <c r="BO43" s="416" t="str">
        <f t="shared" si="22"/>
        <v/>
      </c>
      <c r="BP43" s="416" t="str">
        <f t="shared" si="23"/>
        <v/>
      </c>
      <c r="BQ43" s="416" t="str">
        <f t="shared" si="24"/>
        <v/>
      </c>
      <c r="BR43" s="416" t="str">
        <f t="shared" si="25"/>
        <v/>
      </c>
      <c r="BS43" s="416" t="str">
        <f t="shared" si="26"/>
        <v/>
      </c>
      <c r="BT43" s="416" t="str">
        <f t="shared" si="27"/>
        <v/>
      </c>
      <c r="BU43" s="416" t="str">
        <f t="shared" si="28"/>
        <v/>
      </c>
      <c r="BV43" s="416" t="str">
        <f t="shared" si="29"/>
        <v/>
      </c>
      <c r="BW43" s="416" t="str">
        <f t="shared" si="30"/>
        <v/>
      </c>
      <c r="BX43" s="416" t="str">
        <f t="shared" si="31"/>
        <v/>
      </c>
      <c r="BY43" s="416" t="str">
        <f t="shared" si="32"/>
        <v/>
      </c>
      <c r="BZ43" s="416" t="str">
        <f t="shared" si="33"/>
        <v/>
      </c>
      <c r="CA43" s="416" t="str">
        <f t="shared" si="34"/>
        <v/>
      </c>
      <c r="CB43" s="416" t="str">
        <f t="shared" si="35"/>
        <v/>
      </c>
      <c r="CC43" s="416" t="str">
        <f t="shared" si="36"/>
        <v/>
      </c>
      <c r="CD43" s="416" t="str">
        <f t="shared" si="37"/>
        <v/>
      </c>
      <c r="CE43" s="416" t="str">
        <f t="shared" si="38"/>
        <v/>
      </c>
      <c r="CF43" s="416" t="str">
        <f t="shared" si="39"/>
        <v/>
      </c>
      <c r="CG43" s="416" t="str">
        <f t="shared" si="40"/>
        <v/>
      </c>
      <c r="CH43" s="416" t="str">
        <f t="shared" si="41"/>
        <v/>
      </c>
      <c r="CI43" s="416" t="str">
        <f t="shared" si="42"/>
        <v/>
      </c>
      <c r="CJ43" s="416" t="str">
        <f t="shared" si="43"/>
        <v/>
      </c>
      <c r="CK43" s="416" t="str">
        <f t="shared" si="44"/>
        <v/>
      </c>
    </row>
    <row r="44" spans="1:89" ht="33">
      <c r="A44" s="3">
        <v>41</v>
      </c>
      <c r="B44" s="3" t="str">
        <v>V1A-4</v>
      </c>
      <c r="C44" s="3" t="str">
        <v>WSLRW-V1A-4</v>
      </c>
      <c r="D44" s="3" t="str">
        <v>|SKU|Firmware Version|Item codes|Hardware Version|FW Released Date (DD/MMM/YYYY)|Summary Information about FW|Sensor Type ID|SKU Name for Software|Edit Date
(DD/MMM/YYYY)|Edit by|Edit Content|Status (Draft, Final)|||||||</v>
      </c>
      <c r="E44" s="3" t="str">
        <v>|WSLRW-V1A|4|WSLRW-V1A-025
WSLRW-V1A-025-DC-5|2|45499|1.Add LNS_CHECK message with message type: ConfirmedDataUp
2.Add password requirement for some parameters when writing with offline tool
3.Add VRMS_CUT, DATAGRAM_INTERVAL, and PRODUCTION_FREQ_FACTOR _W_PASSWORD
4.Update default values: MEASUREMENT_CYCLE_FOR_TIMEOUT =1; region =EU868; DATAGRAM_CONFIG  =7|16|Daviteq LoRaWAN Single-Axis Vibration (V1A) Sensor|45500|Engineering Team|Update memory map comment|Final|||||||</v>
      </c>
      <c r="F44" s="3" t="str">
        <f t="shared" si="1"/>
        <v>WSLRW-V1A</v>
      </c>
      <c r="G44" s="3" t="str">
        <f t="shared" si="2"/>
        <v>4</v>
      </c>
      <c r="H44" s="50" t="str">
        <f t="shared" si="3"/>
        <v>2</v>
      </c>
      <c r="I44" s="50" t="str">
        <f t="shared" si="4"/>
        <v>WSLRW-V1A-025
WSLRW-V1A-025-DC-5</v>
      </c>
      <c r="J44" s="3" t="str" cm="1">
        <f t="array" ref="J44:K44">_xlfn.TEXTSPLIT(I44,CHAR(10),,TRUE,0)</f>
        <v>WSLRW-V1A-025</v>
      </c>
      <c r="K44" s="3" t="str">
        <v>WSLRW-V1A-025-DC-5</v>
      </c>
      <c r="AX44" s="416" t="str">
        <f t="shared" si="5"/>
        <v>WSLRW-V1A-025|2|4\WSLRW-V1A</v>
      </c>
      <c r="AY44" s="416" t="str">
        <f t="shared" si="6"/>
        <v>WSLRW-V1A-025-DC-5|2|4\WSLRW-V1A</v>
      </c>
      <c r="AZ44" s="416" t="str">
        <f t="shared" si="7"/>
        <v/>
      </c>
      <c r="BA44" s="416" t="str">
        <f t="shared" si="8"/>
        <v/>
      </c>
      <c r="BB44" s="416" t="str">
        <f t="shared" si="9"/>
        <v/>
      </c>
      <c r="BC44" s="416" t="str">
        <f t="shared" si="10"/>
        <v/>
      </c>
      <c r="BD44" s="416" t="str">
        <f t="shared" si="11"/>
        <v/>
      </c>
      <c r="BE44" s="416" t="str">
        <f t="shared" si="12"/>
        <v/>
      </c>
      <c r="BF44" s="416" t="str">
        <f t="shared" si="13"/>
        <v/>
      </c>
      <c r="BG44" s="416" t="str">
        <f t="shared" si="14"/>
        <v/>
      </c>
      <c r="BH44" s="416" t="str">
        <f t="shared" si="15"/>
        <v/>
      </c>
      <c r="BI44" s="416" t="str">
        <f t="shared" si="16"/>
        <v/>
      </c>
      <c r="BJ44" s="416" t="str">
        <f t="shared" si="17"/>
        <v/>
      </c>
      <c r="BK44" s="416" t="str">
        <f t="shared" si="18"/>
        <v/>
      </c>
      <c r="BL44" s="416" t="str">
        <f t="shared" si="19"/>
        <v/>
      </c>
      <c r="BM44" s="416" t="str">
        <f t="shared" si="20"/>
        <v/>
      </c>
      <c r="BN44" s="416" t="str">
        <f t="shared" si="21"/>
        <v/>
      </c>
      <c r="BO44" s="416" t="str">
        <f t="shared" si="22"/>
        <v/>
      </c>
      <c r="BP44" s="416" t="str">
        <f t="shared" si="23"/>
        <v/>
      </c>
      <c r="BQ44" s="416" t="str">
        <f t="shared" si="24"/>
        <v/>
      </c>
      <c r="BR44" s="416" t="str">
        <f t="shared" si="25"/>
        <v/>
      </c>
      <c r="BS44" s="416" t="str">
        <f t="shared" si="26"/>
        <v/>
      </c>
      <c r="BT44" s="416" t="str">
        <f t="shared" si="27"/>
        <v/>
      </c>
      <c r="BU44" s="416" t="str">
        <f t="shared" si="28"/>
        <v/>
      </c>
      <c r="BV44" s="416" t="str">
        <f t="shared" si="29"/>
        <v/>
      </c>
      <c r="BW44" s="416" t="str">
        <f t="shared" si="30"/>
        <v/>
      </c>
      <c r="BX44" s="416" t="str">
        <f t="shared" si="31"/>
        <v/>
      </c>
      <c r="BY44" s="416" t="str">
        <f t="shared" si="32"/>
        <v/>
      </c>
      <c r="BZ44" s="416" t="str">
        <f t="shared" si="33"/>
        <v/>
      </c>
      <c r="CA44" s="416" t="str">
        <f t="shared" si="34"/>
        <v/>
      </c>
      <c r="CB44" s="416" t="str">
        <f t="shared" si="35"/>
        <v/>
      </c>
      <c r="CC44" s="416" t="str">
        <f t="shared" si="36"/>
        <v/>
      </c>
      <c r="CD44" s="416" t="str">
        <f t="shared" si="37"/>
        <v/>
      </c>
      <c r="CE44" s="416" t="str">
        <f t="shared" si="38"/>
        <v/>
      </c>
      <c r="CF44" s="416" t="str">
        <f t="shared" si="39"/>
        <v/>
      </c>
      <c r="CG44" s="416" t="str">
        <f t="shared" si="40"/>
        <v/>
      </c>
      <c r="CH44" s="416" t="str">
        <f t="shared" si="41"/>
        <v/>
      </c>
      <c r="CI44" s="416" t="str">
        <f t="shared" si="42"/>
        <v/>
      </c>
      <c r="CJ44" s="416" t="str">
        <f t="shared" si="43"/>
        <v/>
      </c>
      <c r="CK44" s="416" t="str">
        <f t="shared" si="44"/>
        <v/>
      </c>
    </row>
    <row r="45" spans="1:89">
      <c r="A45" s="3">
        <v>42</v>
      </c>
      <c r="B45" s="3" t="str">
        <v>PINEX-5</v>
      </c>
      <c r="C45" s="3" t="str">
        <v>WSLRW-PINEX-5</v>
      </c>
      <c r="D45" s="3">
        <v>0</v>
      </c>
      <c r="E45" s="3">
        <v>0</v>
      </c>
      <c r="F45" s="3" t="str">
        <f t="shared" si="1"/>
        <v>WSLRW-PINEX</v>
      </c>
      <c r="G45" s="3" t="e">
        <f t="shared" si="2"/>
        <v>#VALUE!</v>
      </c>
      <c r="H45" s="50" t="e">
        <f t="shared" si="3"/>
        <v>#VALUE!</v>
      </c>
      <c r="I45" s="50" t="e">
        <f t="shared" si="4"/>
        <v>#VALUE!</v>
      </c>
      <c r="J45" s="3" t="e" cm="1">
        <f t="array" ref="J45">_xlfn.TEXTSPLIT(I45,CHAR(10),,TRUE,0)</f>
        <v>#VALUE!</v>
      </c>
      <c r="AX45" s="416" t="e">
        <f t="shared" si="5"/>
        <v>#VALUE!</v>
      </c>
      <c r="AY45" s="416" t="str">
        <f t="shared" si="6"/>
        <v/>
      </c>
      <c r="AZ45" s="416" t="str">
        <f t="shared" si="7"/>
        <v/>
      </c>
      <c r="BA45" s="416" t="str">
        <f t="shared" si="8"/>
        <v/>
      </c>
      <c r="BB45" s="416" t="str">
        <f t="shared" si="9"/>
        <v/>
      </c>
      <c r="BC45" s="416" t="str">
        <f t="shared" si="10"/>
        <v/>
      </c>
      <c r="BD45" s="416" t="str">
        <f t="shared" si="11"/>
        <v/>
      </c>
      <c r="BE45" s="416" t="str">
        <f t="shared" si="12"/>
        <v/>
      </c>
      <c r="BF45" s="416" t="str">
        <f t="shared" si="13"/>
        <v/>
      </c>
      <c r="BG45" s="416" t="str">
        <f t="shared" si="14"/>
        <v/>
      </c>
      <c r="BH45" s="416" t="str">
        <f t="shared" si="15"/>
        <v/>
      </c>
      <c r="BI45" s="416" t="str">
        <f t="shared" si="16"/>
        <v/>
      </c>
      <c r="BJ45" s="416" t="str">
        <f t="shared" si="17"/>
        <v/>
      </c>
      <c r="BK45" s="416" t="str">
        <f t="shared" si="18"/>
        <v/>
      </c>
      <c r="BL45" s="416" t="str">
        <f t="shared" si="19"/>
        <v/>
      </c>
      <c r="BM45" s="416" t="str">
        <f t="shared" si="20"/>
        <v/>
      </c>
      <c r="BN45" s="416" t="str">
        <f t="shared" si="21"/>
        <v/>
      </c>
      <c r="BO45" s="416" t="str">
        <f t="shared" si="22"/>
        <v/>
      </c>
      <c r="BP45" s="416" t="str">
        <f t="shared" si="23"/>
        <v/>
      </c>
      <c r="BQ45" s="416" t="str">
        <f t="shared" si="24"/>
        <v/>
      </c>
      <c r="BR45" s="416" t="str">
        <f t="shared" si="25"/>
        <v/>
      </c>
      <c r="BS45" s="416" t="str">
        <f t="shared" si="26"/>
        <v/>
      </c>
      <c r="BT45" s="416" t="str">
        <f t="shared" si="27"/>
        <v/>
      </c>
      <c r="BU45" s="416" t="str">
        <f t="shared" si="28"/>
        <v/>
      </c>
      <c r="BV45" s="416" t="str">
        <f t="shared" si="29"/>
        <v/>
      </c>
      <c r="BW45" s="416" t="str">
        <f t="shared" si="30"/>
        <v/>
      </c>
      <c r="BX45" s="416" t="str">
        <f t="shared" si="31"/>
        <v/>
      </c>
      <c r="BY45" s="416" t="str">
        <f t="shared" si="32"/>
        <v/>
      </c>
      <c r="BZ45" s="416" t="str">
        <f t="shared" si="33"/>
        <v/>
      </c>
      <c r="CA45" s="416" t="str">
        <f t="shared" si="34"/>
        <v/>
      </c>
      <c r="CB45" s="416" t="str">
        <f t="shared" si="35"/>
        <v/>
      </c>
      <c r="CC45" s="416" t="str">
        <f t="shared" si="36"/>
        <v/>
      </c>
      <c r="CD45" s="416" t="str">
        <f t="shared" si="37"/>
        <v/>
      </c>
      <c r="CE45" s="416" t="str">
        <f t="shared" si="38"/>
        <v/>
      </c>
      <c r="CF45" s="416" t="str">
        <f t="shared" si="39"/>
        <v/>
      </c>
      <c r="CG45" s="416" t="str">
        <f t="shared" si="40"/>
        <v/>
      </c>
      <c r="CH45" s="416" t="str">
        <f t="shared" si="41"/>
        <v/>
      </c>
      <c r="CI45" s="416" t="str">
        <f t="shared" si="42"/>
        <v/>
      </c>
      <c r="CJ45" s="416" t="str">
        <f t="shared" si="43"/>
        <v/>
      </c>
      <c r="CK45" s="416" t="str">
        <f t="shared" si="44"/>
        <v/>
      </c>
    </row>
    <row r="46" spans="1:89" ht="82.5">
      <c r="A46" s="3">
        <v>43</v>
      </c>
      <c r="B46" s="3" t="str">
        <v>PINEX-4</v>
      </c>
      <c r="C46" s="3" t="str">
        <v>PINEX-4</v>
      </c>
      <c r="D46" s="3" t="str">
        <v>|SKU|Firmware Version|Item codes|Hardware Version|FW Released Date (DD/MMM/YYYY)|Summary Information about FW|Sensor Type ID|SKU Name for Software|Edit Date
(DD/MMM/YYYY)|Edit by|Edit Content|Status (Draft, Final)||||||||||||||||||||||</v>
      </c>
      <c r="E46" s="3" t="str">
        <v>|PINEX|4|WSPLR-GW-8-EC25-AU
	PINECELL-4GCAT4-GLB-XA 
	PINEX-8-GPS-DUAL-POE|3|45721|First firmware for WSPLR-GW-8-EC25-AU|1001|Daviteq Pinex Outdoor gateway - Standard version||Engineering Team|Update memory map description|Draft||||||||||||||||||||||</v>
      </c>
      <c r="F46" s="3" t="e">
        <f t="shared" si="1"/>
        <v>#VALUE!</v>
      </c>
      <c r="G46" s="3" t="str">
        <f t="shared" si="2"/>
        <v>4</v>
      </c>
      <c r="H46" s="50" t="str">
        <f t="shared" si="3"/>
        <v>3</v>
      </c>
      <c r="I46" s="50" t="str">
        <f t="shared" si="4"/>
        <v>WSPLR-GW-8-EC25-AU
	PINECELL-4GCAT4-GLB-XA 
	PINEX-8-GPS-DUAL-POE</v>
      </c>
      <c r="J46" s="3" t="str" cm="1">
        <f t="array" ref="J46:L46">_xlfn.TEXTSPLIT(I46,CHAR(10),,TRUE,0)</f>
        <v>WSPLR-GW-8-EC25-AU</v>
      </c>
      <c r="K46" s="3" t="str">
        <v xml:space="preserve">	PINECELL-4GCAT4-GLB-XA </v>
      </c>
      <c r="L46" s="3" t="str">
        <v xml:space="preserve">	PINEX-8-GPS-DUAL-POE</v>
      </c>
      <c r="AX46" s="416" t="e">
        <f t="shared" si="5"/>
        <v>#VALUE!</v>
      </c>
      <c r="AY46" s="416" t="e">
        <f t="shared" si="6"/>
        <v>#VALUE!</v>
      </c>
      <c r="AZ46" s="416" t="e">
        <f t="shared" si="7"/>
        <v>#VALUE!</v>
      </c>
      <c r="BA46" s="416" t="str">
        <f t="shared" si="8"/>
        <v/>
      </c>
      <c r="BB46" s="416" t="str">
        <f t="shared" si="9"/>
        <v/>
      </c>
      <c r="BC46" s="416" t="str">
        <f t="shared" si="10"/>
        <v/>
      </c>
      <c r="BD46" s="416" t="str">
        <f t="shared" si="11"/>
        <v/>
      </c>
      <c r="BE46" s="416" t="str">
        <f t="shared" si="12"/>
        <v/>
      </c>
      <c r="BF46" s="416" t="str">
        <f t="shared" si="13"/>
        <v/>
      </c>
      <c r="BG46" s="416" t="str">
        <f t="shared" si="14"/>
        <v/>
      </c>
      <c r="BH46" s="416" t="str">
        <f t="shared" si="15"/>
        <v/>
      </c>
      <c r="BI46" s="416" t="str">
        <f t="shared" si="16"/>
        <v/>
      </c>
      <c r="BJ46" s="416" t="str">
        <f t="shared" si="17"/>
        <v/>
      </c>
      <c r="BK46" s="416" t="str">
        <f t="shared" si="18"/>
        <v/>
      </c>
      <c r="BL46" s="416" t="str">
        <f t="shared" si="19"/>
        <v/>
      </c>
      <c r="BM46" s="416" t="str">
        <f t="shared" si="20"/>
        <v/>
      </c>
      <c r="BN46" s="416" t="str">
        <f t="shared" si="21"/>
        <v/>
      </c>
      <c r="BO46" s="416" t="str">
        <f t="shared" si="22"/>
        <v/>
      </c>
      <c r="BP46" s="416" t="str">
        <f t="shared" si="23"/>
        <v/>
      </c>
      <c r="BQ46" s="416" t="str">
        <f t="shared" si="24"/>
        <v/>
      </c>
      <c r="BR46" s="416" t="str">
        <f t="shared" si="25"/>
        <v/>
      </c>
      <c r="BS46" s="416" t="str">
        <f t="shared" si="26"/>
        <v/>
      </c>
      <c r="BT46" s="416" t="str">
        <f t="shared" si="27"/>
        <v/>
      </c>
      <c r="BU46" s="416" t="str">
        <f t="shared" si="28"/>
        <v/>
      </c>
      <c r="BV46" s="416" t="str">
        <f t="shared" si="29"/>
        <v/>
      </c>
      <c r="BW46" s="416" t="str">
        <f t="shared" si="30"/>
        <v/>
      </c>
      <c r="BX46" s="416" t="str">
        <f t="shared" si="31"/>
        <v/>
      </c>
      <c r="BY46" s="416" t="str">
        <f t="shared" si="32"/>
        <v/>
      </c>
      <c r="BZ46" s="416" t="str">
        <f t="shared" si="33"/>
        <v/>
      </c>
      <c r="CA46" s="416" t="str">
        <f t="shared" si="34"/>
        <v/>
      </c>
      <c r="CB46" s="416" t="str">
        <f t="shared" si="35"/>
        <v/>
      </c>
      <c r="CC46" s="416" t="str">
        <f t="shared" si="36"/>
        <v/>
      </c>
      <c r="CD46" s="416" t="str">
        <f t="shared" si="37"/>
        <v/>
      </c>
      <c r="CE46" s="416" t="str">
        <f t="shared" si="38"/>
        <v/>
      </c>
      <c r="CF46" s="416" t="str">
        <f t="shared" si="39"/>
        <v/>
      </c>
      <c r="CG46" s="416" t="str">
        <f t="shared" si="40"/>
        <v/>
      </c>
      <c r="CH46" s="416" t="str">
        <f t="shared" si="41"/>
        <v/>
      </c>
      <c r="CI46" s="416" t="str">
        <f t="shared" si="42"/>
        <v/>
      </c>
      <c r="CJ46" s="416" t="str">
        <f t="shared" si="43"/>
        <v/>
      </c>
      <c r="CK46" s="416" t="str">
        <f t="shared" si="44"/>
        <v/>
      </c>
    </row>
    <row r="47" spans="1:89" ht="33">
      <c r="A47" s="3">
        <v>44</v>
      </c>
      <c r="B47" s="3" t="str">
        <v>EXGHC-1</v>
      </c>
      <c r="C47" s="3" t="str">
        <v>WSLRW-EXGHC-1</v>
      </c>
      <c r="D47" s="3" t="str">
        <v>|SKU|Firmware Version|Item codes|Hardware Version|FW Released Date (DD/MMM/YYYY)|Summary Information about FW|Sensor Type ID|SKU Name for Software|Edit Date
(DD/MMM/YYYY)|Edit by|Edit Content|Status (Draft, Final)|||||||</v>
      </c>
      <c r="E47" s="3" t="str">
        <v>|WSLRW-EXGHC|1|WSLRWEX-GHC-01
WSLRWEX-GHC-02|1|45257|Initial version|33|Daviteq Lorawan Ex d NDIR Flammable Gas (GHC) Sensor|45261|Engineering Team|Update memory map description|Final|||||||</v>
      </c>
      <c r="F47" s="3" t="str">
        <f t="shared" si="1"/>
        <v>WSLRW-EXGHC</v>
      </c>
      <c r="G47" s="3" t="str">
        <f t="shared" si="2"/>
        <v>1</v>
      </c>
      <c r="H47" s="50" t="str">
        <f t="shared" si="3"/>
        <v>1</v>
      </c>
      <c r="I47" s="50" t="str">
        <f t="shared" si="4"/>
        <v>WSLRWEX-GHC-01
WSLRWEX-GHC-02</v>
      </c>
      <c r="J47" s="3" t="str" cm="1">
        <f t="array" ref="J47:K47">_xlfn.TEXTSPLIT(I47,CHAR(10),,TRUE,0)</f>
        <v>WSLRWEX-GHC-01</v>
      </c>
      <c r="K47" s="3" t="str">
        <v>WSLRWEX-GHC-02</v>
      </c>
      <c r="AX47" s="416" t="str">
        <f t="shared" si="5"/>
        <v>WSLRWEX-GHC-01|1|1\WSLRW-EXGHC</v>
      </c>
      <c r="AY47" s="416" t="str">
        <f t="shared" si="6"/>
        <v>WSLRWEX-GHC-02|1|1\WSLRW-EXGHC</v>
      </c>
      <c r="AZ47" s="416" t="str">
        <f t="shared" si="7"/>
        <v/>
      </c>
      <c r="BA47" s="416" t="str">
        <f t="shared" si="8"/>
        <v/>
      </c>
      <c r="BB47" s="416" t="str">
        <f t="shared" si="9"/>
        <v/>
      </c>
      <c r="BC47" s="416" t="str">
        <f t="shared" si="10"/>
        <v/>
      </c>
      <c r="BD47" s="416" t="str">
        <f t="shared" si="11"/>
        <v/>
      </c>
      <c r="BE47" s="416" t="str">
        <f t="shared" si="12"/>
        <v/>
      </c>
      <c r="BF47" s="416" t="str">
        <f t="shared" si="13"/>
        <v/>
      </c>
      <c r="BG47" s="416" t="str">
        <f t="shared" si="14"/>
        <v/>
      </c>
      <c r="BH47" s="416" t="str">
        <f t="shared" si="15"/>
        <v/>
      </c>
      <c r="BI47" s="416" t="str">
        <f t="shared" si="16"/>
        <v/>
      </c>
      <c r="BJ47" s="416" t="str">
        <f t="shared" si="17"/>
        <v/>
      </c>
      <c r="BK47" s="416" t="str">
        <f t="shared" si="18"/>
        <v/>
      </c>
      <c r="BL47" s="416" t="str">
        <f t="shared" si="19"/>
        <v/>
      </c>
      <c r="BM47" s="416" t="str">
        <f t="shared" si="20"/>
        <v/>
      </c>
      <c r="BN47" s="416" t="str">
        <f t="shared" si="21"/>
        <v/>
      </c>
      <c r="BO47" s="416" t="str">
        <f t="shared" si="22"/>
        <v/>
      </c>
      <c r="BP47" s="416" t="str">
        <f t="shared" si="23"/>
        <v/>
      </c>
      <c r="BQ47" s="416" t="str">
        <f t="shared" si="24"/>
        <v/>
      </c>
      <c r="BR47" s="416" t="str">
        <f t="shared" si="25"/>
        <v/>
      </c>
      <c r="BS47" s="416" t="str">
        <f t="shared" si="26"/>
        <v/>
      </c>
      <c r="BT47" s="416" t="str">
        <f t="shared" si="27"/>
        <v/>
      </c>
      <c r="BU47" s="416" t="str">
        <f t="shared" si="28"/>
        <v/>
      </c>
      <c r="BV47" s="416" t="str">
        <f t="shared" si="29"/>
        <v/>
      </c>
      <c r="BW47" s="416" t="str">
        <f t="shared" si="30"/>
        <v/>
      </c>
      <c r="BX47" s="416" t="str">
        <f t="shared" si="31"/>
        <v/>
      </c>
      <c r="BY47" s="416" t="str">
        <f t="shared" si="32"/>
        <v/>
      </c>
      <c r="BZ47" s="416" t="str">
        <f t="shared" si="33"/>
        <v/>
      </c>
      <c r="CA47" s="416" t="str">
        <f t="shared" si="34"/>
        <v/>
      </c>
      <c r="CB47" s="416" t="str">
        <f t="shared" si="35"/>
        <v/>
      </c>
      <c r="CC47" s="416" t="str">
        <f t="shared" si="36"/>
        <v/>
      </c>
      <c r="CD47" s="416" t="str">
        <f t="shared" si="37"/>
        <v/>
      </c>
      <c r="CE47" s="416" t="str">
        <f t="shared" si="38"/>
        <v/>
      </c>
      <c r="CF47" s="416" t="str">
        <f t="shared" si="39"/>
        <v/>
      </c>
      <c r="CG47" s="416" t="str">
        <f t="shared" si="40"/>
        <v/>
      </c>
      <c r="CH47" s="416" t="str">
        <f t="shared" si="41"/>
        <v/>
      </c>
      <c r="CI47" s="416" t="str">
        <f t="shared" si="42"/>
        <v/>
      </c>
      <c r="CJ47" s="416" t="str">
        <f t="shared" si="43"/>
        <v/>
      </c>
      <c r="CK47" s="416" t="str">
        <f t="shared" si="44"/>
        <v/>
      </c>
    </row>
    <row r="48" spans="1:89" ht="16.5">
      <c r="A48" s="3">
        <v>45</v>
      </c>
      <c r="B48" s="3" t="str">
        <v>EXPID-1</v>
      </c>
      <c r="C48" s="3" t="str">
        <v>WSLRW-EXPID-1</v>
      </c>
      <c r="D48" s="3" t="str">
        <v>|SKU|Firmware Version|Item codes|Hardware Version|FW Released Date (DD/MMM/YYYY)|Summary Information about FW|Sensor Type ID|SKU Name for Software|Edit Date
(DD/MMM/YYYY)|Edit by|Edit Content|Status (Draft, Final)|||||||</v>
      </c>
      <c r="E48" s="3" t="str">
        <v>|WSLRW-EXPID|1|WSLRWEX-PID-PPB|1|45287|Initial version|40|Daviteq LoRaWAN PID Gas Sensor|45295|Engineering Team|Update memory map description|Final|||||||</v>
      </c>
      <c r="F48" s="3" t="str">
        <f t="shared" si="1"/>
        <v>WSLRW-EXPID</v>
      </c>
      <c r="G48" s="3" t="str">
        <f t="shared" si="2"/>
        <v>1</v>
      </c>
      <c r="H48" s="50" t="str">
        <f t="shared" si="3"/>
        <v>1</v>
      </c>
      <c r="I48" s="50" t="str">
        <f t="shared" si="4"/>
        <v>WSLRWEX-PID-PPB</v>
      </c>
      <c r="J48" s="3" t="str" cm="1">
        <f t="array" ref="J48">_xlfn.TEXTSPLIT(I48,CHAR(10),,TRUE,0)</f>
        <v>WSLRWEX-PID-PPB</v>
      </c>
      <c r="AX48" s="416" t="str">
        <f t="shared" si="5"/>
        <v>WSLRWEX-PID-PPB|1|1\WSLRW-EXPID</v>
      </c>
      <c r="AY48" s="416" t="str">
        <f t="shared" si="6"/>
        <v/>
      </c>
      <c r="AZ48" s="416" t="str">
        <f t="shared" si="7"/>
        <v/>
      </c>
      <c r="BA48" s="416" t="str">
        <f t="shared" si="8"/>
        <v/>
      </c>
      <c r="BB48" s="416" t="str">
        <f t="shared" si="9"/>
        <v/>
      </c>
      <c r="BC48" s="416" t="str">
        <f t="shared" si="10"/>
        <v/>
      </c>
      <c r="BD48" s="416" t="str">
        <f t="shared" si="11"/>
        <v/>
      </c>
      <c r="BE48" s="416" t="str">
        <f t="shared" si="12"/>
        <v/>
      </c>
      <c r="BF48" s="416" t="str">
        <f t="shared" si="13"/>
        <v/>
      </c>
      <c r="BG48" s="416" t="str">
        <f t="shared" si="14"/>
        <v/>
      </c>
      <c r="BH48" s="416" t="str">
        <f t="shared" si="15"/>
        <v/>
      </c>
      <c r="BI48" s="416" t="str">
        <f t="shared" si="16"/>
        <v/>
      </c>
      <c r="BJ48" s="416" t="str">
        <f t="shared" si="17"/>
        <v/>
      </c>
      <c r="BK48" s="416" t="str">
        <f t="shared" si="18"/>
        <v/>
      </c>
      <c r="BL48" s="416" t="str">
        <f t="shared" si="19"/>
        <v/>
      </c>
      <c r="BM48" s="416" t="str">
        <f t="shared" si="20"/>
        <v/>
      </c>
      <c r="BN48" s="416" t="str">
        <f t="shared" si="21"/>
        <v/>
      </c>
      <c r="BO48" s="416" t="str">
        <f t="shared" si="22"/>
        <v/>
      </c>
      <c r="BP48" s="416" t="str">
        <f t="shared" si="23"/>
        <v/>
      </c>
      <c r="BQ48" s="416" t="str">
        <f t="shared" si="24"/>
        <v/>
      </c>
      <c r="BR48" s="416" t="str">
        <f t="shared" si="25"/>
        <v/>
      </c>
      <c r="BS48" s="416" t="str">
        <f t="shared" si="26"/>
        <v/>
      </c>
      <c r="BT48" s="416" t="str">
        <f t="shared" si="27"/>
        <v/>
      </c>
      <c r="BU48" s="416" t="str">
        <f t="shared" si="28"/>
        <v/>
      </c>
      <c r="BV48" s="416" t="str">
        <f t="shared" si="29"/>
        <v/>
      </c>
      <c r="BW48" s="416" t="str">
        <f t="shared" si="30"/>
        <v/>
      </c>
      <c r="BX48" s="416" t="str">
        <f t="shared" si="31"/>
        <v/>
      </c>
      <c r="BY48" s="416" t="str">
        <f t="shared" si="32"/>
        <v/>
      </c>
      <c r="BZ48" s="416" t="str">
        <f t="shared" si="33"/>
        <v/>
      </c>
      <c r="CA48" s="416" t="str">
        <f t="shared" si="34"/>
        <v/>
      </c>
      <c r="CB48" s="416" t="str">
        <f t="shared" si="35"/>
        <v/>
      </c>
      <c r="CC48" s="416" t="str">
        <f t="shared" si="36"/>
        <v/>
      </c>
      <c r="CD48" s="416" t="str">
        <f t="shared" si="37"/>
        <v/>
      </c>
      <c r="CE48" s="416" t="str">
        <f t="shared" si="38"/>
        <v/>
      </c>
      <c r="CF48" s="416" t="str">
        <f t="shared" si="39"/>
        <v/>
      </c>
      <c r="CG48" s="416" t="str">
        <f t="shared" si="40"/>
        <v/>
      </c>
      <c r="CH48" s="416" t="str">
        <f t="shared" si="41"/>
        <v/>
      </c>
      <c r="CI48" s="416" t="str">
        <f t="shared" si="42"/>
        <v/>
      </c>
      <c r="CJ48" s="416" t="str">
        <f t="shared" si="43"/>
        <v/>
      </c>
      <c r="CK48" s="416" t="str">
        <f t="shared" si="44"/>
        <v/>
      </c>
    </row>
    <row r="49" spans="1:89" ht="99">
      <c r="A49" s="3">
        <v>46</v>
      </c>
      <c r="B49" s="3" t="str">
        <v>EXPPS-3</v>
      </c>
      <c r="C49" s="3" t="str">
        <v>WSLRW-EXPPS-3</v>
      </c>
      <c r="D49" s="3" t="str">
        <v>|SKU|Firmware Version|Item codes|Hardware Version|FW Released Date (DD/MMM/YYYY)|Summary Information about FW|Sensor Type ID|SKU Name for Software|Edit Date
(DD/MMM/YYYY)|Edit by|Edit Content|Status (Draft, Final)|||||||</v>
      </c>
      <c r="E49" s="3" t="str">
        <v>|WSLRW-EXPPS|3|WSLRWEX-PPS-G1000-01
WSLRWEX-PPS-G200-01
WSLRWEX-PPS-G275-01
WSLRWEX-PPS-G400-01
UPG-WSLRWEX-PPS-10
UPG-WSLRWEX-PPS-100|2|45257|1.Add LNS_CHECK message with message type: ConfirmedDataUp
2.Add password requirement for some parameters when writing with offline tool|29|Daviteq LoRaWAN Exd Pressure (PPS) Sensor|45265|Engineering Team|Update memory map description|Final|||||||</v>
      </c>
      <c r="F49" s="3" t="str">
        <f t="shared" si="1"/>
        <v>WSLRW-EXPPS</v>
      </c>
      <c r="G49" s="3" t="str">
        <f t="shared" si="2"/>
        <v>3</v>
      </c>
      <c r="H49" s="50" t="str">
        <f t="shared" si="3"/>
        <v>2</v>
      </c>
      <c r="I49" s="50" t="str">
        <f t="shared" si="4"/>
        <v>WSLRWEX-PPS-G1000-01
WSLRWEX-PPS-G200-01
WSLRWEX-PPS-G275-01
WSLRWEX-PPS-G400-01
UPG-WSLRWEX-PPS-10
UPG-WSLRWEX-PPS-100</v>
      </c>
      <c r="J49" s="3" t="str" cm="1">
        <f t="array" ref="J49:O49">_xlfn.TEXTSPLIT(I49,CHAR(10),,TRUE,0)</f>
        <v>WSLRWEX-PPS-G1000-01</v>
      </c>
      <c r="K49" s="3" t="str">
        <v>WSLRWEX-PPS-G200-01</v>
      </c>
      <c r="L49" s="3" t="str">
        <v>WSLRWEX-PPS-G275-01</v>
      </c>
      <c r="M49" s="3" t="str">
        <v>WSLRWEX-PPS-G400-01</v>
      </c>
      <c r="N49" s="3" t="str">
        <v>UPG-WSLRWEX-PPS-10</v>
      </c>
      <c r="O49" s="3" t="str">
        <v>UPG-WSLRWEX-PPS-100</v>
      </c>
      <c r="AX49" s="416" t="str">
        <f t="shared" si="5"/>
        <v>WSLRWEX-PPS-G1000-01|2|3\WSLRW-EXPPS</v>
      </c>
      <c r="AY49" s="416" t="str">
        <f t="shared" si="6"/>
        <v>WSLRWEX-PPS-G200-01|2|3\WSLRW-EXPPS</v>
      </c>
      <c r="AZ49" s="416" t="str">
        <f t="shared" si="7"/>
        <v>WSLRWEX-PPS-G275-01|2|3\WSLRW-EXPPS</v>
      </c>
      <c r="BA49" s="416" t="str">
        <f t="shared" si="8"/>
        <v>WSLRWEX-PPS-G400-01|2|3\WSLRW-EXPPS</v>
      </c>
      <c r="BB49" s="416" t="str">
        <f t="shared" si="9"/>
        <v>UPG-WSLRWEX-PPS-10|2|3\WSLRW-EXPPS</v>
      </c>
      <c r="BC49" s="416" t="str">
        <f t="shared" si="10"/>
        <v>UPG-WSLRWEX-PPS-100|2|3\WSLRW-EXPPS</v>
      </c>
      <c r="BD49" s="416" t="str">
        <f t="shared" si="11"/>
        <v/>
      </c>
      <c r="BE49" s="416" t="str">
        <f t="shared" si="12"/>
        <v/>
      </c>
      <c r="BF49" s="416" t="str">
        <f t="shared" si="13"/>
        <v/>
      </c>
      <c r="BG49" s="416" t="str">
        <f t="shared" si="14"/>
        <v/>
      </c>
      <c r="BH49" s="416" t="str">
        <f t="shared" si="15"/>
        <v/>
      </c>
      <c r="BI49" s="416" t="str">
        <f t="shared" si="16"/>
        <v/>
      </c>
      <c r="BJ49" s="416" t="str">
        <f t="shared" si="17"/>
        <v/>
      </c>
      <c r="BK49" s="416" t="str">
        <f t="shared" si="18"/>
        <v/>
      </c>
      <c r="BL49" s="416" t="str">
        <f t="shared" si="19"/>
        <v/>
      </c>
      <c r="BM49" s="416" t="str">
        <f t="shared" si="20"/>
        <v/>
      </c>
      <c r="BN49" s="416" t="str">
        <f t="shared" si="21"/>
        <v/>
      </c>
      <c r="BO49" s="416" t="str">
        <f t="shared" si="22"/>
        <v/>
      </c>
      <c r="BP49" s="416" t="str">
        <f t="shared" si="23"/>
        <v/>
      </c>
      <c r="BQ49" s="416" t="str">
        <f t="shared" si="24"/>
        <v/>
      </c>
      <c r="BR49" s="416" t="str">
        <f t="shared" si="25"/>
        <v/>
      </c>
      <c r="BS49" s="416" t="str">
        <f t="shared" si="26"/>
        <v/>
      </c>
      <c r="BT49" s="416" t="str">
        <f t="shared" si="27"/>
        <v/>
      </c>
      <c r="BU49" s="416" t="str">
        <f t="shared" si="28"/>
        <v/>
      </c>
      <c r="BV49" s="416" t="str">
        <f t="shared" si="29"/>
        <v/>
      </c>
      <c r="BW49" s="416" t="str">
        <f t="shared" si="30"/>
        <v/>
      </c>
      <c r="BX49" s="416" t="str">
        <f t="shared" si="31"/>
        <v/>
      </c>
      <c r="BY49" s="416" t="str">
        <f t="shared" si="32"/>
        <v/>
      </c>
      <c r="BZ49" s="416" t="str">
        <f t="shared" si="33"/>
        <v/>
      </c>
      <c r="CA49" s="416" t="str">
        <f t="shared" si="34"/>
        <v/>
      </c>
      <c r="CB49" s="416" t="str">
        <f t="shared" si="35"/>
        <v/>
      </c>
      <c r="CC49" s="416" t="str">
        <f t="shared" si="36"/>
        <v/>
      </c>
      <c r="CD49" s="416" t="str">
        <f t="shared" si="37"/>
        <v/>
      </c>
      <c r="CE49" s="416" t="str">
        <f t="shared" si="38"/>
        <v/>
      </c>
      <c r="CF49" s="416" t="str">
        <f t="shared" si="39"/>
        <v/>
      </c>
      <c r="CG49" s="416" t="str">
        <f t="shared" si="40"/>
        <v/>
      </c>
      <c r="CH49" s="416" t="str">
        <f t="shared" si="41"/>
        <v/>
      </c>
      <c r="CI49" s="416" t="str">
        <f t="shared" si="42"/>
        <v/>
      </c>
      <c r="CJ49" s="416" t="str">
        <f t="shared" si="43"/>
        <v/>
      </c>
      <c r="CK49" s="416" t="str">
        <f t="shared" si="44"/>
        <v/>
      </c>
    </row>
    <row r="50" spans="1:89" ht="99">
      <c r="A50" s="3">
        <v>47</v>
      </c>
      <c r="B50" s="3" t="str">
        <v>SATE-3</v>
      </c>
      <c r="C50" s="3" t="str">
        <v>WSLRW-SATE-3</v>
      </c>
      <c r="D50" s="3" t="str">
        <v>|SKU|Firmware Version|Item codes|Hardware Version|FW Released Date (DD/MMM/YYYY)|Summary Information about FW|Sensor Type ID|SKU Name for Software|Edit Date
(DD/MMM/YYYY)|Edit by|Edit Content|Status (Draft, Final)|||||||</v>
      </c>
      <c r="E50" s="3" t="str">
        <v>|WSLRW-SATE|3|WSLRW-S-ATE-11
WSLRW-S-ATE-12-300
WSLRW-S-ATE-12-900
WSLRW-S-ATE-F12-500
WSLRW-S-ATE-PPG60-HDPE120|2|45561|1.Add LNS_CHECK message with message type: ConfirmedDataUp
2.Add password requirement for some parameters when writing with offline tool
3.Add  PRODUCTION_FREQ_FACTOR _W_PASSWORD
4.Default EU868
5.Update downlink type0 and remove Tentative in cyclic payload
6.Add OTHER INFOR|1|Daviteq LoRaWAN Temperature (ATE) Sensor|45564|Engineering Team|Update memory map comment|Final|||||||</v>
      </c>
      <c r="F50" s="3" t="str">
        <f t="shared" si="1"/>
        <v>WSLRW-SATE</v>
      </c>
      <c r="G50" s="3" t="str">
        <f t="shared" si="2"/>
        <v>3</v>
      </c>
      <c r="H50" s="50" t="str">
        <f t="shared" si="3"/>
        <v>2</v>
      </c>
      <c r="I50" s="50" t="str">
        <f t="shared" si="4"/>
        <v>WSLRW-S-ATE-11
WSLRW-S-ATE-12-300
WSLRW-S-ATE-12-900
WSLRW-S-ATE-F12-500
WSLRW-S-ATE-PPG60-HDPE120</v>
      </c>
      <c r="J50" s="3" t="str" cm="1">
        <f t="array" ref="J50:N50">_xlfn.TEXTSPLIT(I50,CHAR(10),,TRUE,0)</f>
        <v>WSLRW-S-ATE-11</v>
      </c>
      <c r="K50" s="3" t="str">
        <v>WSLRW-S-ATE-12-300</v>
      </c>
      <c r="L50" s="3" t="str">
        <v>WSLRW-S-ATE-12-900</v>
      </c>
      <c r="M50" s="3" t="str">
        <v>WSLRW-S-ATE-F12-500</v>
      </c>
      <c r="N50" s="3" t="str">
        <v>WSLRW-S-ATE-PPG60-HDPE120</v>
      </c>
      <c r="AX50" s="416" t="str">
        <f t="shared" si="5"/>
        <v>WSLRW-S-ATE-11|2|3\WSLRW-SATE</v>
      </c>
      <c r="AY50" s="416" t="str">
        <f t="shared" si="6"/>
        <v>WSLRW-S-ATE-12-300|2|3\WSLRW-SATE</v>
      </c>
      <c r="AZ50" s="416" t="str">
        <f t="shared" si="7"/>
        <v>WSLRW-S-ATE-12-900|2|3\WSLRW-SATE</v>
      </c>
      <c r="BA50" s="416" t="str">
        <f t="shared" si="8"/>
        <v>WSLRW-S-ATE-F12-500|2|3\WSLRW-SATE</v>
      </c>
      <c r="BB50" s="416" t="str">
        <f t="shared" si="9"/>
        <v>WSLRW-S-ATE-PPG60-HDPE120|2|3\WSLRW-SATE</v>
      </c>
      <c r="BC50" s="416" t="str">
        <f t="shared" si="10"/>
        <v/>
      </c>
      <c r="BD50" s="416" t="str">
        <f t="shared" si="11"/>
        <v/>
      </c>
      <c r="BE50" s="416" t="str">
        <f t="shared" si="12"/>
        <v/>
      </c>
      <c r="BF50" s="416" t="str">
        <f t="shared" si="13"/>
        <v/>
      </c>
      <c r="BG50" s="416" t="str">
        <f t="shared" si="14"/>
        <v/>
      </c>
      <c r="BH50" s="416" t="str">
        <f t="shared" si="15"/>
        <v/>
      </c>
      <c r="BI50" s="416" t="str">
        <f t="shared" si="16"/>
        <v/>
      </c>
      <c r="BJ50" s="416" t="str">
        <f t="shared" si="17"/>
        <v/>
      </c>
      <c r="BK50" s="416" t="str">
        <f t="shared" si="18"/>
        <v/>
      </c>
      <c r="BL50" s="416" t="str">
        <f t="shared" si="19"/>
        <v/>
      </c>
      <c r="BM50" s="416" t="str">
        <f t="shared" si="20"/>
        <v/>
      </c>
      <c r="BN50" s="416" t="str">
        <f t="shared" si="21"/>
        <v/>
      </c>
      <c r="BO50" s="416" t="str">
        <f t="shared" si="22"/>
        <v/>
      </c>
      <c r="BP50" s="416" t="str">
        <f t="shared" si="23"/>
        <v/>
      </c>
      <c r="BQ50" s="416" t="str">
        <f t="shared" si="24"/>
        <v/>
      </c>
      <c r="BR50" s="416" t="str">
        <f t="shared" si="25"/>
        <v/>
      </c>
      <c r="BS50" s="416" t="str">
        <f t="shared" si="26"/>
        <v/>
      </c>
      <c r="BT50" s="416" t="str">
        <f t="shared" si="27"/>
        <v/>
      </c>
      <c r="BU50" s="416" t="str">
        <f t="shared" si="28"/>
        <v/>
      </c>
      <c r="BV50" s="416" t="str">
        <f t="shared" si="29"/>
        <v/>
      </c>
      <c r="BW50" s="416" t="str">
        <f t="shared" si="30"/>
        <v/>
      </c>
      <c r="BX50" s="416" t="str">
        <f t="shared" si="31"/>
        <v/>
      </c>
      <c r="BY50" s="416" t="str">
        <f t="shared" si="32"/>
        <v/>
      </c>
      <c r="BZ50" s="416" t="str">
        <f t="shared" si="33"/>
        <v/>
      </c>
      <c r="CA50" s="416" t="str">
        <f t="shared" si="34"/>
        <v/>
      </c>
      <c r="CB50" s="416" t="str">
        <f t="shared" si="35"/>
        <v/>
      </c>
      <c r="CC50" s="416" t="str">
        <f t="shared" si="36"/>
        <v/>
      </c>
      <c r="CD50" s="416" t="str">
        <f t="shared" si="37"/>
        <v/>
      </c>
      <c r="CE50" s="416" t="str">
        <f t="shared" si="38"/>
        <v/>
      </c>
      <c r="CF50" s="416" t="str">
        <f t="shared" si="39"/>
        <v/>
      </c>
      <c r="CG50" s="416" t="str">
        <f t="shared" si="40"/>
        <v/>
      </c>
      <c r="CH50" s="416" t="str">
        <f t="shared" si="41"/>
        <v/>
      </c>
      <c r="CI50" s="416" t="str">
        <f t="shared" si="42"/>
        <v/>
      </c>
      <c r="CJ50" s="416" t="str">
        <f t="shared" si="43"/>
        <v/>
      </c>
      <c r="CK50" s="416" t="str">
        <f t="shared" si="44"/>
        <v/>
      </c>
    </row>
    <row r="51" spans="1:89" ht="33">
      <c r="A51" s="3">
        <v>48</v>
      </c>
      <c r="B51" s="3" t="str">
        <v>SMT-3</v>
      </c>
      <c r="C51" s="3" t="str">
        <v>WSLRW-SMT-3</v>
      </c>
      <c r="D51" s="3" t="str">
        <v>|SKU|Firmware Version|Item codes|Hardware Version|FW Released Date (DD/MMM/YYYY)|Summary Information about FW|Sensor Type ID|SKU Name for Software|Edit Date
(DD/MMM/YYYY)|Edit by|Edit Content|Status (Draft, Final)|||||||</v>
      </c>
      <c r="E51" s="3" t="str">
        <v>|WSLRW-SMT|3|WSLRW-SMT-01
WSLRW-SMT-07|2|45303|1.Add LNS_CHECK message with message type: ConfirmedDataUp.
2.Add password requirement for some parameters when writing with offline tool.
3.Add SENSING_MODULE_TYPE (Soil Moisture Sensor: 2in1, 7in1).
4.Add datagram interval, default 180s
5. Merge code for both SMT-01 and SMT-07|12|Daviteq LoraWAN Soil Moisture (SMT) Sensor|45308|Engineering Team|Update memory map description|Final|||||||</v>
      </c>
      <c r="F51" s="3" t="str">
        <f t="shared" si="1"/>
        <v>WSLRW-SMT</v>
      </c>
      <c r="G51" s="3" t="str">
        <f t="shared" si="2"/>
        <v>3</v>
      </c>
      <c r="H51" s="50" t="str">
        <f t="shared" si="3"/>
        <v>2</v>
      </c>
      <c r="I51" s="50" t="str">
        <f t="shared" si="4"/>
        <v>WSLRW-SMT-01
WSLRW-SMT-07</v>
      </c>
      <c r="J51" s="3" t="str" cm="1">
        <f t="array" ref="J51:K51">_xlfn.TEXTSPLIT(I51,CHAR(10),,TRUE,0)</f>
        <v>WSLRW-SMT-01</v>
      </c>
      <c r="K51" s="3" t="str">
        <v>WSLRW-SMT-07</v>
      </c>
      <c r="AX51" s="416" t="str">
        <f t="shared" si="5"/>
        <v>WSLRW-SMT-01|2|3\WSLRW-SMT</v>
      </c>
      <c r="AY51" s="416" t="str">
        <f t="shared" si="6"/>
        <v>WSLRW-SMT-07|2|3\WSLRW-SMT</v>
      </c>
      <c r="AZ51" s="416" t="str">
        <f t="shared" si="7"/>
        <v/>
      </c>
      <c r="BA51" s="416" t="str">
        <f t="shared" si="8"/>
        <v/>
      </c>
      <c r="BB51" s="416" t="str">
        <f t="shared" si="9"/>
        <v/>
      </c>
      <c r="BC51" s="416" t="str">
        <f t="shared" si="10"/>
        <v/>
      </c>
      <c r="BD51" s="416" t="str">
        <f t="shared" si="11"/>
        <v/>
      </c>
      <c r="BE51" s="416" t="str">
        <f t="shared" si="12"/>
        <v/>
      </c>
      <c r="BF51" s="416" t="str">
        <f t="shared" si="13"/>
        <v/>
      </c>
      <c r="BG51" s="416" t="str">
        <f t="shared" si="14"/>
        <v/>
      </c>
      <c r="BH51" s="416" t="str">
        <f t="shared" si="15"/>
        <v/>
      </c>
      <c r="BI51" s="416" t="str">
        <f t="shared" si="16"/>
        <v/>
      </c>
      <c r="BJ51" s="416" t="str">
        <f t="shared" si="17"/>
        <v/>
      </c>
      <c r="BK51" s="416" t="str">
        <f t="shared" si="18"/>
        <v/>
      </c>
      <c r="BL51" s="416" t="str">
        <f t="shared" si="19"/>
        <v/>
      </c>
      <c r="BM51" s="416" t="str">
        <f t="shared" si="20"/>
        <v/>
      </c>
      <c r="BN51" s="416" t="str">
        <f t="shared" si="21"/>
        <v/>
      </c>
      <c r="BO51" s="416" t="str">
        <f t="shared" si="22"/>
        <v/>
      </c>
      <c r="BP51" s="416" t="str">
        <f t="shared" si="23"/>
        <v/>
      </c>
      <c r="BQ51" s="416" t="str">
        <f t="shared" si="24"/>
        <v/>
      </c>
      <c r="BR51" s="416" t="str">
        <f t="shared" si="25"/>
        <v/>
      </c>
      <c r="BS51" s="416" t="str">
        <f t="shared" si="26"/>
        <v/>
      </c>
      <c r="BT51" s="416" t="str">
        <f t="shared" si="27"/>
        <v/>
      </c>
      <c r="BU51" s="416" t="str">
        <f t="shared" si="28"/>
        <v/>
      </c>
      <c r="BV51" s="416" t="str">
        <f t="shared" si="29"/>
        <v/>
      </c>
      <c r="BW51" s="416" t="str">
        <f t="shared" si="30"/>
        <v/>
      </c>
      <c r="BX51" s="416" t="str">
        <f t="shared" si="31"/>
        <v/>
      </c>
      <c r="BY51" s="416" t="str">
        <f t="shared" si="32"/>
        <v/>
      </c>
      <c r="BZ51" s="416" t="str">
        <f t="shared" si="33"/>
        <v/>
      </c>
      <c r="CA51" s="416" t="str">
        <f t="shared" si="34"/>
        <v/>
      </c>
      <c r="CB51" s="416" t="str">
        <f t="shared" si="35"/>
        <v/>
      </c>
      <c r="CC51" s="416" t="str">
        <f t="shared" si="36"/>
        <v/>
      </c>
      <c r="CD51" s="416" t="str">
        <f t="shared" si="37"/>
        <v/>
      </c>
      <c r="CE51" s="416" t="str">
        <f t="shared" si="38"/>
        <v/>
      </c>
      <c r="CF51" s="416" t="str">
        <f t="shared" si="39"/>
        <v/>
      </c>
      <c r="CG51" s="416" t="str">
        <f t="shared" si="40"/>
        <v/>
      </c>
      <c r="CH51" s="416" t="str">
        <f t="shared" si="41"/>
        <v/>
      </c>
      <c r="CI51" s="416" t="str">
        <f t="shared" si="42"/>
        <v/>
      </c>
      <c r="CJ51" s="416" t="str">
        <f t="shared" si="43"/>
        <v/>
      </c>
      <c r="CK51" s="416" t="str">
        <f t="shared" si="44"/>
        <v/>
      </c>
    </row>
    <row r="52" spans="1:89" ht="165">
      <c r="A52" s="3">
        <v>49</v>
      </c>
      <c r="B52" s="3" t="str">
        <v>G4-7</v>
      </c>
      <c r="C52" s="3" t="str">
        <v>WSLRW-G4-7</v>
      </c>
      <c r="D52" s="3" t="str">
        <v>|SKU|Firmware Version|Item codes|Hardware Version|FW Released Date (DD/MMM/YYYY)|Summary Information about FW|Sensor Type ID|SKU Name for Software|Edit Date
(DD/MMM/YYYY)|Edit by|Edit Content|Status (Draft, Final)|||||||</v>
      </c>
      <c r="E52" s="3" t="str">
        <v>|WSLRW-G4|7|WSLRW-G4-CL2-20-01
WSLRW-G4-CO-200-01
WSLRW-G4-H2S-50-01
WSLRW-G4-NH3-100-01
WSLRW-G4F-CL2-20-01
WSLRW-G4F-CO-200-01
WSLRW-G4F-H2S-50-01
WSLRW-G4F-NH3-100-01
WSLRWEX-G-H2S-100
WSLRWEX-G-O2-30-HH|2|45317|1.Add LNS_CHECK message with message type: ConfirmedDataUp.
2.Add password requirement for some parameters when writing with offline tool.
3.Add low alarm and RANGE_FACTOR_INDEX.
4.Add MODULE_POWER_MODE: 0 =&gt; For G4 (NH3, H2S, CL2), 1 =&gt; For O2
5. Add configurable unit.
6.Add num of sample.
7.Add Response time for sensor O2|30|Daviteq LoraWAN 4-Seri Gas (G4) Sensor|45321|Engineering Team|Update memory map description|Final|||||||</v>
      </c>
      <c r="F52" s="3" t="str">
        <f t="shared" si="1"/>
        <v>WSLRW-G4</v>
      </c>
      <c r="G52" s="3" t="str">
        <f t="shared" si="2"/>
        <v>7</v>
      </c>
      <c r="H52" s="50" t="str">
        <f t="shared" si="3"/>
        <v>2</v>
      </c>
      <c r="I52" s="50" t="str">
        <f t="shared" si="4"/>
        <v>WSLRW-G4-CL2-20-01
WSLRW-G4-CO-200-01
WSLRW-G4-H2S-50-01
WSLRW-G4-NH3-100-01
WSLRW-G4F-CL2-20-01
WSLRW-G4F-CO-200-01
WSLRW-G4F-H2S-50-01
WSLRW-G4F-NH3-100-01
WSLRWEX-G-H2S-100
WSLRWEX-G-O2-30-HH</v>
      </c>
      <c r="J52" s="3" t="str" cm="1">
        <f t="array" ref="J52:S52">_xlfn.TEXTSPLIT(I52,CHAR(10),,TRUE,0)</f>
        <v>WSLRW-G4-CL2-20-01</v>
      </c>
      <c r="K52" s="3" t="str">
        <v>WSLRW-G4-CO-200-01</v>
      </c>
      <c r="L52" s="3" t="str">
        <v>WSLRW-G4-H2S-50-01</v>
      </c>
      <c r="M52" s="3" t="str">
        <v>WSLRW-G4-NH3-100-01</v>
      </c>
      <c r="N52" s="3" t="str">
        <v>WSLRW-G4F-CL2-20-01</v>
      </c>
      <c r="O52" s="3" t="str">
        <v>WSLRW-G4F-CO-200-01</v>
      </c>
      <c r="P52" s="3" t="str">
        <v>WSLRW-G4F-H2S-50-01</v>
      </c>
      <c r="Q52" s="3" t="str">
        <v>WSLRW-G4F-NH3-100-01</v>
      </c>
      <c r="R52" s="3" t="str">
        <v>WSLRWEX-G-H2S-100</v>
      </c>
      <c r="S52" s="3" t="str">
        <v>WSLRWEX-G-O2-30-HH</v>
      </c>
      <c r="AX52" s="416" t="str">
        <f t="shared" si="5"/>
        <v>WSLRW-G4-CL2-20-01|2|7\WSLRW-G4</v>
      </c>
      <c r="AY52" s="416" t="str">
        <f t="shared" si="6"/>
        <v>WSLRW-G4-CO-200-01|2|7\WSLRW-G4</v>
      </c>
      <c r="AZ52" s="416" t="str">
        <f t="shared" si="7"/>
        <v>WSLRW-G4-H2S-50-01|2|7\WSLRW-G4</v>
      </c>
      <c r="BA52" s="416" t="str">
        <f t="shared" si="8"/>
        <v>WSLRW-G4-NH3-100-01|2|7\WSLRW-G4</v>
      </c>
      <c r="BB52" s="416" t="str">
        <f t="shared" si="9"/>
        <v>WSLRW-G4F-CL2-20-01|2|7\WSLRW-G4</v>
      </c>
      <c r="BC52" s="416" t="str">
        <f t="shared" si="10"/>
        <v>WSLRW-G4F-CO-200-01|2|7\WSLRW-G4</v>
      </c>
      <c r="BD52" s="416" t="str">
        <f t="shared" si="11"/>
        <v>WSLRW-G4F-H2S-50-01|2|7\WSLRW-G4</v>
      </c>
      <c r="BE52" s="416" t="str">
        <f t="shared" si="12"/>
        <v>WSLRW-G4F-NH3-100-01|2|7\WSLRW-G4</v>
      </c>
      <c r="BF52" s="416" t="str">
        <f t="shared" si="13"/>
        <v>WSLRWEX-G-H2S-100|2|7\WSLRW-G4</v>
      </c>
      <c r="BG52" s="416" t="str">
        <f t="shared" si="14"/>
        <v>WSLRWEX-G-O2-30-HH|2|7\WSLRW-G4</v>
      </c>
      <c r="BH52" s="416" t="str">
        <f t="shared" si="15"/>
        <v/>
      </c>
      <c r="BI52" s="416" t="str">
        <f t="shared" si="16"/>
        <v/>
      </c>
      <c r="BJ52" s="416" t="str">
        <f t="shared" si="17"/>
        <v/>
      </c>
      <c r="BK52" s="416" t="str">
        <f t="shared" si="18"/>
        <v/>
      </c>
      <c r="BL52" s="416" t="str">
        <f t="shared" si="19"/>
        <v/>
      </c>
      <c r="BM52" s="416" t="str">
        <f t="shared" si="20"/>
        <v/>
      </c>
      <c r="BN52" s="416" t="str">
        <f t="shared" si="21"/>
        <v/>
      </c>
      <c r="BO52" s="416" t="str">
        <f t="shared" si="22"/>
        <v/>
      </c>
      <c r="BP52" s="416" t="str">
        <f t="shared" si="23"/>
        <v/>
      </c>
      <c r="BQ52" s="416" t="str">
        <f t="shared" si="24"/>
        <v/>
      </c>
      <c r="BR52" s="416" t="str">
        <f t="shared" si="25"/>
        <v/>
      </c>
      <c r="BS52" s="416" t="str">
        <f t="shared" si="26"/>
        <v/>
      </c>
      <c r="BT52" s="416" t="str">
        <f t="shared" si="27"/>
        <v/>
      </c>
      <c r="BU52" s="416" t="str">
        <f t="shared" si="28"/>
        <v/>
      </c>
      <c r="BV52" s="416" t="str">
        <f t="shared" si="29"/>
        <v/>
      </c>
      <c r="BW52" s="416" t="str">
        <f t="shared" si="30"/>
        <v/>
      </c>
      <c r="BX52" s="416" t="str">
        <f t="shared" si="31"/>
        <v/>
      </c>
      <c r="BY52" s="416" t="str">
        <f t="shared" si="32"/>
        <v/>
      </c>
      <c r="BZ52" s="416" t="str">
        <f t="shared" si="33"/>
        <v/>
      </c>
      <c r="CA52" s="416" t="str">
        <f t="shared" si="34"/>
        <v/>
      </c>
      <c r="CB52" s="416" t="str">
        <f t="shared" si="35"/>
        <v/>
      </c>
      <c r="CC52" s="416" t="str">
        <f t="shared" si="36"/>
        <v/>
      </c>
      <c r="CD52" s="416" t="str">
        <f t="shared" si="37"/>
        <v/>
      </c>
      <c r="CE52" s="416" t="str">
        <f t="shared" si="38"/>
        <v/>
      </c>
      <c r="CF52" s="416" t="str">
        <f t="shared" si="39"/>
        <v/>
      </c>
      <c r="CG52" s="416" t="str">
        <f t="shared" si="40"/>
        <v/>
      </c>
      <c r="CH52" s="416" t="str">
        <f t="shared" si="41"/>
        <v/>
      </c>
      <c r="CI52" s="416" t="str">
        <f t="shared" si="42"/>
        <v/>
      </c>
      <c r="CJ52" s="416" t="str">
        <f t="shared" si="43"/>
        <v/>
      </c>
      <c r="CK52" s="416" t="str">
        <f t="shared" si="44"/>
        <v/>
      </c>
    </row>
    <row r="53" spans="1:89" ht="33">
      <c r="A53" s="3">
        <v>50</v>
      </c>
      <c r="B53" s="3" t="str">
        <v>RDW-1</v>
      </c>
      <c r="C53" s="3" t="str">
        <v>WSLRW-RDW-1</v>
      </c>
      <c r="D53" s="3" t="str">
        <v>|SKU|Firmware Version|Item codes|Hardware Version|FW Released Date (DD/MMM/YYYY)|Summary Information about FW|Sensor Type ID|SKU Name for Software|Edit Date
(DD/MMM/YYYY)|Edit by|Edit Content|Status (Draft, Final)|||||||</v>
      </c>
      <c r="E53" s="3" t="str">
        <v>|WSLRW-RDW|1|WSLRW-RDW-01-XA
WSLRW-RDW-02-XA|1|45392|1.Initial version
2.Add PRODUCTION_CYCLE_FACTOR
3.Update default EU868|42|Daviteq LoRaWAN Radar Liquid Level (RDW) Sensor|45348|Engineering Team|Update uplink description|Final|||||||</v>
      </c>
      <c r="F53" s="3" t="str">
        <f t="shared" si="1"/>
        <v>WSLRW-RDW</v>
      </c>
      <c r="G53" s="3" t="str">
        <f t="shared" si="2"/>
        <v>1</v>
      </c>
      <c r="H53" s="50" t="str">
        <f t="shared" si="3"/>
        <v>1</v>
      </c>
      <c r="I53" s="50" t="str">
        <f t="shared" si="4"/>
        <v>WSLRW-RDW-01-XA
WSLRW-RDW-02-XA</v>
      </c>
      <c r="J53" s="3" t="str" cm="1">
        <f t="array" ref="J53:K53">_xlfn.TEXTSPLIT(I53,CHAR(10),,TRUE,0)</f>
        <v>WSLRW-RDW-01-XA</v>
      </c>
      <c r="K53" s="3" t="str">
        <v>WSLRW-RDW-02-XA</v>
      </c>
      <c r="AX53" s="416" t="str">
        <f t="shared" si="5"/>
        <v>WSLRW-RDW-01-XA|1|1\WSLRW-RDW</v>
      </c>
      <c r="AY53" s="416" t="str">
        <f t="shared" si="6"/>
        <v>WSLRW-RDW-02-XA|1|1\WSLRW-RDW</v>
      </c>
      <c r="AZ53" s="416" t="str">
        <f t="shared" si="7"/>
        <v/>
      </c>
      <c r="BA53" s="416" t="str">
        <f t="shared" si="8"/>
        <v/>
      </c>
      <c r="BB53" s="416" t="str">
        <f t="shared" si="9"/>
        <v/>
      </c>
      <c r="BC53" s="416" t="str">
        <f t="shared" si="10"/>
        <v/>
      </c>
      <c r="BD53" s="416" t="str">
        <f t="shared" si="11"/>
        <v/>
      </c>
      <c r="BE53" s="416" t="str">
        <f t="shared" si="12"/>
        <v/>
      </c>
      <c r="BF53" s="416" t="str">
        <f t="shared" si="13"/>
        <v/>
      </c>
      <c r="BG53" s="416" t="str">
        <f t="shared" si="14"/>
        <v/>
      </c>
      <c r="BH53" s="416" t="str">
        <f t="shared" si="15"/>
        <v/>
      </c>
      <c r="BI53" s="416" t="str">
        <f t="shared" si="16"/>
        <v/>
      </c>
      <c r="BJ53" s="416" t="str">
        <f t="shared" si="17"/>
        <v/>
      </c>
      <c r="BK53" s="416" t="str">
        <f t="shared" si="18"/>
        <v/>
      </c>
      <c r="BL53" s="416" t="str">
        <f t="shared" si="19"/>
        <v/>
      </c>
      <c r="BM53" s="416" t="str">
        <f t="shared" si="20"/>
        <v/>
      </c>
      <c r="BN53" s="416" t="str">
        <f t="shared" si="21"/>
        <v/>
      </c>
      <c r="BO53" s="416" t="str">
        <f t="shared" si="22"/>
        <v/>
      </c>
      <c r="BP53" s="416" t="str">
        <f t="shared" si="23"/>
        <v/>
      </c>
      <c r="BQ53" s="416" t="str">
        <f t="shared" si="24"/>
        <v/>
      </c>
      <c r="BR53" s="416" t="str">
        <f t="shared" si="25"/>
        <v/>
      </c>
      <c r="BS53" s="416" t="str">
        <f t="shared" si="26"/>
        <v/>
      </c>
      <c r="BT53" s="416" t="str">
        <f t="shared" si="27"/>
        <v/>
      </c>
      <c r="BU53" s="416" t="str">
        <f t="shared" si="28"/>
        <v/>
      </c>
      <c r="BV53" s="416" t="str">
        <f t="shared" si="29"/>
        <v/>
      </c>
      <c r="BW53" s="416" t="str">
        <f t="shared" si="30"/>
        <v/>
      </c>
      <c r="BX53" s="416" t="str">
        <f t="shared" si="31"/>
        <v/>
      </c>
      <c r="BY53" s="416" t="str">
        <f t="shared" si="32"/>
        <v/>
      </c>
      <c r="BZ53" s="416" t="str">
        <f t="shared" si="33"/>
        <v/>
      </c>
      <c r="CA53" s="416" t="str">
        <f t="shared" si="34"/>
        <v/>
      </c>
      <c r="CB53" s="416" t="str">
        <f t="shared" si="35"/>
        <v/>
      </c>
      <c r="CC53" s="416" t="str">
        <f t="shared" si="36"/>
        <v/>
      </c>
      <c r="CD53" s="416" t="str">
        <f t="shared" si="37"/>
        <v/>
      </c>
      <c r="CE53" s="416" t="str">
        <f t="shared" si="38"/>
        <v/>
      </c>
      <c r="CF53" s="416" t="str">
        <f t="shared" si="39"/>
        <v/>
      </c>
      <c r="CG53" s="416" t="str">
        <f t="shared" si="40"/>
        <v/>
      </c>
      <c r="CH53" s="416" t="str">
        <f t="shared" si="41"/>
        <v/>
      </c>
      <c r="CI53" s="416" t="str">
        <f t="shared" si="42"/>
        <v/>
      </c>
      <c r="CJ53" s="416" t="str">
        <f t="shared" si="43"/>
        <v/>
      </c>
      <c r="CK53" s="416" t="str">
        <f t="shared" si="44"/>
        <v/>
      </c>
    </row>
    <row r="54" spans="1:89" ht="33">
      <c r="A54" s="3">
        <v>51</v>
      </c>
      <c r="B54" s="3" t="str">
        <v>DI-2</v>
      </c>
      <c r="C54" s="3" t="str">
        <v>WSLRW-DI-2</v>
      </c>
      <c r="D54" s="3" t="str">
        <v>|SKU|Firmware Version|Item codes|Hardware Version|FW Released Date (DD/MMM/YYYY)|Summary Information about FW|Sensor Type ID|SKU Name for Software|Edit Date
(DD/MMM/YYYY)|Edit by|Edit Content|Status (Draft, Final)|||||||</v>
      </c>
      <c r="E54" s="3" t="str">
        <v>|WSLRW-DI|2|WSLRW-DI-12
WSLRW-DI-12H|1|45307|1.Add LNS_CHECK message with message type: ConfirmedDataUp.
2.Add password requirement for some parameters when writing with offline tool.
3.Add Heartbeat
4.Add MODE_STATUS_SEND_ALL|6|Daviteq LoRaWAN Digital Input (DI) Sensor or Counter |45307|Engineering Team|Update memory map description|Final|||||||</v>
      </c>
      <c r="F54" s="3" t="str">
        <f t="shared" si="1"/>
        <v>WSLRW-DI</v>
      </c>
      <c r="G54" s="3" t="str">
        <f t="shared" si="2"/>
        <v>2</v>
      </c>
      <c r="H54" s="50" t="str">
        <f t="shared" si="3"/>
        <v>1</v>
      </c>
      <c r="I54" s="50" t="str">
        <f t="shared" si="4"/>
        <v>WSLRW-DI-12
WSLRW-DI-12H</v>
      </c>
      <c r="J54" s="3" t="str" cm="1">
        <f t="array" ref="J54:K54">_xlfn.TEXTSPLIT(I54,CHAR(10),,TRUE,0)</f>
        <v>WSLRW-DI-12</v>
      </c>
      <c r="K54" s="3" t="str">
        <v>WSLRW-DI-12H</v>
      </c>
      <c r="AX54" s="416" t="str">
        <f t="shared" si="5"/>
        <v>WSLRW-DI-12|1|2\WSLRW-DI</v>
      </c>
      <c r="AY54" s="416" t="str">
        <f t="shared" si="6"/>
        <v>WSLRW-DI-12H|1|2\WSLRW-DI</v>
      </c>
      <c r="AZ54" s="416" t="str">
        <f t="shared" si="7"/>
        <v/>
      </c>
      <c r="BA54" s="416" t="str">
        <f t="shared" si="8"/>
        <v/>
      </c>
      <c r="BB54" s="416" t="str">
        <f t="shared" si="9"/>
        <v/>
      </c>
      <c r="BC54" s="416" t="str">
        <f t="shared" si="10"/>
        <v/>
      </c>
      <c r="BD54" s="416" t="str">
        <f t="shared" si="11"/>
        <v/>
      </c>
      <c r="BE54" s="416" t="str">
        <f t="shared" si="12"/>
        <v/>
      </c>
      <c r="BF54" s="416" t="str">
        <f t="shared" si="13"/>
        <v/>
      </c>
      <c r="BG54" s="416" t="str">
        <f t="shared" si="14"/>
        <v/>
      </c>
      <c r="BH54" s="416" t="str">
        <f t="shared" si="15"/>
        <v/>
      </c>
      <c r="BI54" s="416" t="str">
        <f t="shared" si="16"/>
        <v/>
      </c>
      <c r="BJ54" s="416" t="str">
        <f t="shared" si="17"/>
        <v/>
      </c>
      <c r="BK54" s="416" t="str">
        <f t="shared" si="18"/>
        <v/>
      </c>
      <c r="BL54" s="416" t="str">
        <f t="shared" si="19"/>
        <v/>
      </c>
      <c r="BM54" s="416" t="str">
        <f t="shared" si="20"/>
        <v/>
      </c>
      <c r="BN54" s="416" t="str">
        <f t="shared" si="21"/>
        <v/>
      </c>
      <c r="BO54" s="416" t="str">
        <f t="shared" si="22"/>
        <v/>
      </c>
      <c r="BP54" s="416" t="str">
        <f t="shared" si="23"/>
        <v/>
      </c>
      <c r="BQ54" s="416" t="str">
        <f t="shared" si="24"/>
        <v/>
      </c>
      <c r="BR54" s="416" t="str">
        <f t="shared" si="25"/>
        <v/>
      </c>
      <c r="BS54" s="416" t="str">
        <f t="shared" si="26"/>
        <v/>
      </c>
      <c r="BT54" s="416" t="str">
        <f t="shared" si="27"/>
        <v/>
      </c>
      <c r="BU54" s="416" t="str">
        <f t="shared" si="28"/>
        <v/>
      </c>
      <c r="BV54" s="416" t="str">
        <f t="shared" si="29"/>
        <v/>
      </c>
      <c r="BW54" s="416" t="str">
        <f t="shared" si="30"/>
        <v/>
      </c>
      <c r="BX54" s="416" t="str">
        <f t="shared" si="31"/>
        <v/>
      </c>
      <c r="BY54" s="416" t="str">
        <f t="shared" si="32"/>
        <v/>
      </c>
      <c r="BZ54" s="416" t="str">
        <f t="shared" si="33"/>
        <v/>
      </c>
      <c r="CA54" s="416" t="str">
        <f t="shared" si="34"/>
        <v/>
      </c>
      <c r="CB54" s="416" t="str">
        <f t="shared" si="35"/>
        <v/>
      </c>
      <c r="CC54" s="416" t="str">
        <f t="shared" si="36"/>
        <v/>
      </c>
      <c r="CD54" s="416" t="str">
        <f t="shared" si="37"/>
        <v/>
      </c>
      <c r="CE54" s="416" t="str">
        <f t="shared" si="38"/>
        <v/>
      </c>
      <c r="CF54" s="416" t="str">
        <f t="shared" si="39"/>
        <v/>
      </c>
      <c r="CG54" s="416" t="str">
        <f t="shared" si="40"/>
        <v/>
      </c>
      <c r="CH54" s="416" t="str">
        <f t="shared" si="41"/>
        <v/>
      </c>
      <c r="CI54" s="416" t="str">
        <f t="shared" si="42"/>
        <v/>
      </c>
      <c r="CJ54" s="416" t="str">
        <f t="shared" si="43"/>
        <v/>
      </c>
      <c r="CK54" s="416" t="str">
        <f t="shared" si="44"/>
        <v/>
      </c>
    </row>
    <row r="55" spans="1:89" ht="16.5">
      <c r="A55" s="3">
        <v>52</v>
      </c>
      <c r="B55" s="3" t="str">
        <v>ULC-4</v>
      </c>
      <c r="C55" s="3" t="str">
        <v>WSLRW-ULC-4</v>
      </c>
      <c r="D55" s="3" t="str">
        <v>|SKU|Firmware Version|Item codes|Hardware Version|FW Released Date (DD/MMM/YYYY)|Summary Information about FW|Sensor Type ID|SKU Name for Software|Edit Date
(DD/MMM/YYYY)|Edit by|Edit Content|Status (Draft, Final)|||||||</v>
      </c>
      <c r="E55" s="3" t="str">
        <v>|WSLRW-ULC|4|WSLRW-ULC-01|2|45317|1.Add LNS_CHECK message with message type: ConfirmedDataUp.
2.Add password requirement for some parameters when writing with offline tool.
3.Update NUM_OF_SAMPLE: The sample interval is 1 second
4. Add OTHER_INFOR|14|Daviteq LoRaWAN Ultrasonic Liquid Level (ULC) Sensor|45321|Engineering Team|Update uplink description|Final|||||||</v>
      </c>
      <c r="F55" s="3" t="str">
        <f t="shared" si="1"/>
        <v>WSLRW-ULC</v>
      </c>
      <c r="G55" s="3" t="str">
        <f t="shared" si="2"/>
        <v>4</v>
      </c>
      <c r="H55" s="50" t="str">
        <f t="shared" si="3"/>
        <v>2</v>
      </c>
      <c r="I55" s="50" t="str">
        <f t="shared" si="4"/>
        <v>WSLRW-ULC-01</v>
      </c>
      <c r="J55" s="3" t="str" cm="1">
        <f t="array" ref="J55">_xlfn.TEXTSPLIT(I55,CHAR(10),,TRUE,0)</f>
        <v>WSLRW-ULC-01</v>
      </c>
      <c r="AX55" s="416" t="str">
        <f t="shared" si="5"/>
        <v>WSLRW-ULC-01|2|4\WSLRW-ULC</v>
      </c>
      <c r="AY55" s="416" t="str">
        <f t="shared" si="6"/>
        <v/>
      </c>
      <c r="AZ55" s="416" t="str">
        <f t="shared" si="7"/>
        <v/>
      </c>
      <c r="BA55" s="416" t="str">
        <f t="shared" si="8"/>
        <v/>
      </c>
      <c r="BB55" s="416" t="str">
        <f t="shared" si="9"/>
        <v/>
      </c>
      <c r="BC55" s="416" t="str">
        <f t="shared" si="10"/>
        <v/>
      </c>
      <c r="BD55" s="416" t="str">
        <f t="shared" si="11"/>
        <v/>
      </c>
      <c r="BE55" s="416" t="str">
        <f t="shared" si="12"/>
        <v/>
      </c>
      <c r="BF55" s="416" t="str">
        <f t="shared" si="13"/>
        <v/>
      </c>
      <c r="BG55" s="416" t="str">
        <f t="shared" si="14"/>
        <v/>
      </c>
      <c r="BH55" s="416" t="str">
        <f t="shared" si="15"/>
        <v/>
      </c>
      <c r="BI55" s="416" t="str">
        <f t="shared" si="16"/>
        <v/>
      </c>
      <c r="BJ55" s="416" t="str">
        <f t="shared" si="17"/>
        <v/>
      </c>
      <c r="BK55" s="416" t="str">
        <f t="shared" si="18"/>
        <v/>
      </c>
      <c r="BL55" s="416" t="str">
        <f t="shared" si="19"/>
        <v/>
      </c>
      <c r="BM55" s="416" t="str">
        <f t="shared" si="20"/>
        <v/>
      </c>
      <c r="BN55" s="416" t="str">
        <f t="shared" si="21"/>
        <v/>
      </c>
      <c r="BO55" s="416" t="str">
        <f t="shared" si="22"/>
        <v/>
      </c>
      <c r="BP55" s="416" t="str">
        <f t="shared" si="23"/>
        <v/>
      </c>
      <c r="BQ55" s="416" t="str">
        <f t="shared" si="24"/>
        <v/>
      </c>
      <c r="BR55" s="416" t="str">
        <f t="shared" si="25"/>
        <v/>
      </c>
      <c r="BS55" s="416" t="str">
        <f t="shared" si="26"/>
        <v/>
      </c>
      <c r="BT55" s="416" t="str">
        <f t="shared" si="27"/>
        <v/>
      </c>
      <c r="BU55" s="416" t="str">
        <f t="shared" si="28"/>
        <v/>
      </c>
      <c r="BV55" s="416" t="str">
        <f t="shared" si="29"/>
        <v/>
      </c>
      <c r="BW55" s="416" t="str">
        <f t="shared" si="30"/>
        <v/>
      </c>
      <c r="BX55" s="416" t="str">
        <f t="shared" si="31"/>
        <v/>
      </c>
      <c r="BY55" s="416" t="str">
        <f t="shared" si="32"/>
        <v/>
      </c>
      <c r="BZ55" s="416" t="str">
        <f t="shared" si="33"/>
        <v/>
      </c>
      <c r="CA55" s="416" t="str">
        <f t="shared" si="34"/>
        <v/>
      </c>
      <c r="CB55" s="416" t="str">
        <f t="shared" si="35"/>
        <v/>
      </c>
      <c r="CC55" s="416" t="str">
        <f t="shared" si="36"/>
        <v/>
      </c>
      <c r="CD55" s="416" t="str">
        <f t="shared" si="37"/>
        <v/>
      </c>
      <c r="CE55" s="416" t="str">
        <f t="shared" si="38"/>
        <v/>
      </c>
      <c r="CF55" s="416" t="str">
        <f t="shared" si="39"/>
        <v/>
      </c>
      <c r="CG55" s="416" t="str">
        <f t="shared" si="40"/>
        <v/>
      </c>
      <c r="CH55" s="416" t="str">
        <f t="shared" si="41"/>
        <v/>
      </c>
      <c r="CI55" s="416" t="str">
        <f t="shared" si="42"/>
        <v/>
      </c>
      <c r="CJ55" s="416" t="str">
        <f t="shared" si="43"/>
        <v/>
      </c>
      <c r="CK55" s="416" t="str">
        <f t="shared" si="44"/>
        <v/>
      </c>
    </row>
    <row r="56" spans="1:89" ht="16.5">
      <c r="A56" s="3">
        <v>53</v>
      </c>
      <c r="B56" s="3" t="str">
        <v>EXGHC03-1</v>
      </c>
      <c r="C56" s="3" t="str">
        <v>WSLRW-EXGHC03-1</v>
      </c>
      <c r="D56" s="3" t="str">
        <v>|SKU|Firmware Version|Item codes|Hardware Version|FW Released Date (DD/MMM/YYYY)|Summary Information about FW|Sensor Type ID|SKU Name for Software|Edit Date
(DD/MMM/YYYY)|Edit by|Edit Content|Status (Draft, Final)|||||||</v>
      </c>
      <c r="E56" s="3" t="str">
        <v>|WSLRW-EXGHC03|1|WSLRWEX-GHC03-01|1|45371|Initial version|45|Daviteq Lorawan Ex d NDIR Acetylene (GHC03) Sensor|45360|Engineering Team|Update memory map's description|Final|||||||</v>
      </c>
      <c r="F56" s="3" t="str">
        <f t="shared" si="1"/>
        <v>WSLRW-EXGHC03</v>
      </c>
      <c r="G56" s="3" t="str">
        <f t="shared" si="2"/>
        <v>1</v>
      </c>
      <c r="H56" s="50" t="str">
        <f t="shared" si="3"/>
        <v>1</v>
      </c>
      <c r="I56" s="50" t="str">
        <f t="shared" si="4"/>
        <v>WSLRWEX-GHC03-01</v>
      </c>
      <c r="J56" s="3" t="str" cm="1">
        <f t="array" ref="J56">_xlfn.TEXTSPLIT(I56,CHAR(10),,TRUE,0)</f>
        <v>WSLRWEX-GHC03-01</v>
      </c>
      <c r="AX56" s="416" t="str">
        <f t="shared" si="5"/>
        <v>WSLRWEX-GHC03-01|1|1\WSLRW-EXGHC03</v>
      </c>
      <c r="AY56" s="416" t="str">
        <f t="shared" si="6"/>
        <v/>
      </c>
      <c r="AZ56" s="416" t="str">
        <f t="shared" si="7"/>
        <v/>
      </c>
      <c r="BA56" s="416" t="str">
        <f t="shared" si="8"/>
        <v/>
      </c>
      <c r="BB56" s="416" t="str">
        <f t="shared" si="9"/>
        <v/>
      </c>
      <c r="BC56" s="416" t="str">
        <f t="shared" si="10"/>
        <v/>
      </c>
      <c r="BD56" s="416" t="str">
        <f t="shared" si="11"/>
        <v/>
      </c>
      <c r="BE56" s="416" t="str">
        <f t="shared" si="12"/>
        <v/>
      </c>
      <c r="BF56" s="416" t="str">
        <f t="shared" si="13"/>
        <v/>
      </c>
      <c r="BG56" s="416" t="str">
        <f t="shared" si="14"/>
        <v/>
      </c>
      <c r="BH56" s="416" t="str">
        <f t="shared" si="15"/>
        <v/>
      </c>
      <c r="BI56" s="416" t="str">
        <f t="shared" si="16"/>
        <v/>
      </c>
      <c r="BJ56" s="416" t="str">
        <f t="shared" si="17"/>
        <v/>
      </c>
      <c r="BK56" s="416" t="str">
        <f t="shared" si="18"/>
        <v/>
      </c>
      <c r="BL56" s="416" t="str">
        <f t="shared" si="19"/>
        <v/>
      </c>
      <c r="BM56" s="416" t="str">
        <f t="shared" si="20"/>
        <v/>
      </c>
      <c r="BN56" s="416" t="str">
        <f t="shared" si="21"/>
        <v/>
      </c>
      <c r="BO56" s="416" t="str">
        <f t="shared" si="22"/>
        <v/>
      </c>
      <c r="BP56" s="416" t="str">
        <f t="shared" si="23"/>
        <v/>
      </c>
      <c r="BQ56" s="416" t="str">
        <f t="shared" si="24"/>
        <v/>
      </c>
      <c r="BR56" s="416" t="str">
        <f t="shared" si="25"/>
        <v/>
      </c>
      <c r="BS56" s="416" t="str">
        <f t="shared" si="26"/>
        <v/>
      </c>
      <c r="BT56" s="416" t="str">
        <f t="shared" si="27"/>
        <v/>
      </c>
      <c r="BU56" s="416" t="str">
        <f t="shared" si="28"/>
        <v/>
      </c>
      <c r="BV56" s="416" t="str">
        <f t="shared" si="29"/>
        <v/>
      </c>
      <c r="BW56" s="416" t="str">
        <f t="shared" si="30"/>
        <v/>
      </c>
      <c r="BX56" s="416" t="str">
        <f t="shared" si="31"/>
        <v/>
      </c>
      <c r="BY56" s="416" t="str">
        <f t="shared" si="32"/>
        <v/>
      </c>
      <c r="BZ56" s="416" t="str">
        <f t="shared" si="33"/>
        <v/>
      </c>
      <c r="CA56" s="416" t="str">
        <f t="shared" si="34"/>
        <v/>
      </c>
      <c r="CB56" s="416" t="str">
        <f t="shared" si="35"/>
        <v/>
      </c>
      <c r="CC56" s="416" t="str">
        <f t="shared" si="36"/>
        <v/>
      </c>
      <c r="CD56" s="416" t="str">
        <f t="shared" si="37"/>
        <v/>
      </c>
      <c r="CE56" s="416" t="str">
        <f t="shared" si="38"/>
        <v/>
      </c>
      <c r="CF56" s="416" t="str">
        <f t="shared" si="39"/>
        <v/>
      </c>
      <c r="CG56" s="416" t="str">
        <f t="shared" si="40"/>
        <v/>
      </c>
      <c r="CH56" s="416" t="str">
        <f t="shared" si="41"/>
        <v/>
      </c>
      <c r="CI56" s="416" t="str">
        <f t="shared" si="42"/>
        <v/>
      </c>
      <c r="CJ56" s="416" t="str">
        <f t="shared" si="43"/>
        <v/>
      </c>
      <c r="CK56" s="416" t="str">
        <f t="shared" si="44"/>
        <v/>
      </c>
    </row>
    <row r="57" spans="1:89" ht="66">
      <c r="A57" s="3">
        <v>54</v>
      </c>
      <c r="B57" s="3" t="str">
        <v>BAT-1</v>
      </c>
      <c r="C57" s="3" t="str">
        <v>WSLRW-BAT-1</v>
      </c>
      <c r="D57" s="3" t="str">
        <v>|SKU|Firmware Version|Item codes|Hardware Version|FW Released Date (DD/MMM/YYYY)|Summary Information about FW|Sensor Type ID|SKU Name for Software|Edit Date
(DD/MMM/YYYY)|Edit by|Edit Content|Status (Draft, Final)|||||||</v>
      </c>
      <c r="E57" s="3" t="str">
        <v>|WSLRW-BAT|1|WSPPW-BAT-12-120AH-LRW-01
WSPPW-BAT-12-20AH-LRW-01|1|45323|Initial version|43|Daviteq LoRaWAN Battery Pack (BAT)|45331|Engineering Team|Update memory map description|Checked|||||||</v>
      </c>
      <c r="F57" s="3" t="str">
        <f t="shared" si="1"/>
        <v>WSLRW-BAT</v>
      </c>
      <c r="G57" s="3" t="str">
        <f t="shared" si="2"/>
        <v>1</v>
      </c>
      <c r="H57" s="50" t="str">
        <f t="shared" si="3"/>
        <v>1</v>
      </c>
      <c r="I57" s="50" t="str">
        <f t="shared" si="4"/>
        <v>WSPPW-BAT-12-120AH-LRW-01
WSPPW-BAT-12-20AH-LRW-01</v>
      </c>
      <c r="J57" s="3" t="str" cm="1">
        <f t="array" ref="J57:K57">_xlfn.TEXTSPLIT(I57,CHAR(10),,TRUE,0)</f>
        <v>WSPPW-BAT-12-120AH-LRW-01</v>
      </c>
      <c r="K57" s="3" t="str">
        <v>WSPPW-BAT-12-20AH-LRW-01</v>
      </c>
      <c r="AX57" s="416" t="str">
        <f t="shared" si="5"/>
        <v>WSPPW-BAT-12-120AH-LRW-01|1|1\WSLRW-BAT</v>
      </c>
      <c r="AY57" s="416" t="str">
        <f t="shared" si="6"/>
        <v>WSPPW-BAT-12-20AH-LRW-01|1|1\WSLRW-BAT</v>
      </c>
      <c r="AZ57" s="416" t="str">
        <f t="shared" si="7"/>
        <v/>
      </c>
      <c r="BA57" s="416" t="str">
        <f t="shared" si="8"/>
        <v/>
      </c>
      <c r="BB57" s="416" t="str">
        <f t="shared" si="9"/>
        <v/>
      </c>
      <c r="BC57" s="416" t="str">
        <f t="shared" si="10"/>
        <v/>
      </c>
      <c r="BD57" s="416" t="str">
        <f t="shared" si="11"/>
        <v/>
      </c>
      <c r="BE57" s="416" t="str">
        <f t="shared" si="12"/>
        <v/>
      </c>
      <c r="BF57" s="416" t="str">
        <f t="shared" si="13"/>
        <v/>
      </c>
      <c r="BG57" s="416" t="str">
        <f t="shared" si="14"/>
        <v/>
      </c>
      <c r="BH57" s="416" t="str">
        <f t="shared" si="15"/>
        <v/>
      </c>
      <c r="BI57" s="416" t="str">
        <f t="shared" si="16"/>
        <v/>
      </c>
      <c r="BJ57" s="416" t="str">
        <f t="shared" si="17"/>
        <v/>
      </c>
      <c r="BK57" s="416" t="str">
        <f t="shared" si="18"/>
        <v/>
      </c>
      <c r="BL57" s="416" t="str">
        <f t="shared" si="19"/>
        <v/>
      </c>
      <c r="BM57" s="416" t="str">
        <f t="shared" si="20"/>
        <v/>
      </c>
      <c r="BN57" s="416" t="str">
        <f t="shared" si="21"/>
        <v/>
      </c>
      <c r="BO57" s="416" t="str">
        <f t="shared" si="22"/>
        <v/>
      </c>
      <c r="BP57" s="416" t="str">
        <f t="shared" si="23"/>
        <v/>
      </c>
      <c r="BQ57" s="416" t="str">
        <f t="shared" si="24"/>
        <v/>
      </c>
      <c r="BR57" s="416" t="str">
        <f t="shared" si="25"/>
        <v/>
      </c>
      <c r="BS57" s="416" t="str">
        <f t="shared" si="26"/>
        <v/>
      </c>
      <c r="BT57" s="416" t="str">
        <f t="shared" si="27"/>
        <v/>
      </c>
      <c r="BU57" s="416" t="str">
        <f t="shared" si="28"/>
        <v/>
      </c>
      <c r="BV57" s="416" t="str">
        <f t="shared" si="29"/>
        <v/>
      </c>
      <c r="BW57" s="416" t="str">
        <f t="shared" si="30"/>
        <v/>
      </c>
      <c r="BX57" s="416" t="str">
        <f t="shared" si="31"/>
        <v/>
      </c>
      <c r="BY57" s="416" t="str">
        <f t="shared" si="32"/>
        <v/>
      </c>
      <c r="BZ57" s="416" t="str">
        <f t="shared" si="33"/>
        <v/>
      </c>
      <c r="CA57" s="416" t="str">
        <f t="shared" si="34"/>
        <v/>
      </c>
      <c r="CB57" s="416" t="str">
        <f t="shared" si="35"/>
        <v/>
      </c>
      <c r="CC57" s="416" t="str">
        <f t="shared" si="36"/>
        <v/>
      </c>
      <c r="CD57" s="416" t="str">
        <f t="shared" si="37"/>
        <v/>
      </c>
      <c r="CE57" s="416" t="str">
        <f t="shared" si="38"/>
        <v/>
      </c>
      <c r="CF57" s="416" t="str">
        <f t="shared" si="39"/>
        <v/>
      </c>
      <c r="CG57" s="416" t="str">
        <f t="shared" si="40"/>
        <v/>
      </c>
      <c r="CH57" s="416" t="str">
        <f t="shared" si="41"/>
        <v/>
      </c>
      <c r="CI57" s="416" t="str">
        <f t="shared" si="42"/>
        <v/>
      </c>
      <c r="CJ57" s="416" t="str">
        <f t="shared" si="43"/>
        <v/>
      </c>
      <c r="CK57" s="416" t="str">
        <f t="shared" si="44"/>
        <v/>
      </c>
    </row>
    <row r="58" spans="1:89" ht="180.75">
      <c r="A58" s="3">
        <v>55</v>
      </c>
      <c r="B58" s="3" t="str">
        <v>PPS-3</v>
      </c>
      <c r="C58" s="3" t="str">
        <v>WSLRW-PPS-3</v>
      </c>
      <c r="D58" s="3" t="str">
        <v>|SKU|Firmware Version|Item codes|Hardware Version|FW Released Date (DD/MMM/YYYY)|Summary Information about FW|Sensor Type ID|SKU Name for Software|Edit Date
(DD/MMM/YYYY)|Edit by|Edit Content|Status (Draft, Final)|||||||</v>
      </c>
      <c r="E58" s="3" t="str">
        <v>|WSLRW-PPS|3|WSLRW-PPS-G050-01
WSLRW-PPS-G1-02
WSLRW-PPS-G1-03
WSLRW-PPS-G10-02
WSLRW-PPS-G10-04
WSLRW-PPS-G100-03
WSLRW-PPS-G20-02
WSLRW-PPS-G250-03
WSLRW-PPS-G40-02
WSLRW-PPS-G400-03
WSLRW-PPS-G70-03|2|45322|1.Add LNS_CHECK message with message type: ConfirmedDataUp.
2.Add password requirement for some parameters when writing with offline tool.
3.Add SENSING_MODULE_TYPE.
|4|Daviteq LoRaWAN Pressure (PPS) Sensor|45358|Engineering Team|Update memory map description|Final|||||||</v>
      </c>
      <c r="F58" s="3" t="str">
        <f t="shared" si="1"/>
        <v>WSLRW-PPS</v>
      </c>
      <c r="G58" s="3" t="str">
        <f t="shared" si="2"/>
        <v>3</v>
      </c>
      <c r="H58" s="50" t="str">
        <f t="shared" si="3"/>
        <v>2</v>
      </c>
      <c r="I58" s="50" t="str">
        <f t="shared" si="4"/>
        <v>WSLRW-PPS-G050-01
WSLRW-PPS-G1-02
WSLRW-PPS-G1-03
WSLRW-PPS-G10-02
WSLRW-PPS-G10-04
WSLRW-PPS-G100-03
WSLRW-PPS-G20-02
WSLRW-PPS-G250-03
WSLRW-PPS-G40-02
WSLRW-PPS-G400-03
WSLRW-PPS-G70-03</v>
      </c>
      <c r="J58" s="3" t="str" cm="1">
        <f t="array" ref="J58:T58">_xlfn.TEXTSPLIT(I58,CHAR(10),,TRUE,0)</f>
        <v>WSLRW-PPS-G050-01</v>
      </c>
      <c r="K58" s="3" t="str">
        <v>WSLRW-PPS-G1-02</v>
      </c>
      <c r="L58" s="3" t="str">
        <v>WSLRW-PPS-G1-03</v>
      </c>
      <c r="M58" s="3" t="str">
        <v>WSLRW-PPS-G10-02</v>
      </c>
      <c r="N58" s="3" t="str">
        <v>WSLRW-PPS-G10-04</v>
      </c>
      <c r="O58" s="3" t="str">
        <v>WSLRW-PPS-G100-03</v>
      </c>
      <c r="P58" s="3" t="str">
        <v>WSLRW-PPS-G20-02</v>
      </c>
      <c r="Q58" s="3" t="str">
        <v>WSLRW-PPS-G250-03</v>
      </c>
      <c r="R58" s="3" t="str">
        <v>WSLRW-PPS-G40-02</v>
      </c>
      <c r="S58" s="3" t="str">
        <v>WSLRW-PPS-G400-03</v>
      </c>
      <c r="T58" s="3" t="str">
        <v>WSLRW-PPS-G70-03</v>
      </c>
      <c r="AX58" s="416" t="str">
        <f t="shared" si="5"/>
        <v>WSLRW-PPS-G050-01|2|3\WSLRW-PPS</v>
      </c>
      <c r="AY58" s="416" t="str">
        <f t="shared" si="6"/>
        <v>WSLRW-PPS-G1-02|2|3\WSLRW-PPS</v>
      </c>
      <c r="AZ58" s="416" t="str">
        <f t="shared" si="7"/>
        <v>WSLRW-PPS-G1-03|2|3\WSLRW-PPS</v>
      </c>
      <c r="BA58" s="416" t="str">
        <f t="shared" si="8"/>
        <v>WSLRW-PPS-G10-02|2|3\WSLRW-PPS</v>
      </c>
      <c r="BB58" s="416" t="str">
        <f t="shared" si="9"/>
        <v>WSLRW-PPS-G10-04|2|3\WSLRW-PPS</v>
      </c>
      <c r="BC58" s="416" t="str">
        <f t="shared" si="10"/>
        <v>WSLRW-PPS-G100-03|2|3\WSLRW-PPS</v>
      </c>
      <c r="BD58" s="416" t="str">
        <f t="shared" si="11"/>
        <v>WSLRW-PPS-G20-02|2|3\WSLRW-PPS</v>
      </c>
      <c r="BE58" s="416" t="str">
        <f t="shared" si="12"/>
        <v>WSLRW-PPS-G250-03|2|3\WSLRW-PPS</v>
      </c>
      <c r="BF58" s="416" t="str">
        <f t="shared" si="13"/>
        <v>WSLRW-PPS-G40-02|2|3\WSLRW-PPS</v>
      </c>
      <c r="BG58" s="416" t="str">
        <f t="shared" si="14"/>
        <v>WSLRW-PPS-G400-03|2|3\WSLRW-PPS</v>
      </c>
      <c r="BH58" s="416" t="str">
        <f t="shared" si="15"/>
        <v>WSLRW-PPS-G70-03|2|3\WSLRW-PPS</v>
      </c>
      <c r="BI58" s="416" t="str">
        <f t="shared" si="16"/>
        <v/>
      </c>
      <c r="BJ58" s="416" t="str">
        <f t="shared" si="17"/>
        <v/>
      </c>
      <c r="BK58" s="416" t="str">
        <f t="shared" si="18"/>
        <v/>
      </c>
      <c r="BL58" s="416" t="str">
        <f t="shared" si="19"/>
        <v/>
      </c>
      <c r="BM58" s="416" t="str">
        <f t="shared" si="20"/>
        <v/>
      </c>
      <c r="BN58" s="416" t="str">
        <f t="shared" si="21"/>
        <v/>
      </c>
      <c r="BO58" s="416" t="str">
        <f t="shared" si="22"/>
        <v/>
      </c>
      <c r="BP58" s="416" t="str">
        <f t="shared" si="23"/>
        <v/>
      </c>
      <c r="BQ58" s="416" t="str">
        <f t="shared" si="24"/>
        <v/>
      </c>
      <c r="BR58" s="416" t="str">
        <f t="shared" si="25"/>
        <v/>
      </c>
      <c r="BS58" s="416" t="str">
        <f t="shared" si="26"/>
        <v/>
      </c>
      <c r="BT58" s="416" t="str">
        <f t="shared" si="27"/>
        <v/>
      </c>
      <c r="BU58" s="416" t="str">
        <f t="shared" si="28"/>
        <v/>
      </c>
      <c r="BV58" s="416" t="str">
        <f t="shared" si="29"/>
        <v/>
      </c>
      <c r="BW58" s="416" t="str">
        <f t="shared" si="30"/>
        <v/>
      </c>
      <c r="BX58" s="416" t="str">
        <f t="shared" si="31"/>
        <v/>
      </c>
      <c r="BY58" s="416" t="str">
        <f t="shared" si="32"/>
        <v/>
      </c>
      <c r="BZ58" s="416" t="str">
        <f t="shared" si="33"/>
        <v/>
      </c>
      <c r="CA58" s="416" t="str">
        <f t="shared" si="34"/>
        <v/>
      </c>
      <c r="CB58" s="416" t="str">
        <f t="shared" si="35"/>
        <v/>
      </c>
      <c r="CC58" s="416" t="str">
        <f t="shared" si="36"/>
        <v/>
      </c>
      <c r="CD58" s="416" t="str">
        <f t="shared" si="37"/>
        <v/>
      </c>
      <c r="CE58" s="416" t="str">
        <f t="shared" si="38"/>
        <v/>
      </c>
      <c r="CF58" s="416" t="str">
        <f t="shared" si="39"/>
        <v/>
      </c>
      <c r="CG58" s="416" t="str">
        <f t="shared" si="40"/>
        <v/>
      </c>
      <c r="CH58" s="416" t="str">
        <f t="shared" si="41"/>
        <v/>
      </c>
      <c r="CI58" s="416" t="str">
        <f t="shared" si="42"/>
        <v/>
      </c>
      <c r="CJ58" s="416" t="str">
        <f t="shared" si="43"/>
        <v/>
      </c>
      <c r="CK58" s="416" t="str">
        <f t="shared" si="44"/>
        <v/>
      </c>
    </row>
    <row r="59" spans="1:89" ht="16.5">
      <c r="A59" s="3">
        <v>56</v>
      </c>
      <c r="B59" s="3" t="str">
        <v>TVS-1</v>
      </c>
      <c r="C59" s="3" t="str">
        <v>WSLRW-TVS-1</v>
      </c>
      <c r="D59" s="3" t="str">
        <v>|SKU|Firmware Version|Item codes|Hardware Version|FW Released Date (DD/MMM/YYYY)|Summary Information about FW|Sensor Type ID|SKU Name for Software|Edit Date
(DD/MMM/YYYY)|Edit by|Edit Content|Status (Draft, Final)|||||||</v>
      </c>
      <c r="E59" s="3" t="str">
        <v>|WSLRW-TVS|1|WSLRW-TVS-02|1|45373|1.Initial version for WSLRW-TVS-02 only
2.Range: 0.15 - 1.00 Hz|41|Daviteq LoRaWAN Tower Vibration (TVS) Sensor|45377|Engineering Team|Update memory map description|Final|||||||</v>
      </c>
      <c r="F59" s="3" t="str">
        <f t="shared" si="1"/>
        <v>WSLRW-TVS</v>
      </c>
      <c r="G59" s="3" t="str">
        <f t="shared" si="2"/>
        <v>1</v>
      </c>
      <c r="H59" s="50" t="str">
        <f t="shared" si="3"/>
        <v>1</v>
      </c>
      <c r="I59" s="50" t="str">
        <f t="shared" si="4"/>
        <v>WSLRW-TVS-02</v>
      </c>
      <c r="J59" s="3" t="str" cm="1">
        <f t="array" ref="J59">_xlfn.TEXTSPLIT(I59,CHAR(10),,TRUE,0)</f>
        <v>WSLRW-TVS-02</v>
      </c>
      <c r="AX59" s="416" t="str">
        <f t="shared" si="5"/>
        <v>WSLRW-TVS-02|1|1\WSLRW-TVS</v>
      </c>
      <c r="AY59" s="416" t="str">
        <f t="shared" si="6"/>
        <v/>
      </c>
      <c r="AZ59" s="416" t="str">
        <f t="shared" si="7"/>
        <v/>
      </c>
      <c r="BA59" s="416" t="str">
        <f t="shared" si="8"/>
        <v/>
      </c>
      <c r="BB59" s="416" t="str">
        <f t="shared" si="9"/>
        <v/>
      </c>
      <c r="BC59" s="416" t="str">
        <f t="shared" si="10"/>
        <v/>
      </c>
      <c r="BD59" s="416" t="str">
        <f t="shared" si="11"/>
        <v/>
      </c>
      <c r="BE59" s="416" t="str">
        <f t="shared" si="12"/>
        <v/>
      </c>
      <c r="BF59" s="416" t="str">
        <f t="shared" si="13"/>
        <v/>
      </c>
      <c r="BG59" s="416" t="str">
        <f t="shared" si="14"/>
        <v/>
      </c>
      <c r="BH59" s="416" t="str">
        <f t="shared" si="15"/>
        <v/>
      </c>
      <c r="BI59" s="416" t="str">
        <f t="shared" si="16"/>
        <v/>
      </c>
      <c r="BJ59" s="416" t="str">
        <f t="shared" si="17"/>
        <v/>
      </c>
      <c r="BK59" s="416" t="str">
        <f t="shared" si="18"/>
        <v/>
      </c>
      <c r="BL59" s="416" t="str">
        <f t="shared" si="19"/>
        <v/>
      </c>
      <c r="BM59" s="416" t="str">
        <f t="shared" si="20"/>
        <v/>
      </c>
      <c r="BN59" s="416" t="str">
        <f t="shared" si="21"/>
        <v/>
      </c>
      <c r="BO59" s="416" t="str">
        <f t="shared" si="22"/>
        <v/>
      </c>
      <c r="BP59" s="416" t="str">
        <f t="shared" si="23"/>
        <v/>
      </c>
      <c r="BQ59" s="416" t="str">
        <f t="shared" si="24"/>
        <v/>
      </c>
      <c r="BR59" s="416" t="str">
        <f t="shared" si="25"/>
        <v/>
      </c>
      <c r="BS59" s="416" t="str">
        <f t="shared" si="26"/>
        <v/>
      </c>
      <c r="BT59" s="416" t="str">
        <f t="shared" si="27"/>
        <v/>
      </c>
      <c r="BU59" s="416" t="str">
        <f t="shared" si="28"/>
        <v/>
      </c>
      <c r="BV59" s="416" t="str">
        <f t="shared" si="29"/>
        <v/>
      </c>
      <c r="BW59" s="416" t="str">
        <f t="shared" si="30"/>
        <v/>
      </c>
      <c r="BX59" s="416" t="str">
        <f t="shared" si="31"/>
        <v/>
      </c>
      <c r="BY59" s="416" t="str">
        <f t="shared" si="32"/>
        <v/>
      </c>
      <c r="BZ59" s="416" t="str">
        <f t="shared" si="33"/>
        <v/>
      </c>
      <c r="CA59" s="416" t="str">
        <f t="shared" si="34"/>
        <v/>
      </c>
      <c r="CB59" s="416" t="str">
        <f t="shared" si="35"/>
        <v/>
      </c>
      <c r="CC59" s="416" t="str">
        <f t="shared" si="36"/>
        <v/>
      </c>
      <c r="CD59" s="416" t="str">
        <f t="shared" si="37"/>
        <v/>
      </c>
      <c r="CE59" s="416" t="str">
        <f t="shared" si="38"/>
        <v/>
      </c>
      <c r="CF59" s="416" t="str">
        <f t="shared" si="39"/>
        <v/>
      </c>
      <c r="CG59" s="416" t="str">
        <f t="shared" si="40"/>
        <v/>
      </c>
      <c r="CH59" s="416" t="str">
        <f t="shared" si="41"/>
        <v/>
      </c>
      <c r="CI59" s="416" t="str">
        <f t="shared" si="42"/>
        <v/>
      </c>
      <c r="CJ59" s="416" t="str">
        <f t="shared" si="43"/>
        <v/>
      </c>
      <c r="CK59" s="416" t="str">
        <f t="shared" si="44"/>
        <v/>
      </c>
    </row>
    <row r="60" spans="1:89" ht="16.5">
      <c r="A60" s="3">
        <v>57</v>
      </c>
      <c r="B60" s="3" t="str">
        <v>LC-1</v>
      </c>
      <c r="C60" s="3" t="str">
        <v>WSLRW-LC-1</v>
      </c>
      <c r="D60" s="3" t="str">
        <v>|SKU|Firmware Version|Item codes|Hardware Version|FW Released Date (DD/MMM/YYYY)|Summary Information about FW|Sensor Type ID|SKU Name for Software|Edit Date
(DD/MMM/YYYY)|Edit by|Edit Content|Status (Draft, Final)||||||||||||||||||||||</v>
      </c>
      <c r="E60" s="3" t="str">
        <v>|WSLRW-LC|1|WSPLR-LC-01|1|45558|Initial Version|44|LoRaWAN Load Cell Transmitter|45560|Engineering Team|Update memory map description|Final||||||||||||||||||||||</v>
      </c>
      <c r="F60" s="3" t="str">
        <f t="shared" si="1"/>
        <v>WSLRW-LC</v>
      </c>
      <c r="G60" s="3" t="str">
        <f t="shared" si="2"/>
        <v>1</v>
      </c>
      <c r="H60" s="50" t="str">
        <f t="shared" si="3"/>
        <v>1</v>
      </c>
      <c r="I60" s="50" t="str">
        <f t="shared" si="4"/>
        <v>WSPLR-LC-01</v>
      </c>
      <c r="J60" s="3" t="str" cm="1">
        <f t="array" ref="J60">_xlfn.TEXTSPLIT(I60,CHAR(10),,TRUE,0)</f>
        <v>WSPLR-LC-01</v>
      </c>
      <c r="AX60" s="416" t="str">
        <f t="shared" si="5"/>
        <v>WSPLR-LC-01|1|1\WSLRW-LC</v>
      </c>
      <c r="AY60" s="416" t="str">
        <f t="shared" si="6"/>
        <v/>
      </c>
      <c r="AZ60" s="416" t="str">
        <f t="shared" si="7"/>
        <v/>
      </c>
      <c r="BA60" s="416" t="str">
        <f t="shared" si="8"/>
        <v/>
      </c>
      <c r="BB60" s="416" t="str">
        <f t="shared" si="9"/>
        <v/>
      </c>
      <c r="BC60" s="416" t="str">
        <f t="shared" si="10"/>
        <v/>
      </c>
      <c r="BD60" s="416" t="str">
        <f t="shared" si="11"/>
        <v/>
      </c>
      <c r="BE60" s="416" t="str">
        <f t="shared" si="12"/>
        <v/>
      </c>
      <c r="BF60" s="416" t="str">
        <f t="shared" si="13"/>
        <v/>
      </c>
      <c r="BG60" s="416" t="str">
        <f t="shared" si="14"/>
        <v/>
      </c>
      <c r="BH60" s="416" t="str">
        <f t="shared" si="15"/>
        <v/>
      </c>
      <c r="BI60" s="416" t="str">
        <f t="shared" si="16"/>
        <v/>
      </c>
      <c r="BJ60" s="416" t="str">
        <f t="shared" si="17"/>
        <v/>
      </c>
      <c r="BK60" s="416" t="str">
        <f t="shared" si="18"/>
        <v/>
      </c>
      <c r="BL60" s="416" t="str">
        <f t="shared" si="19"/>
        <v/>
      </c>
      <c r="BM60" s="416" t="str">
        <f t="shared" si="20"/>
        <v/>
      </c>
      <c r="BN60" s="416" t="str">
        <f t="shared" si="21"/>
        <v/>
      </c>
      <c r="BO60" s="416" t="str">
        <f t="shared" si="22"/>
        <v/>
      </c>
      <c r="BP60" s="416" t="str">
        <f t="shared" si="23"/>
        <v/>
      </c>
      <c r="BQ60" s="416" t="str">
        <f t="shared" si="24"/>
        <v/>
      </c>
      <c r="BR60" s="416" t="str">
        <f t="shared" si="25"/>
        <v/>
      </c>
      <c r="BS60" s="416" t="str">
        <f t="shared" si="26"/>
        <v/>
      </c>
      <c r="BT60" s="416" t="str">
        <f t="shared" si="27"/>
        <v/>
      </c>
      <c r="BU60" s="416" t="str">
        <f t="shared" si="28"/>
        <v/>
      </c>
      <c r="BV60" s="416" t="str">
        <f t="shared" si="29"/>
        <v/>
      </c>
      <c r="BW60" s="416" t="str">
        <f t="shared" si="30"/>
        <v/>
      </c>
      <c r="BX60" s="416" t="str">
        <f t="shared" si="31"/>
        <v/>
      </c>
      <c r="BY60" s="416" t="str">
        <f t="shared" si="32"/>
        <v/>
      </c>
      <c r="BZ60" s="416" t="str">
        <f t="shared" si="33"/>
        <v/>
      </c>
      <c r="CA60" s="416" t="str">
        <f t="shared" si="34"/>
        <v/>
      </c>
      <c r="CB60" s="416" t="str">
        <f t="shared" si="35"/>
        <v/>
      </c>
      <c r="CC60" s="416" t="str">
        <f t="shared" si="36"/>
        <v/>
      </c>
      <c r="CD60" s="416" t="str">
        <f t="shared" si="37"/>
        <v/>
      </c>
      <c r="CE60" s="416" t="str">
        <f t="shared" si="38"/>
        <v/>
      </c>
      <c r="CF60" s="416" t="str">
        <f t="shared" si="39"/>
        <v/>
      </c>
      <c r="CG60" s="416" t="str">
        <f t="shared" si="40"/>
        <v/>
      </c>
      <c r="CH60" s="416" t="str">
        <f t="shared" si="41"/>
        <v/>
      </c>
      <c r="CI60" s="416" t="str">
        <f t="shared" si="42"/>
        <v/>
      </c>
      <c r="CJ60" s="416" t="str">
        <f t="shared" si="43"/>
        <v/>
      </c>
      <c r="CK60" s="416" t="str">
        <f t="shared" si="44"/>
        <v/>
      </c>
    </row>
    <row r="61" spans="1:89" ht="66">
      <c r="A61" s="3">
        <v>58</v>
      </c>
      <c r="B61" s="3" t="str">
        <v>BV-2</v>
      </c>
      <c r="C61" s="3" t="str">
        <v>WSLRW-BV-2</v>
      </c>
      <c r="D61" s="3" t="str">
        <v>|SKU|Firmware Version|Item codes|Hardware Version|FW Released Date (DD/MMM/YYYY)|Summary Information about FW|Sensor Type ID|SKU Name for Software|Edit Date
(DD/MMM/YYYY)|Edit by|Edit Content|Status (Draft, Final)|||||||</v>
      </c>
      <c r="E61" s="3" t="str">
        <v>|WSLRW-BV|2|WSLRW-BV-BR-20
WSLRW-BV-BR-25
WSLRW-BV-BR-08
WSLRW-BV-BR-15|2|45404|1.Add Schedule
2.Update default EU868
3.Add PRODUCTION_CYCLE_FACTOR|38|Daviteq LoraWAN Mini Motorized Ball Valve (BV)|45406|Engineering Team|Update memory map descriptions|Final|||||||</v>
      </c>
      <c r="F61" s="3" t="str">
        <f t="shared" si="1"/>
        <v>WSLRW-BV</v>
      </c>
      <c r="G61" s="3" t="str">
        <f t="shared" si="2"/>
        <v>2</v>
      </c>
      <c r="H61" s="50" t="str">
        <f t="shared" si="3"/>
        <v>2</v>
      </c>
      <c r="I61" s="50" t="str">
        <f t="shared" si="4"/>
        <v>WSLRW-BV-BR-20
WSLRW-BV-BR-25
WSLRW-BV-BR-08
WSLRW-BV-BR-15</v>
      </c>
      <c r="J61" s="3" t="str" cm="1">
        <f t="array" ref="J61:M61">_xlfn.TEXTSPLIT(I61,CHAR(10),,TRUE,0)</f>
        <v>WSLRW-BV-BR-20</v>
      </c>
      <c r="K61" s="3" t="str">
        <v>WSLRW-BV-BR-25</v>
      </c>
      <c r="L61" s="3" t="str">
        <v>WSLRW-BV-BR-08</v>
      </c>
      <c r="M61" s="3" t="str">
        <v>WSLRW-BV-BR-15</v>
      </c>
      <c r="AX61" s="416" t="str">
        <f t="shared" si="5"/>
        <v>WSLRW-BV-BR-20|2|2\WSLRW-BV</v>
      </c>
      <c r="AY61" s="416" t="str">
        <f t="shared" si="6"/>
        <v>WSLRW-BV-BR-25|2|2\WSLRW-BV</v>
      </c>
      <c r="AZ61" s="416" t="str">
        <f t="shared" si="7"/>
        <v>WSLRW-BV-BR-08|2|2\WSLRW-BV</v>
      </c>
      <c r="BA61" s="416" t="str">
        <f t="shared" si="8"/>
        <v>WSLRW-BV-BR-15|2|2\WSLRW-BV</v>
      </c>
      <c r="BB61" s="416" t="str">
        <f t="shared" si="9"/>
        <v/>
      </c>
      <c r="BC61" s="416" t="str">
        <f t="shared" si="10"/>
        <v/>
      </c>
      <c r="BD61" s="416" t="str">
        <f t="shared" si="11"/>
        <v/>
      </c>
      <c r="BE61" s="416" t="str">
        <f t="shared" si="12"/>
        <v/>
      </c>
      <c r="BF61" s="416" t="str">
        <f t="shared" si="13"/>
        <v/>
      </c>
      <c r="BG61" s="416" t="str">
        <f t="shared" si="14"/>
        <v/>
      </c>
      <c r="BH61" s="416" t="str">
        <f t="shared" si="15"/>
        <v/>
      </c>
      <c r="BI61" s="416" t="str">
        <f t="shared" si="16"/>
        <v/>
      </c>
      <c r="BJ61" s="416" t="str">
        <f t="shared" si="17"/>
        <v/>
      </c>
      <c r="BK61" s="416" t="str">
        <f t="shared" si="18"/>
        <v/>
      </c>
      <c r="BL61" s="416" t="str">
        <f t="shared" si="19"/>
        <v/>
      </c>
      <c r="BM61" s="416" t="str">
        <f t="shared" si="20"/>
        <v/>
      </c>
      <c r="BN61" s="416" t="str">
        <f t="shared" si="21"/>
        <v/>
      </c>
      <c r="BO61" s="416" t="str">
        <f t="shared" si="22"/>
        <v/>
      </c>
      <c r="BP61" s="416" t="str">
        <f t="shared" si="23"/>
        <v/>
      </c>
      <c r="BQ61" s="416" t="str">
        <f t="shared" si="24"/>
        <v/>
      </c>
      <c r="BR61" s="416" t="str">
        <f t="shared" si="25"/>
        <v/>
      </c>
      <c r="BS61" s="416" t="str">
        <f t="shared" si="26"/>
        <v/>
      </c>
      <c r="BT61" s="416" t="str">
        <f t="shared" si="27"/>
        <v/>
      </c>
      <c r="BU61" s="416" t="str">
        <f t="shared" si="28"/>
        <v/>
      </c>
      <c r="BV61" s="416" t="str">
        <f t="shared" si="29"/>
        <v/>
      </c>
      <c r="BW61" s="416" t="str">
        <f t="shared" si="30"/>
        <v/>
      </c>
      <c r="BX61" s="416" t="str">
        <f t="shared" si="31"/>
        <v/>
      </c>
      <c r="BY61" s="416" t="str">
        <f t="shared" si="32"/>
        <v/>
      </c>
      <c r="BZ61" s="416" t="str">
        <f t="shared" si="33"/>
        <v/>
      </c>
      <c r="CA61" s="416" t="str">
        <f t="shared" si="34"/>
        <v/>
      </c>
      <c r="CB61" s="416" t="str">
        <f t="shared" si="35"/>
        <v/>
      </c>
      <c r="CC61" s="416" t="str">
        <f t="shared" si="36"/>
        <v/>
      </c>
      <c r="CD61" s="416" t="str">
        <f t="shared" si="37"/>
        <v/>
      </c>
      <c r="CE61" s="416" t="str">
        <f t="shared" si="38"/>
        <v/>
      </c>
      <c r="CF61" s="416" t="str">
        <f t="shared" si="39"/>
        <v/>
      </c>
      <c r="CG61" s="416" t="str">
        <f t="shared" si="40"/>
        <v/>
      </c>
      <c r="CH61" s="416" t="str">
        <f t="shared" si="41"/>
        <v/>
      </c>
      <c r="CI61" s="416" t="str">
        <f t="shared" si="42"/>
        <v/>
      </c>
      <c r="CJ61" s="416" t="str">
        <f t="shared" si="43"/>
        <v/>
      </c>
      <c r="CK61" s="416" t="str">
        <f t="shared" si="44"/>
        <v/>
      </c>
    </row>
    <row r="62" spans="1:89" ht="33">
      <c r="A62" s="3">
        <v>59</v>
      </c>
      <c r="B62" s="3" t="str">
        <v>SMT-4</v>
      </c>
      <c r="C62" s="3" t="str">
        <v>WSLRW-SMT-4</v>
      </c>
      <c r="D62" s="3" t="str">
        <v>|SKU|Firmware Version|Item codes|Hardware Version|FW Released Date (DD/MMM/YYYY)|Summary Information about FW|Sensor Type ID|SKU Name for Software|Edit Date
(DD/MMM/YYYY)|Edit by|Edit Content|Status (Draft, Final)|||||||</v>
      </c>
      <c r="E62" s="3" t="str">
        <v>|WSLRW-SMT|4|WSLRW-SMT-01
WSLRW-SMT-07|3|45395|1.Add ALARM_FREQ_FACTOR, CYCLIC_FREQ_FACTOR, PRODUCTION_CYCLE_FACTOR (3).
2.Update hw, EU868 (default)
3. Update logic level for sensor input|12|Daviteq LoraWAN Soil Moisture (SMT) Sensor|45409|Engineering Team|Update uplink descriptions|Final|||||||</v>
      </c>
      <c r="F62" s="3" t="str">
        <f t="shared" si="1"/>
        <v>WSLRW-SMT</v>
      </c>
      <c r="G62" s="3" t="str">
        <f t="shared" si="2"/>
        <v>4</v>
      </c>
      <c r="H62" s="50" t="str">
        <f t="shared" si="3"/>
        <v>3</v>
      </c>
      <c r="I62" s="50" t="str">
        <f t="shared" si="4"/>
        <v>WSLRW-SMT-01
WSLRW-SMT-07</v>
      </c>
      <c r="J62" s="3" t="str" cm="1">
        <f t="array" ref="J62:K62">_xlfn.TEXTSPLIT(I62,CHAR(10),,TRUE,0)</f>
        <v>WSLRW-SMT-01</v>
      </c>
      <c r="K62" s="3" t="str">
        <v>WSLRW-SMT-07</v>
      </c>
      <c r="AX62" s="416" t="str">
        <f t="shared" si="5"/>
        <v>WSLRW-SMT-01|3|4\WSLRW-SMT</v>
      </c>
      <c r="AY62" s="416" t="str">
        <f t="shared" si="6"/>
        <v>WSLRW-SMT-07|3|4\WSLRW-SMT</v>
      </c>
      <c r="AZ62" s="416" t="str">
        <f t="shared" si="7"/>
        <v/>
      </c>
      <c r="BA62" s="416" t="str">
        <f t="shared" si="8"/>
        <v/>
      </c>
      <c r="BB62" s="416" t="str">
        <f t="shared" si="9"/>
        <v/>
      </c>
      <c r="BC62" s="416" t="str">
        <f t="shared" si="10"/>
        <v/>
      </c>
      <c r="BD62" s="416" t="str">
        <f t="shared" si="11"/>
        <v/>
      </c>
      <c r="BE62" s="416" t="str">
        <f t="shared" si="12"/>
        <v/>
      </c>
      <c r="BF62" s="416" t="str">
        <f t="shared" si="13"/>
        <v/>
      </c>
      <c r="BG62" s="416" t="str">
        <f t="shared" si="14"/>
        <v/>
      </c>
      <c r="BH62" s="416" t="str">
        <f t="shared" si="15"/>
        <v/>
      </c>
      <c r="BI62" s="416" t="str">
        <f t="shared" si="16"/>
        <v/>
      </c>
      <c r="BJ62" s="416" t="str">
        <f t="shared" si="17"/>
        <v/>
      </c>
      <c r="BK62" s="416" t="str">
        <f t="shared" si="18"/>
        <v/>
      </c>
      <c r="BL62" s="416" t="str">
        <f t="shared" si="19"/>
        <v/>
      </c>
      <c r="BM62" s="416" t="str">
        <f t="shared" si="20"/>
        <v/>
      </c>
      <c r="BN62" s="416" t="str">
        <f t="shared" si="21"/>
        <v/>
      </c>
      <c r="BO62" s="416" t="str">
        <f t="shared" si="22"/>
        <v/>
      </c>
      <c r="BP62" s="416" t="str">
        <f t="shared" si="23"/>
        <v/>
      </c>
      <c r="BQ62" s="416" t="str">
        <f t="shared" si="24"/>
        <v/>
      </c>
      <c r="BR62" s="416" t="str">
        <f t="shared" si="25"/>
        <v/>
      </c>
      <c r="BS62" s="416" t="str">
        <f t="shared" si="26"/>
        <v/>
      </c>
      <c r="BT62" s="416" t="str">
        <f t="shared" si="27"/>
        <v/>
      </c>
      <c r="BU62" s="416" t="str">
        <f t="shared" si="28"/>
        <v/>
      </c>
      <c r="BV62" s="416" t="str">
        <f t="shared" si="29"/>
        <v/>
      </c>
      <c r="BW62" s="416" t="str">
        <f t="shared" si="30"/>
        <v/>
      </c>
      <c r="BX62" s="416" t="str">
        <f t="shared" si="31"/>
        <v/>
      </c>
      <c r="BY62" s="416" t="str">
        <f t="shared" si="32"/>
        <v/>
      </c>
      <c r="BZ62" s="416" t="str">
        <f t="shared" si="33"/>
        <v/>
      </c>
      <c r="CA62" s="416" t="str">
        <f t="shared" si="34"/>
        <v/>
      </c>
      <c r="CB62" s="416" t="str">
        <f t="shared" si="35"/>
        <v/>
      </c>
      <c r="CC62" s="416" t="str">
        <f t="shared" si="36"/>
        <v/>
      </c>
      <c r="CD62" s="416" t="str">
        <f t="shared" si="37"/>
        <v/>
      </c>
      <c r="CE62" s="416" t="str">
        <f t="shared" si="38"/>
        <v/>
      </c>
      <c r="CF62" s="416" t="str">
        <f t="shared" si="39"/>
        <v/>
      </c>
      <c r="CG62" s="416" t="str">
        <f t="shared" si="40"/>
        <v/>
      </c>
      <c r="CH62" s="416" t="str">
        <f t="shared" si="41"/>
        <v/>
      </c>
      <c r="CI62" s="416" t="str">
        <f t="shared" si="42"/>
        <v/>
      </c>
      <c r="CJ62" s="416" t="str">
        <f t="shared" si="43"/>
        <v/>
      </c>
      <c r="CK62" s="416" t="str">
        <f t="shared" si="44"/>
        <v/>
      </c>
    </row>
    <row r="63" spans="1:89" ht="82.5">
      <c r="A63" s="3">
        <v>60</v>
      </c>
      <c r="B63" s="3" t="str">
        <v>AG-10</v>
      </c>
      <c r="C63" s="3" t="str">
        <v>WSLRW-AG-10</v>
      </c>
      <c r="D63" s="3" t="str">
        <v>|SKU|Firmware Version|Item codes|Hardware Version|FW Released Date (DD/MMM/YYYY)|Summary Information about FW|Sensor Type ID|SKU Name for Software|Edit Date
(DD/MMM/YYYY)|Edit by|Edit Content|Status (Draft, Final)|||||||</v>
      </c>
      <c r="E63" s="3" t="str">
        <v>|WSLRW-AG|10|WSLRW-AG-01
WSLRW-AG-02
WSLRW-AG-02S
WSLRWAL-AG-01
WSLRW-AG-02S-XA|3|45423|1.Add PRODUCTION_FREQ_FACTOR,
NUM_OF_RETRY_FOR_COMM, SAMPLE_INTERVAL_FOR_OUTLIER_FILTER, NUM_OF_SAMPLE_FOR_AVG_FILTER
2.Update the previous tilt values if communication error for sensor|13|Daviteq LoRaWAN Tilt (AG) Sensor|45425|Engineering Team|Update comment|Final|||||||</v>
      </c>
      <c r="F63" s="3" t="str">
        <f t="shared" si="1"/>
        <v>WSLRW-AG</v>
      </c>
      <c r="G63" s="3" t="str">
        <f t="shared" si="2"/>
        <v>10</v>
      </c>
      <c r="H63" s="50" t="str">
        <f t="shared" si="3"/>
        <v>3</v>
      </c>
      <c r="I63" s="50" t="str">
        <f t="shared" si="4"/>
        <v>WSLRW-AG-01
WSLRW-AG-02
WSLRW-AG-02S
WSLRWAL-AG-01
WSLRW-AG-02S-XA</v>
      </c>
      <c r="J63" s="3" t="str" cm="1">
        <f t="array" ref="J63:N63">_xlfn.TEXTSPLIT(I63,CHAR(10),,TRUE,0)</f>
        <v>WSLRW-AG-01</v>
      </c>
      <c r="K63" s="3" t="str">
        <v>WSLRW-AG-02</v>
      </c>
      <c r="L63" s="3" t="str">
        <v>WSLRW-AG-02S</v>
      </c>
      <c r="M63" s="3" t="str">
        <v>WSLRWAL-AG-01</v>
      </c>
      <c r="N63" s="3" t="str">
        <v>WSLRW-AG-02S-XA</v>
      </c>
      <c r="AX63" s="416" t="str">
        <f t="shared" si="5"/>
        <v>WSLRW-AG-01|3|10\WSLRW-AG</v>
      </c>
      <c r="AY63" s="416" t="str">
        <f t="shared" si="6"/>
        <v>WSLRW-AG-02|3|10\WSLRW-AG</v>
      </c>
      <c r="AZ63" s="416" t="str">
        <f t="shared" si="7"/>
        <v>WSLRW-AG-02S|3|10\WSLRW-AG</v>
      </c>
      <c r="BA63" s="416" t="str">
        <f t="shared" si="8"/>
        <v>WSLRWAL-AG-01|3|10\WSLRW-AG</v>
      </c>
      <c r="BB63" s="416" t="str">
        <f t="shared" si="9"/>
        <v>WSLRW-AG-02S-XA|3|10\WSLRW-AG</v>
      </c>
      <c r="BC63" s="416" t="str">
        <f t="shared" si="10"/>
        <v/>
      </c>
      <c r="BD63" s="416" t="str">
        <f t="shared" si="11"/>
        <v/>
      </c>
      <c r="BE63" s="416" t="str">
        <f t="shared" si="12"/>
        <v/>
      </c>
      <c r="BF63" s="416" t="str">
        <f t="shared" si="13"/>
        <v/>
      </c>
      <c r="BG63" s="416" t="str">
        <f t="shared" si="14"/>
        <v/>
      </c>
      <c r="BH63" s="416" t="str">
        <f t="shared" si="15"/>
        <v/>
      </c>
      <c r="BI63" s="416" t="str">
        <f t="shared" si="16"/>
        <v/>
      </c>
      <c r="BJ63" s="416" t="str">
        <f t="shared" si="17"/>
        <v/>
      </c>
      <c r="BK63" s="416" t="str">
        <f t="shared" si="18"/>
        <v/>
      </c>
      <c r="BL63" s="416" t="str">
        <f t="shared" si="19"/>
        <v/>
      </c>
      <c r="BM63" s="416" t="str">
        <f t="shared" si="20"/>
        <v/>
      </c>
      <c r="BN63" s="416" t="str">
        <f t="shared" si="21"/>
        <v/>
      </c>
      <c r="BO63" s="416" t="str">
        <f t="shared" si="22"/>
        <v/>
      </c>
      <c r="BP63" s="416" t="str">
        <f t="shared" si="23"/>
        <v/>
      </c>
      <c r="BQ63" s="416" t="str">
        <f t="shared" si="24"/>
        <v/>
      </c>
      <c r="BR63" s="416" t="str">
        <f t="shared" si="25"/>
        <v/>
      </c>
      <c r="BS63" s="416" t="str">
        <f t="shared" si="26"/>
        <v/>
      </c>
      <c r="BT63" s="416" t="str">
        <f t="shared" si="27"/>
        <v/>
      </c>
      <c r="BU63" s="416" t="str">
        <f t="shared" si="28"/>
        <v/>
      </c>
      <c r="BV63" s="416" t="str">
        <f t="shared" si="29"/>
        <v/>
      </c>
      <c r="BW63" s="416" t="str">
        <f t="shared" si="30"/>
        <v/>
      </c>
      <c r="BX63" s="416" t="str">
        <f t="shared" si="31"/>
        <v/>
      </c>
      <c r="BY63" s="416" t="str">
        <f t="shared" si="32"/>
        <v/>
      </c>
      <c r="BZ63" s="416" t="str">
        <f t="shared" si="33"/>
        <v/>
      </c>
      <c r="CA63" s="416" t="str">
        <f t="shared" si="34"/>
        <v/>
      </c>
      <c r="CB63" s="416" t="str">
        <f t="shared" si="35"/>
        <v/>
      </c>
      <c r="CC63" s="416" t="str">
        <f t="shared" si="36"/>
        <v/>
      </c>
      <c r="CD63" s="416" t="str">
        <f t="shared" si="37"/>
        <v/>
      </c>
      <c r="CE63" s="416" t="str">
        <f t="shared" si="38"/>
        <v/>
      </c>
      <c r="CF63" s="416" t="str">
        <f t="shared" si="39"/>
        <v/>
      </c>
      <c r="CG63" s="416" t="str">
        <f t="shared" si="40"/>
        <v/>
      </c>
      <c r="CH63" s="416" t="str">
        <f t="shared" si="41"/>
        <v/>
      </c>
      <c r="CI63" s="416" t="str">
        <f t="shared" si="42"/>
        <v/>
      </c>
      <c r="CJ63" s="416" t="str">
        <f t="shared" si="43"/>
        <v/>
      </c>
      <c r="CK63" s="416" t="str">
        <f t="shared" si="44"/>
        <v/>
      </c>
    </row>
    <row r="64" spans="1:89" ht="33">
      <c r="A64" s="3">
        <v>61</v>
      </c>
      <c r="B64" s="3" t="str">
        <v>TC-1</v>
      </c>
      <c r="C64" s="3" t="str">
        <v>WSLRW-TC-1</v>
      </c>
      <c r="D64" s="3" t="str">
        <v>|SKU|Firmware Version|Item codes|Hardware Version|FW Released Date (DD/MMM/YYYY)|Summary Information about FW|Sensor Type ID|SKU Name for Software|Edit Date
(DD/MMM/YYYY)|Edit by|Edit Content|Status (Draft, Final)|||||||</v>
      </c>
      <c r="E64" s="3" t="str">
        <v>|WSLRW-TC|1|WSLRWAL-TC-01
WSLRW-TCK-01|1|45430|Initial version (Only  Thermocouple K)|46|Daviteq LoRaWAN Thermocouple Sensor|45435|Engineering Team|Update memmap parameter name|Final|||||||</v>
      </c>
      <c r="F64" s="3" t="str">
        <f t="shared" si="1"/>
        <v>WSLRW-TC</v>
      </c>
      <c r="G64" s="3" t="str">
        <f t="shared" si="2"/>
        <v>1</v>
      </c>
      <c r="H64" s="50" t="str">
        <f t="shared" si="3"/>
        <v>1</v>
      </c>
      <c r="I64" s="50" t="str">
        <f t="shared" si="4"/>
        <v>WSLRWAL-TC-01
WSLRW-TCK-01</v>
      </c>
      <c r="J64" s="3" t="str" cm="1">
        <f t="array" ref="J64:K64">_xlfn.TEXTSPLIT(I64,CHAR(10),,TRUE,0)</f>
        <v>WSLRWAL-TC-01</v>
      </c>
      <c r="K64" s="3" t="str">
        <v>WSLRW-TCK-01</v>
      </c>
      <c r="AX64" s="416" t="str">
        <f t="shared" si="5"/>
        <v>WSLRWAL-TC-01|1|1\WSLRW-TC</v>
      </c>
      <c r="AY64" s="416" t="str">
        <f t="shared" si="6"/>
        <v>WSLRW-TCK-01|1|1\WSLRW-TC</v>
      </c>
      <c r="AZ64" s="416" t="str">
        <f t="shared" si="7"/>
        <v/>
      </c>
      <c r="BA64" s="416" t="str">
        <f t="shared" si="8"/>
        <v/>
      </c>
      <c r="BB64" s="416" t="str">
        <f t="shared" si="9"/>
        <v/>
      </c>
      <c r="BC64" s="416" t="str">
        <f t="shared" si="10"/>
        <v/>
      </c>
      <c r="BD64" s="416" t="str">
        <f t="shared" si="11"/>
        <v/>
      </c>
      <c r="BE64" s="416" t="str">
        <f t="shared" si="12"/>
        <v/>
      </c>
      <c r="BF64" s="416" t="str">
        <f t="shared" si="13"/>
        <v/>
      </c>
      <c r="BG64" s="416" t="str">
        <f t="shared" si="14"/>
        <v/>
      </c>
      <c r="BH64" s="416" t="str">
        <f t="shared" si="15"/>
        <v/>
      </c>
      <c r="BI64" s="416" t="str">
        <f t="shared" si="16"/>
        <v/>
      </c>
      <c r="BJ64" s="416" t="str">
        <f t="shared" si="17"/>
        <v/>
      </c>
      <c r="BK64" s="416" t="str">
        <f t="shared" si="18"/>
        <v/>
      </c>
      <c r="BL64" s="416" t="str">
        <f t="shared" si="19"/>
        <v/>
      </c>
      <c r="BM64" s="416" t="str">
        <f t="shared" si="20"/>
        <v/>
      </c>
      <c r="BN64" s="416" t="str">
        <f t="shared" si="21"/>
        <v/>
      </c>
      <c r="BO64" s="416" t="str">
        <f t="shared" si="22"/>
        <v/>
      </c>
      <c r="BP64" s="416" t="str">
        <f t="shared" si="23"/>
        <v/>
      </c>
      <c r="BQ64" s="416" t="str">
        <f t="shared" si="24"/>
        <v/>
      </c>
      <c r="BR64" s="416" t="str">
        <f t="shared" si="25"/>
        <v/>
      </c>
      <c r="BS64" s="416" t="str">
        <f t="shared" si="26"/>
        <v/>
      </c>
      <c r="BT64" s="416" t="str">
        <f t="shared" si="27"/>
        <v/>
      </c>
      <c r="BU64" s="416" t="str">
        <f t="shared" si="28"/>
        <v/>
      </c>
      <c r="BV64" s="416" t="str">
        <f t="shared" si="29"/>
        <v/>
      </c>
      <c r="BW64" s="416" t="str">
        <f t="shared" si="30"/>
        <v/>
      </c>
      <c r="BX64" s="416" t="str">
        <f t="shared" si="31"/>
        <v/>
      </c>
      <c r="BY64" s="416" t="str">
        <f t="shared" si="32"/>
        <v/>
      </c>
      <c r="BZ64" s="416" t="str">
        <f t="shared" si="33"/>
        <v/>
      </c>
      <c r="CA64" s="416" t="str">
        <f t="shared" si="34"/>
        <v/>
      </c>
      <c r="CB64" s="416" t="str">
        <f t="shared" si="35"/>
        <v/>
      </c>
      <c r="CC64" s="416" t="str">
        <f t="shared" si="36"/>
        <v/>
      </c>
      <c r="CD64" s="416" t="str">
        <f t="shared" si="37"/>
        <v/>
      </c>
      <c r="CE64" s="416" t="str">
        <f t="shared" si="38"/>
        <v/>
      </c>
      <c r="CF64" s="416" t="str">
        <f t="shared" si="39"/>
        <v/>
      </c>
      <c r="CG64" s="416" t="str">
        <f t="shared" si="40"/>
        <v/>
      </c>
      <c r="CH64" s="416" t="str">
        <f t="shared" si="41"/>
        <v/>
      </c>
      <c r="CI64" s="416" t="str">
        <f t="shared" si="42"/>
        <v/>
      </c>
      <c r="CJ64" s="416" t="str">
        <f t="shared" si="43"/>
        <v/>
      </c>
      <c r="CK64" s="416" t="str">
        <f t="shared" si="44"/>
        <v/>
      </c>
    </row>
    <row r="65" spans="1:89" ht="33">
      <c r="A65" s="3">
        <v>62</v>
      </c>
      <c r="B65" s="3" t="str">
        <v>SMT-5</v>
      </c>
      <c r="C65" s="3" t="str">
        <v>WSLRW-SMT-5</v>
      </c>
      <c r="D65" s="3" t="str">
        <v>|SKU|Firmware Version|Item codes|Hardware Version|FW Released Date (DD/MMM/YYYY)|Summary Information about FW|Sensor Type ID|SKU Name for Software|Edit Date
(DD/MMM/YYYY)|Edit by|Edit Content|Status (Draft, Final)||||||||||||||||||||||</v>
      </c>
      <c r="E65" s="3" t="str">
        <v>|WSLRW-SMT|5|WSLRW-SMT-01
WSLRW-SMT-07|3|45434|*Update delay 1s then send data
*Adjust lower voltage output to SMT module|12|Daviteq LoraWAN Soil Moisture (SMT) Sensor|45436|Engineering Team|Update summary information|Final||||||||||||||||||||||</v>
      </c>
      <c r="F65" s="3" t="str">
        <f t="shared" si="1"/>
        <v>WSLRW-SMT</v>
      </c>
      <c r="G65" s="3" t="str">
        <f t="shared" si="2"/>
        <v>5</v>
      </c>
      <c r="H65" s="50" t="str">
        <f t="shared" si="3"/>
        <v>3</v>
      </c>
      <c r="I65" s="50" t="str">
        <f t="shared" si="4"/>
        <v>WSLRW-SMT-01
WSLRW-SMT-07</v>
      </c>
      <c r="J65" s="3" t="str" cm="1">
        <f t="array" ref="J65:K65">_xlfn.TEXTSPLIT(I65,CHAR(10),,TRUE,0)</f>
        <v>WSLRW-SMT-01</v>
      </c>
      <c r="K65" s="3" t="str">
        <v>WSLRW-SMT-07</v>
      </c>
      <c r="AX65" s="416" t="str">
        <f t="shared" si="5"/>
        <v>WSLRW-SMT-01|3|5\WSLRW-SMT</v>
      </c>
      <c r="AY65" s="416" t="str">
        <f t="shared" si="6"/>
        <v>WSLRW-SMT-07|3|5\WSLRW-SMT</v>
      </c>
      <c r="AZ65" s="416" t="str">
        <f t="shared" si="7"/>
        <v/>
      </c>
      <c r="BA65" s="416" t="str">
        <f t="shared" si="8"/>
        <v/>
      </c>
      <c r="BB65" s="416" t="str">
        <f t="shared" si="9"/>
        <v/>
      </c>
      <c r="BC65" s="416" t="str">
        <f t="shared" si="10"/>
        <v/>
      </c>
      <c r="BD65" s="416" t="str">
        <f t="shared" si="11"/>
        <v/>
      </c>
      <c r="BE65" s="416" t="str">
        <f t="shared" si="12"/>
        <v/>
      </c>
      <c r="BF65" s="416" t="str">
        <f t="shared" si="13"/>
        <v/>
      </c>
      <c r="BG65" s="416" t="str">
        <f t="shared" si="14"/>
        <v/>
      </c>
      <c r="BH65" s="416" t="str">
        <f t="shared" si="15"/>
        <v/>
      </c>
      <c r="BI65" s="416" t="str">
        <f t="shared" si="16"/>
        <v/>
      </c>
      <c r="BJ65" s="416" t="str">
        <f t="shared" si="17"/>
        <v/>
      </c>
      <c r="BK65" s="416" t="str">
        <f t="shared" si="18"/>
        <v/>
      </c>
      <c r="BL65" s="416" t="str">
        <f t="shared" si="19"/>
        <v/>
      </c>
      <c r="BM65" s="416" t="str">
        <f t="shared" si="20"/>
        <v/>
      </c>
      <c r="BN65" s="416" t="str">
        <f t="shared" si="21"/>
        <v/>
      </c>
      <c r="BO65" s="416" t="str">
        <f t="shared" si="22"/>
        <v/>
      </c>
      <c r="BP65" s="416" t="str">
        <f t="shared" si="23"/>
        <v/>
      </c>
      <c r="BQ65" s="416" t="str">
        <f t="shared" si="24"/>
        <v/>
      </c>
      <c r="BR65" s="416" t="str">
        <f t="shared" si="25"/>
        <v/>
      </c>
      <c r="BS65" s="416" t="str">
        <f t="shared" si="26"/>
        <v/>
      </c>
      <c r="BT65" s="416" t="str">
        <f t="shared" si="27"/>
        <v/>
      </c>
      <c r="BU65" s="416" t="str">
        <f t="shared" si="28"/>
        <v/>
      </c>
      <c r="BV65" s="416" t="str">
        <f t="shared" si="29"/>
        <v/>
      </c>
      <c r="BW65" s="416" t="str">
        <f t="shared" si="30"/>
        <v/>
      </c>
      <c r="BX65" s="416" t="str">
        <f t="shared" si="31"/>
        <v/>
      </c>
      <c r="BY65" s="416" t="str">
        <f t="shared" si="32"/>
        <v/>
      </c>
      <c r="BZ65" s="416" t="str">
        <f t="shared" si="33"/>
        <v/>
      </c>
      <c r="CA65" s="416" t="str">
        <f t="shared" si="34"/>
        <v/>
      </c>
      <c r="CB65" s="416" t="str">
        <f t="shared" si="35"/>
        <v/>
      </c>
      <c r="CC65" s="416" t="str">
        <f t="shared" si="36"/>
        <v/>
      </c>
      <c r="CD65" s="416" t="str">
        <f t="shared" si="37"/>
        <v/>
      </c>
      <c r="CE65" s="416" t="str">
        <f t="shared" si="38"/>
        <v/>
      </c>
      <c r="CF65" s="416" t="str">
        <f t="shared" si="39"/>
        <v/>
      </c>
      <c r="CG65" s="416" t="str">
        <f t="shared" si="40"/>
        <v/>
      </c>
      <c r="CH65" s="416" t="str">
        <f t="shared" si="41"/>
        <v/>
      </c>
      <c r="CI65" s="416" t="str">
        <f t="shared" si="42"/>
        <v/>
      </c>
      <c r="CJ65" s="416" t="str">
        <f t="shared" si="43"/>
        <v/>
      </c>
      <c r="CK65" s="416" t="str">
        <f t="shared" si="44"/>
        <v/>
      </c>
    </row>
    <row r="66" spans="1:89" ht="99">
      <c r="A66" s="3">
        <v>63</v>
      </c>
      <c r="B66" s="3" t="str">
        <v>BAT-2</v>
      </c>
      <c r="C66" s="3" t="str">
        <v>WSLRW-BAT-2</v>
      </c>
      <c r="D66" s="3" t="str">
        <v>|SKU|Firmware Version|Item codes|Hardware Version|FW Released Date (DD/MMM/YYYY)|Summary Information about FW|Sensor Type ID|SKU Name for Software|Edit Date
(DD/MMM/YYYY)|Edit by|Edit Content|Status (Draft, Final)|||||||</v>
      </c>
      <c r="E66" s="3" t="str">
        <v>|WSLRW-BAT|2|WSPPW-BAT-12-120AH-LRW-01
WSPPW-BAT-12-20AH-LRW-01
WSPPW-BAT-12-40AH-LRW-01|2|45485|1.Update retry communication with BMS if hardware error.
2.Update hardware.
3. Add alarm of direct charge
4. Add solar voltage, direct charge command and BMS status to uplink|43|LoRaWAN Battery Pack|45488|Engineering Team|Update memory map contents|Final|||||||</v>
      </c>
      <c r="F66" s="3" t="str">
        <f t="shared" si="1"/>
        <v>WSLRW-BAT</v>
      </c>
      <c r="G66" s="3" t="str">
        <f t="shared" si="2"/>
        <v>2</v>
      </c>
      <c r="H66" s="50" t="str">
        <f t="shared" si="3"/>
        <v>2</v>
      </c>
      <c r="I66" s="50" t="str">
        <f t="shared" si="4"/>
        <v>WSPPW-BAT-12-120AH-LRW-01
WSPPW-BAT-12-20AH-LRW-01
WSPPW-BAT-12-40AH-LRW-01</v>
      </c>
      <c r="J66" s="3" t="str" cm="1">
        <f t="array" ref="J66:L66">_xlfn.TEXTSPLIT(I66,CHAR(10),,TRUE,0)</f>
        <v>WSPPW-BAT-12-120AH-LRW-01</v>
      </c>
      <c r="K66" s="3" t="str">
        <v>WSPPW-BAT-12-20AH-LRW-01</v>
      </c>
      <c r="L66" s="3" t="str">
        <v>WSPPW-BAT-12-40AH-LRW-01</v>
      </c>
      <c r="AX66" s="416" t="str">
        <f t="shared" si="5"/>
        <v>WSPPW-BAT-12-120AH-LRW-01|2|2\WSLRW-BAT</v>
      </c>
      <c r="AY66" s="416" t="str">
        <f t="shared" si="6"/>
        <v>WSPPW-BAT-12-20AH-LRW-01|2|2\WSLRW-BAT</v>
      </c>
      <c r="AZ66" s="416" t="str">
        <f t="shared" si="7"/>
        <v>WSPPW-BAT-12-40AH-LRW-01|2|2\WSLRW-BAT</v>
      </c>
      <c r="BA66" s="416" t="str">
        <f t="shared" si="8"/>
        <v/>
      </c>
      <c r="BB66" s="416" t="str">
        <f t="shared" si="9"/>
        <v/>
      </c>
      <c r="BC66" s="416" t="str">
        <f t="shared" si="10"/>
        <v/>
      </c>
      <c r="BD66" s="416" t="str">
        <f t="shared" si="11"/>
        <v/>
      </c>
      <c r="BE66" s="416" t="str">
        <f t="shared" si="12"/>
        <v/>
      </c>
      <c r="BF66" s="416" t="str">
        <f t="shared" si="13"/>
        <v/>
      </c>
      <c r="BG66" s="416" t="str">
        <f t="shared" si="14"/>
        <v/>
      </c>
      <c r="BH66" s="416" t="str">
        <f t="shared" si="15"/>
        <v/>
      </c>
      <c r="BI66" s="416" t="str">
        <f t="shared" si="16"/>
        <v/>
      </c>
      <c r="BJ66" s="416" t="str">
        <f t="shared" si="17"/>
        <v/>
      </c>
      <c r="BK66" s="416" t="str">
        <f t="shared" si="18"/>
        <v/>
      </c>
      <c r="BL66" s="416" t="str">
        <f t="shared" si="19"/>
        <v/>
      </c>
      <c r="BM66" s="416" t="str">
        <f t="shared" si="20"/>
        <v/>
      </c>
      <c r="BN66" s="416" t="str">
        <f t="shared" si="21"/>
        <v/>
      </c>
      <c r="BO66" s="416" t="str">
        <f t="shared" si="22"/>
        <v/>
      </c>
      <c r="BP66" s="416" t="str">
        <f t="shared" si="23"/>
        <v/>
      </c>
      <c r="BQ66" s="416" t="str">
        <f t="shared" si="24"/>
        <v/>
      </c>
      <c r="BR66" s="416" t="str">
        <f t="shared" si="25"/>
        <v/>
      </c>
      <c r="BS66" s="416" t="str">
        <f t="shared" si="26"/>
        <v/>
      </c>
      <c r="BT66" s="416" t="str">
        <f t="shared" si="27"/>
        <v/>
      </c>
      <c r="BU66" s="416" t="str">
        <f t="shared" si="28"/>
        <v/>
      </c>
      <c r="BV66" s="416" t="str">
        <f t="shared" si="29"/>
        <v/>
      </c>
      <c r="BW66" s="416" t="str">
        <f t="shared" si="30"/>
        <v/>
      </c>
      <c r="BX66" s="416" t="str">
        <f t="shared" si="31"/>
        <v/>
      </c>
      <c r="BY66" s="416" t="str">
        <f t="shared" si="32"/>
        <v/>
      </c>
      <c r="BZ66" s="416" t="str">
        <f t="shared" si="33"/>
        <v/>
      </c>
      <c r="CA66" s="416" t="str">
        <f t="shared" si="34"/>
        <v/>
      </c>
      <c r="CB66" s="416" t="str">
        <f t="shared" si="35"/>
        <v/>
      </c>
      <c r="CC66" s="416" t="str">
        <f t="shared" si="36"/>
        <v/>
      </c>
      <c r="CD66" s="416" t="str">
        <f t="shared" si="37"/>
        <v/>
      </c>
      <c r="CE66" s="416" t="str">
        <f t="shared" si="38"/>
        <v/>
      </c>
      <c r="CF66" s="416" t="str">
        <f t="shared" si="39"/>
        <v/>
      </c>
      <c r="CG66" s="416" t="str">
        <f t="shared" si="40"/>
        <v/>
      </c>
      <c r="CH66" s="416" t="str">
        <f t="shared" si="41"/>
        <v/>
      </c>
      <c r="CI66" s="416" t="str">
        <f t="shared" si="42"/>
        <v/>
      </c>
      <c r="CJ66" s="416" t="str">
        <f t="shared" si="43"/>
        <v/>
      </c>
      <c r="CK66" s="416" t="str">
        <f t="shared" si="44"/>
        <v/>
      </c>
    </row>
    <row r="67" spans="1:89" ht="148.5">
      <c r="A67" s="3">
        <v>64</v>
      </c>
      <c r="B67" s="3" t="str">
        <v>EXPPS-4</v>
      </c>
      <c r="C67" s="3" t="str">
        <v>WSLRW-EXPPS-4</v>
      </c>
      <c r="D67" s="3" t="str">
        <v>|SKU|Firmware Version|Item codes|Hardware Version|FW Released Date (DD/MMM/YYYY)|Summary Information about FW|Sensor Type ID|SKU Name for Software|Edit Date
(DD/MMM/YYYY)|Edit by|Edit Content|Status (Draft, Final)|||||||</v>
      </c>
      <c r="E67" s="3" t="str">
        <v>|WSLRW-EXPPS|4|UPG-WSLRWEX-PPS-10
UPG-WSLRWEX-PPS-100
WSLRWEX-PPS-G10-01
WSLRWEX-PPS-G1000-01
WSLRWEX-PPS-G200-01
WSLRWEX-PPS-G275-01
WSLRWEX-PPS-G400-01
WSLRWEX-PPS-SAMPLE
WSLRWEX-PPS-G20-01|3|45460|1.Change new HW (HW3)
2.Add PRODUCTION_FREQ_FACTOR _W_PASSWORD.
3.Update default frequency plan of EU868|29|Daviteq LoRaWAN Exd Pressure (PPS) Sensor|45460|Engineering Team|Update memory map description|Final|||||||</v>
      </c>
      <c r="F67" s="3" t="str">
        <f t="shared" si="1"/>
        <v>WSLRW-EXPPS</v>
      </c>
      <c r="G67" s="3" t="str">
        <f t="shared" si="2"/>
        <v>4</v>
      </c>
      <c r="H67" s="50" t="str">
        <f t="shared" si="3"/>
        <v>3</v>
      </c>
      <c r="I67" s="50" t="str">
        <f t="shared" si="4"/>
        <v>UPG-WSLRWEX-PPS-10
UPG-WSLRWEX-PPS-100
WSLRWEX-PPS-G10-01
WSLRWEX-PPS-G1000-01
WSLRWEX-PPS-G200-01
WSLRWEX-PPS-G275-01
WSLRWEX-PPS-G400-01
WSLRWEX-PPS-SAMPLE
WSLRWEX-PPS-G20-01</v>
      </c>
      <c r="J67" s="3" t="str" cm="1">
        <f t="array" ref="J67:R67">_xlfn.TEXTSPLIT(I67,CHAR(10),,TRUE,0)</f>
        <v>UPG-WSLRWEX-PPS-10</v>
      </c>
      <c r="K67" s="3" t="str">
        <v>UPG-WSLRWEX-PPS-100</v>
      </c>
      <c r="L67" s="3" t="str">
        <v>WSLRWEX-PPS-G10-01</v>
      </c>
      <c r="M67" s="3" t="str">
        <v>WSLRWEX-PPS-G1000-01</v>
      </c>
      <c r="N67" s="3" t="str">
        <v>WSLRWEX-PPS-G200-01</v>
      </c>
      <c r="O67" s="3" t="str">
        <v>WSLRWEX-PPS-G275-01</v>
      </c>
      <c r="P67" s="3" t="str">
        <v>WSLRWEX-PPS-G400-01</v>
      </c>
      <c r="Q67" s="3" t="str">
        <v>WSLRWEX-PPS-SAMPLE</v>
      </c>
      <c r="R67" s="3" t="str">
        <v>WSLRWEX-PPS-G20-01</v>
      </c>
      <c r="AX67" s="416" t="str">
        <f t="shared" si="5"/>
        <v>UPG-WSLRWEX-PPS-10|3|4\WSLRW-EXPPS</v>
      </c>
      <c r="AY67" s="416" t="str">
        <f t="shared" si="6"/>
        <v>UPG-WSLRWEX-PPS-100|3|4\WSLRW-EXPPS</v>
      </c>
      <c r="AZ67" s="416" t="str">
        <f t="shared" si="7"/>
        <v>WSLRWEX-PPS-G10-01|3|4\WSLRW-EXPPS</v>
      </c>
      <c r="BA67" s="416" t="str">
        <f t="shared" si="8"/>
        <v>WSLRWEX-PPS-G1000-01|3|4\WSLRW-EXPPS</v>
      </c>
      <c r="BB67" s="416" t="str">
        <f t="shared" si="9"/>
        <v>WSLRWEX-PPS-G200-01|3|4\WSLRW-EXPPS</v>
      </c>
      <c r="BC67" s="416" t="str">
        <f t="shared" si="10"/>
        <v>WSLRWEX-PPS-G275-01|3|4\WSLRW-EXPPS</v>
      </c>
      <c r="BD67" s="416" t="str">
        <f t="shared" si="11"/>
        <v>WSLRWEX-PPS-G400-01|3|4\WSLRW-EXPPS</v>
      </c>
      <c r="BE67" s="416" t="str">
        <f t="shared" si="12"/>
        <v>WSLRWEX-PPS-SAMPLE|3|4\WSLRW-EXPPS</v>
      </c>
      <c r="BF67" s="416" t="str">
        <f t="shared" si="13"/>
        <v>WSLRWEX-PPS-G20-01|3|4\WSLRW-EXPPS</v>
      </c>
      <c r="BG67" s="416" t="str">
        <f t="shared" si="14"/>
        <v/>
      </c>
      <c r="BH67" s="416" t="str">
        <f t="shared" si="15"/>
        <v/>
      </c>
      <c r="BI67" s="416" t="str">
        <f t="shared" si="16"/>
        <v/>
      </c>
      <c r="BJ67" s="416" t="str">
        <f t="shared" si="17"/>
        <v/>
      </c>
      <c r="BK67" s="416" t="str">
        <f t="shared" si="18"/>
        <v/>
      </c>
      <c r="BL67" s="416" t="str">
        <f t="shared" si="19"/>
        <v/>
      </c>
      <c r="BM67" s="416" t="str">
        <f t="shared" si="20"/>
        <v/>
      </c>
      <c r="BN67" s="416" t="str">
        <f t="shared" si="21"/>
        <v/>
      </c>
      <c r="BO67" s="416" t="str">
        <f t="shared" si="22"/>
        <v/>
      </c>
      <c r="BP67" s="416" t="str">
        <f t="shared" si="23"/>
        <v/>
      </c>
      <c r="BQ67" s="416" t="str">
        <f t="shared" si="24"/>
        <v/>
      </c>
      <c r="BR67" s="416" t="str">
        <f t="shared" si="25"/>
        <v/>
      </c>
      <c r="BS67" s="416" t="str">
        <f t="shared" si="26"/>
        <v/>
      </c>
      <c r="BT67" s="416" t="str">
        <f t="shared" si="27"/>
        <v/>
      </c>
      <c r="BU67" s="416" t="str">
        <f t="shared" si="28"/>
        <v/>
      </c>
      <c r="BV67" s="416" t="str">
        <f t="shared" si="29"/>
        <v/>
      </c>
      <c r="BW67" s="416" t="str">
        <f t="shared" si="30"/>
        <v/>
      </c>
      <c r="BX67" s="416" t="str">
        <f t="shared" si="31"/>
        <v/>
      </c>
      <c r="BY67" s="416" t="str">
        <f t="shared" si="32"/>
        <v/>
      </c>
      <c r="BZ67" s="416" t="str">
        <f t="shared" si="33"/>
        <v/>
      </c>
      <c r="CA67" s="416" t="str">
        <f t="shared" si="34"/>
        <v/>
      </c>
      <c r="CB67" s="416" t="str">
        <f t="shared" si="35"/>
        <v/>
      </c>
      <c r="CC67" s="416" t="str">
        <f t="shared" si="36"/>
        <v/>
      </c>
      <c r="CD67" s="416" t="str">
        <f t="shared" si="37"/>
        <v/>
      </c>
      <c r="CE67" s="416" t="str">
        <f t="shared" si="38"/>
        <v/>
      </c>
      <c r="CF67" s="416" t="str">
        <f t="shared" si="39"/>
        <v/>
      </c>
      <c r="CG67" s="416" t="str">
        <f t="shared" si="40"/>
        <v/>
      </c>
      <c r="CH67" s="416" t="str">
        <f t="shared" si="41"/>
        <v/>
      </c>
      <c r="CI67" s="416" t="str">
        <f t="shared" si="42"/>
        <v/>
      </c>
      <c r="CJ67" s="416" t="str">
        <f t="shared" si="43"/>
        <v/>
      </c>
      <c r="CK67" s="416" t="str">
        <f t="shared" si="44"/>
        <v/>
      </c>
    </row>
    <row r="68" spans="1:89" ht="66">
      <c r="A68" s="3">
        <v>65</v>
      </c>
      <c r="B68" s="3" t="str">
        <v>BV-3</v>
      </c>
      <c r="C68" s="3" t="str">
        <v>WSLRW-BV-3</v>
      </c>
      <c r="D68" s="3" t="str">
        <v>|SKU|Firmware Version|Item codes|Hardware Version|FW Released Date (DD/MMM/YYYY)|Summary Information about FW|Sensor Type ID|SKU Name for Software|Edit Date
(DD/MMM/YYYY)|Edit by|Edit Content|Status (Draft, Final)|||||||</v>
      </c>
      <c r="E68" s="3" t="str">
        <v>|WSLRW-BV|3|WSLRW-BV-BR-20
WSLRW-BV-BR-25
WSLRW-BV-BR-08
WSLRW-BV-BR-15|3|45460|1.Add reed switch to power reset 
2. Add connector for external power supply
3. Update to EEPROM the TIMER/COUNTER during power reset
4.Update value of DEFAULT_COMMAND (2), OTHER_INFOR, VALVE_OPENING_TIME (7) and VALVE_CLOSING_TIME (7)|38|Daviteq LoraWAN Mini Motorized Ball Valve (BV)|45461|Engineering Team|Update memory map descriptions|Final|||||||</v>
      </c>
      <c r="F68" s="3" t="str">
        <f t="shared" si="1"/>
        <v>WSLRW-BV</v>
      </c>
      <c r="G68" s="3" t="str">
        <f t="shared" si="2"/>
        <v>3</v>
      </c>
      <c r="H68" s="50" t="str">
        <f t="shared" si="3"/>
        <v>3</v>
      </c>
      <c r="I68" s="50" t="str">
        <f t="shared" si="4"/>
        <v>WSLRW-BV-BR-20
WSLRW-BV-BR-25
WSLRW-BV-BR-08
WSLRW-BV-BR-15</v>
      </c>
      <c r="J68" s="3" t="str" cm="1">
        <f t="array" ref="J68:M68">_xlfn.TEXTSPLIT(I68,CHAR(10),,TRUE,0)</f>
        <v>WSLRW-BV-BR-20</v>
      </c>
      <c r="K68" s="3" t="str">
        <v>WSLRW-BV-BR-25</v>
      </c>
      <c r="L68" s="3" t="str">
        <v>WSLRW-BV-BR-08</v>
      </c>
      <c r="M68" s="3" t="str">
        <v>WSLRW-BV-BR-15</v>
      </c>
      <c r="AX68" s="416" t="str">
        <f t="shared" si="5"/>
        <v>WSLRW-BV-BR-20|3|3\WSLRW-BV</v>
      </c>
      <c r="AY68" s="416" t="str">
        <f t="shared" si="6"/>
        <v>WSLRW-BV-BR-25|3|3\WSLRW-BV</v>
      </c>
      <c r="AZ68" s="416" t="str">
        <f t="shared" si="7"/>
        <v>WSLRW-BV-BR-08|3|3\WSLRW-BV</v>
      </c>
      <c r="BA68" s="416" t="str">
        <f t="shared" si="8"/>
        <v>WSLRW-BV-BR-15|3|3\WSLRW-BV</v>
      </c>
      <c r="BB68" s="416" t="str">
        <f t="shared" si="9"/>
        <v/>
      </c>
      <c r="BC68" s="416" t="str">
        <f t="shared" si="10"/>
        <v/>
      </c>
      <c r="BD68" s="416" t="str">
        <f t="shared" si="11"/>
        <v/>
      </c>
      <c r="BE68" s="416" t="str">
        <f t="shared" si="12"/>
        <v/>
      </c>
      <c r="BF68" s="416" t="str">
        <f t="shared" si="13"/>
        <v/>
      </c>
      <c r="BG68" s="416" t="str">
        <f t="shared" si="14"/>
        <v/>
      </c>
      <c r="BH68" s="416" t="str">
        <f t="shared" si="15"/>
        <v/>
      </c>
      <c r="BI68" s="416" t="str">
        <f t="shared" si="16"/>
        <v/>
      </c>
      <c r="BJ68" s="416" t="str">
        <f t="shared" si="17"/>
        <v/>
      </c>
      <c r="BK68" s="416" t="str">
        <f t="shared" si="18"/>
        <v/>
      </c>
      <c r="BL68" s="416" t="str">
        <f t="shared" si="19"/>
        <v/>
      </c>
      <c r="BM68" s="416" t="str">
        <f t="shared" si="20"/>
        <v/>
      </c>
      <c r="BN68" s="416" t="str">
        <f t="shared" si="21"/>
        <v/>
      </c>
      <c r="BO68" s="416" t="str">
        <f t="shared" si="22"/>
        <v/>
      </c>
      <c r="BP68" s="416" t="str">
        <f t="shared" si="23"/>
        <v/>
      </c>
      <c r="BQ68" s="416" t="str">
        <f t="shared" si="24"/>
        <v/>
      </c>
      <c r="BR68" s="416" t="str">
        <f t="shared" si="25"/>
        <v/>
      </c>
      <c r="BS68" s="416" t="str">
        <f t="shared" si="26"/>
        <v/>
      </c>
      <c r="BT68" s="416" t="str">
        <f t="shared" si="27"/>
        <v/>
      </c>
      <c r="BU68" s="416" t="str">
        <f t="shared" si="28"/>
        <v/>
      </c>
      <c r="BV68" s="416" t="str">
        <f t="shared" si="29"/>
        <v/>
      </c>
      <c r="BW68" s="416" t="str">
        <f t="shared" si="30"/>
        <v/>
      </c>
      <c r="BX68" s="416" t="str">
        <f t="shared" si="31"/>
        <v/>
      </c>
      <c r="BY68" s="416" t="str">
        <f t="shared" si="32"/>
        <v/>
      </c>
      <c r="BZ68" s="416" t="str">
        <f t="shared" si="33"/>
        <v/>
      </c>
      <c r="CA68" s="416" t="str">
        <f t="shared" si="34"/>
        <v/>
      </c>
      <c r="CB68" s="416" t="str">
        <f t="shared" si="35"/>
        <v/>
      </c>
      <c r="CC68" s="416" t="str">
        <f t="shared" si="36"/>
        <v/>
      </c>
      <c r="CD68" s="416" t="str">
        <f t="shared" si="37"/>
        <v/>
      </c>
      <c r="CE68" s="416" t="str">
        <f t="shared" si="38"/>
        <v/>
      </c>
      <c r="CF68" s="416" t="str">
        <f t="shared" si="39"/>
        <v/>
      </c>
      <c r="CG68" s="416" t="str">
        <f t="shared" si="40"/>
        <v/>
      </c>
      <c r="CH68" s="416" t="str">
        <f t="shared" si="41"/>
        <v/>
      </c>
      <c r="CI68" s="416" t="str">
        <f t="shared" si="42"/>
        <v/>
      </c>
      <c r="CJ68" s="416" t="str">
        <f t="shared" si="43"/>
        <v/>
      </c>
      <c r="CK68" s="416" t="str">
        <f t="shared" si="44"/>
        <v/>
      </c>
    </row>
    <row r="69" spans="1:89" ht="16.5">
      <c r="A69" s="3">
        <v>66</v>
      </c>
      <c r="B69" s="3" t="str">
        <v>RL-1</v>
      </c>
      <c r="C69" s="3" t="str">
        <v>WSLRW-RL-1</v>
      </c>
      <c r="D69" s="3" t="str">
        <v>|SKU|Firmware Version|Item codes|Hardware Version|FW Released Date (DD/MMM/YYYY)|Summary Information about FW|Sensor Type ID|SKU Name for Software|Edit Date
(DD/MMM/YYYY)|Edit by|Edit Content|Status (Draft, Final)|||||||</v>
      </c>
      <c r="E69" s="3" t="str">
        <v>|WSLRW-RL|1|WSLRW-RL-11-PN|1|45496|1.Initial version|48|Daviteq LoRaWAN Relay Output  Node|45499|Daviteq Engineering Team|Update memory map comments|Final|||||||</v>
      </c>
      <c r="F69" s="3" t="str">
        <f t="shared" ref="F69:F132" si="45">MID(C69,1,FIND("-",C69,7)-1)</f>
        <v>WSLRW-RL</v>
      </c>
      <c r="G69" s="3" t="str">
        <f t="shared" ref="G69:G99" si="46">MID(E69,SEARCH("|",E69,2)+1,SEARCH("|",E69,SEARCH("|",E69,2)+1)-SEARCH("|",E69,2)-1)</f>
        <v>1</v>
      </c>
      <c r="H69" s="50" t="str">
        <f t="shared" ref="H69:H99" si="47">MID(E69,SEARCH("|",E69,SEARCH("|",E69,SEARCH("|",E69,2)+1)+1)+1,
SEARCH("|",E69,SEARCH("|",E69,SEARCH("|",E69,SEARCH("|",E69,2)+1)+1)+1)
-SEARCH("|",E69,SEARCH("|",E69,SEARCH("|",E69,2)+1)+1)-1)</f>
        <v>1</v>
      </c>
      <c r="I69" s="50" t="str">
        <f t="shared" ref="I69:I99" si="48">MID(E69,SEARCH("|",E69,SEARCH("|",E69,2)+1)+1,SEARCH("|",E69,SEARCH("|",E69,SEARCH("|",E69,2)+1)+1)-SEARCH("|",E69,SEARCH("|",E69,2)+1)-1)</f>
        <v>WSLRW-RL-11-PN</v>
      </c>
      <c r="J69" s="3" t="str" cm="1">
        <f t="array" ref="J69">_xlfn.TEXTSPLIT(I69,CHAR(10),,TRUE,0)</f>
        <v>WSLRW-RL-11-PN</v>
      </c>
      <c r="AX69" s="416" t="str">
        <f t="shared" ref="AX69:AX132" si="49">IF(J69="","",J69&amp;"|"&amp;$H69&amp;"|"&amp;$G69&amp;"\"&amp;$F69)</f>
        <v>WSLRW-RL-11-PN|1|1\WSLRW-RL</v>
      </c>
      <c r="AY69" s="416" t="str">
        <f t="shared" ref="AY69:AY132" si="50">IF(K69="","",K69&amp;"|"&amp;$H69&amp;"|"&amp;$G69&amp;"\"&amp;$F69)</f>
        <v/>
      </c>
      <c r="AZ69" s="416" t="str">
        <f t="shared" ref="AZ69:AZ132" si="51">IF(L69="","",L69&amp;"|"&amp;$H69&amp;"|"&amp;$G69&amp;"\"&amp;$F69)</f>
        <v/>
      </c>
      <c r="BA69" s="416" t="str">
        <f t="shared" ref="BA69:BA132" si="52">IF(M69="","",M69&amp;"|"&amp;$H69&amp;"|"&amp;$G69&amp;"\"&amp;$F69)</f>
        <v/>
      </c>
      <c r="BB69" s="416" t="str">
        <f t="shared" ref="BB69:BB132" si="53">IF(N69="","",N69&amp;"|"&amp;$H69&amp;"|"&amp;$G69&amp;"\"&amp;$F69)</f>
        <v/>
      </c>
      <c r="BC69" s="416" t="str">
        <f t="shared" ref="BC69:BC132" si="54">IF(O69="","",O69&amp;"|"&amp;$H69&amp;"|"&amp;$G69&amp;"\"&amp;$F69)</f>
        <v/>
      </c>
      <c r="BD69" s="416" t="str">
        <f t="shared" ref="BD69:BD132" si="55">IF(P69="","",P69&amp;"|"&amp;$H69&amp;"|"&amp;$G69&amp;"\"&amp;$F69)</f>
        <v/>
      </c>
      <c r="BE69" s="416" t="str">
        <f t="shared" ref="BE69:BE132" si="56">IF(Q69="","",Q69&amp;"|"&amp;$H69&amp;"|"&amp;$G69&amp;"\"&amp;$F69)</f>
        <v/>
      </c>
      <c r="BF69" s="416" t="str">
        <f t="shared" ref="BF69:BF132" si="57">IF(R69="","",R69&amp;"|"&amp;$H69&amp;"|"&amp;$G69&amp;"\"&amp;$F69)</f>
        <v/>
      </c>
      <c r="BG69" s="416" t="str">
        <f t="shared" ref="BG69:BG132" si="58">IF(S69="","",S69&amp;"|"&amp;$H69&amp;"|"&amp;$G69&amp;"\"&amp;$F69)</f>
        <v/>
      </c>
      <c r="BH69" s="416" t="str">
        <f t="shared" ref="BH69:BH132" si="59">IF(T69="","",T69&amp;"|"&amp;$H69&amp;"|"&amp;$G69&amp;"\"&amp;$F69)</f>
        <v/>
      </c>
      <c r="BI69" s="416" t="str">
        <f t="shared" ref="BI69:BI132" si="60">IF(U69="","",U69&amp;"|"&amp;$H69&amp;"|"&amp;$G69&amp;"\"&amp;$F69)</f>
        <v/>
      </c>
      <c r="BJ69" s="416" t="str">
        <f t="shared" ref="BJ69:BJ132" si="61">IF(V69="","",V69&amp;"|"&amp;$H69&amp;"|"&amp;$G69&amp;"\"&amp;$F69)</f>
        <v/>
      </c>
      <c r="BK69" s="416" t="str">
        <f t="shared" ref="BK69:BK132" si="62">IF(W69="","",W69&amp;"|"&amp;$H69&amp;"|"&amp;$G69&amp;"\"&amp;$F69)</f>
        <v/>
      </c>
      <c r="BL69" s="416" t="str">
        <f t="shared" ref="BL69:BL132" si="63">IF(X69="","",X69&amp;"|"&amp;$H69&amp;"|"&amp;$G69&amp;"\"&amp;$F69)</f>
        <v/>
      </c>
      <c r="BM69" s="416" t="str">
        <f t="shared" ref="BM69:BM132" si="64">IF(Y69="","",Y69&amp;"|"&amp;$H69&amp;"|"&amp;$G69&amp;"\"&amp;$F69)</f>
        <v/>
      </c>
      <c r="BN69" s="416" t="str">
        <f t="shared" ref="BN69:BN132" si="65">IF(Z69="","",Z69&amp;"|"&amp;$H69&amp;"|"&amp;$G69&amp;"\"&amp;$F69)</f>
        <v/>
      </c>
      <c r="BO69" s="416" t="str">
        <f t="shared" ref="BO69:BO132" si="66">IF(AA69="","",AA69&amp;"|"&amp;$H69&amp;"|"&amp;$G69&amp;"\"&amp;$F69)</f>
        <v/>
      </c>
      <c r="BP69" s="416" t="str">
        <f t="shared" ref="BP69:BP132" si="67">IF(AB69="","",AB69&amp;"|"&amp;$H69&amp;"|"&amp;$G69&amp;"\"&amp;$F69)</f>
        <v/>
      </c>
      <c r="BQ69" s="416" t="str">
        <f t="shared" ref="BQ69:BQ132" si="68">IF(AC69="","",AC69&amp;"|"&amp;$H69&amp;"|"&amp;$G69&amp;"\"&amp;$F69)</f>
        <v/>
      </c>
      <c r="BR69" s="416" t="str">
        <f t="shared" ref="BR69:BR132" si="69">IF(AD69="","",AD69&amp;"|"&amp;$H69&amp;"|"&amp;$G69&amp;"\"&amp;$F69)</f>
        <v/>
      </c>
      <c r="BS69" s="416" t="str">
        <f t="shared" ref="BS69:BS132" si="70">IF(AE69="","",AE69&amp;"|"&amp;$H69&amp;"|"&amp;$G69&amp;"\"&amp;$F69)</f>
        <v/>
      </c>
      <c r="BT69" s="416" t="str">
        <f t="shared" ref="BT69:BT132" si="71">IF(AF69="","",AF69&amp;"|"&amp;$H69&amp;"|"&amp;$G69&amp;"\"&amp;$F69)</f>
        <v/>
      </c>
      <c r="BU69" s="416" t="str">
        <f t="shared" ref="BU69:BU132" si="72">IF(AG69="","",AG69&amp;"|"&amp;$H69&amp;"|"&amp;$G69&amp;"\"&amp;$F69)</f>
        <v/>
      </c>
      <c r="BV69" s="416" t="str">
        <f t="shared" ref="BV69:BV132" si="73">IF(AH69="","",AH69&amp;"|"&amp;$H69&amp;"|"&amp;$G69&amp;"\"&amp;$F69)</f>
        <v/>
      </c>
      <c r="BW69" s="416" t="str">
        <f t="shared" ref="BW69:BW132" si="74">IF(AI69="","",AI69&amp;"|"&amp;$H69&amp;"|"&amp;$G69&amp;"\"&amp;$F69)</f>
        <v/>
      </c>
      <c r="BX69" s="416" t="str">
        <f t="shared" ref="BX69:BX132" si="75">IF(AJ69="","",AJ69&amp;"|"&amp;$H69&amp;"|"&amp;$G69&amp;"\"&amp;$F69)</f>
        <v/>
      </c>
      <c r="BY69" s="416" t="str">
        <f t="shared" ref="BY69:BY132" si="76">IF(AK69="","",AK69&amp;"|"&amp;$H69&amp;"|"&amp;$G69&amp;"\"&amp;$F69)</f>
        <v/>
      </c>
      <c r="BZ69" s="416" t="str">
        <f t="shared" ref="BZ69:BZ132" si="77">IF(AL69="","",AL69&amp;"|"&amp;$H69&amp;"|"&amp;$G69&amp;"\"&amp;$F69)</f>
        <v/>
      </c>
      <c r="CA69" s="416" t="str">
        <f t="shared" ref="CA69:CA132" si="78">IF(AM69="","",AM69&amp;"|"&amp;$H69&amp;"|"&amp;$G69&amp;"\"&amp;$F69)</f>
        <v/>
      </c>
      <c r="CB69" s="416" t="str">
        <f t="shared" ref="CB69:CB132" si="79">IF(AN69="","",AN69&amp;"|"&amp;$H69&amp;"|"&amp;$G69&amp;"\"&amp;$F69)</f>
        <v/>
      </c>
      <c r="CC69" s="416" t="str">
        <f t="shared" ref="CC69:CC132" si="80">IF(AO69="","",AO69&amp;"|"&amp;$H69&amp;"|"&amp;$G69&amp;"\"&amp;$F69)</f>
        <v/>
      </c>
      <c r="CD69" s="416" t="str">
        <f t="shared" ref="CD69:CD132" si="81">IF(AP69="","",AP69&amp;"|"&amp;$H69&amp;"|"&amp;$G69&amp;"\"&amp;$F69)</f>
        <v/>
      </c>
      <c r="CE69" s="416" t="str">
        <f t="shared" ref="CE69:CE132" si="82">IF(AQ69="","",AQ69&amp;"|"&amp;$H69&amp;"|"&amp;$G69&amp;"\"&amp;$F69)</f>
        <v/>
      </c>
      <c r="CF69" s="416" t="str">
        <f t="shared" ref="CF69:CF132" si="83">IF(AR69="","",AR69&amp;"|"&amp;$H69&amp;"|"&amp;$G69&amp;"\"&amp;$F69)</f>
        <v/>
      </c>
      <c r="CG69" s="416" t="str">
        <f t="shared" ref="CG69:CG132" si="84">IF(AS69="","",AS69&amp;"|"&amp;$H69&amp;"|"&amp;$G69&amp;"\"&amp;$F69)</f>
        <v/>
      </c>
      <c r="CH69" s="416" t="str">
        <f t="shared" ref="CH69:CH132" si="85">IF(AT69="","",AT69&amp;"|"&amp;$H69&amp;"|"&amp;$G69&amp;"\"&amp;$F69)</f>
        <v/>
      </c>
      <c r="CI69" s="416" t="str">
        <f t="shared" ref="CI69:CI132" si="86">IF(AU69="","",AU69&amp;"|"&amp;$H69&amp;"|"&amp;$G69&amp;"\"&amp;$F69)</f>
        <v/>
      </c>
      <c r="CJ69" s="416" t="str">
        <f t="shared" ref="CJ69:CJ132" si="87">IF(AV69="","",AV69&amp;"|"&amp;$H69&amp;"|"&amp;$G69&amp;"\"&amp;$F69)</f>
        <v/>
      </c>
      <c r="CK69" s="416" t="str">
        <f t="shared" ref="CK69:CK132" si="88">IF(AW69="","",AW69&amp;"|"&amp;$H69&amp;"|"&amp;$G69&amp;"\"&amp;$F69)</f>
        <v/>
      </c>
    </row>
    <row r="70" spans="1:89" ht="33">
      <c r="A70" s="3">
        <v>67</v>
      </c>
      <c r="B70" s="3" t="str">
        <v>PT100-1</v>
      </c>
      <c r="C70" s="3" t="str">
        <v>WSLRW-PT100-1</v>
      </c>
      <c r="D70" s="3" t="str">
        <v>|SKU|Firmware Version|Item codes|Hardware Version|FW Released Date (DD/MMM/YYYY)|Summary Information about FW|Sensor Type ID|SKU Name for Software|Edit Date
(DD/MMM/YYYY)|Edit by|Edit Content|Status (Draft, Final)|||||||</v>
      </c>
      <c r="E70" s="3" t="str">
        <v>|WSLRW-PT100|1|WSLRW-PT100-01
WSLRW-PT100-02|1|45548|Initial Version|21|Daviteq LoRaWAN Pt100 Transmitter|45554|Engineering Team|Update memmap parameter name|Final|||||||</v>
      </c>
      <c r="F70" s="3" t="str">
        <f t="shared" si="45"/>
        <v>WSLRW-PT100</v>
      </c>
      <c r="G70" s="3" t="str">
        <f t="shared" si="46"/>
        <v>1</v>
      </c>
      <c r="H70" s="50" t="str">
        <f t="shared" si="47"/>
        <v>1</v>
      </c>
      <c r="I70" s="50" t="str">
        <f t="shared" si="48"/>
        <v>WSLRW-PT100-01
WSLRW-PT100-02</v>
      </c>
      <c r="J70" s="3" t="str" cm="1">
        <f t="array" ref="J70:K70">_xlfn.TEXTSPLIT(I70,CHAR(10),,TRUE,0)</f>
        <v>WSLRW-PT100-01</v>
      </c>
      <c r="K70" s="3" t="str">
        <v>WSLRW-PT100-02</v>
      </c>
      <c r="AX70" s="416" t="str">
        <f t="shared" si="49"/>
        <v>WSLRW-PT100-01|1|1\WSLRW-PT100</v>
      </c>
      <c r="AY70" s="416" t="str">
        <f t="shared" si="50"/>
        <v>WSLRW-PT100-02|1|1\WSLRW-PT100</v>
      </c>
      <c r="AZ70" s="416" t="str">
        <f t="shared" si="51"/>
        <v/>
      </c>
      <c r="BA70" s="416" t="str">
        <f t="shared" si="52"/>
        <v/>
      </c>
      <c r="BB70" s="416" t="str">
        <f t="shared" si="53"/>
        <v/>
      </c>
      <c r="BC70" s="416" t="str">
        <f t="shared" si="54"/>
        <v/>
      </c>
      <c r="BD70" s="416" t="str">
        <f t="shared" si="55"/>
        <v/>
      </c>
      <c r="BE70" s="416" t="str">
        <f t="shared" si="56"/>
        <v/>
      </c>
      <c r="BF70" s="416" t="str">
        <f t="shared" si="57"/>
        <v/>
      </c>
      <c r="BG70" s="416" t="str">
        <f t="shared" si="58"/>
        <v/>
      </c>
      <c r="BH70" s="416" t="str">
        <f t="shared" si="59"/>
        <v/>
      </c>
      <c r="BI70" s="416" t="str">
        <f t="shared" si="60"/>
        <v/>
      </c>
      <c r="BJ70" s="416" t="str">
        <f t="shared" si="61"/>
        <v/>
      </c>
      <c r="BK70" s="416" t="str">
        <f t="shared" si="62"/>
        <v/>
      </c>
      <c r="BL70" s="416" t="str">
        <f t="shared" si="63"/>
        <v/>
      </c>
      <c r="BM70" s="416" t="str">
        <f t="shared" si="64"/>
        <v/>
      </c>
      <c r="BN70" s="416" t="str">
        <f t="shared" si="65"/>
        <v/>
      </c>
      <c r="BO70" s="416" t="str">
        <f t="shared" si="66"/>
        <v/>
      </c>
      <c r="BP70" s="416" t="str">
        <f t="shared" si="67"/>
        <v/>
      </c>
      <c r="BQ70" s="416" t="str">
        <f t="shared" si="68"/>
        <v/>
      </c>
      <c r="BR70" s="416" t="str">
        <f t="shared" si="69"/>
        <v/>
      </c>
      <c r="BS70" s="416" t="str">
        <f t="shared" si="70"/>
        <v/>
      </c>
      <c r="BT70" s="416" t="str">
        <f t="shared" si="71"/>
        <v/>
      </c>
      <c r="BU70" s="416" t="str">
        <f t="shared" si="72"/>
        <v/>
      </c>
      <c r="BV70" s="416" t="str">
        <f t="shared" si="73"/>
        <v/>
      </c>
      <c r="BW70" s="416" t="str">
        <f t="shared" si="74"/>
        <v/>
      </c>
      <c r="BX70" s="416" t="str">
        <f t="shared" si="75"/>
        <v/>
      </c>
      <c r="BY70" s="416" t="str">
        <f t="shared" si="76"/>
        <v/>
      </c>
      <c r="BZ70" s="416" t="str">
        <f t="shared" si="77"/>
        <v/>
      </c>
      <c r="CA70" s="416" t="str">
        <f t="shared" si="78"/>
        <v/>
      </c>
      <c r="CB70" s="416" t="str">
        <f t="shared" si="79"/>
        <v/>
      </c>
      <c r="CC70" s="416" t="str">
        <f t="shared" si="80"/>
        <v/>
      </c>
      <c r="CD70" s="416" t="str">
        <f t="shared" si="81"/>
        <v/>
      </c>
      <c r="CE70" s="416" t="str">
        <f t="shared" si="82"/>
        <v/>
      </c>
      <c r="CF70" s="416" t="str">
        <f t="shared" si="83"/>
        <v/>
      </c>
      <c r="CG70" s="416" t="str">
        <f t="shared" si="84"/>
        <v/>
      </c>
      <c r="CH70" s="416" t="str">
        <f t="shared" si="85"/>
        <v/>
      </c>
      <c r="CI70" s="416" t="str">
        <f t="shared" si="86"/>
        <v/>
      </c>
      <c r="CJ70" s="416" t="str">
        <f t="shared" si="87"/>
        <v/>
      </c>
      <c r="CK70" s="416" t="str">
        <f t="shared" si="88"/>
        <v/>
      </c>
    </row>
    <row r="71" spans="1:89" ht="33">
      <c r="A71" s="3">
        <v>68</v>
      </c>
      <c r="B71" s="3" t="str">
        <v>TC-2</v>
      </c>
      <c r="C71" s="3" t="str">
        <v>WSLRW-TC-2</v>
      </c>
      <c r="D71" s="3" t="str">
        <v>|SKU|Firmware Version|Item codes|Hardware Version|FW Released Date (DD/MMM/YYYY)|Summary Information about FW|Sensor Type ID|SKU Name for Software|Edit Date
(DD/MMM/YYYY)|Edit by|Edit Content|Status (Draft, Final)|||||||</v>
      </c>
      <c r="E71" s="3" t="str">
        <v>|WSLRW-TC|2|WSLRWAL-TC-01
WSLRW-TCK-01|2|45544|1.Update for other thermocouple types.
2.Update the write and downlink function for TC_MODULE_TYPE
3.Update hw: add switch
* Update downlink type 5 for default frequency???|46|Daviteq LoRaWAN Thermocouple Sensor|45547|Engineering Team|Update memmap parameter name|Checked|||||||</v>
      </c>
      <c r="F71" s="3" t="str">
        <f t="shared" si="45"/>
        <v>WSLRW-TC</v>
      </c>
      <c r="G71" s="3" t="str">
        <f t="shared" si="46"/>
        <v>2</v>
      </c>
      <c r="H71" s="50" t="str">
        <f t="shared" si="47"/>
        <v>2</v>
      </c>
      <c r="I71" s="50" t="str">
        <f t="shared" si="48"/>
        <v>WSLRWAL-TC-01
WSLRW-TCK-01</v>
      </c>
      <c r="J71" s="3" t="str" cm="1">
        <f t="array" ref="J71:K71">_xlfn.TEXTSPLIT(I71,CHAR(10),,TRUE,0)</f>
        <v>WSLRWAL-TC-01</v>
      </c>
      <c r="K71" s="3" t="str">
        <v>WSLRW-TCK-01</v>
      </c>
      <c r="AX71" s="416" t="str">
        <f t="shared" si="49"/>
        <v>WSLRWAL-TC-01|2|2\WSLRW-TC</v>
      </c>
      <c r="AY71" s="416" t="str">
        <f t="shared" si="50"/>
        <v>WSLRW-TCK-01|2|2\WSLRW-TC</v>
      </c>
      <c r="AZ71" s="416" t="str">
        <f t="shared" si="51"/>
        <v/>
      </c>
      <c r="BA71" s="416" t="str">
        <f t="shared" si="52"/>
        <v/>
      </c>
      <c r="BB71" s="416" t="str">
        <f t="shared" si="53"/>
        <v/>
      </c>
      <c r="BC71" s="416" t="str">
        <f t="shared" si="54"/>
        <v/>
      </c>
      <c r="BD71" s="416" t="str">
        <f t="shared" si="55"/>
        <v/>
      </c>
      <c r="BE71" s="416" t="str">
        <f t="shared" si="56"/>
        <v/>
      </c>
      <c r="BF71" s="416" t="str">
        <f t="shared" si="57"/>
        <v/>
      </c>
      <c r="BG71" s="416" t="str">
        <f t="shared" si="58"/>
        <v/>
      </c>
      <c r="BH71" s="416" t="str">
        <f t="shared" si="59"/>
        <v/>
      </c>
      <c r="BI71" s="416" t="str">
        <f t="shared" si="60"/>
        <v/>
      </c>
      <c r="BJ71" s="416" t="str">
        <f t="shared" si="61"/>
        <v/>
      </c>
      <c r="BK71" s="416" t="str">
        <f t="shared" si="62"/>
        <v/>
      </c>
      <c r="BL71" s="416" t="str">
        <f t="shared" si="63"/>
        <v/>
      </c>
      <c r="BM71" s="416" t="str">
        <f t="shared" si="64"/>
        <v/>
      </c>
      <c r="BN71" s="416" t="str">
        <f t="shared" si="65"/>
        <v/>
      </c>
      <c r="BO71" s="416" t="str">
        <f t="shared" si="66"/>
        <v/>
      </c>
      <c r="BP71" s="416" t="str">
        <f t="shared" si="67"/>
        <v/>
      </c>
      <c r="BQ71" s="416" t="str">
        <f t="shared" si="68"/>
        <v/>
      </c>
      <c r="BR71" s="416" t="str">
        <f t="shared" si="69"/>
        <v/>
      </c>
      <c r="BS71" s="416" t="str">
        <f t="shared" si="70"/>
        <v/>
      </c>
      <c r="BT71" s="416" t="str">
        <f t="shared" si="71"/>
        <v/>
      </c>
      <c r="BU71" s="416" t="str">
        <f t="shared" si="72"/>
        <v/>
      </c>
      <c r="BV71" s="416" t="str">
        <f t="shared" si="73"/>
        <v/>
      </c>
      <c r="BW71" s="416" t="str">
        <f t="shared" si="74"/>
        <v/>
      </c>
      <c r="BX71" s="416" t="str">
        <f t="shared" si="75"/>
        <v/>
      </c>
      <c r="BY71" s="416" t="str">
        <f t="shared" si="76"/>
        <v/>
      </c>
      <c r="BZ71" s="416" t="str">
        <f t="shared" si="77"/>
        <v/>
      </c>
      <c r="CA71" s="416" t="str">
        <f t="shared" si="78"/>
        <v/>
      </c>
      <c r="CB71" s="416" t="str">
        <f t="shared" si="79"/>
        <v/>
      </c>
      <c r="CC71" s="416" t="str">
        <f t="shared" si="80"/>
        <v/>
      </c>
      <c r="CD71" s="416" t="str">
        <f t="shared" si="81"/>
        <v/>
      </c>
      <c r="CE71" s="416" t="str">
        <f t="shared" si="82"/>
        <v/>
      </c>
      <c r="CF71" s="416" t="str">
        <f t="shared" si="83"/>
        <v/>
      </c>
      <c r="CG71" s="416" t="str">
        <f t="shared" si="84"/>
        <v/>
      </c>
      <c r="CH71" s="416" t="str">
        <f t="shared" si="85"/>
        <v/>
      </c>
      <c r="CI71" s="416" t="str">
        <f t="shared" si="86"/>
        <v/>
      </c>
      <c r="CJ71" s="416" t="str">
        <f t="shared" si="87"/>
        <v/>
      </c>
      <c r="CK71" s="416" t="str">
        <f t="shared" si="88"/>
        <v/>
      </c>
    </row>
    <row r="72" spans="1:89" ht="16.5">
      <c r="A72" s="3">
        <v>69</v>
      </c>
      <c r="B72" s="3" t="str">
        <v>AI-1</v>
      </c>
      <c r="C72" s="3" t="str">
        <v>WSLRW-AI-1</v>
      </c>
      <c r="D72" s="3" t="str">
        <v>|SKU|Firmware Version|Item codes|Hardware Version|FW Released Date (DD/MMM/YYYY)|Summary Information about FW|Sensor Type ID|SKU Name for Software|Edit Date
(DD/MMM/YYYY)|Edit by|Edit Content|Status (Draft, Final)||||||||||||||||||||||</v>
      </c>
      <c r="E72" s="3" t="str">
        <v>|WSLRW-AI|1|WSPLR-AI-01|1|45593|Initial Version|49|LoRaWAN Analog Inputs (AI)|45595|Engineering Team|Update memory map description|Final||||||||||||||||||||||</v>
      </c>
      <c r="F72" s="3" t="str">
        <f t="shared" si="45"/>
        <v>WSLRW-AI</v>
      </c>
      <c r="G72" s="3" t="str">
        <f t="shared" si="46"/>
        <v>1</v>
      </c>
      <c r="H72" s="50" t="str">
        <f t="shared" si="47"/>
        <v>1</v>
      </c>
      <c r="I72" s="50" t="str">
        <f t="shared" si="48"/>
        <v>WSPLR-AI-01</v>
      </c>
      <c r="J72" s="3" t="str" cm="1">
        <f t="array" ref="J72">_xlfn.TEXTSPLIT(I72,CHAR(10),,TRUE,0)</f>
        <v>WSPLR-AI-01</v>
      </c>
      <c r="AX72" s="416" t="str">
        <f t="shared" si="49"/>
        <v>WSPLR-AI-01|1|1\WSLRW-AI</v>
      </c>
      <c r="AY72" s="416" t="str">
        <f t="shared" si="50"/>
        <v/>
      </c>
      <c r="AZ72" s="416" t="str">
        <f t="shared" si="51"/>
        <v/>
      </c>
      <c r="BA72" s="416" t="str">
        <f t="shared" si="52"/>
        <v/>
      </c>
      <c r="BB72" s="416" t="str">
        <f t="shared" si="53"/>
        <v/>
      </c>
      <c r="BC72" s="416" t="str">
        <f t="shared" si="54"/>
        <v/>
      </c>
      <c r="BD72" s="416" t="str">
        <f t="shared" si="55"/>
        <v/>
      </c>
      <c r="BE72" s="416" t="str">
        <f t="shared" si="56"/>
        <v/>
      </c>
      <c r="BF72" s="416" t="str">
        <f t="shared" si="57"/>
        <v/>
      </c>
      <c r="BG72" s="416" t="str">
        <f t="shared" si="58"/>
        <v/>
      </c>
      <c r="BH72" s="416" t="str">
        <f t="shared" si="59"/>
        <v/>
      </c>
      <c r="BI72" s="416" t="str">
        <f t="shared" si="60"/>
        <v/>
      </c>
      <c r="BJ72" s="416" t="str">
        <f t="shared" si="61"/>
        <v/>
      </c>
      <c r="BK72" s="416" t="str">
        <f t="shared" si="62"/>
        <v/>
      </c>
      <c r="BL72" s="416" t="str">
        <f t="shared" si="63"/>
        <v/>
      </c>
      <c r="BM72" s="416" t="str">
        <f t="shared" si="64"/>
        <v/>
      </c>
      <c r="BN72" s="416" t="str">
        <f t="shared" si="65"/>
        <v/>
      </c>
      <c r="BO72" s="416" t="str">
        <f t="shared" si="66"/>
        <v/>
      </c>
      <c r="BP72" s="416" t="str">
        <f t="shared" si="67"/>
        <v/>
      </c>
      <c r="BQ72" s="416" t="str">
        <f t="shared" si="68"/>
        <v/>
      </c>
      <c r="BR72" s="416" t="str">
        <f t="shared" si="69"/>
        <v/>
      </c>
      <c r="BS72" s="416" t="str">
        <f t="shared" si="70"/>
        <v/>
      </c>
      <c r="BT72" s="416" t="str">
        <f t="shared" si="71"/>
        <v/>
      </c>
      <c r="BU72" s="416" t="str">
        <f t="shared" si="72"/>
        <v/>
      </c>
      <c r="BV72" s="416" t="str">
        <f t="shared" si="73"/>
        <v/>
      </c>
      <c r="BW72" s="416" t="str">
        <f t="shared" si="74"/>
        <v/>
      </c>
      <c r="BX72" s="416" t="str">
        <f t="shared" si="75"/>
        <v/>
      </c>
      <c r="BY72" s="416" t="str">
        <f t="shared" si="76"/>
        <v/>
      </c>
      <c r="BZ72" s="416" t="str">
        <f t="shared" si="77"/>
        <v/>
      </c>
      <c r="CA72" s="416" t="str">
        <f t="shared" si="78"/>
        <v/>
      </c>
      <c r="CB72" s="416" t="str">
        <f t="shared" si="79"/>
        <v/>
      </c>
      <c r="CC72" s="416" t="str">
        <f t="shared" si="80"/>
        <v/>
      </c>
      <c r="CD72" s="416" t="str">
        <f t="shared" si="81"/>
        <v/>
      </c>
      <c r="CE72" s="416" t="str">
        <f t="shared" si="82"/>
        <v/>
      </c>
      <c r="CF72" s="416" t="str">
        <f t="shared" si="83"/>
        <v/>
      </c>
      <c r="CG72" s="416" t="str">
        <f t="shared" si="84"/>
        <v/>
      </c>
      <c r="CH72" s="416" t="str">
        <f t="shared" si="85"/>
        <v/>
      </c>
      <c r="CI72" s="416" t="str">
        <f t="shared" si="86"/>
        <v/>
      </c>
      <c r="CJ72" s="416" t="str">
        <f t="shared" si="87"/>
        <v/>
      </c>
      <c r="CK72" s="416" t="str">
        <f t="shared" si="88"/>
        <v/>
      </c>
    </row>
    <row r="73" spans="1:89" ht="49.5">
      <c r="A73" s="3">
        <v>70</v>
      </c>
      <c r="B73" s="3" t="str">
        <v>MA-2</v>
      </c>
      <c r="C73" s="3" t="str">
        <v>WSLRW-MA-2</v>
      </c>
      <c r="D73" s="3" t="str">
        <v>|SKU|Firmware Version|Item codes|Hardware Version|FW Released Date (DD/MMM/YYYY)|Summary Information about FW|Sensor Type ID|SKU Name for Software|Edit Date
(DD/MMM/YYYY)|Edit by|Edit Content|Status (Draft, Final)|||||||</v>
      </c>
      <c r="E73" s="3" t="str">
        <v>|WSLRW-MA|2|WSLRW-MA-21
WSLRW-MA-22
|1|45546|1.Update downlink for OUT15VDC_ENABLE 
2.Add PRODUCTION_FREQ_FACTOR _W_PASSWORD|9|Daviteq LoRaWAN Current Input (MA) Node|45556|Engineering Team|Update memory map description|Final|||||||</v>
      </c>
      <c r="F73" s="3" t="str">
        <f t="shared" si="45"/>
        <v>WSLRW-MA</v>
      </c>
      <c r="G73" s="3" t="str">
        <f t="shared" si="46"/>
        <v>2</v>
      </c>
      <c r="H73" s="50" t="str">
        <f t="shared" si="47"/>
        <v>1</v>
      </c>
      <c r="I73" s="50" t="str">
        <f t="shared" si="48"/>
        <v xml:space="preserve">WSLRW-MA-21
WSLRW-MA-22
</v>
      </c>
      <c r="J73" s="3" t="str" cm="1">
        <f t="array" ref="J73:K73">_xlfn.TEXTSPLIT(I73,CHAR(10),,TRUE,0)</f>
        <v>WSLRW-MA-21</v>
      </c>
      <c r="K73" s="3" t="str">
        <v>WSLRW-MA-22</v>
      </c>
      <c r="AX73" s="416" t="str">
        <f t="shared" si="49"/>
        <v>WSLRW-MA-21|1|2\WSLRW-MA</v>
      </c>
      <c r="AY73" s="416" t="str">
        <f t="shared" si="50"/>
        <v>WSLRW-MA-22|1|2\WSLRW-MA</v>
      </c>
      <c r="AZ73" s="416" t="str">
        <f t="shared" si="51"/>
        <v/>
      </c>
      <c r="BA73" s="416" t="str">
        <f t="shared" si="52"/>
        <v/>
      </c>
      <c r="BB73" s="416" t="str">
        <f t="shared" si="53"/>
        <v/>
      </c>
      <c r="BC73" s="416" t="str">
        <f t="shared" si="54"/>
        <v/>
      </c>
      <c r="BD73" s="416" t="str">
        <f t="shared" si="55"/>
        <v/>
      </c>
      <c r="BE73" s="416" t="str">
        <f t="shared" si="56"/>
        <v/>
      </c>
      <c r="BF73" s="416" t="str">
        <f t="shared" si="57"/>
        <v/>
      </c>
      <c r="BG73" s="416" t="str">
        <f t="shared" si="58"/>
        <v/>
      </c>
      <c r="BH73" s="416" t="str">
        <f t="shared" si="59"/>
        <v/>
      </c>
      <c r="BI73" s="416" t="str">
        <f t="shared" si="60"/>
        <v/>
      </c>
      <c r="BJ73" s="416" t="str">
        <f t="shared" si="61"/>
        <v/>
      </c>
      <c r="BK73" s="416" t="str">
        <f t="shared" si="62"/>
        <v/>
      </c>
      <c r="BL73" s="416" t="str">
        <f t="shared" si="63"/>
        <v/>
      </c>
      <c r="BM73" s="416" t="str">
        <f t="shared" si="64"/>
        <v/>
      </c>
      <c r="BN73" s="416" t="str">
        <f t="shared" si="65"/>
        <v/>
      </c>
      <c r="BO73" s="416" t="str">
        <f t="shared" si="66"/>
        <v/>
      </c>
      <c r="BP73" s="416" t="str">
        <f t="shared" si="67"/>
        <v/>
      </c>
      <c r="BQ73" s="416" t="str">
        <f t="shared" si="68"/>
        <v/>
      </c>
      <c r="BR73" s="416" t="str">
        <f t="shared" si="69"/>
        <v/>
      </c>
      <c r="BS73" s="416" t="str">
        <f t="shared" si="70"/>
        <v/>
      </c>
      <c r="BT73" s="416" t="str">
        <f t="shared" si="71"/>
        <v/>
      </c>
      <c r="BU73" s="416" t="str">
        <f t="shared" si="72"/>
        <v/>
      </c>
      <c r="BV73" s="416" t="str">
        <f t="shared" si="73"/>
        <v/>
      </c>
      <c r="BW73" s="416" t="str">
        <f t="shared" si="74"/>
        <v/>
      </c>
      <c r="BX73" s="416" t="str">
        <f t="shared" si="75"/>
        <v/>
      </c>
      <c r="BY73" s="416" t="str">
        <f t="shared" si="76"/>
        <v/>
      </c>
      <c r="BZ73" s="416" t="str">
        <f t="shared" si="77"/>
        <v/>
      </c>
      <c r="CA73" s="416" t="str">
        <f t="shared" si="78"/>
        <v/>
      </c>
      <c r="CB73" s="416" t="str">
        <f t="shared" si="79"/>
        <v/>
      </c>
      <c r="CC73" s="416" t="str">
        <f t="shared" si="80"/>
        <v/>
      </c>
      <c r="CD73" s="416" t="str">
        <f t="shared" si="81"/>
        <v/>
      </c>
      <c r="CE73" s="416" t="str">
        <f t="shared" si="82"/>
        <v/>
      </c>
      <c r="CF73" s="416" t="str">
        <f t="shared" si="83"/>
        <v/>
      </c>
      <c r="CG73" s="416" t="str">
        <f t="shared" si="84"/>
        <v/>
      </c>
      <c r="CH73" s="416" t="str">
        <f t="shared" si="85"/>
        <v/>
      </c>
      <c r="CI73" s="416" t="str">
        <f t="shared" si="86"/>
        <v/>
      </c>
      <c r="CJ73" s="416" t="str">
        <f t="shared" si="87"/>
        <v/>
      </c>
      <c r="CK73" s="416" t="str">
        <f t="shared" si="88"/>
        <v/>
      </c>
    </row>
    <row r="74" spans="1:89" ht="49.5">
      <c r="A74" s="3">
        <v>71</v>
      </c>
      <c r="B74" s="3" t="str">
        <v>ATH-5</v>
      </c>
      <c r="C74" s="3" t="str">
        <v>WSLRW-ATH-5</v>
      </c>
      <c r="D74" s="3" t="str">
        <v>|SKU|Firmware Version|Item codes|Hardware Version|FW Released Date (DD/MMM/YYYY)|Summary Information about FW|Sensor Type ID|SKU Name for Software|Edit Date
(DD/MMM/YYYY)|Edit by|Edit Content|Status (Draft, Final)|||||||</v>
      </c>
      <c r="E74" s="3" t="str">
        <v>|WSLRW-ATH|5|WSLRW-ATH-11
WSLRW-ATH-15
WSLRWEX-ATH-11|1|45589|1.Add Buzzer
2.Add CONFIG_CHECK message for downlink type 3 and 5
3.Add downlink type 3
4.Add  PRODUCTION_FREQ_FACTOR _W_PASSWORD, ALARM_FREQ_FACTOR, and CYCLIC_FREQ_FACTOR
5.Default EU868|2|Daviteq LoraWAN Integrated Humidity &amp; Temperature (ATH) Sensor|45593|Engineering Team|Update comment|Final|||||||</v>
      </c>
      <c r="F74" s="3" t="str">
        <f t="shared" si="45"/>
        <v>WSLRW-ATH</v>
      </c>
      <c r="G74" s="3" t="str">
        <f t="shared" si="46"/>
        <v>5</v>
      </c>
      <c r="H74" s="50" t="str">
        <f t="shared" si="47"/>
        <v>1</v>
      </c>
      <c r="I74" s="50" t="str">
        <f t="shared" si="48"/>
        <v>WSLRW-ATH-11
WSLRW-ATH-15
WSLRWEX-ATH-11</v>
      </c>
      <c r="J74" s="3" t="str" cm="1">
        <f t="array" ref="J74:L74">_xlfn.TEXTSPLIT(I74,CHAR(10),,TRUE,0)</f>
        <v>WSLRW-ATH-11</v>
      </c>
      <c r="K74" s="3" t="str">
        <v>WSLRW-ATH-15</v>
      </c>
      <c r="L74" s="3" t="str">
        <v>WSLRWEX-ATH-11</v>
      </c>
      <c r="AX74" s="416" t="str">
        <f t="shared" si="49"/>
        <v>WSLRW-ATH-11|1|5\WSLRW-ATH</v>
      </c>
      <c r="AY74" s="416" t="str">
        <f t="shared" si="50"/>
        <v>WSLRW-ATH-15|1|5\WSLRW-ATH</v>
      </c>
      <c r="AZ74" s="416" t="str">
        <f t="shared" si="51"/>
        <v>WSLRWEX-ATH-11|1|5\WSLRW-ATH</v>
      </c>
      <c r="BA74" s="416" t="str">
        <f t="shared" si="52"/>
        <v/>
      </c>
      <c r="BB74" s="416" t="str">
        <f t="shared" si="53"/>
        <v/>
      </c>
      <c r="BC74" s="416" t="str">
        <f t="shared" si="54"/>
        <v/>
      </c>
      <c r="BD74" s="416" t="str">
        <f t="shared" si="55"/>
        <v/>
      </c>
      <c r="BE74" s="416" t="str">
        <f t="shared" si="56"/>
        <v/>
      </c>
      <c r="BF74" s="416" t="str">
        <f t="shared" si="57"/>
        <v/>
      </c>
      <c r="BG74" s="416" t="str">
        <f t="shared" si="58"/>
        <v/>
      </c>
      <c r="BH74" s="416" t="str">
        <f t="shared" si="59"/>
        <v/>
      </c>
      <c r="BI74" s="416" t="str">
        <f t="shared" si="60"/>
        <v/>
      </c>
      <c r="BJ74" s="416" t="str">
        <f t="shared" si="61"/>
        <v/>
      </c>
      <c r="BK74" s="416" t="str">
        <f t="shared" si="62"/>
        <v/>
      </c>
      <c r="BL74" s="416" t="str">
        <f t="shared" si="63"/>
        <v/>
      </c>
      <c r="BM74" s="416" t="str">
        <f t="shared" si="64"/>
        <v/>
      </c>
      <c r="BN74" s="416" t="str">
        <f t="shared" si="65"/>
        <v/>
      </c>
      <c r="BO74" s="416" t="str">
        <f t="shared" si="66"/>
        <v/>
      </c>
      <c r="BP74" s="416" t="str">
        <f t="shared" si="67"/>
        <v/>
      </c>
      <c r="BQ74" s="416" t="str">
        <f t="shared" si="68"/>
        <v/>
      </c>
      <c r="BR74" s="416" t="str">
        <f t="shared" si="69"/>
        <v/>
      </c>
      <c r="BS74" s="416" t="str">
        <f t="shared" si="70"/>
        <v/>
      </c>
      <c r="BT74" s="416" t="str">
        <f t="shared" si="71"/>
        <v/>
      </c>
      <c r="BU74" s="416" t="str">
        <f t="shared" si="72"/>
        <v/>
      </c>
      <c r="BV74" s="416" t="str">
        <f t="shared" si="73"/>
        <v/>
      </c>
      <c r="BW74" s="416" t="str">
        <f t="shared" si="74"/>
        <v/>
      </c>
      <c r="BX74" s="416" t="str">
        <f t="shared" si="75"/>
        <v/>
      </c>
      <c r="BY74" s="416" t="str">
        <f t="shared" si="76"/>
        <v/>
      </c>
      <c r="BZ74" s="416" t="str">
        <f t="shared" si="77"/>
        <v/>
      </c>
      <c r="CA74" s="416" t="str">
        <f t="shared" si="78"/>
        <v/>
      </c>
      <c r="CB74" s="416" t="str">
        <f t="shared" si="79"/>
        <v/>
      </c>
      <c r="CC74" s="416" t="str">
        <f t="shared" si="80"/>
        <v/>
      </c>
      <c r="CD74" s="416" t="str">
        <f t="shared" si="81"/>
        <v/>
      </c>
      <c r="CE74" s="416" t="str">
        <f t="shared" si="82"/>
        <v/>
      </c>
      <c r="CF74" s="416" t="str">
        <f t="shared" si="83"/>
        <v/>
      </c>
      <c r="CG74" s="416" t="str">
        <f t="shared" si="84"/>
        <v/>
      </c>
      <c r="CH74" s="416" t="str">
        <f t="shared" si="85"/>
        <v/>
      </c>
      <c r="CI74" s="416" t="str">
        <f t="shared" si="86"/>
        <v/>
      </c>
      <c r="CJ74" s="416" t="str">
        <f t="shared" si="87"/>
        <v/>
      </c>
      <c r="CK74" s="416" t="str">
        <f t="shared" si="88"/>
        <v/>
      </c>
    </row>
    <row r="75" spans="1:89" ht="33">
      <c r="A75" s="3">
        <v>72</v>
      </c>
      <c r="B75" s="3" t="str">
        <v>CAP10-4</v>
      </c>
      <c r="C75" s="3" t="str">
        <v>WSLRW-CAP10-4</v>
      </c>
      <c r="D75" s="3" t="str">
        <v>|SKU|Firmware Version|Item codes|Hardware Version|FW Released Date (DD/MMM/YYYY)|Summary Information about FW|Sensor Type ID|SKU Name for Software|Edit Date
(DD/MMM/YYYY)|Edit by|Edit Content|Status (Draft, Final)||||||||||||||||||||||</v>
      </c>
      <c r="E75" s="3" t="str">
        <v>|WSLRW-CAP10|4|WSLRW-CAP10-1000
WSLRW-CAP10-1500|3|45666|*Update downlink type 5 for LoRaWAN frequency
*Add downlink type 3
*Update config check uplink for downlink     type 3, 5
*Add LNS_CHECK, password, PRODUCTION_FREQ_FACTOR _W_PASSWORD, OTHER INFOR, alarm factor, and cyclic factor
*Update node hardware
*Update RS485 communi cation|28|Daviteq LoraWAN Fuel Level (CAP10) Sensor|45678|Engineering Team|Update memory map description|Final||||||||||||||||||||||</v>
      </c>
      <c r="F75" s="3" t="str">
        <f t="shared" si="45"/>
        <v>WSLRW-CAP10</v>
      </c>
      <c r="G75" s="3" t="str">
        <f t="shared" si="46"/>
        <v>4</v>
      </c>
      <c r="H75" s="50" t="str">
        <f t="shared" si="47"/>
        <v>3</v>
      </c>
      <c r="I75" s="50" t="str">
        <f t="shared" si="48"/>
        <v>WSLRW-CAP10-1000
WSLRW-CAP10-1500</v>
      </c>
      <c r="J75" s="3" t="str" cm="1">
        <f t="array" ref="J75:K75">_xlfn.TEXTSPLIT(I75,CHAR(10),,TRUE,0)</f>
        <v>WSLRW-CAP10-1000</v>
      </c>
      <c r="K75" s="3" t="str">
        <v>WSLRW-CAP10-1500</v>
      </c>
      <c r="AX75" s="416" t="str">
        <f t="shared" si="49"/>
        <v>WSLRW-CAP10-1000|3|4\WSLRW-CAP10</v>
      </c>
      <c r="AY75" s="416" t="str">
        <f t="shared" si="50"/>
        <v>WSLRW-CAP10-1500|3|4\WSLRW-CAP10</v>
      </c>
      <c r="AZ75" s="416" t="str">
        <f t="shared" si="51"/>
        <v/>
      </c>
      <c r="BA75" s="416" t="str">
        <f t="shared" si="52"/>
        <v/>
      </c>
      <c r="BB75" s="416" t="str">
        <f t="shared" si="53"/>
        <v/>
      </c>
      <c r="BC75" s="416" t="str">
        <f t="shared" si="54"/>
        <v/>
      </c>
      <c r="BD75" s="416" t="str">
        <f t="shared" si="55"/>
        <v/>
      </c>
      <c r="BE75" s="416" t="str">
        <f t="shared" si="56"/>
        <v/>
      </c>
      <c r="BF75" s="416" t="str">
        <f t="shared" si="57"/>
        <v/>
      </c>
      <c r="BG75" s="416" t="str">
        <f t="shared" si="58"/>
        <v/>
      </c>
      <c r="BH75" s="416" t="str">
        <f t="shared" si="59"/>
        <v/>
      </c>
      <c r="BI75" s="416" t="str">
        <f t="shared" si="60"/>
        <v/>
      </c>
      <c r="BJ75" s="416" t="str">
        <f t="shared" si="61"/>
        <v/>
      </c>
      <c r="BK75" s="416" t="str">
        <f t="shared" si="62"/>
        <v/>
      </c>
      <c r="BL75" s="416" t="str">
        <f t="shared" si="63"/>
        <v/>
      </c>
      <c r="BM75" s="416" t="str">
        <f t="shared" si="64"/>
        <v/>
      </c>
      <c r="BN75" s="416" t="str">
        <f t="shared" si="65"/>
        <v/>
      </c>
      <c r="BO75" s="416" t="str">
        <f t="shared" si="66"/>
        <v/>
      </c>
      <c r="BP75" s="416" t="str">
        <f t="shared" si="67"/>
        <v/>
      </c>
      <c r="BQ75" s="416" t="str">
        <f t="shared" si="68"/>
        <v/>
      </c>
      <c r="BR75" s="416" t="str">
        <f t="shared" si="69"/>
        <v/>
      </c>
      <c r="BS75" s="416" t="str">
        <f t="shared" si="70"/>
        <v/>
      </c>
      <c r="BT75" s="416" t="str">
        <f t="shared" si="71"/>
        <v/>
      </c>
      <c r="BU75" s="416" t="str">
        <f t="shared" si="72"/>
        <v/>
      </c>
      <c r="BV75" s="416" t="str">
        <f t="shared" si="73"/>
        <v/>
      </c>
      <c r="BW75" s="416" t="str">
        <f t="shared" si="74"/>
        <v/>
      </c>
      <c r="BX75" s="416" t="str">
        <f t="shared" si="75"/>
        <v/>
      </c>
      <c r="BY75" s="416" t="str">
        <f t="shared" si="76"/>
        <v/>
      </c>
      <c r="BZ75" s="416" t="str">
        <f t="shared" si="77"/>
        <v/>
      </c>
      <c r="CA75" s="416" t="str">
        <f t="shared" si="78"/>
        <v/>
      </c>
      <c r="CB75" s="416" t="str">
        <f t="shared" si="79"/>
        <v/>
      </c>
      <c r="CC75" s="416" t="str">
        <f t="shared" si="80"/>
        <v/>
      </c>
      <c r="CD75" s="416" t="str">
        <f t="shared" si="81"/>
        <v/>
      </c>
      <c r="CE75" s="416" t="str">
        <f t="shared" si="82"/>
        <v/>
      </c>
      <c r="CF75" s="416" t="str">
        <f t="shared" si="83"/>
        <v/>
      </c>
      <c r="CG75" s="416" t="str">
        <f t="shared" si="84"/>
        <v/>
      </c>
      <c r="CH75" s="416" t="str">
        <f t="shared" si="85"/>
        <v/>
      </c>
      <c r="CI75" s="416" t="str">
        <f t="shared" si="86"/>
        <v/>
      </c>
      <c r="CJ75" s="416" t="str">
        <f t="shared" si="87"/>
        <v/>
      </c>
      <c r="CK75" s="416" t="str">
        <f t="shared" si="88"/>
        <v/>
      </c>
    </row>
    <row r="76" spans="1:89" ht="33">
      <c r="A76" s="3">
        <v>73</v>
      </c>
      <c r="B76" s="3" t="str">
        <v>MBUW-1</v>
      </c>
      <c r="C76" s="3" t="str">
        <v>WSLRW-MBUW-1</v>
      </c>
      <c r="D76" s="3" t="str">
        <v>|SKU|Firmware Version|Item codes|Hardware Version|FW Released Date (DD/MMM/YYYY)|Summary Information about FW|Sensor Type ID|SKU Name for Software|Edit Date
(DD/MMM/YYYY)|Edit by|Edit Content|Status (Draft, Final)||||||||||||||||||||||</v>
      </c>
      <c r="E76" s="3" t="str">
        <v>|WSLRW-MBUW|1|WSLRW-MBUW-01
|1|45625|Initial firmware|53|Daviteq LoRaWAN Modbus Node for Baylan UW-1 water meter|45626|Engineering Team|Update memory map|Final||||||||||||||||||||||</v>
      </c>
      <c r="F76" s="3" t="str">
        <f t="shared" si="45"/>
        <v>WSLRW-MBUW</v>
      </c>
      <c r="G76" s="3" t="str">
        <f t="shared" si="46"/>
        <v>1</v>
      </c>
      <c r="H76" s="50" t="str">
        <f t="shared" si="47"/>
        <v>1</v>
      </c>
      <c r="I76" s="50" t="str">
        <f t="shared" si="48"/>
        <v xml:space="preserve">WSLRW-MBUW-01
</v>
      </c>
      <c r="J76" s="3" t="str" cm="1">
        <f t="array" ref="J76">_xlfn.TEXTSPLIT(I76,CHAR(10),,TRUE,0)</f>
        <v>WSLRW-MBUW-01</v>
      </c>
      <c r="AX76" s="416" t="str">
        <f t="shared" si="49"/>
        <v>WSLRW-MBUW-01|1|1\WSLRW-MBUW</v>
      </c>
      <c r="AY76" s="416" t="str">
        <f t="shared" si="50"/>
        <v/>
      </c>
      <c r="AZ76" s="416" t="str">
        <f t="shared" si="51"/>
        <v/>
      </c>
      <c r="BA76" s="416" t="str">
        <f t="shared" si="52"/>
        <v/>
      </c>
      <c r="BB76" s="416" t="str">
        <f t="shared" si="53"/>
        <v/>
      </c>
      <c r="BC76" s="416" t="str">
        <f t="shared" si="54"/>
        <v/>
      </c>
      <c r="BD76" s="416" t="str">
        <f t="shared" si="55"/>
        <v/>
      </c>
      <c r="BE76" s="416" t="str">
        <f t="shared" si="56"/>
        <v/>
      </c>
      <c r="BF76" s="416" t="str">
        <f t="shared" si="57"/>
        <v/>
      </c>
      <c r="BG76" s="416" t="str">
        <f t="shared" si="58"/>
        <v/>
      </c>
      <c r="BH76" s="416" t="str">
        <f t="shared" si="59"/>
        <v/>
      </c>
      <c r="BI76" s="416" t="str">
        <f t="shared" si="60"/>
        <v/>
      </c>
      <c r="BJ76" s="416" t="str">
        <f t="shared" si="61"/>
        <v/>
      </c>
      <c r="BK76" s="416" t="str">
        <f t="shared" si="62"/>
        <v/>
      </c>
      <c r="BL76" s="416" t="str">
        <f t="shared" si="63"/>
        <v/>
      </c>
      <c r="BM76" s="416" t="str">
        <f t="shared" si="64"/>
        <v/>
      </c>
      <c r="BN76" s="416" t="str">
        <f t="shared" si="65"/>
        <v/>
      </c>
      <c r="BO76" s="416" t="str">
        <f t="shared" si="66"/>
        <v/>
      </c>
      <c r="BP76" s="416" t="str">
        <f t="shared" si="67"/>
        <v/>
      </c>
      <c r="BQ76" s="416" t="str">
        <f t="shared" si="68"/>
        <v/>
      </c>
      <c r="BR76" s="416" t="str">
        <f t="shared" si="69"/>
        <v/>
      </c>
      <c r="BS76" s="416" t="str">
        <f t="shared" si="70"/>
        <v/>
      </c>
      <c r="BT76" s="416" t="str">
        <f t="shared" si="71"/>
        <v/>
      </c>
      <c r="BU76" s="416" t="str">
        <f t="shared" si="72"/>
        <v/>
      </c>
      <c r="BV76" s="416" t="str">
        <f t="shared" si="73"/>
        <v/>
      </c>
      <c r="BW76" s="416" t="str">
        <f t="shared" si="74"/>
        <v/>
      </c>
      <c r="BX76" s="416" t="str">
        <f t="shared" si="75"/>
        <v/>
      </c>
      <c r="BY76" s="416" t="str">
        <f t="shared" si="76"/>
        <v/>
      </c>
      <c r="BZ76" s="416" t="str">
        <f t="shared" si="77"/>
        <v/>
      </c>
      <c r="CA76" s="416" t="str">
        <f t="shared" si="78"/>
        <v/>
      </c>
      <c r="CB76" s="416" t="str">
        <f t="shared" si="79"/>
        <v/>
      </c>
      <c r="CC76" s="416" t="str">
        <f t="shared" si="80"/>
        <v/>
      </c>
      <c r="CD76" s="416" t="str">
        <f t="shared" si="81"/>
        <v/>
      </c>
      <c r="CE76" s="416" t="str">
        <f t="shared" si="82"/>
        <v/>
      </c>
      <c r="CF76" s="416" t="str">
        <f t="shared" si="83"/>
        <v/>
      </c>
      <c r="CG76" s="416" t="str">
        <f t="shared" si="84"/>
        <v/>
      </c>
      <c r="CH76" s="416" t="str">
        <f t="shared" si="85"/>
        <v/>
      </c>
      <c r="CI76" s="416" t="str">
        <f t="shared" si="86"/>
        <v/>
      </c>
      <c r="CJ76" s="416" t="str">
        <f t="shared" si="87"/>
        <v/>
      </c>
      <c r="CK76" s="416" t="str">
        <f t="shared" si="88"/>
        <v/>
      </c>
    </row>
    <row r="77" spans="1:89" ht="49.5">
      <c r="A77" s="3">
        <v>74</v>
      </c>
      <c r="B77" s="3" t="str">
        <v>DFM-1</v>
      </c>
      <c r="C77" s="3" t="str">
        <v>WSLRW-DFM-1</v>
      </c>
      <c r="D77" s="3" t="str">
        <v>|SKU|Firmware Version|Item codes|Hardware Version|FW Released Date (DD/MMM/YYYY)|Summary Information about FW|Sensor Type ID|SKU Name for Software|Edit Date
(DD/MMM/YYYY)|Edit by|Edit Content|Status (Draft, Final)||||||||||||||||||||||</v>
      </c>
      <c r="E77" s="3" t="str">
        <v>|WSLRW-DFM|1|WSLRW-DFM-100-01
WSLRW-DFM-250-01
WSLRW-DFM-500-01|1|45635|Initial firmware|51|Daviteq LoRaWAN Fuel Flow Meter (DFM)|42720|Engineering Team|Update memory map description|Final||||||||||||||||||||||</v>
      </c>
      <c r="F77" s="3" t="str">
        <f t="shared" si="45"/>
        <v>WSLRW-DFM</v>
      </c>
      <c r="G77" s="3" t="str">
        <f t="shared" si="46"/>
        <v>1</v>
      </c>
      <c r="H77" s="50" t="str">
        <f t="shared" si="47"/>
        <v>1</v>
      </c>
      <c r="I77" s="50" t="str">
        <f t="shared" si="48"/>
        <v>WSLRW-DFM-100-01
WSLRW-DFM-250-01
WSLRW-DFM-500-01</v>
      </c>
      <c r="J77" s="3" t="str" cm="1">
        <f t="array" ref="J77:L77">_xlfn.TEXTSPLIT(I77,CHAR(10),,TRUE,0)</f>
        <v>WSLRW-DFM-100-01</v>
      </c>
      <c r="K77" s="3" t="str">
        <v>WSLRW-DFM-250-01</v>
      </c>
      <c r="L77" s="3" t="str">
        <v>WSLRW-DFM-500-01</v>
      </c>
      <c r="AX77" s="416" t="str">
        <f t="shared" si="49"/>
        <v>WSLRW-DFM-100-01|1|1\WSLRW-DFM</v>
      </c>
      <c r="AY77" s="416" t="str">
        <f t="shared" si="50"/>
        <v>WSLRW-DFM-250-01|1|1\WSLRW-DFM</v>
      </c>
      <c r="AZ77" s="416" t="str">
        <f t="shared" si="51"/>
        <v>WSLRW-DFM-500-01|1|1\WSLRW-DFM</v>
      </c>
      <c r="BA77" s="416" t="str">
        <f t="shared" si="52"/>
        <v/>
      </c>
      <c r="BB77" s="416" t="str">
        <f t="shared" si="53"/>
        <v/>
      </c>
      <c r="BC77" s="416" t="str">
        <f t="shared" si="54"/>
        <v/>
      </c>
      <c r="BD77" s="416" t="str">
        <f t="shared" si="55"/>
        <v/>
      </c>
      <c r="BE77" s="416" t="str">
        <f t="shared" si="56"/>
        <v/>
      </c>
      <c r="BF77" s="416" t="str">
        <f t="shared" si="57"/>
        <v/>
      </c>
      <c r="BG77" s="416" t="str">
        <f t="shared" si="58"/>
        <v/>
      </c>
      <c r="BH77" s="416" t="str">
        <f t="shared" si="59"/>
        <v/>
      </c>
      <c r="BI77" s="416" t="str">
        <f t="shared" si="60"/>
        <v/>
      </c>
      <c r="BJ77" s="416" t="str">
        <f t="shared" si="61"/>
        <v/>
      </c>
      <c r="BK77" s="416" t="str">
        <f t="shared" si="62"/>
        <v/>
      </c>
      <c r="BL77" s="416" t="str">
        <f t="shared" si="63"/>
        <v/>
      </c>
      <c r="BM77" s="416" t="str">
        <f t="shared" si="64"/>
        <v/>
      </c>
      <c r="BN77" s="416" t="str">
        <f t="shared" si="65"/>
        <v/>
      </c>
      <c r="BO77" s="416" t="str">
        <f t="shared" si="66"/>
        <v/>
      </c>
      <c r="BP77" s="416" t="str">
        <f t="shared" si="67"/>
        <v/>
      </c>
      <c r="BQ77" s="416" t="str">
        <f t="shared" si="68"/>
        <v/>
      </c>
      <c r="BR77" s="416" t="str">
        <f t="shared" si="69"/>
        <v/>
      </c>
      <c r="BS77" s="416" t="str">
        <f t="shared" si="70"/>
        <v/>
      </c>
      <c r="BT77" s="416" t="str">
        <f t="shared" si="71"/>
        <v/>
      </c>
      <c r="BU77" s="416" t="str">
        <f t="shared" si="72"/>
        <v/>
      </c>
      <c r="BV77" s="416" t="str">
        <f t="shared" si="73"/>
        <v/>
      </c>
      <c r="BW77" s="416" t="str">
        <f t="shared" si="74"/>
        <v/>
      </c>
      <c r="BX77" s="416" t="str">
        <f t="shared" si="75"/>
        <v/>
      </c>
      <c r="BY77" s="416" t="str">
        <f t="shared" si="76"/>
        <v/>
      </c>
      <c r="BZ77" s="416" t="str">
        <f t="shared" si="77"/>
        <v/>
      </c>
      <c r="CA77" s="416" t="str">
        <f t="shared" si="78"/>
        <v/>
      </c>
      <c r="CB77" s="416" t="str">
        <f t="shared" si="79"/>
        <v/>
      </c>
      <c r="CC77" s="416" t="str">
        <f t="shared" si="80"/>
        <v/>
      </c>
      <c r="CD77" s="416" t="str">
        <f t="shared" si="81"/>
        <v/>
      </c>
      <c r="CE77" s="416" t="str">
        <f t="shared" si="82"/>
        <v/>
      </c>
      <c r="CF77" s="416" t="str">
        <f t="shared" si="83"/>
        <v/>
      </c>
      <c r="CG77" s="416" t="str">
        <f t="shared" si="84"/>
        <v/>
      </c>
      <c r="CH77" s="416" t="str">
        <f t="shared" si="85"/>
        <v/>
      </c>
      <c r="CI77" s="416" t="str">
        <f t="shared" si="86"/>
        <v/>
      </c>
      <c r="CJ77" s="416" t="str">
        <f t="shared" si="87"/>
        <v/>
      </c>
      <c r="CK77" s="416" t="str">
        <f t="shared" si="88"/>
        <v/>
      </c>
    </row>
    <row r="78" spans="1:89" ht="16.5">
      <c r="A78" s="3">
        <v>75</v>
      </c>
      <c r="B78" s="3" t="str">
        <v>RLC-1</v>
      </c>
      <c r="C78" s="3" t="str">
        <v>WSLRW-RLC-1</v>
      </c>
      <c r="D78" s="3" t="str">
        <v>|SKU|Firmware Version|Item codes|Hardware Version|FW Released Date (DD/MMM/YYYY)|Summary Information about FW|Sensor Type ID|SKU Name for Software|Edit Date
(DD/MMM/YYYY)|Edit by|Edit Content|Status (Draft, Final)||||||||||||||||||||||</v>
      </c>
      <c r="E78" s="3" t="str">
        <v>|WSLRW-RLC|1|WSLRW-RLC-01|1|45635|Initial firmware|52|Daviteq LoRaWAN Miniature Radar Level Sensor|45666|Daviteq Engineering|Update memory map|Final||||||||||||||||||||||</v>
      </c>
      <c r="F78" s="3" t="str">
        <f t="shared" si="45"/>
        <v>WSLRW-RLC</v>
      </c>
      <c r="G78" s="3" t="str">
        <f t="shared" si="46"/>
        <v>1</v>
      </c>
      <c r="H78" s="50" t="str">
        <f t="shared" si="47"/>
        <v>1</v>
      </c>
      <c r="I78" s="50" t="str">
        <f t="shared" si="48"/>
        <v>WSLRW-RLC-01</v>
      </c>
      <c r="J78" s="3" t="str" cm="1">
        <f t="array" ref="J78">_xlfn.TEXTSPLIT(I78,CHAR(10),,TRUE,0)</f>
        <v>WSLRW-RLC-01</v>
      </c>
      <c r="AX78" s="416" t="str">
        <f t="shared" si="49"/>
        <v>WSLRW-RLC-01|1|1\WSLRW-RLC</v>
      </c>
      <c r="AY78" s="416" t="str">
        <f t="shared" si="50"/>
        <v/>
      </c>
      <c r="AZ78" s="416" t="str">
        <f t="shared" si="51"/>
        <v/>
      </c>
      <c r="BA78" s="416" t="str">
        <f t="shared" si="52"/>
        <v/>
      </c>
      <c r="BB78" s="416" t="str">
        <f t="shared" si="53"/>
        <v/>
      </c>
      <c r="BC78" s="416" t="str">
        <f t="shared" si="54"/>
        <v/>
      </c>
      <c r="BD78" s="416" t="str">
        <f t="shared" si="55"/>
        <v/>
      </c>
      <c r="BE78" s="416" t="str">
        <f t="shared" si="56"/>
        <v/>
      </c>
      <c r="BF78" s="416" t="str">
        <f t="shared" si="57"/>
        <v/>
      </c>
      <c r="BG78" s="416" t="str">
        <f t="shared" si="58"/>
        <v/>
      </c>
      <c r="BH78" s="416" t="str">
        <f t="shared" si="59"/>
        <v/>
      </c>
      <c r="BI78" s="416" t="str">
        <f t="shared" si="60"/>
        <v/>
      </c>
      <c r="BJ78" s="416" t="str">
        <f t="shared" si="61"/>
        <v/>
      </c>
      <c r="BK78" s="416" t="str">
        <f t="shared" si="62"/>
        <v/>
      </c>
      <c r="BL78" s="416" t="str">
        <f t="shared" si="63"/>
        <v/>
      </c>
      <c r="BM78" s="416" t="str">
        <f t="shared" si="64"/>
        <v/>
      </c>
      <c r="BN78" s="416" t="str">
        <f t="shared" si="65"/>
        <v/>
      </c>
      <c r="BO78" s="416" t="str">
        <f t="shared" si="66"/>
        <v/>
      </c>
      <c r="BP78" s="416" t="str">
        <f t="shared" si="67"/>
        <v/>
      </c>
      <c r="BQ78" s="416" t="str">
        <f t="shared" si="68"/>
        <v/>
      </c>
      <c r="BR78" s="416" t="str">
        <f t="shared" si="69"/>
        <v/>
      </c>
      <c r="BS78" s="416" t="str">
        <f t="shared" si="70"/>
        <v/>
      </c>
      <c r="BT78" s="416" t="str">
        <f t="shared" si="71"/>
        <v/>
      </c>
      <c r="BU78" s="416" t="str">
        <f t="shared" si="72"/>
        <v/>
      </c>
      <c r="BV78" s="416" t="str">
        <f t="shared" si="73"/>
        <v/>
      </c>
      <c r="BW78" s="416" t="str">
        <f t="shared" si="74"/>
        <v/>
      </c>
      <c r="BX78" s="416" t="str">
        <f t="shared" si="75"/>
        <v/>
      </c>
      <c r="BY78" s="416" t="str">
        <f t="shared" si="76"/>
        <v/>
      </c>
      <c r="BZ78" s="416" t="str">
        <f t="shared" si="77"/>
        <v/>
      </c>
      <c r="CA78" s="416" t="str">
        <f t="shared" si="78"/>
        <v/>
      </c>
      <c r="CB78" s="416" t="str">
        <f t="shared" si="79"/>
        <v/>
      </c>
      <c r="CC78" s="416" t="str">
        <f t="shared" si="80"/>
        <v/>
      </c>
      <c r="CD78" s="416" t="str">
        <f t="shared" si="81"/>
        <v/>
      </c>
      <c r="CE78" s="416" t="str">
        <f t="shared" si="82"/>
        <v/>
      </c>
      <c r="CF78" s="416" t="str">
        <f t="shared" si="83"/>
        <v/>
      </c>
      <c r="CG78" s="416" t="str">
        <f t="shared" si="84"/>
        <v/>
      </c>
      <c r="CH78" s="416" t="str">
        <f t="shared" si="85"/>
        <v/>
      </c>
      <c r="CI78" s="416" t="str">
        <f t="shared" si="86"/>
        <v/>
      </c>
      <c r="CJ78" s="416" t="str">
        <f t="shared" si="87"/>
        <v/>
      </c>
      <c r="CK78" s="416" t="str">
        <f t="shared" si="88"/>
        <v/>
      </c>
    </row>
    <row r="79" spans="1:89" ht="16.5">
      <c r="A79" s="3">
        <v>76</v>
      </c>
      <c r="B79" s="3" t="str">
        <v>IEC485-1</v>
      </c>
      <c r="C79" s="3" t="str">
        <v>WSLRW-IEC485-1</v>
      </c>
      <c r="D79" s="3" t="str">
        <v>|SKU|Firmware Version|Item codes|Hardware Version|FW Released Date (DD/MMM/YYYY)|Summary Information about FW|Sensor Type ID|SKU Name for Software|Edit Date
(DD/MMM/YYYY)|Edit by|Edit Content|Status (Draft, Final)||||||||||||||||||||||</v>
      </c>
      <c r="E79" s="3" t="str">
        <v>|WSLRW-IEC485|1|WSLRW-IEC485-01|1|45682|Initial firmware for slave device of Mode C|54|Daviteq LoRaWAN RS485 IEC 62056-21  Meter Reader|45701|Daviteq Engineering Team|Update memory map|Final||||||||||||||||||||||</v>
      </c>
      <c r="F79" s="3" t="str">
        <f t="shared" si="45"/>
        <v>WSLRW-IEC485</v>
      </c>
      <c r="G79" s="3" t="str">
        <f t="shared" si="46"/>
        <v>1</v>
      </c>
      <c r="H79" s="50" t="str">
        <f t="shared" si="47"/>
        <v>1</v>
      </c>
      <c r="I79" s="50" t="str">
        <f t="shared" si="48"/>
        <v>WSLRW-IEC485-01</v>
      </c>
      <c r="J79" s="3" t="str" cm="1">
        <f t="array" ref="J79">_xlfn.TEXTSPLIT(I79,CHAR(10),,TRUE,0)</f>
        <v>WSLRW-IEC485-01</v>
      </c>
      <c r="AX79" s="416" t="str">
        <f t="shared" si="49"/>
        <v>WSLRW-IEC485-01|1|1\WSLRW-IEC485</v>
      </c>
      <c r="AY79" s="416" t="str">
        <f t="shared" si="50"/>
        <v/>
      </c>
      <c r="AZ79" s="416" t="str">
        <f t="shared" si="51"/>
        <v/>
      </c>
      <c r="BA79" s="416" t="str">
        <f t="shared" si="52"/>
        <v/>
      </c>
      <c r="BB79" s="416" t="str">
        <f t="shared" si="53"/>
        <v/>
      </c>
      <c r="BC79" s="416" t="str">
        <f t="shared" si="54"/>
        <v/>
      </c>
      <c r="BD79" s="416" t="str">
        <f t="shared" si="55"/>
        <v/>
      </c>
      <c r="BE79" s="416" t="str">
        <f t="shared" si="56"/>
        <v/>
      </c>
      <c r="BF79" s="416" t="str">
        <f t="shared" si="57"/>
        <v/>
      </c>
      <c r="BG79" s="416" t="str">
        <f t="shared" si="58"/>
        <v/>
      </c>
      <c r="BH79" s="416" t="str">
        <f t="shared" si="59"/>
        <v/>
      </c>
      <c r="BI79" s="416" t="str">
        <f t="shared" si="60"/>
        <v/>
      </c>
      <c r="BJ79" s="416" t="str">
        <f t="shared" si="61"/>
        <v/>
      </c>
      <c r="BK79" s="416" t="str">
        <f t="shared" si="62"/>
        <v/>
      </c>
      <c r="BL79" s="416" t="str">
        <f t="shared" si="63"/>
        <v/>
      </c>
      <c r="BM79" s="416" t="str">
        <f t="shared" si="64"/>
        <v/>
      </c>
      <c r="BN79" s="416" t="str">
        <f t="shared" si="65"/>
        <v/>
      </c>
      <c r="BO79" s="416" t="str">
        <f t="shared" si="66"/>
        <v/>
      </c>
      <c r="BP79" s="416" t="str">
        <f t="shared" si="67"/>
        <v/>
      </c>
      <c r="BQ79" s="416" t="str">
        <f t="shared" si="68"/>
        <v/>
      </c>
      <c r="BR79" s="416" t="str">
        <f t="shared" si="69"/>
        <v/>
      </c>
      <c r="BS79" s="416" t="str">
        <f t="shared" si="70"/>
        <v/>
      </c>
      <c r="BT79" s="416" t="str">
        <f t="shared" si="71"/>
        <v/>
      </c>
      <c r="BU79" s="416" t="str">
        <f t="shared" si="72"/>
        <v/>
      </c>
      <c r="BV79" s="416" t="str">
        <f t="shared" si="73"/>
        <v/>
      </c>
      <c r="BW79" s="416" t="str">
        <f t="shared" si="74"/>
        <v/>
      </c>
      <c r="BX79" s="416" t="str">
        <f t="shared" si="75"/>
        <v/>
      </c>
      <c r="BY79" s="416" t="str">
        <f t="shared" si="76"/>
        <v/>
      </c>
      <c r="BZ79" s="416" t="str">
        <f t="shared" si="77"/>
        <v/>
      </c>
      <c r="CA79" s="416" t="str">
        <f t="shared" si="78"/>
        <v/>
      </c>
      <c r="CB79" s="416" t="str">
        <f t="shared" si="79"/>
        <v/>
      </c>
      <c r="CC79" s="416" t="str">
        <f t="shared" si="80"/>
        <v/>
      </c>
      <c r="CD79" s="416" t="str">
        <f t="shared" si="81"/>
        <v/>
      </c>
      <c r="CE79" s="416" t="str">
        <f t="shared" si="82"/>
        <v/>
      </c>
      <c r="CF79" s="416" t="str">
        <f t="shared" si="83"/>
        <v/>
      </c>
      <c r="CG79" s="416" t="str">
        <f t="shared" si="84"/>
        <v/>
      </c>
      <c r="CH79" s="416" t="str">
        <f t="shared" si="85"/>
        <v/>
      </c>
      <c r="CI79" s="416" t="str">
        <f t="shared" si="86"/>
        <v/>
      </c>
      <c r="CJ79" s="416" t="str">
        <f t="shared" si="87"/>
        <v/>
      </c>
      <c r="CK79" s="416" t="str">
        <f t="shared" si="88"/>
        <v/>
      </c>
    </row>
    <row r="80" spans="1:89" ht="16.5">
      <c r="A80" s="3">
        <v>77</v>
      </c>
      <c r="B80" s="3" t="str">
        <v>MB485-3</v>
      </c>
      <c r="C80" s="3" t="str">
        <v>WSLRW-MB485-3</v>
      </c>
      <c r="D80" s="3" t="str">
        <v>|SKU|Firmware Version|Item codes|Hardware Version|FW Released Date (DD/MMM/YYYY)|Summary Information about FW|Sensor Type ID|SKU Name for Software|Edit Date
(DD/MMM/YYYY)|Edit by|Edit Content|Status (Draft, Final)||||||||||||||||||||||</v>
      </c>
      <c r="E80" s="3" t="str">
        <v>|WSLRW-MB485|3|WSLRW-MB485-01|2|45682|* Update payload Cyclic, Force (39 bytes =&gt; SF7-SF9 for AS923, AU915, US915 and SF7-SF12 for EU868, IN865, RU864, KR920)
*Note: 
+SF9 =&gt; Datagram interval &gt;= 30
+SF12 =&gt; Datagram interval &gt;= 120|39|Daviteq LoRaWAN RS485 Master (MB485) Node|45684|Engineering Team|Update memory map description|Final||||||||||||||||||||||</v>
      </c>
      <c r="F80" s="3" t="str">
        <f t="shared" si="45"/>
        <v>WSLRW-MB485</v>
      </c>
      <c r="G80" s="3" t="str">
        <f t="shared" si="46"/>
        <v>3</v>
      </c>
      <c r="H80" s="50" t="str">
        <f t="shared" si="47"/>
        <v>2</v>
      </c>
      <c r="I80" s="50" t="str">
        <f t="shared" si="48"/>
        <v>WSLRW-MB485-01</v>
      </c>
      <c r="J80" s="3" t="str" cm="1">
        <f t="array" ref="J80">_xlfn.TEXTSPLIT(I80,CHAR(10),,TRUE,0)</f>
        <v>WSLRW-MB485-01</v>
      </c>
      <c r="AX80" s="416" t="str">
        <f t="shared" si="49"/>
        <v>WSLRW-MB485-01|2|3\WSLRW-MB485</v>
      </c>
      <c r="AY80" s="416" t="str">
        <f t="shared" si="50"/>
        <v/>
      </c>
      <c r="AZ80" s="416" t="str">
        <f t="shared" si="51"/>
        <v/>
      </c>
      <c r="BA80" s="416" t="str">
        <f t="shared" si="52"/>
        <v/>
      </c>
      <c r="BB80" s="416" t="str">
        <f t="shared" si="53"/>
        <v/>
      </c>
      <c r="BC80" s="416" t="str">
        <f t="shared" si="54"/>
        <v/>
      </c>
      <c r="BD80" s="416" t="str">
        <f t="shared" si="55"/>
        <v/>
      </c>
      <c r="BE80" s="416" t="str">
        <f t="shared" si="56"/>
        <v/>
      </c>
      <c r="BF80" s="416" t="str">
        <f t="shared" si="57"/>
        <v/>
      </c>
      <c r="BG80" s="416" t="str">
        <f t="shared" si="58"/>
        <v/>
      </c>
      <c r="BH80" s="416" t="str">
        <f t="shared" si="59"/>
        <v/>
      </c>
      <c r="BI80" s="416" t="str">
        <f t="shared" si="60"/>
        <v/>
      </c>
      <c r="BJ80" s="416" t="str">
        <f t="shared" si="61"/>
        <v/>
      </c>
      <c r="BK80" s="416" t="str">
        <f t="shared" si="62"/>
        <v/>
      </c>
      <c r="BL80" s="416" t="str">
        <f t="shared" si="63"/>
        <v/>
      </c>
      <c r="BM80" s="416" t="str">
        <f t="shared" si="64"/>
        <v/>
      </c>
      <c r="BN80" s="416" t="str">
        <f t="shared" si="65"/>
        <v/>
      </c>
      <c r="BO80" s="416" t="str">
        <f t="shared" si="66"/>
        <v/>
      </c>
      <c r="BP80" s="416" t="str">
        <f t="shared" si="67"/>
        <v/>
      </c>
      <c r="BQ80" s="416" t="str">
        <f t="shared" si="68"/>
        <v/>
      </c>
      <c r="BR80" s="416" t="str">
        <f t="shared" si="69"/>
        <v/>
      </c>
      <c r="BS80" s="416" t="str">
        <f t="shared" si="70"/>
        <v/>
      </c>
      <c r="BT80" s="416" t="str">
        <f t="shared" si="71"/>
        <v/>
      </c>
      <c r="BU80" s="416" t="str">
        <f t="shared" si="72"/>
        <v/>
      </c>
      <c r="BV80" s="416" t="str">
        <f t="shared" si="73"/>
        <v/>
      </c>
      <c r="BW80" s="416" t="str">
        <f t="shared" si="74"/>
        <v/>
      </c>
      <c r="BX80" s="416" t="str">
        <f t="shared" si="75"/>
        <v/>
      </c>
      <c r="BY80" s="416" t="str">
        <f t="shared" si="76"/>
        <v/>
      </c>
      <c r="BZ80" s="416" t="str">
        <f t="shared" si="77"/>
        <v/>
      </c>
      <c r="CA80" s="416" t="str">
        <f t="shared" si="78"/>
        <v/>
      </c>
      <c r="CB80" s="416" t="str">
        <f t="shared" si="79"/>
        <v/>
      </c>
      <c r="CC80" s="416" t="str">
        <f t="shared" si="80"/>
        <v/>
      </c>
      <c r="CD80" s="416" t="str">
        <f t="shared" si="81"/>
        <v/>
      </c>
      <c r="CE80" s="416" t="str">
        <f t="shared" si="82"/>
        <v/>
      </c>
      <c r="CF80" s="416" t="str">
        <f t="shared" si="83"/>
        <v/>
      </c>
      <c r="CG80" s="416" t="str">
        <f t="shared" si="84"/>
        <v/>
      </c>
      <c r="CH80" s="416" t="str">
        <f t="shared" si="85"/>
        <v/>
      </c>
      <c r="CI80" s="416" t="str">
        <f t="shared" si="86"/>
        <v/>
      </c>
      <c r="CJ80" s="416" t="str">
        <f t="shared" si="87"/>
        <v/>
      </c>
      <c r="CK80" s="416" t="str">
        <f t="shared" si="88"/>
        <v/>
      </c>
    </row>
    <row r="81" spans="1:89" ht="66">
      <c r="A81" s="3">
        <v>78</v>
      </c>
      <c r="B81" s="3" t="str">
        <v>BV-4</v>
      </c>
      <c r="C81" s="3" t="str">
        <v>WSLRW-BV-4</v>
      </c>
      <c r="D81" s="3" t="str">
        <v>|SKU|Firmware Version|Item codes|Hardware Version|FW Released Date (DD/MMM/YYYY)|Summary Information about FW|Sensor Type ID|SKU Name for Software|Edit Date
(DD/MMM/YYYY)|Edit by|Edit Content|Status (Draft, Final)||||||||||||||||||||||</v>
      </c>
      <c r="E81" s="3" t="str">
        <v>|WSLRW-BV|4|WSLRW-BV-BR-20
WSLRW-BV-BR-25
WSLRW-BV-BR-08
WSLRW-BV-BR-15|3|45659|* Update control for new valve type
*Add CONFIG_CHECK uplink
*Add downlink type 3
*Update downlink type 5 for LoRaWAN frequency
*Update default valve on/off  time|38|Daviteq LoraWAN Mini Motorized Ball Valve (BV)|45666|Engineering Team|Update memory map descriptions|Final||||||||||||||||||||||</v>
      </c>
      <c r="F81" s="3" t="str">
        <f t="shared" si="45"/>
        <v>WSLRW-BV</v>
      </c>
      <c r="G81" s="3" t="str">
        <f t="shared" si="46"/>
        <v>4</v>
      </c>
      <c r="H81" s="50" t="str">
        <f t="shared" si="47"/>
        <v>3</v>
      </c>
      <c r="I81" s="50" t="str">
        <f t="shared" si="48"/>
        <v>WSLRW-BV-BR-20
WSLRW-BV-BR-25
WSLRW-BV-BR-08
WSLRW-BV-BR-15</v>
      </c>
      <c r="J81" s="3" t="str" cm="1">
        <f t="array" ref="J81:M81">_xlfn.TEXTSPLIT(I81,CHAR(10),,TRUE,0)</f>
        <v>WSLRW-BV-BR-20</v>
      </c>
      <c r="K81" s="3" t="str">
        <v>WSLRW-BV-BR-25</v>
      </c>
      <c r="L81" s="3" t="str">
        <v>WSLRW-BV-BR-08</v>
      </c>
      <c r="M81" s="3" t="str">
        <v>WSLRW-BV-BR-15</v>
      </c>
      <c r="AX81" s="416" t="str">
        <f t="shared" si="49"/>
        <v>WSLRW-BV-BR-20|3|4\WSLRW-BV</v>
      </c>
      <c r="AY81" s="416" t="str">
        <f t="shared" si="50"/>
        <v>WSLRW-BV-BR-25|3|4\WSLRW-BV</v>
      </c>
      <c r="AZ81" s="416" t="str">
        <f t="shared" si="51"/>
        <v>WSLRW-BV-BR-08|3|4\WSLRW-BV</v>
      </c>
      <c r="BA81" s="416" t="str">
        <f t="shared" si="52"/>
        <v>WSLRW-BV-BR-15|3|4\WSLRW-BV</v>
      </c>
      <c r="BB81" s="416" t="str">
        <f t="shared" si="53"/>
        <v/>
      </c>
      <c r="BC81" s="416" t="str">
        <f t="shared" si="54"/>
        <v/>
      </c>
      <c r="BD81" s="416" t="str">
        <f t="shared" si="55"/>
        <v/>
      </c>
      <c r="BE81" s="416" t="str">
        <f t="shared" si="56"/>
        <v/>
      </c>
      <c r="BF81" s="416" t="str">
        <f t="shared" si="57"/>
        <v/>
      </c>
      <c r="BG81" s="416" t="str">
        <f t="shared" si="58"/>
        <v/>
      </c>
      <c r="BH81" s="416" t="str">
        <f t="shared" si="59"/>
        <v/>
      </c>
      <c r="BI81" s="416" t="str">
        <f t="shared" si="60"/>
        <v/>
      </c>
      <c r="BJ81" s="416" t="str">
        <f t="shared" si="61"/>
        <v/>
      </c>
      <c r="BK81" s="416" t="str">
        <f t="shared" si="62"/>
        <v/>
      </c>
      <c r="BL81" s="416" t="str">
        <f t="shared" si="63"/>
        <v/>
      </c>
      <c r="BM81" s="416" t="str">
        <f t="shared" si="64"/>
        <v/>
      </c>
      <c r="BN81" s="416" t="str">
        <f t="shared" si="65"/>
        <v/>
      </c>
      <c r="BO81" s="416" t="str">
        <f t="shared" si="66"/>
        <v/>
      </c>
      <c r="BP81" s="416" t="str">
        <f t="shared" si="67"/>
        <v/>
      </c>
      <c r="BQ81" s="416" t="str">
        <f t="shared" si="68"/>
        <v/>
      </c>
      <c r="BR81" s="416" t="str">
        <f t="shared" si="69"/>
        <v/>
      </c>
      <c r="BS81" s="416" t="str">
        <f t="shared" si="70"/>
        <v/>
      </c>
      <c r="BT81" s="416" t="str">
        <f t="shared" si="71"/>
        <v/>
      </c>
      <c r="BU81" s="416" t="str">
        <f t="shared" si="72"/>
        <v/>
      </c>
      <c r="BV81" s="416" t="str">
        <f t="shared" si="73"/>
        <v/>
      </c>
      <c r="BW81" s="416" t="str">
        <f t="shared" si="74"/>
        <v/>
      </c>
      <c r="BX81" s="416" t="str">
        <f t="shared" si="75"/>
        <v/>
      </c>
      <c r="BY81" s="416" t="str">
        <f t="shared" si="76"/>
        <v/>
      </c>
      <c r="BZ81" s="416" t="str">
        <f t="shared" si="77"/>
        <v/>
      </c>
      <c r="CA81" s="416" t="str">
        <f t="shared" si="78"/>
        <v/>
      </c>
      <c r="CB81" s="416" t="str">
        <f t="shared" si="79"/>
        <v/>
      </c>
      <c r="CC81" s="416" t="str">
        <f t="shared" si="80"/>
        <v/>
      </c>
      <c r="CD81" s="416" t="str">
        <f t="shared" si="81"/>
        <v/>
      </c>
      <c r="CE81" s="416" t="str">
        <f t="shared" si="82"/>
        <v/>
      </c>
      <c r="CF81" s="416" t="str">
        <f t="shared" si="83"/>
        <v/>
      </c>
      <c r="CG81" s="416" t="str">
        <f t="shared" si="84"/>
        <v/>
      </c>
      <c r="CH81" s="416" t="str">
        <f t="shared" si="85"/>
        <v/>
      </c>
      <c r="CI81" s="416" t="str">
        <f t="shared" si="86"/>
        <v/>
      </c>
      <c r="CJ81" s="416" t="str">
        <f t="shared" si="87"/>
        <v/>
      </c>
      <c r="CK81" s="416" t="str">
        <f t="shared" si="88"/>
        <v/>
      </c>
    </row>
    <row r="82" spans="1:89" ht="16.5">
      <c r="A82" s="3">
        <v>79</v>
      </c>
      <c r="B82" s="3" t="str">
        <v>MB485-4</v>
      </c>
      <c r="C82" s="3" t="str">
        <v>WSLRW-MB485-4</v>
      </c>
      <c r="D82" s="3" t="str">
        <v>|SKU|Firmware Version|Item codes|Hardware Version|FW Released Date (DD/MMM/YYYY)|Summary Information about FW|Sensor Type ID|SKU Name for Software|Edit Date
(DD/MMM/YYYY)|Edit by|Edit Content|Status (Draft, Final)||||||||||||||||||||||</v>
      </c>
      <c r="E82" s="3" t="str">
        <v>|WSLRW-MB485|4|WSLRW-MB485-01|2|45653|* Add an alarm for integer trigger parameter
* Update payload Cycle, Force (61 bytes ) for SF7-SF9 in AS923, AU915, US915 and SF7-SF12 in EU868, IN865, RU864, KR920|39|Daviteq LoRaWAN RS485 Master (MB485) Node|45653|Engineering Team|Update memory map description|Final||||||||||||||||||||||</v>
      </c>
      <c r="F82" s="3" t="str">
        <f t="shared" si="45"/>
        <v>WSLRW-MB485</v>
      </c>
      <c r="G82" s="3" t="str">
        <f t="shared" si="46"/>
        <v>4</v>
      </c>
      <c r="H82" s="50" t="str">
        <f t="shared" si="47"/>
        <v>2</v>
      </c>
      <c r="I82" s="50" t="str">
        <f t="shared" si="48"/>
        <v>WSLRW-MB485-01</v>
      </c>
      <c r="J82" s="3" t="str" cm="1">
        <f t="array" ref="J82">_xlfn.TEXTSPLIT(I82,CHAR(10),,TRUE,0)</f>
        <v>WSLRW-MB485-01</v>
      </c>
      <c r="AX82" s="416" t="str">
        <f t="shared" si="49"/>
        <v>WSLRW-MB485-01|2|4\WSLRW-MB485</v>
      </c>
      <c r="AY82" s="416" t="str">
        <f t="shared" si="50"/>
        <v/>
      </c>
      <c r="AZ82" s="416" t="str">
        <f t="shared" si="51"/>
        <v/>
      </c>
      <c r="BA82" s="416" t="str">
        <f t="shared" si="52"/>
        <v/>
      </c>
      <c r="BB82" s="416" t="str">
        <f t="shared" si="53"/>
        <v/>
      </c>
      <c r="BC82" s="416" t="str">
        <f t="shared" si="54"/>
        <v/>
      </c>
      <c r="BD82" s="416" t="str">
        <f t="shared" si="55"/>
        <v/>
      </c>
      <c r="BE82" s="416" t="str">
        <f t="shared" si="56"/>
        <v/>
      </c>
      <c r="BF82" s="416" t="str">
        <f t="shared" si="57"/>
        <v/>
      </c>
      <c r="BG82" s="416" t="str">
        <f t="shared" si="58"/>
        <v/>
      </c>
      <c r="BH82" s="416" t="str">
        <f t="shared" si="59"/>
        <v/>
      </c>
      <c r="BI82" s="416" t="str">
        <f t="shared" si="60"/>
        <v/>
      </c>
      <c r="BJ82" s="416" t="str">
        <f t="shared" si="61"/>
        <v/>
      </c>
      <c r="BK82" s="416" t="str">
        <f t="shared" si="62"/>
        <v/>
      </c>
      <c r="BL82" s="416" t="str">
        <f t="shared" si="63"/>
        <v/>
      </c>
      <c r="BM82" s="416" t="str">
        <f t="shared" si="64"/>
        <v/>
      </c>
      <c r="BN82" s="416" t="str">
        <f t="shared" si="65"/>
        <v/>
      </c>
      <c r="BO82" s="416" t="str">
        <f t="shared" si="66"/>
        <v/>
      </c>
      <c r="BP82" s="416" t="str">
        <f t="shared" si="67"/>
        <v/>
      </c>
      <c r="BQ82" s="416" t="str">
        <f t="shared" si="68"/>
        <v/>
      </c>
      <c r="BR82" s="416" t="str">
        <f t="shared" si="69"/>
        <v/>
      </c>
      <c r="BS82" s="416" t="str">
        <f t="shared" si="70"/>
        <v/>
      </c>
      <c r="BT82" s="416" t="str">
        <f t="shared" si="71"/>
        <v/>
      </c>
      <c r="BU82" s="416" t="str">
        <f t="shared" si="72"/>
        <v/>
      </c>
      <c r="BV82" s="416" t="str">
        <f t="shared" si="73"/>
        <v/>
      </c>
      <c r="BW82" s="416" t="str">
        <f t="shared" si="74"/>
        <v/>
      </c>
      <c r="BX82" s="416" t="str">
        <f t="shared" si="75"/>
        <v/>
      </c>
      <c r="BY82" s="416" t="str">
        <f t="shared" si="76"/>
        <v/>
      </c>
      <c r="BZ82" s="416" t="str">
        <f t="shared" si="77"/>
        <v/>
      </c>
      <c r="CA82" s="416" t="str">
        <f t="shared" si="78"/>
        <v/>
      </c>
      <c r="CB82" s="416" t="str">
        <f t="shared" si="79"/>
        <v/>
      </c>
      <c r="CC82" s="416" t="str">
        <f t="shared" si="80"/>
        <v/>
      </c>
      <c r="CD82" s="416" t="str">
        <f t="shared" si="81"/>
        <v/>
      </c>
      <c r="CE82" s="416" t="str">
        <f t="shared" si="82"/>
        <v/>
      </c>
      <c r="CF82" s="416" t="str">
        <f t="shared" si="83"/>
        <v/>
      </c>
      <c r="CG82" s="416" t="str">
        <f t="shared" si="84"/>
        <v/>
      </c>
      <c r="CH82" s="416" t="str">
        <f t="shared" si="85"/>
        <v/>
      </c>
      <c r="CI82" s="416" t="str">
        <f t="shared" si="86"/>
        <v/>
      </c>
      <c r="CJ82" s="416" t="str">
        <f t="shared" si="87"/>
        <v/>
      </c>
      <c r="CK82" s="416" t="str">
        <f t="shared" si="88"/>
        <v/>
      </c>
    </row>
    <row r="83" spans="1:89" ht="66">
      <c r="A83" s="3">
        <v>80</v>
      </c>
      <c r="B83" s="3" t="str">
        <v>PT100-2</v>
      </c>
      <c r="C83" s="3" t="str">
        <v>WSLRW-PT100-2</v>
      </c>
      <c r="D83" s="3" t="str">
        <v>|SKU|Firmware Version|Item codes|Hardware Version|FW Released Date (DD/MMM/YYYY)|Summary Information about FW|Sensor Type ID|SKU Name for Software|Edit Date
(DD/MMM/YYYY)|Edit by|Edit Content|Status (Draft, Final)||||||||||||||||||||||</v>
      </c>
      <c r="E83" s="3" t="str">
        <v>|WSLRW-PT100|2|WSLRWEX-PT100-01
WSLRWEX-PT100-02
WSLRW-PT100-01
WSLRW-PT100-02|1|45656|*Add downlink type 3
*Update config check uplink for downlink     type 3 and type 5
*Update downlink type 5 for LoRaWAN frequency|21|Daviteq LoRaWAN Pt100 Transmitter|45666|Engineering Team|Update memory map description|Final||||||||||||||||||||||</v>
      </c>
      <c r="F83" s="3" t="str">
        <f t="shared" si="45"/>
        <v>WSLRW-PT100</v>
      </c>
      <c r="G83" s="3" t="str">
        <f t="shared" si="46"/>
        <v>2</v>
      </c>
      <c r="H83" s="50" t="str">
        <f t="shared" si="47"/>
        <v>1</v>
      </c>
      <c r="I83" s="50" t="str">
        <f t="shared" si="48"/>
        <v>WSLRWEX-PT100-01
WSLRWEX-PT100-02
WSLRW-PT100-01
WSLRW-PT100-02</v>
      </c>
      <c r="J83" s="3" t="str" cm="1">
        <f t="array" ref="J83:M83">_xlfn.TEXTSPLIT(I83,CHAR(10),,TRUE,0)</f>
        <v>WSLRWEX-PT100-01</v>
      </c>
      <c r="K83" s="3" t="str">
        <v>WSLRWEX-PT100-02</v>
      </c>
      <c r="L83" s="3" t="str">
        <v>WSLRW-PT100-01</v>
      </c>
      <c r="M83" s="3" t="str">
        <v>WSLRW-PT100-02</v>
      </c>
      <c r="AX83" s="416" t="str">
        <f t="shared" si="49"/>
        <v>WSLRWEX-PT100-01|1|2\WSLRW-PT100</v>
      </c>
      <c r="AY83" s="416" t="str">
        <f t="shared" si="50"/>
        <v>WSLRWEX-PT100-02|1|2\WSLRW-PT100</v>
      </c>
      <c r="AZ83" s="416" t="str">
        <f t="shared" si="51"/>
        <v>WSLRW-PT100-01|1|2\WSLRW-PT100</v>
      </c>
      <c r="BA83" s="416" t="str">
        <f t="shared" si="52"/>
        <v>WSLRW-PT100-02|1|2\WSLRW-PT100</v>
      </c>
      <c r="BB83" s="416" t="str">
        <f t="shared" si="53"/>
        <v/>
      </c>
      <c r="BC83" s="416" t="str">
        <f t="shared" si="54"/>
        <v/>
      </c>
      <c r="BD83" s="416" t="str">
        <f t="shared" si="55"/>
        <v/>
      </c>
      <c r="BE83" s="416" t="str">
        <f t="shared" si="56"/>
        <v/>
      </c>
      <c r="BF83" s="416" t="str">
        <f t="shared" si="57"/>
        <v/>
      </c>
      <c r="BG83" s="416" t="str">
        <f t="shared" si="58"/>
        <v/>
      </c>
      <c r="BH83" s="416" t="str">
        <f t="shared" si="59"/>
        <v/>
      </c>
      <c r="BI83" s="416" t="str">
        <f t="shared" si="60"/>
        <v/>
      </c>
      <c r="BJ83" s="416" t="str">
        <f t="shared" si="61"/>
        <v/>
      </c>
      <c r="BK83" s="416" t="str">
        <f t="shared" si="62"/>
        <v/>
      </c>
      <c r="BL83" s="416" t="str">
        <f t="shared" si="63"/>
        <v/>
      </c>
      <c r="BM83" s="416" t="str">
        <f t="shared" si="64"/>
        <v/>
      </c>
      <c r="BN83" s="416" t="str">
        <f t="shared" si="65"/>
        <v/>
      </c>
      <c r="BO83" s="416" t="str">
        <f t="shared" si="66"/>
        <v/>
      </c>
      <c r="BP83" s="416" t="str">
        <f t="shared" si="67"/>
        <v/>
      </c>
      <c r="BQ83" s="416" t="str">
        <f t="shared" si="68"/>
        <v/>
      </c>
      <c r="BR83" s="416" t="str">
        <f t="shared" si="69"/>
        <v/>
      </c>
      <c r="BS83" s="416" t="str">
        <f t="shared" si="70"/>
        <v/>
      </c>
      <c r="BT83" s="416" t="str">
        <f t="shared" si="71"/>
        <v/>
      </c>
      <c r="BU83" s="416" t="str">
        <f t="shared" si="72"/>
        <v/>
      </c>
      <c r="BV83" s="416" t="str">
        <f t="shared" si="73"/>
        <v/>
      </c>
      <c r="BW83" s="416" t="str">
        <f t="shared" si="74"/>
        <v/>
      </c>
      <c r="BX83" s="416" t="str">
        <f t="shared" si="75"/>
        <v/>
      </c>
      <c r="BY83" s="416" t="str">
        <f t="shared" si="76"/>
        <v/>
      </c>
      <c r="BZ83" s="416" t="str">
        <f t="shared" si="77"/>
        <v/>
      </c>
      <c r="CA83" s="416" t="str">
        <f t="shared" si="78"/>
        <v/>
      </c>
      <c r="CB83" s="416" t="str">
        <f t="shared" si="79"/>
        <v/>
      </c>
      <c r="CC83" s="416" t="str">
        <f t="shared" si="80"/>
        <v/>
      </c>
      <c r="CD83" s="416" t="str">
        <f t="shared" si="81"/>
        <v/>
      </c>
      <c r="CE83" s="416" t="str">
        <f t="shared" si="82"/>
        <v/>
      </c>
      <c r="CF83" s="416" t="str">
        <f t="shared" si="83"/>
        <v/>
      </c>
      <c r="CG83" s="416" t="str">
        <f t="shared" si="84"/>
        <v/>
      </c>
      <c r="CH83" s="416" t="str">
        <f t="shared" si="85"/>
        <v/>
      </c>
      <c r="CI83" s="416" t="str">
        <f t="shared" si="86"/>
        <v/>
      </c>
      <c r="CJ83" s="416" t="str">
        <f t="shared" si="87"/>
        <v/>
      </c>
      <c r="CK83" s="416" t="str">
        <f t="shared" si="88"/>
        <v/>
      </c>
    </row>
    <row r="84" spans="1:89" ht="33">
      <c r="A84" s="3">
        <v>81</v>
      </c>
      <c r="B84" s="3" t="str">
        <v>GCBNDIR-1</v>
      </c>
      <c r="C84" s="3" t="str">
        <v>WSLRW-GCBNDIR-1</v>
      </c>
      <c r="D84" s="3" t="str">
        <v>|SKU|Firmware Version|Item codes|Hardware Version|FW Released Date (DD/MMM/YYYY)|Summary Information about FW|Sensor Type ID|SKU Name for Software|Edit Date
(DD/MMM/YYYY)|Edit by|Edit Content|Status (Draft, Final)||||||||||||||||||||||</v>
      </c>
      <c r="E84" s="3" t="str">
        <v>|WSLRW-GCBNDIR|1|WSLRW-GCB-CH4-01
WSLRW-GCB-C3H8-01|1|45671|* Initial firmware|47|Daviteq LoRaWAN NDIR Flammable Gas Sensor with Siren for Industrial Safety|45675|Engineering Team|Update memory map comment|Final||||||||||||||||||||||</v>
      </c>
      <c r="F84" s="3" t="str">
        <f t="shared" si="45"/>
        <v>WSLRW-GCBNDIR</v>
      </c>
      <c r="G84" s="3" t="str">
        <f t="shared" si="46"/>
        <v>1</v>
      </c>
      <c r="H84" s="50" t="str">
        <f t="shared" si="47"/>
        <v>1</v>
      </c>
      <c r="I84" s="50" t="str">
        <f t="shared" si="48"/>
        <v>WSLRW-GCB-CH4-01
WSLRW-GCB-C3H8-01</v>
      </c>
      <c r="J84" s="3" t="str" cm="1">
        <f t="array" ref="J84:K84">_xlfn.TEXTSPLIT(I84,CHAR(10),,TRUE,0)</f>
        <v>WSLRW-GCB-CH4-01</v>
      </c>
      <c r="K84" s="3" t="str">
        <v>WSLRW-GCB-C3H8-01</v>
      </c>
      <c r="AX84" s="416" t="str">
        <f t="shared" si="49"/>
        <v>WSLRW-GCB-CH4-01|1|1\WSLRW-GCBNDIR</v>
      </c>
      <c r="AY84" s="416" t="str">
        <f t="shared" si="50"/>
        <v>WSLRW-GCB-C3H8-01|1|1\WSLRW-GCBNDIR</v>
      </c>
      <c r="AZ84" s="416" t="str">
        <f t="shared" si="51"/>
        <v/>
      </c>
      <c r="BA84" s="416" t="str">
        <f t="shared" si="52"/>
        <v/>
      </c>
      <c r="BB84" s="416" t="str">
        <f t="shared" si="53"/>
        <v/>
      </c>
      <c r="BC84" s="416" t="str">
        <f t="shared" si="54"/>
        <v/>
      </c>
      <c r="BD84" s="416" t="str">
        <f t="shared" si="55"/>
        <v/>
      </c>
      <c r="BE84" s="416" t="str">
        <f t="shared" si="56"/>
        <v/>
      </c>
      <c r="BF84" s="416" t="str">
        <f t="shared" si="57"/>
        <v/>
      </c>
      <c r="BG84" s="416" t="str">
        <f t="shared" si="58"/>
        <v/>
      </c>
      <c r="BH84" s="416" t="str">
        <f t="shared" si="59"/>
        <v/>
      </c>
      <c r="BI84" s="416" t="str">
        <f t="shared" si="60"/>
        <v/>
      </c>
      <c r="BJ84" s="416" t="str">
        <f t="shared" si="61"/>
        <v/>
      </c>
      <c r="BK84" s="416" t="str">
        <f t="shared" si="62"/>
        <v/>
      </c>
      <c r="BL84" s="416" t="str">
        <f t="shared" si="63"/>
        <v/>
      </c>
      <c r="BM84" s="416" t="str">
        <f t="shared" si="64"/>
        <v/>
      </c>
      <c r="BN84" s="416" t="str">
        <f t="shared" si="65"/>
        <v/>
      </c>
      <c r="BO84" s="416" t="str">
        <f t="shared" si="66"/>
        <v/>
      </c>
      <c r="BP84" s="416" t="str">
        <f t="shared" si="67"/>
        <v/>
      </c>
      <c r="BQ84" s="416" t="str">
        <f t="shared" si="68"/>
        <v/>
      </c>
      <c r="BR84" s="416" t="str">
        <f t="shared" si="69"/>
        <v/>
      </c>
      <c r="BS84" s="416" t="str">
        <f t="shared" si="70"/>
        <v/>
      </c>
      <c r="BT84" s="416" t="str">
        <f t="shared" si="71"/>
        <v/>
      </c>
      <c r="BU84" s="416" t="str">
        <f t="shared" si="72"/>
        <v/>
      </c>
      <c r="BV84" s="416" t="str">
        <f t="shared" si="73"/>
        <v/>
      </c>
      <c r="BW84" s="416" t="str">
        <f t="shared" si="74"/>
        <v/>
      </c>
      <c r="BX84" s="416" t="str">
        <f t="shared" si="75"/>
        <v/>
      </c>
      <c r="BY84" s="416" t="str">
        <f t="shared" si="76"/>
        <v/>
      </c>
      <c r="BZ84" s="416" t="str">
        <f t="shared" si="77"/>
        <v/>
      </c>
      <c r="CA84" s="416" t="str">
        <f t="shared" si="78"/>
        <v/>
      </c>
      <c r="CB84" s="416" t="str">
        <f t="shared" si="79"/>
        <v/>
      </c>
      <c r="CC84" s="416" t="str">
        <f t="shared" si="80"/>
        <v/>
      </c>
      <c r="CD84" s="416" t="str">
        <f t="shared" si="81"/>
        <v/>
      </c>
      <c r="CE84" s="416" t="str">
        <f t="shared" si="82"/>
        <v/>
      </c>
      <c r="CF84" s="416" t="str">
        <f t="shared" si="83"/>
        <v/>
      </c>
      <c r="CG84" s="416" t="str">
        <f t="shared" si="84"/>
        <v/>
      </c>
      <c r="CH84" s="416" t="str">
        <f t="shared" si="85"/>
        <v/>
      </c>
      <c r="CI84" s="416" t="str">
        <f t="shared" si="86"/>
        <v/>
      </c>
      <c r="CJ84" s="416" t="str">
        <f t="shared" si="87"/>
        <v/>
      </c>
      <c r="CK84" s="416" t="str">
        <f t="shared" si="88"/>
        <v/>
      </c>
    </row>
    <row r="85" spans="1:89" ht="33">
      <c r="A85" s="3">
        <v>82</v>
      </c>
      <c r="B85" s="3" t="str">
        <v>GCBG4-1</v>
      </c>
      <c r="C85" s="3" t="str">
        <v>WSLRW-GCBG4-1</v>
      </c>
      <c r="D85" s="3" t="str">
        <v>|SKU|Firmware Version|Item codes|Hardware Version|FW Released Date (DD/MMM/YYYY)|Summary Information about FW|Sensor Type ID|SKU Name for Software|Edit Date
(DD/MMM/YYYY)|Edit by|Edit Content|Status (Draft, Final)||||||||||||||||||||||</v>
      </c>
      <c r="E85" s="3" t="str">
        <v>|WSLRW-GCBG4|1|WSLRW-GCB-CO-500
WSLRW-GCB-NH3-100|1|45671|Initial firmware|55|Daviteq LoRaWAN G4 Toxic Gas Sensor with Siren for Industrial Safety|45678|Engineering Team|Update memory map comment|Final||||||||||||||||||||||</v>
      </c>
      <c r="F85" s="3" t="str">
        <f t="shared" si="45"/>
        <v>WSLRW-GCBG4</v>
      </c>
      <c r="G85" s="3" t="str">
        <f t="shared" si="46"/>
        <v>1</v>
      </c>
      <c r="H85" s="50" t="str">
        <f t="shared" si="47"/>
        <v>1</v>
      </c>
      <c r="I85" s="50" t="str">
        <f t="shared" si="48"/>
        <v>WSLRW-GCB-CO-500
WSLRW-GCB-NH3-100</v>
      </c>
      <c r="J85" s="3" t="str" cm="1">
        <f t="array" ref="J85:K85">_xlfn.TEXTSPLIT(I85,CHAR(10),,TRUE,0)</f>
        <v>WSLRW-GCB-CO-500</v>
      </c>
      <c r="K85" s="3" t="str">
        <v>WSLRW-GCB-NH3-100</v>
      </c>
      <c r="AX85" s="416" t="str">
        <f t="shared" si="49"/>
        <v>WSLRW-GCB-CO-500|1|1\WSLRW-GCBG4</v>
      </c>
      <c r="AY85" s="416" t="str">
        <f t="shared" si="50"/>
        <v>WSLRW-GCB-NH3-100|1|1\WSLRW-GCBG4</v>
      </c>
      <c r="AZ85" s="416" t="str">
        <f t="shared" si="51"/>
        <v/>
      </c>
      <c r="BA85" s="416" t="str">
        <f t="shared" si="52"/>
        <v/>
      </c>
      <c r="BB85" s="416" t="str">
        <f t="shared" si="53"/>
        <v/>
      </c>
      <c r="BC85" s="416" t="str">
        <f t="shared" si="54"/>
        <v/>
      </c>
      <c r="BD85" s="416" t="str">
        <f t="shared" si="55"/>
        <v/>
      </c>
      <c r="BE85" s="416" t="str">
        <f t="shared" si="56"/>
        <v/>
      </c>
      <c r="BF85" s="416" t="str">
        <f t="shared" si="57"/>
        <v/>
      </c>
      <c r="BG85" s="416" t="str">
        <f t="shared" si="58"/>
        <v/>
      </c>
      <c r="BH85" s="416" t="str">
        <f t="shared" si="59"/>
        <v/>
      </c>
      <c r="BI85" s="416" t="str">
        <f t="shared" si="60"/>
        <v/>
      </c>
      <c r="BJ85" s="416" t="str">
        <f t="shared" si="61"/>
        <v/>
      </c>
      <c r="BK85" s="416" t="str">
        <f t="shared" si="62"/>
        <v/>
      </c>
      <c r="BL85" s="416" t="str">
        <f t="shared" si="63"/>
        <v/>
      </c>
      <c r="BM85" s="416" t="str">
        <f t="shared" si="64"/>
        <v/>
      </c>
      <c r="BN85" s="416" t="str">
        <f t="shared" si="65"/>
        <v/>
      </c>
      <c r="BO85" s="416" t="str">
        <f t="shared" si="66"/>
        <v/>
      </c>
      <c r="BP85" s="416" t="str">
        <f t="shared" si="67"/>
        <v/>
      </c>
      <c r="BQ85" s="416" t="str">
        <f t="shared" si="68"/>
        <v/>
      </c>
      <c r="BR85" s="416" t="str">
        <f t="shared" si="69"/>
        <v/>
      </c>
      <c r="BS85" s="416" t="str">
        <f t="shared" si="70"/>
        <v/>
      </c>
      <c r="BT85" s="416" t="str">
        <f t="shared" si="71"/>
        <v/>
      </c>
      <c r="BU85" s="416" t="str">
        <f t="shared" si="72"/>
        <v/>
      </c>
      <c r="BV85" s="416" t="str">
        <f t="shared" si="73"/>
        <v/>
      </c>
      <c r="BW85" s="416" t="str">
        <f t="shared" si="74"/>
        <v/>
      </c>
      <c r="BX85" s="416" t="str">
        <f t="shared" si="75"/>
        <v/>
      </c>
      <c r="BY85" s="416" t="str">
        <f t="shared" si="76"/>
        <v/>
      </c>
      <c r="BZ85" s="416" t="str">
        <f t="shared" si="77"/>
        <v/>
      </c>
      <c r="CA85" s="416" t="str">
        <f t="shared" si="78"/>
        <v/>
      </c>
      <c r="CB85" s="416" t="str">
        <f t="shared" si="79"/>
        <v/>
      </c>
      <c r="CC85" s="416" t="str">
        <f t="shared" si="80"/>
        <v/>
      </c>
      <c r="CD85" s="416" t="str">
        <f t="shared" si="81"/>
        <v/>
      </c>
      <c r="CE85" s="416" t="str">
        <f t="shared" si="82"/>
        <v/>
      </c>
      <c r="CF85" s="416" t="str">
        <f t="shared" si="83"/>
        <v/>
      </c>
      <c r="CG85" s="416" t="str">
        <f t="shared" si="84"/>
        <v/>
      </c>
      <c r="CH85" s="416" t="str">
        <f t="shared" si="85"/>
        <v/>
      </c>
      <c r="CI85" s="416" t="str">
        <f t="shared" si="86"/>
        <v/>
      </c>
      <c r="CJ85" s="416" t="str">
        <f t="shared" si="87"/>
        <v/>
      </c>
      <c r="CK85" s="416" t="str">
        <f t="shared" si="88"/>
        <v/>
      </c>
    </row>
    <row r="86" spans="1:89" ht="33">
      <c r="A86" s="3">
        <v>83</v>
      </c>
      <c r="B86" s="3" t="str">
        <v>RL-2</v>
      </c>
      <c r="C86" s="3" t="str">
        <v>WSLRW-RL-2</v>
      </c>
      <c r="D86" s="3" t="str">
        <v>|SKU|Firmware Version|Item codes|Hardware Version|FW Released Date (DD/MMM/YYYY)|Summary Information about FW|Sensor Type ID|SKU Name for Software|Edit Date
(DD/MMM/YYYY)|Edit by|Edit Content|Status (Draft, Final)||||||||||||||||||||||</v>
      </c>
      <c r="E86" s="3" t="str">
        <v>|WSLRW-RL|2|WSLRW-RL-11-PN
WSLRW-LRO-01-RN|1|45679|*Update for latching relay
*Add RELAY_TYPE, POWER_SOURCE, and POWER_LEVEL on uplink
*Add relay type, pulse width, power source type on memory map
*Add CONFIG_CHECK uplink
*Add downlink type 3|48|Daviteq LoRaWAN Relay Output  Node|45680|Engineering Team|Update memory map descriptions|Final||||||||||||||||||||||</v>
      </c>
      <c r="F86" s="3" t="str">
        <f t="shared" si="45"/>
        <v>WSLRW-RL</v>
      </c>
      <c r="G86" s="3" t="str">
        <f t="shared" si="46"/>
        <v>2</v>
      </c>
      <c r="H86" s="50" t="str">
        <f t="shared" si="47"/>
        <v>1</v>
      </c>
      <c r="I86" s="50" t="str">
        <f t="shared" si="48"/>
        <v>WSLRW-RL-11-PN
WSLRW-LRO-01-RN</v>
      </c>
      <c r="J86" s="3" t="str" cm="1">
        <f t="array" ref="J86:K86">_xlfn.TEXTSPLIT(I86,CHAR(10),,TRUE,0)</f>
        <v>WSLRW-RL-11-PN</v>
      </c>
      <c r="K86" s="3" t="str">
        <v>WSLRW-LRO-01-RN</v>
      </c>
      <c r="AX86" s="416" t="str">
        <f t="shared" si="49"/>
        <v>WSLRW-RL-11-PN|1|2\WSLRW-RL</v>
      </c>
      <c r="AY86" s="416" t="str">
        <f t="shared" si="50"/>
        <v>WSLRW-LRO-01-RN|1|2\WSLRW-RL</v>
      </c>
      <c r="AZ86" s="416" t="str">
        <f t="shared" si="51"/>
        <v/>
      </c>
      <c r="BA86" s="416" t="str">
        <f t="shared" si="52"/>
        <v/>
      </c>
      <c r="BB86" s="416" t="str">
        <f t="shared" si="53"/>
        <v/>
      </c>
      <c r="BC86" s="416" t="str">
        <f t="shared" si="54"/>
        <v/>
      </c>
      <c r="BD86" s="416" t="str">
        <f t="shared" si="55"/>
        <v/>
      </c>
      <c r="BE86" s="416" t="str">
        <f t="shared" si="56"/>
        <v/>
      </c>
      <c r="BF86" s="416" t="str">
        <f t="shared" si="57"/>
        <v/>
      </c>
      <c r="BG86" s="416" t="str">
        <f t="shared" si="58"/>
        <v/>
      </c>
      <c r="BH86" s="416" t="str">
        <f t="shared" si="59"/>
        <v/>
      </c>
      <c r="BI86" s="416" t="str">
        <f t="shared" si="60"/>
        <v/>
      </c>
      <c r="BJ86" s="416" t="str">
        <f t="shared" si="61"/>
        <v/>
      </c>
      <c r="BK86" s="416" t="str">
        <f t="shared" si="62"/>
        <v/>
      </c>
      <c r="BL86" s="416" t="str">
        <f t="shared" si="63"/>
        <v/>
      </c>
      <c r="BM86" s="416" t="str">
        <f t="shared" si="64"/>
        <v/>
      </c>
      <c r="BN86" s="416" t="str">
        <f t="shared" si="65"/>
        <v/>
      </c>
      <c r="BO86" s="416" t="str">
        <f t="shared" si="66"/>
        <v/>
      </c>
      <c r="BP86" s="416" t="str">
        <f t="shared" si="67"/>
        <v/>
      </c>
      <c r="BQ86" s="416" t="str">
        <f t="shared" si="68"/>
        <v/>
      </c>
      <c r="BR86" s="416" t="str">
        <f t="shared" si="69"/>
        <v/>
      </c>
      <c r="BS86" s="416" t="str">
        <f t="shared" si="70"/>
        <v/>
      </c>
      <c r="BT86" s="416" t="str">
        <f t="shared" si="71"/>
        <v/>
      </c>
      <c r="BU86" s="416" t="str">
        <f t="shared" si="72"/>
        <v/>
      </c>
      <c r="BV86" s="416" t="str">
        <f t="shared" si="73"/>
        <v/>
      </c>
      <c r="BW86" s="416" t="str">
        <f t="shared" si="74"/>
        <v/>
      </c>
      <c r="BX86" s="416" t="str">
        <f t="shared" si="75"/>
        <v/>
      </c>
      <c r="BY86" s="416" t="str">
        <f t="shared" si="76"/>
        <v/>
      </c>
      <c r="BZ86" s="416" t="str">
        <f t="shared" si="77"/>
        <v/>
      </c>
      <c r="CA86" s="416" t="str">
        <f t="shared" si="78"/>
        <v/>
      </c>
      <c r="CB86" s="416" t="str">
        <f t="shared" si="79"/>
        <v/>
      </c>
      <c r="CC86" s="416" t="str">
        <f t="shared" si="80"/>
        <v/>
      </c>
      <c r="CD86" s="416" t="str">
        <f t="shared" si="81"/>
        <v/>
      </c>
      <c r="CE86" s="416" t="str">
        <f t="shared" si="82"/>
        <v/>
      </c>
      <c r="CF86" s="416" t="str">
        <f t="shared" si="83"/>
        <v/>
      </c>
      <c r="CG86" s="416" t="str">
        <f t="shared" si="84"/>
        <v/>
      </c>
      <c r="CH86" s="416" t="str">
        <f t="shared" si="85"/>
        <v/>
      </c>
      <c r="CI86" s="416" t="str">
        <f t="shared" si="86"/>
        <v/>
      </c>
      <c r="CJ86" s="416" t="str">
        <f t="shared" si="87"/>
        <v/>
      </c>
      <c r="CK86" s="416" t="str">
        <f t="shared" si="88"/>
        <v/>
      </c>
    </row>
    <row r="87" spans="1:89" ht="115.5">
      <c r="A87" s="3">
        <v>84</v>
      </c>
      <c r="B87" s="3" t="str">
        <v>BV-5</v>
      </c>
      <c r="C87" s="3" t="str">
        <v>WSLRW-BV-5</v>
      </c>
      <c r="D87" s="3" t="str">
        <v>|SKU|Firmware Version|Item codes|Hardware Version|FW Released Date (DD/MMM/YYYY)|Summary Information about FW|Sensor Type ID|SKU Name for Software|Edit Date
(DD/MMM/YYYY)|Edit by|Edit Content|Status (Draft, Final)||||||||||||||||||||||</v>
      </c>
      <c r="E87" s="3" t="str">
        <v>|WSLRW-BV|5|WSLRW-BV-BR-20
WSLRW-BV-BR-25
WSLRW-BV-BR-08
WSLRW-BV-BR-15
WSLRW-LSV-01-RN
WSLRW-LSV-01
WSLRW-LSV-02|3|45693|*Update valve type B for latching valve
*Update limit of SF7  and ADR off for latching valve  in frequency plan of US915, AU915, and IN865
*Update LED operation for latching valve
*Add configuration of CONTROL_PULSE_WIDTH for latching valve
*Update possible values for PRODUCTION_FREQ_FACTOR _W_PASSWORD|38|Daviteq LoraWAN Mini Motorized Ball Valve (BV)|45699|Engineering Team|Update memory map descriptions|Final||||||||||||||||||||||</v>
      </c>
      <c r="F87" s="3" t="str">
        <f t="shared" si="45"/>
        <v>WSLRW-BV</v>
      </c>
      <c r="G87" s="3" t="str">
        <f t="shared" si="46"/>
        <v>5</v>
      </c>
      <c r="H87" s="50" t="str">
        <f t="shared" si="47"/>
        <v>3</v>
      </c>
      <c r="I87" s="50" t="str">
        <f t="shared" si="48"/>
        <v>WSLRW-BV-BR-20
WSLRW-BV-BR-25
WSLRW-BV-BR-08
WSLRW-BV-BR-15
WSLRW-LSV-01-RN
WSLRW-LSV-01
WSLRW-LSV-02</v>
      </c>
      <c r="J87" s="3" t="str" cm="1">
        <f t="array" ref="J87:P87">_xlfn.TEXTSPLIT(I87,CHAR(10),,TRUE,0)</f>
        <v>WSLRW-BV-BR-20</v>
      </c>
      <c r="K87" s="3" t="str">
        <v>WSLRW-BV-BR-25</v>
      </c>
      <c r="L87" s="3" t="str">
        <v>WSLRW-BV-BR-08</v>
      </c>
      <c r="M87" s="3" t="str">
        <v>WSLRW-BV-BR-15</v>
      </c>
      <c r="N87" s="3" t="str">
        <v>WSLRW-LSV-01-RN</v>
      </c>
      <c r="O87" s="3" t="str">
        <v>WSLRW-LSV-01</v>
      </c>
      <c r="P87" s="3" t="str">
        <v>WSLRW-LSV-02</v>
      </c>
      <c r="AX87" s="416" t="str">
        <f t="shared" si="49"/>
        <v>WSLRW-BV-BR-20|3|5\WSLRW-BV</v>
      </c>
      <c r="AY87" s="416" t="str">
        <f t="shared" si="50"/>
        <v>WSLRW-BV-BR-25|3|5\WSLRW-BV</v>
      </c>
      <c r="AZ87" s="416" t="str">
        <f t="shared" si="51"/>
        <v>WSLRW-BV-BR-08|3|5\WSLRW-BV</v>
      </c>
      <c r="BA87" s="416" t="str">
        <f t="shared" si="52"/>
        <v>WSLRW-BV-BR-15|3|5\WSLRW-BV</v>
      </c>
      <c r="BB87" s="416" t="str">
        <f t="shared" si="53"/>
        <v>WSLRW-LSV-01-RN|3|5\WSLRW-BV</v>
      </c>
      <c r="BC87" s="416" t="str">
        <f t="shared" si="54"/>
        <v>WSLRW-LSV-01|3|5\WSLRW-BV</v>
      </c>
      <c r="BD87" s="416" t="str">
        <f t="shared" si="55"/>
        <v>WSLRW-LSV-02|3|5\WSLRW-BV</v>
      </c>
      <c r="BE87" s="416" t="str">
        <f t="shared" si="56"/>
        <v/>
      </c>
      <c r="BF87" s="416" t="str">
        <f t="shared" si="57"/>
        <v/>
      </c>
      <c r="BG87" s="416" t="str">
        <f t="shared" si="58"/>
        <v/>
      </c>
      <c r="BH87" s="416" t="str">
        <f t="shared" si="59"/>
        <v/>
      </c>
      <c r="BI87" s="416" t="str">
        <f t="shared" si="60"/>
        <v/>
      </c>
      <c r="BJ87" s="416" t="str">
        <f t="shared" si="61"/>
        <v/>
      </c>
      <c r="BK87" s="416" t="str">
        <f t="shared" si="62"/>
        <v/>
      </c>
      <c r="BL87" s="416" t="str">
        <f t="shared" si="63"/>
        <v/>
      </c>
      <c r="BM87" s="416" t="str">
        <f t="shared" si="64"/>
        <v/>
      </c>
      <c r="BN87" s="416" t="str">
        <f t="shared" si="65"/>
        <v/>
      </c>
      <c r="BO87" s="416" t="str">
        <f t="shared" si="66"/>
        <v/>
      </c>
      <c r="BP87" s="416" t="str">
        <f t="shared" si="67"/>
        <v/>
      </c>
      <c r="BQ87" s="416" t="str">
        <f t="shared" si="68"/>
        <v/>
      </c>
      <c r="BR87" s="416" t="str">
        <f t="shared" si="69"/>
        <v/>
      </c>
      <c r="BS87" s="416" t="str">
        <f t="shared" si="70"/>
        <v/>
      </c>
      <c r="BT87" s="416" t="str">
        <f t="shared" si="71"/>
        <v/>
      </c>
      <c r="BU87" s="416" t="str">
        <f t="shared" si="72"/>
        <v/>
      </c>
      <c r="BV87" s="416" t="str">
        <f t="shared" si="73"/>
        <v/>
      </c>
      <c r="BW87" s="416" t="str">
        <f t="shared" si="74"/>
        <v/>
      </c>
      <c r="BX87" s="416" t="str">
        <f t="shared" si="75"/>
        <v/>
      </c>
      <c r="BY87" s="416" t="str">
        <f t="shared" si="76"/>
        <v/>
      </c>
      <c r="BZ87" s="416" t="str">
        <f t="shared" si="77"/>
        <v/>
      </c>
      <c r="CA87" s="416" t="str">
        <f t="shared" si="78"/>
        <v/>
      </c>
      <c r="CB87" s="416" t="str">
        <f t="shared" si="79"/>
        <v/>
      </c>
      <c r="CC87" s="416" t="str">
        <f t="shared" si="80"/>
        <v/>
      </c>
      <c r="CD87" s="416" t="str">
        <f t="shared" si="81"/>
        <v/>
      </c>
      <c r="CE87" s="416" t="str">
        <f t="shared" si="82"/>
        <v/>
      </c>
      <c r="CF87" s="416" t="str">
        <f t="shared" si="83"/>
        <v/>
      </c>
      <c r="CG87" s="416" t="str">
        <f t="shared" si="84"/>
        <v/>
      </c>
      <c r="CH87" s="416" t="str">
        <f t="shared" si="85"/>
        <v/>
      </c>
      <c r="CI87" s="416" t="str">
        <f t="shared" si="86"/>
        <v/>
      </c>
      <c r="CJ87" s="416" t="str">
        <f t="shared" si="87"/>
        <v/>
      </c>
      <c r="CK87" s="416" t="str">
        <f t="shared" si="88"/>
        <v/>
      </c>
    </row>
    <row r="88" spans="1:89" ht="264">
      <c r="A88" s="3">
        <v>85</v>
      </c>
      <c r="B88" s="3" t="str">
        <v>G4-8</v>
      </c>
      <c r="C88" s="3" t="str">
        <v>WSLRW-G4-8</v>
      </c>
      <c r="D88" s="3" t="str">
        <v>|SKU|Firmware Version|Item codes|Hardware Version|FW Released Date (DD/MMM/YYYY)|Summary Information about FW|Sensor Type ID|SKU Name for Software|Edit Date
(DD/MMM/YYYY)|Edit by|Edit Content|Status (Draft, Final)||||||||||||||||||||||</v>
      </c>
      <c r="E88" s="3" t="str">
        <v>|WSLRW-G4|8|WSLRW-G4-CL2-20-01
WSLRW-G4-CO-200-01
WSLRW-G4-H2S-50-01
WSLRW-G4-NH3-100-01
WSLRW-G4F-CL2-20-01
WSLRW-G4F-CO-200-01
WSLRW-G4F-H2S-50-01
WSLRW-G4F-NH3-100-01
WSLRWEX-G-H2S-100
WSLRWEX-G-O2-30-HH
WSLRWEX-G4-CO-500
WSLRWEX-G4-H2-LEL
WSLRWEX-G4-H2S-050
WSLRWEX-G4-H2S-100
WSLRWEX-G4-NH3-100
WSLRWEX-G4-O2-30-HH|2|45695|*Add POWER_CONFIG, ALARM_PERIOD, PRODUCTION_FREQ_FACTOR _W_PASSWORD, alarm factor, and cyclic factor
*Add downlink 3 and CONFIG CHECK uplink
*Update default region of EU868, downlink 5 for DEFAULT FREREQUENCY
*Add POWER_SOURCE and POWER_LEVEL in uplink|30|Daviteq LoRaWAN 4-Seri Gas (G4) Sensor|45699|Engineering Team|Update memory map description|Final||||||||||||||||||||||</v>
      </c>
      <c r="F88" s="3" t="str">
        <f t="shared" si="45"/>
        <v>WSLRW-G4</v>
      </c>
      <c r="G88" s="3" t="str">
        <f t="shared" si="46"/>
        <v>8</v>
      </c>
      <c r="H88" s="50" t="str">
        <f t="shared" si="47"/>
        <v>2</v>
      </c>
      <c r="I88" s="50" t="str">
        <f t="shared" si="48"/>
        <v>WSLRW-G4-CL2-20-01
WSLRW-G4-CO-200-01
WSLRW-G4-H2S-50-01
WSLRW-G4-NH3-100-01
WSLRW-G4F-CL2-20-01
WSLRW-G4F-CO-200-01
WSLRW-G4F-H2S-50-01
WSLRW-G4F-NH3-100-01
WSLRWEX-G-H2S-100
WSLRWEX-G-O2-30-HH
WSLRWEX-G4-CO-500
WSLRWEX-G4-H2-LEL
WSLRWEX-G4-H2S-050
WSLRWEX-G4-H2S-100
WSLRWEX-G4-NH3-100
WSLRWEX-G4-O2-30-HH</v>
      </c>
      <c r="J88" s="3" t="str" cm="1">
        <f t="array" ref="J88:Y88">_xlfn.TEXTSPLIT(I88,CHAR(10),,TRUE,0)</f>
        <v>WSLRW-G4-CL2-20-01</v>
      </c>
      <c r="K88" s="3" t="str">
        <v>WSLRW-G4-CO-200-01</v>
      </c>
      <c r="L88" s="3" t="str">
        <v>WSLRW-G4-H2S-50-01</v>
      </c>
      <c r="M88" s="3" t="str">
        <v>WSLRW-G4-NH3-100-01</v>
      </c>
      <c r="N88" s="3" t="str">
        <v>WSLRW-G4F-CL2-20-01</v>
      </c>
      <c r="O88" s="3" t="str">
        <v>WSLRW-G4F-CO-200-01</v>
      </c>
      <c r="P88" s="3" t="str">
        <v>WSLRW-G4F-H2S-50-01</v>
      </c>
      <c r="Q88" s="3" t="str">
        <v>WSLRW-G4F-NH3-100-01</v>
      </c>
      <c r="R88" s="3" t="str">
        <v>WSLRWEX-G-H2S-100</v>
      </c>
      <c r="S88" s="3" t="str">
        <v>WSLRWEX-G-O2-30-HH</v>
      </c>
      <c r="T88" s="3" t="str">
        <v>WSLRWEX-G4-CO-500</v>
      </c>
      <c r="U88" s="3" t="str">
        <v>WSLRWEX-G4-H2-LEL</v>
      </c>
      <c r="V88" s="3" t="str">
        <v>WSLRWEX-G4-H2S-050</v>
      </c>
      <c r="W88" s="3" t="str">
        <v>WSLRWEX-G4-H2S-100</v>
      </c>
      <c r="X88" s="3" t="str">
        <v>WSLRWEX-G4-NH3-100</v>
      </c>
      <c r="Y88" s="3" t="str">
        <v>WSLRWEX-G4-O2-30-HH</v>
      </c>
      <c r="AX88" s="416" t="str">
        <f t="shared" si="49"/>
        <v>WSLRW-G4-CL2-20-01|2|8\WSLRW-G4</v>
      </c>
      <c r="AY88" s="416" t="str">
        <f t="shared" si="50"/>
        <v>WSLRW-G4-CO-200-01|2|8\WSLRW-G4</v>
      </c>
      <c r="AZ88" s="416" t="str">
        <f t="shared" si="51"/>
        <v>WSLRW-G4-H2S-50-01|2|8\WSLRW-G4</v>
      </c>
      <c r="BA88" s="416" t="str">
        <f t="shared" si="52"/>
        <v>WSLRW-G4-NH3-100-01|2|8\WSLRW-G4</v>
      </c>
      <c r="BB88" s="416" t="str">
        <f t="shared" si="53"/>
        <v>WSLRW-G4F-CL2-20-01|2|8\WSLRW-G4</v>
      </c>
      <c r="BC88" s="416" t="str">
        <f t="shared" si="54"/>
        <v>WSLRW-G4F-CO-200-01|2|8\WSLRW-G4</v>
      </c>
      <c r="BD88" s="416" t="str">
        <f t="shared" si="55"/>
        <v>WSLRW-G4F-H2S-50-01|2|8\WSLRW-G4</v>
      </c>
      <c r="BE88" s="416" t="str">
        <f t="shared" si="56"/>
        <v>WSLRW-G4F-NH3-100-01|2|8\WSLRW-G4</v>
      </c>
      <c r="BF88" s="416" t="str">
        <f t="shared" si="57"/>
        <v>WSLRWEX-G-H2S-100|2|8\WSLRW-G4</v>
      </c>
      <c r="BG88" s="416" t="str">
        <f t="shared" si="58"/>
        <v>WSLRWEX-G-O2-30-HH|2|8\WSLRW-G4</v>
      </c>
      <c r="BH88" s="416" t="str">
        <f t="shared" si="59"/>
        <v>WSLRWEX-G4-CO-500|2|8\WSLRW-G4</v>
      </c>
      <c r="BI88" s="416" t="str">
        <f t="shared" si="60"/>
        <v>WSLRWEX-G4-H2-LEL|2|8\WSLRW-G4</v>
      </c>
      <c r="BJ88" s="416" t="str">
        <f t="shared" si="61"/>
        <v>WSLRWEX-G4-H2S-050|2|8\WSLRW-G4</v>
      </c>
      <c r="BK88" s="416" t="str">
        <f t="shared" si="62"/>
        <v>WSLRWEX-G4-H2S-100|2|8\WSLRW-G4</v>
      </c>
      <c r="BL88" s="416" t="str">
        <f t="shared" si="63"/>
        <v>WSLRWEX-G4-NH3-100|2|8\WSLRW-G4</v>
      </c>
      <c r="BM88" s="416" t="str">
        <f t="shared" si="64"/>
        <v>WSLRWEX-G4-O2-30-HH|2|8\WSLRW-G4</v>
      </c>
      <c r="BN88" s="416" t="str">
        <f t="shared" si="65"/>
        <v/>
      </c>
      <c r="BO88" s="416" t="str">
        <f t="shared" si="66"/>
        <v/>
      </c>
      <c r="BP88" s="416" t="str">
        <f t="shared" si="67"/>
        <v/>
      </c>
      <c r="BQ88" s="416" t="str">
        <f t="shared" si="68"/>
        <v/>
      </c>
      <c r="BR88" s="416" t="str">
        <f t="shared" si="69"/>
        <v/>
      </c>
      <c r="BS88" s="416" t="str">
        <f t="shared" si="70"/>
        <v/>
      </c>
      <c r="BT88" s="416" t="str">
        <f t="shared" si="71"/>
        <v/>
      </c>
      <c r="BU88" s="416" t="str">
        <f t="shared" si="72"/>
        <v/>
      </c>
      <c r="BV88" s="416" t="str">
        <f t="shared" si="73"/>
        <v/>
      </c>
      <c r="BW88" s="416" t="str">
        <f t="shared" si="74"/>
        <v/>
      </c>
      <c r="BX88" s="416" t="str">
        <f t="shared" si="75"/>
        <v/>
      </c>
      <c r="BY88" s="416" t="str">
        <f t="shared" si="76"/>
        <v/>
      </c>
      <c r="BZ88" s="416" t="str">
        <f t="shared" si="77"/>
        <v/>
      </c>
      <c r="CA88" s="416" t="str">
        <f t="shared" si="78"/>
        <v/>
      </c>
      <c r="CB88" s="416" t="str">
        <f t="shared" si="79"/>
        <v/>
      </c>
      <c r="CC88" s="416" t="str">
        <f t="shared" si="80"/>
        <v/>
      </c>
      <c r="CD88" s="416" t="str">
        <f t="shared" si="81"/>
        <v/>
      </c>
      <c r="CE88" s="416" t="str">
        <f t="shared" si="82"/>
        <v/>
      </c>
      <c r="CF88" s="416" t="str">
        <f t="shared" si="83"/>
        <v/>
      </c>
      <c r="CG88" s="416" t="str">
        <f t="shared" si="84"/>
        <v/>
      </c>
      <c r="CH88" s="416" t="str">
        <f t="shared" si="85"/>
        <v/>
      </c>
      <c r="CI88" s="416" t="str">
        <f t="shared" si="86"/>
        <v/>
      </c>
      <c r="CJ88" s="416" t="str">
        <f t="shared" si="87"/>
        <v/>
      </c>
      <c r="CK88" s="416" t="str">
        <f t="shared" si="88"/>
        <v/>
      </c>
    </row>
    <row r="89" spans="1:89" ht="49.5">
      <c r="A89" s="3">
        <v>86</v>
      </c>
      <c r="B89" s="3" t="str">
        <v>ULC-5</v>
      </c>
      <c r="C89" s="3" t="str">
        <v>WSLRW-ULC-5</v>
      </c>
      <c r="D89" s="3" t="str">
        <v>|SKU|Firmware Version|Item codes|Hardware Version|FW Released Date (DD/MMM/YYYY)|Summary Information about FW|Sensor Type ID|SKU Name for Software|Edit Date
(DD/MMM/YYYY)|Edit by|Edit Content|Status (Draft, Final)||||||||||||||||||||||</v>
      </c>
      <c r="E89" s="3" t="str">
        <v>|WSLRW-ULC|5|WSLRW-ULC-01
WSLRW-ULC-01-RN
WSLRW-ULC-01-XA|2|45706|*Add SAMPLING_STATUS, POWER_SOURCE, POWER LEVEL in uplink. 
*Add SAMPLE_DEVIATION, POWER_CONFIG, PRODUCTION_FREQ_FACTOR _W_PASSWORD, ALARM FACTOR, CYCLIC FACTOR in memory map
*Update default region of EU868, downlink 5 for DEFAULT FREREQUENCY
*Add CONFIG_CHECK uplink and downlink type 3|14|Daviteq LoRaWAN Ultrasonic Liquid Level (ULC) Sensor|45713|Engineering Team|Update memory map description|Final||||||||||||||||||||||</v>
      </c>
      <c r="F89" s="3" t="str">
        <f t="shared" si="45"/>
        <v>WSLRW-ULC</v>
      </c>
      <c r="G89" s="3" t="str">
        <f t="shared" si="46"/>
        <v>5</v>
      </c>
      <c r="H89" s="50" t="str">
        <f t="shared" si="47"/>
        <v>2</v>
      </c>
      <c r="I89" s="50" t="str">
        <f t="shared" si="48"/>
        <v>WSLRW-ULC-01
WSLRW-ULC-01-RN
WSLRW-ULC-01-XA</v>
      </c>
      <c r="J89" s="3" t="str" cm="1">
        <f t="array" ref="J89:L89">_xlfn.TEXTSPLIT(I89,CHAR(10),,TRUE,0)</f>
        <v>WSLRW-ULC-01</v>
      </c>
      <c r="K89" s="3" t="str">
        <v>WSLRW-ULC-01-RN</v>
      </c>
      <c r="L89" s="3" t="str">
        <v>WSLRW-ULC-01-XA</v>
      </c>
      <c r="AX89" s="416" t="str">
        <f t="shared" si="49"/>
        <v>WSLRW-ULC-01|2|5\WSLRW-ULC</v>
      </c>
      <c r="AY89" s="416" t="str">
        <f t="shared" si="50"/>
        <v>WSLRW-ULC-01-RN|2|5\WSLRW-ULC</v>
      </c>
      <c r="AZ89" s="416" t="str">
        <f t="shared" si="51"/>
        <v>WSLRW-ULC-01-XA|2|5\WSLRW-ULC</v>
      </c>
      <c r="BA89" s="416" t="str">
        <f t="shared" si="52"/>
        <v/>
      </c>
      <c r="BB89" s="416" t="str">
        <f t="shared" si="53"/>
        <v/>
      </c>
      <c r="BC89" s="416" t="str">
        <f t="shared" si="54"/>
        <v/>
      </c>
      <c r="BD89" s="416" t="str">
        <f t="shared" si="55"/>
        <v/>
      </c>
      <c r="BE89" s="416" t="str">
        <f t="shared" si="56"/>
        <v/>
      </c>
      <c r="BF89" s="416" t="str">
        <f t="shared" si="57"/>
        <v/>
      </c>
      <c r="BG89" s="416" t="str">
        <f t="shared" si="58"/>
        <v/>
      </c>
      <c r="BH89" s="416" t="str">
        <f t="shared" si="59"/>
        <v/>
      </c>
      <c r="BI89" s="416" t="str">
        <f t="shared" si="60"/>
        <v/>
      </c>
      <c r="BJ89" s="416" t="str">
        <f t="shared" si="61"/>
        <v/>
      </c>
      <c r="BK89" s="416" t="str">
        <f t="shared" si="62"/>
        <v/>
      </c>
      <c r="BL89" s="416" t="str">
        <f t="shared" si="63"/>
        <v/>
      </c>
      <c r="BM89" s="416" t="str">
        <f t="shared" si="64"/>
        <v/>
      </c>
      <c r="BN89" s="416" t="str">
        <f t="shared" si="65"/>
        <v/>
      </c>
      <c r="BO89" s="416" t="str">
        <f t="shared" si="66"/>
        <v/>
      </c>
      <c r="BP89" s="416" t="str">
        <f t="shared" si="67"/>
        <v/>
      </c>
      <c r="BQ89" s="416" t="str">
        <f t="shared" si="68"/>
        <v/>
      </c>
      <c r="BR89" s="416" t="str">
        <f t="shared" si="69"/>
        <v/>
      </c>
      <c r="BS89" s="416" t="str">
        <f t="shared" si="70"/>
        <v/>
      </c>
      <c r="BT89" s="416" t="str">
        <f t="shared" si="71"/>
        <v/>
      </c>
      <c r="BU89" s="416" t="str">
        <f t="shared" si="72"/>
        <v/>
      </c>
      <c r="BV89" s="416" t="str">
        <f t="shared" si="73"/>
        <v/>
      </c>
      <c r="BW89" s="416" t="str">
        <f t="shared" si="74"/>
        <v/>
      </c>
      <c r="BX89" s="416" t="str">
        <f t="shared" si="75"/>
        <v/>
      </c>
      <c r="BY89" s="416" t="str">
        <f t="shared" si="76"/>
        <v/>
      </c>
      <c r="BZ89" s="416" t="str">
        <f t="shared" si="77"/>
        <v/>
      </c>
      <c r="CA89" s="416" t="str">
        <f t="shared" si="78"/>
        <v/>
      </c>
      <c r="CB89" s="416" t="str">
        <f t="shared" si="79"/>
        <v/>
      </c>
      <c r="CC89" s="416" t="str">
        <f t="shared" si="80"/>
        <v/>
      </c>
      <c r="CD89" s="416" t="str">
        <f t="shared" si="81"/>
        <v/>
      </c>
      <c r="CE89" s="416" t="str">
        <f t="shared" si="82"/>
        <v/>
      </c>
      <c r="CF89" s="416" t="str">
        <f t="shared" si="83"/>
        <v/>
      </c>
      <c r="CG89" s="416" t="str">
        <f t="shared" si="84"/>
        <v/>
      </c>
      <c r="CH89" s="416" t="str">
        <f t="shared" si="85"/>
        <v/>
      </c>
      <c r="CI89" s="416" t="str">
        <f t="shared" si="86"/>
        <v/>
      </c>
      <c r="CJ89" s="416" t="str">
        <f t="shared" si="87"/>
        <v/>
      </c>
      <c r="CK89" s="416" t="str">
        <f t="shared" si="88"/>
        <v/>
      </c>
    </row>
    <row r="90" spans="1:89" ht="33">
      <c r="A90" s="3">
        <v>87</v>
      </c>
      <c r="B90" s="3" t="str">
        <v>PH100-1</v>
      </c>
      <c r="C90" s="3" t="str">
        <v>WSLRW-PH100-1</v>
      </c>
      <c r="D90" s="3" t="str">
        <v>|SKU|Firmware Version|Item codes|Hardware Version|FW Released Date (DD/MMM/YYYY)|Summary Information about FW|Sensor Type ID|SKU Name for Software|Edit Date
(DD/MMM/YYYY)|Edit by|Edit Content|Status (Draft, Final)||||||||||||||||||||||</v>
      </c>
      <c r="E90" s="3" t="str">
        <v>|WSLRW-PH100|1|WSLRW-PH100-PT100
DRD-LRW-PHSOIL|1|45715|*Initial firmware
*Only for item code of WSLRW-PH100-PT100|17|Daviteq LoRaWAN PH Transmitter|45720|Engineering Team|Update memory map description|Final||||||||||||||||||||||</v>
      </c>
      <c r="F90" s="3" t="str">
        <f t="shared" si="45"/>
        <v>WSLRW-PH100</v>
      </c>
      <c r="G90" s="3" t="str">
        <f t="shared" si="46"/>
        <v>1</v>
      </c>
      <c r="H90" s="50" t="str">
        <f t="shared" si="47"/>
        <v>1</v>
      </c>
      <c r="I90" s="50" t="str">
        <f t="shared" si="48"/>
        <v>WSLRW-PH100-PT100
DRD-LRW-PHSOIL</v>
      </c>
      <c r="J90" s="3" t="str" cm="1">
        <f t="array" ref="J90:K90">_xlfn.TEXTSPLIT(I90,CHAR(10),,TRUE,0)</f>
        <v>WSLRW-PH100-PT100</v>
      </c>
      <c r="K90" s="3" t="str">
        <v>DRD-LRW-PHSOIL</v>
      </c>
      <c r="AX90" s="416" t="str">
        <f t="shared" si="49"/>
        <v>WSLRW-PH100-PT100|1|1\WSLRW-PH100</v>
      </c>
      <c r="AY90" s="416" t="str">
        <f t="shared" si="50"/>
        <v>DRD-LRW-PHSOIL|1|1\WSLRW-PH100</v>
      </c>
      <c r="AZ90" s="416" t="str">
        <f t="shared" si="51"/>
        <v/>
      </c>
      <c r="BA90" s="416" t="str">
        <f t="shared" si="52"/>
        <v/>
      </c>
      <c r="BB90" s="416" t="str">
        <f t="shared" si="53"/>
        <v/>
      </c>
      <c r="BC90" s="416" t="str">
        <f t="shared" si="54"/>
        <v/>
      </c>
      <c r="BD90" s="416" t="str">
        <f t="shared" si="55"/>
        <v/>
      </c>
      <c r="BE90" s="416" t="str">
        <f t="shared" si="56"/>
        <v/>
      </c>
      <c r="BF90" s="416" t="str">
        <f t="shared" si="57"/>
        <v/>
      </c>
      <c r="BG90" s="416" t="str">
        <f t="shared" si="58"/>
        <v/>
      </c>
      <c r="BH90" s="416" t="str">
        <f t="shared" si="59"/>
        <v/>
      </c>
      <c r="BI90" s="416" t="str">
        <f t="shared" si="60"/>
        <v/>
      </c>
      <c r="BJ90" s="416" t="str">
        <f t="shared" si="61"/>
        <v/>
      </c>
      <c r="BK90" s="416" t="str">
        <f t="shared" si="62"/>
        <v/>
      </c>
      <c r="BL90" s="416" t="str">
        <f t="shared" si="63"/>
        <v/>
      </c>
      <c r="BM90" s="416" t="str">
        <f t="shared" si="64"/>
        <v/>
      </c>
      <c r="BN90" s="416" t="str">
        <f t="shared" si="65"/>
        <v/>
      </c>
      <c r="BO90" s="416" t="str">
        <f t="shared" si="66"/>
        <v/>
      </c>
      <c r="BP90" s="416" t="str">
        <f t="shared" si="67"/>
        <v/>
      </c>
      <c r="BQ90" s="416" t="str">
        <f t="shared" si="68"/>
        <v/>
      </c>
      <c r="BR90" s="416" t="str">
        <f t="shared" si="69"/>
        <v/>
      </c>
      <c r="BS90" s="416" t="str">
        <f t="shared" si="70"/>
        <v/>
      </c>
      <c r="BT90" s="416" t="str">
        <f t="shared" si="71"/>
        <v/>
      </c>
      <c r="BU90" s="416" t="str">
        <f t="shared" si="72"/>
        <v/>
      </c>
      <c r="BV90" s="416" t="str">
        <f t="shared" si="73"/>
        <v/>
      </c>
      <c r="BW90" s="416" t="str">
        <f t="shared" si="74"/>
        <v/>
      </c>
      <c r="BX90" s="416" t="str">
        <f t="shared" si="75"/>
        <v/>
      </c>
      <c r="BY90" s="416" t="str">
        <f t="shared" si="76"/>
        <v/>
      </c>
      <c r="BZ90" s="416" t="str">
        <f t="shared" si="77"/>
        <v/>
      </c>
      <c r="CA90" s="416" t="str">
        <f t="shared" si="78"/>
        <v/>
      </c>
      <c r="CB90" s="416" t="str">
        <f t="shared" si="79"/>
        <v/>
      </c>
      <c r="CC90" s="416" t="str">
        <f t="shared" si="80"/>
        <v/>
      </c>
      <c r="CD90" s="416" t="str">
        <f t="shared" si="81"/>
        <v/>
      </c>
      <c r="CE90" s="416" t="str">
        <f t="shared" si="82"/>
        <v/>
      </c>
      <c r="CF90" s="416" t="str">
        <f t="shared" si="83"/>
        <v/>
      </c>
      <c r="CG90" s="416" t="str">
        <f t="shared" si="84"/>
        <v/>
      </c>
      <c r="CH90" s="416" t="str">
        <f t="shared" si="85"/>
        <v/>
      </c>
      <c r="CI90" s="416" t="str">
        <f t="shared" si="86"/>
        <v/>
      </c>
      <c r="CJ90" s="416" t="str">
        <f t="shared" si="87"/>
        <v/>
      </c>
      <c r="CK90" s="416" t="str">
        <f t="shared" si="88"/>
        <v/>
      </c>
    </row>
    <row r="91" spans="1:89" ht="33">
      <c r="A91" s="3">
        <v>88</v>
      </c>
      <c r="B91" s="3" t="str">
        <v>EXGHC-2</v>
      </c>
      <c r="C91" s="3" t="str">
        <v>WSLRW-EXGHC-2</v>
      </c>
      <c r="D91" s="3" t="str">
        <v>|SKU|Firmware Version|Item codes|Hardware Version|FW Released Date (DD/MMM/YYYY)|Summary Information about FW|Sensor Type ID|SKU Name for Software|Edit Date
(DD/MMM/YYYY)|Edit by|Edit Content|Status (Draft, Final)||||||||||||||||||||||</v>
      </c>
      <c r="E91" s="3" t="str">
        <v>|WSLRW-EXGHC|2|WSLRWEX-GHC-01
WSLRWEX-GHC-02|1|45722|*Add  PRODUCTION_FREQ_FACTOR _W_PASSWORD, alarm factor, and cyclic factor, power config
*Add POWER_SOURCE, POWER_LEVEL in uplink
*Add CONFIG_CHECK uplink and downlink 3 |33|Daviteq LoRaWAN Ex d NDIR Flammable Gas (GHC) Sensor|45725|Engineering Team|Update memory map description|Final||||||||||||||||||||||</v>
      </c>
      <c r="F91" s="3" t="str">
        <f t="shared" si="45"/>
        <v>WSLRW-EXGHC</v>
      </c>
      <c r="G91" s="3" t="str">
        <f t="shared" si="46"/>
        <v>2</v>
      </c>
      <c r="H91" s="50" t="str">
        <f t="shared" si="47"/>
        <v>1</v>
      </c>
      <c r="I91" s="50" t="str">
        <f t="shared" si="48"/>
        <v>WSLRWEX-GHC-01
WSLRWEX-GHC-02</v>
      </c>
      <c r="J91" s="3" t="str" cm="1">
        <f t="array" ref="J91:K91">_xlfn.TEXTSPLIT(I91,CHAR(10),,TRUE,0)</f>
        <v>WSLRWEX-GHC-01</v>
      </c>
      <c r="K91" s="3" t="str">
        <v>WSLRWEX-GHC-02</v>
      </c>
      <c r="AX91" s="416" t="str">
        <f t="shared" si="49"/>
        <v>WSLRWEX-GHC-01|1|2\WSLRW-EXGHC</v>
      </c>
      <c r="AY91" s="416" t="str">
        <f t="shared" si="50"/>
        <v>WSLRWEX-GHC-02|1|2\WSLRW-EXGHC</v>
      </c>
      <c r="AZ91" s="416" t="str">
        <f t="shared" si="51"/>
        <v/>
      </c>
      <c r="BA91" s="416" t="str">
        <f t="shared" si="52"/>
        <v/>
      </c>
      <c r="BB91" s="416" t="str">
        <f t="shared" si="53"/>
        <v/>
      </c>
      <c r="BC91" s="416" t="str">
        <f t="shared" si="54"/>
        <v/>
      </c>
      <c r="BD91" s="416" t="str">
        <f t="shared" si="55"/>
        <v/>
      </c>
      <c r="BE91" s="416" t="str">
        <f t="shared" si="56"/>
        <v/>
      </c>
      <c r="BF91" s="416" t="str">
        <f t="shared" si="57"/>
        <v/>
      </c>
      <c r="BG91" s="416" t="str">
        <f t="shared" si="58"/>
        <v/>
      </c>
      <c r="BH91" s="416" t="str">
        <f t="shared" si="59"/>
        <v/>
      </c>
      <c r="BI91" s="416" t="str">
        <f t="shared" si="60"/>
        <v/>
      </c>
      <c r="BJ91" s="416" t="str">
        <f t="shared" si="61"/>
        <v/>
      </c>
      <c r="BK91" s="416" t="str">
        <f t="shared" si="62"/>
        <v/>
      </c>
      <c r="BL91" s="416" t="str">
        <f t="shared" si="63"/>
        <v/>
      </c>
      <c r="BM91" s="416" t="str">
        <f t="shared" si="64"/>
        <v/>
      </c>
      <c r="BN91" s="416" t="str">
        <f t="shared" si="65"/>
        <v/>
      </c>
      <c r="BO91" s="416" t="str">
        <f t="shared" si="66"/>
        <v/>
      </c>
      <c r="BP91" s="416" t="str">
        <f t="shared" si="67"/>
        <v/>
      </c>
      <c r="BQ91" s="416" t="str">
        <f t="shared" si="68"/>
        <v/>
      </c>
      <c r="BR91" s="416" t="str">
        <f t="shared" si="69"/>
        <v/>
      </c>
      <c r="BS91" s="416" t="str">
        <f t="shared" si="70"/>
        <v/>
      </c>
      <c r="BT91" s="416" t="str">
        <f t="shared" si="71"/>
        <v/>
      </c>
      <c r="BU91" s="416" t="str">
        <f t="shared" si="72"/>
        <v/>
      </c>
      <c r="BV91" s="416" t="str">
        <f t="shared" si="73"/>
        <v/>
      </c>
      <c r="BW91" s="416" t="str">
        <f t="shared" si="74"/>
        <v/>
      </c>
      <c r="BX91" s="416" t="str">
        <f t="shared" si="75"/>
        <v/>
      </c>
      <c r="BY91" s="416" t="str">
        <f t="shared" si="76"/>
        <v/>
      </c>
      <c r="BZ91" s="416" t="str">
        <f t="shared" si="77"/>
        <v/>
      </c>
      <c r="CA91" s="416" t="str">
        <f t="shared" si="78"/>
        <v/>
      </c>
      <c r="CB91" s="416" t="str">
        <f t="shared" si="79"/>
        <v/>
      </c>
      <c r="CC91" s="416" t="str">
        <f t="shared" si="80"/>
        <v/>
      </c>
      <c r="CD91" s="416" t="str">
        <f t="shared" si="81"/>
        <v/>
      </c>
      <c r="CE91" s="416" t="str">
        <f t="shared" si="82"/>
        <v/>
      </c>
      <c r="CF91" s="416" t="str">
        <f t="shared" si="83"/>
        <v/>
      </c>
      <c r="CG91" s="416" t="str">
        <f t="shared" si="84"/>
        <v/>
      </c>
      <c r="CH91" s="416" t="str">
        <f t="shared" si="85"/>
        <v/>
      </c>
      <c r="CI91" s="416" t="str">
        <f t="shared" si="86"/>
        <v/>
      </c>
      <c r="CJ91" s="416" t="str">
        <f t="shared" si="87"/>
        <v/>
      </c>
      <c r="CK91" s="416" t="str">
        <f t="shared" si="88"/>
        <v/>
      </c>
    </row>
    <row r="92" spans="1:89" ht="16.5">
      <c r="A92" s="3">
        <v>89</v>
      </c>
      <c r="B92" s="3" t="str">
        <v>DI-3</v>
      </c>
      <c r="C92" s="3" t="str">
        <v>WSLRW-DI-3</v>
      </c>
      <c r="D92" s="3" t="str">
        <v>|SKU|Firmware Version|Item codes|Hardware Version|FW Released Date (DD/MMM/YYYY)|Summary Information about FW|Sensor Type ID|SKU Name for Software|Edit Date
(DD/MMM/YYYY)|Edit by|Edit Content|Status (Draft, Final)||||||||||||||||||||||</v>
      </c>
      <c r="E92" s="3" t="str">
        <v>|WSLRW-DI|3|WSLRW-DI-12|1|45747|*Add function of RE-SEND for ALARM uplink when  MODE_STATUS_SEND_ALL equal to 0 or INPUT_MODE equal to 1 (COUNTER MODE), number of re-send, re-send interval  are configurable
*Add  PRODUCTION_FREQ_FACTOR _W_PASSWORD, cyclic factor, power config
*Add POWER_SOURCE, POWER_LEVEL in uplink
*Add CONFIG_CHECK uplink and downlink 3, 5
|6|Daviteq LoRaWAN Digital Input (DI) Sensor or Counter |45745|Engineering Team|Update memory map description|Checked||||||||||||||||||||||</v>
      </c>
      <c r="F92" s="3" t="str">
        <f t="shared" si="45"/>
        <v>WSLRW-DI</v>
      </c>
      <c r="G92" s="3" t="str">
        <f t="shared" si="46"/>
        <v>3</v>
      </c>
      <c r="H92" s="50" t="str">
        <f t="shared" si="47"/>
        <v>1</v>
      </c>
      <c r="I92" s="50" t="str">
        <f t="shared" si="48"/>
        <v>WSLRW-DI-12</v>
      </c>
      <c r="J92" s="3" t="str" cm="1">
        <f t="array" ref="J92">_xlfn.TEXTSPLIT(I92,CHAR(10),,TRUE,0)</f>
        <v>WSLRW-DI-12</v>
      </c>
      <c r="AX92" s="416" t="str">
        <f t="shared" si="49"/>
        <v>WSLRW-DI-12|1|3\WSLRW-DI</v>
      </c>
      <c r="AY92" s="416" t="str">
        <f t="shared" si="50"/>
        <v/>
      </c>
      <c r="AZ92" s="416" t="str">
        <f t="shared" si="51"/>
        <v/>
      </c>
      <c r="BA92" s="416" t="str">
        <f t="shared" si="52"/>
        <v/>
      </c>
      <c r="BB92" s="416" t="str">
        <f t="shared" si="53"/>
        <v/>
      </c>
      <c r="BC92" s="416" t="str">
        <f t="shared" si="54"/>
        <v/>
      </c>
      <c r="BD92" s="416" t="str">
        <f t="shared" si="55"/>
        <v/>
      </c>
      <c r="BE92" s="416" t="str">
        <f t="shared" si="56"/>
        <v/>
      </c>
      <c r="BF92" s="416" t="str">
        <f t="shared" si="57"/>
        <v/>
      </c>
      <c r="BG92" s="416" t="str">
        <f t="shared" si="58"/>
        <v/>
      </c>
      <c r="BH92" s="416" t="str">
        <f t="shared" si="59"/>
        <v/>
      </c>
      <c r="BI92" s="416" t="str">
        <f t="shared" si="60"/>
        <v/>
      </c>
      <c r="BJ92" s="416" t="str">
        <f t="shared" si="61"/>
        <v/>
      </c>
      <c r="BK92" s="416" t="str">
        <f t="shared" si="62"/>
        <v/>
      </c>
      <c r="BL92" s="416" t="str">
        <f t="shared" si="63"/>
        <v/>
      </c>
      <c r="BM92" s="416" t="str">
        <f t="shared" si="64"/>
        <v/>
      </c>
      <c r="BN92" s="416" t="str">
        <f t="shared" si="65"/>
        <v/>
      </c>
      <c r="BO92" s="416" t="str">
        <f t="shared" si="66"/>
        <v/>
      </c>
      <c r="BP92" s="416" t="str">
        <f t="shared" si="67"/>
        <v/>
      </c>
      <c r="BQ92" s="416" t="str">
        <f t="shared" si="68"/>
        <v/>
      </c>
      <c r="BR92" s="416" t="str">
        <f t="shared" si="69"/>
        <v/>
      </c>
      <c r="BS92" s="416" t="str">
        <f t="shared" si="70"/>
        <v/>
      </c>
      <c r="BT92" s="416" t="str">
        <f t="shared" si="71"/>
        <v/>
      </c>
      <c r="BU92" s="416" t="str">
        <f t="shared" si="72"/>
        <v/>
      </c>
      <c r="BV92" s="416" t="str">
        <f t="shared" si="73"/>
        <v/>
      </c>
      <c r="BW92" s="416" t="str">
        <f t="shared" si="74"/>
        <v/>
      </c>
      <c r="BX92" s="416" t="str">
        <f t="shared" si="75"/>
        <v/>
      </c>
      <c r="BY92" s="416" t="str">
        <f t="shared" si="76"/>
        <v/>
      </c>
      <c r="BZ92" s="416" t="str">
        <f t="shared" si="77"/>
        <v/>
      </c>
      <c r="CA92" s="416" t="str">
        <f t="shared" si="78"/>
        <v/>
      </c>
      <c r="CB92" s="416" t="str">
        <f t="shared" si="79"/>
        <v/>
      </c>
      <c r="CC92" s="416" t="str">
        <f t="shared" si="80"/>
        <v/>
      </c>
      <c r="CD92" s="416" t="str">
        <f t="shared" si="81"/>
        <v/>
      </c>
      <c r="CE92" s="416" t="str">
        <f t="shared" si="82"/>
        <v/>
      </c>
      <c r="CF92" s="416" t="str">
        <f t="shared" si="83"/>
        <v/>
      </c>
      <c r="CG92" s="416" t="str">
        <f t="shared" si="84"/>
        <v/>
      </c>
      <c r="CH92" s="416" t="str">
        <f t="shared" si="85"/>
        <v/>
      </c>
      <c r="CI92" s="416" t="str">
        <f t="shared" si="86"/>
        <v/>
      </c>
      <c r="CJ92" s="416" t="str">
        <f t="shared" si="87"/>
        <v/>
      </c>
      <c r="CK92" s="416" t="str">
        <f t="shared" si="88"/>
        <v/>
      </c>
    </row>
    <row r="93" spans="1:89" ht="16.5">
      <c r="A93" s="3">
        <v>90</v>
      </c>
      <c r="B93" s="3" t="str">
        <v>LC-2</v>
      </c>
      <c r="C93" s="3" t="str">
        <v>WSLRW-LC-2</v>
      </c>
      <c r="D93" s="3" t="str">
        <v>|SKU|Firmware Version|Item codes|Hardware Version|FW Released Date (DD/MMM/YYYY)|Summary Information about FW|Sensor Type ID|SKU Name for Software|Edit Date
(DD/MMM/YYYY)|Edit by|Edit Content|Status (Draft, Final)||||||||||||||||||||||</v>
      </c>
      <c r="E93" s="3" t="str">
        <v>|WSLRW-LC|2|WSPLR-LC-01|2|45741|*Update hw
*Update Power level
*Update downlink 4 for DEFAULT FREREQUENCY
|44|LoRaWAN Load Cell Transmitter|45754|Engineering Team|Update memory map description|Final||||||||||||||||||||||</v>
      </c>
      <c r="F93" s="3" t="str">
        <f t="shared" si="45"/>
        <v>WSLRW-LC</v>
      </c>
      <c r="G93" s="3" t="str">
        <f t="shared" si="46"/>
        <v>2</v>
      </c>
      <c r="H93" s="50" t="str">
        <f t="shared" si="47"/>
        <v>2</v>
      </c>
      <c r="I93" s="50" t="str">
        <f t="shared" si="48"/>
        <v>WSPLR-LC-01</v>
      </c>
      <c r="J93" s="3" t="str" cm="1">
        <f t="array" ref="J93">_xlfn.TEXTSPLIT(I93,CHAR(10),,TRUE,0)</f>
        <v>WSPLR-LC-01</v>
      </c>
      <c r="AX93" s="416" t="str">
        <f t="shared" si="49"/>
        <v>WSPLR-LC-01|2|2\WSLRW-LC</v>
      </c>
      <c r="AY93" s="416" t="str">
        <f t="shared" si="50"/>
        <v/>
      </c>
      <c r="AZ93" s="416" t="str">
        <f t="shared" si="51"/>
        <v/>
      </c>
      <c r="BA93" s="416" t="str">
        <f t="shared" si="52"/>
        <v/>
      </c>
      <c r="BB93" s="416" t="str">
        <f t="shared" si="53"/>
        <v/>
      </c>
      <c r="BC93" s="416" t="str">
        <f t="shared" si="54"/>
        <v/>
      </c>
      <c r="BD93" s="416" t="str">
        <f t="shared" si="55"/>
        <v/>
      </c>
      <c r="BE93" s="416" t="str">
        <f t="shared" si="56"/>
        <v/>
      </c>
      <c r="BF93" s="416" t="str">
        <f t="shared" si="57"/>
        <v/>
      </c>
      <c r="BG93" s="416" t="str">
        <f t="shared" si="58"/>
        <v/>
      </c>
      <c r="BH93" s="416" t="str">
        <f t="shared" si="59"/>
        <v/>
      </c>
      <c r="BI93" s="416" t="str">
        <f t="shared" si="60"/>
        <v/>
      </c>
      <c r="BJ93" s="416" t="str">
        <f t="shared" si="61"/>
        <v/>
      </c>
      <c r="BK93" s="416" t="str">
        <f t="shared" si="62"/>
        <v/>
      </c>
      <c r="BL93" s="416" t="str">
        <f t="shared" si="63"/>
        <v/>
      </c>
      <c r="BM93" s="416" t="str">
        <f t="shared" si="64"/>
        <v/>
      </c>
      <c r="BN93" s="416" t="str">
        <f t="shared" si="65"/>
        <v/>
      </c>
      <c r="BO93" s="416" t="str">
        <f t="shared" si="66"/>
        <v/>
      </c>
      <c r="BP93" s="416" t="str">
        <f t="shared" si="67"/>
        <v/>
      </c>
      <c r="BQ93" s="416" t="str">
        <f t="shared" si="68"/>
        <v/>
      </c>
      <c r="BR93" s="416" t="str">
        <f t="shared" si="69"/>
        <v/>
      </c>
      <c r="BS93" s="416" t="str">
        <f t="shared" si="70"/>
        <v/>
      </c>
      <c r="BT93" s="416" t="str">
        <f t="shared" si="71"/>
        <v/>
      </c>
      <c r="BU93" s="416" t="str">
        <f t="shared" si="72"/>
        <v/>
      </c>
      <c r="BV93" s="416" t="str">
        <f t="shared" si="73"/>
        <v/>
      </c>
      <c r="BW93" s="416" t="str">
        <f t="shared" si="74"/>
        <v/>
      </c>
      <c r="BX93" s="416" t="str">
        <f t="shared" si="75"/>
        <v/>
      </c>
      <c r="BY93" s="416" t="str">
        <f t="shared" si="76"/>
        <v/>
      </c>
      <c r="BZ93" s="416" t="str">
        <f t="shared" si="77"/>
        <v/>
      </c>
      <c r="CA93" s="416" t="str">
        <f t="shared" si="78"/>
        <v/>
      </c>
      <c r="CB93" s="416" t="str">
        <f t="shared" si="79"/>
        <v/>
      </c>
      <c r="CC93" s="416" t="str">
        <f t="shared" si="80"/>
        <v/>
      </c>
      <c r="CD93" s="416" t="str">
        <f t="shared" si="81"/>
        <v/>
      </c>
      <c r="CE93" s="416" t="str">
        <f t="shared" si="82"/>
        <v/>
      </c>
      <c r="CF93" s="416" t="str">
        <f t="shared" si="83"/>
        <v/>
      </c>
      <c r="CG93" s="416" t="str">
        <f t="shared" si="84"/>
        <v/>
      </c>
      <c r="CH93" s="416" t="str">
        <f t="shared" si="85"/>
        <v/>
      </c>
      <c r="CI93" s="416" t="str">
        <f t="shared" si="86"/>
        <v/>
      </c>
      <c r="CJ93" s="416" t="str">
        <f t="shared" si="87"/>
        <v/>
      </c>
      <c r="CK93" s="416" t="str">
        <f t="shared" si="88"/>
        <v/>
      </c>
    </row>
    <row r="94" spans="1:89">
      <c r="A94" s="3">
        <v>91</v>
      </c>
      <c r="B94" s="3" t="str">
        <v>ICO2-2</v>
      </c>
      <c r="C94" s="3" t="str">
        <v>WSLRW-ICO2-2</v>
      </c>
      <c r="D94" s="3" t="str">
        <v>|SKU|Firmware Version|Item codes|Hardware Version|FW Released Date (DD/MMM/YYYY)|Summary Information about FW|Sensor Type ID|SKU Name for Software|Edit Date
(DD/MMM/YYYY)|Edit by|Edit Content|Status (Draft, Final)||||||||||||||||||||||</v>
      </c>
      <c r="E94" s="3" t="str">
        <v>|WSLRW-ICO2|2|WSLRW-I-CO2-5000
WSLRW-I-CO2-5000-ATH
WSLRW-I-CO2-5000-ATH-D1
WSLRW-I-CO2-5000-D1
|1|45750|*Add CO2_COM_ERROR, ATH_COM_ERROR, POWER_SOURCE, POWER_LEVEL in uplink
*Add ATH_MODULE_ON_OFF
*Add  PRODUCTION_FREQ_FACTOR _W_PASSWORD, alarm factor, cyclic factor, power config
*Add CONFIG_CHECK uplink and downlink 3, 5|36|Daviteq LoRaWAN Indoor CO2 (ICO2) Sensor|45756|Engineering Team|Update memory map description|Checked||||||||||||||||||||||</v>
      </c>
      <c r="F94" s="3" t="str">
        <f t="shared" si="45"/>
        <v>WSLRW-ICO2</v>
      </c>
      <c r="G94" s="3" t="str">
        <f t="shared" si="46"/>
        <v>2</v>
      </c>
      <c r="H94" s="50" t="str">
        <f t="shared" si="47"/>
        <v>1</v>
      </c>
      <c r="I94" s="50" t="str">
        <f t="shared" si="48"/>
        <v xml:space="preserve">WSLRW-I-CO2-5000
WSLRW-I-CO2-5000-ATH
WSLRW-I-CO2-5000-ATH-D1
WSLRW-I-CO2-5000-D1
</v>
      </c>
      <c r="J94" s="3" t="str" cm="1">
        <f t="array" ref="J94:M94">_xlfn.TEXTSPLIT(I94,CHAR(10),,TRUE,0)</f>
        <v>WSLRW-I-CO2-5000</v>
      </c>
      <c r="K94" s="3" t="str">
        <v>WSLRW-I-CO2-5000-ATH</v>
      </c>
      <c r="L94" s="3" t="str">
        <v>WSLRW-I-CO2-5000-ATH-D1</v>
      </c>
      <c r="M94" s="3" t="str">
        <v>WSLRW-I-CO2-5000-D1</v>
      </c>
      <c r="AX94" s="416" t="str">
        <f t="shared" si="49"/>
        <v>WSLRW-I-CO2-5000|1|2\WSLRW-ICO2</v>
      </c>
      <c r="AY94" s="416" t="str">
        <f t="shared" si="50"/>
        <v>WSLRW-I-CO2-5000-ATH|1|2\WSLRW-ICO2</v>
      </c>
      <c r="AZ94" s="416" t="str">
        <f t="shared" si="51"/>
        <v>WSLRW-I-CO2-5000-ATH-D1|1|2\WSLRW-ICO2</v>
      </c>
      <c r="BA94" s="416" t="str">
        <f t="shared" si="52"/>
        <v>WSLRW-I-CO2-5000-D1|1|2\WSLRW-ICO2</v>
      </c>
      <c r="BB94" s="416" t="str">
        <f t="shared" si="53"/>
        <v/>
      </c>
      <c r="BC94" s="416" t="str">
        <f t="shared" si="54"/>
        <v/>
      </c>
      <c r="BD94" s="416" t="str">
        <f t="shared" si="55"/>
        <v/>
      </c>
      <c r="BE94" s="416" t="str">
        <f t="shared" si="56"/>
        <v/>
      </c>
      <c r="BF94" s="416" t="str">
        <f t="shared" si="57"/>
        <v/>
      </c>
      <c r="BG94" s="416" t="str">
        <f t="shared" si="58"/>
        <v/>
      </c>
      <c r="BH94" s="416" t="str">
        <f t="shared" si="59"/>
        <v/>
      </c>
      <c r="BI94" s="416" t="str">
        <f t="shared" si="60"/>
        <v/>
      </c>
      <c r="BJ94" s="416" t="str">
        <f t="shared" si="61"/>
        <v/>
      </c>
      <c r="BK94" s="416" t="str">
        <f t="shared" si="62"/>
        <v/>
      </c>
      <c r="BL94" s="416" t="str">
        <f t="shared" si="63"/>
        <v/>
      </c>
      <c r="BM94" s="416" t="str">
        <f t="shared" si="64"/>
        <v/>
      </c>
      <c r="BN94" s="416" t="str">
        <f t="shared" si="65"/>
        <v/>
      </c>
      <c r="BO94" s="416" t="str">
        <f t="shared" si="66"/>
        <v/>
      </c>
      <c r="BP94" s="416" t="str">
        <f t="shared" si="67"/>
        <v/>
      </c>
      <c r="BQ94" s="416" t="str">
        <f t="shared" si="68"/>
        <v/>
      </c>
      <c r="BR94" s="416" t="str">
        <f t="shared" si="69"/>
        <v/>
      </c>
      <c r="BS94" s="416" t="str">
        <f t="shared" si="70"/>
        <v/>
      </c>
      <c r="BT94" s="416" t="str">
        <f t="shared" si="71"/>
        <v/>
      </c>
      <c r="BU94" s="416" t="str">
        <f t="shared" si="72"/>
        <v/>
      </c>
      <c r="BV94" s="416" t="str">
        <f t="shared" si="73"/>
        <v/>
      </c>
      <c r="BW94" s="416" t="str">
        <f t="shared" si="74"/>
        <v/>
      </c>
      <c r="BX94" s="416" t="str">
        <f t="shared" si="75"/>
        <v/>
      </c>
      <c r="BY94" s="416" t="str">
        <f t="shared" si="76"/>
        <v/>
      </c>
      <c r="BZ94" s="416" t="str">
        <f t="shared" si="77"/>
        <v/>
      </c>
      <c r="CA94" s="416" t="str">
        <f t="shared" si="78"/>
        <v/>
      </c>
      <c r="CB94" s="416" t="str">
        <f t="shared" si="79"/>
        <v/>
      </c>
      <c r="CC94" s="416" t="str">
        <f t="shared" si="80"/>
        <v/>
      </c>
      <c r="CD94" s="416" t="str">
        <f t="shared" si="81"/>
        <v/>
      </c>
      <c r="CE94" s="416" t="str">
        <f t="shared" si="82"/>
        <v/>
      </c>
      <c r="CF94" s="416" t="str">
        <f t="shared" si="83"/>
        <v/>
      </c>
      <c r="CG94" s="416" t="str">
        <f t="shared" si="84"/>
        <v/>
      </c>
      <c r="CH94" s="416" t="str">
        <f t="shared" si="85"/>
        <v/>
      </c>
      <c r="CI94" s="416" t="str">
        <f t="shared" si="86"/>
        <v/>
      </c>
      <c r="CJ94" s="416" t="str">
        <f t="shared" si="87"/>
        <v/>
      </c>
      <c r="CK94" s="416" t="str">
        <f t="shared" si="88"/>
        <v/>
      </c>
    </row>
    <row r="95" spans="1:89">
      <c r="A95" s="3" t="str">
        <v/>
      </c>
      <c r="B95" s="3">
        <v>0</v>
      </c>
      <c r="C95" s="3" t="str">
        <v>WSLRW-0</v>
      </c>
      <c r="D95" s="3">
        <v>0</v>
      </c>
      <c r="E95" s="3">
        <v>0</v>
      </c>
      <c r="F95" s="3" t="e">
        <f t="shared" si="45"/>
        <v>#VALUE!</v>
      </c>
      <c r="G95" s="3" t="e">
        <f t="shared" si="46"/>
        <v>#VALUE!</v>
      </c>
      <c r="H95" s="50" t="e">
        <f t="shared" si="47"/>
        <v>#VALUE!</v>
      </c>
      <c r="I95" s="50" t="e">
        <f t="shared" si="48"/>
        <v>#VALUE!</v>
      </c>
      <c r="J95" s="3" t="e" cm="1">
        <f t="array" ref="J95">_xlfn.TEXTSPLIT(I95,CHAR(10),,TRUE,0)</f>
        <v>#VALUE!</v>
      </c>
      <c r="AX95" s="416" t="e">
        <f t="shared" si="49"/>
        <v>#VALUE!</v>
      </c>
      <c r="AY95" s="416" t="str">
        <f t="shared" si="50"/>
        <v/>
      </c>
      <c r="AZ95" s="416" t="str">
        <f t="shared" si="51"/>
        <v/>
      </c>
      <c r="BA95" s="416" t="str">
        <f t="shared" si="52"/>
        <v/>
      </c>
      <c r="BB95" s="416" t="str">
        <f t="shared" si="53"/>
        <v/>
      </c>
      <c r="BC95" s="416" t="str">
        <f t="shared" si="54"/>
        <v/>
      </c>
      <c r="BD95" s="416" t="str">
        <f t="shared" si="55"/>
        <v/>
      </c>
      <c r="BE95" s="416" t="str">
        <f t="shared" si="56"/>
        <v/>
      </c>
      <c r="BF95" s="416" t="str">
        <f t="shared" si="57"/>
        <v/>
      </c>
      <c r="BG95" s="416" t="str">
        <f t="shared" si="58"/>
        <v/>
      </c>
      <c r="BH95" s="416" t="str">
        <f t="shared" si="59"/>
        <v/>
      </c>
      <c r="BI95" s="416" t="str">
        <f t="shared" si="60"/>
        <v/>
      </c>
      <c r="BJ95" s="416" t="str">
        <f t="shared" si="61"/>
        <v/>
      </c>
      <c r="BK95" s="416" t="str">
        <f t="shared" si="62"/>
        <v/>
      </c>
      <c r="BL95" s="416" t="str">
        <f t="shared" si="63"/>
        <v/>
      </c>
      <c r="BM95" s="416" t="str">
        <f t="shared" si="64"/>
        <v/>
      </c>
      <c r="BN95" s="416" t="str">
        <f t="shared" si="65"/>
        <v/>
      </c>
      <c r="BO95" s="416" t="str">
        <f t="shared" si="66"/>
        <v/>
      </c>
      <c r="BP95" s="416" t="str">
        <f t="shared" si="67"/>
        <v/>
      </c>
      <c r="BQ95" s="416" t="str">
        <f t="shared" si="68"/>
        <v/>
      </c>
      <c r="BR95" s="416" t="str">
        <f t="shared" si="69"/>
        <v/>
      </c>
      <c r="BS95" s="416" t="str">
        <f t="shared" si="70"/>
        <v/>
      </c>
      <c r="BT95" s="416" t="str">
        <f t="shared" si="71"/>
        <v/>
      </c>
      <c r="BU95" s="416" t="str">
        <f t="shared" si="72"/>
        <v/>
      </c>
      <c r="BV95" s="416" t="str">
        <f t="shared" si="73"/>
        <v/>
      </c>
      <c r="BW95" s="416" t="str">
        <f t="shared" si="74"/>
        <v/>
      </c>
      <c r="BX95" s="416" t="str">
        <f t="shared" si="75"/>
        <v/>
      </c>
      <c r="BY95" s="416" t="str">
        <f t="shared" si="76"/>
        <v/>
      </c>
      <c r="BZ95" s="416" t="str">
        <f t="shared" si="77"/>
        <v/>
      </c>
      <c r="CA95" s="416" t="str">
        <f t="shared" si="78"/>
        <v/>
      </c>
      <c r="CB95" s="416" t="str">
        <f t="shared" si="79"/>
        <v/>
      </c>
      <c r="CC95" s="416" t="str">
        <f t="shared" si="80"/>
        <v/>
      </c>
      <c r="CD95" s="416" t="str">
        <f t="shared" si="81"/>
        <v/>
      </c>
      <c r="CE95" s="416" t="str">
        <f t="shared" si="82"/>
        <v/>
      </c>
      <c r="CF95" s="416" t="str">
        <f t="shared" si="83"/>
        <v/>
      </c>
      <c r="CG95" s="416" t="str">
        <f t="shared" si="84"/>
        <v/>
      </c>
      <c r="CH95" s="416" t="str">
        <f t="shared" si="85"/>
        <v/>
      </c>
      <c r="CI95" s="416" t="str">
        <f t="shared" si="86"/>
        <v/>
      </c>
      <c r="CJ95" s="416" t="str">
        <f t="shared" si="87"/>
        <v/>
      </c>
      <c r="CK95" s="416" t="str">
        <f t="shared" si="88"/>
        <v/>
      </c>
    </row>
    <row r="96" spans="1:89">
      <c r="A96" s="3" t="str">
        <v/>
      </c>
      <c r="B96" s="3">
        <v>0</v>
      </c>
      <c r="C96" s="3" t="str">
        <v>WSLRW-0</v>
      </c>
      <c r="D96" s="3">
        <v>0</v>
      </c>
      <c r="E96" s="3">
        <v>0</v>
      </c>
      <c r="F96" s="3" t="e">
        <f t="shared" si="45"/>
        <v>#VALUE!</v>
      </c>
      <c r="G96" s="3" t="e">
        <f t="shared" si="46"/>
        <v>#VALUE!</v>
      </c>
      <c r="H96" s="50" t="e">
        <f t="shared" si="47"/>
        <v>#VALUE!</v>
      </c>
      <c r="I96" s="50" t="e">
        <f t="shared" si="48"/>
        <v>#VALUE!</v>
      </c>
      <c r="J96" s="3" t="e" cm="1">
        <f t="array" ref="J96">_xlfn.TEXTSPLIT(I96,CHAR(10),,TRUE,0)</f>
        <v>#VALUE!</v>
      </c>
      <c r="AX96" s="416" t="e">
        <f t="shared" si="49"/>
        <v>#VALUE!</v>
      </c>
      <c r="AY96" s="416" t="str">
        <f t="shared" si="50"/>
        <v/>
      </c>
      <c r="AZ96" s="416" t="str">
        <f t="shared" si="51"/>
        <v/>
      </c>
      <c r="BA96" s="416" t="str">
        <f t="shared" si="52"/>
        <v/>
      </c>
      <c r="BB96" s="416" t="str">
        <f t="shared" si="53"/>
        <v/>
      </c>
      <c r="BC96" s="416" t="str">
        <f t="shared" si="54"/>
        <v/>
      </c>
      <c r="BD96" s="416" t="str">
        <f t="shared" si="55"/>
        <v/>
      </c>
      <c r="BE96" s="416" t="str">
        <f t="shared" si="56"/>
        <v/>
      </c>
      <c r="BF96" s="416" t="str">
        <f t="shared" si="57"/>
        <v/>
      </c>
      <c r="BG96" s="416" t="str">
        <f t="shared" si="58"/>
        <v/>
      </c>
      <c r="BH96" s="416" t="str">
        <f t="shared" si="59"/>
        <v/>
      </c>
      <c r="BI96" s="416" t="str">
        <f t="shared" si="60"/>
        <v/>
      </c>
      <c r="BJ96" s="416" t="str">
        <f t="shared" si="61"/>
        <v/>
      </c>
      <c r="BK96" s="416" t="str">
        <f t="shared" si="62"/>
        <v/>
      </c>
      <c r="BL96" s="416" t="str">
        <f t="shared" si="63"/>
        <v/>
      </c>
      <c r="BM96" s="416" t="str">
        <f t="shared" si="64"/>
        <v/>
      </c>
      <c r="BN96" s="416" t="str">
        <f t="shared" si="65"/>
        <v/>
      </c>
      <c r="BO96" s="416" t="str">
        <f t="shared" si="66"/>
        <v/>
      </c>
      <c r="BP96" s="416" t="str">
        <f t="shared" si="67"/>
        <v/>
      </c>
      <c r="BQ96" s="416" t="str">
        <f t="shared" si="68"/>
        <v/>
      </c>
      <c r="BR96" s="416" t="str">
        <f t="shared" si="69"/>
        <v/>
      </c>
      <c r="BS96" s="416" t="str">
        <f t="shared" si="70"/>
        <v/>
      </c>
      <c r="BT96" s="416" t="str">
        <f t="shared" si="71"/>
        <v/>
      </c>
      <c r="BU96" s="416" t="str">
        <f t="shared" si="72"/>
        <v/>
      </c>
      <c r="BV96" s="416" t="str">
        <f t="shared" si="73"/>
        <v/>
      </c>
      <c r="BW96" s="416" t="str">
        <f t="shared" si="74"/>
        <v/>
      </c>
      <c r="BX96" s="416" t="str">
        <f t="shared" si="75"/>
        <v/>
      </c>
      <c r="BY96" s="416" t="str">
        <f t="shared" si="76"/>
        <v/>
      </c>
      <c r="BZ96" s="416" t="str">
        <f t="shared" si="77"/>
        <v/>
      </c>
      <c r="CA96" s="416" t="str">
        <f t="shared" si="78"/>
        <v/>
      </c>
      <c r="CB96" s="416" t="str">
        <f t="shared" si="79"/>
        <v/>
      </c>
      <c r="CC96" s="416" t="str">
        <f t="shared" si="80"/>
        <v/>
      </c>
      <c r="CD96" s="416" t="str">
        <f t="shared" si="81"/>
        <v/>
      </c>
      <c r="CE96" s="416" t="str">
        <f t="shared" si="82"/>
        <v/>
      </c>
      <c r="CF96" s="416" t="str">
        <f t="shared" si="83"/>
        <v/>
      </c>
      <c r="CG96" s="416" t="str">
        <f t="shared" si="84"/>
        <v/>
      </c>
      <c r="CH96" s="416" t="str">
        <f t="shared" si="85"/>
        <v/>
      </c>
      <c r="CI96" s="416" t="str">
        <f t="shared" si="86"/>
        <v/>
      </c>
      <c r="CJ96" s="416" t="str">
        <f t="shared" si="87"/>
        <v/>
      </c>
      <c r="CK96" s="416" t="str">
        <f t="shared" si="88"/>
        <v/>
      </c>
    </row>
    <row r="97" spans="1:89">
      <c r="A97" s="3" t="str">
        <v/>
      </c>
      <c r="B97" s="3">
        <v>0</v>
      </c>
      <c r="C97" s="3" t="str">
        <v>WSLRW-0</v>
      </c>
      <c r="D97" s="3">
        <v>0</v>
      </c>
      <c r="E97" s="3">
        <v>0</v>
      </c>
      <c r="F97" s="3" t="e">
        <f t="shared" si="45"/>
        <v>#VALUE!</v>
      </c>
      <c r="G97" s="3" t="e">
        <f t="shared" si="46"/>
        <v>#VALUE!</v>
      </c>
      <c r="H97" s="50" t="e">
        <f t="shared" si="47"/>
        <v>#VALUE!</v>
      </c>
      <c r="I97" s="50" t="e">
        <f t="shared" si="48"/>
        <v>#VALUE!</v>
      </c>
      <c r="J97" s="3" t="e" cm="1">
        <f t="array" ref="J97">_xlfn.TEXTSPLIT(I97,CHAR(10),,TRUE,0)</f>
        <v>#VALUE!</v>
      </c>
      <c r="AX97" s="416" t="e">
        <f t="shared" si="49"/>
        <v>#VALUE!</v>
      </c>
      <c r="AY97" s="416" t="str">
        <f t="shared" si="50"/>
        <v/>
      </c>
      <c r="AZ97" s="416" t="str">
        <f t="shared" si="51"/>
        <v/>
      </c>
      <c r="BA97" s="416" t="str">
        <f t="shared" si="52"/>
        <v/>
      </c>
      <c r="BB97" s="416" t="str">
        <f t="shared" si="53"/>
        <v/>
      </c>
      <c r="BC97" s="416" t="str">
        <f t="shared" si="54"/>
        <v/>
      </c>
      <c r="BD97" s="416" t="str">
        <f t="shared" si="55"/>
        <v/>
      </c>
      <c r="BE97" s="416" t="str">
        <f t="shared" si="56"/>
        <v/>
      </c>
      <c r="BF97" s="416" t="str">
        <f t="shared" si="57"/>
        <v/>
      </c>
      <c r="BG97" s="416" t="str">
        <f t="shared" si="58"/>
        <v/>
      </c>
      <c r="BH97" s="416" t="str">
        <f t="shared" si="59"/>
        <v/>
      </c>
      <c r="BI97" s="416" t="str">
        <f t="shared" si="60"/>
        <v/>
      </c>
      <c r="BJ97" s="416" t="str">
        <f t="shared" si="61"/>
        <v/>
      </c>
      <c r="BK97" s="416" t="str">
        <f t="shared" si="62"/>
        <v/>
      </c>
      <c r="BL97" s="416" t="str">
        <f t="shared" si="63"/>
        <v/>
      </c>
      <c r="BM97" s="416" t="str">
        <f t="shared" si="64"/>
        <v/>
      </c>
      <c r="BN97" s="416" t="str">
        <f t="shared" si="65"/>
        <v/>
      </c>
      <c r="BO97" s="416" t="str">
        <f t="shared" si="66"/>
        <v/>
      </c>
      <c r="BP97" s="416" t="str">
        <f t="shared" si="67"/>
        <v/>
      </c>
      <c r="BQ97" s="416" t="str">
        <f t="shared" si="68"/>
        <v/>
      </c>
      <c r="BR97" s="416" t="str">
        <f t="shared" si="69"/>
        <v/>
      </c>
      <c r="BS97" s="416" t="str">
        <f t="shared" si="70"/>
        <v/>
      </c>
      <c r="BT97" s="416" t="str">
        <f t="shared" si="71"/>
        <v/>
      </c>
      <c r="BU97" s="416" t="str">
        <f t="shared" si="72"/>
        <v/>
      </c>
      <c r="BV97" s="416" t="str">
        <f t="shared" si="73"/>
        <v/>
      </c>
      <c r="BW97" s="416" t="str">
        <f t="shared" si="74"/>
        <v/>
      </c>
      <c r="BX97" s="416" t="str">
        <f t="shared" si="75"/>
        <v/>
      </c>
      <c r="BY97" s="416" t="str">
        <f t="shared" si="76"/>
        <v/>
      </c>
      <c r="BZ97" s="416" t="str">
        <f t="shared" si="77"/>
        <v/>
      </c>
      <c r="CA97" s="416" t="str">
        <f t="shared" si="78"/>
        <v/>
      </c>
      <c r="CB97" s="416" t="str">
        <f t="shared" si="79"/>
        <v/>
      </c>
      <c r="CC97" s="416" t="str">
        <f t="shared" si="80"/>
        <v/>
      </c>
      <c r="CD97" s="416" t="str">
        <f t="shared" si="81"/>
        <v/>
      </c>
      <c r="CE97" s="416" t="str">
        <f t="shared" si="82"/>
        <v/>
      </c>
      <c r="CF97" s="416" t="str">
        <f t="shared" si="83"/>
        <v/>
      </c>
      <c r="CG97" s="416" t="str">
        <f t="shared" si="84"/>
        <v/>
      </c>
      <c r="CH97" s="416" t="str">
        <f t="shared" si="85"/>
        <v/>
      </c>
      <c r="CI97" s="416" t="str">
        <f t="shared" si="86"/>
        <v/>
      </c>
      <c r="CJ97" s="416" t="str">
        <f t="shared" si="87"/>
        <v/>
      </c>
      <c r="CK97" s="416" t="str">
        <f t="shared" si="88"/>
        <v/>
      </c>
    </row>
    <row r="98" spans="1:89">
      <c r="A98" s="3" t="str">
        <v/>
      </c>
      <c r="B98" s="3">
        <v>0</v>
      </c>
      <c r="C98" s="3" t="str">
        <v>WSLRW-0</v>
      </c>
      <c r="D98" s="3">
        <v>0</v>
      </c>
      <c r="E98" s="3">
        <v>0</v>
      </c>
      <c r="F98" s="3" t="e">
        <f t="shared" si="45"/>
        <v>#VALUE!</v>
      </c>
      <c r="G98" s="3" t="e">
        <f t="shared" si="46"/>
        <v>#VALUE!</v>
      </c>
      <c r="H98" s="50" t="e">
        <f t="shared" si="47"/>
        <v>#VALUE!</v>
      </c>
      <c r="I98" s="50" t="e">
        <f t="shared" si="48"/>
        <v>#VALUE!</v>
      </c>
      <c r="J98" s="3" t="e" cm="1">
        <f t="array" ref="J98">_xlfn.TEXTSPLIT(I98,CHAR(10),,TRUE,0)</f>
        <v>#VALUE!</v>
      </c>
      <c r="AX98" s="416" t="e">
        <f t="shared" si="49"/>
        <v>#VALUE!</v>
      </c>
      <c r="AY98" s="416" t="str">
        <f t="shared" si="50"/>
        <v/>
      </c>
      <c r="AZ98" s="416" t="str">
        <f t="shared" si="51"/>
        <v/>
      </c>
      <c r="BA98" s="416" t="str">
        <f t="shared" si="52"/>
        <v/>
      </c>
      <c r="BB98" s="416" t="str">
        <f t="shared" si="53"/>
        <v/>
      </c>
      <c r="BC98" s="416" t="str">
        <f t="shared" si="54"/>
        <v/>
      </c>
      <c r="BD98" s="416" t="str">
        <f t="shared" si="55"/>
        <v/>
      </c>
      <c r="BE98" s="416" t="str">
        <f t="shared" si="56"/>
        <v/>
      </c>
      <c r="BF98" s="416" t="str">
        <f t="shared" si="57"/>
        <v/>
      </c>
      <c r="BG98" s="416" t="str">
        <f t="shared" si="58"/>
        <v/>
      </c>
      <c r="BH98" s="416" t="str">
        <f t="shared" si="59"/>
        <v/>
      </c>
      <c r="BI98" s="416" t="str">
        <f t="shared" si="60"/>
        <v/>
      </c>
      <c r="BJ98" s="416" t="str">
        <f t="shared" si="61"/>
        <v/>
      </c>
      <c r="BK98" s="416" t="str">
        <f t="shared" si="62"/>
        <v/>
      </c>
      <c r="BL98" s="416" t="str">
        <f t="shared" si="63"/>
        <v/>
      </c>
      <c r="BM98" s="416" t="str">
        <f t="shared" si="64"/>
        <v/>
      </c>
      <c r="BN98" s="416" t="str">
        <f t="shared" si="65"/>
        <v/>
      </c>
      <c r="BO98" s="416" t="str">
        <f t="shared" si="66"/>
        <v/>
      </c>
      <c r="BP98" s="416" t="str">
        <f t="shared" si="67"/>
        <v/>
      </c>
      <c r="BQ98" s="416" t="str">
        <f t="shared" si="68"/>
        <v/>
      </c>
      <c r="BR98" s="416" t="str">
        <f t="shared" si="69"/>
        <v/>
      </c>
      <c r="BS98" s="416" t="str">
        <f t="shared" si="70"/>
        <v/>
      </c>
      <c r="BT98" s="416" t="str">
        <f t="shared" si="71"/>
        <v/>
      </c>
      <c r="BU98" s="416" t="str">
        <f t="shared" si="72"/>
        <v/>
      </c>
      <c r="BV98" s="416" t="str">
        <f t="shared" si="73"/>
        <v/>
      </c>
      <c r="BW98" s="416" t="str">
        <f t="shared" si="74"/>
        <v/>
      </c>
      <c r="BX98" s="416" t="str">
        <f t="shared" si="75"/>
        <v/>
      </c>
      <c r="BY98" s="416" t="str">
        <f t="shared" si="76"/>
        <v/>
      </c>
      <c r="BZ98" s="416" t="str">
        <f t="shared" si="77"/>
        <v/>
      </c>
      <c r="CA98" s="416" t="str">
        <f t="shared" si="78"/>
        <v/>
      </c>
      <c r="CB98" s="416" t="str">
        <f t="shared" si="79"/>
        <v/>
      </c>
      <c r="CC98" s="416" t="str">
        <f t="shared" si="80"/>
        <v/>
      </c>
      <c r="CD98" s="416" t="str">
        <f t="shared" si="81"/>
        <v/>
      </c>
      <c r="CE98" s="416" t="str">
        <f t="shared" si="82"/>
        <v/>
      </c>
      <c r="CF98" s="416" t="str">
        <f t="shared" si="83"/>
        <v/>
      </c>
      <c r="CG98" s="416" t="str">
        <f t="shared" si="84"/>
        <v/>
      </c>
      <c r="CH98" s="416" t="str">
        <f t="shared" si="85"/>
        <v/>
      </c>
      <c r="CI98" s="416" t="str">
        <f t="shared" si="86"/>
        <v/>
      </c>
      <c r="CJ98" s="416" t="str">
        <f t="shared" si="87"/>
        <v/>
      </c>
      <c r="CK98" s="416" t="str">
        <f t="shared" si="88"/>
        <v/>
      </c>
    </row>
    <row r="99" spans="1:89">
      <c r="A99" s="3" t="str">
        <v/>
      </c>
      <c r="B99" s="3">
        <v>0</v>
      </c>
      <c r="C99" s="3" t="str">
        <v>WSLRW-0</v>
      </c>
      <c r="D99" s="3">
        <v>0</v>
      </c>
      <c r="E99" s="3">
        <v>0</v>
      </c>
      <c r="F99" s="3" t="e">
        <f t="shared" si="45"/>
        <v>#VALUE!</v>
      </c>
      <c r="G99" s="3" t="e">
        <f t="shared" si="46"/>
        <v>#VALUE!</v>
      </c>
      <c r="H99" s="50" t="e">
        <f t="shared" si="47"/>
        <v>#VALUE!</v>
      </c>
      <c r="I99" s="50" t="e">
        <f t="shared" si="48"/>
        <v>#VALUE!</v>
      </c>
      <c r="J99" s="3" t="e" cm="1">
        <f t="array" ref="J99">_xlfn.TEXTSPLIT(I99,CHAR(10),,TRUE,0)</f>
        <v>#VALUE!</v>
      </c>
      <c r="AX99" s="416" t="e">
        <f t="shared" si="49"/>
        <v>#VALUE!</v>
      </c>
      <c r="AY99" s="416" t="str">
        <f t="shared" si="50"/>
        <v/>
      </c>
      <c r="AZ99" s="416" t="str">
        <f t="shared" si="51"/>
        <v/>
      </c>
      <c r="BA99" s="416" t="str">
        <f t="shared" si="52"/>
        <v/>
      </c>
      <c r="BB99" s="416" t="str">
        <f t="shared" si="53"/>
        <v/>
      </c>
      <c r="BC99" s="416" t="str">
        <f t="shared" si="54"/>
        <v/>
      </c>
      <c r="BD99" s="416" t="str">
        <f t="shared" si="55"/>
        <v/>
      </c>
      <c r="BE99" s="416" t="str">
        <f t="shared" si="56"/>
        <v/>
      </c>
      <c r="BF99" s="416" t="str">
        <f t="shared" si="57"/>
        <v/>
      </c>
      <c r="BG99" s="416" t="str">
        <f t="shared" si="58"/>
        <v/>
      </c>
      <c r="BH99" s="416" t="str">
        <f t="shared" si="59"/>
        <v/>
      </c>
      <c r="BI99" s="416" t="str">
        <f t="shared" si="60"/>
        <v/>
      </c>
      <c r="BJ99" s="416" t="str">
        <f t="shared" si="61"/>
        <v/>
      </c>
      <c r="BK99" s="416" t="str">
        <f t="shared" si="62"/>
        <v/>
      </c>
      <c r="BL99" s="416" t="str">
        <f t="shared" si="63"/>
        <v/>
      </c>
      <c r="BM99" s="416" t="str">
        <f t="shared" si="64"/>
        <v/>
      </c>
      <c r="BN99" s="416" t="str">
        <f t="shared" si="65"/>
        <v/>
      </c>
      <c r="BO99" s="416" t="str">
        <f t="shared" si="66"/>
        <v/>
      </c>
      <c r="BP99" s="416" t="str">
        <f t="shared" si="67"/>
        <v/>
      </c>
      <c r="BQ99" s="416" t="str">
        <f t="shared" si="68"/>
        <v/>
      </c>
      <c r="BR99" s="416" t="str">
        <f t="shared" si="69"/>
        <v/>
      </c>
      <c r="BS99" s="416" t="str">
        <f t="shared" si="70"/>
        <v/>
      </c>
      <c r="BT99" s="416" t="str">
        <f t="shared" si="71"/>
        <v/>
      </c>
      <c r="BU99" s="416" t="str">
        <f t="shared" si="72"/>
        <v/>
      </c>
      <c r="BV99" s="416" t="str">
        <f t="shared" si="73"/>
        <v/>
      </c>
      <c r="BW99" s="416" t="str">
        <f t="shared" si="74"/>
        <v/>
      </c>
      <c r="BX99" s="416" t="str">
        <f t="shared" si="75"/>
        <v/>
      </c>
      <c r="BY99" s="416" t="str">
        <f t="shared" si="76"/>
        <v/>
      </c>
      <c r="BZ99" s="416" t="str">
        <f t="shared" si="77"/>
        <v/>
      </c>
      <c r="CA99" s="416" t="str">
        <f t="shared" si="78"/>
        <v/>
      </c>
      <c r="CB99" s="416" t="str">
        <f t="shared" si="79"/>
        <v/>
      </c>
      <c r="CC99" s="416" t="str">
        <f t="shared" si="80"/>
        <v/>
      </c>
      <c r="CD99" s="416" t="str">
        <f t="shared" si="81"/>
        <v/>
      </c>
      <c r="CE99" s="416" t="str">
        <f t="shared" si="82"/>
        <v/>
      </c>
      <c r="CF99" s="416" t="str">
        <f t="shared" si="83"/>
        <v/>
      </c>
      <c r="CG99" s="416" t="str">
        <f t="shared" si="84"/>
        <v/>
      </c>
      <c r="CH99" s="416" t="str">
        <f t="shared" si="85"/>
        <v/>
      </c>
      <c r="CI99" s="416" t="str">
        <f t="shared" si="86"/>
        <v/>
      </c>
      <c r="CJ99" s="416" t="str">
        <f t="shared" si="87"/>
        <v/>
      </c>
      <c r="CK99" s="416" t="str">
        <f t="shared" si="88"/>
        <v/>
      </c>
    </row>
    <row r="100" spans="1:89" ht="33">
      <c r="A100" s="3" cm="1">
        <f t="array" ref="A100:E195">[2]DB!A3:E98</f>
        <v>100</v>
      </c>
      <c r="B100" s="3" t="str">
        <v>EXGHC-2</v>
      </c>
      <c r="C100" s="3" t="str">
        <v>WSSFC-EXGHC-2</v>
      </c>
      <c r="D100" s="3" t="str">
        <v>|SKU|Firmware Version|Item codes|Hardware Version|FW Released Date (DD/MMM/YYYY)|Summary Information about FW|Sensor Type ID|SKU Name for Software|Edit Date
(DD/MMM/YYYY)|Edit by|Edit Content|Status (Draft, Final)|||||||</v>
      </c>
      <c r="E100" s="3" t="str">
        <v>|WSSFC-EXGHC|2|WSSFCEX-GHC-01
WSSFCEX-GHC-02|1|44883|Second firmware|33|Daviteq Sigfox Flamable Gas (GHC) Sensor|44922|Luc|Update content|Final|||||||</v>
      </c>
      <c r="F100" s="3" t="str">
        <f t="shared" si="45"/>
        <v>WSSFC-EXGHC</v>
      </c>
      <c r="G100" s="3" t="str">
        <f t="shared" ref="G100:G163" si="89">MID(E100,SEARCH("|",E100,2)+1,SEARCH("|",E100,SEARCH("|",E100,2)+1)-SEARCH("|",E100,2)-1)</f>
        <v>2</v>
      </c>
      <c r="H100" s="50" t="str">
        <f t="shared" ref="H100:H163" si="90">MID(E100,SEARCH("|",E100,SEARCH("|",E100,SEARCH("|",E100,2)+1)+1)+1,
SEARCH("|",E100,SEARCH("|",E100,SEARCH("|",E100,SEARCH("|",E100,2)+1)+1)+1)
-SEARCH("|",E100,SEARCH("|",E100,SEARCH("|",E100,2)+1)+1)-1)</f>
        <v>1</v>
      </c>
      <c r="I100" s="50" t="str">
        <f t="shared" ref="I100:I163" si="91">MID(E100,SEARCH("|",E100,SEARCH("|",E100,2)+1)+1,SEARCH("|",E100,SEARCH("|",E100,SEARCH("|",E100,2)+1)+1)-SEARCH("|",E100,SEARCH("|",E100,2)+1)-1)</f>
        <v>WSSFCEX-GHC-01
WSSFCEX-GHC-02</v>
      </c>
      <c r="J100" s="3" t="str" cm="1">
        <f t="array" ref="J100:K100">_xlfn.TEXTSPLIT(I100,CHAR(10),,TRUE,0)</f>
        <v>WSSFCEX-GHC-01</v>
      </c>
      <c r="K100" s="3" t="str">
        <v>WSSFCEX-GHC-02</v>
      </c>
      <c r="AX100" s="416" t="str">
        <f t="shared" si="49"/>
        <v>WSSFCEX-GHC-01|1|2\WSSFC-EXGHC</v>
      </c>
      <c r="AY100" s="416" t="str">
        <f t="shared" si="50"/>
        <v>WSSFCEX-GHC-02|1|2\WSSFC-EXGHC</v>
      </c>
      <c r="AZ100" s="416" t="str">
        <f t="shared" si="51"/>
        <v/>
      </c>
      <c r="BA100" s="416" t="str">
        <f t="shared" si="52"/>
        <v/>
      </c>
      <c r="BB100" s="416" t="str">
        <f t="shared" si="53"/>
        <v/>
      </c>
      <c r="BC100" s="416" t="str">
        <f t="shared" si="54"/>
        <v/>
      </c>
      <c r="BD100" s="416" t="str">
        <f t="shared" si="55"/>
        <v/>
      </c>
      <c r="BE100" s="416" t="str">
        <f t="shared" si="56"/>
        <v/>
      </c>
      <c r="BF100" s="416" t="str">
        <f t="shared" si="57"/>
        <v/>
      </c>
      <c r="BG100" s="416" t="str">
        <f t="shared" si="58"/>
        <v/>
      </c>
      <c r="BH100" s="416" t="str">
        <f t="shared" si="59"/>
        <v/>
      </c>
      <c r="BI100" s="416" t="str">
        <f t="shared" si="60"/>
        <v/>
      </c>
      <c r="BJ100" s="416" t="str">
        <f t="shared" si="61"/>
        <v/>
      </c>
      <c r="BK100" s="416" t="str">
        <f t="shared" si="62"/>
        <v/>
      </c>
      <c r="BL100" s="416" t="str">
        <f t="shared" si="63"/>
        <v/>
      </c>
      <c r="BM100" s="416" t="str">
        <f t="shared" si="64"/>
        <v/>
      </c>
      <c r="BN100" s="416" t="str">
        <f t="shared" si="65"/>
        <v/>
      </c>
      <c r="BO100" s="416" t="str">
        <f t="shared" si="66"/>
        <v/>
      </c>
      <c r="BP100" s="416" t="str">
        <f t="shared" si="67"/>
        <v/>
      </c>
      <c r="BQ100" s="416" t="str">
        <f t="shared" si="68"/>
        <v/>
      </c>
      <c r="BR100" s="416" t="str">
        <f t="shared" si="69"/>
        <v/>
      </c>
      <c r="BS100" s="416" t="str">
        <f t="shared" si="70"/>
        <v/>
      </c>
      <c r="BT100" s="416" t="str">
        <f t="shared" si="71"/>
        <v/>
      </c>
      <c r="BU100" s="416" t="str">
        <f t="shared" si="72"/>
        <v/>
      </c>
      <c r="BV100" s="416" t="str">
        <f t="shared" si="73"/>
        <v/>
      </c>
      <c r="BW100" s="416" t="str">
        <f t="shared" si="74"/>
        <v/>
      </c>
      <c r="BX100" s="416" t="str">
        <f t="shared" si="75"/>
        <v/>
      </c>
      <c r="BY100" s="416" t="str">
        <f t="shared" si="76"/>
        <v/>
      </c>
      <c r="BZ100" s="416" t="str">
        <f t="shared" si="77"/>
        <v/>
      </c>
      <c r="CA100" s="416" t="str">
        <f t="shared" si="78"/>
        <v/>
      </c>
      <c r="CB100" s="416" t="str">
        <f t="shared" si="79"/>
        <v/>
      </c>
      <c r="CC100" s="416" t="str">
        <f t="shared" si="80"/>
        <v/>
      </c>
      <c r="CD100" s="416" t="str">
        <f t="shared" si="81"/>
        <v/>
      </c>
      <c r="CE100" s="416" t="str">
        <f t="shared" si="82"/>
        <v/>
      </c>
      <c r="CF100" s="416" t="str">
        <f t="shared" si="83"/>
        <v/>
      </c>
      <c r="CG100" s="416" t="str">
        <f t="shared" si="84"/>
        <v/>
      </c>
      <c r="CH100" s="416" t="str">
        <f t="shared" si="85"/>
        <v/>
      </c>
      <c r="CI100" s="416" t="str">
        <f t="shared" si="86"/>
        <v/>
      </c>
      <c r="CJ100" s="416" t="str">
        <f t="shared" si="87"/>
        <v/>
      </c>
      <c r="CK100" s="416" t="str">
        <f t="shared" si="88"/>
        <v/>
      </c>
    </row>
    <row r="101" spans="1:89" ht="16.5">
      <c r="A101" s="3">
        <v>101</v>
      </c>
      <c r="B101" s="3" t="str">
        <v>AG-3</v>
      </c>
      <c r="C101" s="3" t="str">
        <v>WSSFC-AG-3</v>
      </c>
      <c r="D101" s="3" t="str">
        <v>|SKU|Firmware Version|Item codes|Hardware Version|FW Released Date (DD/MMM/YYYY)|Summary Information about FW|Sensor Type ID|SKU Name for Software|Edit Date
(DD/MMM/YYYY)|Edit by|Edit Content|Status (Draft, Final)|||||||</v>
      </c>
      <c r="E101" s="3" t="str">
        <v>|WSSFC-AG|3|WSSFC-AG-01|2|44932|1, FW for new IC SPI
2, Add alarm and calibration|13|Daviteq Sigfox Tilt (AG) Sensor |44932|Luc|Update content|Final|||||||</v>
      </c>
      <c r="F101" s="3" t="str">
        <f t="shared" si="45"/>
        <v>WSSFC-AG</v>
      </c>
      <c r="G101" s="3" t="str">
        <f t="shared" si="89"/>
        <v>3</v>
      </c>
      <c r="H101" s="50" t="str">
        <f t="shared" si="90"/>
        <v>2</v>
      </c>
      <c r="I101" s="50" t="str">
        <f t="shared" si="91"/>
        <v>WSSFC-AG-01</v>
      </c>
      <c r="J101" s="3" t="str" cm="1">
        <f t="array" ref="J101">_xlfn.TEXTSPLIT(I101,CHAR(10),,TRUE,0)</f>
        <v>WSSFC-AG-01</v>
      </c>
      <c r="AX101" s="416" t="str">
        <f t="shared" si="49"/>
        <v>WSSFC-AG-01|2|3\WSSFC-AG</v>
      </c>
      <c r="AY101" s="416" t="str">
        <f t="shared" si="50"/>
        <v/>
      </c>
      <c r="AZ101" s="416" t="str">
        <f t="shared" si="51"/>
        <v/>
      </c>
      <c r="BA101" s="416" t="str">
        <f t="shared" si="52"/>
        <v/>
      </c>
      <c r="BB101" s="416" t="str">
        <f t="shared" si="53"/>
        <v/>
      </c>
      <c r="BC101" s="416" t="str">
        <f t="shared" si="54"/>
        <v/>
      </c>
      <c r="BD101" s="416" t="str">
        <f t="shared" si="55"/>
        <v/>
      </c>
      <c r="BE101" s="416" t="str">
        <f t="shared" si="56"/>
        <v/>
      </c>
      <c r="BF101" s="416" t="str">
        <f t="shared" si="57"/>
        <v/>
      </c>
      <c r="BG101" s="416" t="str">
        <f t="shared" si="58"/>
        <v/>
      </c>
      <c r="BH101" s="416" t="str">
        <f t="shared" si="59"/>
        <v/>
      </c>
      <c r="BI101" s="416" t="str">
        <f t="shared" si="60"/>
        <v/>
      </c>
      <c r="BJ101" s="416" t="str">
        <f t="shared" si="61"/>
        <v/>
      </c>
      <c r="BK101" s="416" t="str">
        <f t="shared" si="62"/>
        <v/>
      </c>
      <c r="BL101" s="416" t="str">
        <f t="shared" si="63"/>
        <v/>
      </c>
      <c r="BM101" s="416" t="str">
        <f t="shared" si="64"/>
        <v/>
      </c>
      <c r="BN101" s="416" t="str">
        <f t="shared" si="65"/>
        <v/>
      </c>
      <c r="BO101" s="416" t="str">
        <f t="shared" si="66"/>
        <v/>
      </c>
      <c r="BP101" s="416" t="str">
        <f t="shared" si="67"/>
        <v/>
      </c>
      <c r="BQ101" s="416" t="str">
        <f t="shared" si="68"/>
        <v/>
      </c>
      <c r="BR101" s="416" t="str">
        <f t="shared" si="69"/>
        <v/>
      </c>
      <c r="BS101" s="416" t="str">
        <f t="shared" si="70"/>
        <v/>
      </c>
      <c r="BT101" s="416" t="str">
        <f t="shared" si="71"/>
        <v/>
      </c>
      <c r="BU101" s="416" t="str">
        <f t="shared" si="72"/>
        <v/>
      </c>
      <c r="BV101" s="416" t="str">
        <f t="shared" si="73"/>
        <v/>
      </c>
      <c r="BW101" s="416" t="str">
        <f t="shared" si="74"/>
        <v/>
      </c>
      <c r="BX101" s="416" t="str">
        <f t="shared" si="75"/>
        <v/>
      </c>
      <c r="BY101" s="416" t="str">
        <f t="shared" si="76"/>
        <v/>
      </c>
      <c r="BZ101" s="416" t="str">
        <f t="shared" si="77"/>
        <v/>
      </c>
      <c r="CA101" s="416" t="str">
        <f t="shared" si="78"/>
        <v/>
      </c>
      <c r="CB101" s="416" t="str">
        <f t="shared" si="79"/>
        <v/>
      </c>
      <c r="CC101" s="416" t="str">
        <f t="shared" si="80"/>
        <v/>
      </c>
      <c r="CD101" s="416" t="str">
        <f t="shared" si="81"/>
        <v/>
      </c>
      <c r="CE101" s="416" t="str">
        <f t="shared" si="82"/>
        <v/>
      </c>
      <c r="CF101" s="416" t="str">
        <f t="shared" si="83"/>
        <v/>
      </c>
      <c r="CG101" s="416" t="str">
        <f t="shared" si="84"/>
        <v/>
      </c>
      <c r="CH101" s="416" t="str">
        <f t="shared" si="85"/>
        <v/>
      </c>
      <c r="CI101" s="416" t="str">
        <f t="shared" si="86"/>
        <v/>
      </c>
      <c r="CJ101" s="416" t="str">
        <f t="shared" si="87"/>
        <v/>
      </c>
      <c r="CK101" s="416" t="str">
        <f t="shared" si="88"/>
        <v/>
      </c>
    </row>
    <row r="102" spans="1:89" ht="66">
      <c r="A102" s="3">
        <v>102</v>
      </c>
      <c r="B102" s="3" t="str">
        <v>G4F-7</v>
      </c>
      <c r="C102" s="3" t="str">
        <v>WSSFC-G4F-7</v>
      </c>
      <c r="D102" s="3" t="str">
        <v>|SKU|Firmware Version|Item codes|Hardware Version|FW Released Date (DD/MMM/YYYY)|Summary Information about FW|Sensor Type ID|SKU Name for Software|Edit Date
(DD/MMM/YYYY)|Edit by|Edit Content|Status (Draft, Final)|||||||</v>
      </c>
      <c r="E102" s="3" t="str">
        <v>|WSSFC-G4F|7|WSSFC-G4-CO-200-01
WSSFC-G4-H2S-50-01
WSSFC-G4-NH3-100-01
WSSFC-G4-NH3-2000-01|3|44925|1, New coding for new chip|30|Daviteq Sigfox 4 Seri Gas (G4) Sensor|44925|Luc|Update comment|Final|||||||</v>
      </c>
      <c r="F102" s="3" t="str">
        <f t="shared" si="45"/>
        <v>WSSFC-G4F</v>
      </c>
      <c r="G102" s="3" t="str">
        <f t="shared" si="89"/>
        <v>7</v>
      </c>
      <c r="H102" s="50" t="str">
        <f t="shared" si="90"/>
        <v>3</v>
      </c>
      <c r="I102" s="50" t="str">
        <f t="shared" si="91"/>
        <v>WSSFC-G4-CO-200-01
WSSFC-G4-H2S-50-01
WSSFC-G4-NH3-100-01
WSSFC-G4-NH3-2000-01</v>
      </c>
      <c r="J102" s="3" t="str" cm="1">
        <f t="array" ref="J102:M102">_xlfn.TEXTSPLIT(I102,CHAR(10),,TRUE,0)</f>
        <v>WSSFC-G4-CO-200-01</v>
      </c>
      <c r="K102" s="3" t="str">
        <v>WSSFC-G4-H2S-50-01</v>
      </c>
      <c r="L102" s="3" t="str">
        <v>WSSFC-G4-NH3-100-01</v>
      </c>
      <c r="M102" s="3" t="str">
        <v>WSSFC-G4-NH3-2000-01</v>
      </c>
      <c r="AX102" s="416" t="str">
        <f t="shared" si="49"/>
        <v>WSSFC-G4-CO-200-01|3|7\WSSFC-G4F</v>
      </c>
      <c r="AY102" s="416" t="str">
        <f t="shared" si="50"/>
        <v>WSSFC-G4-H2S-50-01|3|7\WSSFC-G4F</v>
      </c>
      <c r="AZ102" s="416" t="str">
        <f t="shared" si="51"/>
        <v>WSSFC-G4-NH3-100-01|3|7\WSSFC-G4F</v>
      </c>
      <c r="BA102" s="416" t="str">
        <f t="shared" si="52"/>
        <v>WSSFC-G4-NH3-2000-01|3|7\WSSFC-G4F</v>
      </c>
      <c r="BB102" s="416" t="str">
        <f t="shared" si="53"/>
        <v/>
      </c>
      <c r="BC102" s="416" t="str">
        <f t="shared" si="54"/>
        <v/>
      </c>
      <c r="BD102" s="416" t="str">
        <f t="shared" si="55"/>
        <v/>
      </c>
      <c r="BE102" s="416" t="str">
        <f t="shared" si="56"/>
        <v/>
      </c>
      <c r="BF102" s="416" t="str">
        <f t="shared" si="57"/>
        <v/>
      </c>
      <c r="BG102" s="416" t="str">
        <f t="shared" si="58"/>
        <v/>
      </c>
      <c r="BH102" s="416" t="str">
        <f t="shared" si="59"/>
        <v/>
      </c>
      <c r="BI102" s="416" t="str">
        <f t="shared" si="60"/>
        <v/>
      </c>
      <c r="BJ102" s="416" t="str">
        <f t="shared" si="61"/>
        <v/>
      </c>
      <c r="BK102" s="416" t="str">
        <f t="shared" si="62"/>
        <v/>
      </c>
      <c r="BL102" s="416" t="str">
        <f t="shared" si="63"/>
        <v/>
      </c>
      <c r="BM102" s="416" t="str">
        <f t="shared" si="64"/>
        <v/>
      </c>
      <c r="BN102" s="416" t="str">
        <f t="shared" si="65"/>
        <v/>
      </c>
      <c r="BO102" s="416" t="str">
        <f t="shared" si="66"/>
        <v/>
      </c>
      <c r="BP102" s="416" t="str">
        <f t="shared" si="67"/>
        <v/>
      </c>
      <c r="BQ102" s="416" t="str">
        <f t="shared" si="68"/>
        <v/>
      </c>
      <c r="BR102" s="416" t="str">
        <f t="shared" si="69"/>
        <v/>
      </c>
      <c r="BS102" s="416" t="str">
        <f t="shared" si="70"/>
        <v/>
      </c>
      <c r="BT102" s="416" t="str">
        <f t="shared" si="71"/>
        <v/>
      </c>
      <c r="BU102" s="416" t="str">
        <f t="shared" si="72"/>
        <v/>
      </c>
      <c r="BV102" s="416" t="str">
        <f t="shared" si="73"/>
        <v/>
      </c>
      <c r="BW102" s="416" t="str">
        <f t="shared" si="74"/>
        <v/>
      </c>
      <c r="BX102" s="416" t="str">
        <f t="shared" si="75"/>
        <v/>
      </c>
      <c r="BY102" s="416" t="str">
        <f t="shared" si="76"/>
        <v/>
      </c>
      <c r="BZ102" s="416" t="str">
        <f t="shared" si="77"/>
        <v/>
      </c>
      <c r="CA102" s="416" t="str">
        <f t="shared" si="78"/>
        <v/>
      </c>
      <c r="CB102" s="416" t="str">
        <f t="shared" si="79"/>
        <v/>
      </c>
      <c r="CC102" s="416" t="str">
        <f t="shared" si="80"/>
        <v/>
      </c>
      <c r="CD102" s="416" t="str">
        <f t="shared" si="81"/>
        <v/>
      </c>
      <c r="CE102" s="416" t="str">
        <f t="shared" si="82"/>
        <v/>
      </c>
      <c r="CF102" s="416" t="str">
        <f t="shared" si="83"/>
        <v/>
      </c>
      <c r="CG102" s="416" t="str">
        <f t="shared" si="84"/>
        <v/>
      </c>
      <c r="CH102" s="416" t="str">
        <f t="shared" si="85"/>
        <v/>
      </c>
      <c r="CI102" s="416" t="str">
        <f t="shared" si="86"/>
        <v/>
      </c>
      <c r="CJ102" s="416" t="str">
        <f t="shared" si="87"/>
        <v/>
      </c>
      <c r="CK102" s="416" t="str">
        <f t="shared" si="88"/>
        <v/>
      </c>
    </row>
    <row r="103" spans="1:89" ht="16.5">
      <c r="A103" s="3">
        <v>103</v>
      </c>
      <c r="B103" s="3" t="str">
        <v>LPC-2</v>
      </c>
      <c r="C103" s="3" t="str">
        <v>WSSFC-LPC-2</v>
      </c>
      <c r="D103" s="3" t="str">
        <v>|SKU|Firmware Version|Item codes|Hardware Version|FW Released Date (DD/MMM/YYYY)|Summary Information about FW|Sensor Type ID|SKU Name for Software|Edit Date
(DD/MMM/YYYY)|Edit by|Edit Content|Status (Draft, Final)|||||||</v>
      </c>
      <c r="E103" s="3" t="str">
        <v>|WSSFC-LPC|2|WSSFC-LPC-01|2|44985|*Update uplink with multi-payload and downlink functions
*Add buzzer pwm|19|Daviteq Sigfox People Counter (LPC)|44985|Luc|Update comment|Final|||||||</v>
      </c>
      <c r="F103" s="3" t="str">
        <f t="shared" si="45"/>
        <v>WSSFC-LPC</v>
      </c>
      <c r="G103" s="3" t="str">
        <f t="shared" si="89"/>
        <v>2</v>
      </c>
      <c r="H103" s="50" t="str">
        <f t="shared" si="90"/>
        <v>2</v>
      </c>
      <c r="I103" s="50" t="str">
        <f t="shared" si="91"/>
        <v>WSSFC-LPC-01</v>
      </c>
      <c r="J103" s="3" t="str" cm="1">
        <f t="array" ref="J103">_xlfn.TEXTSPLIT(I103,CHAR(10),,TRUE,0)</f>
        <v>WSSFC-LPC-01</v>
      </c>
      <c r="AX103" s="416" t="str">
        <f t="shared" si="49"/>
        <v>WSSFC-LPC-01|2|2\WSSFC-LPC</v>
      </c>
      <c r="AY103" s="416" t="str">
        <f t="shared" si="50"/>
        <v/>
      </c>
      <c r="AZ103" s="416" t="str">
        <f t="shared" si="51"/>
        <v/>
      </c>
      <c r="BA103" s="416" t="str">
        <f t="shared" si="52"/>
        <v/>
      </c>
      <c r="BB103" s="416" t="str">
        <f t="shared" si="53"/>
        <v/>
      </c>
      <c r="BC103" s="416" t="str">
        <f t="shared" si="54"/>
        <v/>
      </c>
      <c r="BD103" s="416" t="str">
        <f t="shared" si="55"/>
        <v/>
      </c>
      <c r="BE103" s="416" t="str">
        <f t="shared" si="56"/>
        <v/>
      </c>
      <c r="BF103" s="416" t="str">
        <f t="shared" si="57"/>
        <v/>
      </c>
      <c r="BG103" s="416" t="str">
        <f t="shared" si="58"/>
        <v/>
      </c>
      <c r="BH103" s="416" t="str">
        <f t="shared" si="59"/>
        <v/>
      </c>
      <c r="BI103" s="416" t="str">
        <f t="shared" si="60"/>
        <v/>
      </c>
      <c r="BJ103" s="416" t="str">
        <f t="shared" si="61"/>
        <v/>
      </c>
      <c r="BK103" s="416" t="str">
        <f t="shared" si="62"/>
        <v/>
      </c>
      <c r="BL103" s="416" t="str">
        <f t="shared" si="63"/>
        <v/>
      </c>
      <c r="BM103" s="416" t="str">
        <f t="shared" si="64"/>
        <v/>
      </c>
      <c r="BN103" s="416" t="str">
        <f t="shared" si="65"/>
        <v/>
      </c>
      <c r="BO103" s="416" t="str">
        <f t="shared" si="66"/>
        <v/>
      </c>
      <c r="BP103" s="416" t="str">
        <f t="shared" si="67"/>
        <v/>
      </c>
      <c r="BQ103" s="416" t="str">
        <f t="shared" si="68"/>
        <v/>
      </c>
      <c r="BR103" s="416" t="str">
        <f t="shared" si="69"/>
        <v/>
      </c>
      <c r="BS103" s="416" t="str">
        <f t="shared" si="70"/>
        <v/>
      </c>
      <c r="BT103" s="416" t="str">
        <f t="shared" si="71"/>
        <v/>
      </c>
      <c r="BU103" s="416" t="str">
        <f t="shared" si="72"/>
        <v/>
      </c>
      <c r="BV103" s="416" t="str">
        <f t="shared" si="73"/>
        <v/>
      </c>
      <c r="BW103" s="416" t="str">
        <f t="shared" si="74"/>
        <v/>
      </c>
      <c r="BX103" s="416" t="str">
        <f t="shared" si="75"/>
        <v/>
      </c>
      <c r="BY103" s="416" t="str">
        <f t="shared" si="76"/>
        <v/>
      </c>
      <c r="BZ103" s="416" t="str">
        <f t="shared" si="77"/>
        <v/>
      </c>
      <c r="CA103" s="416" t="str">
        <f t="shared" si="78"/>
        <v/>
      </c>
      <c r="CB103" s="416" t="str">
        <f t="shared" si="79"/>
        <v/>
      </c>
      <c r="CC103" s="416" t="str">
        <f t="shared" si="80"/>
        <v/>
      </c>
      <c r="CD103" s="416" t="str">
        <f t="shared" si="81"/>
        <v/>
      </c>
      <c r="CE103" s="416" t="str">
        <f t="shared" si="82"/>
        <v/>
      </c>
      <c r="CF103" s="416" t="str">
        <f t="shared" si="83"/>
        <v/>
      </c>
      <c r="CG103" s="416" t="str">
        <f t="shared" si="84"/>
        <v/>
      </c>
      <c r="CH103" s="416" t="str">
        <f t="shared" si="85"/>
        <v/>
      </c>
      <c r="CI103" s="416" t="str">
        <f t="shared" si="86"/>
        <v/>
      </c>
      <c r="CJ103" s="416" t="str">
        <f t="shared" si="87"/>
        <v/>
      </c>
      <c r="CK103" s="416" t="str">
        <f t="shared" si="88"/>
        <v/>
      </c>
    </row>
    <row r="104" spans="1:89" ht="16.5">
      <c r="A104" s="3">
        <v>104</v>
      </c>
      <c r="B104" s="3" t="str">
        <v>ULA-3</v>
      </c>
      <c r="C104" s="3" t="str">
        <v>WSSFC-ULA-3</v>
      </c>
      <c r="D104" s="3" t="str">
        <v>|SKU|Firmware Version|Item codes|Hardware Version|FW Released Date (DD/MMM/YYYY)|Summary Information about FW|Sensor Type ID|SKU Name for Software|Edit Date
(DD/MMM/YYYY)|Edit by|Edit Content|Status (Draft, Final)|||||||</v>
      </c>
      <c r="E104" s="3" t="str">
        <v>|WSSFC-ULA|3|WSSFC-ULA-01|2|44984|Add RANGE_STATUS|14|Daviteq Sigfox Ultrasonic Trashbin Level (ULA) Sensor|44985|Engineering Team|Update comment|Final|||||||</v>
      </c>
      <c r="F104" s="3" t="str">
        <f t="shared" si="45"/>
        <v>WSSFC-ULA</v>
      </c>
      <c r="G104" s="3" t="str">
        <f t="shared" si="89"/>
        <v>3</v>
      </c>
      <c r="H104" s="50" t="str">
        <f t="shared" si="90"/>
        <v>2</v>
      </c>
      <c r="I104" s="50" t="str">
        <f t="shared" si="91"/>
        <v>WSSFC-ULA-01</v>
      </c>
      <c r="J104" s="3" t="str" cm="1">
        <f t="array" ref="J104">_xlfn.TEXTSPLIT(I104,CHAR(10),,TRUE,0)</f>
        <v>WSSFC-ULA-01</v>
      </c>
      <c r="AX104" s="416" t="str">
        <f t="shared" si="49"/>
        <v>WSSFC-ULA-01|2|3\WSSFC-ULA</v>
      </c>
      <c r="AY104" s="416" t="str">
        <f t="shared" si="50"/>
        <v/>
      </c>
      <c r="AZ104" s="416" t="str">
        <f t="shared" si="51"/>
        <v/>
      </c>
      <c r="BA104" s="416" t="str">
        <f t="shared" si="52"/>
        <v/>
      </c>
      <c r="BB104" s="416" t="str">
        <f t="shared" si="53"/>
        <v/>
      </c>
      <c r="BC104" s="416" t="str">
        <f t="shared" si="54"/>
        <v/>
      </c>
      <c r="BD104" s="416" t="str">
        <f t="shared" si="55"/>
        <v/>
      </c>
      <c r="BE104" s="416" t="str">
        <f t="shared" si="56"/>
        <v/>
      </c>
      <c r="BF104" s="416" t="str">
        <f t="shared" si="57"/>
        <v/>
      </c>
      <c r="BG104" s="416" t="str">
        <f t="shared" si="58"/>
        <v/>
      </c>
      <c r="BH104" s="416" t="str">
        <f t="shared" si="59"/>
        <v/>
      </c>
      <c r="BI104" s="416" t="str">
        <f t="shared" si="60"/>
        <v/>
      </c>
      <c r="BJ104" s="416" t="str">
        <f t="shared" si="61"/>
        <v/>
      </c>
      <c r="BK104" s="416" t="str">
        <f t="shared" si="62"/>
        <v/>
      </c>
      <c r="BL104" s="416" t="str">
        <f t="shared" si="63"/>
        <v/>
      </c>
      <c r="BM104" s="416" t="str">
        <f t="shared" si="64"/>
        <v/>
      </c>
      <c r="BN104" s="416" t="str">
        <f t="shared" si="65"/>
        <v/>
      </c>
      <c r="BO104" s="416" t="str">
        <f t="shared" si="66"/>
        <v/>
      </c>
      <c r="BP104" s="416" t="str">
        <f t="shared" si="67"/>
        <v/>
      </c>
      <c r="BQ104" s="416" t="str">
        <f t="shared" si="68"/>
        <v/>
      </c>
      <c r="BR104" s="416" t="str">
        <f t="shared" si="69"/>
        <v/>
      </c>
      <c r="BS104" s="416" t="str">
        <f t="shared" si="70"/>
        <v/>
      </c>
      <c r="BT104" s="416" t="str">
        <f t="shared" si="71"/>
        <v/>
      </c>
      <c r="BU104" s="416" t="str">
        <f t="shared" si="72"/>
        <v/>
      </c>
      <c r="BV104" s="416" t="str">
        <f t="shared" si="73"/>
        <v/>
      </c>
      <c r="BW104" s="416" t="str">
        <f t="shared" si="74"/>
        <v/>
      </c>
      <c r="BX104" s="416" t="str">
        <f t="shared" si="75"/>
        <v/>
      </c>
      <c r="BY104" s="416" t="str">
        <f t="shared" si="76"/>
        <v/>
      </c>
      <c r="BZ104" s="416" t="str">
        <f t="shared" si="77"/>
        <v/>
      </c>
      <c r="CA104" s="416" t="str">
        <f t="shared" si="78"/>
        <v/>
      </c>
      <c r="CB104" s="416" t="str">
        <f t="shared" si="79"/>
        <v/>
      </c>
      <c r="CC104" s="416" t="str">
        <f t="shared" si="80"/>
        <v/>
      </c>
      <c r="CD104" s="416" t="str">
        <f t="shared" si="81"/>
        <v/>
      </c>
      <c r="CE104" s="416" t="str">
        <f t="shared" si="82"/>
        <v/>
      </c>
      <c r="CF104" s="416" t="str">
        <f t="shared" si="83"/>
        <v/>
      </c>
      <c r="CG104" s="416" t="str">
        <f t="shared" si="84"/>
        <v/>
      </c>
      <c r="CH104" s="416" t="str">
        <f t="shared" si="85"/>
        <v/>
      </c>
      <c r="CI104" s="416" t="str">
        <f t="shared" si="86"/>
        <v/>
      </c>
      <c r="CJ104" s="416" t="str">
        <f t="shared" si="87"/>
        <v/>
      </c>
      <c r="CK104" s="416" t="str">
        <f t="shared" si="88"/>
        <v/>
      </c>
    </row>
    <row r="105" spans="1:89">
      <c r="A105" s="3">
        <v>105</v>
      </c>
      <c r="B105" s="3" t="str">
        <v>ULB-3</v>
      </c>
      <c r="C105" s="3" t="str">
        <v>WSSFC-ULB-3</v>
      </c>
      <c r="D105" s="3">
        <v>0</v>
      </c>
      <c r="E105" s="3">
        <v>0</v>
      </c>
      <c r="F105" s="3" t="str">
        <f t="shared" si="45"/>
        <v>WSSFC-ULB</v>
      </c>
      <c r="G105" s="3" t="e">
        <f t="shared" si="89"/>
        <v>#VALUE!</v>
      </c>
      <c r="H105" s="50" t="e">
        <f t="shared" si="90"/>
        <v>#VALUE!</v>
      </c>
      <c r="I105" s="50" t="e">
        <f t="shared" si="91"/>
        <v>#VALUE!</v>
      </c>
      <c r="J105" s="3" t="e" cm="1">
        <f t="array" ref="J105">_xlfn.TEXTSPLIT(I105,CHAR(10),,TRUE,0)</f>
        <v>#VALUE!</v>
      </c>
      <c r="AX105" s="416" t="e">
        <f t="shared" si="49"/>
        <v>#VALUE!</v>
      </c>
      <c r="AY105" s="416" t="str">
        <f t="shared" si="50"/>
        <v/>
      </c>
      <c r="AZ105" s="416" t="str">
        <f t="shared" si="51"/>
        <v/>
      </c>
      <c r="BA105" s="416" t="str">
        <f t="shared" si="52"/>
        <v/>
      </c>
      <c r="BB105" s="416" t="str">
        <f t="shared" si="53"/>
        <v/>
      </c>
      <c r="BC105" s="416" t="str">
        <f t="shared" si="54"/>
        <v/>
      </c>
      <c r="BD105" s="416" t="str">
        <f t="shared" si="55"/>
        <v/>
      </c>
      <c r="BE105" s="416" t="str">
        <f t="shared" si="56"/>
        <v/>
      </c>
      <c r="BF105" s="416" t="str">
        <f t="shared" si="57"/>
        <v/>
      </c>
      <c r="BG105" s="416" t="str">
        <f t="shared" si="58"/>
        <v/>
      </c>
      <c r="BH105" s="416" t="str">
        <f t="shared" si="59"/>
        <v/>
      </c>
      <c r="BI105" s="416" t="str">
        <f t="shared" si="60"/>
        <v/>
      </c>
      <c r="BJ105" s="416" t="str">
        <f t="shared" si="61"/>
        <v/>
      </c>
      <c r="BK105" s="416" t="str">
        <f t="shared" si="62"/>
        <v/>
      </c>
      <c r="BL105" s="416" t="str">
        <f t="shared" si="63"/>
        <v/>
      </c>
      <c r="BM105" s="416" t="str">
        <f t="shared" si="64"/>
        <v/>
      </c>
      <c r="BN105" s="416" t="str">
        <f t="shared" si="65"/>
        <v/>
      </c>
      <c r="BO105" s="416" t="str">
        <f t="shared" si="66"/>
        <v/>
      </c>
      <c r="BP105" s="416" t="str">
        <f t="shared" si="67"/>
        <v/>
      </c>
      <c r="BQ105" s="416" t="str">
        <f t="shared" si="68"/>
        <v/>
      </c>
      <c r="BR105" s="416" t="str">
        <f t="shared" si="69"/>
        <v/>
      </c>
      <c r="BS105" s="416" t="str">
        <f t="shared" si="70"/>
        <v/>
      </c>
      <c r="BT105" s="416" t="str">
        <f t="shared" si="71"/>
        <v/>
      </c>
      <c r="BU105" s="416" t="str">
        <f t="shared" si="72"/>
        <v/>
      </c>
      <c r="BV105" s="416" t="str">
        <f t="shared" si="73"/>
        <v/>
      </c>
      <c r="BW105" s="416" t="str">
        <f t="shared" si="74"/>
        <v/>
      </c>
      <c r="BX105" s="416" t="str">
        <f t="shared" si="75"/>
        <v/>
      </c>
      <c r="BY105" s="416" t="str">
        <f t="shared" si="76"/>
        <v/>
      </c>
      <c r="BZ105" s="416" t="str">
        <f t="shared" si="77"/>
        <v/>
      </c>
      <c r="CA105" s="416" t="str">
        <f t="shared" si="78"/>
        <v/>
      </c>
      <c r="CB105" s="416" t="str">
        <f t="shared" si="79"/>
        <v/>
      </c>
      <c r="CC105" s="416" t="str">
        <f t="shared" si="80"/>
        <v/>
      </c>
      <c r="CD105" s="416" t="str">
        <f t="shared" si="81"/>
        <v/>
      </c>
      <c r="CE105" s="416" t="str">
        <f t="shared" si="82"/>
        <v/>
      </c>
      <c r="CF105" s="416" t="str">
        <f t="shared" si="83"/>
        <v/>
      </c>
      <c r="CG105" s="416" t="str">
        <f t="shared" si="84"/>
        <v/>
      </c>
      <c r="CH105" s="416" t="str">
        <f t="shared" si="85"/>
        <v/>
      </c>
      <c r="CI105" s="416" t="str">
        <f t="shared" si="86"/>
        <v/>
      </c>
      <c r="CJ105" s="416" t="str">
        <f t="shared" si="87"/>
        <v/>
      </c>
      <c r="CK105" s="416" t="str">
        <f t="shared" si="88"/>
        <v/>
      </c>
    </row>
    <row r="106" spans="1:89" ht="16.5">
      <c r="A106" s="3">
        <v>106</v>
      </c>
      <c r="B106" s="3" t="str">
        <v>ULC-3</v>
      </c>
      <c r="C106" s="3" t="str">
        <v>WSSFC-ULC-3</v>
      </c>
      <c r="D106" s="3" t="str">
        <v>|SKU|Firmware Version|Item codes|Hardware Version|FW Released Date (DD/MMM/YYYY)|Summary Information about FW|Sensor Type ID|SKU Name for Software|Edit Date
(DD/MMM/YYYY)|Edit by|Edit Content|Status (Draft, Final)|||||||</v>
      </c>
      <c r="E106" s="3" t="str">
        <v>|WSSFC-ULC|3|WSSFC-ULC-01|2|44984|Add RANGE_STATUS|14|Daviteq Sigfox Ultrasonic Liquid Level (ULC) Sensor|44984|Luc|Update comment|Final|||||||</v>
      </c>
      <c r="F106" s="3" t="str">
        <f t="shared" si="45"/>
        <v>WSSFC-ULC</v>
      </c>
      <c r="G106" s="3" t="str">
        <f t="shared" si="89"/>
        <v>3</v>
      </c>
      <c r="H106" s="50" t="str">
        <f t="shared" si="90"/>
        <v>2</v>
      </c>
      <c r="I106" s="50" t="str">
        <f t="shared" si="91"/>
        <v>WSSFC-ULC-01</v>
      </c>
      <c r="J106" s="3" t="str" cm="1">
        <f t="array" ref="J106">_xlfn.TEXTSPLIT(I106,CHAR(10),,TRUE,0)</f>
        <v>WSSFC-ULC-01</v>
      </c>
      <c r="AX106" s="416" t="str">
        <f t="shared" si="49"/>
        <v>WSSFC-ULC-01|2|3\WSSFC-ULC</v>
      </c>
      <c r="AY106" s="416" t="str">
        <f t="shared" si="50"/>
        <v/>
      </c>
      <c r="AZ106" s="416" t="str">
        <f t="shared" si="51"/>
        <v/>
      </c>
      <c r="BA106" s="416" t="str">
        <f t="shared" si="52"/>
        <v/>
      </c>
      <c r="BB106" s="416" t="str">
        <f t="shared" si="53"/>
        <v/>
      </c>
      <c r="BC106" s="416" t="str">
        <f t="shared" si="54"/>
        <v/>
      </c>
      <c r="BD106" s="416" t="str">
        <f t="shared" si="55"/>
        <v/>
      </c>
      <c r="BE106" s="416" t="str">
        <f t="shared" si="56"/>
        <v/>
      </c>
      <c r="BF106" s="416" t="str">
        <f t="shared" si="57"/>
        <v/>
      </c>
      <c r="BG106" s="416" t="str">
        <f t="shared" si="58"/>
        <v/>
      </c>
      <c r="BH106" s="416" t="str">
        <f t="shared" si="59"/>
        <v/>
      </c>
      <c r="BI106" s="416" t="str">
        <f t="shared" si="60"/>
        <v/>
      </c>
      <c r="BJ106" s="416" t="str">
        <f t="shared" si="61"/>
        <v/>
      </c>
      <c r="BK106" s="416" t="str">
        <f t="shared" si="62"/>
        <v/>
      </c>
      <c r="BL106" s="416" t="str">
        <f t="shared" si="63"/>
        <v/>
      </c>
      <c r="BM106" s="416" t="str">
        <f t="shared" si="64"/>
        <v/>
      </c>
      <c r="BN106" s="416" t="str">
        <f t="shared" si="65"/>
        <v/>
      </c>
      <c r="BO106" s="416" t="str">
        <f t="shared" si="66"/>
        <v/>
      </c>
      <c r="BP106" s="416" t="str">
        <f t="shared" si="67"/>
        <v/>
      </c>
      <c r="BQ106" s="416" t="str">
        <f t="shared" si="68"/>
        <v/>
      </c>
      <c r="BR106" s="416" t="str">
        <f t="shared" si="69"/>
        <v/>
      </c>
      <c r="BS106" s="416" t="str">
        <f t="shared" si="70"/>
        <v/>
      </c>
      <c r="BT106" s="416" t="str">
        <f t="shared" si="71"/>
        <v/>
      </c>
      <c r="BU106" s="416" t="str">
        <f t="shared" si="72"/>
        <v/>
      </c>
      <c r="BV106" s="416" t="str">
        <f t="shared" si="73"/>
        <v/>
      </c>
      <c r="BW106" s="416" t="str">
        <f t="shared" si="74"/>
        <v/>
      </c>
      <c r="BX106" s="416" t="str">
        <f t="shared" si="75"/>
        <v/>
      </c>
      <c r="BY106" s="416" t="str">
        <f t="shared" si="76"/>
        <v/>
      </c>
      <c r="BZ106" s="416" t="str">
        <f t="shared" si="77"/>
        <v/>
      </c>
      <c r="CA106" s="416" t="str">
        <f t="shared" si="78"/>
        <v/>
      </c>
      <c r="CB106" s="416" t="str">
        <f t="shared" si="79"/>
        <v/>
      </c>
      <c r="CC106" s="416" t="str">
        <f t="shared" si="80"/>
        <v/>
      </c>
      <c r="CD106" s="416" t="str">
        <f t="shared" si="81"/>
        <v/>
      </c>
      <c r="CE106" s="416" t="str">
        <f t="shared" si="82"/>
        <v/>
      </c>
      <c r="CF106" s="416" t="str">
        <f t="shared" si="83"/>
        <v/>
      </c>
      <c r="CG106" s="416" t="str">
        <f t="shared" si="84"/>
        <v/>
      </c>
      <c r="CH106" s="416" t="str">
        <f t="shared" si="85"/>
        <v/>
      </c>
      <c r="CI106" s="416" t="str">
        <f t="shared" si="86"/>
        <v/>
      </c>
      <c r="CJ106" s="416" t="str">
        <f t="shared" si="87"/>
        <v/>
      </c>
      <c r="CK106" s="416" t="str">
        <f t="shared" si="88"/>
        <v/>
      </c>
    </row>
    <row r="107" spans="1:89" ht="16.5">
      <c r="A107" s="3">
        <v>107</v>
      </c>
      <c r="B107" s="3" t="str">
        <v>SMT07-1</v>
      </c>
      <c r="C107" s="3" t="str">
        <v>WSSFC-SMT07-1</v>
      </c>
      <c r="D107" s="3" t="str">
        <v>|SKU|Firmware Version|Item codes|Hardware Version|FW Released Date (DD/MMM/YYYY)|Summary Information about FW|Sensor Type ID|SKU Name for Software|Edit Date
(DD/MMM/YYYY)|Edit by|Edit Content|Status (Draft, Final)|||||||</v>
      </c>
      <c r="E107" s="3" t="str">
        <v>|WSSFC-SMT07|1|WSSFC-SMT-07|2|44744|First firmware for sensors to measure 7 parameters|12|Daviteq Sigfox 7in1 Soil Moisture (SMT07) Sensor|44744|Luc|Update comment|Final|||||||</v>
      </c>
      <c r="F107" s="3" t="str">
        <f t="shared" si="45"/>
        <v>WSSFC-SMT07</v>
      </c>
      <c r="G107" s="3" t="str">
        <f t="shared" si="89"/>
        <v>1</v>
      </c>
      <c r="H107" s="50" t="str">
        <f t="shared" si="90"/>
        <v>2</v>
      </c>
      <c r="I107" s="50" t="str">
        <f t="shared" si="91"/>
        <v>WSSFC-SMT-07</v>
      </c>
      <c r="J107" s="3" t="str" cm="1">
        <f t="array" ref="J107">_xlfn.TEXTSPLIT(I107,CHAR(10),,TRUE,0)</f>
        <v>WSSFC-SMT-07</v>
      </c>
      <c r="AX107" s="416" t="str">
        <f t="shared" si="49"/>
        <v>WSSFC-SMT-07|2|1\WSSFC-SMT07</v>
      </c>
      <c r="AY107" s="416" t="str">
        <f t="shared" si="50"/>
        <v/>
      </c>
      <c r="AZ107" s="416" t="str">
        <f t="shared" si="51"/>
        <v/>
      </c>
      <c r="BA107" s="416" t="str">
        <f t="shared" si="52"/>
        <v/>
      </c>
      <c r="BB107" s="416" t="str">
        <f t="shared" si="53"/>
        <v/>
      </c>
      <c r="BC107" s="416" t="str">
        <f t="shared" si="54"/>
        <v/>
      </c>
      <c r="BD107" s="416" t="str">
        <f t="shared" si="55"/>
        <v/>
      </c>
      <c r="BE107" s="416" t="str">
        <f t="shared" si="56"/>
        <v/>
      </c>
      <c r="BF107" s="416" t="str">
        <f t="shared" si="57"/>
        <v/>
      </c>
      <c r="BG107" s="416" t="str">
        <f t="shared" si="58"/>
        <v/>
      </c>
      <c r="BH107" s="416" t="str">
        <f t="shared" si="59"/>
        <v/>
      </c>
      <c r="BI107" s="416" t="str">
        <f t="shared" si="60"/>
        <v/>
      </c>
      <c r="BJ107" s="416" t="str">
        <f t="shared" si="61"/>
        <v/>
      </c>
      <c r="BK107" s="416" t="str">
        <f t="shared" si="62"/>
        <v/>
      </c>
      <c r="BL107" s="416" t="str">
        <f t="shared" si="63"/>
        <v/>
      </c>
      <c r="BM107" s="416" t="str">
        <f t="shared" si="64"/>
        <v/>
      </c>
      <c r="BN107" s="416" t="str">
        <f t="shared" si="65"/>
        <v/>
      </c>
      <c r="BO107" s="416" t="str">
        <f t="shared" si="66"/>
        <v/>
      </c>
      <c r="BP107" s="416" t="str">
        <f t="shared" si="67"/>
        <v/>
      </c>
      <c r="BQ107" s="416" t="str">
        <f t="shared" si="68"/>
        <v/>
      </c>
      <c r="BR107" s="416" t="str">
        <f t="shared" si="69"/>
        <v/>
      </c>
      <c r="BS107" s="416" t="str">
        <f t="shared" si="70"/>
        <v/>
      </c>
      <c r="BT107" s="416" t="str">
        <f t="shared" si="71"/>
        <v/>
      </c>
      <c r="BU107" s="416" t="str">
        <f t="shared" si="72"/>
        <v/>
      </c>
      <c r="BV107" s="416" t="str">
        <f t="shared" si="73"/>
        <v/>
      </c>
      <c r="BW107" s="416" t="str">
        <f t="shared" si="74"/>
        <v/>
      </c>
      <c r="BX107" s="416" t="str">
        <f t="shared" si="75"/>
        <v/>
      </c>
      <c r="BY107" s="416" t="str">
        <f t="shared" si="76"/>
        <v/>
      </c>
      <c r="BZ107" s="416" t="str">
        <f t="shared" si="77"/>
        <v/>
      </c>
      <c r="CA107" s="416" t="str">
        <f t="shared" si="78"/>
        <v/>
      </c>
      <c r="CB107" s="416" t="str">
        <f t="shared" si="79"/>
        <v/>
      </c>
      <c r="CC107" s="416" t="str">
        <f t="shared" si="80"/>
        <v/>
      </c>
      <c r="CD107" s="416" t="str">
        <f t="shared" si="81"/>
        <v/>
      </c>
      <c r="CE107" s="416" t="str">
        <f t="shared" si="82"/>
        <v/>
      </c>
      <c r="CF107" s="416" t="str">
        <f t="shared" si="83"/>
        <v/>
      </c>
      <c r="CG107" s="416" t="str">
        <f t="shared" si="84"/>
        <v/>
      </c>
      <c r="CH107" s="416" t="str">
        <f t="shared" si="85"/>
        <v/>
      </c>
      <c r="CI107" s="416" t="str">
        <f t="shared" si="86"/>
        <v/>
      </c>
      <c r="CJ107" s="416" t="str">
        <f t="shared" si="87"/>
        <v/>
      </c>
      <c r="CK107" s="416" t="str">
        <f t="shared" si="88"/>
        <v/>
      </c>
    </row>
    <row r="108" spans="1:89">
      <c r="A108" s="3">
        <v>108</v>
      </c>
      <c r="B108" s="3" t="str">
        <v>CO2-2</v>
      </c>
      <c r="C108" s="3" t="str">
        <v>WSSFC-CO2-2</v>
      </c>
      <c r="D108" s="3">
        <v>0</v>
      </c>
      <c r="E108" s="3">
        <v>0</v>
      </c>
      <c r="F108" s="3" t="str">
        <f t="shared" si="45"/>
        <v>WSSFC-CO2</v>
      </c>
      <c r="G108" s="3" t="e">
        <f t="shared" si="89"/>
        <v>#VALUE!</v>
      </c>
      <c r="H108" s="50" t="e">
        <f t="shared" si="90"/>
        <v>#VALUE!</v>
      </c>
      <c r="I108" s="50" t="e">
        <f t="shared" si="91"/>
        <v>#VALUE!</v>
      </c>
      <c r="J108" s="3" t="e" cm="1">
        <f t="array" ref="J108">_xlfn.TEXTSPLIT(I108,CHAR(10),,TRUE,0)</f>
        <v>#VALUE!</v>
      </c>
      <c r="AX108" s="416" t="e">
        <f t="shared" si="49"/>
        <v>#VALUE!</v>
      </c>
      <c r="AY108" s="416" t="str">
        <f t="shared" si="50"/>
        <v/>
      </c>
      <c r="AZ108" s="416" t="str">
        <f t="shared" si="51"/>
        <v/>
      </c>
      <c r="BA108" s="416" t="str">
        <f t="shared" si="52"/>
        <v/>
      </c>
      <c r="BB108" s="416" t="str">
        <f t="shared" si="53"/>
        <v/>
      </c>
      <c r="BC108" s="416" t="str">
        <f t="shared" si="54"/>
        <v/>
      </c>
      <c r="BD108" s="416" t="str">
        <f t="shared" si="55"/>
        <v/>
      </c>
      <c r="BE108" s="416" t="str">
        <f t="shared" si="56"/>
        <v/>
      </c>
      <c r="BF108" s="416" t="str">
        <f t="shared" si="57"/>
        <v/>
      </c>
      <c r="BG108" s="416" t="str">
        <f t="shared" si="58"/>
        <v/>
      </c>
      <c r="BH108" s="416" t="str">
        <f t="shared" si="59"/>
        <v/>
      </c>
      <c r="BI108" s="416" t="str">
        <f t="shared" si="60"/>
        <v/>
      </c>
      <c r="BJ108" s="416" t="str">
        <f t="shared" si="61"/>
        <v/>
      </c>
      <c r="BK108" s="416" t="str">
        <f t="shared" si="62"/>
        <v/>
      </c>
      <c r="BL108" s="416" t="str">
        <f t="shared" si="63"/>
        <v/>
      </c>
      <c r="BM108" s="416" t="str">
        <f t="shared" si="64"/>
        <v/>
      </c>
      <c r="BN108" s="416" t="str">
        <f t="shared" si="65"/>
        <v/>
      </c>
      <c r="BO108" s="416" t="str">
        <f t="shared" si="66"/>
        <v/>
      </c>
      <c r="BP108" s="416" t="str">
        <f t="shared" si="67"/>
        <v/>
      </c>
      <c r="BQ108" s="416" t="str">
        <f t="shared" si="68"/>
        <v/>
      </c>
      <c r="BR108" s="416" t="str">
        <f t="shared" si="69"/>
        <v/>
      </c>
      <c r="BS108" s="416" t="str">
        <f t="shared" si="70"/>
        <v/>
      </c>
      <c r="BT108" s="416" t="str">
        <f t="shared" si="71"/>
        <v/>
      </c>
      <c r="BU108" s="416" t="str">
        <f t="shared" si="72"/>
        <v/>
      </c>
      <c r="BV108" s="416" t="str">
        <f t="shared" si="73"/>
        <v/>
      </c>
      <c r="BW108" s="416" t="str">
        <f t="shared" si="74"/>
        <v/>
      </c>
      <c r="BX108" s="416" t="str">
        <f t="shared" si="75"/>
        <v/>
      </c>
      <c r="BY108" s="416" t="str">
        <f t="shared" si="76"/>
        <v/>
      </c>
      <c r="BZ108" s="416" t="str">
        <f t="shared" si="77"/>
        <v/>
      </c>
      <c r="CA108" s="416" t="str">
        <f t="shared" si="78"/>
        <v/>
      </c>
      <c r="CB108" s="416" t="str">
        <f t="shared" si="79"/>
        <v/>
      </c>
      <c r="CC108" s="416" t="str">
        <f t="shared" si="80"/>
        <v/>
      </c>
      <c r="CD108" s="416" t="str">
        <f t="shared" si="81"/>
        <v/>
      </c>
      <c r="CE108" s="416" t="str">
        <f t="shared" si="82"/>
        <v/>
      </c>
      <c r="CF108" s="416" t="str">
        <f t="shared" si="83"/>
        <v/>
      </c>
      <c r="CG108" s="416" t="str">
        <f t="shared" si="84"/>
        <v/>
      </c>
      <c r="CH108" s="416" t="str">
        <f t="shared" si="85"/>
        <v/>
      </c>
      <c r="CI108" s="416" t="str">
        <f t="shared" si="86"/>
        <v/>
      </c>
      <c r="CJ108" s="416" t="str">
        <f t="shared" si="87"/>
        <v/>
      </c>
      <c r="CK108" s="416" t="str">
        <f t="shared" si="88"/>
        <v/>
      </c>
    </row>
    <row r="109" spans="1:89" ht="33">
      <c r="A109" s="3">
        <v>109</v>
      </c>
      <c r="B109" s="3" t="str">
        <v>ATH-2</v>
      </c>
      <c r="C109" s="3" t="str">
        <v>WSSFC-ATH-2</v>
      </c>
      <c r="D109" s="3" t="str">
        <v>|SKU|Firmware Version|Item codes|Hardware Version|FW Released Date (DD/MMM/YYYY)|Summary Information about FW|Sensor Type ID|SKU Name for Software|Edit Date
(DD/MMM/YYYY)|Edit by|Edit Content|Status (Draft, Final)|||||||</v>
      </c>
      <c r="E109" s="3" t="str">
        <v>|WSSFC-ATH|2|WSSFC-ATH-11
WSSFC-ATH-15||44698|Second firmware|2|Daviteq Sigfox Humidity (ATH) Sensor|44698|Luc|Update content|Draft|||||||</v>
      </c>
      <c r="F109" s="3" t="str">
        <f t="shared" si="45"/>
        <v>WSSFC-ATH</v>
      </c>
      <c r="G109" s="3" t="str">
        <f t="shared" si="89"/>
        <v>2</v>
      </c>
      <c r="H109" s="50" t="str">
        <f t="shared" si="90"/>
        <v/>
      </c>
      <c r="I109" s="50" t="str">
        <f t="shared" si="91"/>
        <v>WSSFC-ATH-11
WSSFC-ATH-15</v>
      </c>
      <c r="J109" s="3" t="str" cm="1">
        <f t="array" ref="J109:K109">_xlfn.TEXTSPLIT(I109,CHAR(10),,TRUE,0)</f>
        <v>WSSFC-ATH-11</v>
      </c>
      <c r="K109" s="3" t="str">
        <v>WSSFC-ATH-15</v>
      </c>
      <c r="AX109" s="416" t="str">
        <f t="shared" si="49"/>
        <v>WSSFC-ATH-11||2\WSSFC-ATH</v>
      </c>
      <c r="AY109" s="416" t="str">
        <f t="shared" si="50"/>
        <v>WSSFC-ATH-15||2\WSSFC-ATH</v>
      </c>
      <c r="AZ109" s="416" t="str">
        <f t="shared" si="51"/>
        <v/>
      </c>
      <c r="BA109" s="416" t="str">
        <f t="shared" si="52"/>
        <v/>
      </c>
      <c r="BB109" s="416" t="str">
        <f t="shared" si="53"/>
        <v/>
      </c>
      <c r="BC109" s="416" t="str">
        <f t="shared" si="54"/>
        <v/>
      </c>
      <c r="BD109" s="416" t="str">
        <f t="shared" si="55"/>
        <v/>
      </c>
      <c r="BE109" s="416" t="str">
        <f t="shared" si="56"/>
        <v/>
      </c>
      <c r="BF109" s="416" t="str">
        <f t="shared" si="57"/>
        <v/>
      </c>
      <c r="BG109" s="416" t="str">
        <f t="shared" si="58"/>
        <v/>
      </c>
      <c r="BH109" s="416" t="str">
        <f t="shared" si="59"/>
        <v/>
      </c>
      <c r="BI109" s="416" t="str">
        <f t="shared" si="60"/>
        <v/>
      </c>
      <c r="BJ109" s="416" t="str">
        <f t="shared" si="61"/>
        <v/>
      </c>
      <c r="BK109" s="416" t="str">
        <f t="shared" si="62"/>
        <v/>
      </c>
      <c r="BL109" s="416" t="str">
        <f t="shared" si="63"/>
        <v/>
      </c>
      <c r="BM109" s="416" t="str">
        <f t="shared" si="64"/>
        <v/>
      </c>
      <c r="BN109" s="416" t="str">
        <f t="shared" si="65"/>
        <v/>
      </c>
      <c r="BO109" s="416" t="str">
        <f t="shared" si="66"/>
        <v/>
      </c>
      <c r="BP109" s="416" t="str">
        <f t="shared" si="67"/>
        <v/>
      </c>
      <c r="BQ109" s="416" t="str">
        <f t="shared" si="68"/>
        <v/>
      </c>
      <c r="BR109" s="416" t="str">
        <f t="shared" si="69"/>
        <v/>
      </c>
      <c r="BS109" s="416" t="str">
        <f t="shared" si="70"/>
        <v/>
      </c>
      <c r="BT109" s="416" t="str">
        <f t="shared" si="71"/>
        <v/>
      </c>
      <c r="BU109" s="416" t="str">
        <f t="shared" si="72"/>
        <v/>
      </c>
      <c r="BV109" s="416" t="str">
        <f t="shared" si="73"/>
        <v/>
      </c>
      <c r="BW109" s="416" t="str">
        <f t="shared" si="74"/>
        <v/>
      </c>
      <c r="BX109" s="416" t="str">
        <f t="shared" si="75"/>
        <v/>
      </c>
      <c r="BY109" s="416" t="str">
        <f t="shared" si="76"/>
        <v/>
      </c>
      <c r="BZ109" s="416" t="str">
        <f t="shared" si="77"/>
        <v/>
      </c>
      <c r="CA109" s="416" t="str">
        <f t="shared" si="78"/>
        <v/>
      </c>
      <c r="CB109" s="416" t="str">
        <f t="shared" si="79"/>
        <v/>
      </c>
      <c r="CC109" s="416" t="str">
        <f t="shared" si="80"/>
        <v/>
      </c>
      <c r="CD109" s="416" t="str">
        <f t="shared" si="81"/>
        <v/>
      </c>
      <c r="CE109" s="416" t="str">
        <f t="shared" si="82"/>
        <v/>
      </c>
      <c r="CF109" s="416" t="str">
        <f t="shared" si="83"/>
        <v/>
      </c>
      <c r="CG109" s="416" t="str">
        <f t="shared" si="84"/>
        <v/>
      </c>
      <c r="CH109" s="416" t="str">
        <f t="shared" si="85"/>
        <v/>
      </c>
      <c r="CI109" s="416" t="str">
        <f t="shared" si="86"/>
        <v/>
      </c>
      <c r="CJ109" s="416" t="str">
        <f t="shared" si="87"/>
        <v/>
      </c>
      <c r="CK109" s="416" t="str">
        <f t="shared" si="88"/>
        <v/>
      </c>
    </row>
    <row r="110" spans="1:89" ht="16.5">
      <c r="A110" s="3">
        <v>110</v>
      </c>
      <c r="B110" s="3" t="str">
        <v>AC-3</v>
      </c>
      <c r="C110" s="3" t="str">
        <v>WSSFC-AC-3</v>
      </c>
      <c r="D110" s="3" t="str">
        <v>|SKU|Firmware Version|Item codes|Hardware Version|FW Released Date (DD/MMM/YYYY)|Summary Information about FW|Sensor Type ID|SKU Name for Software|Edit Date
(DD/MMM/YYYY)|Edit by|Edit Content|Status (Draft, Final)|||||||</v>
      </c>
      <c r="E110" s="3" t="str">
        <v>|WSSFC-AC|3|WSSFC-AC-11|2|44736|Update configuration of current ratio|5|Daviteq Sigfox Alternating Current (AC)  Sensor|44736|Luc|Update comment|Final|||||||</v>
      </c>
      <c r="F110" s="3" t="str">
        <f t="shared" si="45"/>
        <v>WSSFC-AC</v>
      </c>
      <c r="G110" s="3" t="str">
        <f t="shared" si="89"/>
        <v>3</v>
      </c>
      <c r="H110" s="50" t="str">
        <f t="shared" si="90"/>
        <v>2</v>
      </c>
      <c r="I110" s="50" t="str">
        <f t="shared" si="91"/>
        <v>WSSFC-AC-11</v>
      </c>
      <c r="J110" s="3" t="str" cm="1">
        <f t="array" ref="J110">_xlfn.TEXTSPLIT(I110,CHAR(10),,TRUE,0)</f>
        <v>WSSFC-AC-11</v>
      </c>
      <c r="AX110" s="416" t="str">
        <f t="shared" si="49"/>
        <v>WSSFC-AC-11|2|3\WSSFC-AC</v>
      </c>
      <c r="AY110" s="416" t="str">
        <f t="shared" si="50"/>
        <v/>
      </c>
      <c r="AZ110" s="416" t="str">
        <f t="shared" si="51"/>
        <v/>
      </c>
      <c r="BA110" s="416" t="str">
        <f t="shared" si="52"/>
        <v/>
      </c>
      <c r="BB110" s="416" t="str">
        <f t="shared" si="53"/>
        <v/>
      </c>
      <c r="BC110" s="416" t="str">
        <f t="shared" si="54"/>
        <v/>
      </c>
      <c r="BD110" s="416" t="str">
        <f t="shared" si="55"/>
        <v/>
      </c>
      <c r="BE110" s="416" t="str">
        <f t="shared" si="56"/>
        <v/>
      </c>
      <c r="BF110" s="416" t="str">
        <f t="shared" si="57"/>
        <v/>
      </c>
      <c r="BG110" s="416" t="str">
        <f t="shared" si="58"/>
        <v/>
      </c>
      <c r="BH110" s="416" t="str">
        <f t="shared" si="59"/>
        <v/>
      </c>
      <c r="BI110" s="416" t="str">
        <f t="shared" si="60"/>
        <v/>
      </c>
      <c r="BJ110" s="416" t="str">
        <f t="shared" si="61"/>
        <v/>
      </c>
      <c r="BK110" s="416" t="str">
        <f t="shared" si="62"/>
        <v/>
      </c>
      <c r="BL110" s="416" t="str">
        <f t="shared" si="63"/>
        <v/>
      </c>
      <c r="BM110" s="416" t="str">
        <f t="shared" si="64"/>
        <v/>
      </c>
      <c r="BN110" s="416" t="str">
        <f t="shared" si="65"/>
        <v/>
      </c>
      <c r="BO110" s="416" t="str">
        <f t="shared" si="66"/>
        <v/>
      </c>
      <c r="BP110" s="416" t="str">
        <f t="shared" si="67"/>
        <v/>
      </c>
      <c r="BQ110" s="416" t="str">
        <f t="shared" si="68"/>
        <v/>
      </c>
      <c r="BR110" s="416" t="str">
        <f t="shared" si="69"/>
        <v/>
      </c>
      <c r="BS110" s="416" t="str">
        <f t="shared" si="70"/>
        <v/>
      </c>
      <c r="BT110" s="416" t="str">
        <f t="shared" si="71"/>
        <v/>
      </c>
      <c r="BU110" s="416" t="str">
        <f t="shared" si="72"/>
        <v/>
      </c>
      <c r="BV110" s="416" t="str">
        <f t="shared" si="73"/>
        <v/>
      </c>
      <c r="BW110" s="416" t="str">
        <f t="shared" si="74"/>
        <v/>
      </c>
      <c r="BX110" s="416" t="str">
        <f t="shared" si="75"/>
        <v/>
      </c>
      <c r="BY110" s="416" t="str">
        <f t="shared" si="76"/>
        <v/>
      </c>
      <c r="BZ110" s="416" t="str">
        <f t="shared" si="77"/>
        <v/>
      </c>
      <c r="CA110" s="416" t="str">
        <f t="shared" si="78"/>
        <v/>
      </c>
      <c r="CB110" s="416" t="str">
        <f t="shared" si="79"/>
        <v/>
      </c>
      <c r="CC110" s="416" t="str">
        <f t="shared" si="80"/>
        <v/>
      </c>
      <c r="CD110" s="416" t="str">
        <f t="shared" si="81"/>
        <v/>
      </c>
      <c r="CE110" s="416" t="str">
        <f t="shared" si="82"/>
        <v/>
      </c>
      <c r="CF110" s="416" t="str">
        <f t="shared" si="83"/>
        <v/>
      </c>
      <c r="CG110" s="416" t="str">
        <f t="shared" si="84"/>
        <v/>
      </c>
      <c r="CH110" s="416" t="str">
        <f t="shared" si="85"/>
        <v/>
      </c>
      <c r="CI110" s="416" t="str">
        <f t="shared" si="86"/>
        <v/>
      </c>
      <c r="CJ110" s="416" t="str">
        <f t="shared" si="87"/>
        <v/>
      </c>
      <c r="CK110" s="416" t="str">
        <f t="shared" si="88"/>
        <v/>
      </c>
    </row>
    <row r="111" spans="1:89">
      <c r="A111" s="3">
        <v>111</v>
      </c>
      <c r="B111" s="3" t="str">
        <v>EXPPS-4</v>
      </c>
      <c r="C111" s="3" t="str">
        <v>WSSFC-EXPPS-4</v>
      </c>
      <c r="D111" s="3">
        <v>0</v>
      </c>
      <c r="E111" s="3">
        <v>0</v>
      </c>
      <c r="F111" s="3" t="str">
        <f t="shared" si="45"/>
        <v>WSSFC-EXPPS</v>
      </c>
      <c r="G111" s="3" t="e">
        <f t="shared" si="89"/>
        <v>#VALUE!</v>
      </c>
      <c r="H111" s="50" t="e">
        <f t="shared" si="90"/>
        <v>#VALUE!</v>
      </c>
      <c r="I111" s="50" t="e">
        <f t="shared" si="91"/>
        <v>#VALUE!</v>
      </c>
      <c r="J111" s="3" t="e" cm="1">
        <f t="array" ref="J111">_xlfn.TEXTSPLIT(I111,CHAR(10),,TRUE,0)</f>
        <v>#VALUE!</v>
      </c>
      <c r="AX111" s="416" t="e">
        <f t="shared" si="49"/>
        <v>#VALUE!</v>
      </c>
      <c r="AY111" s="416" t="str">
        <f t="shared" si="50"/>
        <v/>
      </c>
      <c r="AZ111" s="416" t="str">
        <f t="shared" si="51"/>
        <v/>
      </c>
      <c r="BA111" s="416" t="str">
        <f t="shared" si="52"/>
        <v/>
      </c>
      <c r="BB111" s="416" t="str">
        <f t="shared" si="53"/>
        <v/>
      </c>
      <c r="BC111" s="416" t="str">
        <f t="shared" si="54"/>
        <v/>
      </c>
      <c r="BD111" s="416" t="str">
        <f t="shared" si="55"/>
        <v/>
      </c>
      <c r="BE111" s="416" t="str">
        <f t="shared" si="56"/>
        <v/>
      </c>
      <c r="BF111" s="416" t="str">
        <f t="shared" si="57"/>
        <v/>
      </c>
      <c r="BG111" s="416" t="str">
        <f t="shared" si="58"/>
        <v/>
      </c>
      <c r="BH111" s="416" t="str">
        <f t="shared" si="59"/>
        <v/>
      </c>
      <c r="BI111" s="416" t="str">
        <f t="shared" si="60"/>
        <v/>
      </c>
      <c r="BJ111" s="416" t="str">
        <f t="shared" si="61"/>
        <v/>
      </c>
      <c r="BK111" s="416" t="str">
        <f t="shared" si="62"/>
        <v/>
      </c>
      <c r="BL111" s="416" t="str">
        <f t="shared" si="63"/>
        <v/>
      </c>
      <c r="BM111" s="416" t="str">
        <f t="shared" si="64"/>
        <v/>
      </c>
      <c r="BN111" s="416" t="str">
        <f t="shared" si="65"/>
        <v/>
      </c>
      <c r="BO111" s="416" t="str">
        <f t="shared" si="66"/>
        <v/>
      </c>
      <c r="BP111" s="416" t="str">
        <f t="shared" si="67"/>
        <v/>
      </c>
      <c r="BQ111" s="416" t="str">
        <f t="shared" si="68"/>
        <v/>
      </c>
      <c r="BR111" s="416" t="str">
        <f t="shared" si="69"/>
        <v/>
      </c>
      <c r="BS111" s="416" t="str">
        <f t="shared" si="70"/>
        <v/>
      </c>
      <c r="BT111" s="416" t="str">
        <f t="shared" si="71"/>
        <v/>
      </c>
      <c r="BU111" s="416" t="str">
        <f t="shared" si="72"/>
        <v/>
      </c>
      <c r="BV111" s="416" t="str">
        <f t="shared" si="73"/>
        <v/>
      </c>
      <c r="BW111" s="416" t="str">
        <f t="shared" si="74"/>
        <v/>
      </c>
      <c r="BX111" s="416" t="str">
        <f t="shared" si="75"/>
        <v/>
      </c>
      <c r="BY111" s="416" t="str">
        <f t="shared" si="76"/>
        <v/>
      </c>
      <c r="BZ111" s="416" t="str">
        <f t="shared" si="77"/>
        <v/>
      </c>
      <c r="CA111" s="416" t="str">
        <f t="shared" si="78"/>
        <v/>
      </c>
      <c r="CB111" s="416" t="str">
        <f t="shared" si="79"/>
        <v/>
      </c>
      <c r="CC111" s="416" t="str">
        <f t="shared" si="80"/>
        <v/>
      </c>
      <c r="CD111" s="416" t="str">
        <f t="shared" si="81"/>
        <v/>
      </c>
      <c r="CE111" s="416" t="str">
        <f t="shared" si="82"/>
        <v/>
      </c>
      <c r="CF111" s="416" t="str">
        <f t="shared" si="83"/>
        <v/>
      </c>
      <c r="CG111" s="416" t="str">
        <f t="shared" si="84"/>
        <v/>
      </c>
      <c r="CH111" s="416" t="str">
        <f t="shared" si="85"/>
        <v/>
      </c>
      <c r="CI111" s="416" t="str">
        <f t="shared" si="86"/>
        <v/>
      </c>
      <c r="CJ111" s="416" t="str">
        <f t="shared" si="87"/>
        <v/>
      </c>
      <c r="CK111" s="416" t="str">
        <f t="shared" si="88"/>
        <v/>
      </c>
    </row>
    <row r="112" spans="1:89" ht="66">
      <c r="A112" s="3">
        <v>112</v>
      </c>
      <c r="B112" s="3" t="str">
        <v>PPS-1</v>
      </c>
      <c r="C112" s="3" t="str">
        <v>WSSFC-PPS-1</v>
      </c>
      <c r="D112" s="3" t="str">
        <v>|SKU|Firmware Version|Item codes|Hardware Version|FW Released Date (DD/MMM/YYYY)|Summary Information about FW|Sensor Type ID|SKU Name for Software|Edit Date
(DD/MMM/YYYY)|Edit by|Edit Content|Status (Draft, Final)|||||||</v>
      </c>
      <c r="E112" s="3" t="str">
        <v>|WSSFC-PPS|1|WSSFC-PPS-G050-01
WSSFC-PPS-G10-02
WSSFC-PPS-G20-02
WSSFC-PPS-G40-02|1|44706|I2C hardware|4|Daviteq Sigfox Pressure (PPS) Sensor|44706|Luc|Update comment|Final|||||||</v>
      </c>
      <c r="F112" s="3" t="str">
        <f t="shared" si="45"/>
        <v>WSSFC-PPS</v>
      </c>
      <c r="G112" s="3" t="str">
        <f t="shared" si="89"/>
        <v>1</v>
      </c>
      <c r="H112" s="50" t="str">
        <f t="shared" si="90"/>
        <v>1</v>
      </c>
      <c r="I112" s="50" t="str">
        <f t="shared" si="91"/>
        <v>WSSFC-PPS-G050-01
WSSFC-PPS-G10-02
WSSFC-PPS-G20-02
WSSFC-PPS-G40-02</v>
      </c>
      <c r="J112" s="3" t="str" cm="1">
        <f t="array" ref="J112:M112">_xlfn.TEXTSPLIT(I112,CHAR(10),,TRUE,0)</f>
        <v>WSSFC-PPS-G050-01</v>
      </c>
      <c r="K112" s="3" t="str">
        <v>WSSFC-PPS-G10-02</v>
      </c>
      <c r="L112" s="3" t="str">
        <v>WSSFC-PPS-G20-02</v>
      </c>
      <c r="M112" s="3" t="str">
        <v>WSSFC-PPS-G40-02</v>
      </c>
      <c r="AX112" s="416" t="str">
        <f t="shared" si="49"/>
        <v>WSSFC-PPS-G050-01|1|1\WSSFC-PPS</v>
      </c>
      <c r="AY112" s="416" t="str">
        <f t="shared" si="50"/>
        <v>WSSFC-PPS-G10-02|1|1\WSSFC-PPS</v>
      </c>
      <c r="AZ112" s="416" t="str">
        <f t="shared" si="51"/>
        <v>WSSFC-PPS-G20-02|1|1\WSSFC-PPS</v>
      </c>
      <c r="BA112" s="416" t="str">
        <f t="shared" si="52"/>
        <v>WSSFC-PPS-G40-02|1|1\WSSFC-PPS</v>
      </c>
      <c r="BB112" s="416" t="str">
        <f t="shared" si="53"/>
        <v/>
      </c>
      <c r="BC112" s="416" t="str">
        <f t="shared" si="54"/>
        <v/>
      </c>
      <c r="BD112" s="416" t="str">
        <f t="shared" si="55"/>
        <v/>
      </c>
      <c r="BE112" s="416" t="str">
        <f t="shared" si="56"/>
        <v/>
      </c>
      <c r="BF112" s="416" t="str">
        <f t="shared" si="57"/>
        <v/>
      </c>
      <c r="BG112" s="416" t="str">
        <f t="shared" si="58"/>
        <v/>
      </c>
      <c r="BH112" s="416" t="str">
        <f t="shared" si="59"/>
        <v/>
      </c>
      <c r="BI112" s="416" t="str">
        <f t="shared" si="60"/>
        <v/>
      </c>
      <c r="BJ112" s="416" t="str">
        <f t="shared" si="61"/>
        <v/>
      </c>
      <c r="BK112" s="416" t="str">
        <f t="shared" si="62"/>
        <v/>
      </c>
      <c r="BL112" s="416" t="str">
        <f t="shared" si="63"/>
        <v/>
      </c>
      <c r="BM112" s="416" t="str">
        <f t="shared" si="64"/>
        <v/>
      </c>
      <c r="BN112" s="416" t="str">
        <f t="shared" si="65"/>
        <v/>
      </c>
      <c r="BO112" s="416" t="str">
        <f t="shared" si="66"/>
        <v/>
      </c>
      <c r="BP112" s="416" t="str">
        <f t="shared" si="67"/>
        <v/>
      </c>
      <c r="BQ112" s="416" t="str">
        <f t="shared" si="68"/>
        <v/>
      </c>
      <c r="BR112" s="416" t="str">
        <f t="shared" si="69"/>
        <v/>
      </c>
      <c r="BS112" s="416" t="str">
        <f t="shared" si="70"/>
        <v/>
      </c>
      <c r="BT112" s="416" t="str">
        <f t="shared" si="71"/>
        <v/>
      </c>
      <c r="BU112" s="416" t="str">
        <f t="shared" si="72"/>
        <v/>
      </c>
      <c r="BV112" s="416" t="str">
        <f t="shared" si="73"/>
        <v/>
      </c>
      <c r="BW112" s="416" t="str">
        <f t="shared" si="74"/>
        <v/>
      </c>
      <c r="BX112" s="416" t="str">
        <f t="shared" si="75"/>
        <v/>
      </c>
      <c r="BY112" s="416" t="str">
        <f t="shared" si="76"/>
        <v/>
      </c>
      <c r="BZ112" s="416" t="str">
        <f t="shared" si="77"/>
        <v/>
      </c>
      <c r="CA112" s="416" t="str">
        <f t="shared" si="78"/>
        <v/>
      </c>
      <c r="CB112" s="416" t="str">
        <f t="shared" si="79"/>
        <v/>
      </c>
      <c r="CC112" s="416" t="str">
        <f t="shared" si="80"/>
        <v/>
      </c>
      <c r="CD112" s="416" t="str">
        <f t="shared" si="81"/>
        <v/>
      </c>
      <c r="CE112" s="416" t="str">
        <f t="shared" si="82"/>
        <v/>
      </c>
      <c r="CF112" s="416" t="str">
        <f t="shared" si="83"/>
        <v/>
      </c>
      <c r="CG112" s="416" t="str">
        <f t="shared" si="84"/>
        <v/>
      </c>
      <c r="CH112" s="416" t="str">
        <f t="shared" si="85"/>
        <v/>
      </c>
      <c r="CI112" s="416" t="str">
        <f t="shared" si="86"/>
        <v/>
      </c>
      <c r="CJ112" s="416" t="str">
        <f t="shared" si="87"/>
        <v/>
      </c>
      <c r="CK112" s="416" t="str">
        <f t="shared" si="88"/>
        <v/>
      </c>
    </row>
    <row r="113" spans="1:89" ht="16.5">
      <c r="A113" s="3">
        <v>113</v>
      </c>
      <c r="B113" s="3" t="str">
        <v>AFD-1</v>
      </c>
      <c r="C113" s="3" t="str">
        <v>WSSFC-AFD-1</v>
      </c>
      <c r="D113" s="3" t="str">
        <v>|SKU|Firmware Version|Item codes|Hardware Version|FW Released Date (DD/MMM/YYYY)|Summary Information about FW|Sensor Type ID|SKU Name for Software|Edit Date
(DD/MMM/YYYY)|Edit by|Edit Content|Status (Draft, Final)|||||||</v>
      </c>
      <c r="E113" s="3" t="str">
        <v>|WSSFC-AFD|1|WSSFC-M12F-AFD-01|2|44799|First firmware for sensor to measure air flow|32|Daviteq Sigfox Air Flow (AFD) Sensor|44799|Luc|Update comment|Final|||||||</v>
      </c>
      <c r="F113" s="3" t="str">
        <f t="shared" si="45"/>
        <v>WSSFC-AFD</v>
      </c>
      <c r="G113" s="3" t="str">
        <f t="shared" si="89"/>
        <v>1</v>
      </c>
      <c r="H113" s="50" t="str">
        <f t="shared" si="90"/>
        <v>2</v>
      </c>
      <c r="I113" s="50" t="str">
        <f t="shared" si="91"/>
        <v>WSSFC-M12F-AFD-01</v>
      </c>
      <c r="J113" s="3" t="str" cm="1">
        <f t="array" ref="J113">_xlfn.TEXTSPLIT(I113,CHAR(10),,TRUE,0)</f>
        <v>WSSFC-M12F-AFD-01</v>
      </c>
      <c r="AX113" s="416" t="str">
        <f t="shared" si="49"/>
        <v>WSSFC-M12F-AFD-01|2|1\WSSFC-AFD</v>
      </c>
      <c r="AY113" s="416" t="str">
        <f t="shared" si="50"/>
        <v/>
      </c>
      <c r="AZ113" s="416" t="str">
        <f t="shared" si="51"/>
        <v/>
      </c>
      <c r="BA113" s="416" t="str">
        <f t="shared" si="52"/>
        <v/>
      </c>
      <c r="BB113" s="416" t="str">
        <f t="shared" si="53"/>
        <v/>
      </c>
      <c r="BC113" s="416" t="str">
        <f t="shared" si="54"/>
        <v/>
      </c>
      <c r="BD113" s="416" t="str">
        <f t="shared" si="55"/>
        <v/>
      </c>
      <c r="BE113" s="416" t="str">
        <f t="shared" si="56"/>
        <v/>
      </c>
      <c r="BF113" s="416" t="str">
        <f t="shared" si="57"/>
        <v/>
      </c>
      <c r="BG113" s="416" t="str">
        <f t="shared" si="58"/>
        <v/>
      </c>
      <c r="BH113" s="416" t="str">
        <f t="shared" si="59"/>
        <v/>
      </c>
      <c r="BI113" s="416" t="str">
        <f t="shared" si="60"/>
        <v/>
      </c>
      <c r="BJ113" s="416" t="str">
        <f t="shared" si="61"/>
        <v/>
      </c>
      <c r="BK113" s="416" t="str">
        <f t="shared" si="62"/>
        <v/>
      </c>
      <c r="BL113" s="416" t="str">
        <f t="shared" si="63"/>
        <v/>
      </c>
      <c r="BM113" s="416" t="str">
        <f t="shared" si="64"/>
        <v/>
      </c>
      <c r="BN113" s="416" t="str">
        <f t="shared" si="65"/>
        <v/>
      </c>
      <c r="BO113" s="416" t="str">
        <f t="shared" si="66"/>
        <v/>
      </c>
      <c r="BP113" s="416" t="str">
        <f t="shared" si="67"/>
        <v/>
      </c>
      <c r="BQ113" s="416" t="str">
        <f t="shared" si="68"/>
        <v/>
      </c>
      <c r="BR113" s="416" t="str">
        <f t="shared" si="69"/>
        <v/>
      </c>
      <c r="BS113" s="416" t="str">
        <f t="shared" si="70"/>
        <v/>
      </c>
      <c r="BT113" s="416" t="str">
        <f t="shared" si="71"/>
        <v/>
      </c>
      <c r="BU113" s="416" t="str">
        <f t="shared" si="72"/>
        <v/>
      </c>
      <c r="BV113" s="416" t="str">
        <f t="shared" si="73"/>
        <v/>
      </c>
      <c r="BW113" s="416" t="str">
        <f t="shared" si="74"/>
        <v/>
      </c>
      <c r="BX113" s="416" t="str">
        <f t="shared" si="75"/>
        <v/>
      </c>
      <c r="BY113" s="416" t="str">
        <f t="shared" si="76"/>
        <v/>
      </c>
      <c r="BZ113" s="416" t="str">
        <f t="shared" si="77"/>
        <v/>
      </c>
      <c r="CA113" s="416" t="str">
        <f t="shared" si="78"/>
        <v/>
      </c>
      <c r="CB113" s="416" t="str">
        <f t="shared" si="79"/>
        <v/>
      </c>
      <c r="CC113" s="416" t="str">
        <f t="shared" si="80"/>
        <v/>
      </c>
      <c r="CD113" s="416" t="str">
        <f t="shared" si="81"/>
        <v/>
      </c>
      <c r="CE113" s="416" t="str">
        <f t="shared" si="82"/>
        <v/>
      </c>
      <c r="CF113" s="416" t="str">
        <f t="shared" si="83"/>
        <v/>
      </c>
      <c r="CG113" s="416" t="str">
        <f t="shared" si="84"/>
        <v/>
      </c>
      <c r="CH113" s="416" t="str">
        <f t="shared" si="85"/>
        <v/>
      </c>
      <c r="CI113" s="416" t="str">
        <f t="shared" si="86"/>
        <v/>
      </c>
      <c r="CJ113" s="416" t="str">
        <f t="shared" si="87"/>
        <v/>
      </c>
      <c r="CK113" s="416" t="str">
        <f t="shared" si="88"/>
        <v/>
      </c>
    </row>
    <row r="114" spans="1:89" ht="33">
      <c r="A114" s="3">
        <v>114</v>
      </c>
      <c r="B114" s="3" t="str">
        <v>CAP10-4</v>
      </c>
      <c r="C114" s="3" t="str">
        <v>WSSFC-CAP10-4</v>
      </c>
      <c r="D114" s="3" t="str">
        <v>|SKU|Firmware Version|Item codes|Hardware Version|FW Released Date (DD/MMM/YYYY)|Summary Information about FW|Sensor Type ID|SKU Name for Software|Edit Date
(DD/MMM/YYYY)|Edit by|Edit Content|Status (Draft, Final)|||||||</v>
      </c>
      <c r="E114" s="3" t="str">
        <v>|WSSFC-CAP10|4|WSSFC-CAP10-1000
WSSFC-CAP10-1500|2|45078|Update payload|28|Daviteq Sigfox Fuel Level (CAP10) Sensor|44896|Luc|Update content|Final|||||||</v>
      </c>
      <c r="F114" s="3" t="str">
        <f t="shared" si="45"/>
        <v>WSSFC-CAP10</v>
      </c>
      <c r="G114" s="3" t="str">
        <f t="shared" si="89"/>
        <v>4</v>
      </c>
      <c r="H114" s="50" t="str">
        <f t="shared" si="90"/>
        <v>2</v>
      </c>
      <c r="I114" s="50" t="str">
        <f t="shared" si="91"/>
        <v>WSSFC-CAP10-1000
WSSFC-CAP10-1500</v>
      </c>
      <c r="J114" s="3" t="str" cm="1">
        <f t="array" ref="J114:K114">_xlfn.TEXTSPLIT(I114,CHAR(10),,TRUE,0)</f>
        <v>WSSFC-CAP10-1000</v>
      </c>
      <c r="K114" s="3" t="str">
        <v>WSSFC-CAP10-1500</v>
      </c>
      <c r="AX114" s="416" t="str">
        <f t="shared" si="49"/>
        <v>WSSFC-CAP10-1000|2|4\WSSFC-CAP10</v>
      </c>
      <c r="AY114" s="416" t="str">
        <f t="shared" si="50"/>
        <v>WSSFC-CAP10-1500|2|4\WSSFC-CAP10</v>
      </c>
      <c r="AZ114" s="416" t="str">
        <f t="shared" si="51"/>
        <v/>
      </c>
      <c r="BA114" s="416" t="str">
        <f t="shared" si="52"/>
        <v/>
      </c>
      <c r="BB114" s="416" t="str">
        <f t="shared" si="53"/>
        <v/>
      </c>
      <c r="BC114" s="416" t="str">
        <f t="shared" si="54"/>
        <v/>
      </c>
      <c r="BD114" s="416" t="str">
        <f t="shared" si="55"/>
        <v/>
      </c>
      <c r="BE114" s="416" t="str">
        <f t="shared" si="56"/>
        <v/>
      </c>
      <c r="BF114" s="416" t="str">
        <f t="shared" si="57"/>
        <v/>
      </c>
      <c r="BG114" s="416" t="str">
        <f t="shared" si="58"/>
        <v/>
      </c>
      <c r="BH114" s="416" t="str">
        <f t="shared" si="59"/>
        <v/>
      </c>
      <c r="BI114" s="416" t="str">
        <f t="shared" si="60"/>
        <v/>
      </c>
      <c r="BJ114" s="416" t="str">
        <f t="shared" si="61"/>
        <v/>
      </c>
      <c r="BK114" s="416" t="str">
        <f t="shared" si="62"/>
        <v/>
      </c>
      <c r="BL114" s="416" t="str">
        <f t="shared" si="63"/>
        <v/>
      </c>
      <c r="BM114" s="416" t="str">
        <f t="shared" si="64"/>
        <v/>
      </c>
      <c r="BN114" s="416" t="str">
        <f t="shared" si="65"/>
        <v/>
      </c>
      <c r="BO114" s="416" t="str">
        <f t="shared" si="66"/>
        <v/>
      </c>
      <c r="BP114" s="416" t="str">
        <f t="shared" si="67"/>
        <v/>
      </c>
      <c r="BQ114" s="416" t="str">
        <f t="shared" si="68"/>
        <v/>
      </c>
      <c r="BR114" s="416" t="str">
        <f t="shared" si="69"/>
        <v/>
      </c>
      <c r="BS114" s="416" t="str">
        <f t="shared" si="70"/>
        <v/>
      </c>
      <c r="BT114" s="416" t="str">
        <f t="shared" si="71"/>
        <v/>
      </c>
      <c r="BU114" s="416" t="str">
        <f t="shared" si="72"/>
        <v/>
      </c>
      <c r="BV114" s="416" t="str">
        <f t="shared" si="73"/>
        <v/>
      </c>
      <c r="BW114" s="416" t="str">
        <f t="shared" si="74"/>
        <v/>
      </c>
      <c r="BX114" s="416" t="str">
        <f t="shared" si="75"/>
        <v/>
      </c>
      <c r="BY114" s="416" t="str">
        <f t="shared" si="76"/>
        <v/>
      </c>
      <c r="BZ114" s="416" t="str">
        <f t="shared" si="77"/>
        <v/>
      </c>
      <c r="CA114" s="416" t="str">
        <f t="shared" si="78"/>
        <v/>
      </c>
      <c r="CB114" s="416" t="str">
        <f t="shared" si="79"/>
        <v/>
      </c>
      <c r="CC114" s="416" t="str">
        <f t="shared" si="80"/>
        <v/>
      </c>
      <c r="CD114" s="416" t="str">
        <f t="shared" si="81"/>
        <v/>
      </c>
      <c r="CE114" s="416" t="str">
        <f t="shared" si="82"/>
        <v/>
      </c>
      <c r="CF114" s="416" t="str">
        <f t="shared" si="83"/>
        <v/>
      </c>
      <c r="CG114" s="416" t="str">
        <f t="shared" si="84"/>
        <v/>
      </c>
      <c r="CH114" s="416" t="str">
        <f t="shared" si="85"/>
        <v/>
      </c>
      <c r="CI114" s="416" t="str">
        <f t="shared" si="86"/>
        <v/>
      </c>
      <c r="CJ114" s="416" t="str">
        <f t="shared" si="87"/>
        <v/>
      </c>
      <c r="CK114" s="416" t="str">
        <f t="shared" si="88"/>
        <v/>
      </c>
    </row>
    <row r="115" spans="1:89" ht="16.5">
      <c r="A115" s="3">
        <v>115</v>
      </c>
      <c r="B115" s="3" t="str">
        <v>DI-1</v>
      </c>
      <c r="C115" s="3" t="str">
        <v>WSSFC-DI-1</v>
      </c>
      <c r="D115" s="3" t="str">
        <v>|SKU|Firmware Version|Item codes|Hardware Version|FW Released Date (DD/MMM/YYYY)|Summary Information about FW|Sensor Type ID|SKU Name for Software|Edit Date
(DD/MMM/YYYY)|Edit by|Edit Content|Status (Draft, Final)|||||||</v>
      </c>
      <c r="E115" s="3" t="str">
        <v>|WSSFC-DI|1|WSSFC-DI-12|2|44999|First firmware|6 : Counter
7: DI Status|Daviteq Sigfox Digital Input(DI) Sensor/Counter |44999|Luc|Update comment|Final|||||||</v>
      </c>
      <c r="F115" s="3" t="str">
        <f t="shared" si="45"/>
        <v>WSSFC-DI</v>
      </c>
      <c r="G115" s="3" t="str">
        <f t="shared" si="89"/>
        <v>1</v>
      </c>
      <c r="H115" s="50" t="str">
        <f t="shared" si="90"/>
        <v>2</v>
      </c>
      <c r="I115" s="50" t="str">
        <f t="shared" si="91"/>
        <v>WSSFC-DI-12</v>
      </c>
      <c r="J115" s="3" t="str" cm="1">
        <f t="array" ref="J115">_xlfn.TEXTSPLIT(I115,CHAR(10),,TRUE,0)</f>
        <v>WSSFC-DI-12</v>
      </c>
      <c r="AX115" s="416" t="str">
        <f t="shared" si="49"/>
        <v>WSSFC-DI-12|2|1\WSSFC-DI</v>
      </c>
      <c r="AY115" s="416" t="str">
        <f t="shared" si="50"/>
        <v/>
      </c>
      <c r="AZ115" s="416" t="str">
        <f t="shared" si="51"/>
        <v/>
      </c>
      <c r="BA115" s="416" t="str">
        <f t="shared" si="52"/>
        <v/>
      </c>
      <c r="BB115" s="416" t="str">
        <f t="shared" si="53"/>
        <v/>
      </c>
      <c r="BC115" s="416" t="str">
        <f t="shared" si="54"/>
        <v/>
      </c>
      <c r="BD115" s="416" t="str">
        <f t="shared" si="55"/>
        <v/>
      </c>
      <c r="BE115" s="416" t="str">
        <f t="shared" si="56"/>
        <v/>
      </c>
      <c r="BF115" s="416" t="str">
        <f t="shared" si="57"/>
        <v/>
      </c>
      <c r="BG115" s="416" t="str">
        <f t="shared" si="58"/>
        <v/>
      </c>
      <c r="BH115" s="416" t="str">
        <f t="shared" si="59"/>
        <v/>
      </c>
      <c r="BI115" s="416" t="str">
        <f t="shared" si="60"/>
        <v/>
      </c>
      <c r="BJ115" s="416" t="str">
        <f t="shared" si="61"/>
        <v/>
      </c>
      <c r="BK115" s="416" t="str">
        <f t="shared" si="62"/>
        <v/>
      </c>
      <c r="BL115" s="416" t="str">
        <f t="shared" si="63"/>
        <v/>
      </c>
      <c r="BM115" s="416" t="str">
        <f t="shared" si="64"/>
        <v/>
      </c>
      <c r="BN115" s="416" t="str">
        <f t="shared" si="65"/>
        <v/>
      </c>
      <c r="BO115" s="416" t="str">
        <f t="shared" si="66"/>
        <v/>
      </c>
      <c r="BP115" s="416" t="str">
        <f t="shared" si="67"/>
        <v/>
      </c>
      <c r="BQ115" s="416" t="str">
        <f t="shared" si="68"/>
        <v/>
      </c>
      <c r="BR115" s="416" t="str">
        <f t="shared" si="69"/>
        <v/>
      </c>
      <c r="BS115" s="416" t="str">
        <f t="shared" si="70"/>
        <v/>
      </c>
      <c r="BT115" s="416" t="str">
        <f t="shared" si="71"/>
        <v/>
      </c>
      <c r="BU115" s="416" t="str">
        <f t="shared" si="72"/>
        <v/>
      </c>
      <c r="BV115" s="416" t="str">
        <f t="shared" si="73"/>
        <v/>
      </c>
      <c r="BW115" s="416" t="str">
        <f t="shared" si="74"/>
        <v/>
      </c>
      <c r="BX115" s="416" t="str">
        <f t="shared" si="75"/>
        <v/>
      </c>
      <c r="BY115" s="416" t="str">
        <f t="shared" si="76"/>
        <v/>
      </c>
      <c r="BZ115" s="416" t="str">
        <f t="shared" si="77"/>
        <v/>
      </c>
      <c r="CA115" s="416" t="str">
        <f t="shared" si="78"/>
        <v/>
      </c>
      <c r="CB115" s="416" t="str">
        <f t="shared" si="79"/>
        <v/>
      </c>
      <c r="CC115" s="416" t="str">
        <f t="shared" si="80"/>
        <v/>
      </c>
      <c r="CD115" s="416" t="str">
        <f t="shared" si="81"/>
        <v/>
      </c>
      <c r="CE115" s="416" t="str">
        <f t="shared" si="82"/>
        <v/>
      </c>
      <c r="CF115" s="416" t="str">
        <f t="shared" si="83"/>
        <v/>
      </c>
      <c r="CG115" s="416" t="str">
        <f t="shared" si="84"/>
        <v/>
      </c>
      <c r="CH115" s="416" t="str">
        <f t="shared" si="85"/>
        <v/>
      </c>
      <c r="CI115" s="416" t="str">
        <f t="shared" si="86"/>
        <v/>
      </c>
      <c r="CJ115" s="416" t="str">
        <f t="shared" si="87"/>
        <v/>
      </c>
      <c r="CK115" s="416" t="str">
        <f t="shared" si="88"/>
        <v/>
      </c>
    </row>
    <row r="116" spans="1:89" ht="16.5">
      <c r="A116" s="3">
        <v>116</v>
      </c>
      <c r="B116" s="3" t="str">
        <v>V1A-3</v>
      </c>
      <c r="C116" s="3" t="str">
        <v>WSSFC-V1A-3</v>
      </c>
      <c r="D116" s="3" t="str">
        <v>|SKU|Firmware Version|Item codes|Hardware Version|FW Released Date (DD/MMM/YYYY)|Summary Information about FW|Sensor Type ID|SKU Name for Software|Edit Date
(DD/MMM/YYYY)|Edit by|Edit Content|Status (Draft, Final)|||||||</v>
      </c>
      <c r="E116" s="3" t="str">
        <v>|WSSFC-V1A|3|WSSFC-V1A-025|2|45079|*Add alarm, ALARM_TENTATIVE,
*Configure vibration frequency range (V1A_RANGE_MODE)
*Send all datagrams if Cyclic message or Force message|16|Daviteq Sigfox Single-Axis Vibration (V1A) Sensor|45079|Luc|Update content|Final|||||||</v>
      </c>
      <c r="F116" s="3" t="str">
        <f t="shared" si="45"/>
        <v>WSSFC-V1A</v>
      </c>
      <c r="G116" s="3" t="str">
        <f t="shared" si="89"/>
        <v>3</v>
      </c>
      <c r="H116" s="50" t="str">
        <f t="shared" si="90"/>
        <v>2</v>
      </c>
      <c r="I116" s="50" t="str">
        <f t="shared" si="91"/>
        <v>WSSFC-V1A-025</v>
      </c>
      <c r="J116" s="3" t="str" cm="1">
        <f t="array" ref="J116">_xlfn.TEXTSPLIT(I116,CHAR(10),,TRUE,0)</f>
        <v>WSSFC-V1A-025</v>
      </c>
      <c r="AX116" s="416" t="str">
        <f t="shared" si="49"/>
        <v>WSSFC-V1A-025|2|3\WSSFC-V1A</v>
      </c>
      <c r="AY116" s="416" t="str">
        <f t="shared" si="50"/>
        <v/>
      </c>
      <c r="AZ116" s="416" t="str">
        <f t="shared" si="51"/>
        <v/>
      </c>
      <c r="BA116" s="416" t="str">
        <f t="shared" si="52"/>
        <v/>
      </c>
      <c r="BB116" s="416" t="str">
        <f t="shared" si="53"/>
        <v/>
      </c>
      <c r="BC116" s="416" t="str">
        <f t="shared" si="54"/>
        <v/>
      </c>
      <c r="BD116" s="416" t="str">
        <f t="shared" si="55"/>
        <v/>
      </c>
      <c r="BE116" s="416" t="str">
        <f t="shared" si="56"/>
        <v/>
      </c>
      <c r="BF116" s="416" t="str">
        <f t="shared" si="57"/>
        <v/>
      </c>
      <c r="BG116" s="416" t="str">
        <f t="shared" si="58"/>
        <v/>
      </c>
      <c r="BH116" s="416" t="str">
        <f t="shared" si="59"/>
        <v/>
      </c>
      <c r="BI116" s="416" t="str">
        <f t="shared" si="60"/>
        <v/>
      </c>
      <c r="BJ116" s="416" t="str">
        <f t="shared" si="61"/>
        <v/>
      </c>
      <c r="BK116" s="416" t="str">
        <f t="shared" si="62"/>
        <v/>
      </c>
      <c r="BL116" s="416" t="str">
        <f t="shared" si="63"/>
        <v/>
      </c>
      <c r="BM116" s="416" t="str">
        <f t="shared" si="64"/>
        <v/>
      </c>
      <c r="BN116" s="416" t="str">
        <f t="shared" si="65"/>
        <v/>
      </c>
      <c r="BO116" s="416" t="str">
        <f t="shared" si="66"/>
        <v/>
      </c>
      <c r="BP116" s="416" t="str">
        <f t="shared" si="67"/>
        <v/>
      </c>
      <c r="BQ116" s="416" t="str">
        <f t="shared" si="68"/>
        <v/>
      </c>
      <c r="BR116" s="416" t="str">
        <f t="shared" si="69"/>
        <v/>
      </c>
      <c r="BS116" s="416" t="str">
        <f t="shared" si="70"/>
        <v/>
      </c>
      <c r="BT116" s="416" t="str">
        <f t="shared" si="71"/>
        <v/>
      </c>
      <c r="BU116" s="416" t="str">
        <f t="shared" si="72"/>
        <v/>
      </c>
      <c r="BV116" s="416" t="str">
        <f t="shared" si="73"/>
        <v/>
      </c>
      <c r="BW116" s="416" t="str">
        <f t="shared" si="74"/>
        <v/>
      </c>
      <c r="BX116" s="416" t="str">
        <f t="shared" si="75"/>
        <v/>
      </c>
      <c r="BY116" s="416" t="str">
        <f t="shared" si="76"/>
        <v/>
      </c>
      <c r="BZ116" s="416" t="str">
        <f t="shared" si="77"/>
        <v/>
      </c>
      <c r="CA116" s="416" t="str">
        <f t="shared" si="78"/>
        <v/>
      </c>
      <c r="CB116" s="416" t="str">
        <f t="shared" si="79"/>
        <v/>
      </c>
      <c r="CC116" s="416" t="str">
        <f t="shared" si="80"/>
        <v/>
      </c>
      <c r="CD116" s="416" t="str">
        <f t="shared" si="81"/>
        <v/>
      </c>
      <c r="CE116" s="416" t="str">
        <f t="shared" si="82"/>
        <v/>
      </c>
      <c r="CF116" s="416" t="str">
        <f t="shared" si="83"/>
        <v/>
      </c>
      <c r="CG116" s="416" t="str">
        <f t="shared" si="84"/>
        <v/>
      </c>
      <c r="CH116" s="416" t="str">
        <f t="shared" si="85"/>
        <v/>
      </c>
      <c r="CI116" s="416" t="str">
        <f t="shared" si="86"/>
        <v/>
      </c>
      <c r="CJ116" s="416" t="str">
        <f t="shared" si="87"/>
        <v/>
      </c>
      <c r="CK116" s="416" t="str">
        <f t="shared" si="88"/>
        <v/>
      </c>
    </row>
    <row r="117" spans="1:89" ht="16.5">
      <c r="A117" s="3">
        <v>117</v>
      </c>
      <c r="B117" s="3" t="str">
        <v>DI-2</v>
      </c>
      <c r="C117" s="3" t="str">
        <v>WSSFC-DI-2</v>
      </c>
      <c r="D117" s="3" t="str">
        <v>|SKU|Firmware Version|Item codes|Hardware Version|FW Released Date (DD/MMM/YYYY)|Summary Information about FW|Sensor Type ID|SKU Name for Software|Edit Date
(DD/MMM/YYYY)|Edit by|Edit Content|Status (Draft, Final)|||||||</v>
      </c>
      <c r="E117" s="3" t="str">
        <v>|WSSFC-DI|2|WSSFC-DI-12|2|45043|Record all status changes during alarm sending period|6 : Counter
7: DI Status|Daviteq Sigfox Digital Input(DI) Sensor/Counter |45044|Luc|Update comment|Final|||||||</v>
      </c>
      <c r="F117" s="3" t="str">
        <f t="shared" si="45"/>
        <v>WSSFC-DI</v>
      </c>
      <c r="G117" s="3" t="str">
        <f t="shared" si="89"/>
        <v>2</v>
      </c>
      <c r="H117" s="50" t="str">
        <f t="shared" si="90"/>
        <v>2</v>
      </c>
      <c r="I117" s="50" t="str">
        <f t="shared" si="91"/>
        <v>WSSFC-DI-12</v>
      </c>
      <c r="J117" s="3" t="str" cm="1">
        <f t="array" ref="J117">_xlfn.TEXTSPLIT(I117,CHAR(10),,TRUE,0)</f>
        <v>WSSFC-DI-12</v>
      </c>
      <c r="AX117" s="416" t="str">
        <f t="shared" si="49"/>
        <v>WSSFC-DI-12|2|2\WSSFC-DI</v>
      </c>
      <c r="AY117" s="416" t="str">
        <f t="shared" si="50"/>
        <v/>
      </c>
      <c r="AZ117" s="416" t="str">
        <f t="shared" si="51"/>
        <v/>
      </c>
      <c r="BA117" s="416" t="str">
        <f t="shared" si="52"/>
        <v/>
      </c>
      <c r="BB117" s="416" t="str">
        <f t="shared" si="53"/>
        <v/>
      </c>
      <c r="BC117" s="416" t="str">
        <f t="shared" si="54"/>
        <v/>
      </c>
      <c r="BD117" s="416" t="str">
        <f t="shared" si="55"/>
        <v/>
      </c>
      <c r="BE117" s="416" t="str">
        <f t="shared" si="56"/>
        <v/>
      </c>
      <c r="BF117" s="416" t="str">
        <f t="shared" si="57"/>
        <v/>
      </c>
      <c r="BG117" s="416" t="str">
        <f t="shared" si="58"/>
        <v/>
      </c>
      <c r="BH117" s="416" t="str">
        <f t="shared" si="59"/>
        <v/>
      </c>
      <c r="BI117" s="416" t="str">
        <f t="shared" si="60"/>
        <v/>
      </c>
      <c r="BJ117" s="416" t="str">
        <f t="shared" si="61"/>
        <v/>
      </c>
      <c r="BK117" s="416" t="str">
        <f t="shared" si="62"/>
        <v/>
      </c>
      <c r="BL117" s="416" t="str">
        <f t="shared" si="63"/>
        <v/>
      </c>
      <c r="BM117" s="416" t="str">
        <f t="shared" si="64"/>
        <v/>
      </c>
      <c r="BN117" s="416" t="str">
        <f t="shared" si="65"/>
        <v/>
      </c>
      <c r="BO117" s="416" t="str">
        <f t="shared" si="66"/>
        <v/>
      </c>
      <c r="BP117" s="416" t="str">
        <f t="shared" si="67"/>
        <v/>
      </c>
      <c r="BQ117" s="416" t="str">
        <f t="shared" si="68"/>
        <v/>
      </c>
      <c r="BR117" s="416" t="str">
        <f t="shared" si="69"/>
        <v/>
      </c>
      <c r="BS117" s="416" t="str">
        <f t="shared" si="70"/>
        <v/>
      </c>
      <c r="BT117" s="416" t="str">
        <f t="shared" si="71"/>
        <v/>
      </c>
      <c r="BU117" s="416" t="str">
        <f t="shared" si="72"/>
        <v/>
      </c>
      <c r="BV117" s="416" t="str">
        <f t="shared" si="73"/>
        <v/>
      </c>
      <c r="BW117" s="416" t="str">
        <f t="shared" si="74"/>
        <v/>
      </c>
      <c r="BX117" s="416" t="str">
        <f t="shared" si="75"/>
        <v/>
      </c>
      <c r="BY117" s="416" t="str">
        <f t="shared" si="76"/>
        <v/>
      </c>
      <c r="BZ117" s="416" t="str">
        <f t="shared" si="77"/>
        <v/>
      </c>
      <c r="CA117" s="416" t="str">
        <f t="shared" si="78"/>
        <v/>
      </c>
      <c r="CB117" s="416" t="str">
        <f t="shared" si="79"/>
        <v/>
      </c>
      <c r="CC117" s="416" t="str">
        <f t="shared" si="80"/>
        <v/>
      </c>
      <c r="CD117" s="416" t="str">
        <f t="shared" si="81"/>
        <v/>
      </c>
      <c r="CE117" s="416" t="str">
        <f t="shared" si="82"/>
        <v/>
      </c>
      <c r="CF117" s="416" t="str">
        <f t="shared" si="83"/>
        <v/>
      </c>
      <c r="CG117" s="416" t="str">
        <f t="shared" si="84"/>
        <v/>
      </c>
      <c r="CH117" s="416" t="str">
        <f t="shared" si="85"/>
        <v/>
      </c>
      <c r="CI117" s="416" t="str">
        <f t="shared" si="86"/>
        <v/>
      </c>
      <c r="CJ117" s="416" t="str">
        <f t="shared" si="87"/>
        <v/>
      </c>
      <c r="CK117" s="416" t="str">
        <f t="shared" si="88"/>
        <v/>
      </c>
    </row>
    <row r="118" spans="1:89" ht="16.5">
      <c r="A118" s="3">
        <v>118</v>
      </c>
      <c r="B118" s="3" t="str">
        <v>DI-3</v>
      </c>
      <c r="C118" s="3" t="str">
        <v>WSSFC-DI-3</v>
      </c>
      <c r="D118" s="3" t="str">
        <v>|SKU|Firmware Version|Item codes|Hardware Version|FW Released Date (DD/MMM/YYYY)|Summary Information about FW|Sensor Type ID|SKU Name for Software|Edit Date
(DD/MMM/YYYY)|Edit by|Edit Content|Status (Draft, Final)|||||||</v>
      </c>
      <c r="E118" s="3" t="str">
        <v>|WSSFC-DI|3|WSSFC-DI-12|2|45072|Add configuration MODE_STATUS_SEND_ALL|7|Daviteq Sigfox Digital Input (DI) Sensor or Counter|45044|Luc|Update comment|Final|||||||</v>
      </c>
      <c r="F118" s="3" t="str">
        <f t="shared" si="45"/>
        <v>WSSFC-DI</v>
      </c>
      <c r="G118" s="3" t="str">
        <f t="shared" si="89"/>
        <v>3</v>
      </c>
      <c r="H118" s="50" t="str">
        <f t="shared" si="90"/>
        <v>2</v>
      </c>
      <c r="I118" s="50" t="str">
        <f t="shared" si="91"/>
        <v>WSSFC-DI-12</v>
      </c>
      <c r="J118" s="3" t="str" cm="1">
        <f t="array" ref="J118">_xlfn.TEXTSPLIT(I118,CHAR(10),,TRUE,0)</f>
        <v>WSSFC-DI-12</v>
      </c>
      <c r="AX118" s="416" t="str">
        <f t="shared" si="49"/>
        <v>WSSFC-DI-12|2|3\WSSFC-DI</v>
      </c>
      <c r="AY118" s="416" t="str">
        <f t="shared" si="50"/>
        <v/>
      </c>
      <c r="AZ118" s="416" t="str">
        <f t="shared" si="51"/>
        <v/>
      </c>
      <c r="BA118" s="416" t="str">
        <f t="shared" si="52"/>
        <v/>
      </c>
      <c r="BB118" s="416" t="str">
        <f t="shared" si="53"/>
        <v/>
      </c>
      <c r="BC118" s="416" t="str">
        <f t="shared" si="54"/>
        <v/>
      </c>
      <c r="BD118" s="416" t="str">
        <f t="shared" si="55"/>
        <v/>
      </c>
      <c r="BE118" s="416" t="str">
        <f t="shared" si="56"/>
        <v/>
      </c>
      <c r="BF118" s="416" t="str">
        <f t="shared" si="57"/>
        <v/>
      </c>
      <c r="BG118" s="416" t="str">
        <f t="shared" si="58"/>
        <v/>
      </c>
      <c r="BH118" s="416" t="str">
        <f t="shared" si="59"/>
        <v/>
      </c>
      <c r="BI118" s="416" t="str">
        <f t="shared" si="60"/>
        <v/>
      </c>
      <c r="BJ118" s="416" t="str">
        <f t="shared" si="61"/>
        <v/>
      </c>
      <c r="BK118" s="416" t="str">
        <f t="shared" si="62"/>
        <v/>
      </c>
      <c r="BL118" s="416" t="str">
        <f t="shared" si="63"/>
        <v/>
      </c>
      <c r="BM118" s="416" t="str">
        <f t="shared" si="64"/>
        <v/>
      </c>
      <c r="BN118" s="416" t="str">
        <f t="shared" si="65"/>
        <v/>
      </c>
      <c r="BO118" s="416" t="str">
        <f t="shared" si="66"/>
        <v/>
      </c>
      <c r="BP118" s="416" t="str">
        <f t="shared" si="67"/>
        <v/>
      </c>
      <c r="BQ118" s="416" t="str">
        <f t="shared" si="68"/>
        <v/>
      </c>
      <c r="BR118" s="416" t="str">
        <f t="shared" si="69"/>
        <v/>
      </c>
      <c r="BS118" s="416" t="str">
        <f t="shared" si="70"/>
        <v/>
      </c>
      <c r="BT118" s="416" t="str">
        <f t="shared" si="71"/>
        <v/>
      </c>
      <c r="BU118" s="416" t="str">
        <f t="shared" si="72"/>
        <v/>
      </c>
      <c r="BV118" s="416" t="str">
        <f t="shared" si="73"/>
        <v/>
      </c>
      <c r="BW118" s="416" t="str">
        <f t="shared" si="74"/>
        <v/>
      </c>
      <c r="BX118" s="416" t="str">
        <f t="shared" si="75"/>
        <v/>
      </c>
      <c r="BY118" s="416" t="str">
        <f t="shared" si="76"/>
        <v/>
      </c>
      <c r="BZ118" s="416" t="str">
        <f t="shared" si="77"/>
        <v/>
      </c>
      <c r="CA118" s="416" t="str">
        <f t="shared" si="78"/>
        <v/>
      </c>
      <c r="CB118" s="416" t="str">
        <f t="shared" si="79"/>
        <v/>
      </c>
      <c r="CC118" s="416" t="str">
        <f t="shared" si="80"/>
        <v/>
      </c>
      <c r="CD118" s="416" t="str">
        <f t="shared" si="81"/>
        <v/>
      </c>
      <c r="CE118" s="416" t="str">
        <f t="shared" si="82"/>
        <v/>
      </c>
      <c r="CF118" s="416" t="str">
        <f t="shared" si="83"/>
        <v/>
      </c>
      <c r="CG118" s="416" t="str">
        <f t="shared" si="84"/>
        <v/>
      </c>
      <c r="CH118" s="416" t="str">
        <f t="shared" si="85"/>
        <v/>
      </c>
      <c r="CI118" s="416" t="str">
        <f t="shared" si="86"/>
        <v/>
      </c>
      <c r="CJ118" s="416" t="str">
        <f t="shared" si="87"/>
        <v/>
      </c>
      <c r="CK118" s="416" t="str">
        <f t="shared" si="88"/>
        <v/>
      </c>
    </row>
    <row r="119" spans="1:89" ht="16.5">
      <c r="A119" s="3">
        <v>119</v>
      </c>
      <c r="B119" s="3" t="str">
        <v>V1A-4</v>
      </c>
      <c r="C119" s="3" t="str">
        <v>WSSFC-V1A-4</v>
      </c>
      <c r="D119" s="3" t="str">
        <v>|SKU|Firmware Version|Item codes|Hardware Version|FW Released Date (DD/MMM/YYYY)|Summary Information about FW|Sensor Type ID|SKU Name for Software|Edit Date
(DD/MMM/YYYY)|Edit by|Edit Content|Status (Draft, Final)|||||||</v>
      </c>
      <c r="E119" s="3" t="str">
        <v>|WSSFC-V1A|4|WSSFC-V1A-025|2|45163|*Fix bug alarm, ALARM_TENTATIVE
*Add RC3, RC5, RC6, RC7
*Add OTHER_INFOR|16|Daviteq Sigfox Single-Axis Vibration (V1A) Sensor|45167|Engineering Team|Update memory map description|Final|||||||</v>
      </c>
      <c r="F119" s="3" t="str">
        <f t="shared" si="45"/>
        <v>WSSFC-V1A</v>
      </c>
      <c r="G119" s="3" t="str">
        <f t="shared" si="89"/>
        <v>4</v>
      </c>
      <c r="H119" s="50" t="str">
        <f t="shared" si="90"/>
        <v>2</v>
      </c>
      <c r="I119" s="50" t="str">
        <f t="shared" si="91"/>
        <v>WSSFC-V1A-025</v>
      </c>
      <c r="J119" s="3" t="str" cm="1">
        <f t="array" ref="J119">_xlfn.TEXTSPLIT(I119,CHAR(10),,TRUE,0)</f>
        <v>WSSFC-V1A-025</v>
      </c>
      <c r="AX119" s="416" t="str">
        <f t="shared" si="49"/>
        <v>WSSFC-V1A-025|2|4\WSSFC-V1A</v>
      </c>
      <c r="AY119" s="416" t="str">
        <f t="shared" si="50"/>
        <v/>
      </c>
      <c r="AZ119" s="416" t="str">
        <f t="shared" si="51"/>
        <v/>
      </c>
      <c r="BA119" s="416" t="str">
        <f t="shared" si="52"/>
        <v/>
      </c>
      <c r="BB119" s="416" t="str">
        <f t="shared" si="53"/>
        <v/>
      </c>
      <c r="BC119" s="416" t="str">
        <f t="shared" si="54"/>
        <v/>
      </c>
      <c r="BD119" s="416" t="str">
        <f t="shared" si="55"/>
        <v/>
      </c>
      <c r="BE119" s="416" t="str">
        <f t="shared" si="56"/>
        <v/>
      </c>
      <c r="BF119" s="416" t="str">
        <f t="shared" si="57"/>
        <v/>
      </c>
      <c r="BG119" s="416" t="str">
        <f t="shared" si="58"/>
        <v/>
      </c>
      <c r="BH119" s="416" t="str">
        <f t="shared" si="59"/>
        <v/>
      </c>
      <c r="BI119" s="416" t="str">
        <f t="shared" si="60"/>
        <v/>
      </c>
      <c r="BJ119" s="416" t="str">
        <f t="shared" si="61"/>
        <v/>
      </c>
      <c r="BK119" s="416" t="str">
        <f t="shared" si="62"/>
        <v/>
      </c>
      <c r="BL119" s="416" t="str">
        <f t="shared" si="63"/>
        <v/>
      </c>
      <c r="BM119" s="416" t="str">
        <f t="shared" si="64"/>
        <v/>
      </c>
      <c r="BN119" s="416" t="str">
        <f t="shared" si="65"/>
        <v/>
      </c>
      <c r="BO119" s="416" t="str">
        <f t="shared" si="66"/>
        <v/>
      </c>
      <c r="BP119" s="416" t="str">
        <f t="shared" si="67"/>
        <v/>
      </c>
      <c r="BQ119" s="416" t="str">
        <f t="shared" si="68"/>
        <v/>
      </c>
      <c r="BR119" s="416" t="str">
        <f t="shared" si="69"/>
        <v/>
      </c>
      <c r="BS119" s="416" t="str">
        <f t="shared" si="70"/>
        <v/>
      </c>
      <c r="BT119" s="416" t="str">
        <f t="shared" si="71"/>
        <v/>
      </c>
      <c r="BU119" s="416" t="str">
        <f t="shared" si="72"/>
        <v/>
      </c>
      <c r="BV119" s="416" t="str">
        <f t="shared" si="73"/>
        <v/>
      </c>
      <c r="BW119" s="416" t="str">
        <f t="shared" si="74"/>
        <v/>
      </c>
      <c r="BX119" s="416" t="str">
        <f t="shared" si="75"/>
        <v/>
      </c>
      <c r="BY119" s="416" t="str">
        <f t="shared" si="76"/>
        <v/>
      </c>
      <c r="BZ119" s="416" t="str">
        <f t="shared" si="77"/>
        <v/>
      </c>
      <c r="CA119" s="416" t="str">
        <f t="shared" si="78"/>
        <v/>
      </c>
      <c r="CB119" s="416" t="str">
        <f t="shared" si="79"/>
        <v/>
      </c>
      <c r="CC119" s="416" t="str">
        <f t="shared" si="80"/>
        <v/>
      </c>
      <c r="CD119" s="416" t="str">
        <f t="shared" si="81"/>
        <v/>
      </c>
      <c r="CE119" s="416" t="str">
        <f t="shared" si="82"/>
        <v/>
      </c>
      <c r="CF119" s="416" t="str">
        <f t="shared" si="83"/>
        <v/>
      </c>
      <c r="CG119" s="416" t="str">
        <f t="shared" si="84"/>
        <v/>
      </c>
      <c r="CH119" s="416" t="str">
        <f t="shared" si="85"/>
        <v/>
      </c>
      <c r="CI119" s="416" t="str">
        <f t="shared" si="86"/>
        <v/>
      </c>
      <c r="CJ119" s="416" t="str">
        <f t="shared" si="87"/>
        <v/>
      </c>
      <c r="CK119" s="416" t="str">
        <f t="shared" si="88"/>
        <v/>
      </c>
    </row>
    <row r="120" spans="1:89">
      <c r="A120" s="3">
        <v>120</v>
      </c>
      <c r="B120" s="3" t="str">
        <v>EXPPS-5</v>
      </c>
      <c r="C120" s="3" t="str">
        <v>WSSFC-EXPPS-5</v>
      </c>
      <c r="D120" s="3">
        <v>0</v>
      </c>
      <c r="E120" s="3">
        <v>0</v>
      </c>
      <c r="F120" s="3" t="str">
        <f t="shared" si="45"/>
        <v>WSSFC-EXPPS</v>
      </c>
      <c r="G120" s="3" t="e">
        <f t="shared" si="89"/>
        <v>#VALUE!</v>
      </c>
      <c r="H120" s="50" t="e">
        <f t="shared" si="90"/>
        <v>#VALUE!</v>
      </c>
      <c r="I120" s="50" t="e">
        <f t="shared" si="91"/>
        <v>#VALUE!</v>
      </c>
      <c r="J120" s="3" t="e" cm="1">
        <f t="array" ref="J120">_xlfn.TEXTSPLIT(I120,CHAR(10),,TRUE,0)</f>
        <v>#VALUE!</v>
      </c>
      <c r="AX120" s="416" t="e">
        <f t="shared" si="49"/>
        <v>#VALUE!</v>
      </c>
      <c r="AY120" s="416" t="str">
        <f t="shared" si="50"/>
        <v/>
      </c>
      <c r="AZ120" s="416" t="str">
        <f t="shared" si="51"/>
        <v/>
      </c>
      <c r="BA120" s="416" t="str">
        <f t="shared" si="52"/>
        <v/>
      </c>
      <c r="BB120" s="416" t="str">
        <f t="shared" si="53"/>
        <v/>
      </c>
      <c r="BC120" s="416" t="str">
        <f t="shared" si="54"/>
        <v/>
      </c>
      <c r="BD120" s="416" t="str">
        <f t="shared" si="55"/>
        <v/>
      </c>
      <c r="BE120" s="416" t="str">
        <f t="shared" si="56"/>
        <v/>
      </c>
      <c r="BF120" s="416" t="str">
        <f t="shared" si="57"/>
        <v/>
      </c>
      <c r="BG120" s="416" t="str">
        <f t="shared" si="58"/>
        <v/>
      </c>
      <c r="BH120" s="416" t="str">
        <f t="shared" si="59"/>
        <v/>
      </c>
      <c r="BI120" s="416" t="str">
        <f t="shared" si="60"/>
        <v/>
      </c>
      <c r="BJ120" s="416" t="str">
        <f t="shared" si="61"/>
        <v/>
      </c>
      <c r="BK120" s="416" t="str">
        <f t="shared" si="62"/>
        <v/>
      </c>
      <c r="BL120" s="416" t="str">
        <f t="shared" si="63"/>
        <v/>
      </c>
      <c r="BM120" s="416" t="str">
        <f t="shared" si="64"/>
        <v/>
      </c>
      <c r="BN120" s="416" t="str">
        <f t="shared" si="65"/>
        <v/>
      </c>
      <c r="BO120" s="416" t="str">
        <f t="shared" si="66"/>
        <v/>
      </c>
      <c r="BP120" s="416" t="str">
        <f t="shared" si="67"/>
        <v/>
      </c>
      <c r="BQ120" s="416" t="str">
        <f t="shared" si="68"/>
        <v/>
      </c>
      <c r="BR120" s="416" t="str">
        <f t="shared" si="69"/>
        <v/>
      </c>
      <c r="BS120" s="416" t="str">
        <f t="shared" si="70"/>
        <v/>
      </c>
      <c r="BT120" s="416" t="str">
        <f t="shared" si="71"/>
        <v/>
      </c>
      <c r="BU120" s="416" t="str">
        <f t="shared" si="72"/>
        <v/>
      </c>
      <c r="BV120" s="416" t="str">
        <f t="shared" si="73"/>
        <v/>
      </c>
      <c r="BW120" s="416" t="str">
        <f t="shared" si="74"/>
        <v/>
      </c>
      <c r="BX120" s="416" t="str">
        <f t="shared" si="75"/>
        <v/>
      </c>
      <c r="BY120" s="416" t="str">
        <f t="shared" si="76"/>
        <v/>
      </c>
      <c r="BZ120" s="416" t="str">
        <f t="shared" si="77"/>
        <v/>
      </c>
      <c r="CA120" s="416" t="str">
        <f t="shared" si="78"/>
        <v/>
      </c>
      <c r="CB120" s="416" t="str">
        <f t="shared" si="79"/>
        <v/>
      </c>
      <c r="CC120" s="416" t="str">
        <f t="shared" si="80"/>
        <v/>
      </c>
      <c r="CD120" s="416" t="str">
        <f t="shared" si="81"/>
        <v/>
      </c>
      <c r="CE120" s="416" t="str">
        <f t="shared" si="82"/>
        <v/>
      </c>
      <c r="CF120" s="416" t="str">
        <f t="shared" si="83"/>
        <v/>
      </c>
      <c r="CG120" s="416" t="str">
        <f t="shared" si="84"/>
        <v/>
      </c>
      <c r="CH120" s="416" t="str">
        <f t="shared" si="85"/>
        <v/>
      </c>
      <c r="CI120" s="416" t="str">
        <f t="shared" si="86"/>
        <v/>
      </c>
      <c r="CJ120" s="416" t="str">
        <f t="shared" si="87"/>
        <v/>
      </c>
      <c r="CK120" s="416" t="str">
        <f t="shared" si="88"/>
        <v/>
      </c>
    </row>
    <row r="121" spans="1:89" ht="16.5">
      <c r="A121" s="3">
        <v>121</v>
      </c>
      <c r="B121" s="3" t="str">
        <v>MB485-1</v>
      </c>
      <c r="C121" s="3" t="str">
        <v>WSSFC-MB485-1</v>
      </c>
      <c r="D121" s="3" t="str">
        <v>|SKU|Firmware Version|Item codes|Hardware Version|FW Released Date (DD/MMM/YYYY)|Summary Information about FW|Sensor Type ID|SKU Name for Software|Edit Date
(DD/MMM/YYYY)|Edit by|Edit Content|Status (Draft, Final)|||||||</v>
      </c>
      <c r="E121" s="3" t="str">
        <v>|WSSFC-MB485|1|WSSFC-MB485-01|1|45167|First firmware|39|Daviteq Sigfox RS485 Master (MB485) Node|45167|Engineering Team|Update uplink description|Final|||||||</v>
      </c>
      <c r="F121" s="3" t="str">
        <f t="shared" si="45"/>
        <v>WSSFC-MB485</v>
      </c>
      <c r="G121" s="3" t="str">
        <f t="shared" si="89"/>
        <v>1</v>
      </c>
      <c r="H121" s="50" t="str">
        <f t="shared" si="90"/>
        <v>1</v>
      </c>
      <c r="I121" s="50" t="str">
        <f t="shared" si="91"/>
        <v>WSSFC-MB485-01</v>
      </c>
      <c r="J121" s="3" t="str" cm="1">
        <f t="array" ref="J121">_xlfn.TEXTSPLIT(I121,CHAR(10),,TRUE,0)</f>
        <v>WSSFC-MB485-01</v>
      </c>
      <c r="AX121" s="416" t="str">
        <f t="shared" si="49"/>
        <v>WSSFC-MB485-01|1|1\WSSFC-MB485</v>
      </c>
      <c r="AY121" s="416" t="str">
        <f t="shared" si="50"/>
        <v/>
      </c>
      <c r="AZ121" s="416" t="str">
        <f t="shared" si="51"/>
        <v/>
      </c>
      <c r="BA121" s="416" t="str">
        <f t="shared" si="52"/>
        <v/>
      </c>
      <c r="BB121" s="416" t="str">
        <f t="shared" si="53"/>
        <v/>
      </c>
      <c r="BC121" s="416" t="str">
        <f t="shared" si="54"/>
        <v/>
      </c>
      <c r="BD121" s="416" t="str">
        <f t="shared" si="55"/>
        <v/>
      </c>
      <c r="BE121" s="416" t="str">
        <f t="shared" si="56"/>
        <v/>
      </c>
      <c r="BF121" s="416" t="str">
        <f t="shared" si="57"/>
        <v/>
      </c>
      <c r="BG121" s="416" t="str">
        <f t="shared" si="58"/>
        <v/>
      </c>
      <c r="BH121" s="416" t="str">
        <f t="shared" si="59"/>
        <v/>
      </c>
      <c r="BI121" s="416" t="str">
        <f t="shared" si="60"/>
        <v/>
      </c>
      <c r="BJ121" s="416" t="str">
        <f t="shared" si="61"/>
        <v/>
      </c>
      <c r="BK121" s="416" t="str">
        <f t="shared" si="62"/>
        <v/>
      </c>
      <c r="BL121" s="416" t="str">
        <f t="shared" si="63"/>
        <v/>
      </c>
      <c r="BM121" s="416" t="str">
        <f t="shared" si="64"/>
        <v/>
      </c>
      <c r="BN121" s="416" t="str">
        <f t="shared" si="65"/>
        <v/>
      </c>
      <c r="BO121" s="416" t="str">
        <f t="shared" si="66"/>
        <v/>
      </c>
      <c r="BP121" s="416" t="str">
        <f t="shared" si="67"/>
        <v/>
      </c>
      <c r="BQ121" s="416" t="str">
        <f t="shared" si="68"/>
        <v/>
      </c>
      <c r="BR121" s="416" t="str">
        <f t="shared" si="69"/>
        <v/>
      </c>
      <c r="BS121" s="416" t="str">
        <f t="shared" si="70"/>
        <v/>
      </c>
      <c r="BT121" s="416" t="str">
        <f t="shared" si="71"/>
        <v/>
      </c>
      <c r="BU121" s="416" t="str">
        <f t="shared" si="72"/>
        <v/>
      </c>
      <c r="BV121" s="416" t="str">
        <f t="shared" si="73"/>
        <v/>
      </c>
      <c r="BW121" s="416" t="str">
        <f t="shared" si="74"/>
        <v/>
      </c>
      <c r="BX121" s="416" t="str">
        <f t="shared" si="75"/>
        <v/>
      </c>
      <c r="BY121" s="416" t="str">
        <f t="shared" si="76"/>
        <v/>
      </c>
      <c r="BZ121" s="416" t="str">
        <f t="shared" si="77"/>
        <v/>
      </c>
      <c r="CA121" s="416" t="str">
        <f t="shared" si="78"/>
        <v/>
      </c>
      <c r="CB121" s="416" t="str">
        <f t="shared" si="79"/>
        <v/>
      </c>
      <c r="CC121" s="416" t="str">
        <f t="shared" si="80"/>
        <v/>
      </c>
      <c r="CD121" s="416" t="str">
        <f t="shared" si="81"/>
        <v/>
      </c>
      <c r="CE121" s="416" t="str">
        <f t="shared" si="82"/>
        <v/>
      </c>
      <c r="CF121" s="416" t="str">
        <f t="shared" si="83"/>
        <v/>
      </c>
      <c r="CG121" s="416" t="str">
        <f t="shared" si="84"/>
        <v/>
      </c>
      <c r="CH121" s="416" t="str">
        <f t="shared" si="85"/>
        <v/>
      </c>
      <c r="CI121" s="416" t="str">
        <f t="shared" si="86"/>
        <v/>
      </c>
      <c r="CJ121" s="416" t="str">
        <f t="shared" si="87"/>
        <v/>
      </c>
      <c r="CK121" s="416" t="str">
        <f t="shared" si="88"/>
        <v/>
      </c>
    </row>
    <row r="122" spans="1:89" ht="16.5">
      <c r="A122" s="3">
        <v>122</v>
      </c>
      <c r="B122" s="3" t="str">
        <v>AG-4</v>
      </c>
      <c r="C122" s="3" t="str">
        <v>WSSFC-AG-4</v>
      </c>
      <c r="D122" s="3" t="str">
        <v>|SKU|Firmware Version|Item codes|Hardware Version|FW Released Date (DD/MMM/YYYY)|Summary Information about FW|Sensor Type ID|SKU Name for Software|Edit Date
(DD/MMM/YYYY)|Edit by|Edit Content|Status (Draft, Final)|||||||</v>
      </c>
      <c r="E122" s="3" t="str">
        <v>|WSSFC-AG|4|WSSFC-AG-02|2|45144|FW for IC SPI
Update payload X_TILT_VALUE_X100, Y_TILT_VALUE_X100, and Z_TILT_VALUE_X100|13|Daviteq Sigfox Tilt (AG) Sensor |||||||||||</v>
      </c>
      <c r="F122" s="3" t="str">
        <f t="shared" si="45"/>
        <v>WSSFC-AG</v>
      </c>
      <c r="G122" s="3" t="str">
        <f t="shared" si="89"/>
        <v>4</v>
      </c>
      <c r="H122" s="50" t="str">
        <f t="shared" si="90"/>
        <v>2</v>
      </c>
      <c r="I122" s="50" t="str">
        <f t="shared" si="91"/>
        <v>WSSFC-AG-02</v>
      </c>
      <c r="J122" s="3" t="str" cm="1">
        <f t="array" ref="J122">_xlfn.TEXTSPLIT(I122,CHAR(10),,TRUE,0)</f>
        <v>WSSFC-AG-02</v>
      </c>
      <c r="AX122" s="416" t="str">
        <f t="shared" si="49"/>
        <v>WSSFC-AG-02|2|4\WSSFC-AG</v>
      </c>
      <c r="AY122" s="416" t="str">
        <f t="shared" si="50"/>
        <v/>
      </c>
      <c r="AZ122" s="416" t="str">
        <f t="shared" si="51"/>
        <v/>
      </c>
      <c r="BA122" s="416" t="str">
        <f t="shared" si="52"/>
        <v/>
      </c>
      <c r="BB122" s="416" t="str">
        <f t="shared" si="53"/>
        <v/>
      </c>
      <c r="BC122" s="416" t="str">
        <f t="shared" si="54"/>
        <v/>
      </c>
      <c r="BD122" s="416" t="str">
        <f t="shared" si="55"/>
        <v/>
      </c>
      <c r="BE122" s="416" t="str">
        <f t="shared" si="56"/>
        <v/>
      </c>
      <c r="BF122" s="416" t="str">
        <f t="shared" si="57"/>
        <v/>
      </c>
      <c r="BG122" s="416" t="str">
        <f t="shared" si="58"/>
        <v/>
      </c>
      <c r="BH122" s="416" t="str">
        <f t="shared" si="59"/>
        <v/>
      </c>
      <c r="BI122" s="416" t="str">
        <f t="shared" si="60"/>
        <v/>
      </c>
      <c r="BJ122" s="416" t="str">
        <f t="shared" si="61"/>
        <v/>
      </c>
      <c r="BK122" s="416" t="str">
        <f t="shared" si="62"/>
        <v/>
      </c>
      <c r="BL122" s="416" t="str">
        <f t="shared" si="63"/>
        <v/>
      </c>
      <c r="BM122" s="416" t="str">
        <f t="shared" si="64"/>
        <v/>
      </c>
      <c r="BN122" s="416" t="str">
        <f t="shared" si="65"/>
        <v/>
      </c>
      <c r="BO122" s="416" t="str">
        <f t="shared" si="66"/>
        <v/>
      </c>
      <c r="BP122" s="416" t="str">
        <f t="shared" si="67"/>
        <v/>
      </c>
      <c r="BQ122" s="416" t="str">
        <f t="shared" si="68"/>
        <v/>
      </c>
      <c r="BR122" s="416" t="str">
        <f t="shared" si="69"/>
        <v/>
      </c>
      <c r="BS122" s="416" t="str">
        <f t="shared" si="70"/>
        <v/>
      </c>
      <c r="BT122" s="416" t="str">
        <f t="shared" si="71"/>
        <v/>
      </c>
      <c r="BU122" s="416" t="str">
        <f t="shared" si="72"/>
        <v/>
      </c>
      <c r="BV122" s="416" t="str">
        <f t="shared" si="73"/>
        <v/>
      </c>
      <c r="BW122" s="416" t="str">
        <f t="shared" si="74"/>
        <v/>
      </c>
      <c r="BX122" s="416" t="str">
        <f t="shared" si="75"/>
        <v/>
      </c>
      <c r="BY122" s="416" t="str">
        <f t="shared" si="76"/>
        <v/>
      </c>
      <c r="BZ122" s="416" t="str">
        <f t="shared" si="77"/>
        <v/>
      </c>
      <c r="CA122" s="416" t="str">
        <f t="shared" si="78"/>
        <v/>
      </c>
      <c r="CB122" s="416" t="str">
        <f t="shared" si="79"/>
        <v/>
      </c>
      <c r="CC122" s="416" t="str">
        <f t="shared" si="80"/>
        <v/>
      </c>
      <c r="CD122" s="416" t="str">
        <f t="shared" si="81"/>
        <v/>
      </c>
      <c r="CE122" s="416" t="str">
        <f t="shared" si="82"/>
        <v/>
      </c>
      <c r="CF122" s="416" t="str">
        <f t="shared" si="83"/>
        <v/>
      </c>
      <c r="CG122" s="416" t="str">
        <f t="shared" si="84"/>
        <v/>
      </c>
      <c r="CH122" s="416" t="str">
        <f t="shared" si="85"/>
        <v/>
      </c>
      <c r="CI122" s="416" t="str">
        <f t="shared" si="86"/>
        <v/>
      </c>
      <c r="CJ122" s="416" t="str">
        <f t="shared" si="87"/>
        <v/>
      </c>
      <c r="CK122" s="416" t="str">
        <f t="shared" si="88"/>
        <v/>
      </c>
    </row>
    <row r="123" spans="1:89" ht="66">
      <c r="A123" s="3">
        <v>123</v>
      </c>
      <c r="B123" s="3" t="str">
        <v>PPS-2</v>
      </c>
      <c r="C123" s="3" t="str">
        <v>WSSFC-PPS-2</v>
      </c>
      <c r="D123" s="3" t="str">
        <v>|SKU|Firmware Version|Item codes|Hardware Version|FW Released Date (DD/MMM/YYYY)|Summary Information about FW|Sensor Type ID|SKU Name for Software|Edit Date
(DD/MMM/YYYY)|Edit by|Edit Content|Status (Draft, Final)|||||||</v>
      </c>
      <c r="E123" s="3" t="str">
        <v>|WSSFC-PPS|2|WSSFC-PPS-G050-01
WSSFC-PPS-G10-02
WSSFC-PPS-G20-02
WSSFC-PPS-G40-02|1|45269|*Add RC3, RC5, RC6, RC7
*Add OTHER_INFOR|4|Daviteq Sigfox Pressure (PPS) Sensor|45560|Engineering Team|Update memory map description|Final|||||||</v>
      </c>
      <c r="F123" s="3" t="str">
        <f t="shared" si="45"/>
        <v>WSSFC-PPS</v>
      </c>
      <c r="G123" s="3" t="str">
        <f t="shared" si="89"/>
        <v>2</v>
      </c>
      <c r="H123" s="50" t="str">
        <f t="shared" si="90"/>
        <v>1</v>
      </c>
      <c r="I123" s="50" t="str">
        <f t="shared" si="91"/>
        <v>WSSFC-PPS-G050-01
WSSFC-PPS-G10-02
WSSFC-PPS-G20-02
WSSFC-PPS-G40-02</v>
      </c>
      <c r="J123" s="3" t="str" cm="1">
        <f t="array" ref="J123:M123">_xlfn.TEXTSPLIT(I123,CHAR(10),,TRUE,0)</f>
        <v>WSSFC-PPS-G050-01</v>
      </c>
      <c r="K123" s="3" t="str">
        <v>WSSFC-PPS-G10-02</v>
      </c>
      <c r="L123" s="3" t="str">
        <v>WSSFC-PPS-G20-02</v>
      </c>
      <c r="M123" s="3" t="str">
        <v>WSSFC-PPS-G40-02</v>
      </c>
      <c r="AX123" s="416" t="str">
        <f t="shared" si="49"/>
        <v>WSSFC-PPS-G050-01|1|2\WSSFC-PPS</v>
      </c>
      <c r="AY123" s="416" t="str">
        <f t="shared" si="50"/>
        <v>WSSFC-PPS-G10-02|1|2\WSSFC-PPS</v>
      </c>
      <c r="AZ123" s="416" t="str">
        <f t="shared" si="51"/>
        <v>WSSFC-PPS-G20-02|1|2\WSSFC-PPS</v>
      </c>
      <c r="BA123" s="416" t="str">
        <f t="shared" si="52"/>
        <v>WSSFC-PPS-G40-02|1|2\WSSFC-PPS</v>
      </c>
      <c r="BB123" s="416" t="str">
        <f t="shared" si="53"/>
        <v/>
      </c>
      <c r="BC123" s="416" t="str">
        <f t="shared" si="54"/>
        <v/>
      </c>
      <c r="BD123" s="416" t="str">
        <f t="shared" si="55"/>
        <v/>
      </c>
      <c r="BE123" s="416" t="str">
        <f t="shared" si="56"/>
        <v/>
      </c>
      <c r="BF123" s="416" t="str">
        <f t="shared" si="57"/>
        <v/>
      </c>
      <c r="BG123" s="416" t="str">
        <f t="shared" si="58"/>
        <v/>
      </c>
      <c r="BH123" s="416" t="str">
        <f t="shared" si="59"/>
        <v/>
      </c>
      <c r="BI123" s="416" t="str">
        <f t="shared" si="60"/>
        <v/>
      </c>
      <c r="BJ123" s="416" t="str">
        <f t="shared" si="61"/>
        <v/>
      </c>
      <c r="BK123" s="416" t="str">
        <f t="shared" si="62"/>
        <v/>
      </c>
      <c r="BL123" s="416" t="str">
        <f t="shared" si="63"/>
        <v/>
      </c>
      <c r="BM123" s="416" t="str">
        <f t="shared" si="64"/>
        <v/>
      </c>
      <c r="BN123" s="416" t="str">
        <f t="shared" si="65"/>
        <v/>
      </c>
      <c r="BO123" s="416" t="str">
        <f t="shared" si="66"/>
        <v/>
      </c>
      <c r="BP123" s="416" t="str">
        <f t="shared" si="67"/>
        <v/>
      </c>
      <c r="BQ123" s="416" t="str">
        <f t="shared" si="68"/>
        <v/>
      </c>
      <c r="BR123" s="416" t="str">
        <f t="shared" si="69"/>
        <v/>
      </c>
      <c r="BS123" s="416" t="str">
        <f t="shared" si="70"/>
        <v/>
      </c>
      <c r="BT123" s="416" t="str">
        <f t="shared" si="71"/>
        <v/>
      </c>
      <c r="BU123" s="416" t="str">
        <f t="shared" si="72"/>
        <v/>
      </c>
      <c r="BV123" s="416" t="str">
        <f t="shared" si="73"/>
        <v/>
      </c>
      <c r="BW123" s="416" t="str">
        <f t="shared" si="74"/>
        <v/>
      </c>
      <c r="BX123" s="416" t="str">
        <f t="shared" si="75"/>
        <v/>
      </c>
      <c r="BY123" s="416" t="str">
        <f t="shared" si="76"/>
        <v/>
      </c>
      <c r="BZ123" s="416" t="str">
        <f t="shared" si="77"/>
        <v/>
      </c>
      <c r="CA123" s="416" t="str">
        <f t="shared" si="78"/>
        <v/>
      </c>
      <c r="CB123" s="416" t="str">
        <f t="shared" si="79"/>
        <v/>
      </c>
      <c r="CC123" s="416" t="str">
        <f t="shared" si="80"/>
        <v/>
      </c>
      <c r="CD123" s="416" t="str">
        <f t="shared" si="81"/>
        <v/>
      </c>
      <c r="CE123" s="416" t="str">
        <f t="shared" si="82"/>
        <v/>
      </c>
      <c r="CF123" s="416" t="str">
        <f t="shared" si="83"/>
        <v/>
      </c>
      <c r="CG123" s="416" t="str">
        <f t="shared" si="84"/>
        <v/>
      </c>
      <c r="CH123" s="416" t="str">
        <f t="shared" si="85"/>
        <v/>
      </c>
      <c r="CI123" s="416" t="str">
        <f t="shared" si="86"/>
        <v/>
      </c>
      <c r="CJ123" s="416" t="str">
        <f t="shared" si="87"/>
        <v/>
      </c>
      <c r="CK123" s="416" t="str">
        <f t="shared" si="88"/>
        <v/>
      </c>
    </row>
    <row r="124" spans="1:89" ht="16.5">
      <c r="A124" s="3">
        <v>124</v>
      </c>
      <c r="B124" s="3" t="str">
        <v>V1A-5</v>
      </c>
      <c r="C124" s="3" t="str">
        <v>WSSFC-V1A-5</v>
      </c>
      <c r="D124" s="3" t="str">
        <v>|SKU|Firmware Version|Item codes|Hardware Version|FW Released Date (DD/MMM/YYYY)|Summary Information about FW|Sensor Type ID|SKU Name for Software|Edit Date
(DD/MMM/YYYY)|Edit by|Edit Content|Status (Draft, Final)|||||||</v>
      </c>
      <c r="E124" s="3" t="str">
        <v>|WSSFC-V1A|5|WSSFC-V1A-025|2|45218|*Add f_cut
*Add vrms_cut
*Update downlink for some parameters|16|Daviteq Sigfox Single-Axis Vibration (V1A) Sensor|45219|Engineering Team|Update memory map description|Final|||||||</v>
      </c>
      <c r="F124" s="3" t="str">
        <f t="shared" si="45"/>
        <v>WSSFC-V1A</v>
      </c>
      <c r="G124" s="3" t="str">
        <f t="shared" si="89"/>
        <v>5</v>
      </c>
      <c r="H124" s="50" t="str">
        <f t="shared" si="90"/>
        <v>2</v>
      </c>
      <c r="I124" s="50" t="str">
        <f t="shared" si="91"/>
        <v>WSSFC-V1A-025</v>
      </c>
      <c r="J124" s="3" t="str" cm="1">
        <f t="array" ref="J124">_xlfn.TEXTSPLIT(I124,CHAR(10),,TRUE,0)</f>
        <v>WSSFC-V1A-025</v>
      </c>
      <c r="AX124" s="416" t="str">
        <f t="shared" si="49"/>
        <v>WSSFC-V1A-025|2|5\WSSFC-V1A</v>
      </c>
      <c r="AY124" s="416" t="str">
        <f t="shared" si="50"/>
        <v/>
      </c>
      <c r="AZ124" s="416" t="str">
        <f t="shared" si="51"/>
        <v/>
      </c>
      <c r="BA124" s="416" t="str">
        <f t="shared" si="52"/>
        <v/>
      </c>
      <c r="BB124" s="416" t="str">
        <f t="shared" si="53"/>
        <v/>
      </c>
      <c r="BC124" s="416" t="str">
        <f t="shared" si="54"/>
        <v/>
      </c>
      <c r="BD124" s="416" t="str">
        <f t="shared" si="55"/>
        <v/>
      </c>
      <c r="BE124" s="416" t="str">
        <f t="shared" si="56"/>
        <v/>
      </c>
      <c r="BF124" s="416" t="str">
        <f t="shared" si="57"/>
        <v/>
      </c>
      <c r="BG124" s="416" t="str">
        <f t="shared" si="58"/>
        <v/>
      </c>
      <c r="BH124" s="416" t="str">
        <f t="shared" si="59"/>
        <v/>
      </c>
      <c r="BI124" s="416" t="str">
        <f t="shared" si="60"/>
        <v/>
      </c>
      <c r="BJ124" s="416" t="str">
        <f t="shared" si="61"/>
        <v/>
      </c>
      <c r="BK124" s="416" t="str">
        <f t="shared" si="62"/>
        <v/>
      </c>
      <c r="BL124" s="416" t="str">
        <f t="shared" si="63"/>
        <v/>
      </c>
      <c r="BM124" s="416" t="str">
        <f t="shared" si="64"/>
        <v/>
      </c>
      <c r="BN124" s="416" t="str">
        <f t="shared" si="65"/>
        <v/>
      </c>
      <c r="BO124" s="416" t="str">
        <f t="shared" si="66"/>
        <v/>
      </c>
      <c r="BP124" s="416" t="str">
        <f t="shared" si="67"/>
        <v/>
      </c>
      <c r="BQ124" s="416" t="str">
        <f t="shared" si="68"/>
        <v/>
      </c>
      <c r="BR124" s="416" t="str">
        <f t="shared" si="69"/>
        <v/>
      </c>
      <c r="BS124" s="416" t="str">
        <f t="shared" si="70"/>
        <v/>
      </c>
      <c r="BT124" s="416" t="str">
        <f t="shared" si="71"/>
        <v/>
      </c>
      <c r="BU124" s="416" t="str">
        <f t="shared" si="72"/>
        <v/>
      </c>
      <c r="BV124" s="416" t="str">
        <f t="shared" si="73"/>
        <v/>
      </c>
      <c r="BW124" s="416" t="str">
        <f t="shared" si="74"/>
        <v/>
      </c>
      <c r="BX124" s="416" t="str">
        <f t="shared" si="75"/>
        <v/>
      </c>
      <c r="BY124" s="416" t="str">
        <f t="shared" si="76"/>
        <v/>
      </c>
      <c r="BZ124" s="416" t="str">
        <f t="shared" si="77"/>
        <v/>
      </c>
      <c r="CA124" s="416" t="str">
        <f t="shared" si="78"/>
        <v/>
      </c>
      <c r="CB124" s="416" t="str">
        <f t="shared" si="79"/>
        <v/>
      </c>
      <c r="CC124" s="416" t="str">
        <f t="shared" si="80"/>
        <v/>
      </c>
      <c r="CD124" s="416" t="str">
        <f t="shared" si="81"/>
        <v/>
      </c>
      <c r="CE124" s="416" t="str">
        <f t="shared" si="82"/>
        <v/>
      </c>
      <c r="CF124" s="416" t="str">
        <f t="shared" si="83"/>
        <v/>
      </c>
      <c r="CG124" s="416" t="str">
        <f t="shared" si="84"/>
        <v/>
      </c>
      <c r="CH124" s="416" t="str">
        <f t="shared" si="85"/>
        <v/>
      </c>
      <c r="CI124" s="416" t="str">
        <f t="shared" si="86"/>
        <v/>
      </c>
      <c r="CJ124" s="416" t="str">
        <f t="shared" si="87"/>
        <v/>
      </c>
      <c r="CK124" s="416" t="str">
        <f t="shared" si="88"/>
        <v/>
      </c>
    </row>
    <row r="125" spans="1:89" ht="66">
      <c r="A125" s="3">
        <v>125</v>
      </c>
      <c r="B125" s="3" t="str">
        <v>G4F-8</v>
      </c>
      <c r="C125" s="3" t="str">
        <v>WSSFC-G4F-8</v>
      </c>
      <c r="D125" s="3" t="str">
        <v>|SKU|Firmware Version|Item codes|Hardware Version|FW Released Date (DD/MMM/YYYY)|Summary Information about FW|Sensor Type ID|SKU Name for Software|Edit Date
(DD/MMM/YYYY)|Edit by|Edit Content|Status (Draft, Final)|||||||</v>
      </c>
      <c r="E125" s="3" t="str">
        <v>|WSSFC-G4F|8|WSSFC-G4-CO-200-01
WSSFC-G4-H2S-50-01
WSSFC-G4-NH3-100-01
WSSFC-G4-NH3-2000-01|3|45269|*Add RC3, RC5, RC6, RC7
*Add OTHER_INFOR
*Add RANGE_FACTOR_INDEX|30|Daviteq Sigfox 4 Seri Gas (G4) Sensor|45290|Engineering Team|Update memory map description|Final|||||||</v>
      </c>
      <c r="F125" s="3" t="str">
        <f t="shared" si="45"/>
        <v>WSSFC-G4F</v>
      </c>
      <c r="G125" s="3" t="str">
        <f t="shared" si="89"/>
        <v>8</v>
      </c>
      <c r="H125" s="50" t="str">
        <f t="shared" si="90"/>
        <v>3</v>
      </c>
      <c r="I125" s="50" t="str">
        <f t="shared" si="91"/>
        <v>WSSFC-G4-CO-200-01
WSSFC-G4-H2S-50-01
WSSFC-G4-NH3-100-01
WSSFC-G4-NH3-2000-01</v>
      </c>
      <c r="J125" s="3" t="str" cm="1">
        <f t="array" ref="J125:M125">_xlfn.TEXTSPLIT(I125,CHAR(10),,TRUE,0)</f>
        <v>WSSFC-G4-CO-200-01</v>
      </c>
      <c r="K125" s="3" t="str">
        <v>WSSFC-G4-H2S-50-01</v>
      </c>
      <c r="L125" s="3" t="str">
        <v>WSSFC-G4-NH3-100-01</v>
      </c>
      <c r="M125" s="3" t="str">
        <v>WSSFC-G4-NH3-2000-01</v>
      </c>
      <c r="AX125" s="416" t="str">
        <f t="shared" si="49"/>
        <v>WSSFC-G4-CO-200-01|3|8\WSSFC-G4F</v>
      </c>
      <c r="AY125" s="416" t="str">
        <f t="shared" si="50"/>
        <v>WSSFC-G4-H2S-50-01|3|8\WSSFC-G4F</v>
      </c>
      <c r="AZ125" s="416" t="str">
        <f t="shared" si="51"/>
        <v>WSSFC-G4-NH3-100-01|3|8\WSSFC-G4F</v>
      </c>
      <c r="BA125" s="416" t="str">
        <f t="shared" si="52"/>
        <v>WSSFC-G4-NH3-2000-01|3|8\WSSFC-G4F</v>
      </c>
      <c r="BB125" s="416" t="str">
        <f t="shared" si="53"/>
        <v/>
      </c>
      <c r="BC125" s="416" t="str">
        <f t="shared" si="54"/>
        <v/>
      </c>
      <c r="BD125" s="416" t="str">
        <f t="shared" si="55"/>
        <v/>
      </c>
      <c r="BE125" s="416" t="str">
        <f t="shared" si="56"/>
        <v/>
      </c>
      <c r="BF125" s="416" t="str">
        <f t="shared" si="57"/>
        <v/>
      </c>
      <c r="BG125" s="416" t="str">
        <f t="shared" si="58"/>
        <v/>
      </c>
      <c r="BH125" s="416" t="str">
        <f t="shared" si="59"/>
        <v/>
      </c>
      <c r="BI125" s="416" t="str">
        <f t="shared" si="60"/>
        <v/>
      </c>
      <c r="BJ125" s="416" t="str">
        <f t="shared" si="61"/>
        <v/>
      </c>
      <c r="BK125" s="416" t="str">
        <f t="shared" si="62"/>
        <v/>
      </c>
      <c r="BL125" s="416" t="str">
        <f t="shared" si="63"/>
        <v/>
      </c>
      <c r="BM125" s="416" t="str">
        <f t="shared" si="64"/>
        <v/>
      </c>
      <c r="BN125" s="416" t="str">
        <f t="shared" si="65"/>
        <v/>
      </c>
      <c r="BO125" s="416" t="str">
        <f t="shared" si="66"/>
        <v/>
      </c>
      <c r="BP125" s="416" t="str">
        <f t="shared" si="67"/>
        <v/>
      </c>
      <c r="BQ125" s="416" t="str">
        <f t="shared" si="68"/>
        <v/>
      </c>
      <c r="BR125" s="416" t="str">
        <f t="shared" si="69"/>
        <v/>
      </c>
      <c r="BS125" s="416" t="str">
        <f t="shared" si="70"/>
        <v/>
      </c>
      <c r="BT125" s="416" t="str">
        <f t="shared" si="71"/>
        <v/>
      </c>
      <c r="BU125" s="416" t="str">
        <f t="shared" si="72"/>
        <v/>
      </c>
      <c r="BV125" s="416" t="str">
        <f t="shared" si="73"/>
        <v/>
      </c>
      <c r="BW125" s="416" t="str">
        <f t="shared" si="74"/>
        <v/>
      </c>
      <c r="BX125" s="416" t="str">
        <f t="shared" si="75"/>
        <v/>
      </c>
      <c r="BY125" s="416" t="str">
        <f t="shared" si="76"/>
        <v/>
      </c>
      <c r="BZ125" s="416" t="str">
        <f t="shared" si="77"/>
        <v/>
      </c>
      <c r="CA125" s="416" t="str">
        <f t="shared" si="78"/>
        <v/>
      </c>
      <c r="CB125" s="416" t="str">
        <f t="shared" si="79"/>
        <v/>
      </c>
      <c r="CC125" s="416" t="str">
        <f t="shared" si="80"/>
        <v/>
      </c>
      <c r="CD125" s="416" t="str">
        <f t="shared" si="81"/>
        <v/>
      </c>
      <c r="CE125" s="416" t="str">
        <f t="shared" si="82"/>
        <v/>
      </c>
      <c r="CF125" s="416" t="str">
        <f t="shared" si="83"/>
        <v/>
      </c>
      <c r="CG125" s="416" t="str">
        <f t="shared" si="84"/>
        <v/>
      </c>
      <c r="CH125" s="416" t="str">
        <f t="shared" si="85"/>
        <v/>
      </c>
      <c r="CI125" s="416" t="str">
        <f t="shared" si="86"/>
        <v/>
      </c>
      <c r="CJ125" s="416" t="str">
        <f t="shared" si="87"/>
        <v/>
      </c>
      <c r="CK125" s="416" t="str">
        <f t="shared" si="88"/>
        <v/>
      </c>
    </row>
    <row r="126" spans="1:89" ht="16.5">
      <c r="A126" s="3">
        <v>126</v>
      </c>
      <c r="B126" s="3" t="str">
        <v>ULA-4</v>
      </c>
      <c r="C126" s="3" t="str">
        <v>WSSFC-ULA-4</v>
      </c>
      <c r="D126" s="3" t="str">
        <v>|SKU|Firmware Version|Item codes|Hardware Version|FW Released Date (DD/MMM/YYYY)|Summary Information about FW|Sensor Type ID|SKU Name for Software|Edit Date
(DD/MMM/YYYY)|Edit by|Edit Content|Status (Draft, Final)|||||||</v>
      </c>
      <c r="E126" s="3" t="str">
        <v>|WSSFC-ULA|4|WSSFC-ULA-01|2|45323|*Add RC3, RC5, RC6, RC7
*Add OTHER_INFOR
*Update downlink function|14|Daviteq Sigfox Ultrasonic Trashbin Level (ULA) Sensor|45324|Engineering Team|Update memmap description|Final|||||||</v>
      </c>
      <c r="F126" s="3" t="str">
        <f t="shared" si="45"/>
        <v>WSSFC-ULA</v>
      </c>
      <c r="G126" s="3" t="str">
        <f t="shared" si="89"/>
        <v>4</v>
      </c>
      <c r="H126" s="50" t="str">
        <f t="shared" si="90"/>
        <v>2</v>
      </c>
      <c r="I126" s="50" t="str">
        <f t="shared" si="91"/>
        <v>WSSFC-ULA-01</v>
      </c>
      <c r="J126" s="3" t="str" cm="1">
        <f t="array" ref="J126">_xlfn.TEXTSPLIT(I126,CHAR(10),,TRUE,0)</f>
        <v>WSSFC-ULA-01</v>
      </c>
      <c r="AX126" s="416" t="str">
        <f t="shared" si="49"/>
        <v>WSSFC-ULA-01|2|4\WSSFC-ULA</v>
      </c>
      <c r="AY126" s="416" t="str">
        <f t="shared" si="50"/>
        <v/>
      </c>
      <c r="AZ126" s="416" t="str">
        <f t="shared" si="51"/>
        <v/>
      </c>
      <c r="BA126" s="416" t="str">
        <f t="shared" si="52"/>
        <v/>
      </c>
      <c r="BB126" s="416" t="str">
        <f t="shared" si="53"/>
        <v/>
      </c>
      <c r="BC126" s="416" t="str">
        <f t="shared" si="54"/>
        <v/>
      </c>
      <c r="BD126" s="416" t="str">
        <f t="shared" si="55"/>
        <v/>
      </c>
      <c r="BE126" s="416" t="str">
        <f t="shared" si="56"/>
        <v/>
      </c>
      <c r="BF126" s="416" t="str">
        <f t="shared" si="57"/>
        <v/>
      </c>
      <c r="BG126" s="416" t="str">
        <f t="shared" si="58"/>
        <v/>
      </c>
      <c r="BH126" s="416" t="str">
        <f t="shared" si="59"/>
        <v/>
      </c>
      <c r="BI126" s="416" t="str">
        <f t="shared" si="60"/>
        <v/>
      </c>
      <c r="BJ126" s="416" t="str">
        <f t="shared" si="61"/>
        <v/>
      </c>
      <c r="BK126" s="416" t="str">
        <f t="shared" si="62"/>
        <v/>
      </c>
      <c r="BL126" s="416" t="str">
        <f t="shared" si="63"/>
        <v/>
      </c>
      <c r="BM126" s="416" t="str">
        <f t="shared" si="64"/>
        <v/>
      </c>
      <c r="BN126" s="416" t="str">
        <f t="shared" si="65"/>
        <v/>
      </c>
      <c r="BO126" s="416" t="str">
        <f t="shared" si="66"/>
        <v/>
      </c>
      <c r="BP126" s="416" t="str">
        <f t="shared" si="67"/>
        <v/>
      </c>
      <c r="BQ126" s="416" t="str">
        <f t="shared" si="68"/>
        <v/>
      </c>
      <c r="BR126" s="416" t="str">
        <f t="shared" si="69"/>
        <v/>
      </c>
      <c r="BS126" s="416" t="str">
        <f t="shared" si="70"/>
        <v/>
      </c>
      <c r="BT126" s="416" t="str">
        <f t="shared" si="71"/>
        <v/>
      </c>
      <c r="BU126" s="416" t="str">
        <f t="shared" si="72"/>
        <v/>
      </c>
      <c r="BV126" s="416" t="str">
        <f t="shared" si="73"/>
        <v/>
      </c>
      <c r="BW126" s="416" t="str">
        <f t="shared" si="74"/>
        <v/>
      </c>
      <c r="BX126" s="416" t="str">
        <f t="shared" si="75"/>
        <v/>
      </c>
      <c r="BY126" s="416" t="str">
        <f t="shared" si="76"/>
        <v/>
      </c>
      <c r="BZ126" s="416" t="str">
        <f t="shared" si="77"/>
        <v/>
      </c>
      <c r="CA126" s="416" t="str">
        <f t="shared" si="78"/>
        <v/>
      </c>
      <c r="CB126" s="416" t="str">
        <f t="shared" si="79"/>
        <v/>
      </c>
      <c r="CC126" s="416" t="str">
        <f t="shared" si="80"/>
        <v/>
      </c>
      <c r="CD126" s="416" t="str">
        <f t="shared" si="81"/>
        <v/>
      </c>
      <c r="CE126" s="416" t="str">
        <f t="shared" si="82"/>
        <v/>
      </c>
      <c r="CF126" s="416" t="str">
        <f t="shared" si="83"/>
        <v/>
      </c>
      <c r="CG126" s="416" t="str">
        <f t="shared" si="84"/>
        <v/>
      </c>
      <c r="CH126" s="416" t="str">
        <f t="shared" si="85"/>
        <v/>
      </c>
      <c r="CI126" s="416" t="str">
        <f t="shared" si="86"/>
        <v/>
      </c>
      <c r="CJ126" s="416" t="str">
        <f t="shared" si="87"/>
        <v/>
      </c>
      <c r="CK126" s="416" t="str">
        <f t="shared" si="88"/>
        <v/>
      </c>
    </row>
    <row r="127" spans="1:89" ht="49.5">
      <c r="A127" s="3">
        <v>127</v>
      </c>
      <c r="B127" s="3" t="str">
        <v>ULC-4</v>
      </c>
      <c r="C127" s="3" t="str">
        <v>WSSFC-ULC-4</v>
      </c>
      <c r="D127" s="3" t="str">
        <v>|SKU|Firmware Version|Item codes|Hardware Version|FW Released Date (DD/MMM/YYYY)|Summary Information about FW|Sensor Type ID|SKU Name for Software|Edit Date
(DD/MMM/YYYY)|Edit by|Edit Content|Status (Draft, Final)|||||||</v>
      </c>
      <c r="E127" s="3" t="str">
        <v>|WSSFC-ULC|4|WSSFC-ULC-01
WSSFD-ULC-IP67
WSSFD-ULC-IP68|2|45433|*Add RC3, RC5, RC6, RC7
*Add OTHER_INFOR
*Update downlink function
*Add sampling status
*Update lowest cycle period of 15 minutes|14|Daviteq Sigfox Ultrasonic Liquid Level (ULC) Sensor|45437|Engineering Team|Update downlink 0 descriptions|Final|||||||</v>
      </c>
      <c r="F127" s="3" t="str">
        <f t="shared" si="45"/>
        <v>WSSFC-ULC</v>
      </c>
      <c r="G127" s="3" t="str">
        <f t="shared" si="89"/>
        <v>4</v>
      </c>
      <c r="H127" s="50" t="str">
        <f t="shared" si="90"/>
        <v>2</v>
      </c>
      <c r="I127" s="50" t="str">
        <f t="shared" si="91"/>
        <v>WSSFC-ULC-01
WSSFD-ULC-IP67
WSSFD-ULC-IP68</v>
      </c>
      <c r="J127" s="3" t="str" cm="1">
        <f t="array" ref="J127:L127">_xlfn.TEXTSPLIT(I127,CHAR(10),,TRUE,0)</f>
        <v>WSSFC-ULC-01</v>
      </c>
      <c r="K127" s="3" t="str">
        <v>WSSFD-ULC-IP67</v>
      </c>
      <c r="L127" s="3" t="str">
        <v>WSSFD-ULC-IP68</v>
      </c>
      <c r="AX127" s="416" t="str">
        <f t="shared" si="49"/>
        <v>WSSFC-ULC-01|2|4\WSSFC-ULC</v>
      </c>
      <c r="AY127" s="416" t="str">
        <f t="shared" si="50"/>
        <v>WSSFD-ULC-IP67|2|4\WSSFC-ULC</v>
      </c>
      <c r="AZ127" s="416" t="str">
        <f t="shared" si="51"/>
        <v>WSSFD-ULC-IP68|2|4\WSSFC-ULC</v>
      </c>
      <c r="BA127" s="416" t="str">
        <f t="shared" si="52"/>
        <v/>
      </c>
      <c r="BB127" s="416" t="str">
        <f t="shared" si="53"/>
        <v/>
      </c>
      <c r="BC127" s="416" t="str">
        <f t="shared" si="54"/>
        <v/>
      </c>
      <c r="BD127" s="416" t="str">
        <f t="shared" si="55"/>
        <v/>
      </c>
      <c r="BE127" s="416" t="str">
        <f t="shared" si="56"/>
        <v/>
      </c>
      <c r="BF127" s="416" t="str">
        <f t="shared" si="57"/>
        <v/>
      </c>
      <c r="BG127" s="416" t="str">
        <f t="shared" si="58"/>
        <v/>
      </c>
      <c r="BH127" s="416" t="str">
        <f t="shared" si="59"/>
        <v/>
      </c>
      <c r="BI127" s="416" t="str">
        <f t="shared" si="60"/>
        <v/>
      </c>
      <c r="BJ127" s="416" t="str">
        <f t="shared" si="61"/>
        <v/>
      </c>
      <c r="BK127" s="416" t="str">
        <f t="shared" si="62"/>
        <v/>
      </c>
      <c r="BL127" s="416" t="str">
        <f t="shared" si="63"/>
        <v/>
      </c>
      <c r="BM127" s="416" t="str">
        <f t="shared" si="64"/>
        <v/>
      </c>
      <c r="BN127" s="416" t="str">
        <f t="shared" si="65"/>
        <v/>
      </c>
      <c r="BO127" s="416" t="str">
        <f t="shared" si="66"/>
        <v/>
      </c>
      <c r="BP127" s="416" t="str">
        <f t="shared" si="67"/>
        <v/>
      </c>
      <c r="BQ127" s="416" t="str">
        <f t="shared" si="68"/>
        <v/>
      </c>
      <c r="BR127" s="416" t="str">
        <f t="shared" si="69"/>
        <v/>
      </c>
      <c r="BS127" s="416" t="str">
        <f t="shared" si="70"/>
        <v/>
      </c>
      <c r="BT127" s="416" t="str">
        <f t="shared" si="71"/>
        <v/>
      </c>
      <c r="BU127" s="416" t="str">
        <f t="shared" si="72"/>
        <v/>
      </c>
      <c r="BV127" s="416" t="str">
        <f t="shared" si="73"/>
        <v/>
      </c>
      <c r="BW127" s="416" t="str">
        <f t="shared" si="74"/>
        <v/>
      </c>
      <c r="BX127" s="416" t="str">
        <f t="shared" si="75"/>
        <v/>
      </c>
      <c r="BY127" s="416" t="str">
        <f t="shared" si="76"/>
        <v/>
      </c>
      <c r="BZ127" s="416" t="str">
        <f t="shared" si="77"/>
        <v/>
      </c>
      <c r="CA127" s="416" t="str">
        <f t="shared" si="78"/>
        <v/>
      </c>
      <c r="CB127" s="416" t="str">
        <f t="shared" si="79"/>
        <v/>
      </c>
      <c r="CC127" s="416" t="str">
        <f t="shared" si="80"/>
        <v/>
      </c>
      <c r="CD127" s="416" t="str">
        <f t="shared" si="81"/>
        <v/>
      </c>
      <c r="CE127" s="416" t="str">
        <f t="shared" si="82"/>
        <v/>
      </c>
      <c r="CF127" s="416" t="str">
        <f t="shared" si="83"/>
        <v/>
      </c>
      <c r="CG127" s="416" t="str">
        <f t="shared" si="84"/>
        <v/>
      </c>
      <c r="CH127" s="416" t="str">
        <f t="shared" si="85"/>
        <v/>
      </c>
      <c r="CI127" s="416" t="str">
        <f t="shared" si="86"/>
        <v/>
      </c>
      <c r="CJ127" s="416" t="str">
        <f t="shared" si="87"/>
        <v/>
      </c>
      <c r="CK127" s="416" t="str">
        <f t="shared" si="88"/>
        <v/>
      </c>
    </row>
    <row r="128" spans="1:89" ht="33">
      <c r="A128" s="3">
        <v>128</v>
      </c>
      <c r="B128" s="3" t="str">
        <v>SMT-2</v>
      </c>
      <c r="C128" s="3" t="str">
        <v>WSSFC-SMT-2</v>
      </c>
      <c r="D128" s="3" t="str">
        <v>|SKU|Firmware Version|Item codes|Hardware Version|FW Released Date (DD/MMM/YYYY)|Summary Information about FW|Sensor Type ID|SKU Name for Software|Edit Date
(DD/MMM/YYYY)|Edit by|Edit Content|Status (Draft, Final)|||||||</v>
      </c>
      <c r="E128" s="3" t="str">
        <v>|WSSFC-SMT|2|WSSFC-SMT-01
WSSFC-SMT-07|2|45287|*Add SENSING_MODULE_TYPE parameter to configure SMT07 or SMT01
*Add ALARM_TENTATIVE in uplink
*Add RC3, RC5, RC6, RC7
*Add OTHER_INFOR
* Update downlink parameters|12|Daviteq Sigfox Soil Moisture (SMT) Sensor|45303|Engineering Team|Update memory map description|Final|||||||</v>
      </c>
      <c r="F128" s="3" t="str">
        <f t="shared" si="45"/>
        <v>WSSFC-SMT</v>
      </c>
      <c r="G128" s="3" t="str">
        <f t="shared" si="89"/>
        <v>2</v>
      </c>
      <c r="H128" s="50" t="str">
        <f t="shared" si="90"/>
        <v>2</v>
      </c>
      <c r="I128" s="50" t="str">
        <f t="shared" si="91"/>
        <v>WSSFC-SMT-01
WSSFC-SMT-07</v>
      </c>
      <c r="J128" s="3" t="str" cm="1">
        <f t="array" ref="J128:K128">_xlfn.TEXTSPLIT(I128,CHAR(10),,TRUE,0)</f>
        <v>WSSFC-SMT-01</v>
      </c>
      <c r="K128" s="3" t="str">
        <v>WSSFC-SMT-07</v>
      </c>
      <c r="AX128" s="416" t="str">
        <f t="shared" si="49"/>
        <v>WSSFC-SMT-01|2|2\WSSFC-SMT</v>
      </c>
      <c r="AY128" s="416" t="str">
        <f t="shared" si="50"/>
        <v>WSSFC-SMT-07|2|2\WSSFC-SMT</v>
      </c>
      <c r="AZ128" s="416" t="str">
        <f t="shared" si="51"/>
        <v/>
      </c>
      <c r="BA128" s="416" t="str">
        <f t="shared" si="52"/>
        <v/>
      </c>
      <c r="BB128" s="416" t="str">
        <f t="shared" si="53"/>
        <v/>
      </c>
      <c r="BC128" s="416" t="str">
        <f t="shared" si="54"/>
        <v/>
      </c>
      <c r="BD128" s="416" t="str">
        <f t="shared" si="55"/>
        <v/>
      </c>
      <c r="BE128" s="416" t="str">
        <f t="shared" si="56"/>
        <v/>
      </c>
      <c r="BF128" s="416" t="str">
        <f t="shared" si="57"/>
        <v/>
      </c>
      <c r="BG128" s="416" t="str">
        <f t="shared" si="58"/>
        <v/>
      </c>
      <c r="BH128" s="416" t="str">
        <f t="shared" si="59"/>
        <v/>
      </c>
      <c r="BI128" s="416" t="str">
        <f t="shared" si="60"/>
        <v/>
      </c>
      <c r="BJ128" s="416" t="str">
        <f t="shared" si="61"/>
        <v/>
      </c>
      <c r="BK128" s="416" t="str">
        <f t="shared" si="62"/>
        <v/>
      </c>
      <c r="BL128" s="416" t="str">
        <f t="shared" si="63"/>
        <v/>
      </c>
      <c r="BM128" s="416" t="str">
        <f t="shared" si="64"/>
        <v/>
      </c>
      <c r="BN128" s="416" t="str">
        <f t="shared" si="65"/>
        <v/>
      </c>
      <c r="BO128" s="416" t="str">
        <f t="shared" si="66"/>
        <v/>
      </c>
      <c r="BP128" s="416" t="str">
        <f t="shared" si="67"/>
        <v/>
      </c>
      <c r="BQ128" s="416" t="str">
        <f t="shared" si="68"/>
        <v/>
      </c>
      <c r="BR128" s="416" t="str">
        <f t="shared" si="69"/>
        <v/>
      </c>
      <c r="BS128" s="416" t="str">
        <f t="shared" si="70"/>
        <v/>
      </c>
      <c r="BT128" s="416" t="str">
        <f t="shared" si="71"/>
        <v/>
      </c>
      <c r="BU128" s="416" t="str">
        <f t="shared" si="72"/>
        <v/>
      </c>
      <c r="BV128" s="416" t="str">
        <f t="shared" si="73"/>
        <v/>
      </c>
      <c r="BW128" s="416" t="str">
        <f t="shared" si="74"/>
        <v/>
      </c>
      <c r="BX128" s="416" t="str">
        <f t="shared" si="75"/>
        <v/>
      </c>
      <c r="BY128" s="416" t="str">
        <f t="shared" si="76"/>
        <v/>
      </c>
      <c r="BZ128" s="416" t="str">
        <f t="shared" si="77"/>
        <v/>
      </c>
      <c r="CA128" s="416" t="str">
        <f t="shared" si="78"/>
        <v/>
      </c>
      <c r="CB128" s="416" t="str">
        <f t="shared" si="79"/>
        <v/>
      </c>
      <c r="CC128" s="416" t="str">
        <f t="shared" si="80"/>
        <v/>
      </c>
      <c r="CD128" s="416" t="str">
        <f t="shared" si="81"/>
        <v/>
      </c>
      <c r="CE128" s="416" t="str">
        <f t="shared" si="82"/>
        <v/>
      </c>
      <c r="CF128" s="416" t="str">
        <f t="shared" si="83"/>
        <v/>
      </c>
      <c r="CG128" s="416" t="str">
        <f t="shared" si="84"/>
        <v/>
      </c>
      <c r="CH128" s="416" t="str">
        <f t="shared" si="85"/>
        <v/>
      </c>
      <c r="CI128" s="416" t="str">
        <f t="shared" si="86"/>
        <v/>
      </c>
      <c r="CJ128" s="416" t="str">
        <f t="shared" si="87"/>
        <v/>
      </c>
      <c r="CK128" s="416" t="str">
        <f t="shared" si="88"/>
        <v/>
      </c>
    </row>
    <row r="129" spans="1:89" ht="33">
      <c r="A129" s="3">
        <v>129</v>
      </c>
      <c r="B129" s="3" t="str">
        <v>SMT-3</v>
      </c>
      <c r="C129" s="3" t="str">
        <v>WSSFC-SMT-3</v>
      </c>
      <c r="D129" s="3" t="str">
        <v>|SKU|Firmware Version|Item codes|Hardware Version|FW Released Date (DD/MMM/YYYY)|Summary Information about FW|Sensor Type ID|SKU Name for Software|Edit Date
(DD/MMM/YYYY)|Edit by|Edit Content|Status (Draft, Final)|||||||</v>
      </c>
      <c r="E129" s="3" t="str">
        <v>|WSSFC-SMT|3|WSSFC-SMT-01
WSSFC-SMT-07|3|45678|*Update hardware
*Change cycle period, alarm period, measure period from 10 minutes to 15 minutes
*Update sequence number
*Add PRODUCTION_CYCLE|12|Daviteq Sigfox Soil Moisture (SMT) Sensor|45679|Engineering Team|Update memory map description|Final|||||||</v>
      </c>
      <c r="F129" s="3" t="str">
        <f t="shared" si="45"/>
        <v>WSSFC-SMT</v>
      </c>
      <c r="G129" s="3" t="str">
        <f t="shared" si="89"/>
        <v>3</v>
      </c>
      <c r="H129" s="50" t="str">
        <f t="shared" si="90"/>
        <v>3</v>
      </c>
      <c r="I129" s="50" t="str">
        <f t="shared" si="91"/>
        <v>WSSFC-SMT-01
WSSFC-SMT-07</v>
      </c>
      <c r="J129" s="3" t="str" cm="1">
        <f t="array" ref="J129:K129">_xlfn.TEXTSPLIT(I129,CHAR(10),,TRUE,0)</f>
        <v>WSSFC-SMT-01</v>
      </c>
      <c r="K129" s="3" t="str">
        <v>WSSFC-SMT-07</v>
      </c>
      <c r="AX129" s="416" t="str">
        <f t="shared" si="49"/>
        <v>WSSFC-SMT-01|3|3\WSSFC-SMT</v>
      </c>
      <c r="AY129" s="416" t="str">
        <f t="shared" si="50"/>
        <v>WSSFC-SMT-07|3|3\WSSFC-SMT</v>
      </c>
      <c r="AZ129" s="416" t="str">
        <f t="shared" si="51"/>
        <v/>
      </c>
      <c r="BA129" s="416" t="str">
        <f t="shared" si="52"/>
        <v/>
      </c>
      <c r="BB129" s="416" t="str">
        <f t="shared" si="53"/>
        <v/>
      </c>
      <c r="BC129" s="416" t="str">
        <f t="shared" si="54"/>
        <v/>
      </c>
      <c r="BD129" s="416" t="str">
        <f t="shared" si="55"/>
        <v/>
      </c>
      <c r="BE129" s="416" t="str">
        <f t="shared" si="56"/>
        <v/>
      </c>
      <c r="BF129" s="416" t="str">
        <f t="shared" si="57"/>
        <v/>
      </c>
      <c r="BG129" s="416" t="str">
        <f t="shared" si="58"/>
        <v/>
      </c>
      <c r="BH129" s="416" t="str">
        <f t="shared" si="59"/>
        <v/>
      </c>
      <c r="BI129" s="416" t="str">
        <f t="shared" si="60"/>
        <v/>
      </c>
      <c r="BJ129" s="416" t="str">
        <f t="shared" si="61"/>
        <v/>
      </c>
      <c r="BK129" s="416" t="str">
        <f t="shared" si="62"/>
        <v/>
      </c>
      <c r="BL129" s="416" t="str">
        <f t="shared" si="63"/>
        <v/>
      </c>
      <c r="BM129" s="416" t="str">
        <f t="shared" si="64"/>
        <v/>
      </c>
      <c r="BN129" s="416" t="str">
        <f t="shared" si="65"/>
        <v/>
      </c>
      <c r="BO129" s="416" t="str">
        <f t="shared" si="66"/>
        <v/>
      </c>
      <c r="BP129" s="416" t="str">
        <f t="shared" si="67"/>
        <v/>
      </c>
      <c r="BQ129" s="416" t="str">
        <f t="shared" si="68"/>
        <v/>
      </c>
      <c r="BR129" s="416" t="str">
        <f t="shared" si="69"/>
        <v/>
      </c>
      <c r="BS129" s="416" t="str">
        <f t="shared" si="70"/>
        <v/>
      </c>
      <c r="BT129" s="416" t="str">
        <f t="shared" si="71"/>
        <v/>
      </c>
      <c r="BU129" s="416" t="str">
        <f t="shared" si="72"/>
        <v/>
      </c>
      <c r="BV129" s="416" t="str">
        <f t="shared" si="73"/>
        <v/>
      </c>
      <c r="BW129" s="416" t="str">
        <f t="shared" si="74"/>
        <v/>
      </c>
      <c r="BX129" s="416" t="str">
        <f t="shared" si="75"/>
        <v/>
      </c>
      <c r="BY129" s="416" t="str">
        <f t="shared" si="76"/>
        <v/>
      </c>
      <c r="BZ129" s="416" t="str">
        <f t="shared" si="77"/>
        <v/>
      </c>
      <c r="CA129" s="416" t="str">
        <f t="shared" si="78"/>
        <v/>
      </c>
      <c r="CB129" s="416" t="str">
        <f t="shared" si="79"/>
        <v/>
      </c>
      <c r="CC129" s="416" t="str">
        <f t="shared" si="80"/>
        <v/>
      </c>
      <c r="CD129" s="416" t="str">
        <f t="shared" si="81"/>
        <v/>
      </c>
      <c r="CE129" s="416" t="str">
        <f t="shared" si="82"/>
        <v/>
      </c>
      <c r="CF129" s="416" t="str">
        <f t="shared" si="83"/>
        <v/>
      </c>
      <c r="CG129" s="416" t="str">
        <f t="shared" si="84"/>
        <v/>
      </c>
      <c r="CH129" s="416" t="str">
        <f t="shared" si="85"/>
        <v/>
      </c>
      <c r="CI129" s="416" t="str">
        <f t="shared" si="86"/>
        <v/>
      </c>
      <c r="CJ129" s="416" t="str">
        <f t="shared" si="87"/>
        <v/>
      </c>
      <c r="CK129" s="416" t="str">
        <f t="shared" si="88"/>
        <v/>
      </c>
    </row>
    <row r="130" spans="1:89" ht="115.5">
      <c r="A130" s="3">
        <v>130</v>
      </c>
      <c r="B130" s="3" t="str">
        <v>GCB-1</v>
      </c>
      <c r="C130" s="3" t="str">
        <v>WSSFC-GCB-1</v>
      </c>
      <c r="D130" s="3" t="str">
        <v>|SKU|Firmware Version|Item codes|Hardware Version|FW Released Date (DD/MMM/YYYY)|Summary Information about FW|Sensor Type ID|SKU Name for Software|Edit Date
(DD/MMM/YYYY)|Edit by|Edit Content|Status (Draft, Final)|||||||</v>
      </c>
      <c r="E130" s="3" t="str">
        <v>|WSSFC-GCB|1|WSSFC-GCB-CH4-01
WSSFC-GCB-C3H8-01
WSSFC-GCB-CO-500
WSSFC-GCB-H2S-100
WSSFC-GCB-H2-1K
WSSFC-GCB-NH3-100
WSSFC-GCB-CL2-20|1|45478|Initial Version|47|Daviteq Sigfox Gas Sensor with Siren for Industrial Safety|45480|Engineering Team|Update memory map description|Final|||||||</v>
      </c>
      <c r="F130" s="3" t="str">
        <f t="shared" si="45"/>
        <v>WSSFC-GCB</v>
      </c>
      <c r="G130" s="3" t="str">
        <f t="shared" si="89"/>
        <v>1</v>
      </c>
      <c r="H130" s="50" t="str">
        <f t="shared" si="90"/>
        <v>1</v>
      </c>
      <c r="I130" s="50" t="str">
        <f t="shared" si="91"/>
        <v>WSSFC-GCB-CH4-01
WSSFC-GCB-C3H8-01
WSSFC-GCB-CO-500
WSSFC-GCB-H2S-100
WSSFC-GCB-H2-1K
WSSFC-GCB-NH3-100
WSSFC-GCB-CL2-20</v>
      </c>
      <c r="J130" s="3" t="str" cm="1">
        <f t="array" ref="J130:P130">_xlfn.TEXTSPLIT(I130,CHAR(10),,TRUE,0)</f>
        <v>WSSFC-GCB-CH4-01</v>
      </c>
      <c r="K130" s="3" t="str">
        <v>WSSFC-GCB-C3H8-01</v>
      </c>
      <c r="L130" s="3" t="str">
        <v>WSSFC-GCB-CO-500</v>
      </c>
      <c r="M130" s="3" t="str">
        <v>WSSFC-GCB-H2S-100</v>
      </c>
      <c r="N130" s="3" t="str">
        <v>WSSFC-GCB-H2-1K</v>
      </c>
      <c r="O130" s="3" t="str">
        <v>WSSFC-GCB-NH3-100</v>
      </c>
      <c r="P130" s="3" t="str">
        <v>WSSFC-GCB-CL2-20</v>
      </c>
      <c r="AX130" s="416" t="str">
        <f t="shared" si="49"/>
        <v>WSSFC-GCB-CH4-01|1|1\WSSFC-GCB</v>
      </c>
      <c r="AY130" s="416" t="str">
        <f t="shared" si="50"/>
        <v>WSSFC-GCB-C3H8-01|1|1\WSSFC-GCB</v>
      </c>
      <c r="AZ130" s="416" t="str">
        <f t="shared" si="51"/>
        <v>WSSFC-GCB-CO-500|1|1\WSSFC-GCB</v>
      </c>
      <c r="BA130" s="416" t="str">
        <f t="shared" si="52"/>
        <v>WSSFC-GCB-H2S-100|1|1\WSSFC-GCB</v>
      </c>
      <c r="BB130" s="416" t="str">
        <f t="shared" si="53"/>
        <v>WSSFC-GCB-H2-1K|1|1\WSSFC-GCB</v>
      </c>
      <c r="BC130" s="416" t="str">
        <f t="shared" si="54"/>
        <v>WSSFC-GCB-NH3-100|1|1\WSSFC-GCB</v>
      </c>
      <c r="BD130" s="416" t="str">
        <f t="shared" si="55"/>
        <v>WSSFC-GCB-CL2-20|1|1\WSSFC-GCB</v>
      </c>
      <c r="BE130" s="416" t="str">
        <f t="shared" si="56"/>
        <v/>
      </c>
      <c r="BF130" s="416" t="str">
        <f t="shared" si="57"/>
        <v/>
      </c>
      <c r="BG130" s="416" t="str">
        <f t="shared" si="58"/>
        <v/>
      </c>
      <c r="BH130" s="416" t="str">
        <f t="shared" si="59"/>
        <v/>
      </c>
      <c r="BI130" s="416" t="str">
        <f t="shared" si="60"/>
        <v/>
      </c>
      <c r="BJ130" s="416" t="str">
        <f t="shared" si="61"/>
        <v/>
      </c>
      <c r="BK130" s="416" t="str">
        <f t="shared" si="62"/>
        <v/>
      </c>
      <c r="BL130" s="416" t="str">
        <f t="shared" si="63"/>
        <v/>
      </c>
      <c r="BM130" s="416" t="str">
        <f t="shared" si="64"/>
        <v/>
      </c>
      <c r="BN130" s="416" t="str">
        <f t="shared" si="65"/>
        <v/>
      </c>
      <c r="BO130" s="416" t="str">
        <f t="shared" si="66"/>
        <v/>
      </c>
      <c r="BP130" s="416" t="str">
        <f t="shared" si="67"/>
        <v/>
      </c>
      <c r="BQ130" s="416" t="str">
        <f t="shared" si="68"/>
        <v/>
      </c>
      <c r="BR130" s="416" t="str">
        <f t="shared" si="69"/>
        <v/>
      </c>
      <c r="BS130" s="416" t="str">
        <f t="shared" si="70"/>
        <v/>
      </c>
      <c r="BT130" s="416" t="str">
        <f t="shared" si="71"/>
        <v/>
      </c>
      <c r="BU130" s="416" t="str">
        <f t="shared" si="72"/>
        <v/>
      </c>
      <c r="BV130" s="416" t="str">
        <f t="shared" si="73"/>
        <v/>
      </c>
      <c r="BW130" s="416" t="str">
        <f t="shared" si="74"/>
        <v/>
      </c>
      <c r="BX130" s="416" t="str">
        <f t="shared" si="75"/>
        <v/>
      </c>
      <c r="BY130" s="416" t="str">
        <f t="shared" si="76"/>
        <v/>
      </c>
      <c r="BZ130" s="416" t="str">
        <f t="shared" si="77"/>
        <v/>
      </c>
      <c r="CA130" s="416" t="str">
        <f t="shared" si="78"/>
        <v/>
      </c>
      <c r="CB130" s="416" t="str">
        <f t="shared" si="79"/>
        <v/>
      </c>
      <c r="CC130" s="416" t="str">
        <f t="shared" si="80"/>
        <v/>
      </c>
      <c r="CD130" s="416" t="str">
        <f t="shared" si="81"/>
        <v/>
      </c>
      <c r="CE130" s="416" t="str">
        <f t="shared" si="82"/>
        <v/>
      </c>
      <c r="CF130" s="416" t="str">
        <f t="shared" si="83"/>
        <v/>
      </c>
      <c r="CG130" s="416" t="str">
        <f t="shared" si="84"/>
        <v/>
      </c>
      <c r="CH130" s="416" t="str">
        <f t="shared" si="85"/>
        <v/>
      </c>
      <c r="CI130" s="416" t="str">
        <f t="shared" si="86"/>
        <v/>
      </c>
      <c r="CJ130" s="416" t="str">
        <f t="shared" si="87"/>
        <v/>
      </c>
      <c r="CK130" s="416" t="str">
        <f t="shared" si="88"/>
        <v/>
      </c>
    </row>
    <row r="131" spans="1:89" ht="165">
      <c r="A131" s="3">
        <v>131</v>
      </c>
      <c r="B131" s="3" t="str">
        <v>EXPPS-6</v>
      </c>
      <c r="C131" s="3" t="str">
        <v>WSSFC-EXPPS-6</v>
      </c>
      <c r="D131" s="3" t="str">
        <v>|SKU|Firmware Version|Item codes|Hardware Version|FW Released Date (DD/MMM/YYYY)|Summary Information about FW|Sensor Type ID|SKU Name for Software|Edit Date
(DD/MMM/YYYY)|Edit by|Edit Content|Status (Draft, Final)|||||||</v>
      </c>
      <c r="E131" s="3" t="str">
        <v>|WSSFC-EXPPS|6|UPG-WSSFCEX-PPS-10
UPG-WSSFCEX-PPS-100
UPG-WSSFCEX-PPS-200
UPG-WSSFCEX-PPS-300
WSSFCEX-PPS-G10-01
WSSFCEX-PPS-G100-01
WSSFCEX-PPS-G1000-01
WSSFCEX-PPS-G20-01
WSSFCEX-PPS-G200-01
WSSFCEX-PPS-G400-01|3|45614|*Change new HW (HW 3)
*Update cycle of 15-minute for cyclic data, measure period, and alarm period
*Add RC3, RC5, RC6, RC7
*Add OTHER_INFOR,
PRODUCTION_CYCLE, RAW_VALUE, SCALED_VALUE
*Update succesive sequence number|29|Daviteq Sigfox Exd Pressure (PPS) Sensor|45616|Engineering Team|Update downlink 0 description|Final|||||||</v>
      </c>
      <c r="F131" s="3" t="str">
        <f t="shared" si="45"/>
        <v>WSSFC-EXPPS</v>
      </c>
      <c r="G131" s="3" t="str">
        <f t="shared" si="89"/>
        <v>6</v>
      </c>
      <c r="H131" s="50" t="str">
        <f t="shared" si="90"/>
        <v>3</v>
      </c>
      <c r="I131" s="50" t="str">
        <f t="shared" si="91"/>
        <v>UPG-WSSFCEX-PPS-10
UPG-WSSFCEX-PPS-100
UPG-WSSFCEX-PPS-200
UPG-WSSFCEX-PPS-300
WSSFCEX-PPS-G10-01
WSSFCEX-PPS-G100-01
WSSFCEX-PPS-G1000-01
WSSFCEX-PPS-G20-01
WSSFCEX-PPS-G200-01
WSSFCEX-PPS-G400-01</v>
      </c>
      <c r="J131" s="3" t="str" cm="1">
        <f t="array" ref="J131:S131">_xlfn.TEXTSPLIT(I131,CHAR(10),,TRUE,0)</f>
        <v>UPG-WSSFCEX-PPS-10</v>
      </c>
      <c r="K131" s="3" t="str">
        <v>UPG-WSSFCEX-PPS-100</v>
      </c>
      <c r="L131" s="3" t="str">
        <v>UPG-WSSFCEX-PPS-200</v>
      </c>
      <c r="M131" s="3" t="str">
        <v>UPG-WSSFCEX-PPS-300</v>
      </c>
      <c r="N131" s="3" t="str">
        <v>WSSFCEX-PPS-G10-01</v>
      </c>
      <c r="O131" s="3" t="str">
        <v>WSSFCEX-PPS-G100-01</v>
      </c>
      <c r="P131" s="3" t="str">
        <v>WSSFCEX-PPS-G1000-01</v>
      </c>
      <c r="Q131" s="3" t="str">
        <v>WSSFCEX-PPS-G20-01</v>
      </c>
      <c r="R131" s="3" t="str">
        <v>WSSFCEX-PPS-G200-01</v>
      </c>
      <c r="S131" s="3" t="str">
        <v>WSSFCEX-PPS-G400-01</v>
      </c>
      <c r="AX131" s="416" t="str">
        <f t="shared" si="49"/>
        <v>UPG-WSSFCEX-PPS-10|3|6\WSSFC-EXPPS</v>
      </c>
      <c r="AY131" s="416" t="str">
        <f t="shared" si="50"/>
        <v>UPG-WSSFCEX-PPS-100|3|6\WSSFC-EXPPS</v>
      </c>
      <c r="AZ131" s="416" t="str">
        <f t="shared" si="51"/>
        <v>UPG-WSSFCEX-PPS-200|3|6\WSSFC-EXPPS</v>
      </c>
      <c r="BA131" s="416" t="str">
        <f t="shared" si="52"/>
        <v>UPG-WSSFCEX-PPS-300|3|6\WSSFC-EXPPS</v>
      </c>
      <c r="BB131" s="416" t="str">
        <f t="shared" si="53"/>
        <v>WSSFCEX-PPS-G10-01|3|6\WSSFC-EXPPS</v>
      </c>
      <c r="BC131" s="416" t="str">
        <f t="shared" si="54"/>
        <v>WSSFCEX-PPS-G100-01|3|6\WSSFC-EXPPS</v>
      </c>
      <c r="BD131" s="416" t="str">
        <f t="shared" si="55"/>
        <v>WSSFCEX-PPS-G1000-01|3|6\WSSFC-EXPPS</v>
      </c>
      <c r="BE131" s="416" t="str">
        <f t="shared" si="56"/>
        <v>WSSFCEX-PPS-G20-01|3|6\WSSFC-EXPPS</v>
      </c>
      <c r="BF131" s="416" t="str">
        <f t="shared" si="57"/>
        <v>WSSFCEX-PPS-G200-01|3|6\WSSFC-EXPPS</v>
      </c>
      <c r="BG131" s="416" t="str">
        <f t="shared" si="58"/>
        <v>WSSFCEX-PPS-G400-01|3|6\WSSFC-EXPPS</v>
      </c>
      <c r="BH131" s="416" t="str">
        <f t="shared" si="59"/>
        <v/>
      </c>
      <c r="BI131" s="416" t="str">
        <f t="shared" si="60"/>
        <v/>
      </c>
      <c r="BJ131" s="416" t="str">
        <f t="shared" si="61"/>
        <v/>
      </c>
      <c r="BK131" s="416" t="str">
        <f t="shared" si="62"/>
        <v/>
      </c>
      <c r="BL131" s="416" t="str">
        <f t="shared" si="63"/>
        <v/>
      </c>
      <c r="BM131" s="416" t="str">
        <f t="shared" si="64"/>
        <v/>
      </c>
      <c r="BN131" s="416" t="str">
        <f t="shared" si="65"/>
        <v/>
      </c>
      <c r="BO131" s="416" t="str">
        <f t="shared" si="66"/>
        <v/>
      </c>
      <c r="BP131" s="416" t="str">
        <f t="shared" si="67"/>
        <v/>
      </c>
      <c r="BQ131" s="416" t="str">
        <f t="shared" si="68"/>
        <v/>
      </c>
      <c r="BR131" s="416" t="str">
        <f t="shared" si="69"/>
        <v/>
      </c>
      <c r="BS131" s="416" t="str">
        <f t="shared" si="70"/>
        <v/>
      </c>
      <c r="BT131" s="416" t="str">
        <f t="shared" si="71"/>
        <v/>
      </c>
      <c r="BU131" s="416" t="str">
        <f t="shared" si="72"/>
        <v/>
      </c>
      <c r="BV131" s="416" t="str">
        <f t="shared" si="73"/>
        <v/>
      </c>
      <c r="BW131" s="416" t="str">
        <f t="shared" si="74"/>
        <v/>
      </c>
      <c r="BX131" s="416" t="str">
        <f t="shared" si="75"/>
        <v/>
      </c>
      <c r="BY131" s="416" t="str">
        <f t="shared" si="76"/>
        <v/>
      </c>
      <c r="BZ131" s="416" t="str">
        <f t="shared" si="77"/>
        <v/>
      </c>
      <c r="CA131" s="416" t="str">
        <f t="shared" si="78"/>
        <v/>
      </c>
      <c r="CB131" s="416" t="str">
        <f t="shared" si="79"/>
        <v/>
      </c>
      <c r="CC131" s="416" t="str">
        <f t="shared" si="80"/>
        <v/>
      </c>
      <c r="CD131" s="416" t="str">
        <f t="shared" si="81"/>
        <v/>
      </c>
      <c r="CE131" s="416" t="str">
        <f t="shared" si="82"/>
        <v/>
      </c>
      <c r="CF131" s="416" t="str">
        <f t="shared" si="83"/>
        <v/>
      </c>
      <c r="CG131" s="416" t="str">
        <f t="shared" si="84"/>
        <v/>
      </c>
      <c r="CH131" s="416" t="str">
        <f t="shared" si="85"/>
        <v/>
      </c>
      <c r="CI131" s="416" t="str">
        <f t="shared" si="86"/>
        <v/>
      </c>
      <c r="CJ131" s="416" t="str">
        <f t="shared" si="87"/>
        <v/>
      </c>
      <c r="CK131" s="416" t="str">
        <f t="shared" si="88"/>
        <v/>
      </c>
    </row>
    <row r="132" spans="1:89" ht="16.5">
      <c r="A132" s="3">
        <v>132</v>
      </c>
      <c r="B132" s="3" t="str">
        <v>ULA-5</v>
      </c>
      <c r="C132" s="3" t="str">
        <v>WSSFC-ULA-5</v>
      </c>
      <c r="D132" s="3" t="str">
        <v>|SKU|Firmware Version|Item codes|Hardware Version|FW Released Date (DD/MMM/YYYY)|Summary Information about FW|Sensor Type ID|SKU Name for Software|Edit Date
(DD/MMM/YYYY)|Edit by|Edit Content|Status (Draft, Final)|||||||</v>
      </c>
      <c r="E132" s="3" t="str">
        <v>|WSSFC-ULA|5|WSSFC-ULA-01|2|45614|*Update 15 min alarm period, 15 min cyclic period, 15 min measure period
*Add PRODUCTION_CYCLE
*Update sensor ID, OTHER INFOR
*Update sequence number|48|Daviteq Sigfox Ultrasonic Trash Bin Level (ULA) Sensor|45617|Engineering Team|Update memmap description|Final|||||||</v>
      </c>
      <c r="F132" s="3" t="str">
        <f t="shared" si="45"/>
        <v>WSSFC-ULA</v>
      </c>
      <c r="G132" s="3" t="str">
        <f t="shared" si="89"/>
        <v>5</v>
      </c>
      <c r="H132" s="50" t="str">
        <f t="shared" si="90"/>
        <v>2</v>
      </c>
      <c r="I132" s="50" t="str">
        <f t="shared" si="91"/>
        <v>WSSFC-ULA-01</v>
      </c>
      <c r="J132" s="3" t="str" cm="1">
        <f t="array" ref="J132">_xlfn.TEXTSPLIT(I132,CHAR(10),,TRUE,0)</f>
        <v>WSSFC-ULA-01</v>
      </c>
      <c r="AX132" s="416" t="str">
        <f t="shared" si="49"/>
        <v>WSSFC-ULA-01|2|5\WSSFC-ULA</v>
      </c>
      <c r="AY132" s="416" t="str">
        <f t="shared" si="50"/>
        <v/>
      </c>
      <c r="AZ132" s="416" t="str">
        <f t="shared" si="51"/>
        <v/>
      </c>
      <c r="BA132" s="416" t="str">
        <f t="shared" si="52"/>
        <v/>
      </c>
      <c r="BB132" s="416" t="str">
        <f t="shared" si="53"/>
        <v/>
      </c>
      <c r="BC132" s="416" t="str">
        <f t="shared" si="54"/>
        <v/>
      </c>
      <c r="BD132" s="416" t="str">
        <f t="shared" si="55"/>
        <v/>
      </c>
      <c r="BE132" s="416" t="str">
        <f t="shared" si="56"/>
        <v/>
      </c>
      <c r="BF132" s="416" t="str">
        <f t="shared" si="57"/>
        <v/>
      </c>
      <c r="BG132" s="416" t="str">
        <f t="shared" si="58"/>
        <v/>
      </c>
      <c r="BH132" s="416" t="str">
        <f t="shared" si="59"/>
        <v/>
      </c>
      <c r="BI132" s="416" t="str">
        <f t="shared" si="60"/>
        <v/>
      </c>
      <c r="BJ132" s="416" t="str">
        <f t="shared" si="61"/>
        <v/>
      </c>
      <c r="BK132" s="416" t="str">
        <f t="shared" si="62"/>
        <v/>
      </c>
      <c r="BL132" s="416" t="str">
        <f t="shared" si="63"/>
        <v/>
      </c>
      <c r="BM132" s="416" t="str">
        <f t="shared" si="64"/>
        <v/>
      </c>
      <c r="BN132" s="416" t="str">
        <f t="shared" si="65"/>
        <v/>
      </c>
      <c r="BO132" s="416" t="str">
        <f t="shared" si="66"/>
        <v/>
      </c>
      <c r="BP132" s="416" t="str">
        <f t="shared" si="67"/>
        <v/>
      </c>
      <c r="BQ132" s="416" t="str">
        <f t="shared" si="68"/>
        <v/>
      </c>
      <c r="BR132" s="416" t="str">
        <f t="shared" si="69"/>
        <v/>
      </c>
      <c r="BS132" s="416" t="str">
        <f t="shared" si="70"/>
        <v/>
      </c>
      <c r="BT132" s="416" t="str">
        <f t="shared" si="71"/>
        <v/>
      </c>
      <c r="BU132" s="416" t="str">
        <f t="shared" si="72"/>
        <v/>
      </c>
      <c r="BV132" s="416" t="str">
        <f t="shared" si="73"/>
        <v/>
      </c>
      <c r="BW132" s="416" t="str">
        <f t="shared" si="74"/>
        <v/>
      </c>
      <c r="BX132" s="416" t="str">
        <f t="shared" si="75"/>
        <v/>
      </c>
      <c r="BY132" s="416" t="str">
        <f t="shared" si="76"/>
        <v/>
      </c>
      <c r="BZ132" s="416" t="str">
        <f t="shared" si="77"/>
        <v/>
      </c>
      <c r="CA132" s="416" t="str">
        <f t="shared" si="78"/>
        <v/>
      </c>
      <c r="CB132" s="416" t="str">
        <f t="shared" si="79"/>
        <v/>
      </c>
      <c r="CC132" s="416" t="str">
        <f t="shared" si="80"/>
        <v/>
      </c>
      <c r="CD132" s="416" t="str">
        <f t="shared" si="81"/>
        <v/>
      </c>
      <c r="CE132" s="416" t="str">
        <f t="shared" si="82"/>
        <v/>
      </c>
      <c r="CF132" s="416" t="str">
        <f t="shared" si="83"/>
        <v/>
      </c>
      <c r="CG132" s="416" t="str">
        <f t="shared" si="84"/>
        <v/>
      </c>
      <c r="CH132" s="416" t="str">
        <f t="shared" si="85"/>
        <v/>
      </c>
      <c r="CI132" s="416" t="str">
        <f t="shared" si="86"/>
        <v/>
      </c>
      <c r="CJ132" s="416" t="str">
        <f t="shared" si="87"/>
        <v/>
      </c>
      <c r="CK132" s="416" t="str">
        <f t="shared" si="88"/>
        <v/>
      </c>
    </row>
    <row r="133" spans="1:89" ht="49.5">
      <c r="A133" s="3">
        <v>133</v>
      </c>
      <c r="B133" s="3" t="str">
        <v>ULC-5</v>
      </c>
      <c r="C133" s="3" t="str">
        <v>WSSFC-ULC-5</v>
      </c>
      <c r="D133" s="3" t="str">
        <v>|SKU|Firmware Version|Item codes|Hardware Version|FW Released Date (DD/MMM/YYYY)|Summary Information about FW|Sensor Type ID|SKU Name for Software|Edit Date
(DD/MMM/YYYY)|Edit by|Edit Content|Status (Draft, Final)|||||||</v>
      </c>
      <c r="E133" s="3" t="str">
        <v>|WSSFC-ULC|5|WSSFC-ULC-01
WSSFD-ULC-IP67
WSSFD-ULC-IP68|2|45614|*Update 15 min measure period
*Add PRODUCTION_CYCLE
*Update OTHER INFOR
*Update sequence number|14|Daviteq Sigfox Ultrasonic Liquid Level (ULC) Sensor|45618|Engineering Team|Update downlink 0 description|Final|||||||</v>
      </c>
      <c r="F133" s="3" t="str">
        <f t="shared" ref="F133:F196" si="92">MID(C133,1,FIND("-",C133,7)-1)</f>
        <v>WSSFC-ULC</v>
      </c>
      <c r="G133" s="3" t="str">
        <f t="shared" si="89"/>
        <v>5</v>
      </c>
      <c r="H133" s="50" t="str">
        <f t="shared" si="90"/>
        <v>2</v>
      </c>
      <c r="I133" s="50" t="str">
        <f t="shared" si="91"/>
        <v>WSSFC-ULC-01
WSSFD-ULC-IP67
WSSFD-ULC-IP68</v>
      </c>
      <c r="J133" s="3" t="str" cm="1">
        <f t="array" ref="J133:L133">_xlfn.TEXTSPLIT(I133,CHAR(10),,TRUE,0)</f>
        <v>WSSFC-ULC-01</v>
      </c>
      <c r="K133" s="3" t="str">
        <v>WSSFD-ULC-IP67</v>
      </c>
      <c r="L133" s="3" t="str">
        <v>WSSFD-ULC-IP68</v>
      </c>
      <c r="AX133" s="416" t="str">
        <f t="shared" ref="AX133:AX196" si="93">IF(J133="","",J133&amp;"|"&amp;$H133&amp;"|"&amp;$G133&amp;"\"&amp;$F133)</f>
        <v>WSSFC-ULC-01|2|5\WSSFC-ULC</v>
      </c>
      <c r="AY133" s="416" t="str">
        <f t="shared" ref="AY133:AY196" si="94">IF(K133="","",K133&amp;"|"&amp;$H133&amp;"|"&amp;$G133&amp;"\"&amp;$F133)</f>
        <v>WSSFD-ULC-IP67|2|5\WSSFC-ULC</v>
      </c>
      <c r="AZ133" s="416" t="str">
        <f t="shared" ref="AZ133:AZ196" si="95">IF(L133="","",L133&amp;"|"&amp;$H133&amp;"|"&amp;$G133&amp;"\"&amp;$F133)</f>
        <v>WSSFD-ULC-IP68|2|5\WSSFC-ULC</v>
      </c>
      <c r="BA133" s="416" t="str">
        <f t="shared" ref="BA133:BA196" si="96">IF(M133="","",M133&amp;"|"&amp;$H133&amp;"|"&amp;$G133&amp;"\"&amp;$F133)</f>
        <v/>
      </c>
      <c r="BB133" s="416" t="str">
        <f t="shared" ref="BB133:BB196" si="97">IF(N133="","",N133&amp;"|"&amp;$H133&amp;"|"&amp;$G133&amp;"\"&amp;$F133)</f>
        <v/>
      </c>
      <c r="BC133" s="416" t="str">
        <f t="shared" ref="BC133:BC196" si="98">IF(O133="","",O133&amp;"|"&amp;$H133&amp;"|"&amp;$G133&amp;"\"&amp;$F133)</f>
        <v/>
      </c>
      <c r="BD133" s="416" t="str">
        <f t="shared" ref="BD133:BD196" si="99">IF(P133="","",P133&amp;"|"&amp;$H133&amp;"|"&amp;$G133&amp;"\"&amp;$F133)</f>
        <v/>
      </c>
      <c r="BE133" s="416" t="str">
        <f t="shared" ref="BE133:BE196" si="100">IF(Q133="","",Q133&amp;"|"&amp;$H133&amp;"|"&amp;$G133&amp;"\"&amp;$F133)</f>
        <v/>
      </c>
      <c r="BF133" s="416" t="str">
        <f t="shared" ref="BF133:BF196" si="101">IF(R133="","",R133&amp;"|"&amp;$H133&amp;"|"&amp;$G133&amp;"\"&amp;$F133)</f>
        <v/>
      </c>
      <c r="BG133" s="416" t="str">
        <f t="shared" ref="BG133:BG196" si="102">IF(S133="","",S133&amp;"|"&amp;$H133&amp;"|"&amp;$G133&amp;"\"&amp;$F133)</f>
        <v/>
      </c>
      <c r="BH133" s="416" t="str">
        <f t="shared" ref="BH133:BH196" si="103">IF(T133="","",T133&amp;"|"&amp;$H133&amp;"|"&amp;$G133&amp;"\"&amp;$F133)</f>
        <v/>
      </c>
      <c r="BI133" s="416" t="str">
        <f t="shared" ref="BI133:BI196" si="104">IF(U133="","",U133&amp;"|"&amp;$H133&amp;"|"&amp;$G133&amp;"\"&amp;$F133)</f>
        <v/>
      </c>
      <c r="BJ133" s="416" t="str">
        <f t="shared" ref="BJ133:BJ196" si="105">IF(V133="","",V133&amp;"|"&amp;$H133&amp;"|"&amp;$G133&amp;"\"&amp;$F133)</f>
        <v/>
      </c>
      <c r="BK133" s="416" t="str">
        <f t="shared" ref="BK133:BK196" si="106">IF(W133="","",W133&amp;"|"&amp;$H133&amp;"|"&amp;$G133&amp;"\"&amp;$F133)</f>
        <v/>
      </c>
      <c r="BL133" s="416" t="str">
        <f t="shared" ref="BL133:BL196" si="107">IF(X133="","",X133&amp;"|"&amp;$H133&amp;"|"&amp;$G133&amp;"\"&amp;$F133)</f>
        <v/>
      </c>
      <c r="BM133" s="416" t="str">
        <f t="shared" ref="BM133:BM196" si="108">IF(Y133="","",Y133&amp;"|"&amp;$H133&amp;"|"&amp;$G133&amp;"\"&amp;$F133)</f>
        <v/>
      </c>
      <c r="BN133" s="416" t="str">
        <f t="shared" ref="BN133:BN196" si="109">IF(Z133="","",Z133&amp;"|"&amp;$H133&amp;"|"&amp;$G133&amp;"\"&amp;$F133)</f>
        <v/>
      </c>
      <c r="BO133" s="416" t="str">
        <f t="shared" ref="BO133:BO196" si="110">IF(AA133="","",AA133&amp;"|"&amp;$H133&amp;"|"&amp;$G133&amp;"\"&amp;$F133)</f>
        <v/>
      </c>
      <c r="BP133" s="416" t="str">
        <f t="shared" ref="BP133:BP196" si="111">IF(AB133="","",AB133&amp;"|"&amp;$H133&amp;"|"&amp;$G133&amp;"\"&amp;$F133)</f>
        <v/>
      </c>
      <c r="BQ133" s="416" t="str">
        <f t="shared" ref="BQ133:BQ196" si="112">IF(AC133="","",AC133&amp;"|"&amp;$H133&amp;"|"&amp;$G133&amp;"\"&amp;$F133)</f>
        <v/>
      </c>
      <c r="BR133" s="416" t="str">
        <f t="shared" ref="BR133:BR196" si="113">IF(AD133="","",AD133&amp;"|"&amp;$H133&amp;"|"&amp;$G133&amp;"\"&amp;$F133)</f>
        <v/>
      </c>
      <c r="BS133" s="416" t="str">
        <f t="shared" ref="BS133:BS196" si="114">IF(AE133="","",AE133&amp;"|"&amp;$H133&amp;"|"&amp;$G133&amp;"\"&amp;$F133)</f>
        <v/>
      </c>
      <c r="BT133" s="416" t="str">
        <f t="shared" ref="BT133:BT196" si="115">IF(AF133="","",AF133&amp;"|"&amp;$H133&amp;"|"&amp;$G133&amp;"\"&amp;$F133)</f>
        <v/>
      </c>
      <c r="BU133" s="416" t="str">
        <f t="shared" ref="BU133:BU196" si="116">IF(AG133="","",AG133&amp;"|"&amp;$H133&amp;"|"&amp;$G133&amp;"\"&amp;$F133)</f>
        <v/>
      </c>
      <c r="BV133" s="416" t="str">
        <f t="shared" ref="BV133:BV196" si="117">IF(AH133="","",AH133&amp;"|"&amp;$H133&amp;"|"&amp;$G133&amp;"\"&amp;$F133)</f>
        <v/>
      </c>
      <c r="BW133" s="416" t="str">
        <f t="shared" ref="BW133:BW196" si="118">IF(AI133="","",AI133&amp;"|"&amp;$H133&amp;"|"&amp;$G133&amp;"\"&amp;$F133)</f>
        <v/>
      </c>
      <c r="BX133" s="416" t="str">
        <f t="shared" ref="BX133:BX196" si="119">IF(AJ133="","",AJ133&amp;"|"&amp;$H133&amp;"|"&amp;$G133&amp;"\"&amp;$F133)</f>
        <v/>
      </c>
      <c r="BY133" s="416" t="str">
        <f t="shared" ref="BY133:BY196" si="120">IF(AK133="","",AK133&amp;"|"&amp;$H133&amp;"|"&amp;$G133&amp;"\"&amp;$F133)</f>
        <v/>
      </c>
      <c r="BZ133" s="416" t="str">
        <f t="shared" ref="BZ133:BZ196" si="121">IF(AL133="","",AL133&amp;"|"&amp;$H133&amp;"|"&amp;$G133&amp;"\"&amp;$F133)</f>
        <v/>
      </c>
      <c r="CA133" s="416" t="str">
        <f t="shared" ref="CA133:CA196" si="122">IF(AM133="","",AM133&amp;"|"&amp;$H133&amp;"|"&amp;$G133&amp;"\"&amp;$F133)</f>
        <v/>
      </c>
      <c r="CB133" s="416" t="str">
        <f t="shared" ref="CB133:CB196" si="123">IF(AN133="","",AN133&amp;"|"&amp;$H133&amp;"|"&amp;$G133&amp;"\"&amp;$F133)</f>
        <v/>
      </c>
      <c r="CC133" s="416" t="str">
        <f t="shared" ref="CC133:CC196" si="124">IF(AO133="","",AO133&amp;"|"&amp;$H133&amp;"|"&amp;$G133&amp;"\"&amp;$F133)</f>
        <v/>
      </c>
      <c r="CD133" s="416" t="str">
        <f t="shared" ref="CD133:CD196" si="125">IF(AP133="","",AP133&amp;"|"&amp;$H133&amp;"|"&amp;$G133&amp;"\"&amp;$F133)</f>
        <v/>
      </c>
      <c r="CE133" s="416" t="str">
        <f t="shared" ref="CE133:CE196" si="126">IF(AQ133="","",AQ133&amp;"|"&amp;$H133&amp;"|"&amp;$G133&amp;"\"&amp;$F133)</f>
        <v/>
      </c>
      <c r="CF133" s="416" t="str">
        <f t="shared" ref="CF133:CF196" si="127">IF(AR133="","",AR133&amp;"|"&amp;$H133&amp;"|"&amp;$G133&amp;"\"&amp;$F133)</f>
        <v/>
      </c>
      <c r="CG133" s="416" t="str">
        <f t="shared" ref="CG133:CG196" si="128">IF(AS133="","",AS133&amp;"|"&amp;$H133&amp;"|"&amp;$G133&amp;"\"&amp;$F133)</f>
        <v/>
      </c>
      <c r="CH133" s="416" t="str">
        <f t="shared" ref="CH133:CH196" si="129">IF(AT133="","",AT133&amp;"|"&amp;$H133&amp;"|"&amp;$G133&amp;"\"&amp;$F133)</f>
        <v/>
      </c>
      <c r="CI133" s="416" t="str">
        <f t="shared" ref="CI133:CI196" si="130">IF(AU133="","",AU133&amp;"|"&amp;$H133&amp;"|"&amp;$G133&amp;"\"&amp;$F133)</f>
        <v/>
      </c>
      <c r="CJ133" s="416" t="str">
        <f t="shared" ref="CJ133:CJ196" si="131">IF(AV133="","",AV133&amp;"|"&amp;$H133&amp;"|"&amp;$G133&amp;"\"&amp;$F133)</f>
        <v/>
      </c>
      <c r="CK133" s="416" t="str">
        <f t="shared" ref="CK133:CK196" si="132">IF(AW133="","",AW133&amp;"|"&amp;$H133&amp;"|"&amp;$G133&amp;"\"&amp;$F133)</f>
        <v/>
      </c>
    </row>
    <row r="134" spans="1:89" ht="16.5">
      <c r="A134" s="3">
        <v>134</v>
      </c>
      <c r="B134" s="3" t="str">
        <v>LPC-3</v>
      </c>
      <c r="C134" s="3" t="str">
        <v>WSSFC-LPC-3</v>
      </c>
      <c r="D134" s="3" t="str">
        <v>|SKU|Firmware Version|Item codes|Hardware Version|FW Released Date (DD/MMM/YYYY)|Summary Information about FW|Sensor Type ID|SKU Name for Software|Edit Date
(DD/MMM/YYYY)|Edit by|Edit Content|Status (Draft, Final)|||||||</v>
      </c>
      <c r="E134" s="3" t="str">
        <v>|WSSFC-LPC|3|WSSFC-LPC-01|2|45701|*Update 15 min alarm period, 15 min cyclic period, 15 min measure period
*Add PRODUCTION_CYCLE, OTHER_INFOR
* Add RC5, RC6, RC7
*Update sequence number when reset|19|Daviteq Sigfox People Counter (LPC)|45703|Engineering Team|Update comment|Final|||||||</v>
      </c>
      <c r="F134" s="3" t="str">
        <f t="shared" si="92"/>
        <v>WSSFC-LPC</v>
      </c>
      <c r="G134" s="3" t="str">
        <f t="shared" si="89"/>
        <v>3</v>
      </c>
      <c r="H134" s="50" t="str">
        <f t="shared" si="90"/>
        <v>2</v>
      </c>
      <c r="I134" s="50" t="str">
        <f t="shared" si="91"/>
        <v>WSSFC-LPC-01</v>
      </c>
      <c r="J134" s="3" t="str" cm="1">
        <f t="array" ref="J134">_xlfn.TEXTSPLIT(I134,CHAR(10),,TRUE,0)</f>
        <v>WSSFC-LPC-01</v>
      </c>
      <c r="AX134" s="416" t="str">
        <f t="shared" si="93"/>
        <v>WSSFC-LPC-01|2|3\WSSFC-LPC</v>
      </c>
      <c r="AY134" s="416" t="str">
        <f t="shared" si="94"/>
        <v/>
      </c>
      <c r="AZ134" s="416" t="str">
        <f t="shared" si="95"/>
        <v/>
      </c>
      <c r="BA134" s="416" t="str">
        <f t="shared" si="96"/>
        <v/>
      </c>
      <c r="BB134" s="416" t="str">
        <f t="shared" si="97"/>
        <v/>
      </c>
      <c r="BC134" s="416" t="str">
        <f t="shared" si="98"/>
        <v/>
      </c>
      <c r="BD134" s="416" t="str">
        <f t="shared" si="99"/>
        <v/>
      </c>
      <c r="BE134" s="416" t="str">
        <f t="shared" si="100"/>
        <v/>
      </c>
      <c r="BF134" s="416" t="str">
        <f t="shared" si="101"/>
        <v/>
      </c>
      <c r="BG134" s="416" t="str">
        <f t="shared" si="102"/>
        <v/>
      </c>
      <c r="BH134" s="416" t="str">
        <f t="shared" si="103"/>
        <v/>
      </c>
      <c r="BI134" s="416" t="str">
        <f t="shared" si="104"/>
        <v/>
      </c>
      <c r="BJ134" s="416" t="str">
        <f t="shared" si="105"/>
        <v/>
      </c>
      <c r="BK134" s="416" t="str">
        <f t="shared" si="106"/>
        <v/>
      </c>
      <c r="BL134" s="416" t="str">
        <f t="shared" si="107"/>
        <v/>
      </c>
      <c r="BM134" s="416" t="str">
        <f t="shared" si="108"/>
        <v/>
      </c>
      <c r="BN134" s="416" t="str">
        <f t="shared" si="109"/>
        <v/>
      </c>
      <c r="BO134" s="416" t="str">
        <f t="shared" si="110"/>
        <v/>
      </c>
      <c r="BP134" s="416" t="str">
        <f t="shared" si="111"/>
        <v/>
      </c>
      <c r="BQ134" s="416" t="str">
        <f t="shared" si="112"/>
        <v/>
      </c>
      <c r="BR134" s="416" t="str">
        <f t="shared" si="113"/>
        <v/>
      </c>
      <c r="BS134" s="416" t="str">
        <f t="shared" si="114"/>
        <v/>
      </c>
      <c r="BT134" s="416" t="str">
        <f t="shared" si="115"/>
        <v/>
      </c>
      <c r="BU134" s="416" t="str">
        <f t="shared" si="116"/>
        <v/>
      </c>
      <c r="BV134" s="416" t="str">
        <f t="shared" si="117"/>
        <v/>
      </c>
      <c r="BW134" s="416" t="str">
        <f t="shared" si="118"/>
        <v/>
      </c>
      <c r="BX134" s="416" t="str">
        <f t="shared" si="119"/>
        <v/>
      </c>
      <c r="BY134" s="416" t="str">
        <f t="shared" si="120"/>
        <v/>
      </c>
      <c r="BZ134" s="416" t="str">
        <f t="shared" si="121"/>
        <v/>
      </c>
      <c r="CA134" s="416" t="str">
        <f t="shared" si="122"/>
        <v/>
      </c>
      <c r="CB134" s="416" t="str">
        <f t="shared" si="123"/>
        <v/>
      </c>
      <c r="CC134" s="416" t="str">
        <f t="shared" si="124"/>
        <v/>
      </c>
      <c r="CD134" s="416" t="str">
        <f t="shared" si="125"/>
        <v/>
      </c>
      <c r="CE134" s="416" t="str">
        <f t="shared" si="126"/>
        <v/>
      </c>
      <c r="CF134" s="416" t="str">
        <f t="shared" si="127"/>
        <v/>
      </c>
      <c r="CG134" s="416" t="str">
        <f t="shared" si="128"/>
        <v/>
      </c>
      <c r="CH134" s="416" t="str">
        <f t="shared" si="129"/>
        <v/>
      </c>
      <c r="CI134" s="416" t="str">
        <f t="shared" si="130"/>
        <v/>
      </c>
      <c r="CJ134" s="416" t="str">
        <f t="shared" si="131"/>
        <v/>
      </c>
      <c r="CK134" s="416" t="str">
        <f t="shared" si="132"/>
        <v/>
      </c>
    </row>
    <row r="135" spans="1:89" ht="16.5">
      <c r="A135" s="3">
        <v>135</v>
      </c>
      <c r="B135" s="3" t="str">
        <v>AG-5</v>
      </c>
      <c r="C135" s="3" t="str">
        <v>WSSFC-AG-5</v>
      </c>
      <c r="D135" s="3" t="str">
        <v>|SKU|Firmware Version|Item codes|Hardware Version|FW Released Date (DD/MMM/YYYY)|Summary Information about FW|Sensor Type ID|SKU Name for Software|Edit Date
(DD/MMM/YYYY)|Edit by|Edit Content|Status (Draft, Final)|||||||</v>
      </c>
      <c r="E135" s="3" t="str">
        <v>|WSSFC-AG|5|WSSFC-AG-01|3|45719|*Add functions of tilt alarm hysteresis, communication re-trial, average filter, outliner filter, tilt calibration
*Update RC5 - RC 7
*Add other information, sending cycle for production, tilt values, hardware error, power source, battery type to memory map
*Update 15-minute measurement/alarm/cycle
*Add POWER_SOURCE, X/Y/Z_TILT_ALARM, TENTAVITE to uplinks
*Update FORCE, CYCLIC DATA, and ALARM uplinks
*Update sequence number|13|Daviteq Sigfox Tilt (AG) Sensor |45720|Engineering Team|Update memory map description|Final|||||||</v>
      </c>
      <c r="F135" s="3" t="str">
        <f t="shared" si="92"/>
        <v>WSSFC-AG</v>
      </c>
      <c r="G135" s="3" t="str">
        <f t="shared" si="89"/>
        <v>5</v>
      </c>
      <c r="H135" s="50" t="str">
        <f t="shared" si="90"/>
        <v>3</v>
      </c>
      <c r="I135" s="50" t="str">
        <f t="shared" si="91"/>
        <v>WSSFC-AG-01</v>
      </c>
      <c r="J135" s="3" t="str" cm="1">
        <f t="array" ref="J135">_xlfn.TEXTSPLIT(I135,CHAR(10),,TRUE,0)</f>
        <v>WSSFC-AG-01</v>
      </c>
      <c r="AX135" s="416" t="str">
        <f t="shared" si="93"/>
        <v>WSSFC-AG-01|3|5\WSSFC-AG</v>
      </c>
      <c r="AY135" s="416" t="str">
        <f t="shared" si="94"/>
        <v/>
      </c>
      <c r="AZ135" s="416" t="str">
        <f t="shared" si="95"/>
        <v/>
      </c>
      <c r="BA135" s="416" t="str">
        <f t="shared" si="96"/>
        <v/>
      </c>
      <c r="BB135" s="416" t="str">
        <f t="shared" si="97"/>
        <v/>
      </c>
      <c r="BC135" s="416" t="str">
        <f t="shared" si="98"/>
        <v/>
      </c>
      <c r="BD135" s="416" t="str">
        <f t="shared" si="99"/>
        <v/>
      </c>
      <c r="BE135" s="416" t="str">
        <f t="shared" si="100"/>
        <v/>
      </c>
      <c r="BF135" s="416" t="str">
        <f t="shared" si="101"/>
        <v/>
      </c>
      <c r="BG135" s="416" t="str">
        <f t="shared" si="102"/>
        <v/>
      </c>
      <c r="BH135" s="416" t="str">
        <f t="shared" si="103"/>
        <v/>
      </c>
      <c r="BI135" s="416" t="str">
        <f t="shared" si="104"/>
        <v/>
      </c>
      <c r="BJ135" s="416" t="str">
        <f t="shared" si="105"/>
        <v/>
      </c>
      <c r="BK135" s="416" t="str">
        <f t="shared" si="106"/>
        <v/>
      </c>
      <c r="BL135" s="416" t="str">
        <f t="shared" si="107"/>
        <v/>
      </c>
      <c r="BM135" s="416" t="str">
        <f t="shared" si="108"/>
        <v/>
      </c>
      <c r="BN135" s="416" t="str">
        <f t="shared" si="109"/>
        <v/>
      </c>
      <c r="BO135" s="416" t="str">
        <f t="shared" si="110"/>
        <v/>
      </c>
      <c r="BP135" s="416" t="str">
        <f t="shared" si="111"/>
        <v/>
      </c>
      <c r="BQ135" s="416" t="str">
        <f t="shared" si="112"/>
        <v/>
      </c>
      <c r="BR135" s="416" t="str">
        <f t="shared" si="113"/>
        <v/>
      </c>
      <c r="BS135" s="416" t="str">
        <f t="shared" si="114"/>
        <v/>
      </c>
      <c r="BT135" s="416" t="str">
        <f t="shared" si="115"/>
        <v/>
      </c>
      <c r="BU135" s="416" t="str">
        <f t="shared" si="116"/>
        <v/>
      </c>
      <c r="BV135" s="416" t="str">
        <f t="shared" si="117"/>
        <v/>
      </c>
      <c r="BW135" s="416" t="str">
        <f t="shared" si="118"/>
        <v/>
      </c>
      <c r="BX135" s="416" t="str">
        <f t="shared" si="119"/>
        <v/>
      </c>
      <c r="BY135" s="416" t="str">
        <f t="shared" si="120"/>
        <v/>
      </c>
      <c r="BZ135" s="416" t="str">
        <f t="shared" si="121"/>
        <v/>
      </c>
      <c r="CA135" s="416" t="str">
        <f t="shared" si="122"/>
        <v/>
      </c>
      <c r="CB135" s="416" t="str">
        <f t="shared" si="123"/>
        <v/>
      </c>
      <c r="CC135" s="416" t="str">
        <f t="shared" si="124"/>
        <v/>
      </c>
      <c r="CD135" s="416" t="str">
        <f t="shared" si="125"/>
        <v/>
      </c>
      <c r="CE135" s="416" t="str">
        <f t="shared" si="126"/>
        <v/>
      </c>
      <c r="CF135" s="416" t="str">
        <f t="shared" si="127"/>
        <v/>
      </c>
      <c r="CG135" s="416" t="str">
        <f t="shared" si="128"/>
        <v/>
      </c>
      <c r="CH135" s="416" t="str">
        <f t="shared" si="129"/>
        <v/>
      </c>
      <c r="CI135" s="416" t="str">
        <f t="shared" si="130"/>
        <v/>
      </c>
      <c r="CJ135" s="416" t="str">
        <f t="shared" si="131"/>
        <v/>
      </c>
      <c r="CK135" s="416" t="str">
        <f t="shared" si="132"/>
        <v/>
      </c>
    </row>
    <row r="136" spans="1:89" ht="16.5">
      <c r="A136" s="3">
        <v>136</v>
      </c>
      <c r="B136" s="3" t="str">
        <v>LC-1</v>
      </c>
      <c r="C136" s="3" t="str">
        <v>WSSFC-LC-1</v>
      </c>
      <c r="D136" s="3" t="str">
        <v>|SKU|Firmware Version|Item codes|Hardware Version|FW Released Date (DD/MMM/YYYY)|Summary Information about FW|Sensor Type ID|SKU Name for Software|Edit Date
(DD/MMM/YYYY)|Edit by|Edit Content|Status (Draft, Final)|||||||</v>
      </c>
      <c r="E136" s="3" t="str">
        <v>|WSSFC-LC|1|WSSFC-LC-01|1|45588|Initial firmware version|50|Daviteq Sigfox Load Cell (LC) Transmitter |45589|Engineering Team|Update memory map content|Final|||||||</v>
      </c>
      <c r="F136" s="3" t="str">
        <f t="shared" si="92"/>
        <v>WSSFC-LC</v>
      </c>
      <c r="G136" s="3" t="str">
        <f t="shared" si="89"/>
        <v>1</v>
      </c>
      <c r="H136" s="50" t="str">
        <f t="shared" si="90"/>
        <v>1</v>
      </c>
      <c r="I136" s="50" t="str">
        <f t="shared" si="91"/>
        <v>WSSFC-LC-01</v>
      </c>
      <c r="J136" s="3" t="str" cm="1">
        <f t="array" ref="J136">_xlfn.TEXTSPLIT(I136,CHAR(10),,TRUE,0)</f>
        <v>WSSFC-LC-01</v>
      </c>
      <c r="AX136" s="416" t="str">
        <f t="shared" si="93"/>
        <v>WSSFC-LC-01|1|1\WSSFC-LC</v>
      </c>
      <c r="AY136" s="416" t="str">
        <f t="shared" si="94"/>
        <v/>
      </c>
      <c r="AZ136" s="416" t="str">
        <f t="shared" si="95"/>
        <v/>
      </c>
      <c r="BA136" s="416" t="str">
        <f t="shared" si="96"/>
        <v/>
      </c>
      <c r="BB136" s="416" t="str">
        <f t="shared" si="97"/>
        <v/>
      </c>
      <c r="BC136" s="416" t="str">
        <f t="shared" si="98"/>
        <v/>
      </c>
      <c r="BD136" s="416" t="str">
        <f t="shared" si="99"/>
        <v/>
      </c>
      <c r="BE136" s="416" t="str">
        <f t="shared" si="100"/>
        <v/>
      </c>
      <c r="BF136" s="416" t="str">
        <f t="shared" si="101"/>
        <v/>
      </c>
      <c r="BG136" s="416" t="str">
        <f t="shared" si="102"/>
        <v/>
      </c>
      <c r="BH136" s="416" t="str">
        <f t="shared" si="103"/>
        <v/>
      </c>
      <c r="BI136" s="416" t="str">
        <f t="shared" si="104"/>
        <v/>
      </c>
      <c r="BJ136" s="416" t="str">
        <f t="shared" si="105"/>
        <v/>
      </c>
      <c r="BK136" s="416" t="str">
        <f t="shared" si="106"/>
        <v/>
      </c>
      <c r="BL136" s="416" t="str">
        <f t="shared" si="107"/>
        <v/>
      </c>
      <c r="BM136" s="416" t="str">
        <f t="shared" si="108"/>
        <v/>
      </c>
      <c r="BN136" s="416" t="str">
        <f t="shared" si="109"/>
        <v/>
      </c>
      <c r="BO136" s="416" t="str">
        <f t="shared" si="110"/>
        <v/>
      </c>
      <c r="BP136" s="416" t="str">
        <f t="shared" si="111"/>
        <v/>
      </c>
      <c r="BQ136" s="416" t="str">
        <f t="shared" si="112"/>
        <v/>
      </c>
      <c r="BR136" s="416" t="str">
        <f t="shared" si="113"/>
        <v/>
      </c>
      <c r="BS136" s="416" t="str">
        <f t="shared" si="114"/>
        <v/>
      </c>
      <c r="BT136" s="416" t="str">
        <f t="shared" si="115"/>
        <v/>
      </c>
      <c r="BU136" s="416" t="str">
        <f t="shared" si="116"/>
        <v/>
      </c>
      <c r="BV136" s="416" t="str">
        <f t="shared" si="117"/>
        <v/>
      </c>
      <c r="BW136" s="416" t="str">
        <f t="shared" si="118"/>
        <v/>
      </c>
      <c r="BX136" s="416" t="str">
        <f t="shared" si="119"/>
        <v/>
      </c>
      <c r="BY136" s="416" t="str">
        <f t="shared" si="120"/>
        <v/>
      </c>
      <c r="BZ136" s="416" t="str">
        <f t="shared" si="121"/>
        <v/>
      </c>
      <c r="CA136" s="416" t="str">
        <f t="shared" si="122"/>
        <v/>
      </c>
      <c r="CB136" s="416" t="str">
        <f t="shared" si="123"/>
        <v/>
      </c>
      <c r="CC136" s="416" t="str">
        <f t="shared" si="124"/>
        <v/>
      </c>
      <c r="CD136" s="416" t="str">
        <f t="shared" si="125"/>
        <v/>
      </c>
      <c r="CE136" s="416" t="str">
        <f t="shared" si="126"/>
        <v/>
      </c>
      <c r="CF136" s="416" t="str">
        <f t="shared" si="127"/>
        <v/>
      </c>
      <c r="CG136" s="416" t="str">
        <f t="shared" si="128"/>
        <v/>
      </c>
      <c r="CH136" s="416" t="str">
        <f t="shared" si="129"/>
        <v/>
      </c>
      <c r="CI136" s="416" t="str">
        <f t="shared" si="130"/>
        <v/>
      </c>
      <c r="CJ136" s="416" t="str">
        <f t="shared" si="131"/>
        <v/>
      </c>
      <c r="CK136" s="416" t="str">
        <f t="shared" si="132"/>
        <v/>
      </c>
    </row>
    <row r="137" spans="1:89" ht="16.5">
      <c r="A137" s="3">
        <v>137</v>
      </c>
      <c r="B137" s="3" t="str">
        <v>MA-2</v>
      </c>
      <c r="C137" s="3" t="str">
        <v>WSSFC-MA-2</v>
      </c>
      <c r="D137" s="3" t="str">
        <v>|SKU|Firmware Version|Item codes|Hardware Version|FW Released Date (DD/MMM/YYYY)|Summary Information about FW|Sensor Type ID|SKU Name for Software|Edit Date
(DD/MMM/YYYY)|Edit by|Edit Content|Status (Draft, Final)|||||||</v>
      </c>
      <c r="E137" s="3" t="str">
        <v>|WSSFC-MA|2|WSSFC-MA-21|1|45677|*Add RC5-7, production cycle
*Update cycle of 15-min
*Add PRODUCTION_CYCLE
*Add raw value and scaled value to memory map|9|Daviteq Sigfox mA Analog Input Node (MA)|45678|Engineering Team|Update memory map content|Final|||||||</v>
      </c>
      <c r="F137" s="3" t="str">
        <f t="shared" si="92"/>
        <v>WSSFC-MA</v>
      </c>
      <c r="G137" s="3" t="str">
        <f t="shared" si="89"/>
        <v>2</v>
      </c>
      <c r="H137" s="50" t="str">
        <f t="shared" si="90"/>
        <v>1</v>
      </c>
      <c r="I137" s="50" t="str">
        <f t="shared" si="91"/>
        <v>WSSFC-MA-21</v>
      </c>
      <c r="J137" s="3" t="str" cm="1">
        <f t="array" ref="J137">_xlfn.TEXTSPLIT(I137,CHAR(10),,TRUE,0)</f>
        <v>WSSFC-MA-21</v>
      </c>
      <c r="AX137" s="416" t="str">
        <f t="shared" si="93"/>
        <v>WSSFC-MA-21|1|2\WSSFC-MA</v>
      </c>
      <c r="AY137" s="416" t="str">
        <f t="shared" si="94"/>
        <v/>
      </c>
      <c r="AZ137" s="416" t="str">
        <f t="shared" si="95"/>
        <v/>
      </c>
      <c r="BA137" s="416" t="str">
        <f t="shared" si="96"/>
        <v/>
      </c>
      <c r="BB137" s="416" t="str">
        <f t="shared" si="97"/>
        <v/>
      </c>
      <c r="BC137" s="416" t="str">
        <f t="shared" si="98"/>
        <v/>
      </c>
      <c r="BD137" s="416" t="str">
        <f t="shared" si="99"/>
        <v/>
      </c>
      <c r="BE137" s="416" t="str">
        <f t="shared" si="100"/>
        <v/>
      </c>
      <c r="BF137" s="416" t="str">
        <f t="shared" si="101"/>
        <v/>
      </c>
      <c r="BG137" s="416" t="str">
        <f t="shared" si="102"/>
        <v/>
      </c>
      <c r="BH137" s="416" t="str">
        <f t="shared" si="103"/>
        <v/>
      </c>
      <c r="BI137" s="416" t="str">
        <f t="shared" si="104"/>
        <v/>
      </c>
      <c r="BJ137" s="416" t="str">
        <f t="shared" si="105"/>
        <v/>
      </c>
      <c r="BK137" s="416" t="str">
        <f t="shared" si="106"/>
        <v/>
      </c>
      <c r="BL137" s="416" t="str">
        <f t="shared" si="107"/>
        <v/>
      </c>
      <c r="BM137" s="416" t="str">
        <f t="shared" si="108"/>
        <v/>
      </c>
      <c r="BN137" s="416" t="str">
        <f t="shared" si="109"/>
        <v/>
      </c>
      <c r="BO137" s="416" t="str">
        <f t="shared" si="110"/>
        <v/>
      </c>
      <c r="BP137" s="416" t="str">
        <f t="shared" si="111"/>
        <v/>
      </c>
      <c r="BQ137" s="416" t="str">
        <f t="shared" si="112"/>
        <v/>
      </c>
      <c r="BR137" s="416" t="str">
        <f t="shared" si="113"/>
        <v/>
      </c>
      <c r="BS137" s="416" t="str">
        <f t="shared" si="114"/>
        <v/>
      </c>
      <c r="BT137" s="416" t="str">
        <f t="shared" si="115"/>
        <v/>
      </c>
      <c r="BU137" s="416" t="str">
        <f t="shared" si="116"/>
        <v/>
      </c>
      <c r="BV137" s="416" t="str">
        <f t="shared" si="117"/>
        <v/>
      </c>
      <c r="BW137" s="416" t="str">
        <f t="shared" si="118"/>
        <v/>
      </c>
      <c r="BX137" s="416" t="str">
        <f t="shared" si="119"/>
        <v/>
      </c>
      <c r="BY137" s="416" t="str">
        <f t="shared" si="120"/>
        <v/>
      </c>
      <c r="BZ137" s="416" t="str">
        <f t="shared" si="121"/>
        <v/>
      </c>
      <c r="CA137" s="416" t="str">
        <f t="shared" si="122"/>
        <v/>
      </c>
      <c r="CB137" s="416" t="str">
        <f t="shared" si="123"/>
        <v/>
      </c>
      <c r="CC137" s="416" t="str">
        <f t="shared" si="124"/>
        <v/>
      </c>
      <c r="CD137" s="416" t="str">
        <f t="shared" si="125"/>
        <v/>
      </c>
      <c r="CE137" s="416" t="str">
        <f t="shared" si="126"/>
        <v/>
      </c>
      <c r="CF137" s="416" t="str">
        <f t="shared" si="127"/>
        <v/>
      </c>
      <c r="CG137" s="416" t="str">
        <f t="shared" si="128"/>
        <v/>
      </c>
      <c r="CH137" s="416" t="str">
        <f t="shared" si="129"/>
        <v/>
      </c>
      <c r="CI137" s="416" t="str">
        <f t="shared" si="130"/>
        <v/>
      </c>
      <c r="CJ137" s="416" t="str">
        <f t="shared" si="131"/>
        <v/>
      </c>
      <c r="CK137" s="416" t="str">
        <f t="shared" si="132"/>
        <v/>
      </c>
    </row>
    <row r="138" spans="1:89" ht="33">
      <c r="A138" s="3">
        <v>138</v>
      </c>
      <c r="B138" s="3" t="str">
        <v>ATH-3</v>
      </c>
      <c r="C138" s="3" t="str">
        <v>WSSFC-ATH-3</v>
      </c>
      <c r="D138" s="3" t="str">
        <v>|SKU|Firmware Version|Item codes|Hardware Version|FW Released Date (DD/MMM/YYYY)|Summary Information about FW|Sensor Type ID|SKU Name for Software|Edit Date
(DD/MMM/YYYY)|Edit by|Edit Content|Status (Draft, Final)|||||||</v>
      </c>
      <c r="E138" s="3" t="str">
        <v>|WSSFC-ATH|3|WSSFC-ATH-11
WSSFC-ATH-15|2|45672|*Add process values on memory map
*Add RC5-RC7
*Update cycles of 15-min
*Add PRODUCTION_CYCLE|2|Daviteq Sigfox Ambient Humidity (ATH) Sensor|45674|Engineering Team|Update memory map|Final|||||||</v>
      </c>
      <c r="F138" s="3" t="str">
        <f t="shared" si="92"/>
        <v>WSSFC-ATH</v>
      </c>
      <c r="G138" s="3" t="str">
        <f t="shared" si="89"/>
        <v>3</v>
      </c>
      <c r="H138" s="50" t="str">
        <f t="shared" si="90"/>
        <v>2</v>
      </c>
      <c r="I138" s="50" t="str">
        <f t="shared" si="91"/>
        <v>WSSFC-ATH-11
WSSFC-ATH-15</v>
      </c>
      <c r="J138" s="3" t="str" cm="1">
        <f t="array" ref="J138:K138">_xlfn.TEXTSPLIT(I138,CHAR(10),,TRUE,0)</f>
        <v>WSSFC-ATH-11</v>
      </c>
      <c r="K138" s="3" t="str">
        <v>WSSFC-ATH-15</v>
      </c>
      <c r="AX138" s="416" t="str">
        <f t="shared" si="93"/>
        <v>WSSFC-ATH-11|2|3\WSSFC-ATH</v>
      </c>
      <c r="AY138" s="416" t="str">
        <f t="shared" si="94"/>
        <v>WSSFC-ATH-15|2|3\WSSFC-ATH</v>
      </c>
      <c r="AZ138" s="416" t="str">
        <f t="shared" si="95"/>
        <v/>
      </c>
      <c r="BA138" s="416" t="str">
        <f t="shared" si="96"/>
        <v/>
      </c>
      <c r="BB138" s="416" t="str">
        <f t="shared" si="97"/>
        <v/>
      </c>
      <c r="BC138" s="416" t="str">
        <f t="shared" si="98"/>
        <v/>
      </c>
      <c r="BD138" s="416" t="str">
        <f t="shared" si="99"/>
        <v/>
      </c>
      <c r="BE138" s="416" t="str">
        <f t="shared" si="100"/>
        <v/>
      </c>
      <c r="BF138" s="416" t="str">
        <f t="shared" si="101"/>
        <v/>
      </c>
      <c r="BG138" s="416" t="str">
        <f t="shared" si="102"/>
        <v/>
      </c>
      <c r="BH138" s="416" t="str">
        <f t="shared" si="103"/>
        <v/>
      </c>
      <c r="BI138" s="416" t="str">
        <f t="shared" si="104"/>
        <v/>
      </c>
      <c r="BJ138" s="416" t="str">
        <f t="shared" si="105"/>
        <v/>
      </c>
      <c r="BK138" s="416" t="str">
        <f t="shared" si="106"/>
        <v/>
      </c>
      <c r="BL138" s="416" t="str">
        <f t="shared" si="107"/>
        <v/>
      </c>
      <c r="BM138" s="416" t="str">
        <f t="shared" si="108"/>
        <v/>
      </c>
      <c r="BN138" s="416" t="str">
        <f t="shared" si="109"/>
        <v/>
      </c>
      <c r="BO138" s="416" t="str">
        <f t="shared" si="110"/>
        <v/>
      </c>
      <c r="BP138" s="416" t="str">
        <f t="shared" si="111"/>
        <v/>
      </c>
      <c r="BQ138" s="416" t="str">
        <f t="shared" si="112"/>
        <v/>
      </c>
      <c r="BR138" s="416" t="str">
        <f t="shared" si="113"/>
        <v/>
      </c>
      <c r="BS138" s="416" t="str">
        <f t="shared" si="114"/>
        <v/>
      </c>
      <c r="BT138" s="416" t="str">
        <f t="shared" si="115"/>
        <v/>
      </c>
      <c r="BU138" s="416" t="str">
        <f t="shared" si="116"/>
        <v/>
      </c>
      <c r="BV138" s="416" t="str">
        <f t="shared" si="117"/>
        <v/>
      </c>
      <c r="BW138" s="416" t="str">
        <f t="shared" si="118"/>
        <v/>
      </c>
      <c r="BX138" s="416" t="str">
        <f t="shared" si="119"/>
        <v/>
      </c>
      <c r="BY138" s="416" t="str">
        <f t="shared" si="120"/>
        <v/>
      </c>
      <c r="BZ138" s="416" t="str">
        <f t="shared" si="121"/>
        <v/>
      </c>
      <c r="CA138" s="416" t="str">
        <f t="shared" si="122"/>
        <v/>
      </c>
      <c r="CB138" s="416" t="str">
        <f t="shared" si="123"/>
        <v/>
      </c>
      <c r="CC138" s="416" t="str">
        <f t="shared" si="124"/>
        <v/>
      </c>
      <c r="CD138" s="416" t="str">
        <f t="shared" si="125"/>
        <v/>
      </c>
      <c r="CE138" s="416" t="str">
        <f t="shared" si="126"/>
        <v/>
      </c>
      <c r="CF138" s="416" t="str">
        <f t="shared" si="127"/>
        <v/>
      </c>
      <c r="CG138" s="416" t="str">
        <f t="shared" si="128"/>
        <v/>
      </c>
      <c r="CH138" s="416" t="str">
        <f t="shared" si="129"/>
        <v/>
      </c>
      <c r="CI138" s="416" t="str">
        <f t="shared" si="130"/>
        <v/>
      </c>
      <c r="CJ138" s="416" t="str">
        <f t="shared" si="131"/>
        <v/>
      </c>
      <c r="CK138" s="416" t="str">
        <f t="shared" si="132"/>
        <v/>
      </c>
    </row>
    <row r="139" spans="1:89">
      <c r="A139" s="3" t="e">
        <v>#VALUE!</v>
      </c>
      <c r="B139" s="3">
        <v>0</v>
      </c>
      <c r="C139" s="3" t="str">
        <v>WSSFC-0</v>
      </c>
      <c r="D139" s="3">
        <v>0</v>
      </c>
      <c r="E139" s="3">
        <v>0</v>
      </c>
      <c r="F139" s="3" t="e">
        <f t="shared" si="92"/>
        <v>#VALUE!</v>
      </c>
      <c r="G139" s="3" t="e">
        <f t="shared" si="89"/>
        <v>#VALUE!</v>
      </c>
      <c r="H139" s="50" t="e">
        <f t="shared" si="90"/>
        <v>#VALUE!</v>
      </c>
      <c r="I139" s="50" t="e">
        <f t="shared" si="91"/>
        <v>#VALUE!</v>
      </c>
      <c r="J139" s="3" t="e" cm="1">
        <f t="array" ref="J139">_xlfn.TEXTSPLIT(I139,CHAR(10),,TRUE,0)</f>
        <v>#VALUE!</v>
      </c>
      <c r="AX139" s="416" t="e">
        <f t="shared" si="93"/>
        <v>#VALUE!</v>
      </c>
      <c r="AY139" s="416" t="str">
        <f t="shared" si="94"/>
        <v/>
      </c>
      <c r="AZ139" s="416" t="str">
        <f t="shared" si="95"/>
        <v/>
      </c>
      <c r="BA139" s="416" t="str">
        <f t="shared" si="96"/>
        <v/>
      </c>
      <c r="BB139" s="416" t="str">
        <f t="shared" si="97"/>
        <v/>
      </c>
      <c r="BC139" s="416" t="str">
        <f t="shared" si="98"/>
        <v/>
      </c>
      <c r="BD139" s="416" t="str">
        <f t="shared" si="99"/>
        <v/>
      </c>
      <c r="BE139" s="416" t="str">
        <f t="shared" si="100"/>
        <v/>
      </c>
      <c r="BF139" s="416" t="str">
        <f t="shared" si="101"/>
        <v/>
      </c>
      <c r="BG139" s="416" t="str">
        <f t="shared" si="102"/>
        <v/>
      </c>
      <c r="BH139" s="416" t="str">
        <f t="shared" si="103"/>
        <v/>
      </c>
      <c r="BI139" s="416" t="str">
        <f t="shared" si="104"/>
        <v/>
      </c>
      <c r="BJ139" s="416" t="str">
        <f t="shared" si="105"/>
        <v/>
      </c>
      <c r="BK139" s="416" t="str">
        <f t="shared" si="106"/>
        <v/>
      </c>
      <c r="BL139" s="416" t="str">
        <f t="shared" si="107"/>
        <v/>
      </c>
      <c r="BM139" s="416" t="str">
        <f t="shared" si="108"/>
        <v/>
      </c>
      <c r="BN139" s="416" t="str">
        <f t="shared" si="109"/>
        <v/>
      </c>
      <c r="BO139" s="416" t="str">
        <f t="shared" si="110"/>
        <v/>
      </c>
      <c r="BP139" s="416" t="str">
        <f t="shared" si="111"/>
        <v/>
      </c>
      <c r="BQ139" s="416" t="str">
        <f t="shared" si="112"/>
        <v/>
      </c>
      <c r="BR139" s="416" t="str">
        <f t="shared" si="113"/>
        <v/>
      </c>
      <c r="BS139" s="416" t="str">
        <f t="shared" si="114"/>
        <v/>
      </c>
      <c r="BT139" s="416" t="str">
        <f t="shared" si="115"/>
        <v/>
      </c>
      <c r="BU139" s="416" t="str">
        <f t="shared" si="116"/>
        <v/>
      </c>
      <c r="BV139" s="416" t="str">
        <f t="shared" si="117"/>
        <v/>
      </c>
      <c r="BW139" s="416" t="str">
        <f t="shared" si="118"/>
        <v/>
      </c>
      <c r="BX139" s="416" t="str">
        <f t="shared" si="119"/>
        <v/>
      </c>
      <c r="BY139" s="416" t="str">
        <f t="shared" si="120"/>
        <v/>
      </c>
      <c r="BZ139" s="416" t="str">
        <f t="shared" si="121"/>
        <v/>
      </c>
      <c r="CA139" s="416" t="str">
        <f t="shared" si="122"/>
        <v/>
      </c>
      <c r="CB139" s="416" t="str">
        <f t="shared" si="123"/>
        <v/>
      </c>
      <c r="CC139" s="416" t="str">
        <f t="shared" si="124"/>
        <v/>
      </c>
      <c r="CD139" s="416" t="str">
        <f t="shared" si="125"/>
        <v/>
      </c>
      <c r="CE139" s="416" t="str">
        <f t="shared" si="126"/>
        <v/>
      </c>
      <c r="CF139" s="416" t="str">
        <f t="shared" si="127"/>
        <v/>
      </c>
      <c r="CG139" s="416" t="str">
        <f t="shared" si="128"/>
        <v/>
      </c>
      <c r="CH139" s="416" t="str">
        <f t="shared" si="129"/>
        <v/>
      </c>
      <c r="CI139" s="416" t="str">
        <f t="shared" si="130"/>
        <v/>
      </c>
      <c r="CJ139" s="416" t="str">
        <f t="shared" si="131"/>
        <v/>
      </c>
      <c r="CK139" s="416" t="str">
        <f t="shared" si="132"/>
        <v/>
      </c>
    </row>
    <row r="140" spans="1:89">
      <c r="A140" s="3" t="e">
        <v>#VALUE!</v>
      </c>
      <c r="B140" s="3">
        <v>0</v>
      </c>
      <c r="C140" s="3" t="str">
        <v>WSSFC-0</v>
      </c>
      <c r="D140" s="3">
        <v>0</v>
      </c>
      <c r="E140" s="3">
        <v>0</v>
      </c>
      <c r="F140" s="3" t="e">
        <f t="shared" si="92"/>
        <v>#VALUE!</v>
      </c>
      <c r="G140" s="3" t="e">
        <f t="shared" si="89"/>
        <v>#VALUE!</v>
      </c>
      <c r="H140" s="50" t="e">
        <f t="shared" si="90"/>
        <v>#VALUE!</v>
      </c>
      <c r="I140" s="50" t="e">
        <f t="shared" si="91"/>
        <v>#VALUE!</v>
      </c>
      <c r="J140" s="3" t="e" cm="1">
        <f t="array" ref="J140">_xlfn.TEXTSPLIT(I140,CHAR(10),,TRUE,0)</f>
        <v>#VALUE!</v>
      </c>
      <c r="AX140" s="416" t="e">
        <f t="shared" si="93"/>
        <v>#VALUE!</v>
      </c>
      <c r="AY140" s="416" t="str">
        <f t="shared" si="94"/>
        <v/>
      </c>
      <c r="AZ140" s="416" t="str">
        <f t="shared" si="95"/>
        <v/>
      </c>
      <c r="BA140" s="416" t="str">
        <f t="shared" si="96"/>
        <v/>
      </c>
      <c r="BB140" s="416" t="str">
        <f t="shared" si="97"/>
        <v/>
      </c>
      <c r="BC140" s="416" t="str">
        <f t="shared" si="98"/>
        <v/>
      </c>
      <c r="BD140" s="416" t="str">
        <f t="shared" si="99"/>
        <v/>
      </c>
      <c r="BE140" s="416" t="str">
        <f t="shared" si="100"/>
        <v/>
      </c>
      <c r="BF140" s="416" t="str">
        <f t="shared" si="101"/>
        <v/>
      </c>
      <c r="BG140" s="416" t="str">
        <f t="shared" si="102"/>
        <v/>
      </c>
      <c r="BH140" s="416" t="str">
        <f t="shared" si="103"/>
        <v/>
      </c>
      <c r="BI140" s="416" t="str">
        <f t="shared" si="104"/>
        <v/>
      </c>
      <c r="BJ140" s="416" t="str">
        <f t="shared" si="105"/>
        <v/>
      </c>
      <c r="BK140" s="416" t="str">
        <f t="shared" si="106"/>
        <v/>
      </c>
      <c r="BL140" s="416" t="str">
        <f t="shared" si="107"/>
        <v/>
      </c>
      <c r="BM140" s="416" t="str">
        <f t="shared" si="108"/>
        <v/>
      </c>
      <c r="BN140" s="416" t="str">
        <f t="shared" si="109"/>
        <v/>
      </c>
      <c r="BO140" s="416" t="str">
        <f t="shared" si="110"/>
        <v/>
      </c>
      <c r="BP140" s="416" t="str">
        <f t="shared" si="111"/>
        <v/>
      </c>
      <c r="BQ140" s="416" t="str">
        <f t="shared" si="112"/>
        <v/>
      </c>
      <c r="BR140" s="416" t="str">
        <f t="shared" si="113"/>
        <v/>
      </c>
      <c r="BS140" s="416" t="str">
        <f t="shared" si="114"/>
        <v/>
      </c>
      <c r="BT140" s="416" t="str">
        <f t="shared" si="115"/>
        <v/>
      </c>
      <c r="BU140" s="416" t="str">
        <f t="shared" si="116"/>
        <v/>
      </c>
      <c r="BV140" s="416" t="str">
        <f t="shared" si="117"/>
        <v/>
      </c>
      <c r="BW140" s="416" t="str">
        <f t="shared" si="118"/>
        <v/>
      </c>
      <c r="BX140" s="416" t="str">
        <f t="shared" si="119"/>
        <v/>
      </c>
      <c r="BY140" s="416" t="str">
        <f t="shared" si="120"/>
        <v/>
      </c>
      <c r="BZ140" s="416" t="str">
        <f t="shared" si="121"/>
        <v/>
      </c>
      <c r="CA140" s="416" t="str">
        <f t="shared" si="122"/>
        <v/>
      </c>
      <c r="CB140" s="416" t="str">
        <f t="shared" si="123"/>
        <v/>
      </c>
      <c r="CC140" s="416" t="str">
        <f t="shared" si="124"/>
        <v/>
      </c>
      <c r="CD140" s="416" t="str">
        <f t="shared" si="125"/>
        <v/>
      </c>
      <c r="CE140" s="416" t="str">
        <f t="shared" si="126"/>
        <v/>
      </c>
      <c r="CF140" s="416" t="str">
        <f t="shared" si="127"/>
        <v/>
      </c>
      <c r="CG140" s="416" t="str">
        <f t="shared" si="128"/>
        <v/>
      </c>
      <c r="CH140" s="416" t="str">
        <f t="shared" si="129"/>
        <v/>
      </c>
      <c r="CI140" s="416" t="str">
        <f t="shared" si="130"/>
        <v/>
      </c>
      <c r="CJ140" s="416" t="str">
        <f t="shared" si="131"/>
        <v/>
      </c>
      <c r="CK140" s="416" t="str">
        <f t="shared" si="132"/>
        <v/>
      </c>
    </row>
    <row r="141" spans="1:89">
      <c r="A141" s="3" t="e">
        <v>#VALUE!</v>
      </c>
      <c r="B141" s="3">
        <v>0</v>
      </c>
      <c r="C141" s="3" t="str">
        <v>WSSFC-0</v>
      </c>
      <c r="D141" s="3">
        <v>0</v>
      </c>
      <c r="E141" s="3">
        <v>0</v>
      </c>
      <c r="F141" s="3" t="e">
        <f t="shared" si="92"/>
        <v>#VALUE!</v>
      </c>
      <c r="G141" s="3" t="e">
        <f t="shared" si="89"/>
        <v>#VALUE!</v>
      </c>
      <c r="H141" s="50" t="e">
        <f t="shared" si="90"/>
        <v>#VALUE!</v>
      </c>
      <c r="I141" s="50" t="e">
        <f t="shared" si="91"/>
        <v>#VALUE!</v>
      </c>
      <c r="J141" s="3" t="e" cm="1">
        <f t="array" ref="J141">_xlfn.TEXTSPLIT(I141,CHAR(10),,TRUE,0)</f>
        <v>#VALUE!</v>
      </c>
      <c r="AX141" s="416" t="e">
        <f t="shared" si="93"/>
        <v>#VALUE!</v>
      </c>
      <c r="AY141" s="416" t="str">
        <f t="shared" si="94"/>
        <v/>
      </c>
      <c r="AZ141" s="416" t="str">
        <f t="shared" si="95"/>
        <v/>
      </c>
      <c r="BA141" s="416" t="str">
        <f t="shared" si="96"/>
        <v/>
      </c>
      <c r="BB141" s="416" t="str">
        <f t="shared" si="97"/>
        <v/>
      </c>
      <c r="BC141" s="416" t="str">
        <f t="shared" si="98"/>
        <v/>
      </c>
      <c r="BD141" s="416" t="str">
        <f t="shared" si="99"/>
        <v/>
      </c>
      <c r="BE141" s="416" t="str">
        <f t="shared" si="100"/>
        <v/>
      </c>
      <c r="BF141" s="416" t="str">
        <f t="shared" si="101"/>
        <v/>
      </c>
      <c r="BG141" s="416" t="str">
        <f t="shared" si="102"/>
        <v/>
      </c>
      <c r="BH141" s="416" t="str">
        <f t="shared" si="103"/>
        <v/>
      </c>
      <c r="BI141" s="416" t="str">
        <f t="shared" si="104"/>
        <v/>
      </c>
      <c r="BJ141" s="416" t="str">
        <f t="shared" si="105"/>
        <v/>
      </c>
      <c r="BK141" s="416" t="str">
        <f t="shared" si="106"/>
        <v/>
      </c>
      <c r="BL141" s="416" t="str">
        <f t="shared" si="107"/>
        <v/>
      </c>
      <c r="BM141" s="416" t="str">
        <f t="shared" si="108"/>
        <v/>
      </c>
      <c r="BN141" s="416" t="str">
        <f t="shared" si="109"/>
        <v/>
      </c>
      <c r="BO141" s="416" t="str">
        <f t="shared" si="110"/>
        <v/>
      </c>
      <c r="BP141" s="416" t="str">
        <f t="shared" si="111"/>
        <v/>
      </c>
      <c r="BQ141" s="416" t="str">
        <f t="shared" si="112"/>
        <v/>
      </c>
      <c r="BR141" s="416" t="str">
        <f t="shared" si="113"/>
        <v/>
      </c>
      <c r="BS141" s="416" t="str">
        <f t="shared" si="114"/>
        <v/>
      </c>
      <c r="BT141" s="416" t="str">
        <f t="shared" si="115"/>
        <v/>
      </c>
      <c r="BU141" s="416" t="str">
        <f t="shared" si="116"/>
        <v/>
      </c>
      <c r="BV141" s="416" t="str">
        <f t="shared" si="117"/>
        <v/>
      </c>
      <c r="BW141" s="416" t="str">
        <f t="shared" si="118"/>
        <v/>
      </c>
      <c r="BX141" s="416" t="str">
        <f t="shared" si="119"/>
        <v/>
      </c>
      <c r="BY141" s="416" t="str">
        <f t="shared" si="120"/>
        <v/>
      </c>
      <c r="BZ141" s="416" t="str">
        <f t="shared" si="121"/>
        <v/>
      </c>
      <c r="CA141" s="416" t="str">
        <f t="shared" si="122"/>
        <v/>
      </c>
      <c r="CB141" s="416" t="str">
        <f t="shared" si="123"/>
        <v/>
      </c>
      <c r="CC141" s="416" t="str">
        <f t="shared" si="124"/>
        <v/>
      </c>
      <c r="CD141" s="416" t="str">
        <f t="shared" si="125"/>
        <v/>
      </c>
      <c r="CE141" s="416" t="str">
        <f t="shared" si="126"/>
        <v/>
      </c>
      <c r="CF141" s="416" t="str">
        <f t="shared" si="127"/>
        <v/>
      </c>
      <c r="CG141" s="416" t="str">
        <f t="shared" si="128"/>
        <v/>
      </c>
      <c r="CH141" s="416" t="str">
        <f t="shared" si="129"/>
        <v/>
      </c>
      <c r="CI141" s="416" t="str">
        <f t="shared" si="130"/>
        <v/>
      </c>
      <c r="CJ141" s="416" t="str">
        <f t="shared" si="131"/>
        <v/>
      </c>
      <c r="CK141" s="416" t="str">
        <f t="shared" si="132"/>
        <v/>
      </c>
    </row>
    <row r="142" spans="1:89">
      <c r="A142" s="3" t="e">
        <v>#VALUE!</v>
      </c>
      <c r="B142" s="3">
        <v>0</v>
      </c>
      <c r="C142" s="3" t="str">
        <v>WSSFC-0</v>
      </c>
      <c r="D142" s="3">
        <v>0</v>
      </c>
      <c r="E142" s="3">
        <v>0</v>
      </c>
      <c r="F142" s="3" t="e">
        <f t="shared" si="92"/>
        <v>#VALUE!</v>
      </c>
      <c r="G142" s="3" t="e">
        <f t="shared" si="89"/>
        <v>#VALUE!</v>
      </c>
      <c r="H142" s="50" t="e">
        <f t="shared" si="90"/>
        <v>#VALUE!</v>
      </c>
      <c r="I142" s="50" t="e">
        <f t="shared" si="91"/>
        <v>#VALUE!</v>
      </c>
      <c r="J142" s="3" t="e" cm="1">
        <f t="array" ref="J142">_xlfn.TEXTSPLIT(I142,CHAR(10),,TRUE,0)</f>
        <v>#VALUE!</v>
      </c>
      <c r="AX142" s="416" t="e">
        <f t="shared" si="93"/>
        <v>#VALUE!</v>
      </c>
      <c r="AY142" s="416" t="str">
        <f t="shared" si="94"/>
        <v/>
      </c>
      <c r="AZ142" s="416" t="str">
        <f t="shared" si="95"/>
        <v/>
      </c>
      <c r="BA142" s="416" t="str">
        <f t="shared" si="96"/>
        <v/>
      </c>
      <c r="BB142" s="416" t="str">
        <f t="shared" si="97"/>
        <v/>
      </c>
      <c r="BC142" s="416" t="str">
        <f t="shared" si="98"/>
        <v/>
      </c>
      <c r="BD142" s="416" t="str">
        <f t="shared" si="99"/>
        <v/>
      </c>
      <c r="BE142" s="416" t="str">
        <f t="shared" si="100"/>
        <v/>
      </c>
      <c r="BF142" s="416" t="str">
        <f t="shared" si="101"/>
        <v/>
      </c>
      <c r="BG142" s="416" t="str">
        <f t="shared" si="102"/>
        <v/>
      </c>
      <c r="BH142" s="416" t="str">
        <f t="shared" si="103"/>
        <v/>
      </c>
      <c r="BI142" s="416" t="str">
        <f t="shared" si="104"/>
        <v/>
      </c>
      <c r="BJ142" s="416" t="str">
        <f t="shared" si="105"/>
        <v/>
      </c>
      <c r="BK142" s="416" t="str">
        <f t="shared" si="106"/>
        <v/>
      </c>
      <c r="BL142" s="416" t="str">
        <f t="shared" si="107"/>
        <v/>
      </c>
      <c r="BM142" s="416" t="str">
        <f t="shared" si="108"/>
        <v/>
      </c>
      <c r="BN142" s="416" t="str">
        <f t="shared" si="109"/>
        <v/>
      </c>
      <c r="BO142" s="416" t="str">
        <f t="shared" si="110"/>
        <v/>
      </c>
      <c r="BP142" s="416" t="str">
        <f t="shared" si="111"/>
        <v/>
      </c>
      <c r="BQ142" s="416" t="str">
        <f t="shared" si="112"/>
        <v/>
      </c>
      <c r="BR142" s="416" t="str">
        <f t="shared" si="113"/>
        <v/>
      </c>
      <c r="BS142" s="416" t="str">
        <f t="shared" si="114"/>
        <v/>
      </c>
      <c r="BT142" s="416" t="str">
        <f t="shared" si="115"/>
        <v/>
      </c>
      <c r="BU142" s="416" t="str">
        <f t="shared" si="116"/>
        <v/>
      </c>
      <c r="BV142" s="416" t="str">
        <f t="shared" si="117"/>
        <v/>
      </c>
      <c r="BW142" s="416" t="str">
        <f t="shared" si="118"/>
        <v/>
      </c>
      <c r="BX142" s="416" t="str">
        <f t="shared" si="119"/>
        <v/>
      </c>
      <c r="BY142" s="416" t="str">
        <f t="shared" si="120"/>
        <v/>
      </c>
      <c r="BZ142" s="416" t="str">
        <f t="shared" si="121"/>
        <v/>
      </c>
      <c r="CA142" s="416" t="str">
        <f t="shared" si="122"/>
        <v/>
      </c>
      <c r="CB142" s="416" t="str">
        <f t="shared" si="123"/>
        <v/>
      </c>
      <c r="CC142" s="416" t="str">
        <f t="shared" si="124"/>
        <v/>
      </c>
      <c r="CD142" s="416" t="str">
        <f t="shared" si="125"/>
        <v/>
      </c>
      <c r="CE142" s="416" t="str">
        <f t="shared" si="126"/>
        <v/>
      </c>
      <c r="CF142" s="416" t="str">
        <f t="shared" si="127"/>
        <v/>
      </c>
      <c r="CG142" s="416" t="str">
        <f t="shared" si="128"/>
        <v/>
      </c>
      <c r="CH142" s="416" t="str">
        <f t="shared" si="129"/>
        <v/>
      </c>
      <c r="CI142" s="416" t="str">
        <f t="shared" si="130"/>
        <v/>
      </c>
      <c r="CJ142" s="416" t="str">
        <f t="shared" si="131"/>
        <v/>
      </c>
      <c r="CK142" s="416" t="str">
        <f t="shared" si="132"/>
        <v/>
      </c>
    </row>
    <row r="143" spans="1:89">
      <c r="A143" s="3" t="e">
        <v>#VALUE!</v>
      </c>
      <c r="B143" s="3">
        <v>0</v>
      </c>
      <c r="C143" s="3" t="str">
        <v>WSSFC-0</v>
      </c>
      <c r="D143" s="3">
        <v>0</v>
      </c>
      <c r="E143" s="3">
        <v>0</v>
      </c>
      <c r="F143" s="3" t="e">
        <f t="shared" si="92"/>
        <v>#VALUE!</v>
      </c>
      <c r="G143" s="3" t="e">
        <f t="shared" si="89"/>
        <v>#VALUE!</v>
      </c>
      <c r="H143" s="50" t="e">
        <f t="shared" si="90"/>
        <v>#VALUE!</v>
      </c>
      <c r="I143" s="50" t="e">
        <f t="shared" si="91"/>
        <v>#VALUE!</v>
      </c>
      <c r="J143" s="3" t="e" cm="1">
        <f t="array" ref="J143">_xlfn.TEXTSPLIT(I143,CHAR(10),,TRUE,0)</f>
        <v>#VALUE!</v>
      </c>
      <c r="AX143" s="416" t="e">
        <f t="shared" si="93"/>
        <v>#VALUE!</v>
      </c>
      <c r="AY143" s="416" t="str">
        <f t="shared" si="94"/>
        <v/>
      </c>
      <c r="AZ143" s="416" t="str">
        <f t="shared" si="95"/>
        <v/>
      </c>
      <c r="BA143" s="416" t="str">
        <f t="shared" si="96"/>
        <v/>
      </c>
      <c r="BB143" s="416" t="str">
        <f t="shared" si="97"/>
        <v/>
      </c>
      <c r="BC143" s="416" t="str">
        <f t="shared" si="98"/>
        <v/>
      </c>
      <c r="BD143" s="416" t="str">
        <f t="shared" si="99"/>
        <v/>
      </c>
      <c r="BE143" s="416" t="str">
        <f t="shared" si="100"/>
        <v/>
      </c>
      <c r="BF143" s="416" t="str">
        <f t="shared" si="101"/>
        <v/>
      </c>
      <c r="BG143" s="416" t="str">
        <f t="shared" si="102"/>
        <v/>
      </c>
      <c r="BH143" s="416" t="str">
        <f t="shared" si="103"/>
        <v/>
      </c>
      <c r="BI143" s="416" t="str">
        <f t="shared" si="104"/>
        <v/>
      </c>
      <c r="BJ143" s="416" t="str">
        <f t="shared" si="105"/>
        <v/>
      </c>
      <c r="BK143" s="416" t="str">
        <f t="shared" si="106"/>
        <v/>
      </c>
      <c r="BL143" s="416" t="str">
        <f t="shared" si="107"/>
        <v/>
      </c>
      <c r="BM143" s="416" t="str">
        <f t="shared" si="108"/>
        <v/>
      </c>
      <c r="BN143" s="416" t="str">
        <f t="shared" si="109"/>
        <v/>
      </c>
      <c r="BO143" s="416" t="str">
        <f t="shared" si="110"/>
        <v/>
      </c>
      <c r="BP143" s="416" t="str">
        <f t="shared" si="111"/>
        <v/>
      </c>
      <c r="BQ143" s="416" t="str">
        <f t="shared" si="112"/>
        <v/>
      </c>
      <c r="BR143" s="416" t="str">
        <f t="shared" si="113"/>
        <v/>
      </c>
      <c r="BS143" s="416" t="str">
        <f t="shared" si="114"/>
        <v/>
      </c>
      <c r="BT143" s="416" t="str">
        <f t="shared" si="115"/>
        <v/>
      </c>
      <c r="BU143" s="416" t="str">
        <f t="shared" si="116"/>
        <v/>
      </c>
      <c r="BV143" s="416" t="str">
        <f t="shared" si="117"/>
        <v/>
      </c>
      <c r="BW143" s="416" t="str">
        <f t="shared" si="118"/>
        <v/>
      </c>
      <c r="BX143" s="416" t="str">
        <f t="shared" si="119"/>
        <v/>
      </c>
      <c r="BY143" s="416" t="str">
        <f t="shared" si="120"/>
        <v/>
      </c>
      <c r="BZ143" s="416" t="str">
        <f t="shared" si="121"/>
        <v/>
      </c>
      <c r="CA143" s="416" t="str">
        <f t="shared" si="122"/>
        <v/>
      </c>
      <c r="CB143" s="416" t="str">
        <f t="shared" si="123"/>
        <v/>
      </c>
      <c r="CC143" s="416" t="str">
        <f t="shared" si="124"/>
        <v/>
      </c>
      <c r="CD143" s="416" t="str">
        <f t="shared" si="125"/>
        <v/>
      </c>
      <c r="CE143" s="416" t="str">
        <f t="shared" si="126"/>
        <v/>
      </c>
      <c r="CF143" s="416" t="str">
        <f t="shared" si="127"/>
        <v/>
      </c>
      <c r="CG143" s="416" t="str">
        <f t="shared" si="128"/>
        <v/>
      </c>
      <c r="CH143" s="416" t="str">
        <f t="shared" si="129"/>
        <v/>
      </c>
      <c r="CI143" s="416" t="str">
        <f t="shared" si="130"/>
        <v/>
      </c>
      <c r="CJ143" s="416" t="str">
        <f t="shared" si="131"/>
        <v/>
      </c>
      <c r="CK143" s="416" t="str">
        <f t="shared" si="132"/>
        <v/>
      </c>
    </row>
    <row r="144" spans="1:89">
      <c r="A144" s="3" t="e">
        <v>#VALUE!</v>
      </c>
      <c r="B144" s="3">
        <v>0</v>
      </c>
      <c r="C144" s="3" t="str">
        <v>WSSFC-0</v>
      </c>
      <c r="D144" s="3">
        <v>0</v>
      </c>
      <c r="E144" s="3">
        <v>0</v>
      </c>
      <c r="F144" s="3" t="e">
        <f t="shared" si="92"/>
        <v>#VALUE!</v>
      </c>
      <c r="G144" s="3" t="e">
        <f t="shared" si="89"/>
        <v>#VALUE!</v>
      </c>
      <c r="H144" s="50" t="e">
        <f t="shared" si="90"/>
        <v>#VALUE!</v>
      </c>
      <c r="I144" s="50" t="e">
        <f t="shared" si="91"/>
        <v>#VALUE!</v>
      </c>
      <c r="J144" s="3" t="e" cm="1">
        <f t="array" ref="J144">_xlfn.TEXTSPLIT(I144,CHAR(10),,TRUE,0)</f>
        <v>#VALUE!</v>
      </c>
      <c r="AX144" s="416" t="e">
        <f t="shared" si="93"/>
        <v>#VALUE!</v>
      </c>
      <c r="AY144" s="416" t="str">
        <f t="shared" si="94"/>
        <v/>
      </c>
      <c r="AZ144" s="416" t="str">
        <f t="shared" si="95"/>
        <v/>
      </c>
      <c r="BA144" s="416" t="str">
        <f t="shared" si="96"/>
        <v/>
      </c>
      <c r="BB144" s="416" t="str">
        <f t="shared" si="97"/>
        <v/>
      </c>
      <c r="BC144" s="416" t="str">
        <f t="shared" si="98"/>
        <v/>
      </c>
      <c r="BD144" s="416" t="str">
        <f t="shared" si="99"/>
        <v/>
      </c>
      <c r="BE144" s="416" t="str">
        <f t="shared" si="100"/>
        <v/>
      </c>
      <c r="BF144" s="416" t="str">
        <f t="shared" si="101"/>
        <v/>
      </c>
      <c r="BG144" s="416" t="str">
        <f t="shared" si="102"/>
        <v/>
      </c>
      <c r="BH144" s="416" t="str">
        <f t="shared" si="103"/>
        <v/>
      </c>
      <c r="BI144" s="416" t="str">
        <f t="shared" si="104"/>
        <v/>
      </c>
      <c r="BJ144" s="416" t="str">
        <f t="shared" si="105"/>
        <v/>
      </c>
      <c r="BK144" s="416" t="str">
        <f t="shared" si="106"/>
        <v/>
      </c>
      <c r="BL144" s="416" t="str">
        <f t="shared" si="107"/>
        <v/>
      </c>
      <c r="BM144" s="416" t="str">
        <f t="shared" si="108"/>
        <v/>
      </c>
      <c r="BN144" s="416" t="str">
        <f t="shared" si="109"/>
        <v/>
      </c>
      <c r="BO144" s="416" t="str">
        <f t="shared" si="110"/>
        <v/>
      </c>
      <c r="BP144" s="416" t="str">
        <f t="shared" si="111"/>
        <v/>
      </c>
      <c r="BQ144" s="416" t="str">
        <f t="shared" si="112"/>
        <v/>
      </c>
      <c r="BR144" s="416" t="str">
        <f t="shared" si="113"/>
        <v/>
      </c>
      <c r="BS144" s="416" t="str">
        <f t="shared" si="114"/>
        <v/>
      </c>
      <c r="BT144" s="416" t="str">
        <f t="shared" si="115"/>
        <v/>
      </c>
      <c r="BU144" s="416" t="str">
        <f t="shared" si="116"/>
        <v/>
      </c>
      <c r="BV144" s="416" t="str">
        <f t="shared" si="117"/>
        <v/>
      </c>
      <c r="BW144" s="416" t="str">
        <f t="shared" si="118"/>
        <v/>
      </c>
      <c r="BX144" s="416" t="str">
        <f t="shared" si="119"/>
        <v/>
      </c>
      <c r="BY144" s="416" t="str">
        <f t="shared" si="120"/>
        <v/>
      </c>
      <c r="BZ144" s="416" t="str">
        <f t="shared" si="121"/>
        <v/>
      </c>
      <c r="CA144" s="416" t="str">
        <f t="shared" si="122"/>
        <v/>
      </c>
      <c r="CB144" s="416" t="str">
        <f t="shared" si="123"/>
        <v/>
      </c>
      <c r="CC144" s="416" t="str">
        <f t="shared" si="124"/>
        <v/>
      </c>
      <c r="CD144" s="416" t="str">
        <f t="shared" si="125"/>
        <v/>
      </c>
      <c r="CE144" s="416" t="str">
        <f t="shared" si="126"/>
        <v/>
      </c>
      <c r="CF144" s="416" t="str">
        <f t="shared" si="127"/>
        <v/>
      </c>
      <c r="CG144" s="416" t="str">
        <f t="shared" si="128"/>
        <v/>
      </c>
      <c r="CH144" s="416" t="str">
        <f t="shared" si="129"/>
        <v/>
      </c>
      <c r="CI144" s="416" t="str">
        <f t="shared" si="130"/>
        <v/>
      </c>
      <c r="CJ144" s="416" t="str">
        <f t="shared" si="131"/>
        <v/>
      </c>
      <c r="CK144" s="416" t="str">
        <f t="shared" si="132"/>
        <v/>
      </c>
    </row>
    <row r="145" spans="1:89">
      <c r="A145" s="3" t="e">
        <v>#VALUE!</v>
      </c>
      <c r="B145" s="3">
        <v>0</v>
      </c>
      <c r="C145" s="3" t="str">
        <v>WSSFC-0</v>
      </c>
      <c r="D145" s="3">
        <v>0</v>
      </c>
      <c r="E145" s="3">
        <v>0</v>
      </c>
      <c r="F145" s="3" t="e">
        <f t="shared" si="92"/>
        <v>#VALUE!</v>
      </c>
      <c r="G145" s="3" t="e">
        <f t="shared" si="89"/>
        <v>#VALUE!</v>
      </c>
      <c r="H145" s="50" t="e">
        <f t="shared" si="90"/>
        <v>#VALUE!</v>
      </c>
      <c r="I145" s="50" t="e">
        <f t="shared" si="91"/>
        <v>#VALUE!</v>
      </c>
      <c r="J145" s="3" t="e" cm="1">
        <f t="array" ref="J145">_xlfn.TEXTSPLIT(I145,CHAR(10),,TRUE,0)</f>
        <v>#VALUE!</v>
      </c>
      <c r="AX145" s="416" t="e">
        <f t="shared" si="93"/>
        <v>#VALUE!</v>
      </c>
      <c r="AY145" s="416" t="str">
        <f t="shared" si="94"/>
        <v/>
      </c>
      <c r="AZ145" s="416" t="str">
        <f t="shared" si="95"/>
        <v/>
      </c>
      <c r="BA145" s="416" t="str">
        <f t="shared" si="96"/>
        <v/>
      </c>
      <c r="BB145" s="416" t="str">
        <f t="shared" si="97"/>
        <v/>
      </c>
      <c r="BC145" s="416" t="str">
        <f t="shared" si="98"/>
        <v/>
      </c>
      <c r="BD145" s="416" t="str">
        <f t="shared" si="99"/>
        <v/>
      </c>
      <c r="BE145" s="416" t="str">
        <f t="shared" si="100"/>
        <v/>
      </c>
      <c r="BF145" s="416" t="str">
        <f t="shared" si="101"/>
        <v/>
      </c>
      <c r="BG145" s="416" t="str">
        <f t="shared" si="102"/>
        <v/>
      </c>
      <c r="BH145" s="416" t="str">
        <f t="shared" si="103"/>
        <v/>
      </c>
      <c r="BI145" s="416" t="str">
        <f t="shared" si="104"/>
        <v/>
      </c>
      <c r="BJ145" s="416" t="str">
        <f t="shared" si="105"/>
        <v/>
      </c>
      <c r="BK145" s="416" t="str">
        <f t="shared" si="106"/>
        <v/>
      </c>
      <c r="BL145" s="416" t="str">
        <f t="shared" si="107"/>
        <v/>
      </c>
      <c r="BM145" s="416" t="str">
        <f t="shared" si="108"/>
        <v/>
      </c>
      <c r="BN145" s="416" t="str">
        <f t="shared" si="109"/>
        <v/>
      </c>
      <c r="BO145" s="416" t="str">
        <f t="shared" si="110"/>
        <v/>
      </c>
      <c r="BP145" s="416" t="str">
        <f t="shared" si="111"/>
        <v/>
      </c>
      <c r="BQ145" s="416" t="str">
        <f t="shared" si="112"/>
        <v/>
      </c>
      <c r="BR145" s="416" t="str">
        <f t="shared" si="113"/>
        <v/>
      </c>
      <c r="BS145" s="416" t="str">
        <f t="shared" si="114"/>
        <v/>
      </c>
      <c r="BT145" s="416" t="str">
        <f t="shared" si="115"/>
        <v/>
      </c>
      <c r="BU145" s="416" t="str">
        <f t="shared" si="116"/>
        <v/>
      </c>
      <c r="BV145" s="416" t="str">
        <f t="shared" si="117"/>
        <v/>
      </c>
      <c r="BW145" s="416" t="str">
        <f t="shared" si="118"/>
        <v/>
      </c>
      <c r="BX145" s="416" t="str">
        <f t="shared" si="119"/>
        <v/>
      </c>
      <c r="BY145" s="416" t="str">
        <f t="shared" si="120"/>
        <v/>
      </c>
      <c r="BZ145" s="416" t="str">
        <f t="shared" si="121"/>
        <v/>
      </c>
      <c r="CA145" s="416" t="str">
        <f t="shared" si="122"/>
        <v/>
      </c>
      <c r="CB145" s="416" t="str">
        <f t="shared" si="123"/>
        <v/>
      </c>
      <c r="CC145" s="416" t="str">
        <f t="shared" si="124"/>
        <v/>
      </c>
      <c r="CD145" s="416" t="str">
        <f t="shared" si="125"/>
        <v/>
      </c>
      <c r="CE145" s="416" t="str">
        <f t="shared" si="126"/>
        <v/>
      </c>
      <c r="CF145" s="416" t="str">
        <f t="shared" si="127"/>
        <v/>
      </c>
      <c r="CG145" s="416" t="str">
        <f t="shared" si="128"/>
        <v/>
      </c>
      <c r="CH145" s="416" t="str">
        <f t="shared" si="129"/>
        <v/>
      </c>
      <c r="CI145" s="416" t="str">
        <f t="shared" si="130"/>
        <v/>
      </c>
      <c r="CJ145" s="416" t="str">
        <f t="shared" si="131"/>
        <v/>
      </c>
      <c r="CK145" s="416" t="str">
        <f t="shared" si="132"/>
        <v/>
      </c>
    </row>
    <row r="146" spans="1:89">
      <c r="A146" s="3" t="e">
        <v>#VALUE!</v>
      </c>
      <c r="B146" s="3">
        <v>0</v>
      </c>
      <c r="C146" s="3" t="str">
        <v>WSSFC-0</v>
      </c>
      <c r="D146" s="3">
        <v>0</v>
      </c>
      <c r="E146" s="3">
        <v>0</v>
      </c>
      <c r="F146" s="3" t="e">
        <f t="shared" si="92"/>
        <v>#VALUE!</v>
      </c>
      <c r="G146" s="3" t="e">
        <f t="shared" si="89"/>
        <v>#VALUE!</v>
      </c>
      <c r="H146" s="50" t="e">
        <f t="shared" si="90"/>
        <v>#VALUE!</v>
      </c>
      <c r="I146" s="50" t="e">
        <f t="shared" si="91"/>
        <v>#VALUE!</v>
      </c>
      <c r="J146" s="3" t="e" cm="1">
        <f t="array" ref="J146">_xlfn.TEXTSPLIT(I146,CHAR(10),,TRUE,0)</f>
        <v>#VALUE!</v>
      </c>
      <c r="AX146" s="416" t="e">
        <f t="shared" si="93"/>
        <v>#VALUE!</v>
      </c>
      <c r="AY146" s="416" t="str">
        <f t="shared" si="94"/>
        <v/>
      </c>
      <c r="AZ146" s="416" t="str">
        <f t="shared" si="95"/>
        <v/>
      </c>
      <c r="BA146" s="416" t="str">
        <f t="shared" si="96"/>
        <v/>
      </c>
      <c r="BB146" s="416" t="str">
        <f t="shared" si="97"/>
        <v/>
      </c>
      <c r="BC146" s="416" t="str">
        <f t="shared" si="98"/>
        <v/>
      </c>
      <c r="BD146" s="416" t="str">
        <f t="shared" si="99"/>
        <v/>
      </c>
      <c r="BE146" s="416" t="str">
        <f t="shared" si="100"/>
        <v/>
      </c>
      <c r="BF146" s="416" t="str">
        <f t="shared" si="101"/>
        <v/>
      </c>
      <c r="BG146" s="416" t="str">
        <f t="shared" si="102"/>
        <v/>
      </c>
      <c r="BH146" s="416" t="str">
        <f t="shared" si="103"/>
        <v/>
      </c>
      <c r="BI146" s="416" t="str">
        <f t="shared" si="104"/>
        <v/>
      </c>
      <c r="BJ146" s="416" t="str">
        <f t="shared" si="105"/>
        <v/>
      </c>
      <c r="BK146" s="416" t="str">
        <f t="shared" si="106"/>
        <v/>
      </c>
      <c r="BL146" s="416" t="str">
        <f t="shared" si="107"/>
        <v/>
      </c>
      <c r="BM146" s="416" t="str">
        <f t="shared" si="108"/>
        <v/>
      </c>
      <c r="BN146" s="416" t="str">
        <f t="shared" si="109"/>
        <v/>
      </c>
      <c r="BO146" s="416" t="str">
        <f t="shared" si="110"/>
        <v/>
      </c>
      <c r="BP146" s="416" t="str">
        <f t="shared" si="111"/>
        <v/>
      </c>
      <c r="BQ146" s="416" t="str">
        <f t="shared" si="112"/>
        <v/>
      </c>
      <c r="BR146" s="416" t="str">
        <f t="shared" si="113"/>
        <v/>
      </c>
      <c r="BS146" s="416" t="str">
        <f t="shared" si="114"/>
        <v/>
      </c>
      <c r="BT146" s="416" t="str">
        <f t="shared" si="115"/>
        <v/>
      </c>
      <c r="BU146" s="416" t="str">
        <f t="shared" si="116"/>
        <v/>
      </c>
      <c r="BV146" s="416" t="str">
        <f t="shared" si="117"/>
        <v/>
      </c>
      <c r="BW146" s="416" t="str">
        <f t="shared" si="118"/>
        <v/>
      </c>
      <c r="BX146" s="416" t="str">
        <f t="shared" si="119"/>
        <v/>
      </c>
      <c r="BY146" s="416" t="str">
        <f t="shared" si="120"/>
        <v/>
      </c>
      <c r="BZ146" s="416" t="str">
        <f t="shared" si="121"/>
        <v/>
      </c>
      <c r="CA146" s="416" t="str">
        <f t="shared" si="122"/>
        <v/>
      </c>
      <c r="CB146" s="416" t="str">
        <f t="shared" si="123"/>
        <v/>
      </c>
      <c r="CC146" s="416" t="str">
        <f t="shared" si="124"/>
        <v/>
      </c>
      <c r="CD146" s="416" t="str">
        <f t="shared" si="125"/>
        <v/>
      </c>
      <c r="CE146" s="416" t="str">
        <f t="shared" si="126"/>
        <v/>
      </c>
      <c r="CF146" s="416" t="str">
        <f t="shared" si="127"/>
        <v/>
      </c>
      <c r="CG146" s="416" t="str">
        <f t="shared" si="128"/>
        <v/>
      </c>
      <c r="CH146" s="416" t="str">
        <f t="shared" si="129"/>
        <v/>
      </c>
      <c r="CI146" s="416" t="str">
        <f t="shared" si="130"/>
        <v/>
      </c>
      <c r="CJ146" s="416" t="str">
        <f t="shared" si="131"/>
        <v/>
      </c>
      <c r="CK146" s="416" t="str">
        <f t="shared" si="132"/>
        <v/>
      </c>
    </row>
    <row r="147" spans="1:89">
      <c r="A147" s="3" t="e">
        <v>#VALUE!</v>
      </c>
      <c r="B147" s="3">
        <v>0</v>
      </c>
      <c r="C147" s="3" t="str">
        <v>WSSFC-0</v>
      </c>
      <c r="D147" s="3">
        <v>0</v>
      </c>
      <c r="E147" s="3">
        <v>0</v>
      </c>
      <c r="F147" s="3" t="e">
        <f t="shared" si="92"/>
        <v>#VALUE!</v>
      </c>
      <c r="G147" s="3" t="e">
        <f t="shared" si="89"/>
        <v>#VALUE!</v>
      </c>
      <c r="H147" s="50" t="e">
        <f t="shared" si="90"/>
        <v>#VALUE!</v>
      </c>
      <c r="I147" s="50" t="e">
        <f t="shared" si="91"/>
        <v>#VALUE!</v>
      </c>
      <c r="J147" s="3" t="e" cm="1">
        <f t="array" ref="J147">_xlfn.TEXTSPLIT(I147,CHAR(10),,TRUE,0)</f>
        <v>#VALUE!</v>
      </c>
      <c r="AX147" s="416" t="e">
        <f t="shared" si="93"/>
        <v>#VALUE!</v>
      </c>
      <c r="AY147" s="416" t="str">
        <f t="shared" si="94"/>
        <v/>
      </c>
      <c r="AZ147" s="416" t="str">
        <f t="shared" si="95"/>
        <v/>
      </c>
      <c r="BA147" s="416" t="str">
        <f t="shared" si="96"/>
        <v/>
      </c>
      <c r="BB147" s="416" t="str">
        <f t="shared" si="97"/>
        <v/>
      </c>
      <c r="BC147" s="416" t="str">
        <f t="shared" si="98"/>
        <v/>
      </c>
      <c r="BD147" s="416" t="str">
        <f t="shared" si="99"/>
        <v/>
      </c>
      <c r="BE147" s="416" t="str">
        <f t="shared" si="100"/>
        <v/>
      </c>
      <c r="BF147" s="416" t="str">
        <f t="shared" si="101"/>
        <v/>
      </c>
      <c r="BG147" s="416" t="str">
        <f t="shared" si="102"/>
        <v/>
      </c>
      <c r="BH147" s="416" t="str">
        <f t="shared" si="103"/>
        <v/>
      </c>
      <c r="BI147" s="416" t="str">
        <f t="shared" si="104"/>
        <v/>
      </c>
      <c r="BJ147" s="416" t="str">
        <f t="shared" si="105"/>
        <v/>
      </c>
      <c r="BK147" s="416" t="str">
        <f t="shared" si="106"/>
        <v/>
      </c>
      <c r="BL147" s="416" t="str">
        <f t="shared" si="107"/>
        <v/>
      </c>
      <c r="BM147" s="416" t="str">
        <f t="shared" si="108"/>
        <v/>
      </c>
      <c r="BN147" s="416" t="str">
        <f t="shared" si="109"/>
        <v/>
      </c>
      <c r="BO147" s="416" t="str">
        <f t="shared" si="110"/>
        <v/>
      </c>
      <c r="BP147" s="416" t="str">
        <f t="shared" si="111"/>
        <v/>
      </c>
      <c r="BQ147" s="416" t="str">
        <f t="shared" si="112"/>
        <v/>
      </c>
      <c r="BR147" s="416" t="str">
        <f t="shared" si="113"/>
        <v/>
      </c>
      <c r="BS147" s="416" t="str">
        <f t="shared" si="114"/>
        <v/>
      </c>
      <c r="BT147" s="416" t="str">
        <f t="shared" si="115"/>
        <v/>
      </c>
      <c r="BU147" s="416" t="str">
        <f t="shared" si="116"/>
        <v/>
      </c>
      <c r="BV147" s="416" t="str">
        <f t="shared" si="117"/>
        <v/>
      </c>
      <c r="BW147" s="416" t="str">
        <f t="shared" si="118"/>
        <v/>
      </c>
      <c r="BX147" s="416" t="str">
        <f t="shared" si="119"/>
        <v/>
      </c>
      <c r="BY147" s="416" t="str">
        <f t="shared" si="120"/>
        <v/>
      </c>
      <c r="BZ147" s="416" t="str">
        <f t="shared" si="121"/>
        <v/>
      </c>
      <c r="CA147" s="416" t="str">
        <f t="shared" si="122"/>
        <v/>
      </c>
      <c r="CB147" s="416" t="str">
        <f t="shared" si="123"/>
        <v/>
      </c>
      <c r="CC147" s="416" t="str">
        <f t="shared" si="124"/>
        <v/>
      </c>
      <c r="CD147" s="416" t="str">
        <f t="shared" si="125"/>
        <v/>
      </c>
      <c r="CE147" s="416" t="str">
        <f t="shared" si="126"/>
        <v/>
      </c>
      <c r="CF147" s="416" t="str">
        <f t="shared" si="127"/>
        <v/>
      </c>
      <c r="CG147" s="416" t="str">
        <f t="shared" si="128"/>
        <v/>
      </c>
      <c r="CH147" s="416" t="str">
        <f t="shared" si="129"/>
        <v/>
      </c>
      <c r="CI147" s="416" t="str">
        <f t="shared" si="130"/>
        <v/>
      </c>
      <c r="CJ147" s="416" t="str">
        <f t="shared" si="131"/>
        <v/>
      </c>
      <c r="CK147" s="416" t="str">
        <f t="shared" si="132"/>
        <v/>
      </c>
    </row>
    <row r="148" spans="1:89">
      <c r="A148" s="3" t="e">
        <v>#VALUE!</v>
      </c>
      <c r="B148" s="3">
        <v>0</v>
      </c>
      <c r="C148" s="3" t="str">
        <v>WSSFC-0</v>
      </c>
      <c r="D148" s="3">
        <v>0</v>
      </c>
      <c r="E148" s="3">
        <v>0</v>
      </c>
      <c r="F148" s="3" t="e">
        <f t="shared" si="92"/>
        <v>#VALUE!</v>
      </c>
      <c r="G148" s="3" t="e">
        <f t="shared" si="89"/>
        <v>#VALUE!</v>
      </c>
      <c r="H148" s="50" t="e">
        <f t="shared" si="90"/>
        <v>#VALUE!</v>
      </c>
      <c r="I148" s="50" t="e">
        <f t="shared" si="91"/>
        <v>#VALUE!</v>
      </c>
      <c r="J148" s="3" t="e" cm="1">
        <f t="array" ref="J148">_xlfn.TEXTSPLIT(I148,CHAR(10),,TRUE,0)</f>
        <v>#VALUE!</v>
      </c>
      <c r="AX148" s="416" t="e">
        <f t="shared" si="93"/>
        <v>#VALUE!</v>
      </c>
      <c r="AY148" s="416" t="str">
        <f t="shared" si="94"/>
        <v/>
      </c>
      <c r="AZ148" s="416" t="str">
        <f t="shared" si="95"/>
        <v/>
      </c>
      <c r="BA148" s="416" t="str">
        <f t="shared" si="96"/>
        <v/>
      </c>
      <c r="BB148" s="416" t="str">
        <f t="shared" si="97"/>
        <v/>
      </c>
      <c r="BC148" s="416" t="str">
        <f t="shared" si="98"/>
        <v/>
      </c>
      <c r="BD148" s="416" t="str">
        <f t="shared" si="99"/>
        <v/>
      </c>
      <c r="BE148" s="416" t="str">
        <f t="shared" si="100"/>
        <v/>
      </c>
      <c r="BF148" s="416" t="str">
        <f t="shared" si="101"/>
        <v/>
      </c>
      <c r="BG148" s="416" t="str">
        <f t="shared" si="102"/>
        <v/>
      </c>
      <c r="BH148" s="416" t="str">
        <f t="shared" si="103"/>
        <v/>
      </c>
      <c r="BI148" s="416" t="str">
        <f t="shared" si="104"/>
        <v/>
      </c>
      <c r="BJ148" s="416" t="str">
        <f t="shared" si="105"/>
        <v/>
      </c>
      <c r="BK148" s="416" t="str">
        <f t="shared" si="106"/>
        <v/>
      </c>
      <c r="BL148" s="416" t="str">
        <f t="shared" si="107"/>
        <v/>
      </c>
      <c r="BM148" s="416" t="str">
        <f t="shared" si="108"/>
        <v/>
      </c>
      <c r="BN148" s="416" t="str">
        <f t="shared" si="109"/>
        <v/>
      </c>
      <c r="BO148" s="416" t="str">
        <f t="shared" si="110"/>
        <v/>
      </c>
      <c r="BP148" s="416" t="str">
        <f t="shared" si="111"/>
        <v/>
      </c>
      <c r="BQ148" s="416" t="str">
        <f t="shared" si="112"/>
        <v/>
      </c>
      <c r="BR148" s="416" t="str">
        <f t="shared" si="113"/>
        <v/>
      </c>
      <c r="BS148" s="416" t="str">
        <f t="shared" si="114"/>
        <v/>
      </c>
      <c r="BT148" s="416" t="str">
        <f t="shared" si="115"/>
        <v/>
      </c>
      <c r="BU148" s="416" t="str">
        <f t="shared" si="116"/>
        <v/>
      </c>
      <c r="BV148" s="416" t="str">
        <f t="shared" si="117"/>
        <v/>
      </c>
      <c r="BW148" s="416" t="str">
        <f t="shared" si="118"/>
        <v/>
      </c>
      <c r="BX148" s="416" t="str">
        <f t="shared" si="119"/>
        <v/>
      </c>
      <c r="BY148" s="416" t="str">
        <f t="shared" si="120"/>
        <v/>
      </c>
      <c r="BZ148" s="416" t="str">
        <f t="shared" si="121"/>
        <v/>
      </c>
      <c r="CA148" s="416" t="str">
        <f t="shared" si="122"/>
        <v/>
      </c>
      <c r="CB148" s="416" t="str">
        <f t="shared" si="123"/>
        <v/>
      </c>
      <c r="CC148" s="416" t="str">
        <f t="shared" si="124"/>
        <v/>
      </c>
      <c r="CD148" s="416" t="str">
        <f t="shared" si="125"/>
        <v/>
      </c>
      <c r="CE148" s="416" t="str">
        <f t="shared" si="126"/>
        <v/>
      </c>
      <c r="CF148" s="416" t="str">
        <f t="shared" si="127"/>
        <v/>
      </c>
      <c r="CG148" s="416" t="str">
        <f t="shared" si="128"/>
        <v/>
      </c>
      <c r="CH148" s="416" t="str">
        <f t="shared" si="129"/>
        <v/>
      </c>
      <c r="CI148" s="416" t="str">
        <f t="shared" si="130"/>
        <v/>
      </c>
      <c r="CJ148" s="416" t="str">
        <f t="shared" si="131"/>
        <v/>
      </c>
      <c r="CK148" s="416" t="str">
        <f t="shared" si="132"/>
        <v/>
      </c>
    </row>
    <row r="149" spans="1:89">
      <c r="A149" s="3" t="e">
        <v>#VALUE!</v>
      </c>
      <c r="B149" s="3">
        <v>0</v>
      </c>
      <c r="C149" s="3" t="str">
        <v>WSSFC-0</v>
      </c>
      <c r="D149" s="3">
        <v>0</v>
      </c>
      <c r="E149" s="3">
        <v>0</v>
      </c>
      <c r="F149" s="3" t="e">
        <f t="shared" si="92"/>
        <v>#VALUE!</v>
      </c>
      <c r="G149" s="3" t="e">
        <f t="shared" si="89"/>
        <v>#VALUE!</v>
      </c>
      <c r="H149" s="50" t="e">
        <f t="shared" si="90"/>
        <v>#VALUE!</v>
      </c>
      <c r="I149" s="50" t="e">
        <f t="shared" si="91"/>
        <v>#VALUE!</v>
      </c>
      <c r="J149" s="3" t="e" cm="1">
        <f t="array" ref="J149">_xlfn.TEXTSPLIT(I149,CHAR(10),,TRUE,0)</f>
        <v>#VALUE!</v>
      </c>
      <c r="AX149" s="416" t="e">
        <f t="shared" si="93"/>
        <v>#VALUE!</v>
      </c>
      <c r="AY149" s="416" t="str">
        <f t="shared" si="94"/>
        <v/>
      </c>
      <c r="AZ149" s="416" t="str">
        <f t="shared" si="95"/>
        <v/>
      </c>
      <c r="BA149" s="416" t="str">
        <f t="shared" si="96"/>
        <v/>
      </c>
      <c r="BB149" s="416" t="str">
        <f t="shared" si="97"/>
        <v/>
      </c>
      <c r="BC149" s="416" t="str">
        <f t="shared" si="98"/>
        <v/>
      </c>
      <c r="BD149" s="416" t="str">
        <f t="shared" si="99"/>
        <v/>
      </c>
      <c r="BE149" s="416" t="str">
        <f t="shared" si="100"/>
        <v/>
      </c>
      <c r="BF149" s="416" t="str">
        <f t="shared" si="101"/>
        <v/>
      </c>
      <c r="BG149" s="416" t="str">
        <f t="shared" si="102"/>
        <v/>
      </c>
      <c r="BH149" s="416" t="str">
        <f t="shared" si="103"/>
        <v/>
      </c>
      <c r="BI149" s="416" t="str">
        <f t="shared" si="104"/>
        <v/>
      </c>
      <c r="BJ149" s="416" t="str">
        <f t="shared" si="105"/>
        <v/>
      </c>
      <c r="BK149" s="416" t="str">
        <f t="shared" si="106"/>
        <v/>
      </c>
      <c r="BL149" s="416" t="str">
        <f t="shared" si="107"/>
        <v/>
      </c>
      <c r="BM149" s="416" t="str">
        <f t="shared" si="108"/>
        <v/>
      </c>
      <c r="BN149" s="416" t="str">
        <f t="shared" si="109"/>
        <v/>
      </c>
      <c r="BO149" s="416" t="str">
        <f t="shared" si="110"/>
        <v/>
      </c>
      <c r="BP149" s="416" t="str">
        <f t="shared" si="111"/>
        <v/>
      </c>
      <c r="BQ149" s="416" t="str">
        <f t="shared" si="112"/>
        <v/>
      </c>
      <c r="BR149" s="416" t="str">
        <f t="shared" si="113"/>
        <v/>
      </c>
      <c r="BS149" s="416" t="str">
        <f t="shared" si="114"/>
        <v/>
      </c>
      <c r="BT149" s="416" t="str">
        <f t="shared" si="115"/>
        <v/>
      </c>
      <c r="BU149" s="416" t="str">
        <f t="shared" si="116"/>
        <v/>
      </c>
      <c r="BV149" s="416" t="str">
        <f t="shared" si="117"/>
        <v/>
      </c>
      <c r="BW149" s="416" t="str">
        <f t="shared" si="118"/>
        <v/>
      </c>
      <c r="BX149" s="416" t="str">
        <f t="shared" si="119"/>
        <v/>
      </c>
      <c r="BY149" s="416" t="str">
        <f t="shared" si="120"/>
        <v/>
      </c>
      <c r="BZ149" s="416" t="str">
        <f t="shared" si="121"/>
        <v/>
      </c>
      <c r="CA149" s="416" t="str">
        <f t="shared" si="122"/>
        <v/>
      </c>
      <c r="CB149" s="416" t="str">
        <f t="shared" si="123"/>
        <v/>
      </c>
      <c r="CC149" s="416" t="str">
        <f t="shared" si="124"/>
        <v/>
      </c>
      <c r="CD149" s="416" t="str">
        <f t="shared" si="125"/>
        <v/>
      </c>
      <c r="CE149" s="416" t="str">
        <f t="shared" si="126"/>
        <v/>
      </c>
      <c r="CF149" s="416" t="str">
        <f t="shared" si="127"/>
        <v/>
      </c>
      <c r="CG149" s="416" t="str">
        <f t="shared" si="128"/>
        <v/>
      </c>
      <c r="CH149" s="416" t="str">
        <f t="shared" si="129"/>
        <v/>
      </c>
      <c r="CI149" s="416" t="str">
        <f t="shared" si="130"/>
        <v/>
      </c>
      <c r="CJ149" s="416" t="str">
        <f t="shared" si="131"/>
        <v/>
      </c>
      <c r="CK149" s="416" t="str">
        <f t="shared" si="132"/>
        <v/>
      </c>
    </row>
    <row r="150" spans="1:89">
      <c r="A150" s="3" t="e">
        <v>#VALUE!</v>
      </c>
      <c r="B150" s="3">
        <v>0</v>
      </c>
      <c r="C150" s="3" t="str">
        <v>WSSFC-0</v>
      </c>
      <c r="D150" s="3">
        <v>0</v>
      </c>
      <c r="E150" s="3">
        <v>0</v>
      </c>
      <c r="F150" s="3" t="e">
        <f t="shared" si="92"/>
        <v>#VALUE!</v>
      </c>
      <c r="G150" s="3" t="e">
        <f t="shared" si="89"/>
        <v>#VALUE!</v>
      </c>
      <c r="H150" s="50" t="e">
        <f t="shared" si="90"/>
        <v>#VALUE!</v>
      </c>
      <c r="I150" s="50" t="e">
        <f t="shared" si="91"/>
        <v>#VALUE!</v>
      </c>
      <c r="J150" s="3" t="e" cm="1">
        <f t="array" ref="J150">_xlfn.TEXTSPLIT(I150,CHAR(10),,TRUE,0)</f>
        <v>#VALUE!</v>
      </c>
      <c r="AX150" s="416" t="e">
        <f t="shared" si="93"/>
        <v>#VALUE!</v>
      </c>
      <c r="AY150" s="416" t="str">
        <f t="shared" si="94"/>
        <v/>
      </c>
      <c r="AZ150" s="416" t="str">
        <f t="shared" si="95"/>
        <v/>
      </c>
      <c r="BA150" s="416" t="str">
        <f t="shared" si="96"/>
        <v/>
      </c>
      <c r="BB150" s="416" t="str">
        <f t="shared" si="97"/>
        <v/>
      </c>
      <c r="BC150" s="416" t="str">
        <f t="shared" si="98"/>
        <v/>
      </c>
      <c r="BD150" s="416" t="str">
        <f t="shared" si="99"/>
        <v/>
      </c>
      <c r="BE150" s="416" t="str">
        <f t="shared" si="100"/>
        <v/>
      </c>
      <c r="BF150" s="416" t="str">
        <f t="shared" si="101"/>
        <v/>
      </c>
      <c r="BG150" s="416" t="str">
        <f t="shared" si="102"/>
        <v/>
      </c>
      <c r="BH150" s="416" t="str">
        <f t="shared" si="103"/>
        <v/>
      </c>
      <c r="BI150" s="416" t="str">
        <f t="shared" si="104"/>
        <v/>
      </c>
      <c r="BJ150" s="416" t="str">
        <f t="shared" si="105"/>
        <v/>
      </c>
      <c r="BK150" s="416" t="str">
        <f t="shared" si="106"/>
        <v/>
      </c>
      <c r="BL150" s="416" t="str">
        <f t="shared" si="107"/>
        <v/>
      </c>
      <c r="BM150" s="416" t="str">
        <f t="shared" si="108"/>
        <v/>
      </c>
      <c r="BN150" s="416" t="str">
        <f t="shared" si="109"/>
        <v/>
      </c>
      <c r="BO150" s="416" t="str">
        <f t="shared" si="110"/>
        <v/>
      </c>
      <c r="BP150" s="416" t="str">
        <f t="shared" si="111"/>
        <v/>
      </c>
      <c r="BQ150" s="416" t="str">
        <f t="shared" si="112"/>
        <v/>
      </c>
      <c r="BR150" s="416" t="str">
        <f t="shared" si="113"/>
        <v/>
      </c>
      <c r="BS150" s="416" t="str">
        <f t="shared" si="114"/>
        <v/>
      </c>
      <c r="BT150" s="416" t="str">
        <f t="shared" si="115"/>
        <v/>
      </c>
      <c r="BU150" s="416" t="str">
        <f t="shared" si="116"/>
        <v/>
      </c>
      <c r="BV150" s="416" t="str">
        <f t="shared" si="117"/>
        <v/>
      </c>
      <c r="BW150" s="416" t="str">
        <f t="shared" si="118"/>
        <v/>
      </c>
      <c r="BX150" s="416" t="str">
        <f t="shared" si="119"/>
        <v/>
      </c>
      <c r="BY150" s="416" t="str">
        <f t="shared" si="120"/>
        <v/>
      </c>
      <c r="BZ150" s="416" t="str">
        <f t="shared" si="121"/>
        <v/>
      </c>
      <c r="CA150" s="416" t="str">
        <f t="shared" si="122"/>
        <v/>
      </c>
      <c r="CB150" s="416" t="str">
        <f t="shared" si="123"/>
        <v/>
      </c>
      <c r="CC150" s="416" t="str">
        <f t="shared" si="124"/>
        <v/>
      </c>
      <c r="CD150" s="416" t="str">
        <f t="shared" si="125"/>
        <v/>
      </c>
      <c r="CE150" s="416" t="str">
        <f t="shared" si="126"/>
        <v/>
      </c>
      <c r="CF150" s="416" t="str">
        <f t="shared" si="127"/>
        <v/>
      </c>
      <c r="CG150" s="416" t="str">
        <f t="shared" si="128"/>
        <v/>
      </c>
      <c r="CH150" s="416" t="str">
        <f t="shared" si="129"/>
        <v/>
      </c>
      <c r="CI150" s="416" t="str">
        <f t="shared" si="130"/>
        <v/>
      </c>
      <c r="CJ150" s="416" t="str">
        <f t="shared" si="131"/>
        <v/>
      </c>
      <c r="CK150" s="416" t="str">
        <f t="shared" si="132"/>
        <v/>
      </c>
    </row>
    <row r="151" spans="1:89">
      <c r="A151" s="3" t="e">
        <v>#VALUE!</v>
      </c>
      <c r="B151" s="3">
        <v>0</v>
      </c>
      <c r="C151" s="3" t="str">
        <v>WSSFC-0</v>
      </c>
      <c r="D151" s="3">
        <v>0</v>
      </c>
      <c r="E151" s="3">
        <v>0</v>
      </c>
      <c r="F151" s="3" t="e">
        <f t="shared" si="92"/>
        <v>#VALUE!</v>
      </c>
      <c r="G151" s="3" t="e">
        <f t="shared" si="89"/>
        <v>#VALUE!</v>
      </c>
      <c r="H151" s="50" t="e">
        <f t="shared" si="90"/>
        <v>#VALUE!</v>
      </c>
      <c r="I151" s="50" t="e">
        <f t="shared" si="91"/>
        <v>#VALUE!</v>
      </c>
      <c r="J151" s="3" t="e" cm="1">
        <f t="array" ref="J151">_xlfn.TEXTSPLIT(I151,CHAR(10),,TRUE,0)</f>
        <v>#VALUE!</v>
      </c>
      <c r="AX151" s="416" t="e">
        <f t="shared" si="93"/>
        <v>#VALUE!</v>
      </c>
      <c r="AY151" s="416" t="str">
        <f t="shared" si="94"/>
        <v/>
      </c>
      <c r="AZ151" s="416" t="str">
        <f t="shared" si="95"/>
        <v/>
      </c>
      <c r="BA151" s="416" t="str">
        <f t="shared" si="96"/>
        <v/>
      </c>
      <c r="BB151" s="416" t="str">
        <f t="shared" si="97"/>
        <v/>
      </c>
      <c r="BC151" s="416" t="str">
        <f t="shared" si="98"/>
        <v/>
      </c>
      <c r="BD151" s="416" t="str">
        <f t="shared" si="99"/>
        <v/>
      </c>
      <c r="BE151" s="416" t="str">
        <f t="shared" si="100"/>
        <v/>
      </c>
      <c r="BF151" s="416" t="str">
        <f t="shared" si="101"/>
        <v/>
      </c>
      <c r="BG151" s="416" t="str">
        <f t="shared" si="102"/>
        <v/>
      </c>
      <c r="BH151" s="416" t="str">
        <f t="shared" si="103"/>
        <v/>
      </c>
      <c r="BI151" s="416" t="str">
        <f t="shared" si="104"/>
        <v/>
      </c>
      <c r="BJ151" s="416" t="str">
        <f t="shared" si="105"/>
        <v/>
      </c>
      <c r="BK151" s="416" t="str">
        <f t="shared" si="106"/>
        <v/>
      </c>
      <c r="BL151" s="416" t="str">
        <f t="shared" si="107"/>
        <v/>
      </c>
      <c r="BM151" s="416" t="str">
        <f t="shared" si="108"/>
        <v/>
      </c>
      <c r="BN151" s="416" t="str">
        <f t="shared" si="109"/>
        <v/>
      </c>
      <c r="BO151" s="416" t="str">
        <f t="shared" si="110"/>
        <v/>
      </c>
      <c r="BP151" s="416" t="str">
        <f t="shared" si="111"/>
        <v/>
      </c>
      <c r="BQ151" s="416" t="str">
        <f t="shared" si="112"/>
        <v/>
      </c>
      <c r="BR151" s="416" t="str">
        <f t="shared" si="113"/>
        <v/>
      </c>
      <c r="BS151" s="416" t="str">
        <f t="shared" si="114"/>
        <v/>
      </c>
      <c r="BT151" s="416" t="str">
        <f t="shared" si="115"/>
        <v/>
      </c>
      <c r="BU151" s="416" t="str">
        <f t="shared" si="116"/>
        <v/>
      </c>
      <c r="BV151" s="416" t="str">
        <f t="shared" si="117"/>
        <v/>
      </c>
      <c r="BW151" s="416" t="str">
        <f t="shared" si="118"/>
        <v/>
      </c>
      <c r="BX151" s="416" t="str">
        <f t="shared" si="119"/>
        <v/>
      </c>
      <c r="BY151" s="416" t="str">
        <f t="shared" si="120"/>
        <v/>
      </c>
      <c r="BZ151" s="416" t="str">
        <f t="shared" si="121"/>
        <v/>
      </c>
      <c r="CA151" s="416" t="str">
        <f t="shared" si="122"/>
        <v/>
      </c>
      <c r="CB151" s="416" t="str">
        <f t="shared" si="123"/>
        <v/>
      </c>
      <c r="CC151" s="416" t="str">
        <f t="shared" si="124"/>
        <v/>
      </c>
      <c r="CD151" s="416" t="str">
        <f t="shared" si="125"/>
        <v/>
      </c>
      <c r="CE151" s="416" t="str">
        <f t="shared" si="126"/>
        <v/>
      </c>
      <c r="CF151" s="416" t="str">
        <f t="shared" si="127"/>
        <v/>
      </c>
      <c r="CG151" s="416" t="str">
        <f t="shared" si="128"/>
        <v/>
      </c>
      <c r="CH151" s="416" t="str">
        <f t="shared" si="129"/>
        <v/>
      </c>
      <c r="CI151" s="416" t="str">
        <f t="shared" si="130"/>
        <v/>
      </c>
      <c r="CJ151" s="416" t="str">
        <f t="shared" si="131"/>
        <v/>
      </c>
      <c r="CK151" s="416" t="str">
        <f t="shared" si="132"/>
        <v/>
      </c>
    </row>
    <row r="152" spans="1:89">
      <c r="A152" s="3" t="e">
        <v>#VALUE!</v>
      </c>
      <c r="B152" s="3">
        <v>0</v>
      </c>
      <c r="C152" s="3" t="str">
        <v>WSSFC-0</v>
      </c>
      <c r="D152" s="3">
        <v>0</v>
      </c>
      <c r="E152" s="3">
        <v>0</v>
      </c>
      <c r="F152" s="3" t="e">
        <f t="shared" si="92"/>
        <v>#VALUE!</v>
      </c>
      <c r="G152" s="3" t="e">
        <f t="shared" si="89"/>
        <v>#VALUE!</v>
      </c>
      <c r="H152" s="50" t="e">
        <f t="shared" si="90"/>
        <v>#VALUE!</v>
      </c>
      <c r="I152" s="50" t="e">
        <f t="shared" si="91"/>
        <v>#VALUE!</v>
      </c>
      <c r="J152" s="3" t="e" cm="1">
        <f t="array" ref="J152">_xlfn.TEXTSPLIT(I152,CHAR(10),,TRUE,0)</f>
        <v>#VALUE!</v>
      </c>
      <c r="AX152" s="416" t="e">
        <f t="shared" si="93"/>
        <v>#VALUE!</v>
      </c>
      <c r="AY152" s="416" t="str">
        <f t="shared" si="94"/>
        <v/>
      </c>
      <c r="AZ152" s="416" t="str">
        <f t="shared" si="95"/>
        <v/>
      </c>
      <c r="BA152" s="416" t="str">
        <f t="shared" si="96"/>
        <v/>
      </c>
      <c r="BB152" s="416" t="str">
        <f t="shared" si="97"/>
        <v/>
      </c>
      <c r="BC152" s="416" t="str">
        <f t="shared" si="98"/>
        <v/>
      </c>
      <c r="BD152" s="416" t="str">
        <f t="shared" si="99"/>
        <v/>
      </c>
      <c r="BE152" s="416" t="str">
        <f t="shared" si="100"/>
        <v/>
      </c>
      <c r="BF152" s="416" t="str">
        <f t="shared" si="101"/>
        <v/>
      </c>
      <c r="BG152" s="416" t="str">
        <f t="shared" si="102"/>
        <v/>
      </c>
      <c r="BH152" s="416" t="str">
        <f t="shared" si="103"/>
        <v/>
      </c>
      <c r="BI152" s="416" t="str">
        <f t="shared" si="104"/>
        <v/>
      </c>
      <c r="BJ152" s="416" t="str">
        <f t="shared" si="105"/>
        <v/>
      </c>
      <c r="BK152" s="416" t="str">
        <f t="shared" si="106"/>
        <v/>
      </c>
      <c r="BL152" s="416" t="str">
        <f t="shared" si="107"/>
        <v/>
      </c>
      <c r="BM152" s="416" t="str">
        <f t="shared" si="108"/>
        <v/>
      </c>
      <c r="BN152" s="416" t="str">
        <f t="shared" si="109"/>
        <v/>
      </c>
      <c r="BO152" s="416" t="str">
        <f t="shared" si="110"/>
        <v/>
      </c>
      <c r="BP152" s="416" t="str">
        <f t="shared" si="111"/>
        <v/>
      </c>
      <c r="BQ152" s="416" t="str">
        <f t="shared" si="112"/>
        <v/>
      </c>
      <c r="BR152" s="416" t="str">
        <f t="shared" si="113"/>
        <v/>
      </c>
      <c r="BS152" s="416" t="str">
        <f t="shared" si="114"/>
        <v/>
      </c>
      <c r="BT152" s="416" t="str">
        <f t="shared" si="115"/>
        <v/>
      </c>
      <c r="BU152" s="416" t="str">
        <f t="shared" si="116"/>
        <v/>
      </c>
      <c r="BV152" s="416" t="str">
        <f t="shared" si="117"/>
        <v/>
      </c>
      <c r="BW152" s="416" t="str">
        <f t="shared" si="118"/>
        <v/>
      </c>
      <c r="BX152" s="416" t="str">
        <f t="shared" si="119"/>
        <v/>
      </c>
      <c r="BY152" s="416" t="str">
        <f t="shared" si="120"/>
        <v/>
      </c>
      <c r="BZ152" s="416" t="str">
        <f t="shared" si="121"/>
        <v/>
      </c>
      <c r="CA152" s="416" t="str">
        <f t="shared" si="122"/>
        <v/>
      </c>
      <c r="CB152" s="416" t="str">
        <f t="shared" si="123"/>
        <v/>
      </c>
      <c r="CC152" s="416" t="str">
        <f t="shared" si="124"/>
        <v/>
      </c>
      <c r="CD152" s="416" t="str">
        <f t="shared" si="125"/>
        <v/>
      </c>
      <c r="CE152" s="416" t="str">
        <f t="shared" si="126"/>
        <v/>
      </c>
      <c r="CF152" s="416" t="str">
        <f t="shared" si="127"/>
        <v/>
      </c>
      <c r="CG152" s="416" t="str">
        <f t="shared" si="128"/>
        <v/>
      </c>
      <c r="CH152" s="416" t="str">
        <f t="shared" si="129"/>
        <v/>
      </c>
      <c r="CI152" s="416" t="str">
        <f t="shared" si="130"/>
        <v/>
      </c>
      <c r="CJ152" s="416" t="str">
        <f t="shared" si="131"/>
        <v/>
      </c>
      <c r="CK152" s="416" t="str">
        <f t="shared" si="132"/>
        <v/>
      </c>
    </row>
    <row r="153" spans="1:89">
      <c r="A153" s="3" t="e">
        <v>#VALUE!</v>
      </c>
      <c r="B153" s="3">
        <v>0</v>
      </c>
      <c r="C153" s="3" t="str">
        <v>WSSFC-0</v>
      </c>
      <c r="D153" s="3">
        <v>0</v>
      </c>
      <c r="E153" s="3">
        <v>0</v>
      </c>
      <c r="F153" s="3" t="e">
        <f t="shared" si="92"/>
        <v>#VALUE!</v>
      </c>
      <c r="G153" s="3" t="e">
        <f t="shared" si="89"/>
        <v>#VALUE!</v>
      </c>
      <c r="H153" s="50" t="e">
        <f t="shared" si="90"/>
        <v>#VALUE!</v>
      </c>
      <c r="I153" s="50" t="e">
        <f t="shared" si="91"/>
        <v>#VALUE!</v>
      </c>
      <c r="J153" s="3" t="e" cm="1">
        <f t="array" ref="J153">_xlfn.TEXTSPLIT(I153,CHAR(10),,TRUE,0)</f>
        <v>#VALUE!</v>
      </c>
      <c r="AX153" s="416" t="e">
        <f t="shared" si="93"/>
        <v>#VALUE!</v>
      </c>
      <c r="AY153" s="416" t="str">
        <f t="shared" si="94"/>
        <v/>
      </c>
      <c r="AZ153" s="416" t="str">
        <f t="shared" si="95"/>
        <v/>
      </c>
      <c r="BA153" s="416" t="str">
        <f t="shared" si="96"/>
        <v/>
      </c>
      <c r="BB153" s="416" t="str">
        <f t="shared" si="97"/>
        <v/>
      </c>
      <c r="BC153" s="416" t="str">
        <f t="shared" si="98"/>
        <v/>
      </c>
      <c r="BD153" s="416" t="str">
        <f t="shared" si="99"/>
        <v/>
      </c>
      <c r="BE153" s="416" t="str">
        <f t="shared" si="100"/>
        <v/>
      </c>
      <c r="BF153" s="416" t="str">
        <f t="shared" si="101"/>
        <v/>
      </c>
      <c r="BG153" s="416" t="str">
        <f t="shared" si="102"/>
        <v/>
      </c>
      <c r="BH153" s="416" t="str">
        <f t="shared" si="103"/>
        <v/>
      </c>
      <c r="BI153" s="416" t="str">
        <f t="shared" si="104"/>
        <v/>
      </c>
      <c r="BJ153" s="416" t="str">
        <f t="shared" si="105"/>
        <v/>
      </c>
      <c r="BK153" s="416" t="str">
        <f t="shared" si="106"/>
        <v/>
      </c>
      <c r="BL153" s="416" t="str">
        <f t="shared" si="107"/>
        <v/>
      </c>
      <c r="BM153" s="416" t="str">
        <f t="shared" si="108"/>
        <v/>
      </c>
      <c r="BN153" s="416" t="str">
        <f t="shared" si="109"/>
        <v/>
      </c>
      <c r="BO153" s="416" t="str">
        <f t="shared" si="110"/>
        <v/>
      </c>
      <c r="BP153" s="416" t="str">
        <f t="shared" si="111"/>
        <v/>
      </c>
      <c r="BQ153" s="416" t="str">
        <f t="shared" si="112"/>
        <v/>
      </c>
      <c r="BR153" s="416" t="str">
        <f t="shared" si="113"/>
        <v/>
      </c>
      <c r="BS153" s="416" t="str">
        <f t="shared" si="114"/>
        <v/>
      </c>
      <c r="BT153" s="416" t="str">
        <f t="shared" si="115"/>
        <v/>
      </c>
      <c r="BU153" s="416" t="str">
        <f t="shared" si="116"/>
        <v/>
      </c>
      <c r="BV153" s="416" t="str">
        <f t="shared" si="117"/>
        <v/>
      </c>
      <c r="BW153" s="416" t="str">
        <f t="shared" si="118"/>
        <v/>
      </c>
      <c r="BX153" s="416" t="str">
        <f t="shared" si="119"/>
        <v/>
      </c>
      <c r="BY153" s="416" t="str">
        <f t="shared" si="120"/>
        <v/>
      </c>
      <c r="BZ153" s="416" t="str">
        <f t="shared" si="121"/>
        <v/>
      </c>
      <c r="CA153" s="416" t="str">
        <f t="shared" si="122"/>
        <v/>
      </c>
      <c r="CB153" s="416" t="str">
        <f t="shared" si="123"/>
        <v/>
      </c>
      <c r="CC153" s="416" t="str">
        <f t="shared" si="124"/>
        <v/>
      </c>
      <c r="CD153" s="416" t="str">
        <f t="shared" si="125"/>
        <v/>
      </c>
      <c r="CE153" s="416" t="str">
        <f t="shared" si="126"/>
        <v/>
      </c>
      <c r="CF153" s="416" t="str">
        <f t="shared" si="127"/>
        <v/>
      </c>
      <c r="CG153" s="416" t="str">
        <f t="shared" si="128"/>
        <v/>
      </c>
      <c r="CH153" s="416" t="str">
        <f t="shared" si="129"/>
        <v/>
      </c>
      <c r="CI153" s="416" t="str">
        <f t="shared" si="130"/>
        <v/>
      </c>
      <c r="CJ153" s="416" t="str">
        <f t="shared" si="131"/>
        <v/>
      </c>
      <c r="CK153" s="416" t="str">
        <f t="shared" si="132"/>
        <v/>
      </c>
    </row>
    <row r="154" spans="1:89">
      <c r="A154" s="3" t="e">
        <v>#VALUE!</v>
      </c>
      <c r="B154" s="3">
        <v>0</v>
      </c>
      <c r="C154" s="3" t="str">
        <v>WSSFC-0</v>
      </c>
      <c r="D154" s="3">
        <v>0</v>
      </c>
      <c r="E154" s="3">
        <v>0</v>
      </c>
      <c r="F154" s="3" t="e">
        <f t="shared" si="92"/>
        <v>#VALUE!</v>
      </c>
      <c r="G154" s="3" t="e">
        <f t="shared" si="89"/>
        <v>#VALUE!</v>
      </c>
      <c r="H154" s="50" t="e">
        <f t="shared" si="90"/>
        <v>#VALUE!</v>
      </c>
      <c r="I154" s="50" t="e">
        <f t="shared" si="91"/>
        <v>#VALUE!</v>
      </c>
      <c r="J154" s="3" t="e" cm="1">
        <f t="array" ref="J154">_xlfn.TEXTSPLIT(I154,CHAR(10),,TRUE,0)</f>
        <v>#VALUE!</v>
      </c>
      <c r="AX154" s="416" t="e">
        <f t="shared" si="93"/>
        <v>#VALUE!</v>
      </c>
      <c r="AY154" s="416" t="str">
        <f t="shared" si="94"/>
        <v/>
      </c>
      <c r="AZ154" s="416" t="str">
        <f t="shared" si="95"/>
        <v/>
      </c>
      <c r="BA154" s="416" t="str">
        <f t="shared" si="96"/>
        <v/>
      </c>
      <c r="BB154" s="416" t="str">
        <f t="shared" si="97"/>
        <v/>
      </c>
      <c r="BC154" s="416" t="str">
        <f t="shared" si="98"/>
        <v/>
      </c>
      <c r="BD154" s="416" t="str">
        <f t="shared" si="99"/>
        <v/>
      </c>
      <c r="BE154" s="416" t="str">
        <f t="shared" si="100"/>
        <v/>
      </c>
      <c r="BF154" s="416" t="str">
        <f t="shared" si="101"/>
        <v/>
      </c>
      <c r="BG154" s="416" t="str">
        <f t="shared" si="102"/>
        <v/>
      </c>
      <c r="BH154" s="416" t="str">
        <f t="shared" si="103"/>
        <v/>
      </c>
      <c r="BI154" s="416" t="str">
        <f t="shared" si="104"/>
        <v/>
      </c>
      <c r="BJ154" s="416" t="str">
        <f t="shared" si="105"/>
        <v/>
      </c>
      <c r="BK154" s="416" t="str">
        <f t="shared" si="106"/>
        <v/>
      </c>
      <c r="BL154" s="416" t="str">
        <f t="shared" si="107"/>
        <v/>
      </c>
      <c r="BM154" s="416" t="str">
        <f t="shared" si="108"/>
        <v/>
      </c>
      <c r="BN154" s="416" t="str">
        <f t="shared" si="109"/>
        <v/>
      </c>
      <c r="BO154" s="416" t="str">
        <f t="shared" si="110"/>
        <v/>
      </c>
      <c r="BP154" s="416" t="str">
        <f t="shared" si="111"/>
        <v/>
      </c>
      <c r="BQ154" s="416" t="str">
        <f t="shared" si="112"/>
        <v/>
      </c>
      <c r="BR154" s="416" t="str">
        <f t="shared" si="113"/>
        <v/>
      </c>
      <c r="BS154" s="416" t="str">
        <f t="shared" si="114"/>
        <v/>
      </c>
      <c r="BT154" s="416" t="str">
        <f t="shared" si="115"/>
        <v/>
      </c>
      <c r="BU154" s="416" t="str">
        <f t="shared" si="116"/>
        <v/>
      </c>
      <c r="BV154" s="416" t="str">
        <f t="shared" si="117"/>
        <v/>
      </c>
      <c r="BW154" s="416" t="str">
        <f t="shared" si="118"/>
        <v/>
      </c>
      <c r="BX154" s="416" t="str">
        <f t="shared" si="119"/>
        <v/>
      </c>
      <c r="BY154" s="416" t="str">
        <f t="shared" si="120"/>
        <v/>
      </c>
      <c r="BZ154" s="416" t="str">
        <f t="shared" si="121"/>
        <v/>
      </c>
      <c r="CA154" s="416" t="str">
        <f t="shared" si="122"/>
        <v/>
      </c>
      <c r="CB154" s="416" t="str">
        <f t="shared" si="123"/>
        <v/>
      </c>
      <c r="CC154" s="416" t="str">
        <f t="shared" si="124"/>
        <v/>
      </c>
      <c r="CD154" s="416" t="str">
        <f t="shared" si="125"/>
        <v/>
      </c>
      <c r="CE154" s="416" t="str">
        <f t="shared" si="126"/>
        <v/>
      </c>
      <c r="CF154" s="416" t="str">
        <f t="shared" si="127"/>
        <v/>
      </c>
      <c r="CG154" s="416" t="str">
        <f t="shared" si="128"/>
        <v/>
      </c>
      <c r="CH154" s="416" t="str">
        <f t="shared" si="129"/>
        <v/>
      </c>
      <c r="CI154" s="416" t="str">
        <f t="shared" si="130"/>
        <v/>
      </c>
      <c r="CJ154" s="416" t="str">
        <f t="shared" si="131"/>
        <v/>
      </c>
      <c r="CK154" s="416" t="str">
        <f t="shared" si="132"/>
        <v/>
      </c>
    </row>
    <row r="155" spans="1:89">
      <c r="A155" s="3" t="e">
        <v>#VALUE!</v>
      </c>
      <c r="B155" s="3">
        <v>0</v>
      </c>
      <c r="C155" s="3" t="str">
        <v>WSSFC-0</v>
      </c>
      <c r="D155" s="3">
        <v>0</v>
      </c>
      <c r="E155" s="3">
        <v>0</v>
      </c>
      <c r="F155" s="3" t="e">
        <f t="shared" si="92"/>
        <v>#VALUE!</v>
      </c>
      <c r="G155" s="3" t="e">
        <f t="shared" si="89"/>
        <v>#VALUE!</v>
      </c>
      <c r="H155" s="50" t="e">
        <f t="shared" si="90"/>
        <v>#VALUE!</v>
      </c>
      <c r="I155" s="50" t="e">
        <f t="shared" si="91"/>
        <v>#VALUE!</v>
      </c>
      <c r="J155" s="3" t="e" cm="1">
        <f t="array" ref="J155">_xlfn.TEXTSPLIT(I155,CHAR(10),,TRUE,0)</f>
        <v>#VALUE!</v>
      </c>
      <c r="AX155" s="416" t="e">
        <f t="shared" si="93"/>
        <v>#VALUE!</v>
      </c>
      <c r="AY155" s="416" t="str">
        <f t="shared" si="94"/>
        <v/>
      </c>
      <c r="AZ155" s="416" t="str">
        <f t="shared" si="95"/>
        <v/>
      </c>
      <c r="BA155" s="416" t="str">
        <f t="shared" si="96"/>
        <v/>
      </c>
      <c r="BB155" s="416" t="str">
        <f t="shared" si="97"/>
        <v/>
      </c>
      <c r="BC155" s="416" t="str">
        <f t="shared" si="98"/>
        <v/>
      </c>
      <c r="BD155" s="416" t="str">
        <f t="shared" si="99"/>
        <v/>
      </c>
      <c r="BE155" s="416" t="str">
        <f t="shared" si="100"/>
        <v/>
      </c>
      <c r="BF155" s="416" t="str">
        <f t="shared" si="101"/>
        <v/>
      </c>
      <c r="BG155" s="416" t="str">
        <f t="shared" si="102"/>
        <v/>
      </c>
      <c r="BH155" s="416" t="str">
        <f t="shared" si="103"/>
        <v/>
      </c>
      <c r="BI155" s="416" t="str">
        <f t="shared" si="104"/>
        <v/>
      </c>
      <c r="BJ155" s="416" t="str">
        <f t="shared" si="105"/>
        <v/>
      </c>
      <c r="BK155" s="416" t="str">
        <f t="shared" si="106"/>
        <v/>
      </c>
      <c r="BL155" s="416" t="str">
        <f t="shared" si="107"/>
        <v/>
      </c>
      <c r="BM155" s="416" t="str">
        <f t="shared" si="108"/>
        <v/>
      </c>
      <c r="BN155" s="416" t="str">
        <f t="shared" si="109"/>
        <v/>
      </c>
      <c r="BO155" s="416" t="str">
        <f t="shared" si="110"/>
        <v/>
      </c>
      <c r="BP155" s="416" t="str">
        <f t="shared" si="111"/>
        <v/>
      </c>
      <c r="BQ155" s="416" t="str">
        <f t="shared" si="112"/>
        <v/>
      </c>
      <c r="BR155" s="416" t="str">
        <f t="shared" si="113"/>
        <v/>
      </c>
      <c r="BS155" s="416" t="str">
        <f t="shared" si="114"/>
        <v/>
      </c>
      <c r="BT155" s="416" t="str">
        <f t="shared" si="115"/>
        <v/>
      </c>
      <c r="BU155" s="416" t="str">
        <f t="shared" si="116"/>
        <v/>
      </c>
      <c r="BV155" s="416" t="str">
        <f t="shared" si="117"/>
        <v/>
      </c>
      <c r="BW155" s="416" t="str">
        <f t="shared" si="118"/>
        <v/>
      </c>
      <c r="BX155" s="416" t="str">
        <f t="shared" si="119"/>
        <v/>
      </c>
      <c r="BY155" s="416" t="str">
        <f t="shared" si="120"/>
        <v/>
      </c>
      <c r="BZ155" s="416" t="str">
        <f t="shared" si="121"/>
        <v/>
      </c>
      <c r="CA155" s="416" t="str">
        <f t="shared" si="122"/>
        <v/>
      </c>
      <c r="CB155" s="416" t="str">
        <f t="shared" si="123"/>
        <v/>
      </c>
      <c r="CC155" s="416" t="str">
        <f t="shared" si="124"/>
        <v/>
      </c>
      <c r="CD155" s="416" t="str">
        <f t="shared" si="125"/>
        <v/>
      </c>
      <c r="CE155" s="416" t="str">
        <f t="shared" si="126"/>
        <v/>
      </c>
      <c r="CF155" s="416" t="str">
        <f t="shared" si="127"/>
        <v/>
      </c>
      <c r="CG155" s="416" t="str">
        <f t="shared" si="128"/>
        <v/>
      </c>
      <c r="CH155" s="416" t="str">
        <f t="shared" si="129"/>
        <v/>
      </c>
      <c r="CI155" s="416" t="str">
        <f t="shared" si="130"/>
        <v/>
      </c>
      <c r="CJ155" s="416" t="str">
        <f t="shared" si="131"/>
        <v/>
      </c>
      <c r="CK155" s="416" t="str">
        <f t="shared" si="132"/>
        <v/>
      </c>
    </row>
    <row r="156" spans="1:89">
      <c r="A156" s="3" t="e">
        <v>#VALUE!</v>
      </c>
      <c r="B156" s="3">
        <v>0</v>
      </c>
      <c r="C156" s="3" t="str">
        <v>WSSFC-0</v>
      </c>
      <c r="D156" s="3">
        <v>0</v>
      </c>
      <c r="E156" s="3">
        <v>0</v>
      </c>
      <c r="F156" s="3" t="e">
        <f t="shared" si="92"/>
        <v>#VALUE!</v>
      </c>
      <c r="G156" s="3" t="e">
        <f t="shared" si="89"/>
        <v>#VALUE!</v>
      </c>
      <c r="H156" s="50" t="e">
        <f t="shared" si="90"/>
        <v>#VALUE!</v>
      </c>
      <c r="I156" s="50" t="e">
        <f t="shared" si="91"/>
        <v>#VALUE!</v>
      </c>
      <c r="J156" s="3" t="e" cm="1">
        <f t="array" ref="J156">_xlfn.TEXTSPLIT(I156,CHAR(10),,TRUE,0)</f>
        <v>#VALUE!</v>
      </c>
      <c r="AX156" s="416" t="e">
        <f t="shared" si="93"/>
        <v>#VALUE!</v>
      </c>
      <c r="AY156" s="416" t="str">
        <f t="shared" si="94"/>
        <v/>
      </c>
      <c r="AZ156" s="416" t="str">
        <f t="shared" si="95"/>
        <v/>
      </c>
      <c r="BA156" s="416" t="str">
        <f t="shared" si="96"/>
        <v/>
      </c>
      <c r="BB156" s="416" t="str">
        <f t="shared" si="97"/>
        <v/>
      </c>
      <c r="BC156" s="416" t="str">
        <f t="shared" si="98"/>
        <v/>
      </c>
      <c r="BD156" s="416" t="str">
        <f t="shared" si="99"/>
        <v/>
      </c>
      <c r="BE156" s="416" t="str">
        <f t="shared" si="100"/>
        <v/>
      </c>
      <c r="BF156" s="416" t="str">
        <f t="shared" si="101"/>
        <v/>
      </c>
      <c r="BG156" s="416" t="str">
        <f t="shared" si="102"/>
        <v/>
      </c>
      <c r="BH156" s="416" t="str">
        <f t="shared" si="103"/>
        <v/>
      </c>
      <c r="BI156" s="416" t="str">
        <f t="shared" si="104"/>
        <v/>
      </c>
      <c r="BJ156" s="416" t="str">
        <f t="shared" si="105"/>
        <v/>
      </c>
      <c r="BK156" s="416" t="str">
        <f t="shared" si="106"/>
        <v/>
      </c>
      <c r="BL156" s="416" t="str">
        <f t="shared" si="107"/>
        <v/>
      </c>
      <c r="BM156" s="416" t="str">
        <f t="shared" si="108"/>
        <v/>
      </c>
      <c r="BN156" s="416" t="str">
        <f t="shared" si="109"/>
        <v/>
      </c>
      <c r="BO156" s="416" t="str">
        <f t="shared" si="110"/>
        <v/>
      </c>
      <c r="BP156" s="416" t="str">
        <f t="shared" si="111"/>
        <v/>
      </c>
      <c r="BQ156" s="416" t="str">
        <f t="shared" si="112"/>
        <v/>
      </c>
      <c r="BR156" s="416" t="str">
        <f t="shared" si="113"/>
        <v/>
      </c>
      <c r="BS156" s="416" t="str">
        <f t="shared" si="114"/>
        <v/>
      </c>
      <c r="BT156" s="416" t="str">
        <f t="shared" si="115"/>
        <v/>
      </c>
      <c r="BU156" s="416" t="str">
        <f t="shared" si="116"/>
        <v/>
      </c>
      <c r="BV156" s="416" t="str">
        <f t="shared" si="117"/>
        <v/>
      </c>
      <c r="BW156" s="416" t="str">
        <f t="shared" si="118"/>
        <v/>
      </c>
      <c r="BX156" s="416" t="str">
        <f t="shared" si="119"/>
        <v/>
      </c>
      <c r="BY156" s="416" t="str">
        <f t="shared" si="120"/>
        <v/>
      </c>
      <c r="BZ156" s="416" t="str">
        <f t="shared" si="121"/>
        <v/>
      </c>
      <c r="CA156" s="416" t="str">
        <f t="shared" si="122"/>
        <v/>
      </c>
      <c r="CB156" s="416" t="str">
        <f t="shared" si="123"/>
        <v/>
      </c>
      <c r="CC156" s="416" t="str">
        <f t="shared" si="124"/>
        <v/>
      </c>
      <c r="CD156" s="416" t="str">
        <f t="shared" si="125"/>
        <v/>
      </c>
      <c r="CE156" s="416" t="str">
        <f t="shared" si="126"/>
        <v/>
      </c>
      <c r="CF156" s="416" t="str">
        <f t="shared" si="127"/>
        <v/>
      </c>
      <c r="CG156" s="416" t="str">
        <f t="shared" si="128"/>
        <v/>
      </c>
      <c r="CH156" s="416" t="str">
        <f t="shared" si="129"/>
        <v/>
      </c>
      <c r="CI156" s="416" t="str">
        <f t="shared" si="130"/>
        <v/>
      </c>
      <c r="CJ156" s="416" t="str">
        <f t="shared" si="131"/>
        <v/>
      </c>
      <c r="CK156" s="416" t="str">
        <f t="shared" si="132"/>
        <v/>
      </c>
    </row>
    <row r="157" spans="1:89">
      <c r="A157" s="3" t="e">
        <v>#VALUE!</v>
      </c>
      <c r="B157" s="3">
        <v>0</v>
      </c>
      <c r="C157" s="3" t="str">
        <v>WSSFC-0</v>
      </c>
      <c r="D157" s="3">
        <v>0</v>
      </c>
      <c r="E157" s="3">
        <v>0</v>
      </c>
      <c r="F157" s="3" t="e">
        <f t="shared" si="92"/>
        <v>#VALUE!</v>
      </c>
      <c r="G157" s="3" t="e">
        <f t="shared" si="89"/>
        <v>#VALUE!</v>
      </c>
      <c r="H157" s="50" t="e">
        <f t="shared" si="90"/>
        <v>#VALUE!</v>
      </c>
      <c r="I157" s="50" t="e">
        <f t="shared" si="91"/>
        <v>#VALUE!</v>
      </c>
      <c r="J157" s="3" t="e" cm="1">
        <f t="array" ref="J157">_xlfn.TEXTSPLIT(I157,CHAR(10),,TRUE,0)</f>
        <v>#VALUE!</v>
      </c>
      <c r="AX157" s="416" t="e">
        <f t="shared" si="93"/>
        <v>#VALUE!</v>
      </c>
      <c r="AY157" s="416" t="str">
        <f t="shared" si="94"/>
        <v/>
      </c>
      <c r="AZ157" s="416" t="str">
        <f t="shared" si="95"/>
        <v/>
      </c>
      <c r="BA157" s="416" t="str">
        <f t="shared" si="96"/>
        <v/>
      </c>
      <c r="BB157" s="416" t="str">
        <f t="shared" si="97"/>
        <v/>
      </c>
      <c r="BC157" s="416" t="str">
        <f t="shared" si="98"/>
        <v/>
      </c>
      <c r="BD157" s="416" t="str">
        <f t="shared" si="99"/>
        <v/>
      </c>
      <c r="BE157" s="416" t="str">
        <f t="shared" si="100"/>
        <v/>
      </c>
      <c r="BF157" s="416" t="str">
        <f t="shared" si="101"/>
        <v/>
      </c>
      <c r="BG157" s="416" t="str">
        <f t="shared" si="102"/>
        <v/>
      </c>
      <c r="BH157" s="416" t="str">
        <f t="shared" si="103"/>
        <v/>
      </c>
      <c r="BI157" s="416" t="str">
        <f t="shared" si="104"/>
        <v/>
      </c>
      <c r="BJ157" s="416" t="str">
        <f t="shared" si="105"/>
        <v/>
      </c>
      <c r="BK157" s="416" t="str">
        <f t="shared" si="106"/>
        <v/>
      </c>
      <c r="BL157" s="416" t="str">
        <f t="shared" si="107"/>
        <v/>
      </c>
      <c r="BM157" s="416" t="str">
        <f t="shared" si="108"/>
        <v/>
      </c>
      <c r="BN157" s="416" t="str">
        <f t="shared" si="109"/>
        <v/>
      </c>
      <c r="BO157" s="416" t="str">
        <f t="shared" si="110"/>
        <v/>
      </c>
      <c r="BP157" s="416" t="str">
        <f t="shared" si="111"/>
        <v/>
      </c>
      <c r="BQ157" s="416" t="str">
        <f t="shared" si="112"/>
        <v/>
      </c>
      <c r="BR157" s="416" t="str">
        <f t="shared" si="113"/>
        <v/>
      </c>
      <c r="BS157" s="416" t="str">
        <f t="shared" si="114"/>
        <v/>
      </c>
      <c r="BT157" s="416" t="str">
        <f t="shared" si="115"/>
        <v/>
      </c>
      <c r="BU157" s="416" t="str">
        <f t="shared" si="116"/>
        <v/>
      </c>
      <c r="BV157" s="416" t="str">
        <f t="shared" si="117"/>
        <v/>
      </c>
      <c r="BW157" s="416" t="str">
        <f t="shared" si="118"/>
        <v/>
      </c>
      <c r="BX157" s="416" t="str">
        <f t="shared" si="119"/>
        <v/>
      </c>
      <c r="BY157" s="416" t="str">
        <f t="shared" si="120"/>
        <v/>
      </c>
      <c r="BZ157" s="416" t="str">
        <f t="shared" si="121"/>
        <v/>
      </c>
      <c r="CA157" s="416" t="str">
        <f t="shared" si="122"/>
        <v/>
      </c>
      <c r="CB157" s="416" t="str">
        <f t="shared" si="123"/>
        <v/>
      </c>
      <c r="CC157" s="416" t="str">
        <f t="shared" si="124"/>
        <v/>
      </c>
      <c r="CD157" s="416" t="str">
        <f t="shared" si="125"/>
        <v/>
      </c>
      <c r="CE157" s="416" t="str">
        <f t="shared" si="126"/>
        <v/>
      </c>
      <c r="CF157" s="416" t="str">
        <f t="shared" si="127"/>
        <v/>
      </c>
      <c r="CG157" s="416" t="str">
        <f t="shared" si="128"/>
        <v/>
      </c>
      <c r="CH157" s="416" t="str">
        <f t="shared" si="129"/>
        <v/>
      </c>
      <c r="CI157" s="416" t="str">
        <f t="shared" si="130"/>
        <v/>
      </c>
      <c r="CJ157" s="416" t="str">
        <f t="shared" si="131"/>
        <v/>
      </c>
      <c r="CK157" s="416" t="str">
        <f t="shared" si="132"/>
        <v/>
      </c>
    </row>
    <row r="158" spans="1:89">
      <c r="A158" s="3" t="e">
        <v>#VALUE!</v>
      </c>
      <c r="B158" s="3">
        <v>0</v>
      </c>
      <c r="C158" s="3" t="str">
        <v>WSSFC-0</v>
      </c>
      <c r="D158" s="3">
        <v>0</v>
      </c>
      <c r="E158" s="3">
        <v>0</v>
      </c>
      <c r="F158" s="3" t="e">
        <f t="shared" si="92"/>
        <v>#VALUE!</v>
      </c>
      <c r="G158" s="3" t="e">
        <f t="shared" si="89"/>
        <v>#VALUE!</v>
      </c>
      <c r="H158" s="50" t="e">
        <f t="shared" si="90"/>
        <v>#VALUE!</v>
      </c>
      <c r="I158" s="50" t="e">
        <f t="shared" si="91"/>
        <v>#VALUE!</v>
      </c>
      <c r="J158" s="3" t="e" cm="1">
        <f t="array" ref="J158">_xlfn.TEXTSPLIT(I158,CHAR(10),,TRUE,0)</f>
        <v>#VALUE!</v>
      </c>
      <c r="AX158" s="416" t="e">
        <f t="shared" si="93"/>
        <v>#VALUE!</v>
      </c>
      <c r="AY158" s="416" t="str">
        <f t="shared" si="94"/>
        <v/>
      </c>
      <c r="AZ158" s="416" t="str">
        <f t="shared" si="95"/>
        <v/>
      </c>
      <c r="BA158" s="416" t="str">
        <f t="shared" si="96"/>
        <v/>
      </c>
      <c r="BB158" s="416" t="str">
        <f t="shared" si="97"/>
        <v/>
      </c>
      <c r="BC158" s="416" t="str">
        <f t="shared" si="98"/>
        <v/>
      </c>
      <c r="BD158" s="416" t="str">
        <f t="shared" si="99"/>
        <v/>
      </c>
      <c r="BE158" s="416" t="str">
        <f t="shared" si="100"/>
        <v/>
      </c>
      <c r="BF158" s="416" t="str">
        <f t="shared" si="101"/>
        <v/>
      </c>
      <c r="BG158" s="416" t="str">
        <f t="shared" si="102"/>
        <v/>
      </c>
      <c r="BH158" s="416" t="str">
        <f t="shared" si="103"/>
        <v/>
      </c>
      <c r="BI158" s="416" t="str">
        <f t="shared" si="104"/>
        <v/>
      </c>
      <c r="BJ158" s="416" t="str">
        <f t="shared" si="105"/>
        <v/>
      </c>
      <c r="BK158" s="416" t="str">
        <f t="shared" si="106"/>
        <v/>
      </c>
      <c r="BL158" s="416" t="str">
        <f t="shared" si="107"/>
        <v/>
      </c>
      <c r="BM158" s="416" t="str">
        <f t="shared" si="108"/>
        <v/>
      </c>
      <c r="BN158" s="416" t="str">
        <f t="shared" si="109"/>
        <v/>
      </c>
      <c r="BO158" s="416" t="str">
        <f t="shared" si="110"/>
        <v/>
      </c>
      <c r="BP158" s="416" t="str">
        <f t="shared" si="111"/>
        <v/>
      </c>
      <c r="BQ158" s="416" t="str">
        <f t="shared" si="112"/>
        <v/>
      </c>
      <c r="BR158" s="416" t="str">
        <f t="shared" si="113"/>
        <v/>
      </c>
      <c r="BS158" s="416" t="str">
        <f t="shared" si="114"/>
        <v/>
      </c>
      <c r="BT158" s="416" t="str">
        <f t="shared" si="115"/>
        <v/>
      </c>
      <c r="BU158" s="416" t="str">
        <f t="shared" si="116"/>
        <v/>
      </c>
      <c r="BV158" s="416" t="str">
        <f t="shared" si="117"/>
        <v/>
      </c>
      <c r="BW158" s="416" t="str">
        <f t="shared" si="118"/>
        <v/>
      </c>
      <c r="BX158" s="416" t="str">
        <f t="shared" si="119"/>
        <v/>
      </c>
      <c r="BY158" s="416" t="str">
        <f t="shared" si="120"/>
        <v/>
      </c>
      <c r="BZ158" s="416" t="str">
        <f t="shared" si="121"/>
        <v/>
      </c>
      <c r="CA158" s="416" t="str">
        <f t="shared" si="122"/>
        <v/>
      </c>
      <c r="CB158" s="416" t="str">
        <f t="shared" si="123"/>
        <v/>
      </c>
      <c r="CC158" s="416" t="str">
        <f t="shared" si="124"/>
        <v/>
      </c>
      <c r="CD158" s="416" t="str">
        <f t="shared" si="125"/>
        <v/>
      </c>
      <c r="CE158" s="416" t="str">
        <f t="shared" si="126"/>
        <v/>
      </c>
      <c r="CF158" s="416" t="str">
        <f t="shared" si="127"/>
        <v/>
      </c>
      <c r="CG158" s="416" t="str">
        <f t="shared" si="128"/>
        <v/>
      </c>
      <c r="CH158" s="416" t="str">
        <f t="shared" si="129"/>
        <v/>
      </c>
      <c r="CI158" s="416" t="str">
        <f t="shared" si="130"/>
        <v/>
      </c>
      <c r="CJ158" s="416" t="str">
        <f t="shared" si="131"/>
        <v/>
      </c>
      <c r="CK158" s="416" t="str">
        <f t="shared" si="132"/>
        <v/>
      </c>
    </row>
    <row r="159" spans="1:89">
      <c r="A159" s="3" t="e">
        <v>#VALUE!</v>
      </c>
      <c r="B159" s="3">
        <v>0</v>
      </c>
      <c r="C159" s="3" t="str">
        <v>WSSFC-0</v>
      </c>
      <c r="D159" s="3">
        <v>0</v>
      </c>
      <c r="E159" s="3">
        <v>0</v>
      </c>
      <c r="F159" s="3" t="e">
        <f t="shared" si="92"/>
        <v>#VALUE!</v>
      </c>
      <c r="G159" s="3" t="e">
        <f t="shared" si="89"/>
        <v>#VALUE!</v>
      </c>
      <c r="H159" s="50" t="e">
        <f t="shared" si="90"/>
        <v>#VALUE!</v>
      </c>
      <c r="I159" s="50" t="e">
        <f t="shared" si="91"/>
        <v>#VALUE!</v>
      </c>
      <c r="J159" s="3" t="e" cm="1">
        <f t="array" ref="J159">_xlfn.TEXTSPLIT(I159,CHAR(10),,TRUE,0)</f>
        <v>#VALUE!</v>
      </c>
      <c r="AX159" s="416" t="e">
        <f t="shared" si="93"/>
        <v>#VALUE!</v>
      </c>
      <c r="AY159" s="416" t="str">
        <f t="shared" si="94"/>
        <v/>
      </c>
      <c r="AZ159" s="416" t="str">
        <f t="shared" si="95"/>
        <v/>
      </c>
      <c r="BA159" s="416" t="str">
        <f t="shared" si="96"/>
        <v/>
      </c>
      <c r="BB159" s="416" t="str">
        <f t="shared" si="97"/>
        <v/>
      </c>
      <c r="BC159" s="416" t="str">
        <f t="shared" si="98"/>
        <v/>
      </c>
      <c r="BD159" s="416" t="str">
        <f t="shared" si="99"/>
        <v/>
      </c>
      <c r="BE159" s="416" t="str">
        <f t="shared" si="100"/>
        <v/>
      </c>
      <c r="BF159" s="416" t="str">
        <f t="shared" si="101"/>
        <v/>
      </c>
      <c r="BG159" s="416" t="str">
        <f t="shared" si="102"/>
        <v/>
      </c>
      <c r="BH159" s="416" t="str">
        <f t="shared" si="103"/>
        <v/>
      </c>
      <c r="BI159" s="416" t="str">
        <f t="shared" si="104"/>
        <v/>
      </c>
      <c r="BJ159" s="416" t="str">
        <f t="shared" si="105"/>
        <v/>
      </c>
      <c r="BK159" s="416" t="str">
        <f t="shared" si="106"/>
        <v/>
      </c>
      <c r="BL159" s="416" t="str">
        <f t="shared" si="107"/>
        <v/>
      </c>
      <c r="BM159" s="416" t="str">
        <f t="shared" si="108"/>
        <v/>
      </c>
      <c r="BN159" s="416" t="str">
        <f t="shared" si="109"/>
        <v/>
      </c>
      <c r="BO159" s="416" t="str">
        <f t="shared" si="110"/>
        <v/>
      </c>
      <c r="BP159" s="416" t="str">
        <f t="shared" si="111"/>
        <v/>
      </c>
      <c r="BQ159" s="416" t="str">
        <f t="shared" si="112"/>
        <v/>
      </c>
      <c r="BR159" s="416" t="str">
        <f t="shared" si="113"/>
        <v/>
      </c>
      <c r="BS159" s="416" t="str">
        <f t="shared" si="114"/>
        <v/>
      </c>
      <c r="BT159" s="416" t="str">
        <f t="shared" si="115"/>
        <v/>
      </c>
      <c r="BU159" s="416" t="str">
        <f t="shared" si="116"/>
        <v/>
      </c>
      <c r="BV159" s="416" t="str">
        <f t="shared" si="117"/>
        <v/>
      </c>
      <c r="BW159" s="416" t="str">
        <f t="shared" si="118"/>
        <v/>
      </c>
      <c r="BX159" s="416" t="str">
        <f t="shared" si="119"/>
        <v/>
      </c>
      <c r="BY159" s="416" t="str">
        <f t="shared" si="120"/>
        <v/>
      </c>
      <c r="BZ159" s="416" t="str">
        <f t="shared" si="121"/>
        <v/>
      </c>
      <c r="CA159" s="416" t="str">
        <f t="shared" si="122"/>
        <v/>
      </c>
      <c r="CB159" s="416" t="str">
        <f t="shared" si="123"/>
        <v/>
      </c>
      <c r="CC159" s="416" t="str">
        <f t="shared" si="124"/>
        <v/>
      </c>
      <c r="CD159" s="416" t="str">
        <f t="shared" si="125"/>
        <v/>
      </c>
      <c r="CE159" s="416" t="str">
        <f t="shared" si="126"/>
        <v/>
      </c>
      <c r="CF159" s="416" t="str">
        <f t="shared" si="127"/>
        <v/>
      </c>
      <c r="CG159" s="416" t="str">
        <f t="shared" si="128"/>
        <v/>
      </c>
      <c r="CH159" s="416" t="str">
        <f t="shared" si="129"/>
        <v/>
      </c>
      <c r="CI159" s="416" t="str">
        <f t="shared" si="130"/>
        <v/>
      </c>
      <c r="CJ159" s="416" t="str">
        <f t="shared" si="131"/>
        <v/>
      </c>
      <c r="CK159" s="416" t="str">
        <f t="shared" si="132"/>
        <v/>
      </c>
    </row>
    <row r="160" spans="1:89">
      <c r="A160" s="3" t="e">
        <v>#VALUE!</v>
      </c>
      <c r="B160" s="3">
        <v>0</v>
      </c>
      <c r="C160" s="3" t="str">
        <v>WSSFC-0</v>
      </c>
      <c r="D160" s="3">
        <v>0</v>
      </c>
      <c r="E160" s="3">
        <v>0</v>
      </c>
      <c r="F160" s="3" t="e">
        <f t="shared" si="92"/>
        <v>#VALUE!</v>
      </c>
      <c r="G160" s="3" t="e">
        <f t="shared" si="89"/>
        <v>#VALUE!</v>
      </c>
      <c r="H160" s="50" t="e">
        <f t="shared" si="90"/>
        <v>#VALUE!</v>
      </c>
      <c r="I160" s="50" t="e">
        <f t="shared" si="91"/>
        <v>#VALUE!</v>
      </c>
      <c r="J160" s="3" t="e" cm="1">
        <f t="array" ref="J160">_xlfn.TEXTSPLIT(I160,CHAR(10),,TRUE,0)</f>
        <v>#VALUE!</v>
      </c>
      <c r="AX160" s="416" t="e">
        <f t="shared" si="93"/>
        <v>#VALUE!</v>
      </c>
      <c r="AY160" s="416" t="str">
        <f t="shared" si="94"/>
        <v/>
      </c>
      <c r="AZ160" s="416" t="str">
        <f t="shared" si="95"/>
        <v/>
      </c>
      <c r="BA160" s="416" t="str">
        <f t="shared" si="96"/>
        <v/>
      </c>
      <c r="BB160" s="416" t="str">
        <f t="shared" si="97"/>
        <v/>
      </c>
      <c r="BC160" s="416" t="str">
        <f t="shared" si="98"/>
        <v/>
      </c>
      <c r="BD160" s="416" t="str">
        <f t="shared" si="99"/>
        <v/>
      </c>
      <c r="BE160" s="416" t="str">
        <f t="shared" si="100"/>
        <v/>
      </c>
      <c r="BF160" s="416" t="str">
        <f t="shared" si="101"/>
        <v/>
      </c>
      <c r="BG160" s="416" t="str">
        <f t="shared" si="102"/>
        <v/>
      </c>
      <c r="BH160" s="416" t="str">
        <f t="shared" si="103"/>
        <v/>
      </c>
      <c r="BI160" s="416" t="str">
        <f t="shared" si="104"/>
        <v/>
      </c>
      <c r="BJ160" s="416" t="str">
        <f t="shared" si="105"/>
        <v/>
      </c>
      <c r="BK160" s="416" t="str">
        <f t="shared" si="106"/>
        <v/>
      </c>
      <c r="BL160" s="416" t="str">
        <f t="shared" si="107"/>
        <v/>
      </c>
      <c r="BM160" s="416" t="str">
        <f t="shared" si="108"/>
        <v/>
      </c>
      <c r="BN160" s="416" t="str">
        <f t="shared" si="109"/>
        <v/>
      </c>
      <c r="BO160" s="416" t="str">
        <f t="shared" si="110"/>
        <v/>
      </c>
      <c r="BP160" s="416" t="str">
        <f t="shared" si="111"/>
        <v/>
      </c>
      <c r="BQ160" s="416" t="str">
        <f t="shared" si="112"/>
        <v/>
      </c>
      <c r="BR160" s="416" t="str">
        <f t="shared" si="113"/>
        <v/>
      </c>
      <c r="BS160" s="416" t="str">
        <f t="shared" si="114"/>
        <v/>
      </c>
      <c r="BT160" s="416" t="str">
        <f t="shared" si="115"/>
        <v/>
      </c>
      <c r="BU160" s="416" t="str">
        <f t="shared" si="116"/>
        <v/>
      </c>
      <c r="BV160" s="416" t="str">
        <f t="shared" si="117"/>
        <v/>
      </c>
      <c r="BW160" s="416" t="str">
        <f t="shared" si="118"/>
        <v/>
      </c>
      <c r="BX160" s="416" t="str">
        <f t="shared" si="119"/>
        <v/>
      </c>
      <c r="BY160" s="416" t="str">
        <f t="shared" si="120"/>
        <v/>
      </c>
      <c r="BZ160" s="416" t="str">
        <f t="shared" si="121"/>
        <v/>
      </c>
      <c r="CA160" s="416" t="str">
        <f t="shared" si="122"/>
        <v/>
      </c>
      <c r="CB160" s="416" t="str">
        <f t="shared" si="123"/>
        <v/>
      </c>
      <c r="CC160" s="416" t="str">
        <f t="shared" si="124"/>
        <v/>
      </c>
      <c r="CD160" s="416" t="str">
        <f t="shared" si="125"/>
        <v/>
      </c>
      <c r="CE160" s="416" t="str">
        <f t="shared" si="126"/>
        <v/>
      </c>
      <c r="CF160" s="416" t="str">
        <f t="shared" si="127"/>
        <v/>
      </c>
      <c r="CG160" s="416" t="str">
        <f t="shared" si="128"/>
        <v/>
      </c>
      <c r="CH160" s="416" t="str">
        <f t="shared" si="129"/>
        <v/>
      </c>
      <c r="CI160" s="416" t="str">
        <f t="shared" si="130"/>
        <v/>
      </c>
      <c r="CJ160" s="416" t="str">
        <f t="shared" si="131"/>
        <v/>
      </c>
      <c r="CK160" s="416" t="str">
        <f t="shared" si="132"/>
        <v/>
      </c>
    </row>
    <row r="161" spans="1:89">
      <c r="A161" s="3" t="e">
        <v>#VALUE!</v>
      </c>
      <c r="B161" s="3">
        <v>0</v>
      </c>
      <c r="C161" s="3" t="str">
        <v>WSSFC-0</v>
      </c>
      <c r="D161" s="3">
        <v>0</v>
      </c>
      <c r="E161" s="3">
        <v>0</v>
      </c>
      <c r="F161" s="3" t="e">
        <f t="shared" si="92"/>
        <v>#VALUE!</v>
      </c>
      <c r="G161" s="3" t="e">
        <f t="shared" si="89"/>
        <v>#VALUE!</v>
      </c>
      <c r="H161" s="50" t="e">
        <f t="shared" si="90"/>
        <v>#VALUE!</v>
      </c>
      <c r="I161" s="50" t="e">
        <f t="shared" si="91"/>
        <v>#VALUE!</v>
      </c>
      <c r="J161" s="3" t="e" cm="1">
        <f t="array" ref="J161">_xlfn.TEXTSPLIT(I161,CHAR(10),,TRUE,0)</f>
        <v>#VALUE!</v>
      </c>
      <c r="AX161" s="416" t="e">
        <f t="shared" si="93"/>
        <v>#VALUE!</v>
      </c>
      <c r="AY161" s="416" t="str">
        <f t="shared" si="94"/>
        <v/>
      </c>
      <c r="AZ161" s="416" t="str">
        <f t="shared" si="95"/>
        <v/>
      </c>
      <c r="BA161" s="416" t="str">
        <f t="shared" si="96"/>
        <v/>
      </c>
      <c r="BB161" s="416" t="str">
        <f t="shared" si="97"/>
        <v/>
      </c>
      <c r="BC161" s="416" t="str">
        <f t="shared" si="98"/>
        <v/>
      </c>
      <c r="BD161" s="416" t="str">
        <f t="shared" si="99"/>
        <v/>
      </c>
      <c r="BE161" s="416" t="str">
        <f t="shared" si="100"/>
        <v/>
      </c>
      <c r="BF161" s="416" t="str">
        <f t="shared" si="101"/>
        <v/>
      </c>
      <c r="BG161" s="416" t="str">
        <f t="shared" si="102"/>
        <v/>
      </c>
      <c r="BH161" s="416" t="str">
        <f t="shared" si="103"/>
        <v/>
      </c>
      <c r="BI161" s="416" t="str">
        <f t="shared" si="104"/>
        <v/>
      </c>
      <c r="BJ161" s="416" t="str">
        <f t="shared" si="105"/>
        <v/>
      </c>
      <c r="BK161" s="416" t="str">
        <f t="shared" si="106"/>
        <v/>
      </c>
      <c r="BL161" s="416" t="str">
        <f t="shared" si="107"/>
        <v/>
      </c>
      <c r="BM161" s="416" t="str">
        <f t="shared" si="108"/>
        <v/>
      </c>
      <c r="BN161" s="416" t="str">
        <f t="shared" si="109"/>
        <v/>
      </c>
      <c r="BO161" s="416" t="str">
        <f t="shared" si="110"/>
        <v/>
      </c>
      <c r="BP161" s="416" t="str">
        <f t="shared" si="111"/>
        <v/>
      </c>
      <c r="BQ161" s="416" t="str">
        <f t="shared" si="112"/>
        <v/>
      </c>
      <c r="BR161" s="416" t="str">
        <f t="shared" si="113"/>
        <v/>
      </c>
      <c r="BS161" s="416" t="str">
        <f t="shared" si="114"/>
        <v/>
      </c>
      <c r="BT161" s="416" t="str">
        <f t="shared" si="115"/>
        <v/>
      </c>
      <c r="BU161" s="416" t="str">
        <f t="shared" si="116"/>
        <v/>
      </c>
      <c r="BV161" s="416" t="str">
        <f t="shared" si="117"/>
        <v/>
      </c>
      <c r="BW161" s="416" t="str">
        <f t="shared" si="118"/>
        <v/>
      </c>
      <c r="BX161" s="416" t="str">
        <f t="shared" si="119"/>
        <v/>
      </c>
      <c r="BY161" s="416" t="str">
        <f t="shared" si="120"/>
        <v/>
      </c>
      <c r="BZ161" s="416" t="str">
        <f t="shared" si="121"/>
        <v/>
      </c>
      <c r="CA161" s="416" t="str">
        <f t="shared" si="122"/>
        <v/>
      </c>
      <c r="CB161" s="416" t="str">
        <f t="shared" si="123"/>
        <v/>
      </c>
      <c r="CC161" s="416" t="str">
        <f t="shared" si="124"/>
        <v/>
      </c>
      <c r="CD161" s="416" t="str">
        <f t="shared" si="125"/>
        <v/>
      </c>
      <c r="CE161" s="416" t="str">
        <f t="shared" si="126"/>
        <v/>
      </c>
      <c r="CF161" s="416" t="str">
        <f t="shared" si="127"/>
        <v/>
      </c>
      <c r="CG161" s="416" t="str">
        <f t="shared" si="128"/>
        <v/>
      </c>
      <c r="CH161" s="416" t="str">
        <f t="shared" si="129"/>
        <v/>
      </c>
      <c r="CI161" s="416" t="str">
        <f t="shared" si="130"/>
        <v/>
      </c>
      <c r="CJ161" s="416" t="str">
        <f t="shared" si="131"/>
        <v/>
      </c>
      <c r="CK161" s="416" t="str">
        <f t="shared" si="132"/>
        <v/>
      </c>
    </row>
    <row r="162" spans="1:89">
      <c r="A162" s="3" t="e">
        <v>#VALUE!</v>
      </c>
      <c r="B162" s="3">
        <v>0</v>
      </c>
      <c r="C162" s="3" t="str">
        <v>WSSFC-0</v>
      </c>
      <c r="D162" s="3">
        <v>0</v>
      </c>
      <c r="E162" s="3">
        <v>0</v>
      </c>
      <c r="F162" s="3" t="e">
        <f t="shared" si="92"/>
        <v>#VALUE!</v>
      </c>
      <c r="G162" s="3" t="e">
        <f t="shared" si="89"/>
        <v>#VALUE!</v>
      </c>
      <c r="H162" s="50" t="e">
        <f t="shared" si="90"/>
        <v>#VALUE!</v>
      </c>
      <c r="I162" s="50" t="e">
        <f t="shared" si="91"/>
        <v>#VALUE!</v>
      </c>
      <c r="J162" s="3" t="e" cm="1">
        <f t="array" ref="J162">_xlfn.TEXTSPLIT(I162,CHAR(10),,TRUE,0)</f>
        <v>#VALUE!</v>
      </c>
      <c r="AX162" s="416" t="e">
        <f t="shared" si="93"/>
        <v>#VALUE!</v>
      </c>
      <c r="AY162" s="416" t="str">
        <f t="shared" si="94"/>
        <v/>
      </c>
      <c r="AZ162" s="416" t="str">
        <f t="shared" si="95"/>
        <v/>
      </c>
      <c r="BA162" s="416" t="str">
        <f t="shared" si="96"/>
        <v/>
      </c>
      <c r="BB162" s="416" t="str">
        <f t="shared" si="97"/>
        <v/>
      </c>
      <c r="BC162" s="416" t="str">
        <f t="shared" si="98"/>
        <v/>
      </c>
      <c r="BD162" s="416" t="str">
        <f t="shared" si="99"/>
        <v/>
      </c>
      <c r="BE162" s="416" t="str">
        <f t="shared" si="100"/>
        <v/>
      </c>
      <c r="BF162" s="416" t="str">
        <f t="shared" si="101"/>
        <v/>
      </c>
      <c r="BG162" s="416" t="str">
        <f t="shared" si="102"/>
        <v/>
      </c>
      <c r="BH162" s="416" t="str">
        <f t="shared" si="103"/>
        <v/>
      </c>
      <c r="BI162" s="416" t="str">
        <f t="shared" si="104"/>
        <v/>
      </c>
      <c r="BJ162" s="416" t="str">
        <f t="shared" si="105"/>
        <v/>
      </c>
      <c r="BK162" s="416" t="str">
        <f t="shared" si="106"/>
        <v/>
      </c>
      <c r="BL162" s="416" t="str">
        <f t="shared" si="107"/>
        <v/>
      </c>
      <c r="BM162" s="416" t="str">
        <f t="shared" si="108"/>
        <v/>
      </c>
      <c r="BN162" s="416" t="str">
        <f t="shared" si="109"/>
        <v/>
      </c>
      <c r="BO162" s="416" t="str">
        <f t="shared" si="110"/>
        <v/>
      </c>
      <c r="BP162" s="416" t="str">
        <f t="shared" si="111"/>
        <v/>
      </c>
      <c r="BQ162" s="416" t="str">
        <f t="shared" si="112"/>
        <v/>
      </c>
      <c r="BR162" s="416" t="str">
        <f t="shared" si="113"/>
        <v/>
      </c>
      <c r="BS162" s="416" t="str">
        <f t="shared" si="114"/>
        <v/>
      </c>
      <c r="BT162" s="416" t="str">
        <f t="shared" si="115"/>
        <v/>
      </c>
      <c r="BU162" s="416" t="str">
        <f t="shared" si="116"/>
        <v/>
      </c>
      <c r="BV162" s="416" t="str">
        <f t="shared" si="117"/>
        <v/>
      </c>
      <c r="BW162" s="416" t="str">
        <f t="shared" si="118"/>
        <v/>
      </c>
      <c r="BX162" s="416" t="str">
        <f t="shared" si="119"/>
        <v/>
      </c>
      <c r="BY162" s="416" t="str">
        <f t="shared" si="120"/>
        <v/>
      </c>
      <c r="BZ162" s="416" t="str">
        <f t="shared" si="121"/>
        <v/>
      </c>
      <c r="CA162" s="416" t="str">
        <f t="shared" si="122"/>
        <v/>
      </c>
      <c r="CB162" s="416" t="str">
        <f t="shared" si="123"/>
        <v/>
      </c>
      <c r="CC162" s="416" t="str">
        <f t="shared" si="124"/>
        <v/>
      </c>
      <c r="CD162" s="416" t="str">
        <f t="shared" si="125"/>
        <v/>
      </c>
      <c r="CE162" s="416" t="str">
        <f t="shared" si="126"/>
        <v/>
      </c>
      <c r="CF162" s="416" t="str">
        <f t="shared" si="127"/>
        <v/>
      </c>
      <c r="CG162" s="416" t="str">
        <f t="shared" si="128"/>
        <v/>
      </c>
      <c r="CH162" s="416" t="str">
        <f t="shared" si="129"/>
        <v/>
      </c>
      <c r="CI162" s="416" t="str">
        <f t="shared" si="130"/>
        <v/>
      </c>
      <c r="CJ162" s="416" t="str">
        <f t="shared" si="131"/>
        <v/>
      </c>
      <c r="CK162" s="416" t="str">
        <f t="shared" si="132"/>
        <v/>
      </c>
    </row>
    <row r="163" spans="1:89">
      <c r="A163" s="3" t="e">
        <v>#VALUE!</v>
      </c>
      <c r="B163" s="3">
        <v>0</v>
      </c>
      <c r="C163" s="3" t="str">
        <v>WSSFC-0</v>
      </c>
      <c r="D163" s="3">
        <v>0</v>
      </c>
      <c r="E163" s="3">
        <v>0</v>
      </c>
      <c r="F163" s="3" t="e">
        <f t="shared" si="92"/>
        <v>#VALUE!</v>
      </c>
      <c r="G163" s="3" t="e">
        <f t="shared" si="89"/>
        <v>#VALUE!</v>
      </c>
      <c r="H163" s="50" t="e">
        <f t="shared" si="90"/>
        <v>#VALUE!</v>
      </c>
      <c r="I163" s="50" t="e">
        <f t="shared" si="91"/>
        <v>#VALUE!</v>
      </c>
      <c r="J163" s="3" t="e" cm="1">
        <f t="array" ref="J163">_xlfn.TEXTSPLIT(I163,CHAR(10),,TRUE,0)</f>
        <v>#VALUE!</v>
      </c>
      <c r="AX163" s="416" t="e">
        <f t="shared" si="93"/>
        <v>#VALUE!</v>
      </c>
      <c r="AY163" s="416" t="str">
        <f t="shared" si="94"/>
        <v/>
      </c>
      <c r="AZ163" s="416" t="str">
        <f t="shared" si="95"/>
        <v/>
      </c>
      <c r="BA163" s="416" t="str">
        <f t="shared" si="96"/>
        <v/>
      </c>
      <c r="BB163" s="416" t="str">
        <f t="shared" si="97"/>
        <v/>
      </c>
      <c r="BC163" s="416" t="str">
        <f t="shared" si="98"/>
        <v/>
      </c>
      <c r="BD163" s="416" t="str">
        <f t="shared" si="99"/>
        <v/>
      </c>
      <c r="BE163" s="416" t="str">
        <f t="shared" si="100"/>
        <v/>
      </c>
      <c r="BF163" s="416" t="str">
        <f t="shared" si="101"/>
        <v/>
      </c>
      <c r="BG163" s="416" t="str">
        <f t="shared" si="102"/>
        <v/>
      </c>
      <c r="BH163" s="416" t="str">
        <f t="shared" si="103"/>
        <v/>
      </c>
      <c r="BI163" s="416" t="str">
        <f t="shared" si="104"/>
        <v/>
      </c>
      <c r="BJ163" s="416" t="str">
        <f t="shared" si="105"/>
        <v/>
      </c>
      <c r="BK163" s="416" t="str">
        <f t="shared" si="106"/>
        <v/>
      </c>
      <c r="BL163" s="416" t="str">
        <f t="shared" si="107"/>
        <v/>
      </c>
      <c r="BM163" s="416" t="str">
        <f t="shared" si="108"/>
        <v/>
      </c>
      <c r="BN163" s="416" t="str">
        <f t="shared" si="109"/>
        <v/>
      </c>
      <c r="BO163" s="416" t="str">
        <f t="shared" si="110"/>
        <v/>
      </c>
      <c r="BP163" s="416" t="str">
        <f t="shared" si="111"/>
        <v/>
      </c>
      <c r="BQ163" s="416" t="str">
        <f t="shared" si="112"/>
        <v/>
      </c>
      <c r="BR163" s="416" t="str">
        <f t="shared" si="113"/>
        <v/>
      </c>
      <c r="BS163" s="416" t="str">
        <f t="shared" si="114"/>
        <v/>
      </c>
      <c r="BT163" s="416" t="str">
        <f t="shared" si="115"/>
        <v/>
      </c>
      <c r="BU163" s="416" t="str">
        <f t="shared" si="116"/>
        <v/>
      </c>
      <c r="BV163" s="416" t="str">
        <f t="shared" si="117"/>
        <v/>
      </c>
      <c r="BW163" s="416" t="str">
        <f t="shared" si="118"/>
        <v/>
      </c>
      <c r="BX163" s="416" t="str">
        <f t="shared" si="119"/>
        <v/>
      </c>
      <c r="BY163" s="416" t="str">
        <f t="shared" si="120"/>
        <v/>
      </c>
      <c r="BZ163" s="416" t="str">
        <f t="shared" si="121"/>
        <v/>
      </c>
      <c r="CA163" s="416" t="str">
        <f t="shared" si="122"/>
        <v/>
      </c>
      <c r="CB163" s="416" t="str">
        <f t="shared" si="123"/>
        <v/>
      </c>
      <c r="CC163" s="416" t="str">
        <f t="shared" si="124"/>
        <v/>
      </c>
      <c r="CD163" s="416" t="str">
        <f t="shared" si="125"/>
        <v/>
      </c>
      <c r="CE163" s="416" t="str">
        <f t="shared" si="126"/>
        <v/>
      </c>
      <c r="CF163" s="416" t="str">
        <f t="shared" si="127"/>
        <v/>
      </c>
      <c r="CG163" s="416" t="str">
        <f t="shared" si="128"/>
        <v/>
      </c>
      <c r="CH163" s="416" t="str">
        <f t="shared" si="129"/>
        <v/>
      </c>
      <c r="CI163" s="416" t="str">
        <f t="shared" si="130"/>
        <v/>
      </c>
      <c r="CJ163" s="416" t="str">
        <f t="shared" si="131"/>
        <v/>
      </c>
      <c r="CK163" s="416" t="str">
        <f t="shared" si="132"/>
        <v/>
      </c>
    </row>
    <row r="164" spans="1:89">
      <c r="A164" s="3" t="e">
        <v>#VALUE!</v>
      </c>
      <c r="B164" s="3">
        <v>0</v>
      </c>
      <c r="C164" s="3" t="str">
        <v>WSSFC-0</v>
      </c>
      <c r="D164" s="3">
        <v>0</v>
      </c>
      <c r="E164" s="3">
        <v>0</v>
      </c>
      <c r="F164" s="3" t="e">
        <f t="shared" si="92"/>
        <v>#VALUE!</v>
      </c>
      <c r="G164" s="3" t="e">
        <f t="shared" ref="G164:G227" si="133">MID(E164,SEARCH("|",E164,2)+1,SEARCH("|",E164,SEARCH("|",E164,2)+1)-SEARCH("|",E164,2)-1)</f>
        <v>#VALUE!</v>
      </c>
      <c r="H164" s="50" t="e">
        <f t="shared" ref="H164:H227" si="134">MID(E164,SEARCH("|",E164,SEARCH("|",E164,SEARCH("|",E164,2)+1)+1)+1,
SEARCH("|",E164,SEARCH("|",E164,SEARCH("|",E164,SEARCH("|",E164,2)+1)+1)+1)
-SEARCH("|",E164,SEARCH("|",E164,SEARCH("|",E164,2)+1)+1)-1)</f>
        <v>#VALUE!</v>
      </c>
      <c r="I164" s="50" t="e">
        <f t="shared" ref="I164:I227" si="135">MID(E164,SEARCH("|",E164,SEARCH("|",E164,2)+1)+1,SEARCH("|",E164,SEARCH("|",E164,SEARCH("|",E164,2)+1)+1)-SEARCH("|",E164,SEARCH("|",E164,2)+1)-1)</f>
        <v>#VALUE!</v>
      </c>
      <c r="J164" s="3" t="e" cm="1">
        <f t="array" ref="J164">_xlfn.TEXTSPLIT(I164,CHAR(10),,TRUE,0)</f>
        <v>#VALUE!</v>
      </c>
      <c r="AX164" s="416" t="e">
        <f t="shared" si="93"/>
        <v>#VALUE!</v>
      </c>
      <c r="AY164" s="416" t="str">
        <f t="shared" si="94"/>
        <v/>
      </c>
      <c r="AZ164" s="416" t="str">
        <f t="shared" si="95"/>
        <v/>
      </c>
      <c r="BA164" s="416" t="str">
        <f t="shared" si="96"/>
        <v/>
      </c>
      <c r="BB164" s="416" t="str">
        <f t="shared" si="97"/>
        <v/>
      </c>
      <c r="BC164" s="416" t="str">
        <f t="shared" si="98"/>
        <v/>
      </c>
      <c r="BD164" s="416" t="str">
        <f t="shared" si="99"/>
        <v/>
      </c>
      <c r="BE164" s="416" t="str">
        <f t="shared" si="100"/>
        <v/>
      </c>
      <c r="BF164" s="416" t="str">
        <f t="shared" si="101"/>
        <v/>
      </c>
      <c r="BG164" s="416" t="str">
        <f t="shared" si="102"/>
        <v/>
      </c>
      <c r="BH164" s="416" t="str">
        <f t="shared" si="103"/>
        <v/>
      </c>
      <c r="BI164" s="416" t="str">
        <f t="shared" si="104"/>
        <v/>
      </c>
      <c r="BJ164" s="416" t="str">
        <f t="shared" si="105"/>
        <v/>
      </c>
      <c r="BK164" s="416" t="str">
        <f t="shared" si="106"/>
        <v/>
      </c>
      <c r="BL164" s="416" t="str">
        <f t="shared" si="107"/>
        <v/>
      </c>
      <c r="BM164" s="416" t="str">
        <f t="shared" si="108"/>
        <v/>
      </c>
      <c r="BN164" s="416" t="str">
        <f t="shared" si="109"/>
        <v/>
      </c>
      <c r="BO164" s="416" t="str">
        <f t="shared" si="110"/>
        <v/>
      </c>
      <c r="BP164" s="416" t="str">
        <f t="shared" si="111"/>
        <v/>
      </c>
      <c r="BQ164" s="416" t="str">
        <f t="shared" si="112"/>
        <v/>
      </c>
      <c r="BR164" s="416" t="str">
        <f t="shared" si="113"/>
        <v/>
      </c>
      <c r="BS164" s="416" t="str">
        <f t="shared" si="114"/>
        <v/>
      </c>
      <c r="BT164" s="416" t="str">
        <f t="shared" si="115"/>
        <v/>
      </c>
      <c r="BU164" s="416" t="str">
        <f t="shared" si="116"/>
        <v/>
      </c>
      <c r="BV164" s="416" t="str">
        <f t="shared" si="117"/>
        <v/>
      </c>
      <c r="BW164" s="416" t="str">
        <f t="shared" si="118"/>
        <v/>
      </c>
      <c r="BX164" s="416" t="str">
        <f t="shared" si="119"/>
        <v/>
      </c>
      <c r="BY164" s="416" t="str">
        <f t="shared" si="120"/>
        <v/>
      </c>
      <c r="BZ164" s="416" t="str">
        <f t="shared" si="121"/>
        <v/>
      </c>
      <c r="CA164" s="416" t="str">
        <f t="shared" si="122"/>
        <v/>
      </c>
      <c r="CB164" s="416" t="str">
        <f t="shared" si="123"/>
        <v/>
      </c>
      <c r="CC164" s="416" t="str">
        <f t="shared" si="124"/>
        <v/>
      </c>
      <c r="CD164" s="416" t="str">
        <f t="shared" si="125"/>
        <v/>
      </c>
      <c r="CE164" s="416" t="str">
        <f t="shared" si="126"/>
        <v/>
      </c>
      <c r="CF164" s="416" t="str">
        <f t="shared" si="127"/>
        <v/>
      </c>
      <c r="CG164" s="416" t="str">
        <f t="shared" si="128"/>
        <v/>
      </c>
      <c r="CH164" s="416" t="str">
        <f t="shared" si="129"/>
        <v/>
      </c>
      <c r="CI164" s="416" t="str">
        <f t="shared" si="130"/>
        <v/>
      </c>
      <c r="CJ164" s="416" t="str">
        <f t="shared" si="131"/>
        <v/>
      </c>
      <c r="CK164" s="416" t="str">
        <f t="shared" si="132"/>
        <v/>
      </c>
    </row>
    <row r="165" spans="1:89">
      <c r="A165" s="3" t="e">
        <v>#VALUE!</v>
      </c>
      <c r="B165" s="3">
        <v>0</v>
      </c>
      <c r="C165" s="3" t="str">
        <v>WSSFC-0</v>
      </c>
      <c r="D165" s="3">
        <v>0</v>
      </c>
      <c r="E165" s="3">
        <v>0</v>
      </c>
      <c r="F165" s="3" t="e">
        <f t="shared" si="92"/>
        <v>#VALUE!</v>
      </c>
      <c r="G165" s="3" t="e">
        <f t="shared" si="133"/>
        <v>#VALUE!</v>
      </c>
      <c r="H165" s="50" t="e">
        <f t="shared" si="134"/>
        <v>#VALUE!</v>
      </c>
      <c r="I165" s="50" t="e">
        <f t="shared" si="135"/>
        <v>#VALUE!</v>
      </c>
      <c r="J165" s="3" t="e" cm="1">
        <f t="array" ref="J165">_xlfn.TEXTSPLIT(I165,CHAR(10),,TRUE,0)</f>
        <v>#VALUE!</v>
      </c>
      <c r="AX165" s="416" t="e">
        <f t="shared" si="93"/>
        <v>#VALUE!</v>
      </c>
      <c r="AY165" s="416" t="str">
        <f t="shared" si="94"/>
        <v/>
      </c>
      <c r="AZ165" s="416" t="str">
        <f t="shared" si="95"/>
        <v/>
      </c>
      <c r="BA165" s="416" t="str">
        <f t="shared" si="96"/>
        <v/>
      </c>
      <c r="BB165" s="416" t="str">
        <f t="shared" si="97"/>
        <v/>
      </c>
      <c r="BC165" s="416" t="str">
        <f t="shared" si="98"/>
        <v/>
      </c>
      <c r="BD165" s="416" t="str">
        <f t="shared" si="99"/>
        <v/>
      </c>
      <c r="BE165" s="416" t="str">
        <f t="shared" si="100"/>
        <v/>
      </c>
      <c r="BF165" s="416" t="str">
        <f t="shared" si="101"/>
        <v/>
      </c>
      <c r="BG165" s="416" t="str">
        <f t="shared" si="102"/>
        <v/>
      </c>
      <c r="BH165" s="416" t="str">
        <f t="shared" si="103"/>
        <v/>
      </c>
      <c r="BI165" s="416" t="str">
        <f t="shared" si="104"/>
        <v/>
      </c>
      <c r="BJ165" s="416" t="str">
        <f t="shared" si="105"/>
        <v/>
      </c>
      <c r="BK165" s="416" t="str">
        <f t="shared" si="106"/>
        <v/>
      </c>
      <c r="BL165" s="416" t="str">
        <f t="shared" si="107"/>
        <v/>
      </c>
      <c r="BM165" s="416" t="str">
        <f t="shared" si="108"/>
        <v/>
      </c>
      <c r="BN165" s="416" t="str">
        <f t="shared" si="109"/>
        <v/>
      </c>
      <c r="BO165" s="416" t="str">
        <f t="shared" si="110"/>
        <v/>
      </c>
      <c r="BP165" s="416" t="str">
        <f t="shared" si="111"/>
        <v/>
      </c>
      <c r="BQ165" s="416" t="str">
        <f t="shared" si="112"/>
        <v/>
      </c>
      <c r="BR165" s="416" t="str">
        <f t="shared" si="113"/>
        <v/>
      </c>
      <c r="BS165" s="416" t="str">
        <f t="shared" si="114"/>
        <v/>
      </c>
      <c r="BT165" s="416" t="str">
        <f t="shared" si="115"/>
        <v/>
      </c>
      <c r="BU165" s="416" t="str">
        <f t="shared" si="116"/>
        <v/>
      </c>
      <c r="BV165" s="416" t="str">
        <f t="shared" si="117"/>
        <v/>
      </c>
      <c r="BW165" s="416" t="str">
        <f t="shared" si="118"/>
        <v/>
      </c>
      <c r="BX165" s="416" t="str">
        <f t="shared" si="119"/>
        <v/>
      </c>
      <c r="BY165" s="416" t="str">
        <f t="shared" si="120"/>
        <v/>
      </c>
      <c r="BZ165" s="416" t="str">
        <f t="shared" si="121"/>
        <v/>
      </c>
      <c r="CA165" s="416" t="str">
        <f t="shared" si="122"/>
        <v/>
      </c>
      <c r="CB165" s="416" t="str">
        <f t="shared" si="123"/>
        <v/>
      </c>
      <c r="CC165" s="416" t="str">
        <f t="shared" si="124"/>
        <v/>
      </c>
      <c r="CD165" s="416" t="str">
        <f t="shared" si="125"/>
        <v/>
      </c>
      <c r="CE165" s="416" t="str">
        <f t="shared" si="126"/>
        <v/>
      </c>
      <c r="CF165" s="416" t="str">
        <f t="shared" si="127"/>
        <v/>
      </c>
      <c r="CG165" s="416" t="str">
        <f t="shared" si="128"/>
        <v/>
      </c>
      <c r="CH165" s="416" t="str">
        <f t="shared" si="129"/>
        <v/>
      </c>
      <c r="CI165" s="416" t="str">
        <f t="shared" si="130"/>
        <v/>
      </c>
      <c r="CJ165" s="416" t="str">
        <f t="shared" si="131"/>
        <v/>
      </c>
      <c r="CK165" s="416" t="str">
        <f t="shared" si="132"/>
        <v/>
      </c>
    </row>
    <row r="166" spans="1:89">
      <c r="A166" s="3" t="e">
        <v>#VALUE!</v>
      </c>
      <c r="B166" s="3">
        <v>0</v>
      </c>
      <c r="C166" s="3" t="str">
        <v>WSSFC-0</v>
      </c>
      <c r="D166" s="3">
        <v>0</v>
      </c>
      <c r="E166" s="3">
        <v>0</v>
      </c>
      <c r="F166" s="3" t="e">
        <f t="shared" si="92"/>
        <v>#VALUE!</v>
      </c>
      <c r="G166" s="3" t="e">
        <f t="shared" si="133"/>
        <v>#VALUE!</v>
      </c>
      <c r="H166" s="50" t="e">
        <f t="shared" si="134"/>
        <v>#VALUE!</v>
      </c>
      <c r="I166" s="50" t="e">
        <f t="shared" si="135"/>
        <v>#VALUE!</v>
      </c>
      <c r="J166" s="3" t="e" cm="1">
        <f t="array" ref="J166">_xlfn.TEXTSPLIT(I166,CHAR(10),,TRUE,0)</f>
        <v>#VALUE!</v>
      </c>
      <c r="AX166" s="416" t="e">
        <f t="shared" si="93"/>
        <v>#VALUE!</v>
      </c>
      <c r="AY166" s="416" t="str">
        <f t="shared" si="94"/>
        <v/>
      </c>
      <c r="AZ166" s="416" t="str">
        <f t="shared" si="95"/>
        <v/>
      </c>
      <c r="BA166" s="416" t="str">
        <f t="shared" si="96"/>
        <v/>
      </c>
      <c r="BB166" s="416" t="str">
        <f t="shared" si="97"/>
        <v/>
      </c>
      <c r="BC166" s="416" t="str">
        <f t="shared" si="98"/>
        <v/>
      </c>
      <c r="BD166" s="416" t="str">
        <f t="shared" si="99"/>
        <v/>
      </c>
      <c r="BE166" s="416" t="str">
        <f t="shared" si="100"/>
        <v/>
      </c>
      <c r="BF166" s="416" t="str">
        <f t="shared" si="101"/>
        <v/>
      </c>
      <c r="BG166" s="416" t="str">
        <f t="shared" si="102"/>
        <v/>
      </c>
      <c r="BH166" s="416" t="str">
        <f t="shared" si="103"/>
        <v/>
      </c>
      <c r="BI166" s="416" t="str">
        <f t="shared" si="104"/>
        <v/>
      </c>
      <c r="BJ166" s="416" t="str">
        <f t="shared" si="105"/>
        <v/>
      </c>
      <c r="BK166" s="416" t="str">
        <f t="shared" si="106"/>
        <v/>
      </c>
      <c r="BL166" s="416" t="str">
        <f t="shared" si="107"/>
        <v/>
      </c>
      <c r="BM166" s="416" t="str">
        <f t="shared" si="108"/>
        <v/>
      </c>
      <c r="BN166" s="416" t="str">
        <f t="shared" si="109"/>
        <v/>
      </c>
      <c r="BO166" s="416" t="str">
        <f t="shared" si="110"/>
        <v/>
      </c>
      <c r="BP166" s="416" t="str">
        <f t="shared" si="111"/>
        <v/>
      </c>
      <c r="BQ166" s="416" t="str">
        <f t="shared" si="112"/>
        <v/>
      </c>
      <c r="BR166" s="416" t="str">
        <f t="shared" si="113"/>
        <v/>
      </c>
      <c r="BS166" s="416" t="str">
        <f t="shared" si="114"/>
        <v/>
      </c>
      <c r="BT166" s="416" t="str">
        <f t="shared" si="115"/>
        <v/>
      </c>
      <c r="BU166" s="416" t="str">
        <f t="shared" si="116"/>
        <v/>
      </c>
      <c r="BV166" s="416" t="str">
        <f t="shared" si="117"/>
        <v/>
      </c>
      <c r="BW166" s="416" t="str">
        <f t="shared" si="118"/>
        <v/>
      </c>
      <c r="BX166" s="416" t="str">
        <f t="shared" si="119"/>
        <v/>
      </c>
      <c r="BY166" s="416" t="str">
        <f t="shared" si="120"/>
        <v/>
      </c>
      <c r="BZ166" s="416" t="str">
        <f t="shared" si="121"/>
        <v/>
      </c>
      <c r="CA166" s="416" t="str">
        <f t="shared" si="122"/>
        <v/>
      </c>
      <c r="CB166" s="416" t="str">
        <f t="shared" si="123"/>
        <v/>
      </c>
      <c r="CC166" s="416" t="str">
        <f t="shared" si="124"/>
        <v/>
      </c>
      <c r="CD166" s="416" t="str">
        <f t="shared" si="125"/>
        <v/>
      </c>
      <c r="CE166" s="416" t="str">
        <f t="shared" si="126"/>
        <v/>
      </c>
      <c r="CF166" s="416" t="str">
        <f t="shared" si="127"/>
        <v/>
      </c>
      <c r="CG166" s="416" t="str">
        <f t="shared" si="128"/>
        <v/>
      </c>
      <c r="CH166" s="416" t="str">
        <f t="shared" si="129"/>
        <v/>
      </c>
      <c r="CI166" s="416" t="str">
        <f t="shared" si="130"/>
        <v/>
      </c>
      <c r="CJ166" s="416" t="str">
        <f t="shared" si="131"/>
        <v/>
      </c>
      <c r="CK166" s="416" t="str">
        <f t="shared" si="132"/>
        <v/>
      </c>
    </row>
    <row r="167" spans="1:89">
      <c r="A167" s="3" t="e">
        <v>#VALUE!</v>
      </c>
      <c r="B167" s="3">
        <v>0</v>
      </c>
      <c r="C167" s="3" t="str">
        <v>WSSFC-0</v>
      </c>
      <c r="D167" s="3">
        <v>0</v>
      </c>
      <c r="E167" s="3">
        <v>0</v>
      </c>
      <c r="F167" s="3" t="e">
        <f t="shared" si="92"/>
        <v>#VALUE!</v>
      </c>
      <c r="G167" s="3" t="e">
        <f t="shared" si="133"/>
        <v>#VALUE!</v>
      </c>
      <c r="H167" s="50" t="e">
        <f t="shared" si="134"/>
        <v>#VALUE!</v>
      </c>
      <c r="I167" s="50" t="e">
        <f t="shared" si="135"/>
        <v>#VALUE!</v>
      </c>
      <c r="J167" s="3" t="e" cm="1">
        <f t="array" ref="J167">_xlfn.TEXTSPLIT(I167,CHAR(10),,TRUE,0)</f>
        <v>#VALUE!</v>
      </c>
      <c r="AX167" s="416" t="e">
        <f t="shared" si="93"/>
        <v>#VALUE!</v>
      </c>
      <c r="AY167" s="416" t="str">
        <f t="shared" si="94"/>
        <v/>
      </c>
      <c r="AZ167" s="416" t="str">
        <f t="shared" si="95"/>
        <v/>
      </c>
      <c r="BA167" s="416" t="str">
        <f t="shared" si="96"/>
        <v/>
      </c>
      <c r="BB167" s="416" t="str">
        <f t="shared" si="97"/>
        <v/>
      </c>
      <c r="BC167" s="416" t="str">
        <f t="shared" si="98"/>
        <v/>
      </c>
      <c r="BD167" s="416" t="str">
        <f t="shared" si="99"/>
        <v/>
      </c>
      <c r="BE167" s="416" t="str">
        <f t="shared" si="100"/>
        <v/>
      </c>
      <c r="BF167" s="416" t="str">
        <f t="shared" si="101"/>
        <v/>
      </c>
      <c r="BG167" s="416" t="str">
        <f t="shared" si="102"/>
        <v/>
      </c>
      <c r="BH167" s="416" t="str">
        <f t="shared" si="103"/>
        <v/>
      </c>
      <c r="BI167" s="416" t="str">
        <f t="shared" si="104"/>
        <v/>
      </c>
      <c r="BJ167" s="416" t="str">
        <f t="shared" si="105"/>
        <v/>
      </c>
      <c r="BK167" s="416" t="str">
        <f t="shared" si="106"/>
        <v/>
      </c>
      <c r="BL167" s="416" t="str">
        <f t="shared" si="107"/>
        <v/>
      </c>
      <c r="BM167" s="416" t="str">
        <f t="shared" si="108"/>
        <v/>
      </c>
      <c r="BN167" s="416" t="str">
        <f t="shared" si="109"/>
        <v/>
      </c>
      <c r="BO167" s="416" t="str">
        <f t="shared" si="110"/>
        <v/>
      </c>
      <c r="BP167" s="416" t="str">
        <f t="shared" si="111"/>
        <v/>
      </c>
      <c r="BQ167" s="416" t="str">
        <f t="shared" si="112"/>
        <v/>
      </c>
      <c r="BR167" s="416" t="str">
        <f t="shared" si="113"/>
        <v/>
      </c>
      <c r="BS167" s="416" t="str">
        <f t="shared" si="114"/>
        <v/>
      </c>
      <c r="BT167" s="416" t="str">
        <f t="shared" si="115"/>
        <v/>
      </c>
      <c r="BU167" s="416" t="str">
        <f t="shared" si="116"/>
        <v/>
      </c>
      <c r="BV167" s="416" t="str">
        <f t="shared" si="117"/>
        <v/>
      </c>
      <c r="BW167" s="416" t="str">
        <f t="shared" si="118"/>
        <v/>
      </c>
      <c r="BX167" s="416" t="str">
        <f t="shared" si="119"/>
        <v/>
      </c>
      <c r="BY167" s="416" t="str">
        <f t="shared" si="120"/>
        <v/>
      </c>
      <c r="BZ167" s="416" t="str">
        <f t="shared" si="121"/>
        <v/>
      </c>
      <c r="CA167" s="416" t="str">
        <f t="shared" si="122"/>
        <v/>
      </c>
      <c r="CB167" s="416" t="str">
        <f t="shared" si="123"/>
        <v/>
      </c>
      <c r="CC167" s="416" t="str">
        <f t="shared" si="124"/>
        <v/>
      </c>
      <c r="CD167" s="416" t="str">
        <f t="shared" si="125"/>
        <v/>
      </c>
      <c r="CE167" s="416" t="str">
        <f t="shared" si="126"/>
        <v/>
      </c>
      <c r="CF167" s="416" t="str">
        <f t="shared" si="127"/>
        <v/>
      </c>
      <c r="CG167" s="416" t="str">
        <f t="shared" si="128"/>
        <v/>
      </c>
      <c r="CH167" s="416" t="str">
        <f t="shared" si="129"/>
        <v/>
      </c>
      <c r="CI167" s="416" t="str">
        <f t="shared" si="130"/>
        <v/>
      </c>
      <c r="CJ167" s="416" t="str">
        <f t="shared" si="131"/>
        <v/>
      </c>
      <c r="CK167" s="416" t="str">
        <f t="shared" si="132"/>
        <v/>
      </c>
    </row>
    <row r="168" spans="1:89">
      <c r="A168" s="3" t="e">
        <v>#VALUE!</v>
      </c>
      <c r="B168" s="3">
        <v>0</v>
      </c>
      <c r="C168" s="3" t="str">
        <v>WSSFC-0</v>
      </c>
      <c r="D168" s="3">
        <v>0</v>
      </c>
      <c r="E168" s="3">
        <v>0</v>
      </c>
      <c r="F168" s="3" t="e">
        <f t="shared" si="92"/>
        <v>#VALUE!</v>
      </c>
      <c r="G168" s="3" t="e">
        <f t="shared" si="133"/>
        <v>#VALUE!</v>
      </c>
      <c r="H168" s="50" t="e">
        <f t="shared" si="134"/>
        <v>#VALUE!</v>
      </c>
      <c r="I168" s="50" t="e">
        <f t="shared" si="135"/>
        <v>#VALUE!</v>
      </c>
      <c r="J168" s="3" t="e" cm="1">
        <f t="array" ref="J168">_xlfn.TEXTSPLIT(I168,CHAR(10),,TRUE,0)</f>
        <v>#VALUE!</v>
      </c>
      <c r="AX168" s="416" t="e">
        <f t="shared" si="93"/>
        <v>#VALUE!</v>
      </c>
      <c r="AY168" s="416" t="str">
        <f t="shared" si="94"/>
        <v/>
      </c>
      <c r="AZ168" s="416" t="str">
        <f t="shared" si="95"/>
        <v/>
      </c>
      <c r="BA168" s="416" t="str">
        <f t="shared" si="96"/>
        <v/>
      </c>
      <c r="BB168" s="416" t="str">
        <f t="shared" si="97"/>
        <v/>
      </c>
      <c r="BC168" s="416" t="str">
        <f t="shared" si="98"/>
        <v/>
      </c>
      <c r="BD168" s="416" t="str">
        <f t="shared" si="99"/>
        <v/>
      </c>
      <c r="BE168" s="416" t="str">
        <f t="shared" si="100"/>
        <v/>
      </c>
      <c r="BF168" s="416" t="str">
        <f t="shared" si="101"/>
        <v/>
      </c>
      <c r="BG168" s="416" t="str">
        <f t="shared" si="102"/>
        <v/>
      </c>
      <c r="BH168" s="416" t="str">
        <f t="shared" si="103"/>
        <v/>
      </c>
      <c r="BI168" s="416" t="str">
        <f t="shared" si="104"/>
        <v/>
      </c>
      <c r="BJ168" s="416" t="str">
        <f t="shared" si="105"/>
        <v/>
      </c>
      <c r="BK168" s="416" t="str">
        <f t="shared" si="106"/>
        <v/>
      </c>
      <c r="BL168" s="416" t="str">
        <f t="shared" si="107"/>
        <v/>
      </c>
      <c r="BM168" s="416" t="str">
        <f t="shared" si="108"/>
        <v/>
      </c>
      <c r="BN168" s="416" t="str">
        <f t="shared" si="109"/>
        <v/>
      </c>
      <c r="BO168" s="416" t="str">
        <f t="shared" si="110"/>
        <v/>
      </c>
      <c r="BP168" s="416" t="str">
        <f t="shared" si="111"/>
        <v/>
      </c>
      <c r="BQ168" s="416" t="str">
        <f t="shared" si="112"/>
        <v/>
      </c>
      <c r="BR168" s="416" t="str">
        <f t="shared" si="113"/>
        <v/>
      </c>
      <c r="BS168" s="416" t="str">
        <f t="shared" si="114"/>
        <v/>
      </c>
      <c r="BT168" s="416" t="str">
        <f t="shared" si="115"/>
        <v/>
      </c>
      <c r="BU168" s="416" t="str">
        <f t="shared" si="116"/>
        <v/>
      </c>
      <c r="BV168" s="416" t="str">
        <f t="shared" si="117"/>
        <v/>
      </c>
      <c r="BW168" s="416" t="str">
        <f t="shared" si="118"/>
        <v/>
      </c>
      <c r="BX168" s="416" t="str">
        <f t="shared" si="119"/>
        <v/>
      </c>
      <c r="BY168" s="416" t="str">
        <f t="shared" si="120"/>
        <v/>
      </c>
      <c r="BZ168" s="416" t="str">
        <f t="shared" si="121"/>
        <v/>
      </c>
      <c r="CA168" s="416" t="str">
        <f t="shared" si="122"/>
        <v/>
      </c>
      <c r="CB168" s="416" t="str">
        <f t="shared" si="123"/>
        <v/>
      </c>
      <c r="CC168" s="416" t="str">
        <f t="shared" si="124"/>
        <v/>
      </c>
      <c r="CD168" s="416" t="str">
        <f t="shared" si="125"/>
        <v/>
      </c>
      <c r="CE168" s="416" t="str">
        <f t="shared" si="126"/>
        <v/>
      </c>
      <c r="CF168" s="416" t="str">
        <f t="shared" si="127"/>
        <v/>
      </c>
      <c r="CG168" s="416" t="str">
        <f t="shared" si="128"/>
        <v/>
      </c>
      <c r="CH168" s="416" t="str">
        <f t="shared" si="129"/>
        <v/>
      </c>
      <c r="CI168" s="416" t="str">
        <f t="shared" si="130"/>
        <v/>
      </c>
      <c r="CJ168" s="416" t="str">
        <f t="shared" si="131"/>
        <v/>
      </c>
      <c r="CK168" s="416" t="str">
        <f t="shared" si="132"/>
        <v/>
      </c>
    </row>
    <row r="169" spans="1:89">
      <c r="A169" s="3" t="e">
        <v>#VALUE!</v>
      </c>
      <c r="B169" s="3">
        <v>0</v>
      </c>
      <c r="C169" s="3" t="str">
        <v>WSSFC-0</v>
      </c>
      <c r="D169" s="3">
        <v>0</v>
      </c>
      <c r="E169" s="3">
        <v>0</v>
      </c>
      <c r="F169" s="3" t="e">
        <f t="shared" si="92"/>
        <v>#VALUE!</v>
      </c>
      <c r="G169" s="3" t="e">
        <f t="shared" si="133"/>
        <v>#VALUE!</v>
      </c>
      <c r="H169" s="50" t="e">
        <f t="shared" si="134"/>
        <v>#VALUE!</v>
      </c>
      <c r="I169" s="50" t="e">
        <f t="shared" si="135"/>
        <v>#VALUE!</v>
      </c>
      <c r="J169" s="3" t="e" cm="1">
        <f t="array" ref="J169">_xlfn.TEXTSPLIT(I169,CHAR(10),,TRUE,0)</f>
        <v>#VALUE!</v>
      </c>
      <c r="AX169" s="416" t="e">
        <f t="shared" si="93"/>
        <v>#VALUE!</v>
      </c>
      <c r="AY169" s="416" t="str">
        <f t="shared" si="94"/>
        <v/>
      </c>
      <c r="AZ169" s="416" t="str">
        <f t="shared" si="95"/>
        <v/>
      </c>
      <c r="BA169" s="416" t="str">
        <f t="shared" si="96"/>
        <v/>
      </c>
      <c r="BB169" s="416" t="str">
        <f t="shared" si="97"/>
        <v/>
      </c>
      <c r="BC169" s="416" t="str">
        <f t="shared" si="98"/>
        <v/>
      </c>
      <c r="BD169" s="416" t="str">
        <f t="shared" si="99"/>
        <v/>
      </c>
      <c r="BE169" s="416" t="str">
        <f t="shared" si="100"/>
        <v/>
      </c>
      <c r="BF169" s="416" t="str">
        <f t="shared" si="101"/>
        <v/>
      </c>
      <c r="BG169" s="416" t="str">
        <f t="shared" si="102"/>
        <v/>
      </c>
      <c r="BH169" s="416" t="str">
        <f t="shared" si="103"/>
        <v/>
      </c>
      <c r="BI169" s="416" t="str">
        <f t="shared" si="104"/>
        <v/>
      </c>
      <c r="BJ169" s="416" t="str">
        <f t="shared" si="105"/>
        <v/>
      </c>
      <c r="BK169" s="416" t="str">
        <f t="shared" si="106"/>
        <v/>
      </c>
      <c r="BL169" s="416" t="str">
        <f t="shared" si="107"/>
        <v/>
      </c>
      <c r="BM169" s="416" t="str">
        <f t="shared" si="108"/>
        <v/>
      </c>
      <c r="BN169" s="416" t="str">
        <f t="shared" si="109"/>
        <v/>
      </c>
      <c r="BO169" s="416" t="str">
        <f t="shared" si="110"/>
        <v/>
      </c>
      <c r="BP169" s="416" t="str">
        <f t="shared" si="111"/>
        <v/>
      </c>
      <c r="BQ169" s="416" t="str">
        <f t="shared" si="112"/>
        <v/>
      </c>
      <c r="BR169" s="416" t="str">
        <f t="shared" si="113"/>
        <v/>
      </c>
      <c r="BS169" s="416" t="str">
        <f t="shared" si="114"/>
        <v/>
      </c>
      <c r="BT169" s="416" t="str">
        <f t="shared" si="115"/>
        <v/>
      </c>
      <c r="BU169" s="416" t="str">
        <f t="shared" si="116"/>
        <v/>
      </c>
      <c r="BV169" s="416" t="str">
        <f t="shared" si="117"/>
        <v/>
      </c>
      <c r="BW169" s="416" t="str">
        <f t="shared" si="118"/>
        <v/>
      </c>
      <c r="BX169" s="416" t="str">
        <f t="shared" si="119"/>
        <v/>
      </c>
      <c r="BY169" s="416" t="str">
        <f t="shared" si="120"/>
        <v/>
      </c>
      <c r="BZ169" s="416" t="str">
        <f t="shared" si="121"/>
        <v/>
      </c>
      <c r="CA169" s="416" t="str">
        <f t="shared" si="122"/>
        <v/>
      </c>
      <c r="CB169" s="416" t="str">
        <f t="shared" si="123"/>
        <v/>
      </c>
      <c r="CC169" s="416" t="str">
        <f t="shared" si="124"/>
        <v/>
      </c>
      <c r="CD169" s="416" t="str">
        <f t="shared" si="125"/>
        <v/>
      </c>
      <c r="CE169" s="416" t="str">
        <f t="shared" si="126"/>
        <v/>
      </c>
      <c r="CF169" s="416" t="str">
        <f t="shared" si="127"/>
        <v/>
      </c>
      <c r="CG169" s="416" t="str">
        <f t="shared" si="128"/>
        <v/>
      </c>
      <c r="CH169" s="416" t="str">
        <f t="shared" si="129"/>
        <v/>
      </c>
      <c r="CI169" s="416" t="str">
        <f t="shared" si="130"/>
        <v/>
      </c>
      <c r="CJ169" s="416" t="str">
        <f t="shared" si="131"/>
        <v/>
      </c>
      <c r="CK169" s="416" t="str">
        <f t="shared" si="132"/>
        <v/>
      </c>
    </row>
    <row r="170" spans="1:89">
      <c r="A170" s="3" t="e">
        <v>#VALUE!</v>
      </c>
      <c r="B170" s="3">
        <v>0</v>
      </c>
      <c r="C170" s="3" t="str">
        <v>WSSFC-0</v>
      </c>
      <c r="D170" s="3">
        <v>0</v>
      </c>
      <c r="E170" s="3">
        <v>0</v>
      </c>
      <c r="F170" s="3" t="e">
        <f t="shared" si="92"/>
        <v>#VALUE!</v>
      </c>
      <c r="G170" s="3" t="e">
        <f t="shared" si="133"/>
        <v>#VALUE!</v>
      </c>
      <c r="H170" s="50" t="e">
        <f t="shared" si="134"/>
        <v>#VALUE!</v>
      </c>
      <c r="I170" s="50" t="e">
        <f t="shared" si="135"/>
        <v>#VALUE!</v>
      </c>
      <c r="J170" s="3" t="e" cm="1">
        <f t="array" ref="J170">_xlfn.TEXTSPLIT(I170,CHAR(10),,TRUE,0)</f>
        <v>#VALUE!</v>
      </c>
      <c r="AX170" s="416" t="e">
        <f t="shared" si="93"/>
        <v>#VALUE!</v>
      </c>
      <c r="AY170" s="416" t="str">
        <f t="shared" si="94"/>
        <v/>
      </c>
      <c r="AZ170" s="416" t="str">
        <f t="shared" si="95"/>
        <v/>
      </c>
      <c r="BA170" s="416" t="str">
        <f t="shared" si="96"/>
        <v/>
      </c>
      <c r="BB170" s="416" t="str">
        <f t="shared" si="97"/>
        <v/>
      </c>
      <c r="BC170" s="416" t="str">
        <f t="shared" si="98"/>
        <v/>
      </c>
      <c r="BD170" s="416" t="str">
        <f t="shared" si="99"/>
        <v/>
      </c>
      <c r="BE170" s="416" t="str">
        <f t="shared" si="100"/>
        <v/>
      </c>
      <c r="BF170" s="416" t="str">
        <f t="shared" si="101"/>
        <v/>
      </c>
      <c r="BG170" s="416" t="str">
        <f t="shared" si="102"/>
        <v/>
      </c>
      <c r="BH170" s="416" t="str">
        <f t="shared" si="103"/>
        <v/>
      </c>
      <c r="BI170" s="416" t="str">
        <f t="shared" si="104"/>
        <v/>
      </c>
      <c r="BJ170" s="416" t="str">
        <f t="shared" si="105"/>
        <v/>
      </c>
      <c r="BK170" s="416" t="str">
        <f t="shared" si="106"/>
        <v/>
      </c>
      <c r="BL170" s="416" t="str">
        <f t="shared" si="107"/>
        <v/>
      </c>
      <c r="BM170" s="416" t="str">
        <f t="shared" si="108"/>
        <v/>
      </c>
      <c r="BN170" s="416" t="str">
        <f t="shared" si="109"/>
        <v/>
      </c>
      <c r="BO170" s="416" t="str">
        <f t="shared" si="110"/>
        <v/>
      </c>
      <c r="BP170" s="416" t="str">
        <f t="shared" si="111"/>
        <v/>
      </c>
      <c r="BQ170" s="416" t="str">
        <f t="shared" si="112"/>
        <v/>
      </c>
      <c r="BR170" s="416" t="str">
        <f t="shared" si="113"/>
        <v/>
      </c>
      <c r="BS170" s="416" t="str">
        <f t="shared" si="114"/>
        <v/>
      </c>
      <c r="BT170" s="416" t="str">
        <f t="shared" si="115"/>
        <v/>
      </c>
      <c r="BU170" s="416" t="str">
        <f t="shared" si="116"/>
        <v/>
      </c>
      <c r="BV170" s="416" t="str">
        <f t="shared" si="117"/>
        <v/>
      </c>
      <c r="BW170" s="416" t="str">
        <f t="shared" si="118"/>
        <v/>
      </c>
      <c r="BX170" s="416" t="str">
        <f t="shared" si="119"/>
        <v/>
      </c>
      <c r="BY170" s="416" t="str">
        <f t="shared" si="120"/>
        <v/>
      </c>
      <c r="BZ170" s="416" t="str">
        <f t="shared" si="121"/>
        <v/>
      </c>
      <c r="CA170" s="416" t="str">
        <f t="shared" si="122"/>
        <v/>
      </c>
      <c r="CB170" s="416" t="str">
        <f t="shared" si="123"/>
        <v/>
      </c>
      <c r="CC170" s="416" t="str">
        <f t="shared" si="124"/>
        <v/>
      </c>
      <c r="CD170" s="416" t="str">
        <f t="shared" si="125"/>
        <v/>
      </c>
      <c r="CE170" s="416" t="str">
        <f t="shared" si="126"/>
        <v/>
      </c>
      <c r="CF170" s="416" t="str">
        <f t="shared" si="127"/>
        <v/>
      </c>
      <c r="CG170" s="416" t="str">
        <f t="shared" si="128"/>
        <v/>
      </c>
      <c r="CH170" s="416" t="str">
        <f t="shared" si="129"/>
        <v/>
      </c>
      <c r="CI170" s="416" t="str">
        <f t="shared" si="130"/>
        <v/>
      </c>
      <c r="CJ170" s="416" t="str">
        <f t="shared" si="131"/>
        <v/>
      </c>
      <c r="CK170" s="416" t="str">
        <f t="shared" si="132"/>
        <v/>
      </c>
    </row>
    <row r="171" spans="1:89">
      <c r="A171" s="3" t="e">
        <v>#VALUE!</v>
      </c>
      <c r="B171" s="3">
        <v>0</v>
      </c>
      <c r="C171" s="3" t="str">
        <v>WSSFC-0</v>
      </c>
      <c r="D171" s="3">
        <v>0</v>
      </c>
      <c r="E171" s="3">
        <v>0</v>
      </c>
      <c r="F171" s="3" t="e">
        <f t="shared" si="92"/>
        <v>#VALUE!</v>
      </c>
      <c r="G171" s="3" t="e">
        <f t="shared" si="133"/>
        <v>#VALUE!</v>
      </c>
      <c r="H171" s="50" t="e">
        <f t="shared" si="134"/>
        <v>#VALUE!</v>
      </c>
      <c r="I171" s="50" t="e">
        <f t="shared" si="135"/>
        <v>#VALUE!</v>
      </c>
      <c r="J171" s="3" t="e" cm="1">
        <f t="array" ref="J171">_xlfn.TEXTSPLIT(I171,CHAR(10),,TRUE,0)</f>
        <v>#VALUE!</v>
      </c>
      <c r="AX171" s="416" t="e">
        <f t="shared" si="93"/>
        <v>#VALUE!</v>
      </c>
      <c r="AY171" s="416" t="str">
        <f t="shared" si="94"/>
        <v/>
      </c>
      <c r="AZ171" s="416" t="str">
        <f t="shared" si="95"/>
        <v/>
      </c>
      <c r="BA171" s="416" t="str">
        <f t="shared" si="96"/>
        <v/>
      </c>
      <c r="BB171" s="416" t="str">
        <f t="shared" si="97"/>
        <v/>
      </c>
      <c r="BC171" s="416" t="str">
        <f t="shared" si="98"/>
        <v/>
      </c>
      <c r="BD171" s="416" t="str">
        <f t="shared" si="99"/>
        <v/>
      </c>
      <c r="BE171" s="416" t="str">
        <f t="shared" si="100"/>
        <v/>
      </c>
      <c r="BF171" s="416" t="str">
        <f t="shared" si="101"/>
        <v/>
      </c>
      <c r="BG171" s="416" t="str">
        <f t="shared" si="102"/>
        <v/>
      </c>
      <c r="BH171" s="416" t="str">
        <f t="shared" si="103"/>
        <v/>
      </c>
      <c r="BI171" s="416" t="str">
        <f t="shared" si="104"/>
        <v/>
      </c>
      <c r="BJ171" s="416" t="str">
        <f t="shared" si="105"/>
        <v/>
      </c>
      <c r="BK171" s="416" t="str">
        <f t="shared" si="106"/>
        <v/>
      </c>
      <c r="BL171" s="416" t="str">
        <f t="shared" si="107"/>
        <v/>
      </c>
      <c r="BM171" s="416" t="str">
        <f t="shared" si="108"/>
        <v/>
      </c>
      <c r="BN171" s="416" t="str">
        <f t="shared" si="109"/>
        <v/>
      </c>
      <c r="BO171" s="416" t="str">
        <f t="shared" si="110"/>
        <v/>
      </c>
      <c r="BP171" s="416" t="str">
        <f t="shared" si="111"/>
        <v/>
      </c>
      <c r="BQ171" s="416" t="str">
        <f t="shared" si="112"/>
        <v/>
      </c>
      <c r="BR171" s="416" t="str">
        <f t="shared" si="113"/>
        <v/>
      </c>
      <c r="BS171" s="416" t="str">
        <f t="shared" si="114"/>
        <v/>
      </c>
      <c r="BT171" s="416" t="str">
        <f t="shared" si="115"/>
        <v/>
      </c>
      <c r="BU171" s="416" t="str">
        <f t="shared" si="116"/>
        <v/>
      </c>
      <c r="BV171" s="416" t="str">
        <f t="shared" si="117"/>
        <v/>
      </c>
      <c r="BW171" s="416" t="str">
        <f t="shared" si="118"/>
        <v/>
      </c>
      <c r="BX171" s="416" t="str">
        <f t="shared" si="119"/>
        <v/>
      </c>
      <c r="BY171" s="416" t="str">
        <f t="shared" si="120"/>
        <v/>
      </c>
      <c r="BZ171" s="416" t="str">
        <f t="shared" si="121"/>
        <v/>
      </c>
      <c r="CA171" s="416" t="str">
        <f t="shared" si="122"/>
        <v/>
      </c>
      <c r="CB171" s="416" t="str">
        <f t="shared" si="123"/>
        <v/>
      </c>
      <c r="CC171" s="416" t="str">
        <f t="shared" si="124"/>
        <v/>
      </c>
      <c r="CD171" s="416" t="str">
        <f t="shared" si="125"/>
        <v/>
      </c>
      <c r="CE171" s="416" t="str">
        <f t="shared" si="126"/>
        <v/>
      </c>
      <c r="CF171" s="416" t="str">
        <f t="shared" si="127"/>
        <v/>
      </c>
      <c r="CG171" s="416" t="str">
        <f t="shared" si="128"/>
        <v/>
      </c>
      <c r="CH171" s="416" t="str">
        <f t="shared" si="129"/>
        <v/>
      </c>
      <c r="CI171" s="416" t="str">
        <f t="shared" si="130"/>
        <v/>
      </c>
      <c r="CJ171" s="416" t="str">
        <f t="shared" si="131"/>
        <v/>
      </c>
      <c r="CK171" s="416" t="str">
        <f t="shared" si="132"/>
        <v/>
      </c>
    </row>
    <row r="172" spans="1:89">
      <c r="A172" s="3" t="e">
        <v>#VALUE!</v>
      </c>
      <c r="B172" s="3">
        <v>0</v>
      </c>
      <c r="C172" s="3" t="str">
        <v>WSSFC-0</v>
      </c>
      <c r="D172" s="3">
        <v>0</v>
      </c>
      <c r="E172" s="3">
        <v>0</v>
      </c>
      <c r="F172" s="3" t="e">
        <f t="shared" si="92"/>
        <v>#VALUE!</v>
      </c>
      <c r="G172" s="3" t="e">
        <f t="shared" si="133"/>
        <v>#VALUE!</v>
      </c>
      <c r="H172" s="50" t="e">
        <f t="shared" si="134"/>
        <v>#VALUE!</v>
      </c>
      <c r="I172" s="50" t="e">
        <f t="shared" si="135"/>
        <v>#VALUE!</v>
      </c>
      <c r="J172" s="3" t="e" cm="1">
        <f t="array" ref="J172">_xlfn.TEXTSPLIT(I172,CHAR(10),,TRUE,0)</f>
        <v>#VALUE!</v>
      </c>
      <c r="AX172" s="416" t="e">
        <f t="shared" si="93"/>
        <v>#VALUE!</v>
      </c>
      <c r="AY172" s="416" t="str">
        <f t="shared" si="94"/>
        <v/>
      </c>
      <c r="AZ172" s="416" t="str">
        <f t="shared" si="95"/>
        <v/>
      </c>
      <c r="BA172" s="416" t="str">
        <f t="shared" si="96"/>
        <v/>
      </c>
      <c r="BB172" s="416" t="str">
        <f t="shared" si="97"/>
        <v/>
      </c>
      <c r="BC172" s="416" t="str">
        <f t="shared" si="98"/>
        <v/>
      </c>
      <c r="BD172" s="416" t="str">
        <f t="shared" si="99"/>
        <v/>
      </c>
      <c r="BE172" s="416" t="str">
        <f t="shared" si="100"/>
        <v/>
      </c>
      <c r="BF172" s="416" t="str">
        <f t="shared" si="101"/>
        <v/>
      </c>
      <c r="BG172" s="416" t="str">
        <f t="shared" si="102"/>
        <v/>
      </c>
      <c r="BH172" s="416" t="str">
        <f t="shared" si="103"/>
        <v/>
      </c>
      <c r="BI172" s="416" t="str">
        <f t="shared" si="104"/>
        <v/>
      </c>
      <c r="BJ172" s="416" t="str">
        <f t="shared" si="105"/>
        <v/>
      </c>
      <c r="BK172" s="416" t="str">
        <f t="shared" si="106"/>
        <v/>
      </c>
      <c r="BL172" s="416" t="str">
        <f t="shared" si="107"/>
        <v/>
      </c>
      <c r="BM172" s="416" t="str">
        <f t="shared" si="108"/>
        <v/>
      </c>
      <c r="BN172" s="416" t="str">
        <f t="shared" si="109"/>
        <v/>
      </c>
      <c r="BO172" s="416" t="str">
        <f t="shared" si="110"/>
        <v/>
      </c>
      <c r="BP172" s="416" t="str">
        <f t="shared" si="111"/>
        <v/>
      </c>
      <c r="BQ172" s="416" t="str">
        <f t="shared" si="112"/>
        <v/>
      </c>
      <c r="BR172" s="416" t="str">
        <f t="shared" si="113"/>
        <v/>
      </c>
      <c r="BS172" s="416" t="str">
        <f t="shared" si="114"/>
        <v/>
      </c>
      <c r="BT172" s="416" t="str">
        <f t="shared" si="115"/>
        <v/>
      </c>
      <c r="BU172" s="416" t="str">
        <f t="shared" si="116"/>
        <v/>
      </c>
      <c r="BV172" s="416" t="str">
        <f t="shared" si="117"/>
        <v/>
      </c>
      <c r="BW172" s="416" t="str">
        <f t="shared" si="118"/>
        <v/>
      </c>
      <c r="BX172" s="416" t="str">
        <f t="shared" si="119"/>
        <v/>
      </c>
      <c r="BY172" s="416" t="str">
        <f t="shared" si="120"/>
        <v/>
      </c>
      <c r="BZ172" s="416" t="str">
        <f t="shared" si="121"/>
        <v/>
      </c>
      <c r="CA172" s="416" t="str">
        <f t="shared" si="122"/>
        <v/>
      </c>
      <c r="CB172" s="416" t="str">
        <f t="shared" si="123"/>
        <v/>
      </c>
      <c r="CC172" s="416" t="str">
        <f t="shared" si="124"/>
        <v/>
      </c>
      <c r="CD172" s="416" t="str">
        <f t="shared" si="125"/>
        <v/>
      </c>
      <c r="CE172" s="416" t="str">
        <f t="shared" si="126"/>
        <v/>
      </c>
      <c r="CF172" s="416" t="str">
        <f t="shared" si="127"/>
        <v/>
      </c>
      <c r="CG172" s="416" t="str">
        <f t="shared" si="128"/>
        <v/>
      </c>
      <c r="CH172" s="416" t="str">
        <f t="shared" si="129"/>
        <v/>
      </c>
      <c r="CI172" s="416" t="str">
        <f t="shared" si="130"/>
        <v/>
      </c>
      <c r="CJ172" s="416" t="str">
        <f t="shared" si="131"/>
        <v/>
      </c>
      <c r="CK172" s="416" t="str">
        <f t="shared" si="132"/>
        <v/>
      </c>
    </row>
    <row r="173" spans="1:89">
      <c r="A173" s="3" t="e">
        <v>#VALUE!</v>
      </c>
      <c r="B173" s="3">
        <v>0</v>
      </c>
      <c r="C173" s="3" t="str">
        <v>WSSFC-0</v>
      </c>
      <c r="D173" s="3">
        <v>0</v>
      </c>
      <c r="E173" s="3">
        <v>0</v>
      </c>
      <c r="F173" s="3" t="e">
        <f t="shared" si="92"/>
        <v>#VALUE!</v>
      </c>
      <c r="G173" s="3" t="e">
        <f t="shared" si="133"/>
        <v>#VALUE!</v>
      </c>
      <c r="H173" s="50" t="e">
        <f t="shared" si="134"/>
        <v>#VALUE!</v>
      </c>
      <c r="I173" s="50" t="e">
        <f t="shared" si="135"/>
        <v>#VALUE!</v>
      </c>
      <c r="J173" s="3" t="e" cm="1">
        <f t="array" ref="J173">_xlfn.TEXTSPLIT(I173,CHAR(10),,TRUE,0)</f>
        <v>#VALUE!</v>
      </c>
      <c r="AX173" s="416" t="e">
        <f t="shared" si="93"/>
        <v>#VALUE!</v>
      </c>
      <c r="AY173" s="416" t="str">
        <f t="shared" si="94"/>
        <v/>
      </c>
      <c r="AZ173" s="416" t="str">
        <f t="shared" si="95"/>
        <v/>
      </c>
      <c r="BA173" s="416" t="str">
        <f t="shared" si="96"/>
        <v/>
      </c>
      <c r="BB173" s="416" t="str">
        <f t="shared" si="97"/>
        <v/>
      </c>
      <c r="BC173" s="416" t="str">
        <f t="shared" si="98"/>
        <v/>
      </c>
      <c r="BD173" s="416" t="str">
        <f t="shared" si="99"/>
        <v/>
      </c>
      <c r="BE173" s="416" t="str">
        <f t="shared" si="100"/>
        <v/>
      </c>
      <c r="BF173" s="416" t="str">
        <f t="shared" si="101"/>
        <v/>
      </c>
      <c r="BG173" s="416" t="str">
        <f t="shared" si="102"/>
        <v/>
      </c>
      <c r="BH173" s="416" t="str">
        <f t="shared" si="103"/>
        <v/>
      </c>
      <c r="BI173" s="416" t="str">
        <f t="shared" si="104"/>
        <v/>
      </c>
      <c r="BJ173" s="416" t="str">
        <f t="shared" si="105"/>
        <v/>
      </c>
      <c r="BK173" s="416" t="str">
        <f t="shared" si="106"/>
        <v/>
      </c>
      <c r="BL173" s="416" t="str">
        <f t="shared" si="107"/>
        <v/>
      </c>
      <c r="BM173" s="416" t="str">
        <f t="shared" si="108"/>
        <v/>
      </c>
      <c r="BN173" s="416" t="str">
        <f t="shared" si="109"/>
        <v/>
      </c>
      <c r="BO173" s="416" t="str">
        <f t="shared" si="110"/>
        <v/>
      </c>
      <c r="BP173" s="416" t="str">
        <f t="shared" si="111"/>
        <v/>
      </c>
      <c r="BQ173" s="416" t="str">
        <f t="shared" si="112"/>
        <v/>
      </c>
      <c r="BR173" s="416" t="str">
        <f t="shared" si="113"/>
        <v/>
      </c>
      <c r="BS173" s="416" t="str">
        <f t="shared" si="114"/>
        <v/>
      </c>
      <c r="BT173" s="416" t="str">
        <f t="shared" si="115"/>
        <v/>
      </c>
      <c r="BU173" s="416" t="str">
        <f t="shared" si="116"/>
        <v/>
      </c>
      <c r="BV173" s="416" t="str">
        <f t="shared" si="117"/>
        <v/>
      </c>
      <c r="BW173" s="416" t="str">
        <f t="shared" si="118"/>
        <v/>
      </c>
      <c r="BX173" s="416" t="str">
        <f t="shared" si="119"/>
        <v/>
      </c>
      <c r="BY173" s="416" t="str">
        <f t="shared" si="120"/>
        <v/>
      </c>
      <c r="BZ173" s="416" t="str">
        <f t="shared" si="121"/>
        <v/>
      </c>
      <c r="CA173" s="416" t="str">
        <f t="shared" si="122"/>
        <v/>
      </c>
      <c r="CB173" s="416" t="str">
        <f t="shared" si="123"/>
        <v/>
      </c>
      <c r="CC173" s="416" t="str">
        <f t="shared" si="124"/>
        <v/>
      </c>
      <c r="CD173" s="416" t="str">
        <f t="shared" si="125"/>
        <v/>
      </c>
      <c r="CE173" s="416" t="str">
        <f t="shared" si="126"/>
        <v/>
      </c>
      <c r="CF173" s="416" t="str">
        <f t="shared" si="127"/>
        <v/>
      </c>
      <c r="CG173" s="416" t="str">
        <f t="shared" si="128"/>
        <v/>
      </c>
      <c r="CH173" s="416" t="str">
        <f t="shared" si="129"/>
        <v/>
      </c>
      <c r="CI173" s="416" t="str">
        <f t="shared" si="130"/>
        <v/>
      </c>
      <c r="CJ173" s="416" t="str">
        <f t="shared" si="131"/>
        <v/>
      </c>
      <c r="CK173" s="416" t="str">
        <f t="shared" si="132"/>
        <v/>
      </c>
    </row>
    <row r="174" spans="1:89">
      <c r="A174" s="3" t="e">
        <v>#VALUE!</v>
      </c>
      <c r="B174" s="3">
        <v>0</v>
      </c>
      <c r="C174" s="3" t="str">
        <v>WSSFC-0</v>
      </c>
      <c r="D174" s="3">
        <v>0</v>
      </c>
      <c r="E174" s="3">
        <v>0</v>
      </c>
      <c r="F174" s="3" t="e">
        <f t="shared" si="92"/>
        <v>#VALUE!</v>
      </c>
      <c r="G174" s="3" t="e">
        <f t="shared" si="133"/>
        <v>#VALUE!</v>
      </c>
      <c r="H174" s="50" t="e">
        <f t="shared" si="134"/>
        <v>#VALUE!</v>
      </c>
      <c r="I174" s="50" t="e">
        <f t="shared" si="135"/>
        <v>#VALUE!</v>
      </c>
      <c r="J174" s="3" t="e" cm="1">
        <f t="array" ref="J174">_xlfn.TEXTSPLIT(I174,CHAR(10),,TRUE,0)</f>
        <v>#VALUE!</v>
      </c>
      <c r="AX174" s="416" t="e">
        <f t="shared" si="93"/>
        <v>#VALUE!</v>
      </c>
      <c r="AY174" s="416" t="str">
        <f t="shared" si="94"/>
        <v/>
      </c>
      <c r="AZ174" s="416" t="str">
        <f t="shared" si="95"/>
        <v/>
      </c>
      <c r="BA174" s="416" t="str">
        <f t="shared" si="96"/>
        <v/>
      </c>
      <c r="BB174" s="416" t="str">
        <f t="shared" si="97"/>
        <v/>
      </c>
      <c r="BC174" s="416" t="str">
        <f t="shared" si="98"/>
        <v/>
      </c>
      <c r="BD174" s="416" t="str">
        <f t="shared" si="99"/>
        <v/>
      </c>
      <c r="BE174" s="416" t="str">
        <f t="shared" si="100"/>
        <v/>
      </c>
      <c r="BF174" s="416" t="str">
        <f t="shared" si="101"/>
        <v/>
      </c>
      <c r="BG174" s="416" t="str">
        <f t="shared" si="102"/>
        <v/>
      </c>
      <c r="BH174" s="416" t="str">
        <f t="shared" si="103"/>
        <v/>
      </c>
      <c r="BI174" s="416" t="str">
        <f t="shared" si="104"/>
        <v/>
      </c>
      <c r="BJ174" s="416" t="str">
        <f t="shared" si="105"/>
        <v/>
      </c>
      <c r="BK174" s="416" t="str">
        <f t="shared" si="106"/>
        <v/>
      </c>
      <c r="BL174" s="416" t="str">
        <f t="shared" si="107"/>
        <v/>
      </c>
      <c r="BM174" s="416" t="str">
        <f t="shared" si="108"/>
        <v/>
      </c>
      <c r="BN174" s="416" t="str">
        <f t="shared" si="109"/>
        <v/>
      </c>
      <c r="BO174" s="416" t="str">
        <f t="shared" si="110"/>
        <v/>
      </c>
      <c r="BP174" s="416" t="str">
        <f t="shared" si="111"/>
        <v/>
      </c>
      <c r="BQ174" s="416" t="str">
        <f t="shared" si="112"/>
        <v/>
      </c>
      <c r="BR174" s="416" t="str">
        <f t="shared" si="113"/>
        <v/>
      </c>
      <c r="BS174" s="416" t="str">
        <f t="shared" si="114"/>
        <v/>
      </c>
      <c r="BT174" s="416" t="str">
        <f t="shared" si="115"/>
        <v/>
      </c>
      <c r="BU174" s="416" t="str">
        <f t="shared" si="116"/>
        <v/>
      </c>
      <c r="BV174" s="416" t="str">
        <f t="shared" si="117"/>
        <v/>
      </c>
      <c r="BW174" s="416" t="str">
        <f t="shared" si="118"/>
        <v/>
      </c>
      <c r="BX174" s="416" t="str">
        <f t="shared" si="119"/>
        <v/>
      </c>
      <c r="BY174" s="416" t="str">
        <f t="shared" si="120"/>
        <v/>
      </c>
      <c r="BZ174" s="416" t="str">
        <f t="shared" si="121"/>
        <v/>
      </c>
      <c r="CA174" s="416" t="str">
        <f t="shared" si="122"/>
        <v/>
      </c>
      <c r="CB174" s="416" t="str">
        <f t="shared" si="123"/>
        <v/>
      </c>
      <c r="CC174" s="416" t="str">
        <f t="shared" si="124"/>
        <v/>
      </c>
      <c r="CD174" s="416" t="str">
        <f t="shared" si="125"/>
        <v/>
      </c>
      <c r="CE174" s="416" t="str">
        <f t="shared" si="126"/>
        <v/>
      </c>
      <c r="CF174" s="416" t="str">
        <f t="shared" si="127"/>
        <v/>
      </c>
      <c r="CG174" s="416" t="str">
        <f t="shared" si="128"/>
        <v/>
      </c>
      <c r="CH174" s="416" t="str">
        <f t="shared" si="129"/>
        <v/>
      </c>
      <c r="CI174" s="416" t="str">
        <f t="shared" si="130"/>
        <v/>
      </c>
      <c r="CJ174" s="416" t="str">
        <f t="shared" si="131"/>
        <v/>
      </c>
      <c r="CK174" s="416" t="str">
        <f t="shared" si="132"/>
        <v/>
      </c>
    </row>
    <row r="175" spans="1:89">
      <c r="A175" s="3" t="e">
        <v>#VALUE!</v>
      </c>
      <c r="B175" s="3">
        <v>0</v>
      </c>
      <c r="C175" s="3" t="str">
        <v>WSSFC-0</v>
      </c>
      <c r="D175" s="3">
        <v>0</v>
      </c>
      <c r="E175" s="3">
        <v>0</v>
      </c>
      <c r="F175" s="3" t="e">
        <f t="shared" si="92"/>
        <v>#VALUE!</v>
      </c>
      <c r="G175" s="3" t="e">
        <f t="shared" si="133"/>
        <v>#VALUE!</v>
      </c>
      <c r="H175" s="50" t="e">
        <f t="shared" si="134"/>
        <v>#VALUE!</v>
      </c>
      <c r="I175" s="50" t="e">
        <f t="shared" si="135"/>
        <v>#VALUE!</v>
      </c>
      <c r="J175" s="3" t="e" cm="1">
        <f t="array" ref="J175">_xlfn.TEXTSPLIT(I175,CHAR(10),,TRUE,0)</f>
        <v>#VALUE!</v>
      </c>
      <c r="AX175" s="416" t="e">
        <f t="shared" si="93"/>
        <v>#VALUE!</v>
      </c>
      <c r="AY175" s="416" t="str">
        <f t="shared" si="94"/>
        <v/>
      </c>
      <c r="AZ175" s="416" t="str">
        <f t="shared" si="95"/>
        <v/>
      </c>
      <c r="BA175" s="416" t="str">
        <f t="shared" si="96"/>
        <v/>
      </c>
      <c r="BB175" s="416" t="str">
        <f t="shared" si="97"/>
        <v/>
      </c>
      <c r="BC175" s="416" t="str">
        <f t="shared" si="98"/>
        <v/>
      </c>
      <c r="BD175" s="416" t="str">
        <f t="shared" si="99"/>
        <v/>
      </c>
      <c r="BE175" s="416" t="str">
        <f t="shared" si="100"/>
        <v/>
      </c>
      <c r="BF175" s="416" t="str">
        <f t="shared" si="101"/>
        <v/>
      </c>
      <c r="BG175" s="416" t="str">
        <f t="shared" si="102"/>
        <v/>
      </c>
      <c r="BH175" s="416" t="str">
        <f t="shared" si="103"/>
        <v/>
      </c>
      <c r="BI175" s="416" t="str">
        <f t="shared" si="104"/>
        <v/>
      </c>
      <c r="BJ175" s="416" t="str">
        <f t="shared" si="105"/>
        <v/>
      </c>
      <c r="BK175" s="416" t="str">
        <f t="shared" si="106"/>
        <v/>
      </c>
      <c r="BL175" s="416" t="str">
        <f t="shared" si="107"/>
        <v/>
      </c>
      <c r="BM175" s="416" t="str">
        <f t="shared" si="108"/>
        <v/>
      </c>
      <c r="BN175" s="416" t="str">
        <f t="shared" si="109"/>
        <v/>
      </c>
      <c r="BO175" s="416" t="str">
        <f t="shared" si="110"/>
        <v/>
      </c>
      <c r="BP175" s="416" t="str">
        <f t="shared" si="111"/>
        <v/>
      </c>
      <c r="BQ175" s="416" t="str">
        <f t="shared" si="112"/>
        <v/>
      </c>
      <c r="BR175" s="416" t="str">
        <f t="shared" si="113"/>
        <v/>
      </c>
      <c r="BS175" s="416" t="str">
        <f t="shared" si="114"/>
        <v/>
      </c>
      <c r="BT175" s="416" t="str">
        <f t="shared" si="115"/>
        <v/>
      </c>
      <c r="BU175" s="416" t="str">
        <f t="shared" si="116"/>
        <v/>
      </c>
      <c r="BV175" s="416" t="str">
        <f t="shared" si="117"/>
        <v/>
      </c>
      <c r="BW175" s="416" t="str">
        <f t="shared" si="118"/>
        <v/>
      </c>
      <c r="BX175" s="416" t="str">
        <f t="shared" si="119"/>
        <v/>
      </c>
      <c r="BY175" s="416" t="str">
        <f t="shared" si="120"/>
        <v/>
      </c>
      <c r="BZ175" s="416" t="str">
        <f t="shared" si="121"/>
        <v/>
      </c>
      <c r="CA175" s="416" t="str">
        <f t="shared" si="122"/>
        <v/>
      </c>
      <c r="CB175" s="416" t="str">
        <f t="shared" si="123"/>
        <v/>
      </c>
      <c r="CC175" s="416" t="str">
        <f t="shared" si="124"/>
        <v/>
      </c>
      <c r="CD175" s="416" t="str">
        <f t="shared" si="125"/>
        <v/>
      </c>
      <c r="CE175" s="416" t="str">
        <f t="shared" si="126"/>
        <v/>
      </c>
      <c r="CF175" s="416" t="str">
        <f t="shared" si="127"/>
        <v/>
      </c>
      <c r="CG175" s="416" t="str">
        <f t="shared" si="128"/>
        <v/>
      </c>
      <c r="CH175" s="416" t="str">
        <f t="shared" si="129"/>
        <v/>
      </c>
      <c r="CI175" s="416" t="str">
        <f t="shared" si="130"/>
        <v/>
      </c>
      <c r="CJ175" s="416" t="str">
        <f t="shared" si="131"/>
        <v/>
      </c>
      <c r="CK175" s="416" t="str">
        <f t="shared" si="132"/>
        <v/>
      </c>
    </row>
    <row r="176" spans="1:89">
      <c r="A176" s="3" t="e">
        <v>#VALUE!</v>
      </c>
      <c r="B176" s="3">
        <v>0</v>
      </c>
      <c r="C176" s="3" t="str">
        <v>WSSFC-0</v>
      </c>
      <c r="D176" s="3">
        <v>0</v>
      </c>
      <c r="E176" s="3">
        <v>0</v>
      </c>
      <c r="F176" s="3" t="e">
        <f t="shared" si="92"/>
        <v>#VALUE!</v>
      </c>
      <c r="G176" s="3" t="e">
        <f t="shared" si="133"/>
        <v>#VALUE!</v>
      </c>
      <c r="H176" s="50" t="e">
        <f t="shared" si="134"/>
        <v>#VALUE!</v>
      </c>
      <c r="I176" s="50" t="e">
        <f t="shared" si="135"/>
        <v>#VALUE!</v>
      </c>
      <c r="J176" s="3" t="e" cm="1">
        <f t="array" ref="J176">_xlfn.TEXTSPLIT(I176,CHAR(10),,TRUE,0)</f>
        <v>#VALUE!</v>
      </c>
      <c r="AX176" s="416" t="e">
        <f t="shared" si="93"/>
        <v>#VALUE!</v>
      </c>
      <c r="AY176" s="416" t="str">
        <f t="shared" si="94"/>
        <v/>
      </c>
      <c r="AZ176" s="416" t="str">
        <f t="shared" si="95"/>
        <v/>
      </c>
      <c r="BA176" s="416" t="str">
        <f t="shared" si="96"/>
        <v/>
      </c>
      <c r="BB176" s="416" t="str">
        <f t="shared" si="97"/>
        <v/>
      </c>
      <c r="BC176" s="416" t="str">
        <f t="shared" si="98"/>
        <v/>
      </c>
      <c r="BD176" s="416" t="str">
        <f t="shared" si="99"/>
        <v/>
      </c>
      <c r="BE176" s="416" t="str">
        <f t="shared" si="100"/>
        <v/>
      </c>
      <c r="BF176" s="416" t="str">
        <f t="shared" si="101"/>
        <v/>
      </c>
      <c r="BG176" s="416" t="str">
        <f t="shared" si="102"/>
        <v/>
      </c>
      <c r="BH176" s="416" t="str">
        <f t="shared" si="103"/>
        <v/>
      </c>
      <c r="BI176" s="416" t="str">
        <f t="shared" si="104"/>
        <v/>
      </c>
      <c r="BJ176" s="416" t="str">
        <f t="shared" si="105"/>
        <v/>
      </c>
      <c r="BK176" s="416" t="str">
        <f t="shared" si="106"/>
        <v/>
      </c>
      <c r="BL176" s="416" t="str">
        <f t="shared" si="107"/>
        <v/>
      </c>
      <c r="BM176" s="416" t="str">
        <f t="shared" si="108"/>
        <v/>
      </c>
      <c r="BN176" s="416" t="str">
        <f t="shared" si="109"/>
        <v/>
      </c>
      <c r="BO176" s="416" t="str">
        <f t="shared" si="110"/>
        <v/>
      </c>
      <c r="BP176" s="416" t="str">
        <f t="shared" si="111"/>
        <v/>
      </c>
      <c r="BQ176" s="416" t="str">
        <f t="shared" si="112"/>
        <v/>
      </c>
      <c r="BR176" s="416" t="str">
        <f t="shared" si="113"/>
        <v/>
      </c>
      <c r="BS176" s="416" t="str">
        <f t="shared" si="114"/>
        <v/>
      </c>
      <c r="BT176" s="416" t="str">
        <f t="shared" si="115"/>
        <v/>
      </c>
      <c r="BU176" s="416" t="str">
        <f t="shared" si="116"/>
        <v/>
      </c>
      <c r="BV176" s="416" t="str">
        <f t="shared" si="117"/>
        <v/>
      </c>
      <c r="BW176" s="416" t="str">
        <f t="shared" si="118"/>
        <v/>
      </c>
      <c r="BX176" s="416" t="str">
        <f t="shared" si="119"/>
        <v/>
      </c>
      <c r="BY176" s="416" t="str">
        <f t="shared" si="120"/>
        <v/>
      </c>
      <c r="BZ176" s="416" t="str">
        <f t="shared" si="121"/>
        <v/>
      </c>
      <c r="CA176" s="416" t="str">
        <f t="shared" si="122"/>
        <v/>
      </c>
      <c r="CB176" s="416" t="str">
        <f t="shared" si="123"/>
        <v/>
      </c>
      <c r="CC176" s="416" t="str">
        <f t="shared" si="124"/>
        <v/>
      </c>
      <c r="CD176" s="416" t="str">
        <f t="shared" si="125"/>
        <v/>
      </c>
      <c r="CE176" s="416" t="str">
        <f t="shared" si="126"/>
        <v/>
      </c>
      <c r="CF176" s="416" t="str">
        <f t="shared" si="127"/>
        <v/>
      </c>
      <c r="CG176" s="416" t="str">
        <f t="shared" si="128"/>
        <v/>
      </c>
      <c r="CH176" s="416" t="str">
        <f t="shared" si="129"/>
        <v/>
      </c>
      <c r="CI176" s="416" t="str">
        <f t="shared" si="130"/>
        <v/>
      </c>
      <c r="CJ176" s="416" t="str">
        <f t="shared" si="131"/>
        <v/>
      </c>
      <c r="CK176" s="416" t="str">
        <f t="shared" si="132"/>
        <v/>
      </c>
    </row>
    <row r="177" spans="1:89">
      <c r="A177" s="3" t="e">
        <v>#VALUE!</v>
      </c>
      <c r="B177" s="3">
        <v>0</v>
      </c>
      <c r="C177" s="3" t="str">
        <v>WSSFC-0</v>
      </c>
      <c r="D177" s="3">
        <v>0</v>
      </c>
      <c r="E177" s="3">
        <v>0</v>
      </c>
      <c r="F177" s="3" t="e">
        <f t="shared" si="92"/>
        <v>#VALUE!</v>
      </c>
      <c r="G177" s="3" t="e">
        <f t="shared" si="133"/>
        <v>#VALUE!</v>
      </c>
      <c r="H177" s="50" t="e">
        <f t="shared" si="134"/>
        <v>#VALUE!</v>
      </c>
      <c r="I177" s="50" t="e">
        <f t="shared" si="135"/>
        <v>#VALUE!</v>
      </c>
      <c r="J177" s="3" t="e" cm="1">
        <f t="array" ref="J177">_xlfn.TEXTSPLIT(I177,CHAR(10),,TRUE,0)</f>
        <v>#VALUE!</v>
      </c>
      <c r="AX177" s="416" t="e">
        <f t="shared" si="93"/>
        <v>#VALUE!</v>
      </c>
      <c r="AY177" s="416" t="str">
        <f t="shared" si="94"/>
        <v/>
      </c>
      <c r="AZ177" s="416" t="str">
        <f t="shared" si="95"/>
        <v/>
      </c>
      <c r="BA177" s="416" t="str">
        <f t="shared" si="96"/>
        <v/>
      </c>
      <c r="BB177" s="416" t="str">
        <f t="shared" si="97"/>
        <v/>
      </c>
      <c r="BC177" s="416" t="str">
        <f t="shared" si="98"/>
        <v/>
      </c>
      <c r="BD177" s="416" t="str">
        <f t="shared" si="99"/>
        <v/>
      </c>
      <c r="BE177" s="416" t="str">
        <f t="shared" si="100"/>
        <v/>
      </c>
      <c r="BF177" s="416" t="str">
        <f t="shared" si="101"/>
        <v/>
      </c>
      <c r="BG177" s="416" t="str">
        <f t="shared" si="102"/>
        <v/>
      </c>
      <c r="BH177" s="416" t="str">
        <f t="shared" si="103"/>
        <v/>
      </c>
      <c r="BI177" s="416" t="str">
        <f t="shared" si="104"/>
        <v/>
      </c>
      <c r="BJ177" s="416" t="str">
        <f t="shared" si="105"/>
        <v/>
      </c>
      <c r="BK177" s="416" t="str">
        <f t="shared" si="106"/>
        <v/>
      </c>
      <c r="BL177" s="416" t="str">
        <f t="shared" si="107"/>
        <v/>
      </c>
      <c r="BM177" s="416" t="str">
        <f t="shared" si="108"/>
        <v/>
      </c>
      <c r="BN177" s="416" t="str">
        <f t="shared" si="109"/>
        <v/>
      </c>
      <c r="BO177" s="416" t="str">
        <f t="shared" si="110"/>
        <v/>
      </c>
      <c r="BP177" s="416" t="str">
        <f t="shared" si="111"/>
        <v/>
      </c>
      <c r="BQ177" s="416" t="str">
        <f t="shared" si="112"/>
        <v/>
      </c>
      <c r="BR177" s="416" t="str">
        <f t="shared" si="113"/>
        <v/>
      </c>
      <c r="BS177" s="416" t="str">
        <f t="shared" si="114"/>
        <v/>
      </c>
      <c r="BT177" s="416" t="str">
        <f t="shared" si="115"/>
        <v/>
      </c>
      <c r="BU177" s="416" t="str">
        <f t="shared" si="116"/>
        <v/>
      </c>
      <c r="BV177" s="416" t="str">
        <f t="shared" si="117"/>
        <v/>
      </c>
      <c r="BW177" s="416" t="str">
        <f t="shared" si="118"/>
        <v/>
      </c>
      <c r="BX177" s="416" t="str">
        <f t="shared" si="119"/>
        <v/>
      </c>
      <c r="BY177" s="416" t="str">
        <f t="shared" si="120"/>
        <v/>
      </c>
      <c r="BZ177" s="416" t="str">
        <f t="shared" si="121"/>
        <v/>
      </c>
      <c r="CA177" s="416" t="str">
        <f t="shared" si="122"/>
        <v/>
      </c>
      <c r="CB177" s="416" t="str">
        <f t="shared" si="123"/>
        <v/>
      </c>
      <c r="CC177" s="416" t="str">
        <f t="shared" si="124"/>
        <v/>
      </c>
      <c r="CD177" s="416" t="str">
        <f t="shared" si="125"/>
        <v/>
      </c>
      <c r="CE177" s="416" t="str">
        <f t="shared" si="126"/>
        <v/>
      </c>
      <c r="CF177" s="416" t="str">
        <f t="shared" si="127"/>
        <v/>
      </c>
      <c r="CG177" s="416" t="str">
        <f t="shared" si="128"/>
        <v/>
      </c>
      <c r="CH177" s="416" t="str">
        <f t="shared" si="129"/>
        <v/>
      </c>
      <c r="CI177" s="416" t="str">
        <f t="shared" si="130"/>
        <v/>
      </c>
      <c r="CJ177" s="416" t="str">
        <f t="shared" si="131"/>
        <v/>
      </c>
      <c r="CK177" s="416" t="str">
        <f t="shared" si="132"/>
        <v/>
      </c>
    </row>
    <row r="178" spans="1:89">
      <c r="A178" s="3" t="e">
        <v>#VALUE!</v>
      </c>
      <c r="B178" s="3">
        <v>0</v>
      </c>
      <c r="C178" s="3" t="str">
        <v>WSSFC-0</v>
      </c>
      <c r="D178" s="3">
        <v>0</v>
      </c>
      <c r="E178" s="3">
        <v>0</v>
      </c>
      <c r="F178" s="3" t="e">
        <f t="shared" si="92"/>
        <v>#VALUE!</v>
      </c>
      <c r="G178" s="3" t="e">
        <f t="shared" si="133"/>
        <v>#VALUE!</v>
      </c>
      <c r="H178" s="50" t="e">
        <f t="shared" si="134"/>
        <v>#VALUE!</v>
      </c>
      <c r="I178" s="50" t="e">
        <f t="shared" si="135"/>
        <v>#VALUE!</v>
      </c>
      <c r="J178" s="3" t="e" cm="1">
        <f t="array" ref="J178">_xlfn.TEXTSPLIT(I178,CHAR(10),,TRUE,0)</f>
        <v>#VALUE!</v>
      </c>
      <c r="AX178" s="416" t="e">
        <f t="shared" si="93"/>
        <v>#VALUE!</v>
      </c>
      <c r="AY178" s="416" t="str">
        <f t="shared" si="94"/>
        <v/>
      </c>
      <c r="AZ178" s="416" t="str">
        <f t="shared" si="95"/>
        <v/>
      </c>
      <c r="BA178" s="416" t="str">
        <f t="shared" si="96"/>
        <v/>
      </c>
      <c r="BB178" s="416" t="str">
        <f t="shared" si="97"/>
        <v/>
      </c>
      <c r="BC178" s="416" t="str">
        <f t="shared" si="98"/>
        <v/>
      </c>
      <c r="BD178" s="416" t="str">
        <f t="shared" si="99"/>
        <v/>
      </c>
      <c r="BE178" s="416" t="str">
        <f t="shared" si="100"/>
        <v/>
      </c>
      <c r="BF178" s="416" t="str">
        <f t="shared" si="101"/>
        <v/>
      </c>
      <c r="BG178" s="416" t="str">
        <f t="shared" si="102"/>
        <v/>
      </c>
      <c r="BH178" s="416" t="str">
        <f t="shared" si="103"/>
        <v/>
      </c>
      <c r="BI178" s="416" t="str">
        <f t="shared" si="104"/>
        <v/>
      </c>
      <c r="BJ178" s="416" t="str">
        <f t="shared" si="105"/>
        <v/>
      </c>
      <c r="BK178" s="416" t="str">
        <f t="shared" si="106"/>
        <v/>
      </c>
      <c r="BL178" s="416" t="str">
        <f t="shared" si="107"/>
        <v/>
      </c>
      <c r="BM178" s="416" t="str">
        <f t="shared" si="108"/>
        <v/>
      </c>
      <c r="BN178" s="416" t="str">
        <f t="shared" si="109"/>
        <v/>
      </c>
      <c r="BO178" s="416" t="str">
        <f t="shared" si="110"/>
        <v/>
      </c>
      <c r="BP178" s="416" t="str">
        <f t="shared" si="111"/>
        <v/>
      </c>
      <c r="BQ178" s="416" t="str">
        <f t="shared" si="112"/>
        <v/>
      </c>
      <c r="BR178" s="416" t="str">
        <f t="shared" si="113"/>
        <v/>
      </c>
      <c r="BS178" s="416" t="str">
        <f t="shared" si="114"/>
        <v/>
      </c>
      <c r="BT178" s="416" t="str">
        <f t="shared" si="115"/>
        <v/>
      </c>
      <c r="BU178" s="416" t="str">
        <f t="shared" si="116"/>
        <v/>
      </c>
      <c r="BV178" s="416" t="str">
        <f t="shared" si="117"/>
        <v/>
      </c>
      <c r="BW178" s="416" t="str">
        <f t="shared" si="118"/>
        <v/>
      </c>
      <c r="BX178" s="416" t="str">
        <f t="shared" si="119"/>
        <v/>
      </c>
      <c r="BY178" s="416" t="str">
        <f t="shared" si="120"/>
        <v/>
      </c>
      <c r="BZ178" s="416" t="str">
        <f t="shared" si="121"/>
        <v/>
      </c>
      <c r="CA178" s="416" t="str">
        <f t="shared" si="122"/>
        <v/>
      </c>
      <c r="CB178" s="416" t="str">
        <f t="shared" si="123"/>
        <v/>
      </c>
      <c r="CC178" s="416" t="str">
        <f t="shared" si="124"/>
        <v/>
      </c>
      <c r="CD178" s="416" t="str">
        <f t="shared" si="125"/>
        <v/>
      </c>
      <c r="CE178" s="416" t="str">
        <f t="shared" si="126"/>
        <v/>
      </c>
      <c r="CF178" s="416" t="str">
        <f t="shared" si="127"/>
        <v/>
      </c>
      <c r="CG178" s="416" t="str">
        <f t="shared" si="128"/>
        <v/>
      </c>
      <c r="CH178" s="416" t="str">
        <f t="shared" si="129"/>
        <v/>
      </c>
      <c r="CI178" s="416" t="str">
        <f t="shared" si="130"/>
        <v/>
      </c>
      <c r="CJ178" s="416" t="str">
        <f t="shared" si="131"/>
        <v/>
      </c>
      <c r="CK178" s="416" t="str">
        <f t="shared" si="132"/>
        <v/>
      </c>
    </row>
    <row r="179" spans="1:89">
      <c r="A179" s="3" t="e">
        <v>#VALUE!</v>
      </c>
      <c r="B179" s="3">
        <v>0</v>
      </c>
      <c r="C179" s="3" t="str">
        <v>WSSFC-0</v>
      </c>
      <c r="D179" s="3">
        <v>0</v>
      </c>
      <c r="E179" s="3">
        <v>0</v>
      </c>
      <c r="F179" s="3" t="e">
        <f t="shared" si="92"/>
        <v>#VALUE!</v>
      </c>
      <c r="G179" s="3" t="e">
        <f t="shared" si="133"/>
        <v>#VALUE!</v>
      </c>
      <c r="H179" s="50" t="e">
        <f t="shared" si="134"/>
        <v>#VALUE!</v>
      </c>
      <c r="I179" s="50" t="e">
        <f t="shared" si="135"/>
        <v>#VALUE!</v>
      </c>
      <c r="J179" s="3" t="e" cm="1">
        <f t="array" ref="J179">_xlfn.TEXTSPLIT(I179,CHAR(10),,TRUE,0)</f>
        <v>#VALUE!</v>
      </c>
      <c r="AX179" s="416" t="e">
        <f t="shared" si="93"/>
        <v>#VALUE!</v>
      </c>
      <c r="AY179" s="416" t="str">
        <f t="shared" si="94"/>
        <v/>
      </c>
      <c r="AZ179" s="416" t="str">
        <f t="shared" si="95"/>
        <v/>
      </c>
      <c r="BA179" s="416" t="str">
        <f t="shared" si="96"/>
        <v/>
      </c>
      <c r="BB179" s="416" t="str">
        <f t="shared" si="97"/>
        <v/>
      </c>
      <c r="BC179" s="416" t="str">
        <f t="shared" si="98"/>
        <v/>
      </c>
      <c r="BD179" s="416" t="str">
        <f t="shared" si="99"/>
        <v/>
      </c>
      <c r="BE179" s="416" t="str">
        <f t="shared" si="100"/>
        <v/>
      </c>
      <c r="BF179" s="416" t="str">
        <f t="shared" si="101"/>
        <v/>
      </c>
      <c r="BG179" s="416" t="str">
        <f t="shared" si="102"/>
        <v/>
      </c>
      <c r="BH179" s="416" t="str">
        <f t="shared" si="103"/>
        <v/>
      </c>
      <c r="BI179" s="416" t="str">
        <f t="shared" si="104"/>
        <v/>
      </c>
      <c r="BJ179" s="416" t="str">
        <f t="shared" si="105"/>
        <v/>
      </c>
      <c r="BK179" s="416" t="str">
        <f t="shared" si="106"/>
        <v/>
      </c>
      <c r="BL179" s="416" t="str">
        <f t="shared" si="107"/>
        <v/>
      </c>
      <c r="BM179" s="416" t="str">
        <f t="shared" si="108"/>
        <v/>
      </c>
      <c r="BN179" s="416" t="str">
        <f t="shared" si="109"/>
        <v/>
      </c>
      <c r="BO179" s="416" t="str">
        <f t="shared" si="110"/>
        <v/>
      </c>
      <c r="BP179" s="416" t="str">
        <f t="shared" si="111"/>
        <v/>
      </c>
      <c r="BQ179" s="416" t="str">
        <f t="shared" si="112"/>
        <v/>
      </c>
      <c r="BR179" s="416" t="str">
        <f t="shared" si="113"/>
        <v/>
      </c>
      <c r="BS179" s="416" t="str">
        <f t="shared" si="114"/>
        <v/>
      </c>
      <c r="BT179" s="416" t="str">
        <f t="shared" si="115"/>
        <v/>
      </c>
      <c r="BU179" s="416" t="str">
        <f t="shared" si="116"/>
        <v/>
      </c>
      <c r="BV179" s="416" t="str">
        <f t="shared" si="117"/>
        <v/>
      </c>
      <c r="BW179" s="416" t="str">
        <f t="shared" si="118"/>
        <v/>
      </c>
      <c r="BX179" s="416" t="str">
        <f t="shared" si="119"/>
        <v/>
      </c>
      <c r="BY179" s="416" t="str">
        <f t="shared" si="120"/>
        <v/>
      </c>
      <c r="BZ179" s="416" t="str">
        <f t="shared" si="121"/>
        <v/>
      </c>
      <c r="CA179" s="416" t="str">
        <f t="shared" si="122"/>
        <v/>
      </c>
      <c r="CB179" s="416" t="str">
        <f t="shared" si="123"/>
        <v/>
      </c>
      <c r="CC179" s="416" t="str">
        <f t="shared" si="124"/>
        <v/>
      </c>
      <c r="CD179" s="416" t="str">
        <f t="shared" si="125"/>
        <v/>
      </c>
      <c r="CE179" s="416" t="str">
        <f t="shared" si="126"/>
        <v/>
      </c>
      <c r="CF179" s="416" t="str">
        <f t="shared" si="127"/>
        <v/>
      </c>
      <c r="CG179" s="416" t="str">
        <f t="shared" si="128"/>
        <v/>
      </c>
      <c r="CH179" s="416" t="str">
        <f t="shared" si="129"/>
        <v/>
      </c>
      <c r="CI179" s="416" t="str">
        <f t="shared" si="130"/>
        <v/>
      </c>
      <c r="CJ179" s="416" t="str">
        <f t="shared" si="131"/>
        <v/>
      </c>
      <c r="CK179" s="416" t="str">
        <f t="shared" si="132"/>
        <v/>
      </c>
    </row>
    <row r="180" spans="1:89">
      <c r="A180" s="3" t="e">
        <v>#VALUE!</v>
      </c>
      <c r="B180" s="3">
        <v>0</v>
      </c>
      <c r="C180" s="3" t="str">
        <v>WSSFC-0</v>
      </c>
      <c r="D180" s="3">
        <v>0</v>
      </c>
      <c r="E180" s="3">
        <v>0</v>
      </c>
      <c r="F180" s="3" t="e">
        <f t="shared" si="92"/>
        <v>#VALUE!</v>
      </c>
      <c r="G180" s="3" t="e">
        <f t="shared" si="133"/>
        <v>#VALUE!</v>
      </c>
      <c r="H180" s="50" t="e">
        <f t="shared" si="134"/>
        <v>#VALUE!</v>
      </c>
      <c r="I180" s="50" t="e">
        <f t="shared" si="135"/>
        <v>#VALUE!</v>
      </c>
      <c r="J180" s="3" t="e" cm="1">
        <f t="array" ref="J180">_xlfn.TEXTSPLIT(I180,CHAR(10),,TRUE,0)</f>
        <v>#VALUE!</v>
      </c>
      <c r="AX180" s="416" t="e">
        <f t="shared" si="93"/>
        <v>#VALUE!</v>
      </c>
      <c r="AY180" s="416" t="str">
        <f t="shared" si="94"/>
        <v/>
      </c>
      <c r="AZ180" s="416" t="str">
        <f t="shared" si="95"/>
        <v/>
      </c>
      <c r="BA180" s="416" t="str">
        <f t="shared" si="96"/>
        <v/>
      </c>
      <c r="BB180" s="416" t="str">
        <f t="shared" si="97"/>
        <v/>
      </c>
      <c r="BC180" s="416" t="str">
        <f t="shared" si="98"/>
        <v/>
      </c>
      <c r="BD180" s="416" t="str">
        <f t="shared" si="99"/>
        <v/>
      </c>
      <c r="BE180" s="416" t="str">
        <f t="shared" si="100"/>
        <v/>
      </c>
      <c r="BF180" s="416" t="str">
        <f t="shared" si="101"/>
        <v/>
      </c>
      <c r="BG180" s="416" t="str">
        <f t="shared" si="102"/>
        <v/>
      </c>
      <c r="BH180" s="416" t="str">
        <f t="shared" si="103"/>
        <v/>
      </c>
      <c r="BI180" s="416" t="str">
        <f t="shared" si="104"/>
        <v/>
      </c>
      <c r="BJ180" s="416" t="str">
        <f t="shared" si="105"/>
        <v/>
      </c>
      <c r="BK180" s="416" t="str">
        <f t="shared" si="106"/>
        <v/>
      </c>
      <c r="BL180" s="416" t="str">
        <f t="shared" si="107"/>
        <v/>
      </c>
      <c r="BM180" s="416" t="str">
        <f t="shared" si="108"/>
        <v/>
      </c>
      <c r="BN180" s="416" t="str">
        <f t="shared" si="109"/>
        <v/>
      </c>
      <c r="BO180" s="416" t="str">
        <f t="shared" si="110"/>
        <v/>
      </c>
      <c r="BP180" s="416" t="str">
        <f t="shared" si="111"/>
        <v/>
      </c>
      <c r="BQ180" s="416" t="str">
        <f t="shared" si="112"/>
        <v/>
      </c>
      <c r="BR180" s="416" t="str">
        <f t="shared" si="113"/>
        <v/>
      </c>
      <c r="BS180" s="416" t="str">
        <f t="shared" si="114"/>
        <v/>
      </c>
      <c r="BT180" s="416" t="str">
        <f t="shared" si="115"/>
        <v/>
      </c>
      <c r="BU180" s="416" t="str">
        <f t="shared" si="116"/>
        <v/>
      </c>
      <c r="BV180" s="416" t="str">
        <f t="shared" si="117"/>
        <v/>
      </c>
      <c r="BW180" s="416" t="str">
        <f t="shared" si="118"/>
        <v/>
      </c>
      <c r="BX180" s="416" t="str">
        <f t="shared" si="119"/>
        <v/>
      </c>
      <c r="BY180" s="416" t="str">
        <f t="shared" si="120"/>
        <v/>
      </c>
      <c r="BZ180" s="416" t="str">
        <f t="shared" si="121"/>
        <v/>
      </c>
      <c r="CA180" s="416" t="str">
        <f t="shared" si="122"/>
        <v/>
      </c>
      <c r="CB180" s="416" t="str">
        <f t="shared" si="123"/>
        <v/>
      </c>
      <c r="CC180" s="416" t="str">
        <f t="shared" si="124"/>
        <v/>
      </c>
      <c r="CD180" s="416" t="str">
        <f t="shared" si="125"/>
        <v/>
      </c>
      <c r="CE180" s="416" t="str">
        <f t="shared" si="126"/>
        <v/>
      </c>
      <c r="CF180" s="416" t="str">
        <f t="shared" si="127"/>
        <v/>
      </c>
      <c r="CG180" s="416" t="str">
        <f t="shared" si="128"/>
        <v/>
      </c>
      <c r="CH180" s="416" t="str">
        <f t="shared" si="129"/>
        <v/>
      </c>
      <c r="CI180" s="416" t="str">
        <f t="shared" si="130"/>
        <v/>
      </c>
      <c r="CJ180" s="416" t="str">
        <f t="shared" si="131"/>
        <v/>
      </c>
      <c r="CK180" s="416" t="str">
        <f t="shared" si="132"/>
        <v/>
      </c>
    </row>
    <row r="181" spans="1:89">
      <c r="A181" s="3" t="e">
        <v>#VALUE!</v>
      </c>
      <c r="B181" s="3">
        <v>0</v>
      </c>
      <c r="C181" s="3" t="str">
        <v>WSSFC-0</v>
      </c>
      <c r="D181" s="3">
        <v>0</v>
      </c>
      <c r="E181" s="3">
        <v>0</v>
      </c>
      <c r="F181" s="3" t="e">
        <f t="shared" si="92"/>
        <v>#VALUE!</v>
      </c>
      <c r="G181" s="3" t="e">
        <f t="shared" si="133"/>
        <v>#VALUE!</v>
      </c>
      <c r="H181" s="50" t="e">
        <f t="shared" si="134"/>
        <v>#VALUE!</v>
      </c>
      <c r="I181" s="50" t="e">
        <f t="shared" si="135"/>
        <v>#VALUE!</v>
      </c>
      <c r="J181" s="3" t="e" cm="1">
        <f t="array" ref="J181">_xlfn.TEXTSPLIT(I181,CHAR(10),,TRUE,0)</f>
        <v>#VALUE!</v>
      </c>
      <c r="AX181" s="416" t="e">
        <f t="shared" si="93"/>
        <v>#VALUE!</v>
      </c>
      <c r="AY181" s="416" t="str">
        <f t="shared" si="94"/>
        <v/>
      </c>
      <c r="AZ181" s="416" t="str">
        <f t="shared" si="95"/>
        <v/>
      </c>
      <c r="BA181" s="416" t="str">
        <f t="shared" si="96"/>
        <v/>
      </c>
      <c r="BB181" s="416" t="str">
        <f t="shared" si="97"/>
        <v/>
      </c>
      <c r="BC181" s="416" t="str">
        <f t="shared" si="98"/>
        <v/>
      </c>
      <c r="BD181" s="416" t="str">
        <f t="shared" si="99"/>
        <v/>
      </c>
      <c r="BE181" s="416" t="str">
        <f t="shared" si="100"/>
        <v/>
      </c>
      <c r="BF181" s="416" t="str">
        <f t="shared" si="101"/>
        <v/>
      </c>
      <c r="BG181" s="416" t="str">
        <f t="shared" si="102"/>
        <v/>
      </c>
      <c r="BH181" s="416" t="str">
        <f t="shared" si="103"/>
        <v/>
      </c>
      <c r="BI181" s="416" t="str">
        <f t="shared" si="104"/>
        <v/>
      </c>
      <c r="BJ181" s="416" t="str">
        <f t="shared" si="105"/>
        <v/>
      </c>
      <c r="BK181" s="416" t="str">
        <f t="shared" si="106"/>
        <v/>
      </c>
      <c r="BL181" s="416" t="str">
        <f t="shared" si="107"/>
        <v/>
      </c>
      <c r="BM181" s="416" t="str">
        <f t="shared" si="108"/>
        <v/>
      </c>
      <c r="BN181" s="416" t="str">
        <f t="shared" si="109"/>
        <v/>
      </c>
      <c r="BO181" s="416" t="str">
        <f t="shared" si="110"/>
        <v/>
      </c>
      <c r="BP181" s="416" t="str">
        <f t="shared" si="111"/>
        <v/>
      </c>
      <c r="BQ181" s="416" t="str">
        <f t="shared" si="112"/>
        <v/>
      </c>
      <c r="BR181" s="416" t="str">
        <f t="shared" si="113"/>
        <v/>
      </c>
      <c r="BS181" s="416" t="str">
        <f t="shared" si="114"/>
        <v/>
      </c>
      <c r="BT181" s="416" t="str">
        <f t="shared" si="115"/>
        <v/>
      </c>
      <c r="BU181" s="416" t="str">
        <f t="shared" si="116"/>
        <v/>
      </c>
      <c r="BV181" s="416" t="str">
        <f t="shared" si="117"/>
        <v/>
      </c>
      <c r="BW181" s="416" t="str">
        <f t="shared" si="118"/>
        <v/>
      </c>
      <c r="BX181" s="416" t="str">
        <f t="shared" si="119"/>
        <v/>
      </c>
      <c r="BY181" s="416" t="str">
        <f t="shared" si="120"/>
        <v/>
      </c>
      <c r="BZ181" s="416" t="str">
        <f t="shared" si="121"/>
        <v/>
      </c>
      <c r="CA181" s="416" t="str">
        <f t="shared" si="122"/>
        <v/>
      </c>
      <c r="CB181" s="416" t="str">
        <f t="shared" si="123"/>
        <v/>
      </c>
      <c r="CC181" s="416" t="str">
        <f t="shared" si="124"/>
        <v/>
      </c>
      <c r="CD181" s="416" t="str">
        <f t="shared" si="125"/>
        <v/>
      </c>
      <c r="CE181" s="416" t="str">
        <f t="shared" si="126"/>
        <v/>
      </c>
      <c r="CF181" s="416" t="str">
        <f t="shared" si="127"/>
        <v/>
      </c>
      <c r="CG181" s="416" t="str">
        <f t="shared" si="128"/>
        <v/>
      </c>
      <c r="CH181" s="416" t="str">
        <f t="shared" si="129"/>
        <v/>
      </c>
      <c r="CI181" s="416" t="str">
        <f t="shared" si="130"/>
        <v/>
      </c>
      <c r="CJ181" s="416" t="str">
        <f t="shared" si="131"/>
        <v/>
      </c>
      <c r="CK181" s="416" t="str">
        <f t="shared" si="132"/>
        <v/>
      </c>
    </row>
    <row r="182" spans="1:89">
      <c r="A182" s="3" t="e">
        <v>#VALUE!</v>
      </c>
      <c r="B182" s="3">
        <v>0</v>
      </c>
      <c r="C182" s="3" t="str">
        <v>WSSFC-0</v>
      </c>
      <c r="D182" s="3">
        <v>0</v>
      </c>
      <c r="E182" s="3">
        <v>0</v>
      </c>
      <c r="F182" s="3" t="e">
        <f t="shared" si="92"/>
        <v>#VALUE!</v>
      </c>
      <c r="G182" s="3" t="e">
        <f t="shared" si="133"/>
        <v>#VALUE!</v>
      </c>
      <c r="H182" s="50" t="e">
        <f t="shared" si="134"/>
        <v>#VALUE!</v>
      </c>
      <c r="I182" s="50" t="e">
        <f t="shared" si="135"/>
        <v>#VALUE!</v>
      </c>
      <c r="J182" s="3" t="e" cm="1">
        <f t="array" ref="J182">_xlfn.TEXTSPLIT(I182,CHAR(10),,TRUE,0)</f>
        <v>#VALUE!</v>
      </c>
      <c r="AX182" s="416" t="e">
        <f t="shared" si="93"/>
        <v>#VALUE!</v>
      </c>
      <c r="AY182" s="416" t="str">
        <f t="shared" si="94"/>
        <v/>
      </c>
      <c r="AZ182" s="416" t="str">
        <f t="shared" si="95"/>
        <v/>
      </c>
      <c r="BA182" s="416" t="str">
        <f t="shared" si="96"/>
        <v/>
      </c>
      <c r="BB182" s="416" t="str">
        <f t="shared" si="97"/>
        <v/>
      </c>
      <c r="BC182" s="416" t="str">
        <f t="shared" si="98"/>
        <v/>
      </c>
      <c r="BD182" s="416" t="str">
        <f t="shared" si="99"/>
        <v/>
      </c>
      <c r="BE182" s="416" t="str">
        <f t="shared" si="100"/>
        <v/>
      </c>
      <c r="BF182" s="416" t="str">
        <f t="shared" si="101"/>
        <v/>
      </c>
      <c r="BG182" s="416" t="str">
        <f t="shared" si="102"/>
        <v/>
      </c>
      <c r="BH182" s="416" t="str">
        <f t="shared" si="103"/>
        <v/>
      </c>
      <c r="BI182" s="416" t="str">
        <f t="shared" si="104"/>
        <v/>
      </c>
      <c r="BJ182" s="416" t="str">
        <f t="shared" si="105"/>
        <v/>
      </c>
      <c r="BK182" s="416" t="str">
        <f t="shared" si="106"/>
        <v/>
      </c>
      <c r="BL182" s="416" t="str">
        <f t="shared" si="107"/>
        <v/>
      </c>
      <c r="BM182" s="416" t="str">
        <f t="shared" si="108"/>
        <v/>
      </c>
      <c r="BN182" s="416" t="str">
        <f t="shared" si="109"/>
        <v/>
      </c>
      <c r="BO182" s="416" t="str">
        <f t="shared" si="110"/>
        <v/>
      </c>
      <c r="BP182" s="416" t="str">
        <f t="shared" si="111"/>
        <v/>
      </c>
      <c r="BQ182" s="416" t="str">
        <f t="shared" si="112"/>
        <v/>
      </c>
      <c r="BR182" s="416" t="str">
        <f t="shared" si="113"/>
        <v/>
      </c>
      <c r="BS182" s="416" t="str">
        <f t="shared" si="114"/>
        <v/>
      </c>
      <c r="BT182" s="416" t="str">
        <f t="shared" si="115"/>
        <v/>
      </c>
      <c r="BU182" s="416" t="str">
        <f t="shared" si="116"/>
        <v/>
      </c>
      <c r="BV182" s="416" t="str">
        <f t="shared" si="117"/>
        <v/>
      </c>
      <c r="BW182" s="416" t="str">
        <f t="shared" si="118"/>
        <v/>
      </c>
      <c r="BX182" s="416" t="str">
        <f t="shared" si="119"/>
        <v/>
      </c>
      <c r="BY182" s="416" t="str">
        <f t="shared" si="120"/>
        <v/>
      </c>
      <c r="BZ182" s="416" t="str">
        <f t="shared" si="121"/>
        <v/>
      </c>
      <c r="CA182" s="416" t="str">
        <f t="shared" si="122"/>
        <v/>
      </c>
      <c r="CB182" s="416" t="str">
        <f t="shared" si="123"/>
        <v/>
      </c>
      <c r="CC182" s="416" t="str">
        <f t="shared" si="124"/>
        <v/>
      </c>
      <c r="CD182" s="416" t="str">
        <f t="shared" si="125"/>
        <v/>
      </c>
      <c r="CE182" s="416" t="str">
        <f t="shared" si="126"/>
        <v/>
      </c>
      <c r="CF182" s="416" t="str">
        <f t="shared" si="127"/>
        <v/>
      </c>
      <c r="CG182" s="416" t="str">
        <f t="shared" si="128"/>
        <v/>
      </c>
      <c r="CH182" s="416" t="str">
        <f t="shared" si="129"/>
        <v/>
      </c>
      <c r="CI182" s="416" t="str">
        <f t="shared" si="130"/>
        <v/>
      </c>
      <c r="CJ182" s="416" t="str">
        <f t="shared" si="131"/>
        <v/>
      </c>
      <c r="CK182" s="416" t="str">
        <f t="shared" si="132"/>
        <v/>
      </c>
    </row>
    <row r="183" spans="1:89">
      <c r="A183" s="3" t="e">
        <v>#VALUE!</v>
      </c>
      <c r="B183" s="3">
        <v>0</v>
      </c>
      <c r="C183" s="3" t="str">
        <v>WSSFC-0</v>
      </c>
      <c r="D183" s="3">
        <v>0</v>
      </c>
      <c r="E183" s="3">
        <v>0</v>
      </c>
      <c r="F183" s="3" t="e">
        <f t="shared" si="92"/>
        <v>#VALUE!</v>
      </c>
      <c r="G183" s="3" t="e">
        <f t="shared" si="133"/>
        <v>#VALUE!</v>
      </c>
      <c r="H183" s="50" t="e">
        <f t="shared" si="134"/>
        <v>#VALUE!</v>
      </c>
      <c r="I183" s="50" t="e">
        <f t="shared" si="135"/>
        <v>#VALUE!</v>
      </c>
      <c r="J183" s="3" t="e" cm="1">
        <f t="array" ref="J183">_xlfn.TEXTSPLIT(I183,CHAR(10),,TRUE,0)</f>
        <v>#VALUE!</v>
      </c>
      <c r="AX183" s="416" t="e">
        <f t="shared" si="93"/>
        <v>#VALUE!</v>
      </c>
      <c r="AY183" s="416" t="str">
        <f t="shared" si="94"/>
        <v/>
      </c>
      <c r="AZ183" s="416" t="str">
        <f t="shared" si="95"/>
        <v/>
      </c>
      <c r="BA183" s="416" t="str">
        <f t="shared" si="96"/>
        <v/>
      </c>
      <c r="BB183" s="416" t="str">
        <f t="shared" si="97"/>
        <v/>
      </c>
      <c r="BC183" s="416" t="str">
        <f t="shared" si="98"/>
        <v/>
      </c>
      <c r="BD183" s="416" t="str">
        <f t="shared" si="99"/>
        <v/>
      </c>
      <c r="BE183" s="416" t="str">
        <f t="shared" si="100"/>
        <v/>
      </c>
      <c r="BF183" s="416" t="str">
        <f t="shared" si="101"/>
        <v/>
      </c>
      <c r="BG183" s="416" t="str">
        <f t="shared" si="102"/>
        <v/>
      </c>
      <c r="BH183" s="416" t="str">
        <f t="shared" si="103"/>
        <v/>
      </c>
      <c r="BI183" s="416" t="str">
        <f t="shared" si="104"/>
        <v/>
      </c>
      <c r="BJ183" s="416" t="str">
        <f t="shared" si="105"/>
        <v/>
      </c>
      <c r="BK183" s="416" t="str">
        <f t="shared" si="106"/>
        <v/>
      </c>
      <c r="BL183" s="416" t="str">
        <f t="shared" si="107"/>
        <v/>
      </c>
      <c r="BM183" s="416" t="str">
        <f t="shared" si="108"/>
        <v/>
      </c>
      <c r="BN183" s="416" t="str">
        <f t="shared" si="109"/>
        <v/>
      </c>
      <c r="BO183" s="416" t="str">
        <f t="shared" si="110"/>
        <v/>
      </c>
      <c r="BP183" s="416" t="str">
        <f t="shared" si="111"/>
        <v/>
      </c>
      <c r="BQ183" s="416" t="str">
        <f t="shared" si="112"/>
        <v/>
      </c>
      <c r="BR183" s="416" t="str">
        <f t="shared" si="113"/>
        <v/>
      </c>
      <c r="BS183" s="416" t="str">
        <f t="shared" si="114"/>
        <v/>
      </c>
      <c r="BT183" s="416" t="str">
        <f t="shared" si="115"/>
        <v/>
      </c>
      <c r="BU183" s="416" t="str">
        <f t="shared" si="116"/>
        <v/>
      </c>
      <c r="BV183" s="416" t="str">
        <f t="shared" si="117"/>
        <v/>
      </c>
      <c r="BW183" s="416" t="str">
        <f t="shared" si="118"/>
        <v/>
      </c>
      <c r="BX183" s="416" t="str">
        <f t="shared" si="119"/>
        <v/>
      </c>
      <c r="BY183" s="416" t="str">
        <f t="shared" si="120"/>
        <v/>
      </c>
      <c r="BZ183" s="416" t="str">
        <f t="shared" si="121"/>
        <v/>
      </c>
      <c r="CA183" s="416" t="str">
        <f t="shared" si="122"/>
        <v/>
      </c>
      <c r="CB183" s="416" t="str">
        <f t="shared" si="123"/>
        <v/>
      </c>
      <c r="CC183" s="416" t="str">
        <f t="shared" si="124"/>
        <v/>
      </c>
      <c r="CD183" s="416" t="str">
        <f t="shared" si="125"/>
        <v/>
      </c>
      <c r="CE183" s="416" t="str">
        <f t="shared" si="126"/>
        <v/>
      </c>
      <c r="CF183" s="416" t="str">
        <f t="shared" si="127"/>
        <v/>
      </c>
      <c r="CG183" s="416" t="str">
        <f t="shared" si="128"/>
        <v/>
      </c>
      <c r="CH183" s="416" t="str">
        <f t="shared" si="129"/>
        <v/>
      </c>
      <c r="CI183" s="416" t="str">
        <f t="shared" si="130"/>
        <v/>
      </c>
      <c r="CJ183" s="416" t="str">
        <f t="shared" si="131"/>
        <v/>
      </c>
      <c r="CK183" s="416" t="str">
        <f t="shared" si="132"/>
        <v/>
      </c>
    </row>
    <row r="184" spans="1:89">
      <c r="A184" s="3" t="e">
        <v>#VALUE!</v>
      </c>
      <c r="B184" s="3">
        <v>0</v>
      </c>
      <c r="C184" s="3" t="str">
        <v>WSSFC-0</v>
      </c>
      <c r="D184" s="3">
        <v>0</v>
      </c>
      <c r="E184" s="3">
        <v>0</v>
      </c>
      <c r="F184" s="3" t="e">
        <f t="shared" si="92"/>
        <v>#VALUE!</v>
      </c>
      <c r="G184" s="3" t="e">
        <f t="shared" si="133"/>
        <v>#VALUE!</v>
      </c>
      <c r="H184" s="50" t="e">
        <f t="shared" si="134"/>
        <v>#VALUE!</v>
      </c>
      <c r="I184" s="50" t="e">
        <f t="shared" si="135"/>
        <v>#VALUE!</v>
      </c>
      <c r="J184" s="3" t="e" cm="1">
        <f t="array" ref="J184">_xlfn.TEXTSPLIT(I184,CHAR(10),,TRUE,0)</f>
        <v>#VALUE!</v>
      </c>
      <c r="AX184" s="416" t="e">
        <f t="shared" si="93"/>
        <v>#VALUE!</v>
      </c>
      <c r="AY184" s="416" t="str">
        <f t="shared" si="94"/>
        <v/>
      </c>
      <c r="AZ184" s="416" t="str">
        <f t="shared" si="95"/>
        <v/>
      </c>
      <c r="BA184" s="416" t="str">
        <f t="shared" si="96"/>
        <v/>
      </c>
      <c r="BB184" s="416" t="str">
        <f t="shared" si="97"/>
        <v/>
      </c>
      <c r="BC184" s="416" t="str">
        <f t="shared" si="98"/>
        <v/>
      </c>
      <c r="BD184" s="416" t="str">
        <f t="shared" si="99"/>
        <v/>
      </c>
      <c r="BE184" s="416" t="str">
        <f t="shared" si="100"/>
        <v/>
      </c>
      <c r="BF184" s="416" t="str">
        <f t="shared" si="101"/>
        <v/>
      </c>
      <c r="BG184" s="416" t="str">
        <f t="shared" si="102"/>
        <v/>
      </c>
      <c r="BH184" s="416" t="str">
        <f t="shared" si="103"/>
        <v/>
      </c>
      <c r="BI184" s="416" t="str">
        <f t="shared" si="104"/>
        <v/>
      </c>
      <c r="BJ184" s="416" t="str">
        <f t="shared" si="105"/>
        <v/>
      </c>
      <c r="BK184" s="416" t="str">
        <f t="shared" si="106"/>
        <v/>
      </c>
      <c r="BL184" s="416" t="str">
        <f t="shared" si="107"/>
        <v/>
      </c>
      <c r="BM184" s="416" t="str">
        <f t="shared" si="108"/>
        <v/>
      </c>
      <c r="BN184" s="416" t="str">
        <f t="shared" si="109"/>
        <v/>
      </c>
      <c r="BO184" s="416" t="str">
        <f t="shared" si="110"/>
        <v/>
      </c>
      <c r="BP184" s="416" t="str">
        <f t="shared" si="111"/>
        <v/>
      </c>
      <c r="BQ184" s="416" t="str">
        <f t="shared" si="112"/>
        <v/>
      </c>
      <c r="BR184" s="416" t="str">
        <f t="shared" si="113"/>
        <v/>
      </c>
      <c r="BS184" s="416" t="str">
        <f t="shared" si="114"/>
        <v/>
      </c>
      <c r="BT184" s="416" t="str">
        <f t="shared" si="115"/>
        <v/>
      </c>
      <c r="BU184" s="416" t="str">
        <f t="shared" si="116"/>
        <v/>
      </c>
      <c r="BV184" s="416" t="str">
        <f t="shared" si="117"/>
        <v/>
      </c>
      <c r="BW184" s="416" t="str">
        <f t="shared" si="118"/>
        <v/>
      </c>
      <c r="BX184" s="416" t="str">
        <f t="shared" si="119"/>
        <v/>
      </c>
      <c r="BY184" s="416" t="str">
        <f t="shared" si="120"/>
        <v/>
      </c>
      <c r="BZ184" s="416" t="str">
        <f t="shared" si="121"/>
        <v/>
      </c>
      <c r="CA184" s="416" t="str">
        <f t="shared" si="122"/>
        <v/>
      </c>
      <c r="CB184" s="416" t="str">
        <f t="shared" si="123"/>
        <v/>
      </c>
      <c r="CC184" s="416" t="str">
        <f t="shared" si="124"/>
        <v/>
      </c>
      <c r="CD184" s="416" t="str">
        <f t="shared" si="125"/>
        <v/>
      </c>
      <c r="CE184" s="416" t="str">
        <f t="shared" si="126"/>
        <v/>
      </c>
      <c r="CF184" s="416" t="str">
        <f t="shared" si="127"/>
        <v/>
      </c>
      <c r="CG184" s="416" t="str">
        <f t="shared" si="128"/>
        <v/>
      </c>
      <c r="CH184" s="416" t="str">
        <f t="shared" si="129"/>
        <v/>
      </c>
      <c r="CI184" s="416" t="str">
        <f t="shared" si="130"/>
        <v/>
      </c>
      <c r="CJ184" s="416" t="str">
        <f t="shared" si="131"/>
        <v/>
      </c>
      <c r="CK184" s="416" t="str">
        <f t="shared" si="132"/>
        <v/>
      </c>
    </row>
    <row r="185" spans="1:89">
      <c r="A185" s="3" t="e">
        <v>#VALUE!</v>
      </c>
      <c r="B185" s="3">
        <v>0</v>
      </c>
      <c r="C185" s="3" t="str">
        <v>WSSFC-0</v>
      </c>
      <c r="D185" s="3">
        <v>0</v>
      </c>
      <c r="E185" s="3">
        <v>0</v>
      </c>
      <c r="F185" s="3" t="e">
        <f t="shared" si="92"/>
        <v>#VALUE!</v>
      </c>
      <c r="G185" s="3" t="e">
        <f t="shared" si="133"/>
        <v>#VALUE!</v>
      </c>
      <c r="H185" s="50" t="e">
        <f t="shared" si="134"/>
        <v>#VALUE!</v>
      </c>
      <c r="I185" s="50" t="e">
        <f t="shared" si="135"/>
        <v>#VALUE!</v>
      </c>
      <c r="J185" s="3" t="e" cm="1">
        <f t="array" ref="J185">_xlfn.TEXTSPLIT(I185,CHAR(10),,TRUE,0)</f>
        <v>#VALUE!</v>
      </c>
      <c r="AX185" s="416" t="e">
        <f t="shared" si="93"/>
        <v>#VALUE!</v>
      </c>
      <c r="AY185" s="416" t="str">
        <f t="shared" si="94"/>
        <v/>
      </c>
      <c r="AZ185" s="416" t="str">
        <f t="shared" si="95"/>
        <v/>
      </c>
      <c r="BA185" s="416" t="str">
        <f t="shared" si="96"/>
        <v/>
      </c>
      <c r="BB185" s="416" t="str">
        <f t="shared" si="97"/>
        <v/>
      </c>
      <c r="BC185" s="416" t="str">
        <f t="shared" si="98"/>
        <v/>
      </c>
      <c r="BD185" s="416" t="str">
        <f t="shared" si="99"/>
        <v/>
      </c>
      <c r="BE185" s="416" t="str">
        <f t="shared" si="100"/>
        <v/>
      </c>
      <c r="BF185" s="416" t="str">
        <f t="shared" si="101"/>
        <v/>
      </c>
      <c r="BG185" s="416" t="str">
        <f t="shared" si="102"/>
        <v/>
      </c>
      <c r="BH185" s="416" t="str">
        <f t="shared" si="103"/>
        <v/>
      </c>
      <c r="BI185" s="416" t="str">
        <f t="shared" si="104"/>
        <v/>
      </c>
      <c r="BJ185" s="416" t="str">
        <f t="shared" si="105"/>
        <v/>
      </c>
      <c r="BK185" s="416" t="str">
        <f t="shared" si="106"/>
        <v/>
      </c>
      <c r="BL185" s="416" t="str">
        <f t="shared" si="107"/>
        <v/>
      </c>
      <c r="BM185" s="416" t="str">
        <f t="shared" si="108"/>
        <v/>
      </c>
      <c r="BN185" s="416" t="str">
        <f t="shared" si="109"/>
        <v/>
      </c>
      <c r="BO185" s="416" t="str">
        <f t="shared" si="110"/>
        <v/>
      </c>
      <c r="BP185" s="416" t="str">
        <f t="shared" si="111"/>
        <v/>
      </c>
      <c r="BQ185" s="416" t="str">
        <f t="shared" si="112"/>
        <v/>
      </c>
      <c r="BR185" s="416" t="str">
        <f t="shared" si="113"/>
        <v/>
      </c>
      <c r="BS185" s="416" t="str">
        <f t="shared" si="114"/>
        <v/>
      </c>
      <c r="BT185" s="416" t="str">
        <f t="shared" si="115"/>
        <v/>
      </c>
      <c r="BU185" s="416" t="str">
        <f t="shared" si="116"/>
        <v/>
      </c>
      <c r="BV185" s="416" t="str">
        <f t="shared" si="117"/>
        <v/>
      </c>
      <c r="BW185" s="416" t="str">
        <f t="shared" si="118"/>
        <v/>
      </c>
      <c r="BX185" s="416" t="str">
        <f t="shared" si="119"/>
        <v/>
      </c>
      <c r="BY185" s="416" t="str">
        <f t="shared" si="120"/>
        <v/>
      </c>
      <c r="BZ185" s="416" t="str">
        <f t="shared" si="121"/>
        <v/>
      </c>
      <c r="CA185" s="416" t="str">
        <f t="shared" si="122"/>
        <v/>
      </c>
      <c r="CB185" s="416" t="str">
        <f t="shared" si="123"/>
        <v/>
      </c>
      <c r="CC185" s="416" t="str">
        <f t="shared" si="124"/>
        <v/>
      </c>
      <c r="CD185" s="416" t="str">
        <f t="shared" si="125"/>
        <v/>
      </c>
      <c r="CE185" s="416" t="str">
        <f t="shared" si="126"/>
        <v/>
      </c>
      <c r="CF185" s="416" t="str">
        <f t="shared" si="127"/>
        <v/>
      </c>
      <c r="CG185" s="416" t="str">
        <f t="shared" si="128"/>
        <v/>
      </c>
      <c r="CH185" s="416" t="str">
        <f t="shared" si="129"/>
        <v/>
      </c>
      <c r="CI185" s="416" t="str">
        <f t="shared" si="130"/>
        <v/>
      </c>
      <c r="CJ185" s="416" t="str">
        <f t="shared" si="131"/>
        <v/>
      </c>
      <c r="CK185" s="416" t="str">
        <f t="shared" si="132"/>
        <v/>
      </c>
    </row>
    <row r="186" spans="1:89">
      <c r="A186" s="3" t="e">
        <v>#VALUE!</v>
      </c>
      <c r="B186" s="3">
        <v>0</v>
      </c>
      <c r="C186" s="3" t="str">
        <v>WSSFC-0</v>
      </c>
      <c r="D186" s="3">
        <v>0</v>
      </c>
      <c r="E186" s="3">
        <v>0</v>
      </c>
      <c r="F186" s="3" t="e">
        <f t="shared" si="92"/>
        <v>#VALUE!</v>
      </c>
      <c r="G186" s="3" t="e">
        <f t="shared" si="133"/>
        <v>#VALUE!</v>
      </c>
      <c r="H186" s="50" t="e">
        <f t="shared" si="134"/>
        <v>#VALUE!</v>
      </c>
      <c r="I186" s="50" t="e">
        <f t="shared" si="135"/>
        <v>#VALUE!</v>
      </c>
      <c r="J186" s="3" t="e" cm="1">
        <f t="array" ref="J186">_xlfn.TEXTSPLIT(I186,CHAR(10),,TRUE,0)</f>
        <v>#VALUE!</v>
      </c>
      <c r="AX186" s="416" t="e">
        <f t="shared" si="93"/>
        <v>#VALUE!</v>
      </c>
      <c r="AY186" s="416" t="str">
        <f t="shared" si="94"/>
        <v/>
      </c>
      <c r="AZ186" s="416" t="str">
        <f t="shared" si="95"/>
        <v/>
      </c>
      <c r="BA186" s="416" t="str">
        <f t="shared" si="96"/>
        <v/>
      </c>
      <c r="BB186" s="416" t="str">
        <f t="shared" si="97"/>
        <v/>
      </c>
      <c r="BC186" s="416" t="str">
        <f t="shared" si="98"/>
        <v/>
      </c>
      <c r="BD186" s="416" t="str">
        <f t="shared" si="99"/>
        <v/>
      </c>
      <c r="BE186" s="416" t="str">
        <f t="shared" si="100"/>
        <v/>
      </c>
      <c r="BF186" s="416" t="str">
        <f t="shared" si="101"/>
        <v/>
      </c>
      <c r="BG186" s="416" t="str">
        <f t="shared" si="102"/>
        <v/>
      </c>
      <c r="BH186" s="416" t="str">
        <f t="shared" si="103"/>
        <v/>
      </c>
      <c r="BI186" s="416" t="str">
        <f t="shared" si="104"/>
        <v/>
      </c>
      <c r="BJ186" s="416" t="str">
        <f t="shared" si="105"/>
        <v/>
      </c>
      <c r="BK186" s="416" t="str">
        <f t="shared" si="106"/>
        <v/>
      </c>
      <c r="BL186" s="416" t="str">
        <f t="shared" si="107"/>
        <v/>
      </c>
      <c r="BM186" s="416" t="str">
        <f t="shared" si="108"/>
        <v/>
      </c>
      <c r="BN186" s="416" t="str">
        <f t="shared" si="109"/>
        <v/>
      </c>
      <c r="BO186" s="416" t="str">
        <f t="shared" si="110"/>
        <v/>
      </c>
      <c r="BP186" s="416" t="str">
        <f t="shared" si="111"/>
        <v/>
      </c>
      <c r="BQ186" s="416" t="str">
        <f t="shared" si="112"/>
        <v/>
      </c>
      <c r="BR186" s="416" t="str">
        <f t="shared" si="113"/>
        <v/>
      </c>
      <c r="BS186" s="416" t="str">
        <f t="shared" si="114"/>
        <v/>
      </c>
      <c r="BT186" s="416" t="str">
        <f t="shared" si="115"/>
        <v/>
      </c>
      <c r="BU186" s="416" t="str">
        <f t="shared" si="116"/>
        <v/>
      </c>
      <c r="BV186" s="416" t="str">
        <f t="shared" si="117"/>
        <v/>
      </c>
      <c r="BW186" s="416" t="str">
        <f t="shared" si="118"/>
        <v/>
      </c>
      <c r="BX186" s="416" t="str">
        <f t="shared" si="119"/>
        <v/>
      </c>
      <c r="BY186" s="416" t="str">
        <f t="shared" si="120"/>
        <v/>
      </c>
      <c r="BZ186" s="416" t="str">
        <f t="shared" si="121"/>
        <v/>
      </c>
      <c r="CA186" s="416" t="str">
        <f t="shared" si="122"/>
        <v/>
      </c>
      <c r="CB186" s="416" t="str">
        <f t="shared" si="123"/>
        <v/>
      </c>
      <c r="CC186" s="416" t="str">
        <f t="shared" si="124"/>
        <v/>
      </c>
      <c r="CD186" s="416" t="str">
        <f t="shared" si="125"/>
        <v/>
      </c>
      <c r="CE186" s="416" t="str">
        <f t="shared" si="126"/>
        <v/>
      </c>
      <c r="CF186" s="416" t="str">
        <f t="shared" si="127"/>
        <v/>
      </c>
      <c r="CG186" s="416" t="str">
        <f t="shared" si="128"/>
        <v/>
      </c>
      <c r="CH186" s="416" t="str">
        <f t="shared" si="129"/>
        <v/>
      </c>
      <c r="CI186" s="416" t="str">
        <f t="shared" si="130"/>
        <v/>
      </c>
      <c r="CJ186" s="416" t="str">
        <f t="shared" si="131"/>
        <v/>
      </c>
      <c r="CK186" s="416" t="str">
        <f t="shared" si="132"/>
        <v/>
      </c>
    </row>
    <row r="187" spans="1:89">
      <c r="A187" s="3" t="e">
        <v>#VALUE!</v>
      </c>
      <c r="B187" s="3">
        <v>0</v>
      </c>
      <c r="C187" s="3" t="str">
        <v>WSSFC-0</v>
      </c>
      <c r="D187" s="3">
        <v>0</v>
      </c>
      <c r="E187" s="3">
        <v>0</v>
      </c>
      <c r="F187" s="3" t="e">
        <f t="shared" si="92"/>
        <v>#VALUE!</v>
      </c>
      <c r="G187" s="3" t="e">
        <f t="shared" si="133"/>
        <v>#VALUE!</v>
      </c>
      <c r="H187" s="50" t="e">
        <f t="shared" si="134"/>
        <v>#VALUE!</v>
      </c>
      <c r="I187" s="50" t="e">
        <f t="shared" si="135"/>
        <v>#VALUE!</v>
      </c>
      <c r="J187" s="3" t="e" cm="1">
        <f t="array" ref="J187">_xlfn.TEXTSPLIT(I187,CHAR(10),,TRUE,0)</f>
        <v>#VALUE!</v>
      </c>
      <c r="AX187" s="416" t="e">
        <f t="shared" si="93"/>
        <v>#VALUE!</v>
      </c>
      <c r="AY187" s="416" t="str">
        <f t="shared" si="94"/>
        <v/>
      </c>
      <c r="AZ187" s="416" t="str">
        <f t="shared" si="95"/>
        <v/>
      </c>
      <c r="BA187" s="416" t="str">
        <f t="shared" si="96"/>
        <v/>
      </c>
      <c r="BB187" s="416" t="str">
        <f t="shared" si="97"/>
        <v/>
      </c>
      <c r="BC187" s="416" t="str">
        <f t="shared" si="98"/>
        <v/>
      </c>
      <c r="BD187" s="416" t="str">
        <f t="shared" si="99"/>
        <v/>
      </c>
      <c r="BE187" s="416" t="str">
        <f t="shared" si="100"/>
        <v/>
      </c>
      <c r="BF187" s="416" t="str">
        <f t="shared" si="101"/>
        <v/>
      </c>
      <c r="BG187" s="416" t="str">
        <f t="shared" si="102"/>
        <v/>
      </c>
      <c r="BH187" s="416" t="str">
        <f t="shared" si="103"/>
        <v/>
      </c>
      <c r="BI187" s="416" t="str">
        <f t="shared" si="104"/>
        <v/>
      </c>
      <c r="BJ187" s="416" t="str">
        <f t="shared" si="105"/>
        <v/>
      </c>
      <c r="BK187" s="416" t="str">
        <f t="shared" si="106"/>
        <v/>
      </c>
      <c r="BL187" s="416" t="str">
        <f t="shared" si="107"/>
        <v/>
      </c>
      <c r="BM187" s="416" t="str">
        <f t="shared" si="108"/>
        <v/>
      </c>
      <c r="BN187" s="416" t="str">
        <f t="shared" si="109"/>
        <v/>
      </c>
      <c r="BO187" s="416" t="str">
        <f t="shared" si="110"/>
        <v/>
      </c>
      <c r="BP187" s="416" t="str">
        <f t="shared" si="111"/>
        <v/>
      </c>
      <c r="BQ187" s="416" t="str">
        <f t="shared" si="112"/>
        <v/>
      </c>
      <c r="BR187" s="416" t="str">
        <f t="shared" si="113"/>
        <v/>
      </c>
      <c r="BS187" s="416" t="str">
        <f t="shared" si="114"/>
        <v/>
      </c>
      <c r="BT187" s="416" t="str">
        <f t="shared" si="115"/>
        <v/>
      </c>
      <c r="BU187" s="416" t="str">
        <f t="shared" si="116"/>
        <v/>
      </c>
      <c r="BV187" s="416" t="str">
        <f t="shared" si="117"/>
        <v/>
      </c>
      <c r="BW187" s="416" t="str">
        <f t="shared" si="118"/>
        <v/>
      </c>
      <c r="BX187" s="416" t="str">
        <f t="shared" si="119"/>
        <v/>
      </c>
      <c r="BY187" s="416" t="str">
        <f t="shared" si="120"/>
        <v/>
      </c>
      <c r="BZ187" s="416" t="str">
        <f t="shared" si="121"/>
        <v/>
      </c>
      <c r="CA187" s="416" t="str">
        <f t="shared" si="122"/>
        <v/>
      </c>
      <c r="CB187" s="416" t="str">
        <f t="shared" si="123"/>
        <v/>
      </c>
      <c r="CC187" s="416" t="str">
        <f t="shared" si="124"/>
        <v/>
      </c>
      <c r="CD187" s="416" t="str">
        <f t="shared" si="125"/>
        <v/>
      </c>
      <c r="CE187" s="416" t="str">
        <f t="shared" si="126"/>
        <v/>
      </c>
      <c r="CF187" s="416" t="str">
        <f t="shared" si="127"/>
        <v/>
      </c>
      <c r="CG187" s="416" t="str">
        <f t="shared" si="128"/>
        <v/>
      </c>
      <c r="CH187" s="416" t="str">
        <f t="shared" si="129"/>
        <v/>
      </c>
      <c r="CI187" s="416" t="str">
        <f t="shared" si="130"/>
        <v/>
      </c>
      <c r="CJ187" s="416" t="str">
        <f t="shared" si="131"/>
        <v/>
      </c>
      <c r="CK187" s="416" t="str">
        <f t="shared" si="132"/>
        <v/>
      </c>
    </row>
    <row r="188" spans="1:89">
      <c r="A188" s="3" t="e">
        <v>#VALUE!</v>
      </c>
      <c r="B188" s="3">
        <v>0</v>
      </c>
      <c r="C188" s="3" t="str">
        <v>WSSFC-0</v>
      </c>
      <c r="D188" s="3">
        <v>0</v>
      </c>
      <c r="E188" s="3">
        <v>0</v>
      </c>
      <c r="F188" s="3" t="e">
        <f t="shared" si="92"/>
        <v>#VALUE!</v>
      </c>
      <c r="G188" s="3" t="e">
        <f t="shared" si="133"/>
        <v>#VALUE!</v>
      </c>
      <c r="H188" s="50" t="e">
        <f t="shared" si="134"/>
        <v>#VALUE!</v>
      </c>
      <c r="I188" s="50" t="e">
        <f t="shared" si="135"/>
        <v>#VALUE!</v>
      </c>
      <c r="J188" s="3" t="e" cm="1">
        <f t="array" ref="J188">_xlfn.TEXTSPLIT(I188,CHAR(10),,TRUE,0)</f>
        <v>#VALUE!</v>
      </c>
      <c r="AX188" s="416" t="e">
        <f t="shared" si="93"/>
        <v>#VALUE!</v>
      </c>
      <c r="AY188" s="416" t="str">
        <f t="shared" si="94"/>
        <v/>
      </c>
      <c r="AZ188" s="416" t="str">
        <f t="shared" si="95"/>
        <v/>
      </c>
      <c r="BA188" s="416" t="str">
        <f t="shared" si="96"/>
        <v/>
      </c>
      <c r="BB188" s="416" t="str">
        <f t="shared" si="97"/>
        <v/>
      </c>
      <c r="BC188" s="416" t="str">
        <f t="shared" si="98"/>
        <v/>
      </c>
      <c r="BD188" s="416" t="str">
        <f t="shared" si="99"/>
        <v/>
      </c>
      <c r="BE188" s="416" t="str">
        <f t="shared" si="100"/>
        <v/>
      </c>
      <c r="BF188" s="416" t="str">
        <f t="shared" si="101"/>
        <v/>
      </c>
      <c r="BG188" s="416" t="str">
        <f t="shared" si="102"/>
        <v/>
      </c>
      <c r="BH188" s="416" t="str">
        <f t="shared" si="103"/>
        <v/>
      </c>
      <c r="BI188" s="416" t="str">
        <f t="shared" si="104"/>
        <v/>
      </c>
      <c r="BJ188" s="416" t="str">
        <f t="shared" si="105"/>
        <v/>
      </c>
      <c r="BK188" s="416" t="str">
        <f t="shared" si="106"/>
        <v/>
      </c>
      <c r="BL188" s="416" t="str">
        <f t="shared" si="107"/>
        <v/>
      </c>
      <c r="BM188" s="416" t="str">
        <f t="shared" si="108"/>
        <v/>
      </c>
      <c r="BN188" s="416" t="str">
        <f t="shared" si="109"/>
        <v/>
      </c>
      <c r="BO188" s="416" t="str">
        <f t="shared" si="110"/>
        <v/>
      </c>
      <c r="BP188" s="416" t="str">
        <f t="shared" si="111"/>
        <v/>
      </c>
      <c r="BQ188" s="416" t="str">
        <f t="shared" si="112"/>
        <v/>
      </c>
      <c r="BR188" s="416" t="str">
        <f t="shared" si="113"/>
        <v/>
      </c>
      <c r="BS188" s="416" t="str">
        <f t="shared" si="114"/>
        <v/>
      </c>
      <c r="BT188" s="416" t="str">
        <f t="shared" si="115"/>
        <v/>
      </c>
      <c r="BU188" s="416" t="str">
        <f t="shared" si="116"/>
        <v/>
      </c>
      <c r="BV188" s="416" t="str">
        <f t="shared" si="117"/>
        <v/>
      </c>
      <c r="BW188" s="416" t="str">
        <f t="shared" si="118"/>
        <v/>
      </c>
      <c r="BX188" s="416" t="str">
        <f t="shared" si="119"/>
        <v/>
      </c>
      <c r="BY188" s="416" t="str">
        <f t="shared" si="120"/>
        <v/>
      </c>
      <c r="BZ188" s="416" t="str">
        <f t="shared" si="121"/>
        <v/>
      </c>
      <c r="CA188" s="416" t="str">
        <f t="shared" si="122"/>
        <v/>
      </c>
      <c r="CB188" s="416" t="str">
        <f t="shared" si="123"/>
        <v/>
      </c>
      <c r="CC188" s="416" t="str">
        <f t="shared" si="124"/>
        <v/>
      </c>
      <c r="CD188" s="416" t="str">
        <f t="shared" si="125"/>
        <v/>
      </c>
      <c r="CE188" s="416" t="str">
        <f t="shared" si="126"/>
        <v/>
      </c>
      <c r="CF188" s="416" t="str">
        <f t="shared" si="127"/>
        <v/>
      </c>
      <c r="CG188" s="416" t="str">
        <f t="shared" si="128"/>
        <v/>
      </c>
      <c r="CH188" s="416" t="str">
        <f t="shared" si="129"/>
        <v/>
      </c>
      <c r="CI188" s="416" t="str">
        <f t="shared" si="130"/>
        <v/>
      </c>
      <c r="CJ188" s="416" t="str">
        <f t="shared" si="131"/>
        <v/>
      </c>
      <c r="CK188" s="416" t="str">
        <f t="shared" si="132"/>
        <v/>
      </c>
    </row>
    <row r="189" spans="1:89">
      <c r="A189" s="3" t="e">
        <v>#VALUE!</v>
      </c>
      <c r="B189" s="3">
        <v>0</v>
      </c>
      <c r="C189" s="3" t="str">
        <v>WSSFC-0</v>
      </c>
      <c r="D189" s="3">
        <v>0</v>
      </c>
      <c r="E189" s="3">
        <v>0</v>
      </c>
      <c r="F189" s="3" t="e">
        <f t="shared" si="92"/>
        <v>#VALUE!</v>
      </c>
      <c r="G189" s="3" t="e">
        <f t="shared" si="133"/>
        <v>#VALUE!</v>
      </c>
      <c r="H189" s="50" t="e">
        <f t="shared" si="134"/>
        <v>#VALUE!</v>
      </c>
      <c r="I189" s="50" t="e">
        <f t="shared" si="135"/>
        <v>#VALUE!</v>
      </c>
      <c r="J189" s="3" t="e" cm="1">
        <f t="array" ref="J189">_xlfn.TEXTSPLIT(I189,CHAR(10),,TRUE,0)</f>
        <v>#VALUE!</v>
      </c>
      <c r="AX189" s="416" t="e">
        <f t="shared" si="93"/>
        <v>#VALUE!</v>
      </c>
      <c r="AY189" s="416" t="str">
        <f t="shared" si="94"/>
        <v/>
      </c>
      <c r="AZ189" s="416" t="str">
        <f t="shared" si="95"/>
        <v/>
      </c>
      <c r="BA189" s="416" t="str">
        <f t="shared" si="96"/>
        <v/>
      </c>
      <c r="BB189" s="416" t="str">
        <f t="shared" si="97"/>
        <v/>
      </c>
      <c r="BC189" s="416" t="str">
        <f t="shared" si="98"/>
        <v/>
      </c>
      <c r="BD189" s="416" t="str">
        <f t="shared" si="99"/>
        <v/>
      </c>
      <c r="BE189" s="416" t="str">
        <f t="shared" si="100"/>
        <v/>
      </c>
      <c r="BF189" s="416" t="str">
        <f t="shared" si="101"/>
        <v/>
      </c>
      <c r="BG189" s="416" t="str">
        <f t="shared" si="102"/>
        <v/>
      </c>
      <c r="BH189" s="416" t="str">
        <f t="shared" si="103"/>
        <v/>
      </c>
      <c r="BI189" s="416" t="str">
        <f t="shared" si="104"/>
        <v/>
      </c>
      <c r="BJ189" s="416" t="str">
        <f t="shared" si="105"/>
        <v/>
      </c>
      <c r="BK189" s="416" t="str">
        <f t="shared" si="106"/>
        <v/>
      </c>
      <c r="BL189" s="416" t="str">
        <f t="shared" si="107"/>
        <v/>
      </c>
      <c r="BM189" s="416" t="str">
        <f t="shared" si="108"/>
        <v/>
      </c>
      <c r="BN189" s="416" t="str">
        <f t="shared" si="109"/>
        <v/>
      </c>
      <c r="BO189" s="416" t="str">
        <f t="shared" si="110"/>
        <v/>
      </c>
      <c r="BP189" s="416" t="str">
        <f t="shared" si="111"/>
        <v/>
      </c>
      <c r="BQ189" s="416" t="str">
        <f t="shared" si="112"/>
        <v/>
      </c>
      <c r="BR189" s="416" t="str">
        <f t="shared" si="113"/>
        <v/>
      </c>
      <c r="BS189" s="416" t="str">
        <f t="shared" si="114"/>
        <v/>
      </c>
      <c r="BT189" s="416" t="str">
        <f t="shared" si="115"/>
        <v/>
      </c>
      <c r="BU189" s="416" t="str">
        <f t="shared" si="116"/>
        <v/>
      </c>
      <c r="BV189" s="416" t="str">
        <f t="shared" si="117"/>
        <v/>
      </c>
      <c r="BW189" s="416" t="str">
        <f t="shared" si="118"/>
        <v/>
      </c>
      <c r="BX189" s="416" t="str">
        <f t="shared" si="119"/>
        <v/>
      </c>
      <c r="BY189" s="416" t="str">
        <f t="shared" si="120"/>
        <v/>
      </c>
      <c r="BZ189" s="416" t="str">
        <f t="shared" si="121"/>
        <v/>
      </c>
      <c r="CA189" s="416" t="str">
        <f t="shared" si="122"/>
        <v/>
      </c>
      <c r="CB189" s="416" t="str">
        <f t="shared" si="123"/>
        <v/>
      </c>
      <c r="CC189" s="416" t="str">
        <f t="shared" si="124"/>
        <v/>
      </c>
      <c r="CD189" s="416" t="str">
        <f t="shared" si="125"/>
        <v/>
      </c>
      <c r="CE189" s="416" t="str">
        <f t="shared" si="126"/>
        <v/>
      </c>
      <c r="CF189" s="416" t="str">
        <f t="shared" si="127"/>
        <v/>
      </c>
      <c r="CG189" s="416" t="str">
        <f t="shared" si="128"/>
        <v/>
      </c>
      <c r="CH189" s="416" t="str">
        <f t="shared" si="129"/>
        <v/>
      </c>
      <c r="CI189" s="416" t="str">
        <f t="shared" si="130"/>
        <v/>
      </c>
      <c r="CJ189" s="416" t="str">
        <f t="shared" si="131"/>
        <v/>
      </c>
      <c r="CK189" s="416" t="str">
        <f t="shared" si="132"/>
        <v/>
      </c>
    </row>
    <row r="190" spans="1:89">
      <c r="A190" s="3" t="e">
        <v>#VALUE!</v>
      </c>
      <c r="B190" s="3">
        <v>0</v>
      </c>
      <c r="C190" s="3" t="str">
        <v>WSSFC-0</v>
      </c>
      <c r="D190" s="3">
        <v>0</v>
      </c>
      <c r="E190" s="3">
        <v>0</v>
      </c>
      <c r="F190" s="3" t="e">
        <f t="shared" si="92"/>
        <v>#VALUE!</v>
      </c>
      <c r="G190" s="3" t="e">
        <f t="shared" si="133"/>
        <v>#VALUE!</v>
      </c>
      <c r="H190" s="50" t="e">
        <f t="shared" si="134"/>
        <v>#VALUE!</v>
      </c>
      <c r="I190" s="50" t="e">
        <f t="shared" si="135"/>
        <v>#VALUE!</v>
      </c>
      <c r="J190" s="3" t="e" cm="1">
        <f t="array" ref="J190">_xlfn.TEXTSPLIT(I190,CHAR(10),,TRUE,0)</f>
        <v>#VALUE!</v>
      </c>
      <c r="AX190" s="416" t="e">
        <f t="shared" si="93"/>
        <v>#VALUE!</v>
      </c>
      <c r="AY190" s="416" t="str">
        <f t="shared" si="94"/>
        <v/>
      </c>
      <c r="AZ190" s="416" t="str">
        <f t="shared" si="95"/>
        <v/>
      </c>
      <c r="BA190" s="416" t="str">
        <f t="shared" si="96"/>
        <v/>
      </c>
      <c r="BB190" s="416" t="str">
        <f t="shared" si="97"/>
        <v/>
      </c>
      <c r="BC190" s="416" t="str">
        <f t="shared" si="98"/>
        <v/>
      </c>
      <c r="BD190" s="416" t="str">
        <f t="shared" si="99"/>
        <v/>
      </c>
      <c r="BE190" s="416" t="str">
        <f t="shared" si="100"/>
        <v/>
      </c>
      <c r="BF190" s="416" t="str">
        <f t="shared" si="101"/>
        <v/>
      </c>
      <c r="BG190" s="416" t="str">
        <f t="shared" si="102"/>
        <v/>
      </c>
      <c r="BH190" s="416" t="str">
        <f t="shared" si="103"/>
        <v/>
      </c>
      <c r="BI190" s="416" t="str">
        <f t="shared" si="104"/>
        <v/>
      </c>
      <c r="BJ190" s="416" t="str">
        <f t="shared" si="105"/>
        <v/>
      </c>
      <c r="BK190" s="416" t="str">
        <f t="shared" si="106"/>
        <v/>
      </c>
      <c r="BL190" s="416" t="str">
        <f t="shared" si="107"/>
        <v/>
      </c>
      <c r="BM190" s="416" t="str">
        <f t="shared" si="108"/>
        <v/>
      </c>
      <c r="BN190" s="416" t="str">
        <f t="shared" si="109"/>
        <v/>
      </c>
      <c r="BO190" s="416" t="str">
        <f t="shared" si="110"/>
        <v/>
      </c>
      <c r="BP190" s="416" t="str">
        <f t="shared" si="111"/>
        <v/>
      </c>
      <c r="BQ190" s="416" t="str">
        <f t="shared" si="112"/>
        <v/>
      </c>
      <c r="BR190" s="416" t="str">
        <f t="shared" si="113"/>
        <v/>
      </c>
      <c r="BS190" s="416" t="str">
        <f t="shared" si="114"/>
        <v/>
      </c>
      <c r="BT190" s="416" t="str">
        <f t="shared" si="115"/>
        <v/>
      </c>
      <c r="BU190" s="416" t="str">
        <f t="shared" si="116"/>
        <v/>
      </c>
      <c r="BV190" s="416" t="str">
        <f t="shared" si="117"/>
        <v/>
      </c>
      <c r="BW190" s="416" t="str">
        <f t="shared" si="118"/>
        <v/>
      </c>
      <c r="BX190" s="416" t="str">
        <f t="shared" si="119"/>
        <v/>
      </c>
      <c r="BY190" s="416" t="str">
        <f t="shared" si="120"/>
        <v/>
      </c>
      <c r="BZ190" s="416" t="str">
        <f t="shared" si="121"/>
        <v/>
      </c>
      <c r="CA190" s="416" t="str">
        <f t="shared" si="122"/>
        <v/>
      </c>
      <c r="CB190" s="416" t="str">
        <f t="shared" si="123"/>
        <v/>
      </c>
      <c r="CC190" s="416" t="str">
        <f t="shared" si="124"/>
        <v/>
      </c>
      <c r="CD190" s="416" t="str">
        <f t="shared" si="125"/>
        <v/>
      </c>
      <c r="CE190" s="416" t="str">
        <f t="shared" si="126"/>
        <v/>
      </c>
      <c r="CF190" s="416" t="str">
        <f t="shared" si="127"/>
        <v/>
      </c>
      <c r="CG190" s="416" t="str">
        <f t="shared" si="128"/>
        <v/>
      </c>
      <c r="CH190" s="416" t="str">
        <f t="shared" si="129"/>
        <v/>
      </c>
      <c r="CI190" s="416" t="str">
        <f t="shared" si="130"/>
        <v/>
      </c>
      <c r="CJ190" s="416" t="str">
        <f t="shared" si="131"/>
        <v/>
      </c>
      <c r="CK190" s="416" t="str">
        <f t="shared" si="132"/>
        <v/>
      </c>
    </row>
    <row r="191" spans="1:89">
      <c r="A191" s="3" t="e">
        <v>#VALUE!</v>
      </c>
      <c r="B191" s="3">
        <v>0</v>
      </c>
      <c r="C191" s="3" t="str">
        <v>WSSFC-0</v>
      </c>
      <c r="D191" s="3">
        <v>0</v>
      </c>
      <c r="E191" s="3">
        <v>0</v>
      </c>
      <c r="F191" s="3" t="e">
        <f t="shared" si="92"/>
        <v>#VALUE!</v>
      </c>
      <c r="G191" s="3" t="e">
        <f t="shared" si="133"/>
        <v>#VALUE!</v>
      </c>
      <c r="H191" s="50" t="e">
        <f t="shared" si="134"/>
        <v>#VALUE!</v>
      </c>
      <c r="I191" s="50" t="e">
        <f t="shared" si="135"/>
        <v>#VALUE!</v>
      </c>
      <c r="J191" s="3" t="e" cm="1">
        <f t="array" ref="J191">_xlfn.TEXTSPLIT(I191,CHAR(10),,TRUE,0)</f>
        <v>#VALUE!</v>
      </c>
      <c r="AX191" s="416" t="e">
        <f t="shared" si="93"/>
        <v>#VALUE!</v>
      </c>
      <c r="AY191" s="416" t="str">
        <f t="shared" si="94"/>
        <v/>
      </c>
      <c r="AZ191" s="416" t="str">
        <f t="shared" si="95"/>
        <v/>
      </c>
      <c r="BA191" s="416" t="str">
        <f t="shared" si="96"/>
        <v/>
      </c>
      <c r="BB191" s="416" t="str">
        <f t="shared" si="97"/>
        <v/>
      </c>
      <c r="BC191" s="416" t="str">
        <f t="shared" si="98"/>
        <v/>
      </c>
      <c r="BD191" s="416" t="str">
        <f t="shared" si="99"/>
        <v/>
      </c>
      <c r="BE191" s="416" t="str">
        <f t="shared" si="100"/>
        <v/>
      </c>
      <c r="BF191" s="416" t="str">
        <f t="shared" si="101"/>
        <v/>
      </c>
      <c r="BG191" s="416" t="str">
        <f t="shared" si="102"/>
        <v/>
      </c>
      <c r="BH191" s="416" t="str">
        <f t="shared" si="103"/>
        <v/>
      </c>
      <c r="BI191" s="416" t="str">
        <f t="shared" si="104"/>
        <v/>
      </c>
      <c r="BJ191" s="416" t="str">
        <f t="shared" si="105"/>
        <v/>
      </c>
      <c r="BK191" s="416" t="str">
        <f t="shared" si="106"/>
        <v/>
      </c>
      <c r="BL191" s="416" t="str">
        <f t="shared" si="107"/>
        <v/>
      </c>
      <c r="BM191" s="416" t="str">
        <f t="shared" si="108"/>
        <v/>
      </c>
      <c r="BN191" s="416" t="str">
        <f t="shared" si="109"/>
        <v/>
      </c>
      <c r="BO191" s="416" t="str">
        <f t="shared" si="110"/>
        <v/>
      </c>
      <c r="BP191" s="416" t="str">
        <f t="shared" si="111"/>
        <v/>
      </c>
      <c r="BQ191" s="416" t="str">
        <f t="shared" si="112"/>
        <v/>
      </c>
      <c r="BR191" s="416" t="str">
        <f t="shared" si="113"/>
        <v/>
      </c>
      <c r="BS191" s="416" t="str">
        <f t="shared" si="114"/>
        <v/>
      </c>
      <c r="BT191" s="416" t="str">
        <f t="shared" si="115"/>
        <v/>
      </c>
      <c r="BU191" s="416" t="str">
        <f t="shared" si="116"/>
        <v/>
      </c>
      <c r="BV191" s="416" t="str">
        <f t="shared" si="117"/>
        <v/>
      </c>
      <c r="BW191" s="416" t="str">
        <f t="shared" si="118"/>
        <v/>
      </c>
      <c r="BX191" s="416" t="str">
        <f t="shared" si="119"/>
        <v/>
      </c>
      <c r="BY191" s="416" t="str">
        <f t="shared" si="120"/>
        <v/>
      </c>
      <c r="BZ191" s="416" t="str">
        <f t="shared" si="121"/>
        <v/>
      </c>
      <c r="CA191" s="416" t="str">
        <f t="shared" si="122"/>
        <v/>
      </c>
      <c r="CB191" s="416" t="str">
        <f t="shared" si="123"/>
        <v/>
      </c>
      <c r="CC191" s="416" t="str">
        <f t="shared" si="124"/>
        <v/>
      </c>
      <c r="CD191" s="416" t="str">
        <f t="shared" si="125"/>
        <v/>
      </c>
      <c r="CE191" s="416" t="str">
        <f t="shared" si="126"/>
        <v/>
      </c>
      <c r="CF191" s="416" t="str">
        <f t="shared" si="127"/>
        <v/>
      </c>
      <c r="CG191" s="416" t="str">
        <f t="shared" si="128"/>
        <v/>
      </c>
      <c r="CH191" s="416" t="str">
        <f t="shared" si="129"/>
        <v/>
      </c>
      <c r="CI191" s="416" t="str">
        <f t="shared" si="130"/>
        <v/>
      </c>
      <c r="CJ191" s="416" t="str">
        <f t="shared" si="131"/>
        <v/>
      </c>
      <c r="CK191" s="416" t="str">
        <f t="shared" si="132"/>
        <v/>
      </c>
    </row>
    <row r="192" spans="1:89">
      <c r="A192" s="3" t="e">
        <v>#VALUE!</v>
      </c>
      <c r="B192" s="3">
        <v>0</v>
      </c>
      <c r="C192" s="3" t="str">
        <v>WSSFC-0</v>
      </c>
      <c r="D192" s="3">
        <v>0</v>
      </c>
      <c r="E192" s="3">
        <v>0</v>
      </c>
      <c r="F192" s="3" t="e">
        <f t="shared" si="92"/>
        <v>#VALUE!</v>
      </c>
      <c r="G192" s="3" t="e">
        <f t="shared" si="133"/>
        <v>#VALUE!</v>
      </c>
      <c r="H192" s="50" t="e">
        <f t="shared" si="134"/>
        <v>#VALUE!</v>
      </c>
      <c r="I192" s="50" t="e">
        <f t="shared" si="135"/>
        <v>#VALUE!</v>
      </c>
      <c r="J192" s="3" t="e" cm="1">
        <f t="array" ref="J192">_xlfn.TEXTSPLIT(I192,CHAR(10),,TRUE,0)</f>
        <v>#VALUE!</v>
      </c>
      <c r="AX192" s="416" t="e">
        <f t="shared" si="93"/>
        <v>#VALUE!</v>
      </c>
      <c r="AY192" s="416" t="str">
        <f t="shared" si="94"/>
        <v/>
      </c>
      <c r="AZ192" s="416" t="str">
        <f t="shared" si="95"/>
        <v/>
      </c>
      <c r="BA192" s="416" t="str">
        <f t="shared" si="96"/>
        <v/>
      </c>
      <c r="BB192" s="416" t="str">
        <f t="shared" si="97"/>
        <v/>
      </c>
      <c r="BC192" s="416" t="str">
        <f t="shared" si="98"/>
        <v/>
      </c>
      <c r="BD192" s="416" t="str">
        <f t="shared" si="99"/>
        <v/>
      </c>
      <c r="BE192" s="416" t="str">
        <f t="shared" si="100"/>
        <v/>
      </c>
      <c r="BF192" s="416" t="str">
        <f t="shared" si="101"/>
        <v/>
      </c>
      <c r="BG192" s="416" t="str">
        <f t="shared" si="102"/>
        <v/>
      </c>
      <c r="BH192" s="416" t="str">
        <f t="shared" si="103"/>
        <v/>
      </c>
      <c r="BI192" s="416" t="str">
        <f t="shared" si="104"/>
        <v/>
      </c>
      <c r="BJ192" s="416" t="str">
        <f t="shared" si="105"/>
        <v/>
      </c>
      <c r="BK192" s="416" t="str">
        <f t="shared" si="106"/>
        <v/>
      </c>
      <c r="BL192" s="416" t="str">
        <f t="shared" si="107"/>
        <v/>
      </c>
      <c r="BM192" s="416" t="str">
        <f t="shared" si="108"/>
        <v/>
      </c>
      <c r="BN192" s="416" t="str">
        <f t="shared" si="109"/>
        <v/>
      </c>
      <c r="BO192" s="416" t="str">
        <f t="shared" si="110"/>
        <v/>
      </c>
      <c r="BP192" s="416" t="str">
        <f t="shared" si="111"/>
        <v/>
      </c>
      <c r="BQ192" s="416" t="str">
        <f t="shared" si="112"/>
        <v/>
      </c>
      <c r="BR192" s="416" t="str">
        <f t="shared" si="113"/>
        <v/>
      </c>
      <c r="BS192" s="416" t="str">
        <f t="shared" si="114"/>
        <v/>
      </c>
      <c r="BT192" s="416" t="str">
        <f t="shared" si="115"/>
        <v/>
      </c>
      <c r="BU192" s="416" t="str">
        <f t="shared" si="116"/>
        <v/>
      </c>
      <c r="BV192" s="416" t="str">
        <f t="shared" si="117"/>
        <v/>
      </c>
      <c r="BW192" s="416" t="str">
        <f t="shared" si="118"/>
        <v/>
      </c>
      <c r="BX192" s="416" t="str">
        <f t="shared" si="119"/>
        <v/>
      </c>
      <c r="BY192" s="416" t="str">
        <f t="shared" si="120"/>
        <v/>
      </c>
      <c r="BZ192" s="416" t="str">
        <f t="shared" si="121"/>
        <v/>
      </c>
      <c r="CA192" s="416" t="str">
        <f t="shared" si="122"/>
        <v/>
      </c>
      <c r="CB192" s="416" t="str">
        <f t="shared" si="123"/>
        <v/>
      </c>
      <c r="CC192" s="416" t="str">
        <f t="shared" si="124"/>
        <v/>
      </c>
      <c r="CD192" s="416" t="str">
        <f t="shared" si="125"/>
        <v/>
      </c>
      <c r="CE192" s="416" t="str">
        <f t="shared" si="126"/>
        <v/>
      </c>
      <c r="CF192" s="416" t="str">
        <f t="shared" si="127"/>
        <v/>
      </c>
      <c r="CG192" s="416" t="str">
        <f t="shared" si="128"/>
        <v/>
      </c>
      <c r="CH192" s="416" t="str">
        <f t="shared" si="129"/>
        <v/>
      </c>
      <c r="CI192" s="416" t="str">
        <f t="shared" si="130"/>
        <v/>
      </c>
      <c r="CJ192" s="416" t="str">
        <f t="shared" si="131"/>
        <v/>
      </c>
      <c r="CK192" s="416" t="str">
        <f t="shared" si="132"/>
        <v/>
      </c>
    </row>
    <row r="193" spans="1:89">
      <c r="A193" s="3" t="e">
        <v>#VALUE!</v>
      </c>
      <c r="B193" s="3">
        <v>0</v>
      </c>
      <c r="C193" s="3" t="str">
        <v>WSSFC-0</v>
      </c>
      <c r="D193" s="3">
        <v>0</v>
      </c>
      <c r="E193" s="3">
        <v>0</v>
      </c>
      <c r="F193" s="3" t="e">
        <f t="shared" si="92"/>
        <v>#VALUE!</v>
      </c>
      <c r="G193" s="3" t="e">
        <f t="shared" si="133"/>
        <v>#VALUE!</v>
      </c>
      <c r="H193" s="50" t="e">
        <f t="shared" si="134"/>
        <v>#VALUE!</v>
      </c>
      <c r="I193" s="50" t="e">
        <f t="shared" si="135"/>
        <v>#VALUE!</v>
      </c>
      <c r="J193" s="3" t="e" cm="1">
        <f t="array" ref="J193">_xlfn.TEXTSPLIT(I193,CHAR(10),,TRUE,0)</f>
        <v>#VALUE!</v>
      </c>
      <c r="AX193" s="416" t="e">
        <f t="shared" si="93"/>
        <v>#VALUE!</v>
      </c>
      <c r="AY193" s="416" t="str">
        <f t="shared" si="94"/>
        <v/>
      </c>
      <c r="AZ193" s="416" t="str">
        <f t="shared" si="95"/>
        <v/>
      </c>
      <c r="BA193" s="416" t="str">
        <f t="shared" si="96"/>
        <v/>
      </c>
      <c r="BB193" s="416" t="str">
        <f t="shared" si="97"/>
        <v/>
      </c>
      <c r="BC193" s="416" t="str">
        <f t="shared" si="98"/>
        <v/>
      </c>
      <c r="BD193" s="416" t="str">
        <f t="shared" si="99"/>
        <v/>
      </c>
      <c r="BE193" s="416" t="str">
        <f t="shared" si="100"/>
        <v/>
      </c>
      <c r="BF193" s="416" t="str">
        <f t="shared" si="101"/>
        <v/>
      </c>
      <c r="BG193" s="416" t="str">
        <f t="shared" si="102"/>
        <v/>
      </c>
      <c r="BH193" s="416" t="str">
        <f t="shared" si="103"/>
        <v/>
      </c>
      <c r="BI193" s="416" t="str">
        <f t="shared" si="104"/>
        <v/>
      </c>
      <c r="BJ193" s="416" t="str">
        <f t="shared" si="105"/>
        <v/>
      </c>
      <c r="BK193" s="416" t="str">
        <f t="shared" si="106"/>
        <v/>
      </c>
      <c r="BL193" s="416" t="str">
        <f t="shared" si="107"/>
        <v/>
      </c>
      <c r="BM193" s="416" t="str">
        <f t="shared" si="108"/>
        <v/>
      </c>
      <c r="BN193" s="416" t="str">
        <f t="shared" si="109"/>
        <v/>
      </c>
      <c r="BO193" s="416" t="str">
        <f t="shared" si="110"/>
        <v/>
      </c>
      <c r="BP193" s="416" t="str">
        <f t="shared" si="111"/>
        <v/>
      </c>
      <c r="BQ193" s="416" t="str">
        <f t="shared" si="112"/>
        <v/>
      </c>
      <c r="BR193" s="416" t="str">
        <f t="shared" si="113"/>
        <v/>
      </c>
      <c r="BS193" s="416" t="str">
        <f t="shared" si="114"/>
        <v/>
      </c>
      <c r="BT193" s="416" t="str">
        <f t="shared" si="115"/>
        <v/>
      </c>
      <c r="BU193" s="416" t="str">
        <f t="shared" si="116"/>
        <v/>
      </c>
      <c r="BV193" s="416" t="str">
        <f t="shared" si="117"/>
        <v/>
      </c>
      <c r="BW193" s="416" t="str">
        <f t="shared" si="118"/>
        <v/>
      </c>
      <c r="BX193" s="416" t="str">
        <f t="shared" si="119"/>
        <v/>
      </c>
      <c r="BY193" s="416" t="str">
        <f t="shared" si="120"/>
        <v/>
      </c>
      <c r="BZ193" s="416" t="str">
        <f t="shared" si="121"/>
        <v/>
      </c>
      <c r="CA193" s="416" t="str">
        <f t="shared" si="122"/>
        <v/>
      </c>
      <c r="CB193" s="416" t="str">
        <f t="shared" si="123"/>
        <v/>
      </c>
      <c r="CC193" s="416" t="str">
        <f t="shared" si="124"/>
        <v/>
      </c>
      <c r="CD193" s="416" t="str">
        <f t="shared" si="125"/>
        <v/>
      </c>
      <c r="CE193" s="416" t="str">
        <f t="shared" si="126"/>
        <v/>
      </c>
      <c r="CF193" s="416" t="str">
        <f t="shared" si="127"/>
        <v/>
      </c>
      <c r="CG193" s="416" t="str">
        <f t="shared" si="128"/>
        <v/>
      </c>
      <c r="CH193" s="416" t="str">
        <f t="shared" si="129"/>
        <v/>
      </c>
      <c r="CI193" s="416" t="str">
        <f t="shared" si="130"/>
        <v/>
      </c>
      <c r="CJ193" s="416" t="str">
        <f t="shared" si="131"/>
        <v/>
      </c>
      <c r="CK193" s="416" t="str">
        <f t="shared" si="132"/>
        <v/>
      </c>
    </row>
    <row r="194" spans="1:89">
      <c r="A194" s="3" t="e">
        <v>#VALUE!</v>
      </c>
      <c r="B194" s="3">
        <v>0</v>
      </c>
      <c r="C194" s="3" t="str">
        <v>WSSFC-0</v>
      </c>
      <c r="D194" s="3">
        <v>0</v>
      </c>
      <c r="E194" s="3">
        <v>0</v>
      </c>
      <c r="F194" s="3" t="e">
        <f t="shared" si="92"/>
        <v>#VALUE!</v>
      </c>
      <c r="G194" s="3" t="e">
        <f t="shared" si="133"/>
        <v>#VALUE!</v>
      </c>
      <c r="H194" s="50" t="e">
        <f t="shared" si="134"/>
        <v>#VALUE!</v>
      </c>
      <c r="I194" s="50" t="e">
        <f t="shared" si="135"/>
        <v>#VALUE!</v>
      </c>
      <c r="J194" s="3" t="e" cm="1">
        <f t="array" ref="J194">_xlfn.TEXTSPLIT(I194,CHAR(10),,TRUE,0)</f>
        <v>#VALUE!</v>
      </c>
      <c r="AX194" s="416" t="e">
        <f t="shared" si="93"/>
        <v>#VALUE!</v>
      </c>
      <c r="AY194" s="416" t="str">
        <f t="shared" si="94"/>
        <v/>
      </c>
      <c r="AZ194" s="416" t="str">
        <f t="shared" si="95"/>
        <v/>
      </c>
      <c r="BA194" s="416" t="str">
        <f t="shared" si="96"/>
        <v/>
      </c>
      <c r="BB194" s="416" t="str">
        <f t="shared" si="97"/>
        <v/>
      </c>
      <c r="BC194" s="416" t="str">
        <f t="shared" si="98"/>
        <v/>
      </c>
      <c r="BD194" s="416" t="str">
        <f t="shared" si="99"/>
        <v/>
      </c>
      <c r="BE194" s="416" t="str">
        <f t="shared" si="100"/>
        <v/>
      </c>
      <c r="BF194" s="416" t="str">
        <f t="shared" si="101"/>
        <v/>
      </c>
      <c r="BG194" s="416" t="str">
        <f t="shared" si="102"/>
        <v/>
      </c>
      <c r="BH194" s="416" t="str">
        <f t="shared" si="103"/>
        <v/>
      </c>
      <c r="BI194" s="416" t="str">
        <f t="shared" si="104"/>
        <v/>
      </c>
      <c r="BJ194" s="416" t="str">
        <f t="shared" si="105"/>
        <v/>
      </c>
      <c r="BK194" s="416" t="str">
        <f t="shared" si="106"/>
        <v/>
      </c>
      <c r="BL194" s="416" t="str">
        <f t="shared" si="107"/>
        <v/>
      </c>
      <c r="BM194" s="416" t="str">
        <f t="shared" si="108"/>
        <v/>
      </c>
      <c r="BN194" s="416" t="str">
        <f t="shared" si="109"/>
        <v/>
      </c>
      <c r="BO194" s="416" t="str">
        <f t="shared" si="110"/>
        <v/>
      </c>
      <c r="BP194" s="416" t="str">
        <f t="shared" si="111"/>
        <v/>
      </c>
      <c r="BQ194" s="416" t="str">
        <f t="shared" si="112"/>
        <v/>
      </c>
      <c r="BR194" s="416" t="str">
        <f t="shared" si="113"/>
        <v/>
      </c>
      <c r="BS194" s="416" t="str">
        <f t="shared" si="114"/>
        <v/>
      </c>
      <c r="BT194" s="416" t="str">
        <f t="shared" si="115"/>
        <v/>
      </c>
      <c r="BU194" s="416" t="str">
        <f t="shared" si="116"/>
        <v/>
      </c>
      <c r="BV194" s="416" t="str">
        <f t="shared" si="117"/>
        <v/>
      </c>
      <c r="BW194" s="416" t="str">
        <f t="shared" si="118"/>
        <v/>
      </c>
      <c r="BX194" s="416" t="str">
        <f t="shared" si="119"/>
        <v/>
      </c>
      <c r="BY194" s="416" t="str">
        <f t="shared" si="120"/>
        <v/>
      </c>
      <c r="BZ194" s="416" t="str">
        <f t="shared" si="121"/>
        <v/>
      </c>
      <c r="CA194" s="416" t="str">
        <f t="shared" si="122"/>
        <v/>
      </c>
      <c r="CB194" s="416" t="str">
        <f t="shared" si="123"/>
        <v/>
      </c>
      <c r="CC194" s="416" t="str">
        <f t="shared" si="124"/>
        <v/>
      </c>
      <c r="CD194" s="416" t="str">
        <f t="shared" si="125"/>
        <v/>
      </c>
      <c r="CE194" s="416" t="str">
        <f t="shared" si="126"/>
        <v/>
      </c>
      <c r="CF194" s="416" t="str">
        <f t="shared" si="127"/>
        <v/>
      </c>
      <c r="CG194" s="416" t="str">
        <f t="shared" si="128"/>
        <v/>
      </c>
      <c r="CH194" s="416" t="str">
        <f t="shared" si="129"/>
        <v/>
      </c>
      <c r="CI194" s="416" t="str">
        <f t="shared" si="130"/>
        <v/>
      </c>
      <c r="CJ194" s="416" t="str">
        <f t="shared" si="131"/>
        <v/>
      </c>
      <c r="CK194" s="416" t="str">
        <f t="shared" si="132"/>
        <v/>
      </c>
    </row>
    <row r="195" spans="1:89">
      <c r="A195" s="3" t="e">
        <v>#VALUE!</v>
      </c>
      <c r="B195" s="3">
        <v>0</v>
      </c>
      <c r="C195" s="3" t="str">
        <v>WSSFC-0</v>
      </c>
      <c r="D195" s="3">
        <v>0</v>
      </c>
      <c r="E195" s="3">
        <v>0</v>
      </c>
      <c r="F195" s="3" t="e">
        <f t="shared" si="92"/>
        <v>#VALUE!</v>
      </c>
      <c r="G195" s="3" t="e">
        <f t="shared" si="133"/>
        <v>#VALUE!</v>
      </c>
      <c r="H195" s="50" t="e">
        <f t="shared" si="134"/>
        <v>#VALUE!</v>
      </c>
      <c r="I195" s="50" t="e">
        <f t="shared" si="135"/>
        <v>#VALUE!</v>
      </c>
      <c r="J195" s="3" t="e" cm="1">
        <f t="array" ref="J195">_xlfn.TEXTSPLIT(I195,CHAR(10),,TRUE,0)</f>
        <v>#VALUE!</v>
      </c>
      <c r="AX195" s="416" t="e">
        <f t="shared" si="93"/>
        <v>#VALUE!</v>
      </c>
      <c r="AY195" s="416" t="str">
        <f t="shared" si="94"/>
        <v/>
      </c>
      <c r="AZ195" s="416" t="str">
        <f t="shared" si="95"/>
        <v/>
      </c>
      <c r="BA195" s="416" t="str">
        <f t="shared" si="96"/>
        <v/>
      </c>
      <c r="BB195" s="416" t="str">
        <f t="shared" si="97"/>
        <v/>
      </c>
      <c r="BC195" s="416" t="str">
        <f t="shared" si="98"/>
        <v/>
      </c>
      <c r="BD195" s="416" t="str">
        <f t="shared" si="99"/>
        <v/>
      </c>
      <c r="BE195" s="416" t="str">
        <f t="shared" si="100"/>
        <v/>
      </c>
      <c r="BF195" s="416" t="str">
        <f t="shared" si="101"/>
        <v/>
      </c>
      <c r="BG195" s="416" t="str">
        <f t="shared" si="102"/>
        <v/>
      </c>
      <c r="BH195" s="416" t="str">
        <f t="shared" si="103"/>
        <v/>
      </c>
      <c r="BI195" s="416" t="str">
        <f t="shared" si="104"/>
        <v/>
      </c>
      <c r="BJ195" s="416" t="str">
        <f t="shared" si="105"/>
        <v/>
      </c>
      <c r="BK195" s="416" t="str">
        <f t="shared" si="106"/>
        <v/>
      </c>
      <c r="BL195" s="416" t="str">
        <f t="shared" si="107"/>
        <v/>
      </c>
      <c r="BM195" s="416" t="str">
        <f t="shared" si="108"/>
        <v/>
      </c>
      <c r="BN195" s="416" t="str">
        <f t="shared" si="109"/>
        <v/>
      </c>
      <c r="BO195" s="416" t="str">
        <f t="shared" si="110"/>
        <v/>
      </c>
      <c r="BP195" s="416" t="str">
        <f t="shared" si="111"/>
        <v/>
      </c>
      <c r="BQ195" s="416" t="str">
        <f t="shared" si="112"/>
        <v/>
      </c>
      <c r="BR195" s="416" t="str">
        <f t="shared" si="113"/>
        <v/>
      </c>
      <c r="BS195" s="416" t="str">
        <f t="shared" si="114"/>
        <v/>
      </c>
      <c r="BT195" s="416" t="str">
        <f t="shared" si="115"/>
        <v/>
      </c>
      <c r="BU195" s="416" t="str">
        <f t="shared" si="116"/>
        <v/>
      </c>
      <c r="BV195" s="416" t="str">
        <f t="shared" si="117"/>
        <v/>
      </c>
      <c r="BW195" s="416" t="str">
        <f t="shared" si="118"/>
        <v/>
      </c>
      <c r="BX195" s="416" t="str">
        <f t="shared" si="119"/>
        <v/>
      </c>
      <c r="BY195" s="416" t="str">
        <f t="shared" si="120"/>
        <v/>
      </c>
      <c r="BZ195" s="416" t="str">
        <f t="shared" si="121"/>
        <v/>
      </c>
      <c r="CA195" s="416" t="str">
        <f t="shared" si="122"/>
        <v/>
      </c>
      <c r="CB195" s="416" t="str">
        <f t="shared" si="123"/>
        <v/>
      </c>
      <c r="CC195" s="416" t="str">
        <f t="shared" si="124"/>
        <v/>
      </c>
      <c r="CD195" s="416" t="str">
        <f t="shared" si="125"/>
        <v/>
      </c>
      <c r="CE195" s="416" t="str">
        <f t="shared" si="126"/>
        <v/>
      </c>
      <c r="CF195" s="416" t="str">
        <f t="shared" si="127"/>
        <v/>
      </c>
      <c r="CG195" s="416" t="str">
        <f t="shared" si="128"/>
        <v/>
      </c>
      <c r="CH195" s="416" t="str">
        <f t="shared" si="129"/>
        <v/>
      </c>
      <c r="CI195" s="416" t="str">
        <f t="shared" si="130"/>
        <v/>
      </c>
      <c r="CJ195" s="416" t="str">
        <f t="shared" si="131"/>
        <v/>
      </c>
      <c r="CK195" s="416" t="str">
        <f t="shared" si="132"/>
        <v/>
      </c>
    </row>
    <row r="196" spans="1:89" ht="33">
      <c r="A196" s="3" cm="1">
        <f t="array" ref="A196:E291">[3]DB!A3:E98</f>
        <v>300</v>
      </c>
      <c r="B196" s="3" t="str">
        <v>ATE-5.1</v>
      </c>
      <c r="C196" s="3" t="str">
        <v>WS433-ATE-5.1</v>
      </c>
      <c r="D196" s="3" t="str">
        <v>|SKU|Firmware Version|Item codes|Hardware Version|FW Released Date (DD/MMM/YYYY)|Summary Information about FW|Sensor Type ID|SKU Name for Software|Edit Date
(DD/MMM/YYYY)|Edit by|Edit Content|Status (Draft, Final)|||||||</v>
      </c>
      <c r="E196" s="3" t="str">
        <v>|WS433-ATE|5.1|WS433-M12F
WS433-ATE-01|2.5|44986|First firmware|1|Daviteq Sub-Ghz Ambient Temperature Sensor|44986|||Final|||||||</v>
      </c>
      <c r="F196" s="3" t="str">
        <f t="shared" si="92"/>
        <v>WS433-ATE</v>
      </c>
      <c r="G196" s="3" t="str">
        <f t="shared" si="133"/>
        <v>5.1</v>
      </c>
      <c r="H196" s="50" t="str">
        <f t="shared" si="134"/>
        <v>2.5</v>
      </c>
      <c r="I196" s="50" t="str">
        <f t="shared" si="135"/>
        <v>WS433-M12F
WS433-ATE-01</v>
      </c>
      <c r="J196" s="3" t="str" cm="1">
        <f t="array" ref="J196:K196">_xlfn.TEXTSPLIT(I196,CHAR(10),,TRUE,0)</f>
        <v>WS433-M12F</v>
      </c>
      <c r="K196" s="3" t="str">
        <v>WS433-ATE-01</v>
      </c>
      <c r="AX196" s="416" t="str">
        <f t="shared" si="93"/>
        <v>WS433-M12F|2.5|5.1\WS433-ATE</v>
      </c>
      <c r="AY196" s="416" t="str">
        <f t="shared" si="94"/>
        <v>WS433-ATE-01|2.5|5.1\WS433-ATE</v>
      </c>
      <c r="AZ196" s="416" t="str">
        <f t="shared" si="95"/>
        <v/>
      </c>
      <c r="BA196" s="416" t="str">
        <f t="shared" si="96"/>
        <v/>
      </c>
      <c r="BB196" s="416" t="str">
        <f t="shared" si="97"/>
        <v/>
      </c>
      <c r="BC196" s="416" t="str">
        <f t="shared" si="98"/>
        <v/>
      </c>
      <c r="BD196" s="416" t="str">
        <f t="shared" si="99"/>
        <v/>
      </c>
      <c r="BE196" s="416" t="str">
        <f t="shared" si="100"/>
        <v/>
      </c>
      <c r="BF196" s="416" t="str">
        <f t="shared" si="101"/>
        <v/>
      </c>
      <c r="BG196" s="416" t="str">
        <f t="shared" si="102"/>
        <v/>
      </c>
      <c r="BH196" s="416" t="str">
        <f t="shared" si="103"/>
        <v/>
      </c>
      <c r="BI196" s="416" t="str">
        <f t="shared" si="104"/>
        <v/>
      </c>
      <c r="BJ196" s="416" t="str">
        <f t="shared" si="105"/>
        <v/>
      </c>
      <c r="BK196" s="416" t="str">
        <f t="shared" si="106"/>
        <v/>
      </c>
      <c r="BL196" s="416" t="str">
        <f t="shared" si="107"/>
        <v/>
      </c>
      <c r="BM196" s="416" t="str">
        <f t="shared" si="108"/>
        <v/>
      </c>
      <c r="BN196" s="416" t="str">
        <f t="shared" si="109"/>
        <v/>
      </c>
      <c r="BO196" s="416" t="str">
        <f t="shared" si="110"/>
        <v/>
      </c>
      <c r="BP196" s="416" t="str">
        <f t="shared" si="111"/>
        <v/>
      </c>
      <c r="BQ196" s="416" t="str">
        <f t="shared" si="112"/>
        <v/>
      </c>
      <c r="BR196" s="416" t="str">
        <f t="shared" si="113"/>
        <v/>
      </c>
      <c r="BS196" s="416" t="str">
        <f t="shared" si="114"/>
        <v/>
      </c>
      <c r="BT196" s="416" t="str">
        <f t="shared" si="115"/>
        <v/>
      </c>
      <c r="BU196" s="416" t="str">
        <f t="shared" si="116"/>
        <v/>
      </c>
      <c r="BV196" s="416" t="str">
        <f t="shared" si="117"/>
        <v/>
      </c>
      <c r="BW196" s="416" t="str">
        <f t="shared" si="118"/>
        <v/>
      </c>
      <c r="BX196" s="416" t="str">
        <f t="shared" si="119"/>
        <v/>
      </c>
      <c r="BY196" s="416" t="str">
        <f t="shared" si="120"/>
        <v/>
      </c>
      <c r="BZ196" s="416" t="str">
        <f t="shared" si="121"/>
        <v/>
      </c>
      <c r="CA196" s="416" t="str">
        <f t="shared" si="122"/>
        <v/>
      </c>
      <c r="CB196" s="416" t="str">
        <f t="shared" si="123"/>
        <v/>
      </c>
      <c r="CC196" s="416" t="str">
        <f t="shared" si="124"/>
        <v/>
      </c>
      <c r="CD196" s="416" t="str">
        <f t="shared" si="125"/>
        <v/>
      </c>
      <c r="CE196" s="416" t="str">
        <f t="shared" si="126"/>
        <v/>
      </c>
      <c r="CF196" s="416" t="str">
        <f t="shared" si="127"/>
        <v/>
      </c>
      <c r="CG196" s="416" t="str">
        <f t="shared" si="128"/>
        <v/>
      </c>
      <c r="CH196" s="416" t="str">
        <f t="shared" si="129"/>
        <v/>
      </c>
      <c r="CI196" s="416" t="str">
        <f t="shared" si="130"/>
        <v/>
      </c>
      <c r="CJ196" s="416" t="str">
        <f t="shared" si="131"/>
        <v/>
      </c>
      <c r="CK196" s="416" t="str">
        <f t="shared" si="132"/>
        <v/>
      </c>
    </row>
    <row r="197" spans="1:89" ht="49.5">
      <c r="A197" s="3">
        <v>301</v>
      </c>
      <c r="B197" s="3" t="str">
        <v>PT100-5</v>
      </c>
      <c r="C197" s="3" t="str">
        <v>WS433-PT100-5</v>
      </c>
      <c r="D197" s="3" t="str">
        <v>|SKU|Firmware Version|Item codes|Hardware Version|FW Released Date (DD/MMM/YYYY)|Summary Information about FW|Sensor Type ID|SKU Name for Software|Edit Date
(DD/MMM/YYYY)|Edit by|Edit Content|Status (Draft, Final)|||||||</v>
      </c>
      <c r="E197" s="3" t="str">
        <v>|WS433-PT100|5|WS433-PT100-01
WS433-PT100-02
WS433-PT100-03|n/a|44986|First firmware|21|Daviteq Sub-Ghz Process Temperature Sensor|44990|||Final|||||||</v>
      </c>
      <c r="F197" s="3" t="str">
        <f t="shared" ref="F197:F260" si="136">MID(C197,1,FIND("-",C197,7)-1)</f>
        <v>WS433-PT100</v>
      </c>
      <c r="G197" s="3" t="str">
        <f t="shared" si="133"/>
        <v>5</v>
      </c>
      <c r="H197" s="50" t="str">
        <f t="shared" si="134"/>
        <v>n/a</v>
      </c>
      <c r="I197" s="50" t="str">
        <f t="shared" si="135"/>
        <v>WS433-PT100-01
WS433-PT100-02
WS433-PT100-03</v>
      </c>
      <c r="J197" s="3" t="str" cm="1">
        <f t="array" ref="J197:L197">_xlfn.TEXTSPLIT(I197,CHAR(10),,TRUE,0)</f>
        <v>WS433-PT100-01</v>
      </c>
      <c r="K197" s="3" t="str">
        <v>WS433-PT100-02</v>
      </c>
      <c r="L197" s="3" t="str">
        <v>WS433-PT100-03</v>
      </c>
      <c r="AX197" s="416" t="str">
        <f t="shared" ref="AX197:AX260" si="137">IF(J197="","",J197&amp;"|"&amp;$H197&amp;"|"&amp;$G197&amp;"\"&amp;$F197)</f>
        <v>WS433-PT100-01|n/a|5\WS433-PT100</v>
      </c>
      <c r="AY197" s="416" t="str">
        <f t="shared" ref="AY197:AY260" si="138">IF(K197="","",K197&amp;"|"&amp;$H197&amp;"|"&amp;$G197&amp;"\"&amp;$F197)</f>
        <v>WS433-PT100-02|n/a|5\WS433-PT100</v>
      </c>
      <c r="AZ197" s="416" t="str">
        <f t="shared" ref="AZ197:AZ260" si="139">IF(L197="","",L197&amp;"|"&amp;$H197&amp;"|"&amp;$G197&amp;"\"&amp;$F197)</f>
        <v>WS433-PT100-03|n/a|5\WS433-PT100</v>
      </c>
      <c r="BA197" s="416" t="str">
        <f t="shared" ref="BA197:BA260" si="140">IF(M197="","",M197&amp;"|"&amp;$H197&amp;"|"&amp;$G197&amp;"\"&amp;$F197)</f>
        <v/>
      </c>
      <c r="BB197" s="416" t="str">
        <f t="shared" ref="BB197:BB260" si="141">IF(N197="","",N197&amp;"|"&amp;$H197&amp;"|"&amp;$G197&amp;"\"&amp;$F197)</f>
        <v/>
      </c>
      <c r="BC197" s="416" t="str">
        <f t="shared" ref="BC197:BC260" si="142">IF(O197="","",O197&amp;"|"&amp;$H197&amp;"|"&amp;$G197&amp;"\"&amp;$F197)</f>
        <v/>
      </c>
      <c r="BD197" s="416" t="str">
        <f t="shared" ref="BD197:BD260" si="143">IF(P197="","",P197&amp;"|"&amp;$H197&amp;"|"&amp;$G197&amp;"\"&amp;$F197)</f>
        <v/>
      </c>
      <c r="BE197" s="416" t="str">
        <f t="shared" ref="BE197:BE260" si="144">IF(Q197="","",Q197&amp;"|"&amp;$H197&amp;"|"&amp;$G197&amp;"\"&amp;$F197)</f>
        <v/>
      </c>
      <c r="BF197" s="416" t="str">
        <f t="shared" ref="BF197:BF260" si="145">IF(R197="","",R197&amp;"|"&amp;$H197&amp;"|"&amp;$G197&amp;"\"&amp;$F197)</f>
        <v/>
      </c>
      <c r="BG197" s="416" t="str">
        <f t="shared" ref="BG197:BG260" si="146">IF(S197="","",S197&amp;"|"&amp;$H197&amp;"|"&amp;$G197&amp;"\"&amp;$F197)</f>
        <v/>
      </c>
      <c r="BH197" s="416" t="str">
        <f t="shared" ref="BH197:BH260" si="147">IF(T197="","",T197&amp;"|"&amp;$H197&amp;"|"&amp;$G197&amp;"\"&amp;$F197)</f>
        <v/>
      </c>
      <c r="BI197" s="416" t="str">
        <f t="shared" ref="BI197:BI260" si="148">IF(U197="","",U197&amp;"|"&amp;$H197&amp;"|"&amp;$G197&amp;"\"&amp;$F197)</f>
        <v/>
      </c>
      <c r="BJ197" s="416" t="str">
        <f t="shared" ref="BJ197:BJ260" si="149">IF(V197="","",V197&amp;"|"&amp;$H197&amp;"|"&amp;$G197&amp;"\"&amp;$F197)</f>
        <v/>
      </c>
      <c r="BK197" s="416" t="str">
        <f t="shared" ref="BK197:BK260" si="150">IF(W197="","",W197&amp;"|"&amp;$H197&amp;"|"&amp;$G197&amp;"\"&amp;$F197)</f>
        <v/>
      </c>
      <c r="BL197" s="416" t="str">
        <f t="shared" ref="BL197:BL260" si="151">IF(X197="","",X197&amp;"|"&amp;$H197&amp;"|"&amp;$G197&amp;"\"&amp;$F197)</f>
        <v/>
      </c>
      <c r="BM197" s="416" t="str">
        <f t="shared" ref="BM197:BM260" si="152">IF(Y197="","",Y197&amp;"|"&amp;$H197&amp;"|"&amp;$G197&amp;"\"&amp;$F197)</f>
        <v/>
      </c>
      <c r="BN197" s="416" t="str">
        <f t="shared" ref="BN197:BN260" si="153">IF(Z197="","",Z197&amp;"|"&amp;$H197&amp;"|"&amp;$G197&amp;"\"&amp;$F197)</f>
        <v/>
      </c>
      <c r="BO197" s="416" t="str">
        <f t="shared" ref="BO197:BO260" si="154">IF(AA197="","",AA197&amp;"|"&amp;$H197&amp;"|"&amp;$G197&amp;"\"&amp;$F197)</f>
        <v/>
      </c>
      <c r="BP197" s="416" t="str">
        <f t="shared" ref="BP197:BP260" si="155">IF(AB197="","",AB197&amp;"|"&amp;$H197&amp;"|"&amp;$G197&amp;"\"&amp;$F197)</f>
        <v/>
      </c>
      <c r="BQ197" s="416" t="str">
        <f t="shared" ref="BQ197:BQ260" si="156">IF(AC197="","",AC197&amp;"|"&amp;$H197&amp;"|"&amp;$G197&amp;"\"&amp;$F197)</f>
        <v/>
      </c>
      <c r="BR197" s="416" t="str">
        <f t="shared" ref="BR197:BR260" si="157">IF(AD197="","",AD197&amp;"|"&amp;$H197&amp;"|"&amp;$G197&amp;"\"&amp;$F197)</f>
        <v/>
      </c>
      <c r="BS197" s="416" t="str">
        <f t="shared" ref="BS197:BS260" si="158">IF(AE197="","",AE197&amp;"|"&amp;$H197&amp;"|"&amp;$G197&amp;"\"&amp;$F197)</f>
        <v/>
      </c>
      <c r="BT197" s="416" t="str">
        <f t="shared" ref="BT197:BT260" si="159">IF(AF197="","",AF197&amp;"|"&amp;$H197&amp;"|"&amp;$G197&amp;"\"&amp;$F197)</f>
        <v/>
      </c>
      <c r="BU197" s="416" t="str">
        <f t="shared" ref="BU197:BU260" si="160">IF(AG197="","",AG197&amp;"|"&amp;$H197&amp;"|"&amp;$G197&amp;"\"&amp;$F197)</f>
        <v/>
      </c>
      <c r="BV197" s="416" t="str">
        <f t="shared" ref="BV197:BV260" si="161">IF(AH197="","",AH197&amp;"|"&amp;$H197&amp;"|"&amp;$G197&amp;"\"&amp;$F197)</f>
        <v/>
      </c>
      <c r="BW197" s="416" t="str">
        <f t="shared" ref="BW197:BW260" si="162">IF(AI197="","",AI197&amp;"|"&amp;$H197&amp;"|"&amp;$G197&amp;"\"&amp;$F197)</f>
        <v/>
      </c>
      <c r="BX197" s="416" t="str">
        <f t="shared" ref="BX197:BX260" si="163">IF(AJ197="","",AJ197&amp;"|"&amp;$H197&amp;"|"&amp;$G197&amp;"\"&amp;$F197)</f>
        <v/>
      </c>
      <c r="BY197" s="416" t="str">
        <f t="shared" ref="BY197:BY260" si="164">IF(AK197="","",AK197&amp;"|"&amp;$H197&amp;"|"&amp;$G197&amp;"\"&amp;$F197)</f>
        <v/>
      </c>
      <c r="BZ197" s="416" t="str">
        <f t="shared" ref="BZ197:BZ260" si="165">IF(AL197="","",AL197&amp;"|"&amp;$H197&amp;"|"&amp;$G197&amp;"\"&amp;$F197)</f>
        <v/>
      </c>
      <c r="CA197" s="416" t="str">
        <f t="shared" ref="CA197:CA260" si="166">IF(AM197="","",AM197&amp;"|"&amp;$H197&amp;"|"&amp;$G197&amp;"\"&amp;$F197)</f>
        <v/>
      </c>
      <c r="CB197" s="416" t="str">
        <f t="shared" ref="CB197:CB260" si="167">IF(AN197="","",AN197&amp;"|"&amp;$H197&amp;"|"&amp;$G197&amp;"\"&amp;$F197)</f>
        <v/>
      </c>
      <c r="CC197" s="416" t="str">
        <f t="shared" ref="CC197:CC260" si="168">IF(AO197="","",AO197&amp;"|"&amp;$H197&amp;"|"&amp;$G197&amp;"\"&amp;$F197)</f>
        <v/>
      </c>
      <c r="CD197" s="416" t="str">
        <f t="shared" ref="CD197:CD260" si="169">IF(AP197="","",AP197&amp;"|"&amp;$H197&amp;"|"&amp;$G197&amp;"\"&amp;$F197)</f>
        <v/>
      </c>
      <c r="CE197" s="416" t="str">
        <f t="shared" ref="CE197:CE260" si="170">IF(AQ197="","",AQ197&amp;"|"&amp;$H197&amp;"|"&amp;$G197&amp;"\"&amp;$F197)</f>
        <v/>
      </c>
      <c r="CF197" s="416" t="str">
        <f t="shared" ref="CF197:CF260" si="171">IF(AR197="","",AR197&amp;"|"&amp;$H197&amp;"|"&amp;$G197&amp;"\"&amp;$F197)</f>
        <v/>
      </c>
      <c r="CG197" s="416" t="str">
        <f t="shared" ref="CG197:CG260" si="172">IF(AS197="","",AS197&amp;"|"&amp;$H197&amp;"|"&amp;$G197&amp;"\"&amp;$F197)</f>
        <v/>
      </c>
      <c r="CH197" s="416" t="str">
        <f t="shared" ref="CH197:CH260" si="173">IF(AT197="","",AT197&amp;"|"&amp;$H197&amp;"|"&amp;$G197&amp;"\"&amp;$F197)</f>
        <v/>
      </c>
      <c r="CI197" s="416" t="str">
        <f t="shared" ref="CI197:CI260" si="174">IF(AU197="","",AU197&amp;"|"&amp;$H197&amp;"|"&amp;$G197&amp;"\"&amp;$F197)</f>
        <v/>
      </c>
      <c r="CJ197" s="416" t="str">
        <f t="shared" ref="CJ197:CJ260" si="175">IF(AV197="","",AV197&amp;"|"&amp;$H197&amp;"|"&amp;$G197&amp;"\"&amp;$F197)</f>
        <v/>
      </c>
      <c r="CK197" s="416" t="str">
        <f t="shared" ref="CK197:CK260" si="176">IF(AW197="","",AW197&amp;"|"&amp;$H197&amp;"|"&amp;$G197&amp;"\"&amp;$F197)</f>
        <v/>
      </c>
    </row>
    <row r="198" spans="1:89" ht="33">
      <c r="A198" s="3">
        <v>302</v>
      </c>
      <c r="B198" s="3" t="str">
        <v>ATH-5</v>
      </c>
      <c r="C198" s="3" t="str">
        <v>WS433-ATH-5</v>
      </c>
      <c r="D198" s="3" t="str">
        <v>|SKU|Firmware Version|Item codes|Hardware Version|FW Released Date (DD/MMM/YYYY)|Summary Information about FW|Sensor Type ID|SKU Name for Software|Edit Date
(DD/MMM/YYYY)|Edit by|Edit Content|Status (Draft, Final)|||||||</v>
      </c>
      <c r="E198" s="3" t="str">
        <v>|WS433-ATH|5|WS433-ATH-11
WS433-ATH-15|n/a|44986|First firmware|2|Daviteq Sub-Ghz Ambient Humidity Sensor|44990|||Final|||||||</v>
      </c>
      <c r="F198" s="3" t="str">
        <f t="shared" si="136"/>
        <v>WS433-ATH</v>
      </c>
      <c r="G198" s="3" t="str">
        <f t="shared" si="133"/>
        <v>5</v>
      </c>
      <c r="H198" s="50" t="str">
        <f t="shared" si="134"/>
        <v>n/a</v>
      </c>
      <c r="I198" s="50" t="str">
        <f t="shared" si="135"/>
        <v>WS433-ATH-11
WS433-ATH-15</v>
      </c>
      <c r="J198" s="3" t="str" cm="1">
        <f t="array" ref="J198:K198">_xlfn.TEXTSPLIT(I198,CHAR(10),,TRUE,0)</f>
        <v>WS433-ATH-11</v>
      </c>
      <c r="K198" s="3" t="str">
        <v>WS433-ATH-15</v>
      </c>
      <c r="AX198" s="416" t="str">
        <f t="shared" si="137"/>
        <v>WS433-ATH-11|n/a|5\WS433-ATH</v>
      </c>
      <c r="AY198" s="416" t="str">
        <f t="shared" si="138"/>
        <v>WS433-ATH-15|n/a|5\WS433-ATH</v>
      </c>
      <c r="AZ198" s="416" t="str">
        <f t="shared" si="139"/>
        <v/>
      </c>
      <c r="BA198" s="416" t="str">
        <f t="shared" si="140"/>
        <v/>
      </c>
      <c r="BB198" s="416" t="str">
        <f t="shared" si="141"/>
        <v/>
      </c>
      <c r="BC198" s="416" t="str">
        <f t="shared" si="142"/>
        <v/>
      </c>
      <c r="BD198" s="416" t="str">
        <f t="shared" si="143"/>
        <v/>
      </c>
      <c r="BE198" s="416" t="str">
        <f t="shared" si="144"/>
        <v/>
      </c>
      <c r="BF198" s="416" t="str">
        <f t="shared" si="145"/>
        <v/>
      </c>
      <c r="BG198" s="416" t="str">
        <f t="shared" si="146"/>
        <v/>
      </c>
      <c r="BH198" s="416" t="str">
        <f t="shared" si="147"/>
        <v/>
      </c>
      <c r="BI198" s="416" t="str">
        <f t="shared" si="148"/>
        <v/>
      </c>
      <c r="BJ198" s="416" t="str">
        <f t="shared" si="149"/>
        <v/>
      </c>
      <c r="BK198" s="416" t="str">
        <f t="shared" si="150"/>
        <v/>
      </c>
      <c r="BL198" s="416" t="str">
        <f t="shared" si="151"/>
        <v/>
      </c>
      <c r="BM198" s="416" t="str">
        <f t="shared" si="152"/>
        <v/>
      </c>
      <c r="BN198" s="416" t="str">
        <f t="shared" si="153"/>
        <v/>
      </c>
      <c r="BO198" s="416" t="str">
        <f t="shared" si="154"/>
        <v/>
      </c>
      <c r="BP198" s="416" t="str">
        <f t="shared" si="155"/>
        <v/>
      </c>
      <c r="BQ198" s="416" t="str">
        <f t="shared" si="156"/>
        <v/>
      </c>
      <c r="BR198" s="416" t="str">
        <f t="shared" si="157"/>
        <v/>
      </c>
      <c r="BS198" s="416" t="str">
        <f t="shared" si="158"/>
        <v/>
      </c>
      <c r="BT198" s="416" t="str">
        <f t="shared" si="159"/>
        <v/>
      </c>
      <c r="BU198" s="416" t="str">
        <f t="shared" si="160"/>
        <v/>
      </c>
      <c r="BV198" s="416" t="str">
        <f t="shared" si="161"/>
        <v/>
      </c>
      <c r="BW198" s="416" t="str">
        <f t="shared" si="162"/>
        <v/>
      </c>
      <c r="BX198" s="416" t="str">
        <f t="shared" si="163"/>
        <v/>
      </c>
      <c r="BY198" s="416" t="str">
        <f t="shared" si="164"/>
        <v/>
      </c>
      <c r="BZ198" s="416" t="str">
        <f t="shared" si="165"/>
        <v/>
      </c>
      <c r="CA198" s="416" t="str">
        <f t="shared" si="166"/>
        <v/>
      </c>
      <c r="CB198" s="416" t="str">
        <f t="shared" si="167"/>
        <v/>
      </c>
      <c r="CC198" s="416" t="str">
        <f t="shared" si="168"/>
        <v/>
      </c>
      <c r="CD198" s="416" t="str">
        <f t="shared" si="169"/>
        <v/>
      </c>
      <c r="CE198" s="416" t="str">
        <f t="shared" si="170"/>
        <v/>
      </c>
      <c r="CF198" s="416" t="str">
        <f t="shared" si="171"/>
        <v/>
      </c>
      <c r="CG198" s="416" t="str">
        <f t="shared" si="172"/>
        <v/>
      </c>
      <c r="CH198" s="416" t="str">
        <f t="shared" si="173"/>
        <v/>
      </c>
      <c r="CI198" s="416" t="str">
        <f t="shared" si="174"/>
        <v/>
      </c>
      <c r="CJ198" s="416" t="str">
        <f t="shared" si="175"/>
        <v/>
      </c>
      <c r="CK198" s="416" t="str">
        <f t="shared" si="176"/>
        <v/>
      </c>
    </row>
    <row r="199" spans="1:89" ht="16.5">
      <c r="A199" s="3">
        <v>303</v>
      </c>
      <c r="B199" s="3" t="str">
        <v>APS500-1</v>
      </c>
      <c r="C199" s="3" t="str">
        <v>WS433-APS500-1</v>
      </c>
      <c r="D199" s="3" t="str">
        <v>|SKU|Firmware Version|Item codes|Hardware Version|FW Released Date (DD/MMM/YYYY)|Summary Information about FW|Sensor Type ID|SKU Name for Software|Edit Date
(DD/MMM/YYYY)|Edit by|Edit Content|Status (Draft, Final)|||||||</v>
      </c>
      <c r="E199" s="3" t="str">
        <v>|WS433-APS500|1|WS433-APS-D500PA-01|n/a|44986|First firmware|35|Daviteq Sub-Ghz Differential Pressure Sensor|44990|||Final|||||||</v>
      </c>
      <c r="F199" s="3" t="str">
        <f t="shared" si="136"/>
        <v>WS433-APS500</v>
      </c>
      <c r="G199" s="3" t="str">
        <f t="shared" si="133"/>
        <v>1</v>
      </c>
      <c r="H199" s="50" t="str">
        <f t="shared" si="134"/>
        <v>n/a</v>
      </c>
      <c r="I199" s="50" t="str">
        <f t="shared" si="135"/>
        <v>WS433-APS-D500PA-01</v>
      </c>
      <c r="J199" s="3" t="str" cm="1">
        <f t="array" ref="J199">_xlfn.TEXTSPLIT(I199,CHAR(10),,TRUE,0)</f>
        <v>WS433-APS-D500PA-01</v>
      </c>
      <c r="AX199" s="416" t="str">
        <f t="shared" si="137"/>
        <v>WS433-APS-D500PA-01|n/a|1\WS433-APS500</v>
      </c>
      <c r="AY199" s="416" t="str">
        <f t="shared" si="138"/>
        <v/>
      </c>
      <c r="AZ199" s="416" t="str">
        <f t="shared" si="139"/>
        <v/>
      </c>
      <c r="BA199" s="416" t="str">
        <f t="shared" si="140"/>
        <v/>
      </c>
      <c r="BB199" s="416" t="str">
        <f t="shared" si="141"/>
        <v/>
      </c>
      <c r="BC199" s="416" t="str">
        <f t="shared" si="142"/>
        <v/>
      </c>
      <c r="BD199" s="416" t="str">
        <f t="shared" si="143"/>
        <v/>
      </c>
      <c r="BE199" s="416" t="str">
        <f t="shared" si="144"/>
        <v/>
      </c>
      <c r="BF199" s="416" t="str">
        <f t="shared" si="145"/>
        <v/>
      </c>
      <c r="BG199" s="416" t="str">
        <f t="shared" si="146"/>
        <v/>
      </c>
      <c r="BH199" s="416" t="str">
        <f t="shared" si="147"/>
        <v/>
      </c>
      <c r="BI199" s="416" t="str">
        <f t="shared" si="148"/>
        <v/>
      </c>
      <c r="BJ199" s="416" t="str">
        <f t="shared" si="149"/>
        <v/>
      </c>
      <c r="BK199" s="416" t="str">
        <f t="shared" si="150"/>
        <v/>
      </c>
      <c r="BL199" s="416" t="str">
        <f t="shared" si="151"/>
        <v/>
      </c>
      <c r="BM199" s="416" t="str">
        <f t="shared" si="152"/>
        <v/>
      </c>
      <c r="BN199" s="416" t="str">
        <f t="shared" si="153"/>
        <v/>
      </c>
      <c r="BO199" s="416" t="str">
        <f t="shared" si="154"/>
        <v/>
      </c>
      <c r="BP199" s="416" t="str">
        <f t="shared" si="155"/>
        <v/>
      </c>
      <c r="BQ199" s="416" t="str">
        <f t="shared" si="156"/>
        <v/>
      </c>
      <c r="BR199" s="416" t="str">
        <f t="shared" si="157"/>
        <v/>
      </c>
      <c r="BS199" s="416" t="str">
        <f t="shared" si="158"/>
        <v/>
      </c>
      <c r="BT199" s="416" t="str">
        <f t="shared" si="159"/>
        <v/>
      </c>
      <c r="BU199" s="416" t="str">
        <f t="shared" si="160"/>
        <v/>
      </c>
      <c r="BV199" s="416" t="str">
        <f t="shared" si="161"/>
        <v/>
      </c>
      <c r="BW199" s="416" t="str">
        <f t="shared" si="162"/>
        <v/>
      </c>
      <c r="BX199" s="416" t="str">
        <f t="shared" si="163"/>
        <v/>
      </c>
      <c r="BY199" s="416" t="str">
        <f t="shared" si="164"/>
        <v/>
      </c>
      <c r="BZ199" s="416" t="str">
        <f t="shared" si="165"/>
        <v/>
      </c>
      <c r="CA199" s="416" t="str">
        <f t="shared" si="166"/>
        <v/>
      </c>
      <c r="CB199" s="416" t="str">
        <f t="shared" si="167"/>
        <v/>
      </c>
      <c r="CC199" s="416" t="str">
        <f t="shared" si="168"/>
        <v/>
      </c>
      <c r="CD199" s="416" t="str">
        <f t="shared" si="169"/>
        <v/>
      </c>
      <c r="CE199" s="416" t="str">
        <f t="shared" si="170"/>
        <v/>
      </c>
      <c r="CF199" s="416" t="str">
        <f t="shared" si="171"/>
        <v/>
      </c>
      <c r="CG199" s="416" t="str">
        <f t="shared" si="172"/>
        <v/>
      </c>
      <c r="CH199" s="416" t="str">
        <f t="shared" si="173"/>
        <v/>
      </c>
      <c r="CI199" s="416" t="str">
        <f t="shared" si="174"/>
        <v/>
      </c>
      <c r="CJ199" s="416" t="str">
        <f t="shared" si="175"/>
        <v/>
      </c>
      <c r="CK199" s="416" t="str">
        <f t="shared" si="176"/>
        <v/>
      </c>
    </row>
    <row r="200" spans="1:89" ht="16.5">
      <c r="A200" s="3">
        <v>304</v>
      </c>
      <c r="B200" s="3" t="str">
        <v>APS125-5</v>
      </c>
      <c r="C200" s="3" t="str">
        <v>WS433-APS125-5</v>
      </c>
      <c r="D200" s="3" t="str">
        <v>|SKU|Firmware Version|Item codes|Hardware Version|FW Released Date (DD/MMM/YYYY)|Summary Information about FW|Sensor Type ID|SKU Name for Software|Edit Date
(DD/MMM/YYYY)|Edit by|Edit Content|Status (Draft, Final)|||||||</v>
      </c>
      <c r="E200" s="3" t="str">
        <v>|WS433-APS125|5|WS433-APS-D1250PA-01|n/a|44986|First firmware|3|Daviteq Sub-Ghz Differential Pressure Sensor|44990|||Final|||||||</v>
      </c>
      <c r="F200" s="3" t="str">
        <f t="shared" si="136"/>
        <v>WS433-APS125</v>
      </c>
      <c r="G200" s="3" t="str">
        <f t="shared" si="133"/>
        <v>5</v>
      </c>
      <c r="H200" s="50" t="str">
        <f t="shared" si="134"/>
        <v>n/a</v>
      </c>
      <c r="I200" s="50" t="str">
        <f t="shared" si="135"/>
        <v>WS433-APS-D1250PA-01</v>
      </c>
      <c r="J200" s="3" t="str" cm="1">
        <f t="array" ref="J200">_xlfn.TEXTSPLIT(I200,CHAR(10),,TRUE,0)</f>
        <v>WS433-APS-D1250PA-01</v>
      </c>
      <c r="AX200" s="416" t="str">
        <f t="shared" si="137"/>
        <v>WS433-APS-D1250PA-01|n/a|5\WS433-APS125</v>
      </c>
      <c r="AY200" s="416" t="str">
        <f t="shared" si="138"/>
        <v/>
      </c>
      <c r="AZ200" s="416" t="str">
        <f t="shared" si="139"/>
        <v/>
      </c>
      <c r="BA200" s="416" t="str">
        <f t="shared" si="140"/>
        <v/>
      </c>
      <c r="BB200" s="416" t="str">
        <f t="shared" si="141"/>
        <v/>
      </c>
      <c r="BC200" s="416" t="str">
        <f t="shared" si="142"/>
        <v/>
      </c>
      <c r="BD200" s="416" t="str">
        <f t="shared" si="143"/>
        <v/>
      </c>
      <c r="BE200" s="416" t="str">
        <f t="shared" si="144"/>
        <v/>
      </c>
      <c r="BF200" s="416" t="str">
        <f t="shared" si="145"/>
        <v/>
      </c>
      <c r="BG200" s="416" t="str">
        <f t="shared" si="146"/>
        <v/>
      </c>
      <c r="BH200" s="416" t="str">
        <f t="shared" si="147"/>
        <v/>
      </c>
      <c r="BI200" s="416" t="str">
        <f t="shared" si="148"/>
        <v/>
      </c>
      <c r="BJ200" s="416" t="str">
        <f t="shared" si="149"/>
        <v/>
      </c>
      <c r="BK200" s="416" t="str">
        <f t="shared" si="150"/>
        <v/>
      </c>
      <c r="BL200" s="416" t="str">
        <f t="shared" si="151"/>
        <v/>
      </c>
      <c r="BM200" s="416" t="str">
        <f t="shared" si="152"/>
        <v/>
      </c>
      <c r="BN200" s="416" t="str">
        <f t="shared" si="153"/>
        <v/>
      </c>
      <c r="BO200" s="416" t="str">
        <f t="shared" si="154"/>
        <v/>
      </c>
      <c r="BP200" s="416" t="str">
        <f t="shared" si="155"/>
        <v/>
      </c>
      <c r="BQ200" s="416" t="str">
        <f t="shared" si="156"/>
        <v/>
      </c>
      <c r="BR200" s="416" t="str">
        <f t="shared" si="157"/>
        <v/>
      </c>
      <c r="BS200" s="416" t="str">
        <f t="shared" si="158"/>
        <v/>
      </c>
      <c r="BT200" s="416" t="str">
        <f t="shared" si="159"/>
        <v/>
      </c>
      <c r="BU200" s="416" t="str">
        <f t="shared" si="160"/>
        <v/>
      </c>
      <c r="BV200" s="416" t="str">
        <f t="shared" si="161"/>
        <v/>
      </c>
      <c r="BW200" s="416" t="str">
        <f t="shared" si="162"/>
        <v/>
      </c>
      <c r="BX200" s="416" t="str">
        <f t="shared" si="163"/>
        <v/>
      </c>
      <c r="BY200" s="416" t="str">
        <f t="shared" si="164"/>
        <v/>
      </c>
      <c r="BZ200" s="416" t="str">
        <f t="shared" si="165"/>
        <v/>
      </c>
      <c r="CA200" s="416" t="str">
        <f t="shared" si="166"/>
        <v/>
      </c>
      <c r="CB200" s="416" t="str">
        <f t="shared" si="167"/>
        <v/>
      </c>
      <c r="CC200" s="416" t="str">
        <f t="shared" si="168"/>
        <v/>
      </c>
      <c r="CD200" s="416" t="str">
        <f t="shared" si="169"/>
        <v/>
      </c>
      <c r="CE200" s="416" t="str">
        <f t="shared" si="170"/>
        <v/>
      </c>
      <c r="CF200" s="416" t="str">
        <f t="shared" si="171"/>
        <v/>
      </c>
      <c r="CG200" s="416" t="str">
        <f t="shared" si="172"/>
        <v/>
      </c>
      <c r="CH200" s="416" t="str">
        <f t="shared" si="173"/>
        <v/>
      </c>
      <c r="CI200" s="416" t="str">
        <f t="shared" si="174"/>
        <v/>
      </c>
      <c r="CJ200" s="416" t="str">
        <f t="shared" si="175"/>
        <v/>
      </c>
      <c r="CK200" s="416" t="str">
        <f t="shared" si="176"/>
        <v/>
      </c>
    </row>
    <row r="201" spans="1:89" ht="66">
      <c r="A201" s="3">
        <v>305</v>
      </c>
      <c r="B201" s="3" t="str">
        <v>PPS-5</v>
      </c>
      <c r="C201" s="3" t="str">
        <v>WS433-PPS-5</v>
      </c>
      <c r="D201" s="3" t="str">
        <v>|SKU|Firmware Version|Item codes|Hardware Version|FW Released Date (DD/MMM/YYYY)|Summary Information about FW|Sensor Type ID|SKU Name for Software|Edit Date
(DD/MMM/YYYY)|Edit by|Edit Content|Status (Draft, Final)|||||||</v>
      </c>
      <c r="E201" s="3" t="str">
        <v>|WS433-PPS|5|WS433-PPS-G050-01
WS433-PPS-G10-02
WS433-PPS-G20-02
WS433-PPS-G40-02|n/a|44986|First firmware|4|Daviteq Sub-Ghz Process Pressure Sensor|44990|||Final|||||||</v>
      </c>
      <c r="F201" s="3" t="str">
        <f t="shared" si="136"/>
        <v>WS433-PPS</v>
      </c>
      <c r="G201" s="3" t="str">
        <f t="shared" si="133"/>
        <v>5</v>
      </c>
      <c r="H201" s="50" t="str">
        <f t="shared" si="134"/>
        <v>n/a</v>
      </c>
      <c r="I201" s="50" t="str">
        <f t="shared" si="135"/>
        <v>WS433-PPS-G050-01
WS433-PPS-G10-02
WS433-PPS-G20-02
WS433-PPS-G40-02</v>
      </c>
      <c r="J201" s="3" t="str" cm="1">
        <f t="array" ref="J201:M201">_xlfn.TEXTSPLIT(I201,CHAR(10),,TRUE,0)</f>
        <v>WS433-PPS-G050-01</v>
      </c>
      <c r="K201" s="3" t="str">
        <v>WS433-PPS-G10-02</v>
      </c>
      <c r="L201" s="3" t="str">
        <v>WS433-PPS-G20-02</v>
      </c>
      <c r="M201" s="3" t="str">
        <v>WS433-PPS-G40-02</v>
      </c>
      <c r="AX201" s="416" t="str">
        <f t="shared" si="137"/>
        <v>WS433-PPS-G050-01|n/a|5\WS433-PPS</v>
      </c>
      <c r="AY201" s="416" t="str">
        <f t="shared" si="138"/>
        <v>WS433-PPS-G10-02|n/a|5\WS433-PPS</v>
      </c>
      <c r="AZ201" s="416" t="str">
        <f t="shared" si="139"/>
        <v>WS433-PPS-G20-02|n/a|5\WS433-PPS</v>
      </c>
      <c r="BA201" s="416" t="str">
        <f t="shared" si="140"/>
        <v>WS433-PPS-G40-02|n/a|5\WS433-PPS</v>
      </c>
      <c r="BB201" s="416" t="str">
        <f t="shared" si="141"/>
        <v/>
      </c>
      <c r="BC201" s="416" t="str">
        <f t="shared" si="142"/>
        <v/>
      </c>
      <c r="BD201" s="416" t="str">
        <f t="shared" si="143"/>
        <v/>
      </c>
      <c r="BE201" s="416" t="str">
        <f t="shared" si="144"/>
        <v/>
      </c>
      <c r="BF201" s="416" t="str">
        <f t="shared" si="145"/>
        <v/>
      </c>
      <c r="BG201" s="416" t="str">
        <f t="shared" si="146"/>
        <v/>
      </c>
      <c r="BH201" s="416" t="str">
        <f t="shared" si="147"/>
        <v/>
      </c>
      <c r="BI201" s="416" t="str">
        <f t="shared" si="148"/>
        <v/>
      </c>
      <c r="BJ201" s="416" t="str">
        <f t="shared" si="149"/>
        <v/>
      </c>
      <c r="BK201" s="416" t="str">
        <f t="shared" si="150"/>
        <v/>
      </c>
      <c r="BL201" s="416" t="str">
        <f t="shared" si="151"/>
        <v/>
      </c>
      <c r="BM201" s="416" t="str">
        <f t="shared" si="152"/>
        <v/>
      </c>
      <c r="BN201" s="416" t="str">
        <f t="shared" si="153"/>
        <v/>
      </c>
      <c r="BO201" s="416" t="str">
        <f t="shared" si="154"/>
        <v/>
      </c>
      <c r="BP201" s="416" t="str">
        <f t="shared" si="155"/>
        <v/>
      </c>
      <c r="BQ201" s="416" t="str">
        <f t="shared" si="156"/>
        <v/>
      </c>
      <c r="BR201" s="416" t="str">
        <f t="shared" si="157"/>
        <v/>
      </c>
      <c r="BS201" s="416" t="str">
        <f t="shared" si="158"/>
        <v/>
      </c>
      <c r="BT201" s="416" t="str">
        <f t="shared" si="159"/>
        <v/>
      </c>
      <c r="BU201" s="416" t="str">
        <f t="shared" si="160"/>
        <v/>
      </c>
      <c r="BV201" s="416" t="str">
        <f t="shared" si="161"/>
        <v/>
      </c>
      <c r="BW201" s="416" t="str">
        <f t="shared" si="162"/>
        <v/>
      </c>
      <c r="BX201" s="416" t="str">
        <f t="shared" si="163"/>
        <v/>
      </c>
      <c r="BY201" s="416" t="str">
        <f t="shared" si="164"/>
        <v/>
      </c>
      <c r="BZ201" s="416" t="str">
        <f t="shared" si="165"/>
        <v/>
      </c>
      <c r="CA201" s="416" t="str">
        <f t="shared" si="166"/>
        <v/>
      </c>
      <c r="CB201" s="416" t="str">
        <f t="shared" si="167"/>
        <v/>
      </c>
      <c r="CC201" s="416" t="str">
        <f t="shared" si="168"/>
        <v/>
      </c>
      <c r="CD201" s="416" t="str">
        <f t="shared" si="169"/>
        <v/>
      </c>
      <c r="CE201" s="416" t="str">
        <f t="shared" si="170"/>
        <v/>
      </c>
      <c r="CF201" s="416" t="str">
        <f t="shared" si="171"/>
        <v/>
      </c>
      <c r="CG201" s="416" t="str">
        <f t="shared" si="172"/>
        <v/>
      </c>
      <c r="CH201" s="416" t="str">
        <f t="shared" si="173"/>
        <v/>
      </c>
      <c r="CI201" s="416" t="str">
        <f t="shared" si="174"/>
        <v/>
      </c>
      <c r="CJ201" s="416" t="str">
        <f t="shared" si="175"/>
        <v/>
      </c>
      <c r="CK201" s="416" t="str">
        <f t="shared" si="176"/>
        <v/>
      </c>
    </row>
    <row r="202" spans="1:89" ht="16.5">
      <c r="A202" s="3">
        <v>306</v>
      </c>
      <c r="B202" s="3" t="str">
        <v>AL-5</v>
      </c>
      <c r="C202" s="3" t="str">
        <v>WS433-AL-5</v>
      </c>
      <c r="D202" s="3" t="str">
        <v>|SKU|Firmware Version|Item codes|Hardware Version|FW Released Date (DD/MMM/YYYY)|Summary Information about FW|Sensor Type ID|SKU Name for Software|Edit Date
(DD/MMM/YYYY)|Edit by|Edit Content|Status (Draft, Final)|||||||</v>
      </c>
      <c r="E202" s="3" t="str">
        <v>|WS433-AL|5|WS433-AL-01|n/a|44986|First firmware|8|Daviteq Sub-Ghz Ambient Light Sensor|44990|||Final|||||||</v>
      </c>
      <c r="F202" s="3" t="str">
        <f t="shared" si="136"/>
        <v>WS433-AL</v>
      </c>
      <c r="G202" s="3" t="str">
        <f t="shared" si="133"/>
        <v>5</v>
      </c>
      <c r="H202" s="50" t="str">
        <f t="shared" si="134"/>
        <v>n/a</v>
      </c>
      <c r="I202" s="50" t="str">
        <f t="shared" si="135"/>
        <v>WS433-AL-01</v>
      </c>
      <c r="J202" s="3" t="str" cm="1">
        <f t="array" ref="J202">_xlfn.TEXTSPLIT(I202,CHAR(10),,TRUE,0)</f>
        <v>WS433-AL-01</v>
      </c>
      <c r="AX202" s="416" t="str">
        <f t="shared" si="137"/>
        <v>WS433-AL-01|n/a|5\WS433-AL</v>
      </c>
      <c r="AY202" s="416" t="str">
        <f t="shared" si="138"/>
        <v/>
      </c>
      <c r="AZ202" s="416" t="str">
        <f t="shared" si="139"/>
        <v/>
      </c>
      <c r="BA202" s="416" t="str">
        <f t="shared" si="140"/>
        <v/>
      </c>
      <c r="BB202" s="416" t="str">
        <f t="shared" si="141"/>
        <v/>
      </c>
      <c r="BC202" s="416" t="str">
        <f t="shared" si="142"/>
        <v/>
      </c>
      <c r="BD202" s="416" t="str">
        <f t="shared" si="143"/>
        <v/>
      </c>
      <c r="BE202" s="416" t="str">
        <f t="shared" si="144"/>
        <v/>
      </c>
      <c r="BF202" s="416" t="str">
        <f t="shared" si="145"/>
        <v/>
      </c>
      <c r="BG202" s="416" t="str">
        <f t="shared" si="146"/>
        <v/>
      </c>
      <c r="BH202" s="416" t="str">
        <f t="shared" si="147"/>
        <v/>
      </c>
      <c r="BI202" s="416" t="str">
        <f t="shared" si="148"/>
        <v/>
      </c>
      <c r="BJ202" s="416" t="str">
        <f t="shared" si="149"/>
        <v/>
      </c>
      <c r="BK202" s="416" t="str">
        <f t="shared" si="150"/>
        <v/>
      </c>
      <c r="BL202" s="416" t="str">
        <f t="shared" si="151"/>
        <v/>
      </c>
      <c r="BM202" s="416" t="str">
        <f t="shared" si="152"/>
        <v/>
      </c>
      <c r="BN202" s="416" t="str">
        <f t="shared" si="153"/>
        <v/>
      </c>
      <c r="BO202" s="416" t="str">
        <f t="shared" si="154"/>
        <v/>
      </c>
      <c r="BP202" s="416" t="str">
        <f t="shared" si="155"/>
        <v/>
      </c>
      <c r="BQ202" s="416" t="str">
        <f t="shared" si="156"/>
        <v/>
      </c>
      <c r="BR202" s="416" t="str">
        <f t="shared" si="157"/>
        <v/>
      </c>
      <c r="BS202" s="416" t="str">
        <f t="shared" si="158"/>
        <v/>
      </c>
      <c r="BT202" s="416" t="str">
        <f t="shared" si="159"/>
        <v/>
      </c>
      <c r="BU202" s="416" t="str">
        <f t="shared" si="160"/>
        <v/>
      </c>
      <c r="BV202" s="416" t="str">
        <f t="shared" si="161"/>
        <v/>
      </c>
      <c r="BW202" s="416" t="str">
        <f t="shared" si="162"/>
        <v/>
      </c>
      <c r="BX202" s="416" t="str">
        <f t="shared" si="163"/>
        <v/>
      </c>
      <c r="BY202" s="416" t="str">
        <f t="shared" si="164"/>
        <v/>
      </c>
      <c r="BZ202" s="416" t="str">
        <f t="shared" si="165"/>
        <v/>
      </c>
      <c r="CA202" s="416" t="str">
        <f t="shared" si="166"/>
        <v/>
      </c>
      <c r="CB202" s="416" t="str">
        <f t="shared" si="167"/>
        <v/>
      </c>
      <c r="CC202" s="416" t="str">
        <f t="shared" si="168"/>
        <v/>
      </c>
      <c r="CD202" s="416" t="str">
        <f t="shared" si="169"/>
        <v/>
      </c>
      <c r="CE202" s="416" t="str">
        <f t="shared" si="170"/>
        <v/>
      </c>
      <c r="CF202" s="416" t="str">
        <f t="shared" si="171"/>
        <v/>
      </c>
      <c r="CG202" s="416" t="str">
        <f t="shared" si="172"/>
        <v/>
      </c>
      <c r="CH202" s="416" t="str">
        <f t="shared" si="173"/>
        <v/>
      </c>
      <c r="CI202" s="416" t="str">
        <f t="shared" si="174"/>
        <v/>
      </c>
      <c r="CJ202" s="416" t="str">
        <f t="shared" si="175"/>
        <v/>
      </c>
      <c r="CK202" s="416" t="str">
        <f t="shared" si="176"/>
        <v/>
      </c>
    </row>
    <row r="203" spans="1:89" ht="16.5">
      <c r="A203" s="3">
        <v>307</v>
      </c>
      <c r="B203" s="3" t="str">
        <v>AC-5</v>
      </c>
      <c r="C203" s="3" t="str">
        <v>WS433-AC-5</v>
      </c>
      <c r="D203" s="3" t="str">
        <v>|SKU|Firmware Version|Item codes|Hardware Version|FW Released Date (DD/MMM/YYYY)|Summary Information about FW|Sensor Type ID|SKU Name for Software|Edit Date
(DD/MMM/YYYY)|Edit by|Edit Content|Status (Draft, Final)|||||||</v>
      </c>
      <c r="E203" s="3" t="str">
        <v>|WS433-AC|5|WS433-AC-11|n/a|44986|First firmware|5|Daviteq Sub-Ghz AC Current Node|44990|||Final|||||||</v>
      </c>
      <c r="F203" s="3" t="str">
        <f t="shared" si="136"/>
        <v>WS433-AC</v>
      </c>
      <c r="G203" s="3" t="str">
        <f t="shared" si="133"/>
        <v>5</v>
      </c>
      <c r="H203" s="50" t="str">
        <f t="shared" si="134"/>
        <v>n/a</v>
      </c>
      <c r="I203" s="50" t="str">
        <f t="shared" si="135"/>
        <v>WS433-AC-11</v>
      </c>
      <c r="J203" s="3" t="str" cm="1">
        <f t="array" ref="J203">_xlfn.TEXTSPLIT(I203,CHAR(10),,TRUE,0)</f>
        <v>WS433-AC-11</v>
      </c>
      <c r="AX203" s="416" t="str">
        <f t="shared" si="137"/>
        <v>WS433-AC-11|n/a|5\WS433-AC</v>
      </c>
      <c r="AY203" s="416" t="str">
        <f t="shared" si="138"/>
        <v/>
      </c>
      <c r="AZ203" s="416" t="str">
        <f t="shared" si="139"/>
        <v/>
      </c>
      <c r="BA203" s="416" t="str">
        <f t="shared" si="140"/>
        <v/>
      </c>
      <c r="BB203" s="416" t="str">
        <f t="shared" si="141"/>
        <v/>
      </c>
      <c r="BC203" s="416" t="str">
        <f t="shared" si="142"/>
        <v/>
      </c>
      <c r="BD203" s="416" t="str">
        <f t="shared" si="143"/>
        <v/>
      </c>
      <c r="BE203" s="416" t="str">
        <f t="shared" si="144"/>
        <v/>
      </c>
      <c r="BF203" s="416" t="str">
        <f t="shared" si="145"/>
        <v/>
      </c>
      <c r="BG203" s="416" t="str">
        <f t="shared" si="146"/>
        <v/>
      </c>
      <c r="BH203" s="416" t="str">
        <f t="shared" si="147"/>
        <v/>
      </c>
      <c r="BI203" s="416" t="str">
        <f t="shared" si="148"/>
        <v/>
      </c>
      <c r="BJ203" s="416" t="str">
        <f t="shared" si="149"/>
        <v/>
      </c>
      <c r="BK203" s="416" t="str">
        <f t="shared" si="150"/>
        <v/>
      </c>
      <c r="BL203" s="416" t="str">
        <f t="shared" si="151"/>
        <v/>
      </c>
      <c r="BM203" s="416" t="str">
        <f t="shared" si="152"/>
        <v/>
      </c>
      <c r="BN203" s="416" t="str">
        <f t="shared" si="153"/>
        <v/>
      </c>
      <c r="BO203" s="416" t="str">
        <f t="shared" si="154"/>
        <v/>
      </c>
      <c r="BP203" s="416" t="str">
        <f t="shared" si="155"/>
        <v/>
      </c>
      <c r="BQ203" s="416" t="str">
        <f t="shared" si="156"/>
        <v/>
      </c>
      <c r="BR203" s="416" t="str">
        <f t="shared" si="157"/>
        <v/>
      </c>
      <c r="BS203" s="416" t="str">
        <f t="shared" si="158"/>
        <v/>
      </c>
      <c r="BT203" s="416" t="str">
        <f t="shared" si="159"/>
        <v/>
      </c>
      <c r="BU203" s="416" t="str">
        <f t="shared" si="160"/>
        <v/>
      </c>
      <c r="BV203" s="416" t="str">
        <f t="shared" si="161"/>
        <v/>
      </c>
      <c r="BW203" s="416" t="str">
        <f t="shared" si="162"/>
        <v/>
      </c>
      <c r="BX203" s="416" t="str">
        <f t="shared" si="163"/>
        <v/>
      </c>
      <c r="BY203" s="416" t="str">
        <f t="shared" si="164"/>
        <v/>
      </c>
      <c r="BZ203" s="416" t="str">
        <f t="shared" si="165"/>
        <v/>
      </c>
      <c r="CA203" s="416" t="str">
        <f t="shared" si="166"/>
        <v/>
      </c>
      <c r="CB203" s="416" t="str">
        <f t="shared" si="167"/>
        <v/>
      </c>
      <c r="CC203" s="416" t="str">
        <f t="shared" si="168"/>
        <v/>
      </c>
      <c r="CD203" s="416" t="str">
        <f t="shared" si="169"/>
        <v/>
      </c>
      <c r="CE203" s="416" t="str">
        <f t="shared" si="170"/>
        <v/>
      </c>
      <c r="CF203" s="416" t="str">
        <f t="shared" si="171"/>
        <v/>
      </c>
      <c r="CG203" s="416" t="str">
        <f t="shared" si="172"/>
        <v/>
      </c>
      <c r="CH203" s="416" t="str">
        <f t="shared" si="173"/>
        <v/>
      </c>
      <c r="CI203" s="416" t="str">
        <f t="shared" si="174"/>
        <v/>
      </c>
      <c r="CJ203" s="416" t="str">
        <f t="shared" si="175"/>
        <v/>
      </c>
      <c r="CK203" s="416" t="str">
        <f t="shared" si="176"/>
        <v/>
      </c>
    </row>
    <row r="204" spans="1:89" ht="82.5">
      <c r="A204" s="3">
        <v>308</v>
      </c>
      <c r="B204" s="3" t="str">
        <v>DIS-5</v>
      </c>
      <c r="C204" s="3" t="str">
        <v>WS433-DIS-5</v>
      </c>
      <c r="D204" s="3" t="str">
        <v>|SKU|Firmware Version|Item codes|Hardware Version|FW Released Date (DD/MMM/YYYY)|Summary Information about FW|Sensor Type ID|SKU Name for Software|Edit Date
(DD/MMM/YYYY)|Edit by|Edit Content|Status (Draft, Final)|||||||</v>
      </c>
      <c r="E204" s="3" t="str">
        <v>|WS433-DIS|5|WS433-DI-12
WS433-DI-14
WS433-BTN-01
WS433-PIR-01
WS433-DSW-01|n/a|44986|First firmware|7|Daviteq Sub-Ghz Digital Status Input Node|44990|||Final|||||||</v>
      </c>
      <c r="F204" s="3" t="str">
        <f t="shared" si="136"/>
        <v>WS433-DIS</v>
      </c>
      <c r="G204" s="3" t="str">
        <f t="shared" si="133"/>
        <v>5</v>
      </c>
      <c r="H204" s="50" t="str">
        <f t="shared" si="134"/>
        <v>n/a</v>
      </c>
      <c r="I204" s="50" t="str">
        <f t="shared" si="135"/>
        <v>WS433-DI-12
WS433-DI-14
WS433-BTN-01
WS433-PIR-01
WS433-DSW-01</v>
      </c>
      <c r="J204" s="3" t="str" cm="1">
        <f t="array" ref="J204:N204">_xlfn.TEXTSPLIT(I204,CHAR(10),,TRUE,0)</f>
        <v>WS433-DI-12</v>
      </c>
      <c r="K204" s="3" t="str">
        <v>WS433-DI-14</v>
      </c>
      <c r="L204" s="3" t="str">
        <v>WS433-BTN-01</v>
      </c>
      <c r="M204" s="3" t="str">
        <v>WS433-PIR-01</v>
      </c>
      <c r="N204" s="3" t="str">
        <v>WS433-DSW-01</v>
      </c>
      <c r="AX204" s="416" t="str">
        <f t="shared" si="137"/>
        <v>WS433-DI-12|n/a|5\WS433-DIS</v>
      </c>
      <c r="AY204" s="416" t="str">
        <f t="shared" si="138"/>
        <v>WS433-DI-14|n/a|5\WS433-DIS</v>
      </c>
      <c r="AZ204" s="416" t="str">
        <f t="shared" si="139"/>
        <v>WS433-BTN-01|n/a|5\WS433-DIS</v>
      </c>
      <c r="BA204" s="416" t="str">
        <f t="shared" si="140"/>
        <v>WS433-PIR-01|n/a|5\WS433-DIS</v>
      </c>
      <c r="BB204" s="416" t="str">
        <f t="shared" si="141"/>
        <v>WS433-DSW-01|n/a|5\WS433-DIS</v>
      </c>
      <c r="BC204" s="416" t="str">
        <f t="shared" si="142"/>
        <v/>
      </c>
      <c r="BD204" s="416" t="str">
        <f t="shared" si="143"/>
        <v/>
      </c>
      <c r="BE204" s="416" t="str">
        <f t="shared" si="144"/>
        <v/>
      </c>
      <c r="BF204" s="416" t="str">
        <f t="shared" si="145"/>
        <v/>
      </c>
      <c r="BG204" s="416" t="str">
        <f t="shared" si="146"/>
        <v/>
      </c>
      <c r="BH204" s="416" t="str">
        <f t="shared" si="147"/>
        <v/>
      </c>
      <c r="BI204" s="416" t="str">
        <f t="shared" si="148"/>
        <v/>
      </c>
      <c r="BJ204" s="416" t="str">
        <f t="shared" si="149"/>
        <v/>
      </c>
      <c r="BK204" s="416" t="str">
        <f t="shared" si="150"/>
        <v/>
      </c>
      <c r="BL204" s="416" t="str">
        <f t="shared" si="151"/>
        <v/>
      </c>
      <c r="BM204" s="416" t="str">
        <f t="shared" si="152"/>
        <v/>
      </c>
      <c r="BN204" s="416" t="str">
        <f t="shared" si="153"/>
        <v/>
      </c>
      <c r="BO204" s="416" t="str">
        <f t="shared" si="154"/>
        <v/>
      </c>
      <c r="BP204" s="416" t="str">
        <f t="shared" si="155"/>
        <v/>
      </c>
      <c r="BQ204" s="416" t="str">
        <f t="shared" si="156"/>
        <v/>
      </c>
      <c r="BR204" s="416" t="str">
        <f t="shared" si="157"/>
        <v/>
      </c>
      <c r="BS204" s="416" t="str">
        <f t="shared" si="158"/>
        <v/>
      </c>
      <c r="BT204" s="416" t="str">
        <f t="shared" si="159"/>
        <v/>
      </c>
      <c r="BU204" s="416" t="str">
        <f t="shared" si="160"/>
        <v/>
      </c>
      <c r="BV204" s="416" t="str">
        <f t="shared" si="161"/>
        <v/>
      </c>
      <c r="BW204" s="416" t="str">
        <f t="shared" si="162"/>
        <v/>
      </c>
      <c r="BX204" s="416" t="str">
        <f t="shared" si="163"/>
        <v/>
      </c>
      <c r="BY204" s="416" t="str">
        <f t="shared" si="164"/>
        <v/>
      </c>
      <c r="BZ204" s="416" t="str">
        <f t="shared" si="165"/>
        <v/>
      </c>
      <c r="CA204" s="416" t="str">
        <f t="shared" si="166"/>
        <v/>
      </c>
      <c r="CB204" s="416" t="str">
        <f t="shared" si="167"/>
        <v/>
      </c>
      <c r="CC204" s="416" t="str">
        <f t="shared" si="168"/>
        <v/>
      </c>
      <c r="CD204" s="416" t="str">
        <f t="shared" si="169"/>
        <v/>
      </c>
      <c r="CE204" s="416" t="str">
        <f t="shared" si="170"/>
        <v/>
      </c>
      <c r="CF204" s="416" t="str">
        <f t="shared" si="171"/>
        <v/>
      </c>
      <c r="CG204" s="416" t="str">
        <f t="shared" si="172"/>
        <v/>
      </c>
      <c r="CH204" s="416" t="str">
        <f t="shared" si="173"/>
        <v/>
      </c>
      <c r="CI204" s="416" t="str">
        <f t="shared" si="174"/>
        <v/>
      </c>
      <c r="CJ204" s="416" t="str">
        <f t="shared" si="175"/>
        <v/>
      </c>
      <c r="CK204" s="416" t="str">
        <f t="shared" si="176"/>
        <v/>
      </c>
    </row>
    <row r="205" spans="1:89" ht="33">
      <c r="A205" s="3">
        <v>309</v>
      </c>
      <c r="B205" s="3" t="str">
        <v>DIC-5</v>
      </c>
      <c r="C205" s="3" t="str">
        <v>WS433-DIC-5</v>
      </c>
      <c r="D205" s="3" t="str">
        <v>|SKU|Firmware Version|Item codes|Hardware Version|FW Released Date (DD/MMM/YYYY)|Summary Information about FW|Sensor Type ID|SKU Name for Software|Edit Date
(DD/MMM/YYYY)|Edit by|Edit Content|Status (Draft, Final)|||||||</v>
      </c>
      <c r="E205" s="3" t="str">
        <v>|WS433-DIC|5|WS433-DI-12
WS433-DI-14|n/a|44986|First firmware|6|Daviteq Sub-Ghz Digital Counter|44990|||Final|||||||</v>
      </c>
      <c r="F205" s="3" t="str">
        <f t="shared" si="136"/>
        <v>WS433-DIC</v>
      </c>
      <c r="G205" s="3" t="str">
        <f t="shared" si="133"/>
        <v>5</v>
      </c>
      <c r="H205" s="50" t="str">
        <f t="shared" si="134"/>
        <v>n/a</v>
      </c>
      <c r="I205" s="50" t="str">
        <f t="shared" si="135"/>
        <v>WS433-DI-12
WS433-DI-14</v>
      </c>
      <c r="J205" s="3" t="str" cm="1">
        <f t="array" ref="J205:K205">_xlfn.TEXTSPLIT(I205,CHAR(10),,TRUE,0)</f>
        <v>WS433-DI-12</v>
      </c>
      <c r="K205" s="3" t="str">
        <v>WS433-DI-14</v>
      </c>
      <c r="AX205" s="416" t="str">
        <f t="shared" si="137"/>
        <v>WS433-DI-12|n/a|5\WS433-DIC</v>
      </c>
      <c r="AY205" s="416" t="str">
        <f t="shared" si="138"/>
        <v>WS433-DI-14|n/a|5\WS433-DIC</v>
      </c>
      <c r="AZ205" s="416" t="str">
        <f t="shared" si="139"/>
        <v/>
      </c>
      <c r="BA205" s="416" t="str">
        <f t="shared" si="140"/>
        <v/>
      </c>
      <c r="BB205" s="416" t="str">
        <f t="shared" si="141"/>
        <v/>
      </c>
      <c r="BC205" s="416" t="str">
        <f t="shared" si="142"/>
        <v/>
      </c>
      <c r="BD205" s="416" t="str">
        <f t="shared" si="143"/>
        <v/>
      </c>
      <c r="BE205" s="416" t="str">
        <f t="shared" si="144"/>
        <v/>
      </c>
      <c r="BF205" s="416" t="str">
        <f t="shared" si="145"/>
        <v/>
      </c>
      <c r="BG205" s="416" t="str">
        <f t="shared" si="146"/>
        <v/>
      </c>
      <c r="BH205" s="416" t="str">
        <f t="shared" si="147"/>
        <v/>
      </c>
      <c r="BI205" s="416" t="str">
        <f t="shared" si="148"/>
        <v/>
      </c>
      <c r="BJ205" s="416" t="str">
        <f t="shared" si="149"/>
        <v/>
      </c>
      <c r="BK205" s="416" t="str">
        <f t="shared" si="150"/>
        <v/>
      </c>
      <c r="BL205" s="416" t="str">
        <f t="shared" si="151"/>
        <v/>
      </c>
      <c r="BM205" s="416" t="str">
        <f t="shared" si="152"/>
        <v/>
      </c>
      <c r="BN205" s="416" t="str">
        <f t="shared" si="153"/>
        <v/>
      </c>
      <c r="BO205" s="416" t="str">
        <f t="shared" si="154"/>
        <v/>
      </c>
      <c r="BP205" s="416" t="str">
        <f t="shared" si="155"/>
        <v/>
      </c>
      <c r="BQ205" s="416" t="str">
        <f t="shared" si="156"/>
        <v/>
      </c>
      <c r="BR205" s="416" t="str">
        <f t="shared" si="157"/>
        <v/>
      </c>
      <c r="BS205" s="416" t="str">
        <f t="shared" si="158"/>
        <v/>
      </c>
      <c r="BT205" s="416" t="str">
        <f t="shared" si="159"/>
        <v/>
      </c>
      <c r="BU205" s="416" t="str">
        <f t="shared" si="160"/>
        <v/>
      </c>
      <c r="BV205" s="416" t="str">
        <f t="shared" si="161"/>
        <v/>
      </c>
      <c r="BW205" s="416" t="str">
        <f t="shared" si="162"/>
        <v/>
      </c>
      <c r="BX205" s="416" t="str">
        <f t="shared" si="163"/>
        <v/>
      </c>
      <c r="BY205" s="416" t="str">
        <f t="shared" si="164"/>
        <v/>
      </c>
      <c r="BZ205" s="416" t="str">
        <f t="shared" si="165"/>
        <v/>
      </c>
      <c r="CA205" s="416" t="str">
        <f t="shared" si="166"/>
        <v/>
      </c>
      <c r="CB205" s="416" t="str">
        <f t="shared" si="167"/>
        <v/>
      </c>
      <c r="CC205" s="416" t="str">
        <f t="shared" si="168"/>
        <v/>
      </c>
      <c r="CD205" s="416" t="str">
        <f t="shared" si="169"/>
        <v/>
      </c>
      <c r="CE205" s="416" t="str">
        <f t="shared" si="170"/>
        <v/>
      </c>
      <c r="CF205" s="416" t="str">
        <f t="shared" si="171"/>
        <v/>
      </c>
      <c r="CG205" s="416" t="str">
        <f t="shared" si="172"/>
        <v/>
      </c>
      <c r="CH205" s="416" t="str">
        <f t="shared" si="173"/>
        <v/>
      </c>
      <c r="CI205" s="416" t="str">
        <f t="shared" si="174"/>
        <v/>
      </c>
      <c r="CJ205" s="416" t="str">
        <f t="shared" si="175"/>
        <v/>
      </c>
      <c r="CK205" s="416" t="str">
        <f t="shared" si="176"/>
        <v/>
      </c>
    </row>
    <row r="206" spans="1:89" ht="33">
      <c r="A206" s="3">
        <v>310</v>
      </c>
      <c r="B206" s="3" t="str">
        <v>RL-5</v>
      </c>
      <c r="C206" s="3" t="str">
        <v>WS433-RL-5</v>
      </c>
      <c r="D206" s="3" t="str">
        <v>|SKU|Firmware Version|Item codes|Hardware Version|FW Released Date (DD/MMM/YYYY)|Summary Information about FW|Sensor Type ID|SKU Name for Software|Edit Date
(DD/MMM/YYYY)|Edit by|Edit Content|Status (Draft, Final)|||||||</v>
      </c>
      <c r="E206" s="3" t="str">
        <v>|WS433-RL|5|WS433-RL-12
WS433-RL-14|n/a|44986|First firmware|10|Daviteq Sub-Ghz Relay|44990|||Final|||||||</v>
      </c>
      <c r="F206" s="3" t="str">
        <f t="shared" si="136"/>
        <v>WS433-RL</v>
      </c>
      <c r="G206" s="3" t="str">
        <f t="shared" si="133"/>
        <v>5</v>
      </c>
      <c r="H206" s="50" t="str">
        <f t="shared" si="134"/>
        <v>n/a</v>
      </c>
      <c r="I206" s="50" t="str">
        <f t="shared" si="135"/>
        <v>WS433-RL-12
WS433-RL-14</v>
      </c>
      <c r="J206" s="3" t="str" cm="1">
        <f t="array" ref="J206:K206">_xlfn.TEXTSPLIT(I206,CHAR(10),,TRUE,0)</f>
        <v>WS433-RL-12</v>
      </c>
      <c r="K206" s="3" t="str">
        <v>WS433-RL-14</v>
      </c>
      <c r="AX206" s="416" t="str">
        <f t="shared" si="137"/>
        <v>WS433-RL-12|n/a|5\WS433-RL</v>
      </c>
      <c r="AY206" s="416" t="str">
        <f t="shared" si="138"/>
        <v>WS433-RL-14|n/a|5\WS433-RL</v>
      </c>
      <c r="AZ206" s="416" t="str">
        <f t="shared" si="139"/>
        <v/>
      </c>
      <c r="BA206" s="416" t="str">
        <f t="shared" si="140"/>
        <v/>
      </c>
      <c r="BB206" s="416" t="str">
        <f t="shared" si="141"/>
        <v/>
      </c>
      <c r="BC206" s="416" t="str">
        <f t="shared" si="142"/>
        <v/>
      </c>
      <c r="BD206" s="416" t="str">
        <f t="shared" si="143"/>
        <v/>
      </c>
      <c r="BE206" s="416" t="str">
        <f t="shared" si="144"/>
        <v/>
      </c>
      <c r="BF206" s="416" t="str">
        <f t="shared" si="145"/>
        <v/>
      </c>
      <c r="BG206" s="416" t="str">
        <f t="shared" si="146"/>
        <v/>
      </c>
      <c r="BH206" s="416" t="str">
        <f t="shared" si="147"/>
        <v/>
      </c>
      <c r="BI206" s="416" t="str">
        <f t="shared" si="148"/>
        <v/>
      </c>
      <c r="BJ206" s="416" t="str">
        <f t="shared" si="149"/>
        <v/>
      </c>
      <c r="BK206" s="416" t="str">
        <f t="shared" si="150"/>
        <v/>
      </c>
      <c r="BL206" s="416" t="str">
        <f t="shared" si="151"/>
        <v/>
      </c>
      <c r="BM206" s="416" t="str">
        <f t="shared" si="152"/>
        <v/>
      </c>
      <c r="BN206" s="416" t="str">
        <f t="shared" si="153"/>
        <v/>
      </c>
      <c r="BO206" s="416" t="str">
        <f t="shared" si="154"/>
        <v/>
      </c>
      <c r="BP206" s="416" t="str">
        <f t="shared" si="155"/>
        <v/>
      </c>
      <c r="BQ206" s="416" t="str">
        <f t="shared" si="156"/>
        <v/>
      </c>
      <c r="BR206" s="416" t="str">
        <f t="shared" si="157"/>
        <v/>
      </c>
      <c r="BS206" s="416" t="str">
        <f t="shared" si="158"/>
        <v/>
      </c>
      <c r="BT206" s="416" t="str">
        <f t="shared" si="159"/>
        <v/>
      </c>
      <c r="BU206" s="416" t="str">
        <f t="shared" si="160"/>
        <v/>
      </c>
      <c r="BV206" s="416" t="str">
        <f t="shared" si="161"/>
        <v/>
      </c>
      <c r="BW206" s="416" t="str">
        <f t="shared" si="162"/>
        <v/>
      </c>
      <c r="BX206" s="416" t="str">
        <f t="shared" si="163"/>
        <v/>
      </c>
      <c r="BY206" s="416" t="str">
        <f t="shared" si="164"/>
        <v/>
      </c>
      <c r="BZ206" s="416" t="str">
        <f t="shared" si="165"/>
        <v/>
      </c>
      <c r="CA206" s="416" t="str">
        <f t="shared" si="166"/>
        <v/>
      </c>
      <c r="CB206" s="416" t="str">
        <f t="shared" si="167"/>
        <v/>
      </c>
      <c r="CC206" s="416" t="str">
        <f t="shared" si="168"/>
        <v/>
      </c>
      <c r="CD206" s="416" t="str">
        <f t="shared" si="169"/>
        <v/>
      </c>
      <c r="CE206" s="416" t="str">
        <f t="shared" si="170"/>
        <v/>
      </c>
      <c r="CF206" s="416" t="str">
        <f t="shared" si="171"/>
        <v/>
      </c>
      <c r="CG206" s="416" t="str">
        <f t="shared" si="172"/>
        <v/>
      </c>
      <c r="CH206" s="416" t="str">
        <f t="shared" si="173"/>
        <v/>
      </c>
      <c r="CI206" s="416" t="str">
        <f t="shared" si="174"/>
        <v/>
      </c>
      <c r="CJ206" s="416" t="str">
        <f t="shared" si="175"/>
        <v/>
      </c>
      <c r="CK206" s="416" t="str">
        <f t="shared" si="176"/>
        <v/>
      </c>
    </row>
    <row r="207" spans="1:89" ht="33">
      <c r="A207" s="3">
        <v>311</v>
      </c>
      <c r="B207" s="3" t="str">
        <v>O2-6</v>
      </c>
      <c r="C207" s="3" t="str">
        <v>WS433-O2-6</v>
      </c>
      <c r="D207" s="3" t="str">
        <v>|SKU|Firmware Version|Item codes|Hardware Version|FW Released Date (DD/MMM/YYYY)|Summary Information about FW|Sensor Type ID|SKU Name for Software|Edit Date
(DD/MMM/YYYY)|Edit by|Edit Content|Status (Draft, Final)|||||||</v>
      </c>
      <c r="E207" s="3" t="str">
        <v>|WS433-O2|6|WS433-O2-01
WS433-O2-02|n/a|44986|First firmware|9|Daviteq Sub-Ghz Oxygen Sensor|44990|||Final|||||||</v>
      </c>
      <c r="F207" s="3" t="str">
        <f t="shared" si="136"/>
        <v>WS433-O2</v>
      </c>
      <c r="G207" s="3" t="str">
        <f t="shared" si="133"/>
        <v>6</v>
      </c>
      <c r="H207" s="50" t="str">
        <f t="shared" si="134"/>
        <v>n/a</v>
      </c>
      <c r="I207" s="50" t="str">
        <f t="shared" si="135"/>
        <v>WS433-O2-01
WS433-O2-02</v>
      </c>
      <c r="J207" s="3" t="str" cm="1">
        <f t="array" ref="J207:K207">_xlfn.TEXTSPLIT(I207,CHAR(10),,TRUE,0)</f>
        <v>WS433-O2-01</v>
      </c>
      <c r="K207" s="3" t="str">
        <v>WS433-O2-02</v>
      </c>
      <c r="AX207" s="416" t="str">
        <f t="shared" si="137"/>
        <v>WS433-O2-01|n/a|6\WS433-O2</v>
      </c>
      <c r="AY207" s="416" t="str">
        <f t="shared" si="138"/>
        <v>WS433-O2-02|n/a|6\WS433-O2</v>
      </c>
      <c r="AZ207" s="416" t="str">
        <f t="shared" si="139"/>
        <v/>
      </c>
      <c r="BA207" s="416" t="str">
        <f t="shared" si="140"/>
        <v/>
      </c>
      <c r="BB207" s="416" t="str">
        <f t="shared" si="141"/>
        <v/>
      </c>
      <c r="BC207" s="416" t="str">
        <f t="shared" si="142"/>
        <v/>
      </c>
      <c r="BD207" s="416" t="str">
        <f t="shared" si="143"/>
        <v/>
      </c>
      <c r="BE207" s="416" t="str">
        <f t="shared" si="144"/>
        <v/>
      </c>
      <c r="BF207" s="416" t="str">
        <f t="shared" si="145"/>
        <v/>
      </c>
      <c r="BG207" s="416" t="str">
        <f t="shared" si="146"/>
        <v/>
      </c>
      <c r="BH207" s="416" t="str">
        <f t="shared" si="147"/>
        <v/>
      </c>
      <c r="BI207" s="416" t="str">
        <f t="shared" si="148"/>
        <v/>
      </c>
      <c r="BJ207" s="416" t="str">
        <f t="shared" si="149"/>
        <v/>
      </c>
      <c r="BK207" s="416" t="str">
        <f t="shared" si="150"/>
        <v/>
      </c>
      <c r="BL207" s="416" t="str">
        <f t="shared" si="151"/>
        <v/>
      </c>
      <c r="BM207" s="416" t="str">
        <f t="shared" si="152"/>
        <v/>
      </c>
      <c r="BN207" s="416" t="str">
        <f t="shared" si="153"/>
        <v/>
      </c>
      <c r="BO207" s="416" t="str">
        <f t="shared" si="154"/>
        <v/>
      </c>
      <c r="BP207" s="416" t="str">
        <f t="shared" si="155"/>
        <v/>
      </c>
      <c r="BQ207" s="416" t="str">
        <f t="shared" si="156"/>
        <v/>
      </c>
      <c r="BR207" s="416" t="str">
        <f t="shared" si="157"/>
        <v/>
      </c>
      <c r="BS207" s="416" t="str">
        <f t="shared" si="158"/>
        <v/>
      </c>
      <c r="BT207" s="416" t="str">
        <f t="shared" si="159"/>
        <v/>
      </c>
      <c r="BU207" s="416" t="str">
        <f t="shared" si="160"/>
        <v/>
      </c>
      <c r="BV207" s="416" t="str">
        <f t="shared" si="161"/>
        <v/>
      </c>
      <c r="BW207" s="416" t="str">
        <f t="shared" si="162"/>
        <v/>
      </c>
      <c r="BX207" s="416" t="str">
        <f t="shared" si="163"/>
        <v/>
      </c>
      <c r="BY207" s="416" t="str">
        <f t="shared" si="164"/>
        <v/>
      </c>
      <c r="BZ207" s="416" t="str">
        <f t="shared" si="165"/>
        <v/>
      </c>
      <c r="CA207" s="416" t="str">
        <f t="shared" si="166"/>
        <v/>
      </c>
      <c r="CB207" s="416" t="str">
        <f t="shared" si="167"/>
        <v/>
      </c>
      <c r="CC207" s="416" t="str">
        <f t="shared" si="168"/>
        <v/>
      </c>
      <c r="CD207" s="416" t="str">
        <f t="shared" si="169"/>
        <v/>
      </c>
      <c r="CE207" s="416" t="str">
        <f t="shared" si="170"/>
        <v/>
      </c>
      <c r="CF207" s="416" t="str">
        <f t="shared" si="171"/>
        <v/>
      </c>
      <c r="CG207" s="416" t="str">
        <f t="shared" si="172"/>
        <v/>
      </c>
      <c r="CH207" s="416" t="str">
        <f t="shared" si="173"/>
        <v/>
      </c>
      <c r="CI207" s="416" t="str">
        <f t="shared" si="174"/>
        <v/>
      </c>
      <c r="CJ207" s="416" t="str">
        <f t="shared" si="175"/>
        <v/>
      </c>
      <c r="CK207" s="416" t="str">
        <f t="shared" si="176"/>
        <v/>
      </c>
    </row>
    <row r="208" spans="1:89" ht="16.5">
      <c r="A208" s="3">
        <v>312</v>
      </c>
      <c r="B208" s="3" t="str">
        <v>AI-5</v>
      </c>
      <c r="C208" s="3" t="str">
        <v>WS433-AI-5</v>
      </c>
      <c r="D208" s="3" t="str">
        <v>|SKU|Firmware Version|Item codes|Hardware Version|FW Released Date (DD/MMM/YYYY)|Summary Information about FW|Sensor Type ID|SKU Name for Software|Edit Date
(DD/MMM/YYYY)|Edit by|Edit Content|Status (Draft, Final)|||||||</v>
      </c>
      <c r="E208" s="3" t="str">
        <v>|WS433-AI|5|WS433-MA-21|n/a|44986|First firmware|9|Daviteq Sub-Ghz Analog Input|44990|||Final|||||||</v>
      </c>
      <c r="F208" s="3" t="str">
        <f t="shared" si="136"/>
        <v>WS433-AI</v>
      </c>
      <c r="G208" s="3" t="str">
        <f t="shared" si="133"/>
        <v>5</v>
      </c>
      <c r="H208" s="50" t="str">
        <f t="shared" si="134"/>
        <v>n/a</v>
      </c>
      <c r="I208" s="50" t="str">
        <f t="shared" si="135"/>
        <v>WS433-MA-21</v>
      </c>
      <c r="J208" s="3" t="str" cm="1">
        <f t="array" ref="J208">_xlfn.TEXTSPLIT(I208,CHAR(10),,TRUE,0)</f>
        <v>WS433-MA-21</v>
      </c>
      <c r="AX208" s="416" t="str">
        <f t="shared" si="137"/>
        <v>WS433-MA-21|n/a|5\WS433-AI</v>
      </c>
      <c r="AY208" s="416" t="str">
        <f t="shared" si="138"/>
        <v/>
      </c>
      <c r="AZ208" s="416" t="str">
        <f t="shared" si="139"/>
        <v/>
      </c>
      <c r="BA208" s="416" t="str">
        <f t="shared" si="140"/>
        <v/>
      </c>
      <c r="BB208" s="416" t="str">
        <f t="shared" si="141"/>
        <v/>
      </c>
      <c r="BC208" s="416" t="str">
        <f t="shared" si="142"/>
        <v/>
      </c>
      <c r="BD208" s="416" t="str">
        <f t="shared" si="143"/>
        <v/>
      </c>
      <c r="BE208" s="416" t="str">
        <f t="shared" si="144"/>
        <v/>
      </c>
      <c r="BF208" s="416" t="str">
        <f t="shared" si="145"/>
        <v/>
      </c>
      <c r="BG208" s="416" t="str">
        <f t="shared" si="146"/>
        <v/>
      </c>
      <c r="BH208" s="416" t="str">
        <f t="shared" si="147"/>
        <v/>
      </c>
      <c r="BI208" s="416" t="str">
        <f t="shared" si="148"/>
        <v/>
      </c>
      <c r="BJ208" s="416" t="str">
        <f t="shared" si="149"/>
        <v/>
      </c>
      <c r="BK208" s="416" t="str">
        <f t="shared" si="150"/>
        <v/>
      </c>
      <c r="BL208" s="416" t="str">
        <f t="shared" si="151"/>
        <v/>
      </c>
      <c r="BM208" s="416" t="str">
        <f t="shared" si="152"/>
        <v/>
      </c>
      <c r="BN208" s="416" t="str">
        <f t="shared" si="153"/>
        <v/>
      </c>
      <c r="BO208" s="416" t="str">
        <f t="shared" si="154"/>
        <v/>
      </c>
      <c r="BP208" s="416" t="str">
        <f t="shared" si="155"/>
        <v/>
      </c>
      <c r="BQ208" s="416" t="str">
        <f t="shared" si="156"/>
        <v/>
      </c>
      <c r="BR208" s="416" t="str">
        <f t="shared" si="157"/>
        <v/>
      </c>
      <c r="BS208" s="416" t="str">
        <f t="shared" si="158"/>
        <v/>
      </c>
      <c r="BT208" s="416" t="str">
        <f t="shared" si="159"/>
        <v/>
      </c>
      <c r="BU208" s="416" t="str">
        <f t="shared" si="160"/>
        <v/>
      </c>
      <c r="BV208" s="416" t="str">
        <f t="shared" si="161"/>
        <v/>
      </c>
      <c r="BW208" s="416" t="str">
        <f t="shared" si="162"/>
        <v/>
      </c>
      <c r="BX208" s="416" t="str">
        <f t="shared" si="163"/>
        <v/>
      </c>
      <c r="BY208" s="416" t="str">
        <f t="shared" si="164"/>
        <v/>
      </c>
      <c r="BZ208" s="416" t="str">
        <f t="shared" si="165"/>
        <v/>
      </c>
      <c r="CA208" s="416" t="str">
        <f t="shared" si="166"/>
        <v/>
      </c>
      <c r="CB208" s="416" t="str">
        <f t="shared" si="167"/>
        <v/>
      </c>
      <c r="CC208" s="416" t="str">
        <f t="shared" si="168"/>
        <v/>
      </c>
      <c r="CD208" s="416" t="str">
        <f t="shared" si="169"/>
        <v/>
      </c>
      <c r="CE208" s="416" t="str">
        <f t="shared" si="170"/>
        <v/>
      </c>
      <c r="CF208" s="416" t="str">
        <f t="shared" si="171"/>
        <v/>
      </c>
      <c r="CG208" s="416" t="str">
        <f t="shared" si="172"/>
        <v/>
      </c>
      <c r="CH208" s="416" t="str">
        <f t="shared" si="173"/>
        <v/>
      </c>
      <c r="CI208" s="416" t="str">
        <f t="shared" si="174"/>
        <v/>
      </c>
      <c r="CJ208" s="416" t="str">
        <f t="shared" si="175"/>
        <v/>
      </c>
      <c r="CK208" s="416" t="str">
        <f t="shared" si="176"/>
        <v/>
      </c>
    </row>
    <row r="209" spans="1:89" ht="49.5">
      <c r="A209" s="3">
        <v>313</v>
      </c>
      <c r="B209" s="3" t="str">
        <v>AG-7</v>
      </c>
      <c r="C209" s="3" t="str">
        <v>WS433-AG-7</v>
      </c>
      <c r="D209" s="3" t="str">
        <v>|SKU|Firmware Version|Item codes|Hardware Version|FW Released Date (DD/MMM/YYYY)|Summary Information about FW|Sensor Type ID|SKU Name for Software|Edit Date
(DD/MMM/YYYY)|Edit by|Edit Content|Status (Draft, Final)|||||||</v>
      </c>
      <c r="E209" s="3" t="str">
        <v>|WS433-AG|7|WS433-AG-01
WS433-AG-02
WS433-AG-03S|n/a|44986|First firmware|13|Daviteq Sub-Ghz Tilt Sensor|44990|||Final|||||||</v>
      </c>
      <c r="F209" s="3" t="str">
        <f t="shared" si="136"/>
        <v>WS433-AG</v>
      </c>
      <c r="G209" s="3" t="str">
        <f t="shared" si="133"/>
        <v>7</v>
      </c>
      <c r="H209" s="50" t="str">
        <f t="shared" si="134"/>
        <v>n/a</v>
      </c>
      <c r="I209" s="50" t="str">
        <f t="shared" si="135"/>
        <v>WS433-AG-01
WS433-AG-02
WS433-AG-03S</v>
      </c>
      <c r="J209" s="3" t="str" cm="1">
        <f t="array" ref="J209:L209">_xlfn.TEXTSPLIT(I209,CHAR(10),,TRUE,0)</f>
        <v>WS433-AG-01</v>
      </c>
      <c r="K209" s="3" t="str">
        <v>WS433-AG-02</v>
      </c>
      <c r="L209" s="3" t="str">
        <v>WS433-AG-03S</v>
      </c>
      <c r="AX209" s="416" t="str">
        <f t="shared" si="137"/>
        <v>WS433-AG-01|n/a|7\WS433-AG</v>
      </c>
      <c r="AY209" s="416" t="str">
        <f t="shared" si="138"/>
        <v>WS433-AG-02|n/a|7\WS433-AG</v>
      </c>
      <c r="AZ209" s="416" t="str">
        <f t="shared" si="139"/>
        <v>WS433-AG-03S|n/a|7\WS433-AG</v>
      </c>
      <c r="BA209" s="416" t="str">
        <f t="shared" si="140"/>
        <v/>
      </c>
      <c r="BB209" s="416" t="str">
        <f t="shared" si="141"/>
        <v/>
      </c>
      <c r="BC209" s="416" t="str">
        <f t="shared" si="142"/>
        <v/>
      </c>
      <c r="BD209" s="416" t="str">
        <f t="shared" si="143"/>
        <v/>
      </c>
      <c r="BE209" s="416" t="str">
        <f t="shared" si="144"/>
        <v/>
      </c>
      <c r="BF209" s="416" t="str">
        <f t="shared" si="145"/>
        <v/>
      </c>
      <c r="BG209" s="416" t="str">
        <f t="shared" si="146"/>
        <v/>
      </c>
      <c r="BH209" s="416" t="str">
        <f t="shared" si="147"/>
        <v/>
      </c>
      <c r="BI209" s="416" t="str">
        <f t="shared" si="148"/>
        <v/>
      </c>
      <c r="BJ209" s="416" t="str">
        <f t="shared" si="149"/>
        <v/>
      </c>
      <c r="BK209" s="416" t="str">
        <f t="shared" si="150"/>
        <v/>
      </c>
      <c r="BL209" s="416" t="str">
        <f t="shared" si="151"/>
        <v/>
      </c>
      <c r="BM209" s="416" t="str">
        <f t="shared" si="152"/>
        <v/>
      </c>
      <c r="BN209" s="416" t="str">
        <f t="shared" si="153"/>
        <v/>
      </c>
      <c r="BO209" s="416" t="str">
        <f t="shared" si="154"/>
        <v/>
      </c>
      <c r="BP209" s="416" t="str">
        <f t="shared" si="155"/>
        <v/>
      </c>
      <c r="BQ209" s="416" t="str">
        <f t="shared" si="156"/>
        <v/>
      </c>
      <c r="BR209" s="416" t="str">
        <f t="shared" si="157"/>
        <v/>
      </c>
      <c r="BS209" s="416" t="str">
        <f t="shared" si="158"/>
        <v/>
      </c>
      <c r="BT209" s="416" t="str">
        <f t="shared" si="159"/>
        <v/>
      </c>
      <c r="BU209" s="416" t="str">
        <f t="shared" si="160"/>
        <v/>
      </c>
      <c r="BV209" s="416" t="str">
        <f t="shared" si="161"/>
        <v/>
      </c>
      <c r="BW209" s="416" t="str">
        <f t="shared" si="162"/>
        <v/>
      </c>
      <c r="BX209" s="416" t="str">
        <f t="shared" si="163"/>
        <v/>
      </c>
      <c r="BY209" s="416" t="str">
        <f t="shared" si="164"/>
        <v/>
      </c>
      <c r="BZ209" s="416" t="str">
        <f t="shared" si="165"/>
        <v/>
      </c>
      <c r="CA209" s="416" t="str">
        <f t="shared" si="166"/>
        <v/>
      </c>
      <c r="CB209" s="416" t="str">
        <f t="shared" si="167"/>
        <v/>
      </c>
      <c r="CC209" s="416" t="str">
        <f t="shared" si="168"/>
        <v/>
      </c>
      <c r="CD209" s="416" t="str">
        <f t="shared" si="169"/>
        <v/>
      </c>
      <c r="CE209" s="416" t="str">
        <f t="shared" si="170"/>
        <v/>
      </c>
      <c r="CF209" s="416" t="str">
        <f t="shared" si="171"/>
        <v/>
      </c>
      <c r="CG209" s="416" t="str">
        <f t="shared" si="172"/>
        <v/>
      </c>
      <c r="CH209" s="416" t="str">
        <f t="shared" si="173"/>
        <v/>
      </c>
      <c r="CI209" s="416" t="str">
        <f t="shared" si="174"/>
        <v/>
      </c>
      <c r="CJ209" s="416" t="str">
        <f t="shared" si="175"/>
        <v/>
      </c>
      <c r="CK209" s="416" t="str">
        <f t="shared" si="176"/>
        <v/>
      </c>
    </row>
    <row r="210" spans="1:89" ht="16.5">
      <c r="A210" s="3">
        <v>314</v>
      </c>
      <c r="B210" s="3" t="str">
        <v>LECK1-5</v>
      </c>
      <c r="C210" s="3" t="str">
        <v>WS433-LECK1-5</v>
      </c>
      <c r="D210" s="3" t="str">
        <v>|SKU|Firmware Version|Item codes|Hardware Version|FW Released Date (DD/MMM/YYYY)|Summary Information about FW|Sensor Type ID|SKU Name for Software|Edit Date
(DD/MMM/YYYY)|Edit by|Edit Content|Status (Draft, Final)|||||||</v>
      </c>
      <c r="E210" s="3" t="str">
        <v>|WS433-LECK1|5|WS433-LEC-K1|n/a|44986|First firmware|26|Daviteq Sub-Ghz EC Sensor|44990|||Final|||||||</v>
      </c>
      <c r="F210" s="3" t="str">
        <f t="shared" si="136"/>
        <v>WS433-LECK1</v>
      </c>
      <c r="G210" s="3" t="str">
        <f t="shared" si="133"/>
        <v>5</v>
      </c>
      <c r="H210" s="50" t="str">
        <f t="shared" si="134"/>
        <v>n/a</v>
      </c>
      <c r="I210" s="50" t="str">
        <f t="shared" si="135"/>
        <v>WS433-LEC-K1</v>
      </c>
      <c r="J210" s="3" t="str" cm="1">
        <f t="array" ref="J210">_xlfn.TEXTSPLIT(I210,CHAR(10),,TRUE,0)</f>
        <v>WS433-LEC-K1</v>
      </c>
      <c r="AX210" s="416" t="str">
        <f t="shared" si="137"/>
        <v>WS433-LEC-K1|n/a|5\WS433-LECK1</v>
      </c>
      <c r="AY210" s="416" t="str">
        <f t="shared" si="138"/>
        <v/>
      </c>
      <c r="AZ210" s="416" t="str">
        <f t="shared" si="139"/>
        <v/>
      </c>
      <c r="BA210" s="416" t="str">
        <f t="shared" si="140"/>
        <v/>
      </c>
      <c r="BB210" s="416" t="str">
        <f t="shared" si="141"/>
        <v/>
      </c>
      <c r="BC210" s="416" t="str">
        <f t="shared" si="142"/>
        <v/>
      </c>
      <c r="BD210" s="416" t="str">
        <f t="shared" si="143"/>
        <v/>
      </c>
      <c r="BE210" s="416" t="str">
        <f t="shared" si="144"/>
        <v/>
      </c>
      <c r="BF210" s="416" t="str">
        <f t="shared" si="145"/>
        <v/>
      </c>
      <c r="BG210" s="416" t="str">
        <f t="shared" si="146"/>
        <v/>
      </c>
      <c r="BH210" s="416" t="str">
        <f t="shared" si="147"/>
        <v/>
      </c>
      <c r="BI210" s="416" t="str">
        <f t="shared" si="148"/>
        <v/>
      </c>
      <c r="BJ210" s="416" t="str">
        <f t="shared" si="149"/>
        <v/>
      </c>
      <c r="BK210" s="416" t="str">
        <f t="shared" si="150"/>
        <v/>
      </c>
      <c r="BL210" s="416" t="str">
        <f t="shared" si="151"/>
        <v/>
      </c>
      <c r="BM210" s="416" t="str">
        <f t="shared" si="152"/>
        <v/>
      </c>
      <c r="BN210" s="416" t="str">
        <f t="shared" si="153"/>
        <v/>
      </c>
      <c r="BO210" s="416" t="str">
        <f t="shared" si="154"/>
        <v/>
      </c>
      <c r="BP210" s="416" t="str">
        <f t="shared" si="155"/>
        <v/>
      </c>
      <c r="BQ210" s="416" t="str">
        <f t="shared" si="156"/>
        <v/>
      </c>
      <c r="BR210" s="416" t="str">
        <f t="shared" si="157"/>
        <v/>
      </c>
      <c r="BS210" s="416" t="str">
        <f t="shared" si="158"/>
        <v/>
      </c>
      <c r="BT210" s="416" t="str">
        <f t="shared" si="159"/>
        <v/>
      </c>
      <c r="BU210" s="416" t="str">
        <f t="shared" si="160"/>
        <v/>
      </c>
      <c r="BV210" s="416" t="str">
        <f t="shared" si="161"/>
        <v/>
      </c>
      <c r="BW210" s="416" t="str">
        <f t="shared" si="162"/>
        <v/>
      </c>
      <c r="BX210" s="416" t="str">
        <f t="shared" si="163"/>
        <v/>
      </c>
      <c r="BY210" s="416" t="str">
        <f t="shared" si="164"/>
        <v/>
      </c>
      <c r="BZ210" s="416" t="str">
        <f t="shared" si="165"/>
        <v/>
      </c>
      <c r="CA210" s="416" t="str">
        <f t="shared" si="166"/>
        <v/>
      </c>
      <c r="CB210" s="416" t="str">
        <f t="shared" si="167"/>
        <v/>
      </c>
      <c r="CC210" s="416" t="str">
        <f t="shared" si="168"/>
        <v/>
      </c>
      <c r="CD210" s="416" t="str">
        <f t="shared" si="169"/>
        <v/>
      </c>
      <c r="CE210" s="416" t="str">
        <f t="shared" si="170"/>
        <v/>
      </c>
      <c r="CF210" s="416" t="str">
        <f t="shared" si="171"/>
        <v/>
      </c>
      <c r="CG210" s="416" t="str">
        <f t="shared" si="172"/>
        <v/>
      </c>
      <c r="CH210" s="416" t="str">
        <f t="shared" si="173"/>
        <v/>
      </c>
      <c r="CI210" s="416" t="str">
        <f t="shared" si="174"/>
        <v/>
      </c>
      <c r="CJ210" s="416" t="str">
        <f t="shared" si="175"/>
        <v/>
      </c>
      <c r="CK210" s="416" t="str">
        <f t="shared" si="176"/>
        <v/>
      </c>
    </row>
    <row r="211" spans="1:89" ht="16.5">
      <c r="A211" s="3">
        <v>315</v>
      </c>
      <c r="B211" s="3" t="str">
        <v>SMT01-7</v>
      </c>
      <c r="C211" s="3" t="str">
        <v>WS433-SMT01-7</v>
      </c>
      <c r="D211" s="3" t="str">
        <v>|SKU|Firmware Version|Item codes|Hardware Version|FW Released Date (DD/MMM/YYYY)|Summary Information about FW|Sensor Type ID|SKU Name for Software|Edit Date
(DD/MMM/YYYY)|Edit by|Edit Content|Status (Draft, Final)|||||||</v>
      </c>
      <c r="E211" s="3" t="str">
        <v>|WS433-SMT01|7|WS433-SMT-01|n/a|44986|First firmware|37|Daviteq Sub-Ghz 2-in-1 Soil Sensor|44990|||Final|||||||</v>
      </c>
      <c r="F211" s="3" t="str">
        <f t="shared" si="136"/>
        <v>WS433-SMT01</v>
      </c>
      <c r="G211" s="3" t="str">
        <f t="shared" si="133"/>
        <v>7</v>
      </c>
      <c r="H211" s="50" t="str">
        <f t="shared" si="134"/>
        <v>n/a</v>
      </c>
      <c r="I211" s="50" t="str">
        <f t="shared" si="135"/>
        <v>WS433-SMT-01</v>
      </c>
      <c r="J211" s="3" t="str" cm="1">
        <f t="array" ref="J211">_xlfn.TEXTSPLIT(I211,CHAR(10),,TRUE,0)</f>
        <v>WS433-SMT-01</v>
      </c>
      <c r="AX211" s="416" t="str">
        <f t="shared" si="137"/>
        <v>WS433-SMT-01|n/a|7\WS433-SMT01</v>
      </c>
      <c r="AY211" s="416" t="str">
        <f t="shared" si="138"/>
        <v/>
      </c>
      <c r="AZ211" s="416" t="str">
        <f t="shared" si="139"/>
        <v/>
      </c>
      <c r="BA211" s="416" t="str">
        <f t="shared" si="140"/>
        <v/>
      </c>
      <c r="BB211" s="416" t="str">
        <f t="shared" si="141"/>
        <v/>
      </c>
      <c r="BC211" s="416" t="str">
        <f t="shared" si="142"/>
        <v/>
      </c>
      <c r="BD211" s="416" t="str">
        <f t="shared" si="143"/>
        <v/>
      </c>
      <c r="BE211" s="416" t="str">
        <f t="shared" si="144"/>
        <v/>
      </c>
      <c r="BF211" s="416" t="str">
        <f t="shared" si="145"/>
        <v/>
      </c>
      <c r="BG211" s="416" t="str">
        <f t="shared" si="146"/>
        <v/>
      </c>
      <c r="BH211" s="416" t="str">
        <f t="shared" si="147"/>
        <v/>
      </c>
      <c r="BI211" s="416" t="str">
        <f t="shared" si="148"/>
        <v/>
      </c>
      <c r="BJ211" s="416" t="str">
        <f t="shared" si="149"/>
        <v/>
      </c>
      <c r="BK211" s="416" t="str">
        <f t="shared" si="150"/>
        <v/>
      </c>
      <c r="BL211" s="416" t="str">
        <f t="shared" si="151"/>
        <v/>
      </c>
      <c r="BM211" s="416" t="str">
        <f t="shared" si="152"/>
        <v/>
      </c>
      <c r="BN211" s="416" t="str">
        <f t="shared" si="153"/>
        <v/>
      </c>
      <c r="BO211" s="416" t="str">
        <f t="shared" si="154"/>
        <v/>
      </c>
      <c r="BP211" s="416" t="str">
        <f t="shared" si="155"/>
        <v/>
      </c>
      <c r="BQ211" s="416" t="str">
        <f t="shared" si="156"/>
        <v/>
      </c>
      <c r="BR211" s="416" t="str">
        <f t="shared" si="157"/>
        <v/>
      </c>
      <c r="BS211" s="416" t="str">
        <f t="shared" si="158"/>
        <v/>
      </c>
      <c r="BT211" s="416" t="str">
        <f t="shared" si="159"/>
        <v/>
      </c>
      <c r="BU211" s="416" t="str">
        <f t="shared" si="160"/>
        <v/>
      </c>
      <c r="BV211" s="416" t="str">
        <f t="shared" si="161"/>
        <v/>
      </c>
      <c r="BW211" s="416" t="str">
        <f t="shared" si="162"/>
        <v/>
      </c>
      <c r="BX211" s="416" t="str">
        <f t="shared" si="163"/>
        <v/>
      </c>
      <c r="BY211" s="416" t="str">
        <f t="shared" si="164"/>
        <v/>
      </c>
      <c r="BZ211" s="416" t="str">
        <f t="shared" si="165"/>
        <v/>
      </c>
      <c r="CA211" s="416" t="str">
        <f t="shared" si="166"/>
        <v/>
      </c>
      <c r="CB211" s="416" t="str">
        <f t="shared" si="167"/>
        <v/>
      </c>
      <c r="CC211" s="416" t="str">
        <f t="shared" si="168"/>
        <v/>
      </c>
      <c r="CD211" s="416" t="str">
        <f t="shared" si="169"/>
        <v/>
      </c>
      <c r="CE211" s="416" t="str">
        <f t="shared" si="170"/>
        <v/>
      </c>
      <c r="CF211" s="416" t="str">
        <f t="shared" si="171"/>
        <v/>
      </c>
      <c r="CG211" s="416" t="str">
        <f t="shared" si="172"/>
        <v/>
      </c>
      <c r="CH211" s="416" t="str">
        <f t="shared" si="173"/>
        <v/>
      </c>
      <c r="CI211" s="416" t="str">
        <f t="shared" si="174"/>
        <v/>
      </c>
      <c r="CJ211" s="416" t="str">
        <f t="shared" si="175"/>
        <v/>
      </c>
      <c r="CK211" s="416" t="str">
        <f t="shared" si="176"/>
        <v/>
      </c>
    </row>
    <row r="212" spans="1:89" ht="16.5">
      <c r="A212" s="3">
        <v>316</v>
      </c>
      <c r="B212" s="3" t="str">
        <v>SMT07-7</v>
      </c>
      <c r="C212" s="3" t="str">
        <v>WS433-SMT07-7</v>
      </c>
      <c r="D212" s="3" t="str">
        <v>|SKU|Firmware Version|Item codes|Hardware Version|FW Released Date (DD/MMM/YYYY)|Summary Information about FW|Sensor Type ID|SKU Name for Software|Edit Date
(DD/MMM/YYYY)|Edit by|Edit Content|Status (Draft, Final)|||||||</v>
      </c>
      <c r="E212" s="3" t="str">
        <v>|WS433-SMT07|7|WS433-SMT-07|n/a|44986|First firmware|12|Daviteq Sub-Ghz 7-in-1 Soil Sensor|44990|||Final|||||||</v>
      </c>
      <c r="F212" s="3" t="str">
        <f t="shared" si="136"/>
        <v>WS433-SMT07</v>
      </c>
      <c r="G212" s="3" t="str">
        <f t="shared" si="133"/>
        <v>7</v>
      </c>
      <c r="H212" s="50" t="str">
        <f t="shared" si="134"/>
        <v>n/a</v>
      </c>
      <c r="I212" s="50" t="str">
        <f t="shared" si="135"/>
        <v>WS433-SMT-07</v>
      </c>
      <c r="J212" s="3" t="str" cm="1">
        <f t="array" ref="J212">_xlfn.TEXTSPLIT(I212,CHAR(10),,TRUE,0)</f>
        <v>WS433-SMT-07</v>
      </c>
      <c r="AX212" s="416" t="str">
        <f t="shared" si="137"/>
        <v>WS433-SMT-07|n/a|7\WS433-SMT07</v>
      </c>
      <c r="AY212" s="416" t="str">
        <f t="shared" si="138"/>
        <v/>
      </c>
      <c r="AZ212" s="416" t="str">
        <f t="shared" si="139"/>
        <v/>
      </c>
      <c r="BA212" s="416" t="str">
        <f t="shared" si="140"/>
        <v/>
      </c>
      <c r="BB212" s="416" t="str">
        <f t="shared" si="141"/>
        <v/>
      </c>
      <c r="BC212" s="416" t="str">
        <f t="shared" si="142"/>
        <v/>
      </c>
      <c r="BD212" s="416" t="str">
        <f t="shared" si="143"/>
        <v/>
      </c>
      <c r="BE212" s="416" t="str">
        <f t="shared" si="144"/>
        <v/>
      </c>
      <c r="BF212" s="416" t="str">
        <f t="shared" si="145"/>
        <v/>
      </c>
      <c r="BG212" s="416" t="str">
        <f t="shared" si="146"/>
        <v/>
      </c>
      <c r="BH212" s="416" t="str">
        <f t="shared" si="147"/>
        <v/>
      </c>
      <c r="BI212" s="416" t="str">
        <f t="shared" si="148"/>
        <v/>
      </c>
      <c r="BJ212" s="416" t="str">
        <f t="shared" si="149"/>
        <v/>
      </c>
      <c r="BK212" s="416" t="str">
        <f t="shared" si="150"/>
        <v/>
      </c>
      <c r="BL212" s="416" t="str">
        <f t="shared" si="151"/>
        <v/>
      </c>
      <c r="BM212" s="416" t="str">
        <f t="shared" si="152"/>
        <v/>
      </c>
      <c r="BN212" s="416" t="str">
        <f t="shared" si="153"/>
        <v/>
      </c>
      <c r="BO212" s="416" t="str">
        <f t="shared" si="154"/>
        <v/>
      </c>
      <c r="BP212" s="416" t="str">
        <f t="shared" si="155"/>
        <v/>
      </c>
      <c r="BQ212" s="416" t="str">
        <f t="shared" si="156"/>
        <v/>
      </c>
      <c r="BR212" s="416" t="str">
        <f t="shared" si="157"/>
        <v/>
      </c>
      <c r="BS212" s="416" t="str">
        <f t="shared" si="158"/>
        <v/>
      </c>
      <c r="BT212" s="416" t="str">
        <f t="shared" si="159"/>
        <v/>
      </c>
      <c r="BU212" s="416" t="str">
        <f t="shared" si="160"/>
        <v/>
      </c>
      <c r="BV212" s="416" t="str">
        <f t="shared" si="161"/>
        <v/>
      </c>
      <c r="BW212" s="416" t="str">
        <f t="shared" si="162"/>
        <v/>
      </c>
      <c r="BX212" s="416" t="str">
        <f t="shared" si="163"/>
        <v/>
      </c>
      <c r="BY212" s="416" t="str">
        <f t="shared" si="164"/>
        <v/>
      </c>
      <c r="BZ212" s="416" t="str">
        <f t="shared" si="165"/>
        <v/>
      </c>
      <c r="CA212" s="416" t="str">
        <f t="shared" si="166"/>
        <v/>
      </c>
      <c r="CB212" s="416" t="str">
        <f t="shared" si="167"/>
        <v/>
      </c>
      <c r="CC212" s="416" t="str">
        <f t="shared" si="168"/>
        <v/>
      </c>
      <c r="CD212" s="416" t="str">
        <f t="shared" si="169"/>
        <v/>
      </c>
      <c r="CE212" s="416" t="str">
        <f t="shared" si="170"/>
        <v/>
      </c>
      <c r="CF212" s="416" t="str">
        <f t="shared" si="171"/>
        <v/>
      </c>
      <c r="CG212" s="416" t="str">
        <f t="shared" si="172"/>
        <v/>
      </c>
      <c r="CH212" s="416" t="str">
        <f t="shared" si="173"/>
        <v/>
      </c>
      <c r="CI212" s="416" t="str">
        <f t="shared" si="174"/>
        <v/>
      </c>
      <c r="CJ212" s="416" t="str">
        <f t="shared" si="175"/>
        <v/>
      </c>
      <c r="CK212" s="416" t="str">
        <f t="shared" si="176"/>
        <v/>
      </c>
    </row>
    <row r="213" spans="1:89" ht="16.5">
      <c r="A213" s="3">
        <v>317</v>
      </c>
      <c r="B213" s="3" t="str">
        <v>PH100-6</v>
      </c>
      <c r="C213" s="3" t="str">
        <v>WS433-PH100-6</v>
      </c>
      <c r="D213" s="3" t="str">
        <v>|SKU|Firmware Version|Item codes|Hardware Version|FW Released Date (DD/MMM/YYYY)|Summary Information about FW|Sensor Type ID|SKU Name for Software|Edit Date
(DD/MMM/YYYY)|Edit by|Edit Content|Status (Draft, Final)|||||||</v>
      </c>
      <c r="E213" s="3" t="str">
        <v>|WS433-PH100|6|WS433-PH100-01|n/a|44986|First firmware|17|Daviteq Sub-Ghz PH Sensor|44990|||Final|||||||</v>
      </c>
      <c r="F213" s="3" t="str">
        <f t="shared" si="136"/>
        <v>WS433-PH100</v>
      </c>
      <c r="G213" s="3" t="str">
        <f t="shared" si="133"/>
        <v>6</v>
      </c>
      <c r="H213" s="50" t="str">
        <f t="shared" si="134"/>
        <v>n/a</v>
      </c>
      <c r="I213" s="50" t="str">
        <f t="shared" si="135"/>
        <v>WS433-PH100-01</v>
      </c>
      <c r="J213" s="3" t="str" cm="1">
        <f t="array" ref="J213">_xlfn.TEXTSPLIT(I213,CHAR(10),,TRUE,0)</f>
        <v>WS433-PH100-01</v>
      </c>
      <c r="AX213" s="416" t="str">
        <f t="shared" si="137"/>
        <v>WS433-PH100-01|n/a|6\WS433-PH100</v>
      </c>
      <c r="AY213" s="416" t="str">
        <f t="shared" si="138"/>
        <v/>
      </c>
      <c r="AZ213" s="416" t="str">
        <f t="shared" si="139"/>
        <v/>
      </c>
      <c r="BA213" s="416" t="str">
        <f t="shared" si="140"/>
        <v/>
      </c>
      <c r="BB213" s="416" t="str">
        <f t="shared" si="141"/>
        <v/>
      </c>
      <c r="BC213" s="416" t="str">
        <f t="shared" si="142"/>
        <v/>
      </c>
      <c r="BD213" s="416" t="str">
        <f t="shared" si="143"/>
        <v/>
      </c>
      <c r="BE213" s="416" t="str">
        <f t="shared" si="144"/>
        <v/>
      </c>
      <c r="BF213" s="416" t="str">
        <f t="shared" si="145"/>
        <v/>
      </c>
      <c r="BG213" s="416" t="str">
        <f t="shared" si="146"/>
        <v/>
      </c>
      <c r="BH213" s="416" t="str">
        <f t="shared" si="147"/>
        <v/>
      </c>
      <c r="BI213" s="416" t="str">
        <f t="shared" si="148"/>
        <v/>
      </c>
      <c r="BJ213" s="416" t="str">
        <f t="shared" si="149"/>
        <v/>
      </c>
      <c r="BK213" s="416" t="str">
        <f t="shared" si="150"/>
        <v/>
      </c>
      <c r="BL213" s="416" t="str">
        <f t="shared" si="151"/>
        <v/>
      </c>
      <c r="BM213" s="416" t="str">
        <f t="shared" si="152"/>
        <v/>
      </c>
      <c r="BN213" s="416" t="str">
        <f t="shared" si="153"/>
        <v/>
      </c>
      <c r="BO213" s="416" t="str">
        <f t="shared" si="154"/>
        <v/>
      </c>
      <c r="BP213" s="416" t="str">
        <f t="shared" si="155"/>
        <v/>
      </c>
      <c r="BQ213" s="416" t="str">
        <f t="shared" si="156"/>
        <v/>
      </c>
      <c r="BR213" s="416" t="str">
        <f t="shared" si="157"/>
        <v/>
      </c>
      <c r="BS213" s="416" t="str">
        <f t="shared" si="158"/>
        <v/>
      </c>
      <c r="BT213" s="416" t="str">
        <f t="shared" si="159"/>
        <v/>
      </c>
      <c r="BU213" s="416" t="str">
        <f t="shared" si="160"/>
        <v/>
      </c>
      <c r="BV213" s="416" t="str">
        <f t="shared" si="161"/>
        <v/>
      </c>
      <c r="BW213" s="416" t="str">
        <f t="shared" si="162"/>
        <v/>
      </c>
      <c r="BX213" s="416" t="str">
        <f t="shared" si="163"/>
        <v/>
      </c>
      <c r="BY213" s="416" t="str">
        <f t="shared" si="164"/>
        <v/>
      </c>
      <c r="BZ213" s="416" t="str">
        <f t="shared" si="165"/>
        <v/>
      </c>
      <c r="CA213" s="416" t="str">
        <f t="shared" si="166"/>
        <v/>
      </c>
      <c r="CB213" s="416" t="str">
        <f t="shared" si="167"/>
        <v/>
      </c>
      <c r="CC213" s="416" t="str">
        <f t="shared" si="168"/>
        <v/>
      </c>
      <c r="CD213" s="416" t="str">
        <f t="shared" si="169"/>
        <v/>
      </c>
      <c r="CE213" s="416" t="str">
        <f t="shared" si="170"/>
        <v/>
      </c>
      <c r="CF213" s="416" t="str">
        <f t="shared" si="171"/>
        <v/>
      </c>
      <c r="CG213" s="416" t="str">
        <f t="shared" si="172"/>
        <v/>
      </c>
      <c r="CH213" s="416" t="str">
        <f t="shared" si="173"/>
        <v/>
      </c>
      <c r="CI213" s="416" t="str">
        <f t="shared" si="174"/>
        <v/>
      </c>
      <c r="CJ213" s="416" t="str">
        <f t="shared" si="175"/>
        <v/>
      </c>
      <c r="CK213" s="416" t="str">
        <f t="shared" si="176"/>
        <v/>
      </c>
    </row>
    <row r="214" spans="1:89" ht="16.5">
      <c r="A214" s="3">
        <v>318</v>
      </c>
      <c r="B214" s="3" t="str">
        <v>LPC-5</v>
      </c>
      <c r="C214" s="3" t="str">
        <v>WS433-LPC-5</v>
      </c>
      <c r="D214" s="3" t="str">
        <v>|SKU|Firmware Version|Item codes|Hardware Version|FW Released Date (DD/MMM/YYYY)|Summary Information about FW|Sensor Type ID|SKU Name for Software|Edit Date
(DD/MMM/YYYY)|Edit by|Edit Content|Status (Draft, Final)|||||||</v>
      </c>
      <c r="E214" s="3" t="str">
        <v>|WS433-LPC|5|WS433-LPC-01|n/a|44986|First firmware|19|Daviteq Sub-Ghz Lidar People  Counter|44990|||Final|||||||</v>
      </c>
      <c r="F214" s="3" t="str">
        <f t="shared" si="136"/>
        <v>WS433-LPC</v>
      </c>
      <c r="G214" s="3" t="str">
        <f t="shared" si="133"/>
        <v>5</v>
      </c>
      <c r="H214" s="50" t="str">
        <f t="shared" si="134"/>
        <v>n/a</v>
      </c>
      <c r="I214" s="50" t="str">
        <f t="shared" si="135"/>
        <v>WS433-LPC-01</v>
      </c>
      <c r="J214" s="3" t="str" cm="1">
        <f t="array" ref="J214">_xlfn.TEXTSPLIT(I214,CHAR(10),,TRUE,0)</f>
        <v>WS433-LPC-01</v>
      </c>
      <c r="AX214" s="416" t="str">
        <f t="shared" si="137"/>
        <v>WS433-LPC-01|n/a|5\WS433-LPC</v>
      </c>
      <c r="AY214" s="416" t="str">
        <f t="shared" si="138"/>
        <v/>
      </c>
      <c r="AZ214" s="416" t="str">
        <f t="shared" si="139"/>
        <v/>
      </c>
      <c r="BA214" s="416" t="str">
        <f t="shared" si="140"/>
        <v/>
      </c>
      <c r="BB214" s="416" t="str">
        <f t="shared" si="141"/>
        <v/>
      </c>
      <c r="BC214" s="416" t="str">
        <f t="shared" si="142"/>
        <v/>
      </c>
      <c r="BD214" s="416" t="str">
        <f t="shared" si="143"/>
        <v/>
      </c>
      <c r="BE214" s="416" t="str">
        <f t="shared" si="144"/>
        <v/>
      </c>
      <c r="BF214" s="416" t="str">
        <f t="shared" si="145"/>
        <v/>
      </c>
      <c r="BG214" s="416" t="str">
        <f t="shared" si="146"/>
        <v/>
      </c>
      <c r="BH214" s="416" t="str">
        <f t="shared" si="147"/>
        <v/>
      </c>
      <c r="BI214" s="416" t="str">
        <f t="shared" si="148"/>
        <v/>
      </c>
      <c r="BJ214" s="416" t="str">
        <f t="shared" si="149"/>
        <v/>
      </c>
      <c r="BK214" s="416" t="str">
        <f t="shared" si="150"/>
        <v/>
      </c>
      <c r="BL214" s="416" t="str">
        <f t="shared" si="151"/>
        <v/>
      </c>
      <c r="BM214" s="416" t="str">
        <f t="shared" si="152"/>
        <v/>
      </c>
      <c r="BN214" s="416" t="str">
        <f t="shared" si="153"/>
        <v/>
      </c>
      <c r="BO214" s="416" t="str">
        <f t="shared" si="154"/>
        <v/>
      </c>
      <c r="BP214" s="416" t="str">
        <f t="shared" si="155"/>
        <v/>
      </c>
      <c r="BQ214" s="416" t="str">
        <f t="shared" si="156"/>
        <v/>
      </c>
      <c r="BR214" s="416" t="str">
        <f t="shared" si="157"/>
        <v/>
      </c>
      <c r="BS214" s="416" t="str">
        <f t="shared" si="158"/>
        <v/>
      </c>
      <c r="BT214" s="416" t="str">
        <f t="shared" si="159"/>
        <v/>
      </c>
      <c r="BU214" s="416" t="str">
        <f t="shared" si="160"/>
        <v/>
      </c>
      <c r="BV214" s="416" t="str">
        <f t="shared" si="161"/>
        <v/>
      </c>
      <c r="BW214" s="416" t="str">
        <f t="shared" si="162"/>
        <v/>
      </c>
      <c r="BX214" s="416" t="str">
        <f t="shared" si="163"/>
        <v/>
      </c>
      <c r="BY214" s="416" t="str">
        <f t="shared" si="164"/>
        <v/>
      </c>
      <c r="BZ214" s="416" t="str">
        <f t="shared" si="165"/>
        <v/>
      </c>
      <c r="CA214" s="416" t="str">
        <f t="shared" si="166"/>
        <v/>
      </c>
      <c r="CB214" s="416" t="str">
        <f t="shared" si="167"/>
        <v/>
      </c>
      <c r="CC214" s="416" t="str">
        <f t="shared" si="168"/>
        <v/>
      </c>
      <c r="CD214" s="416" t="str">
        <f t="shared" si="169"/>
        <v/>
      </c>
      <c r="CE214" s="416" t="str">
        <f t="shared" si="170"/>
        <v/>
      </c>
      <c r="CF214" s="416" t="str">
        <f t="shared" si="171"/>
        <v/>
      </c>
      <c r="CG214" s="416" t="str">
        <f t="shared" si="172"/>
        <v/>
      </c>
      <c r="CH214" s="416" t="str">
        <f t="shared" si="173"/>
        <v/>
      </c>
      <c r="CI214" s="416" t="str">
        <f t="shared" si="174"/>
        <v/>
      </c>
      <c r="CJ214" s="416" t="str">
        <f t="shared" si="175"/>
        <v/>
      </c>
      <c r="CK214" s="416" t="str">
        <f t="shared" si="176"/>
        <v/>
      </c>
    </row>
    <row r="215" spans="1:89" ht="16.5">
      <c r="A215" s="3">
        <v>319</v>
      </c>
      <c r="B215" s="3" t="str">
        <v>NH3-6</v>
      </c>
      <c r="C215" s="3" t="str">
        <v>WS433-NH3-6</v>
      </c>
      <c r="D215" s="3" t="str">
        <v>|SKU|Firmware Version|Item codes|Hardware Version|FW Released Date (DD/MMM/YYYY)|Summary Information about FW|Sensor Type ID|SKU Name for Software|Edit Date
(DD/MMM/YYYY)|Edit by|Edit Content|Status (Draft, Final)|||||||</v>
      </c>
      <c r="E215" s="3" t="str">
        <v>|WS433-NH3|6|WS433-G4F-NH3-100-01|n/a|44986|First firmware|18|Daviteq Sub-Ghz Ammonia  Sensor|44990|||Final|||||||</v>
      </c>
      <c r="F215" s="3" t="str">
        <f t="shared" si="136"/>
        <v>WS433-NH3</v>
      </c>
      <c r="G215" s="3" t="str">
        <f t="shared" si="133"/>
        <v>6</v>
      </c>
      <c r="H215" s="50" t="str">
        <f t="shared" si="134"/>
        <v>n/a</v>
      </c>
      <c r="I215" s="50" t="str">
        <f t="shared" si="135"/>
        <v>WS433-G4F-NH3-100-01</v>
      </c>
      <c r="J215" s="3" t="str" cm="1">
        <f t="array" ref="J215">_xlfn.TEXTSPLIT(I215,CHAR(10),,TRUE,0)</f>
        <v>WS433-G4F-NH3-100-01</v>
      </c>
      <c r="AX215" s="416" t="str">
        <f t="shared" si="137"/>
        <v>WS433-G4F-NH3-100-01|n/a|6\WS433-NH3</v>
      </c>
      <c r="AY215" s="416" t="str">
        <f t="shared" si="138"/>
        <v/>
      </c>
      <c r="AZ215" s="416" t="str">
        <f t="shared" si="139"/>
        <v/>
      </c>
      <c r="BA215" s="416" t="str">
        <f t="shared" si="140"/>
        <v/>
      </c>
      <c r="BB215" s="416" t="str">
        <f t="shared" si="141"/>
        <v/>
      </c>
      <c r="BC215" s="416" t="str">
        <f t="shared" si="142"/>
        <v/>
      </c>
      <c r="BD215" s="416" t="str">
        <f t="shared" si="143"/>
        <v/>
      </c>
      <c r="BE215" s="416" t="str">
        <f t="shared" si="144"/>
        <v/>
      </c>
      <c r="BF215" s="416" t="str">
        <f t="shared" si="145"/>
        <v/>
      </c>
      <c r="BG215" s="416" t="str">
        <f t="shared" si="146"/>
        <v/>
      </c>
      <c r="BH215" s="416" t="str">
        <f t="shared" si="147"/>
        <v/>
      </c>
      <c r="BI215" s="416" t="str">
        <f t="shared" si="148"/>
        <v/>
      </c>
      <c r="BJ215" s="416" t="str">
        <f t="shared" si="149"/>
        <v/>
      </c>
      <c r="BK215" s="416" t="str">
        <f t="shared" si="150"/>
        <v/>
      </c>
      <c r="BL215" s="416" t="str">
        <f t="shared" si="151"/>
        <v/>
      </c>
      <c r="BM215" s="416" t="str">
        <f t="shared" si="152"/>
        <v/>
      </c>
      <c r="BN215" s="416" t="str">
        <f t="shared" si="153"/>
        <v/>
      </c>
      <c r="BO215" s="416" t="str">
        <f t="shared" si="154"/>
        <v/>
      </c>
      <c r="BP215" s="416" t="str">
        <f t="shared" si="155"/>
        <v/>
      </c>
      <c r="BQ215" s="416" t="str">
        <f t="shared" si="156"/>
        <v/>
      </c>
      <c r="BR215" s="416" t="str">
        <f t="shared" si="157"/>
        <v/>
      </c>
      <c r="BS215" s="416" t="str">
        <f t="shared" si="158"/>
        <v/>
      </c>
      <c r="BT215" s="416" t="str">
        <f t="shared" si="159"/>
        <v/>
      </c>
      <c r="BU215" s="416" t="str">
        <f t="shared" si="160"/>
        <v/>
      </c>
      <c r="BV215" s="416" t="str">
        <f t="shared" si="161"/>
        <v/>
      </c>
      <c r="BW215" s="416" t="str">
        <f t="shared" si="162"/>
        <v/>
      </c>
      <c r="BX215" s="416" t="str">
        <f t="shared" si="163"/>
        <v/>
      </c>
      <c r="BY215" s="416" t="str">
        <f t="shared" si="164"/>
        <v/>
      </c>
      <c r="BZ215" s="416" t="str">
        <f t="shared" si="165"/>
        <v/>
      </c>
      <c r="CA215" s="416" t="str">
        <f t="shared" si="166"/>
        <v/>
      </c>
      <c r="CB215" s="416" t="str">
        <f t="shared" si="167"/>
        <v/>
      </c>
      <c r="CC215" s="416" t="str">
        <f t="shared" si="168"/>
        <v/>
      </c>
      <c r="CD215" s="416" t="str">
        <f t="shared" si="169"/>
        <v/>
      </c>
      <c r="CE215" s="416" t="str">
        <f t="shared" si="170"/>
        <v/>
      </c>
      <c r="CF215" s="416" t="str">
        <f t="shared" si="171"/>
        <v/>
      </c>
      <c r="CG215" s="416" t="str">
        <f t="shared" si="172"/>
        <v/>
      </c>
      <c r="CH215" s="416" t="str">
        <f t="shared" si="173"/>
        <v/>
      </c>
      <c r="CI215" s="416" t="str">
        <f t="shared" si="174"/>
        <v/>
      </c>
      <c r="CJ215" s="416" t="str">
        <f t="shared" si="175"/>
        <v/>
      </c>
      <c r="CK215" s="416" t="str">
        <f t="shared" si="176"/>
        <v/>
      </c>
    </row>
    <row r="216" spans="1:89" ht="16.5">
      <c r="A216" s="3">
        <v>320</v>
      </c>
      <c r="B216" s="3" t="str">
        <v>CO2-7</v>
      </c>
      <c r="C216" s="3" t="str">
        <v>WS433-CO2-7</v>
      </c>
      <c r="D216" s="3" t="str">
        <v>|SKU|Firmware Version|Item codes|Hardware Version|FW Released Date (DD/MMM/YYYY)|Summary Information about FW|Sensor Type ID|SKU Name for Software|Edit Date
(DD/MMM/YYYY)|Edit by|Edit Content|Status (Draft, Final)|||||||</v>
      </c>
      <c r="E216" s="3" t="str">
        <v>|WS433-CO2|7|WS433-CO2-01|n/a|44986|First firmware|24|Daviteq Sub-Ghz CO2 Sensor|44990|||Final|||||||</v>
      </c>
      <c r="F216" s="3" t="str">
        <f t="shared" si="136"/>
        <v>WS433-CO2</v>
      </c>
      <c r="G216" s="3" t="str">
        <f t="shared" si="133"/>
        <v>7</v>
      </c>
      <c r="H216" s="50" t="str">
        <f t="shared" si="134"/>
        <v>n/a</v>
      </c>
      <c r="I216" s="50" t="str">
        <f t="shared" si="135"/>
        <v>WS433-CO2-01</v>
      </c>
      <c r="J216" s="3" t="str" cm="1">
        <f t="array" ref="J216">_xlfn.TEXTSPLIT(I216,CHAR(10),,TRUE,0)</f>
        <v>WS433-CO2-01</v>
      </c>
      <c r="AX216" s="416" t="str">
        <f t="shared" si="137"/>
        <v>WS433-CO2-01|n/a|7\WS433-CO2</v>
      </c>
      <c r="AY216" s="416" t="str">
        <f t="shared" si="138"/>
        <v/>
      </c>
      <c r="AZ216" s="416" t="str">
        <f t="shared" si="139"/>
        <v/>
      </c>
      <c r="BA216" s="416" t="str">
        <f t="shared" si="140"/>
        <v/>
      </c>
      <c r="BB216" s="416" t="str">
        <f t="shared" si="141"/>
        <v/>
      </c>
      <c r="BC216" s="416" t="str">
        <f t="shared" si="142"/>
        <v/>
      </c>
      <c r="BD216" s="416" t="str">
        <f t="shared" si="143"/>
        <v/>
      </c>
      <c r="BE216" s="416" t="str">
        <f t="shared" si="144"/>
        <v/>
      </c>
      <c r="BF216" s="416" t="str">
        <f t="shared" si="145"/>
        <v/>
      </c>
      <c r="BG216" s="416" t="str">
        <f t="shared" si="146"/>
        <v/>
      </c>
      <c r="BH216" s="416" t="str">
        <f t="shared" si="147"/>
        <v/>
      </c>
      <c r="BI216" s="416" t="str">
        <f t="shared" si="148"/>
        <v/>
      </c>
      <c r="BJ216" s="416" t="str">
        <f t="shared" si="149"/>
        <v/>
      </c>
      <c r="BK216" s="416" t="str">
        <f t="shared" si="150"/>
        <v/>
      </c>
      <c r="BL216" s="416" t="str">
        <f t="shared" si="151"/>
        <v/>
      </c>
      <c r="BM216" s="416" t="str">
        <f t="shared" si="152"/>
        <v/>
      </c>
      <c r="BN216" s="416" t="str">
        <f t="shared" si="153"/>
        <v/>
      </c>
      <c r="BO216" s="416" t="str">
        <f t="shared" si="154"/>
        <v/>
      </c>
      <c r="BP216" s="416" t="str">
        <f t="shared" si="155"/>
        <v/>
      </c>
      <c r="BQ216" s="416" t="str">
        <f t="shared" si="156"/>
        <v/>
      </c>
      <c r="BR216" s="416" t="str">
        <f t="shared" si="157"/>
        <v/>
      </c>
      <c r="BS216" s="416" t="str">
        <f t="shared" si="158"/>
        <v/>
      </c>
      <c r="BT216" s="416" t="str">
        <f t="shared" si="159"/>
        <v/>
      </c>
      <c r="BU216" s="416" t="str">
        <f t="shared" si="160"/>
        <v/>
      </c>
      <c r="BV216" s="416" t="str">
        <f t="shared" si="161"/>
        <v/>
      </c>
      <c r="BW216" s="416" t="str">
        <f t="shared" si="162"/>
        <v/>
      </c>
      <c r="BX216" s="416" t="str">
        <f t="shared" si="163"/>
        <v/>
      </c>
      <c r="BY216" s="416" t="str">
        <f t="shared" si="164"/>
        <v/>
      </c>
      <c r="BZ216" s="416" t="str">
        <f t="shared" si="165"/>
        <v/>
      </c>
      <c r="CA216" s="416" t="str">
        <f t="shared" si="166"/>
        <v/>
      </c>
      <c r="CB216" s="416" t="str">
        <f t="shared" si="167"/>
        <v/>
      </c>
      <c r="CC216" s="416" t="str">
        <f t="shared" si="168"/>
        <v/>
      </c>
      <c r="CD216" s="416" t="str">
        <f t="shared" si="169"/>
        <v/>
      </c>
      <c r="CE216" s="416" t="str">
        <f t="shared" si="170"/>
        <v/>
      </c>
      <c r="CF216" s="416" t="str">
        <f t="shared" si="171"/>
        <v/>
      </c>
      <c r="CG216" s="416" t="str">
        <f t="shared" si="172"/>
        <v/>
      </c>
      <c r="CH216" s="416" t="str">
        <f t="shared" si="173"/>
        <v/>
      </c>
      <c r="CI216" s="416" t="str">
        <f t="shared" si="174"/>
        <v/>
      </c>
      <c r="CJ216" s="416" t="str">
        <f t="shared" si="175"/>
        <v/>
      </c>
      <c r="CK216" s="416" t="str">
        <f t="shared" si="176"/>
        <v/>
      </c>
    </row>
    <row r="217" spans="1:89" ht="16.5">
      <c r="A217" s="3">
        <v>321</v>
      </c>
      <c r="B217" s="3" t="str">
        <v>V1A-7</v>
      </c>
      <c r="C217" s="3" t="str">
        <v>WS433-V1A-7</v>
      </c>
      <c r="D217" s="3" t="str">
        <v>|SKU|Firmware Version|Item codes|Hardware Version|FW Released Date (DD/MMM/YYYY)|Summary Information about FW|Sensor Type ID|SKU Name for Software|Edit Date
(DD/MMM/YYYY)|Edit by|Edit Content|Status (Draft, Final)|||||||</v>
      </c>
      <c r="E217" s="3" t="str">
        <v>|WS433-V1A|7|WS433-V1A-025|n/a|44986|First firmware|16|Daviteq Sub-Ghz Single Axis Vibration Sensor|44990|||Final|||||||</v>
      </c>
      <c r="F217" s="3" t="str">
        <f t="shared" si="136"/>
        <v>WS433-V1A</v>
      </c>
      <c r="G217" s="3" t="str">
        <f t="shared" si="133"/>
        <v>7</v>
      </c>
      <c r="H217" s="50" t="str">
        <f t="shared" si="134"/>
        <v>n/a</v>
      </c>
      <c r="I217" s="50" t="str">
        <f t="shared" si="135"/>
        <v>WS433-V1A-025</v>
      </c>
      <c r="J217" s="3" t="str" cm="1">
        <f t="array" ref="J217">_xlfn.TEXTSPLIT(I217,CHAR(10),,TRUE,0)</f>
        <v>WS433-V1A-025</v>
      </c>
      <c r="AX217" s="416" t="str">
        <f t="shared" si="137"/>
        <v>WS433-V1A-025|n/a|7\WS433-V1A</v>
      </c>
      <c r="AY217" s="416" t="str">
        <f t="shared" si="138"/>
        <v/>
      </c>
      <c r="AZ217" s="416" t="str">
        <f t="shared" si="139"/>
        <v/>
      </c>
      <c r="BA217" s="416" t="str">
        <f t="shared" si="140"/>
        <v/>
      </c>
      <c r="BB217" s="416" t="str">
        <f t="shared" si="141"/>
        <v/>
      </c>
      <c r="BC217" s="416" t="str">
        <f t="shared" si="142"/>
        <v/>
      </c>
      <c r="BD217" s="416" t="str">
        <f t="shared" si="143"/>
        <v/>
      </c>
      <c r="BE217" s="416" t="str">
        <f t="shared" si="144"/>
        <v/>
      </c>
      <c r="BF217" s="416" t="str">
        <f t="shared" si="145"/>
        <v/>
      </c>
      <c r="BG217" s="416" t="str">
        <f t="shared" si="146"/>
        <v/>
      </c>
      <c r="BH217" s="416" t="str">
        <f t="shared" si="147"/>
        <v/>
      </c>
      <c r="BI217" s="416" t="str">
        <f t="shared" si="148"/>
        <v/>
      </c>
      <c r="BJ217" s="416" t="str">
        <f t="shared" si="149"/>
        <v/>
      </c>
      <c r="BK217" s="416" t="str">
        <f t="shared" si="150"/>
        <v/>
      </c>
      <c r="BL217" s="416" t="str">
        <f t="shared" si="151"/>
        <v/>
      </c>
      <c r="BM217" s="416" t="str">
        <f t="shared" si="152"/>
        <v/>
      </c>
      <c r="BN217" s="416" t="str">
        <f t="shared" si="153"/>
        <v/>
      </c>
      <c r="BO217" s="416" t="str">
        <f t="shared" si="154"/>
        <v/>
      </c>
      <c r="BP217" s="416" t="str">
        <f t="shared" si="155"/>
        <v/>
      </c>
      <c r="BQ217" s="416" t="str">
        <f t="shared" si="156"/>
        <v/>
      </c>
      <c r="BR217" s="416" t="str">
        <f t="shared" si="157"/>
        <v/>
      </c>
      <c r="BS217" s="416" t="str">
        <f t="shared" si="158"/>
        <v/>
      </c>
      <c r="BT217" s="416" t="str">
        <f t="shared" si="159"/>
        <v/>
      </c>
      <c r="BU217" s="416" t="str">
        <f t="shared" si="160"/>
        <v/>
      </c>
      <c r="BV217" s="416" t="str">
        <f t="shared" si="161"/>
        <v/>
      </c>
      <c r="BW217" s="416" t="str">
        <f t="shared" si="162"/>
        <v/>
      </c>
      <c r="BX217" s="416" t="str">
        <f t="shared" si="163"/>
        <v/>
      </c>
      <c r="BY217" s="416" t="str">
        <f t="shared" si="164"/>
        <v/>
      </c>
      <c r="BZ217" s="416" t="str">
        <f t="shared" si="165"/>
        <v/>
      </c>
      <c r="CA217" s="416" t="str">
        <f t="shared" si="166"/>
        <v/>
      </c>
      <c r="CB217" s="416" t="str">
        <f t="shared" si="167"/>
        <v/>
      </c>
      <c r="CC217" s="416" t="str">
        <f t="shared" si="168"/>
        <v/>
      </c>
      <c r="CD217" s="416" t="str">
        <f t="shared" si="169"/>
        <v/>
      </c>
      <c r="CE217" s="416" t="str">
        <f t="shared" si="170"/>
        <v/>
      </c>
      <c r="CF217" s="416" t="str">
        <f t="shared" si="171"/>
        <v/>
      </c>
      <c r="CG217" s="416" t="str">
        <f t="shared" si="172"/>
        <v/>
      </c>
      <c r="CH217" s="416" t="str">
        <f t="shared" si="173"/>
        <v/>
      </c>
      <c r="CI217" s="416" t="str">
        <f t="shared" si="174"/>
        <v/>
      </c>
      <c r="CJ217" s="416" t="str">
        <f t="shared" si="175"/>
        <v/>
      </c>
      <c r="CK217" s="416" t="str">
        <f t="shared" si="176"/>
        <v/>
      </c>
    </row>
    <row r="218" spans="1:89" ht="16.5">
      <c r="A218" s="3">
        <v>322</v>
      </c>
      <c r="B218" s="3" t="str">
        <v>ULB-5</v>
      </c>
      <c r="C218" s="3" t="str">
        <v>WS433-ULB-5</v>
      </c>
      <c r="D218" s="3" t="str">
        <v>|SKU|Firmware Version|Item codes|Hardware Version|FW Released Date (DD/MMM/YYYY)|Summary Information about FW|Sensor Type ID|SKU Name for Software|Edit Date
(DD/MMM/YYYY)|Edit by|Edit Content|Status (Draft, Final)|||||||</v>
      </c>
      <c r="E218" s="3" t="str">
        <v>|WS433-ULB|5|WS433-ULB-01|n/a|44986|First firmware|14|Daviteq Sub-Ghz Ultrasonic Level Sensor|44990|||Final|||||||</v>
      </c>
      <c r="F218" s="3" t="str">
        <f t="shared" si="136"/>
        <v>WS433-ULB</v>
      </c>
      <c r="G218" s="3" t="str">
        <f t="shared" si="133"/>
        <v>5</v>
      </c>
      <c r="H218" s="50" t="str">
        <f t="shared" si="134"/>
        <v>n/a</v>
      </c>
      <c r="I218" s="50" t="str">
        <f t="shared" si="135"/>
        <v>WS433-ULB-01</v>
      </c>
      <c r="J218" s="3" t="str" cm="1">
        <f t="array" ref="J218">_xlfn.TEXTSPLIT(I218,CHAR(10),,TRUE,0)</f>
        <v>WS433-ULB-01</v>
      </c>
      <c r="AX218" s="416" t="str">
        <f t="shared" si="137"/>
        <v>WS433-ULB-01|n/a|5\WS433-ULB</v>
      </c>
      <c r="AY218" s="416" t="str">
        <f t="shared" si="138"/>
        <v/>
      </c>
      <c r="AZ218" s="416" t="str">
        <f t="shared" si="139"/>
        <v/>
      </c>
      <c r="BA218" s="416" t="str">
        <f t="shared" si="140"/>
        <v/>
      </c>
      <c r="BB218" s="416" t="str">
        <f t="shared" si="141"/>
        <v/>
      </c>
      <c r="BC218" s="416" t="str">
        <f t="shared" si="142"/>
        <v/>
      </c>
      <c r="BD218" s="416" t="str">
        <f t="shared" si="143"/>
        <v/>
      </c>
      <c r="BE218" s="416" t="str">
        <f t="shared" si="144"/>
        <v/>
      </c>
      <c r="BF218" s="416" t="str">
        <f t="shared" si="145"/>
        <v/>
      </c>
      <c r="BG218" s="416" t="str">
        <f t="shared" si="146"/>
        <v/>
      </c>
      <c r="BH218" s="416" t="str">
        <f t="shared" si="147"/>
        <v/>
      </c>
      <c r="BI218" s="416" t="str">
        <f t="shared" si="148"/>
        <v/>
      </c>
      <c r="BJ218" s="416" t="str">
        <f t="shared" si="149"/>
        <v/>
      </c>
      <c r="BK218" s="416" t="str">
        <f t="shared" si="150"/>
        <v/>
      </c>
      <c r="BL218" s="416" t="str">
        <f t="shared" si="151"/>
        <v/>
      </c>
      <c r="BM218" s="416" t="str">
        <f t="shared" si="152"/>
        <v/>
      </c>
      <c r="BN218" s="416" t="str">
        <f t="shared" si="153"/>
        <v/>
      </c>
      <c r="BO218" s="416" t="str">
        <f t="shared" si="154"/>
        <v/>
      </c>
      <c r="BP218" s="416" t="str">
        <f t="shared" si="155"/>
        <v/>
      </c>
      <c r="BQ218" s="416" t="str">
        <f t="shared" si="156"/>
        <v/>
      </c>
      <c r="BR218" s="416" t="str">
        <f t="shared" si="157"/>
        <v/>
      </c>
      <c r="BS218" s="416" t="str">
        <f t="shared" si="158"/>
        <v/>
      </c>
      <c r="BT218" s="416" t="str">
        <f t="shared" si="159"/>
        <v/>
      </c>
      <c r="BU218" s="416" t="str">
        <f t="shared" si="160"/>
        <v/>
      </c>
      <c r="BV218" s="416" t="str">
        <f t="shared" si="161"/>
        <v/>
      </c>
      <c r="BW218" s="416" t="str">
        <f t="shared" si="162"/>
        <v/>
      </c>
      <c r="BX218" s="416" t="str">
        <f t="shared" si="163"/>
        <v/>
      </c>
      <c r="BY218" s="416" t="str">
        <f t="shared" si="164"/>
        <v/>
      </c>
      <c r="BZ218" s="416" t="str">
        <f t="shared" si="165"/>
        <v/>
      </c>
      <c r="CA218" s="416" t="str">
        <f t="shared" si="166"/>
        <v/>
      </c>
      <c r="CB218" s="416" t="str">
        <f t="shared" si="167"/>
        <v/>
      </c>
      <c r="CC218" s="416" t="str">
        <f t="shared" si="168"/>
        <v/>
      </c>
      <c r="CD218" s="416" t="str">
        <f t="shared" si="169"/>
        <v/>
      </c>
      <c r="CE218" s="416" t="str">
        <f t="shared" si="170"/>
        <v/>
      </c>
      <c r="CF218" s="416" t="str">
        <f t="shared" si="171"/>
        <v/>
      </c>
      <c r="CG218" s="416" t="str">
        <f t="shared" si="172"/>
        <v/>
      </c>
      <c r="CH218" s="416" t="str">
        <f t="shared" si="173"/>
        <v/>
      </c>
      <c r="CI218" s="416" t="str">
        <f t="shared" si="174"/>
        <v/>
      </c>
      <c r="CJ218" s="416" t="str">
        <f t="shared" si="175"/>
        <v/>
      </c>
      <c r="CK218" s="416" t="str">
        <f t="shared" si="176"/>
        <v/>
      </c>
    </row>
    <row r="219" spans="1:89" ht="16.5">
      <c r="A219" s="3">
        <v>323</v>
      </c>
      <c r="B219" s="3" t="str">
        <v>ULC-5</v>
      </c>
      <c r="C219" s="3" t="str">
        <v>WS433-ULC-5</v>
      </c>
      <c r="D219" s="3" t="str">
        <v>|SKU|Firmware Version|Item codes|Hardware Version|FW Released Date (DD/MMM/YYYY)|Summary Information about FW|Sensor Type ID|SKU Name for Software|Edit Date
(DD/MMM/YYYY)|Edit by|Edit Content|Status (Draft, Final)|||||||</v>
      </c>
      <c r="E219" s="3" t="str">
        <v>|WS433-ULC|5|WS433-ULC-01|n/a|44986|First firmware|14|Daviteq Sub-Ghz Ultrasonic Liquid Level Sensor|44990|||Final|||||||</v>
      </c>
      <c r="F219" s="3" t="str">
        <f t="shared" si="136"/>
        <v>WS433-ULC</v>
      </c>
      <c r="G219" s="3" t="str">
        <f t="shared" si="133"/>
        <v>5</v>
      </c>
      <c r="H219" s="50" t="str">
        <f t="shared" si="134"/>
        <v>n/a</v>
      </c>
      <c r="I219" s="50" t="str">
        <f t="shared" si="135"/>
        <v>WS433-ULC-01</v>
      </c>
      <c r="J219" s="3" t="str" cm="1">
        <f t="array" ref="J219">_xlfn.TEXTSPLIT(I219,CHAR(10),,TRUE,0)</f>
        <v>WS433-ULC-01</v>
      </c>
      <c r="AX219" s="416" t="str">
        <f t="shared" si="137"/>
        <v>WS433-ULC-01|n/a|5\WS433-ULC</v>
      </c>
      <c r="AY219" s="416" t="str">
        <f t="shared" si="138"/>
        <v/>
      </c>
      <c r="AZ219" s="416" t="str">
        <f t="shared" si="139"/>
        <v/>
      </c>
      <c r="BA219" s="416" t="str">
        <f t="shared" si="140"/>
        <v/>
      </c>
      <c r="BB219" s="416" t="str">
        <f t="shared" si="141"/>
        <v/>
      </c>
      <c r="BC219" s="416" t="str">
        <f t="shared" si="142"/>
        <v/>
      </c>
      <c r="BD219" s="416" t="str">
        <f t="shared" si="143"/>
        <v/>
      </c>
      <c r="BE219" s="416" t="str">
        <f t="shared" si="144"/>
        <v/>
      </c>
      <c r="BF219" s="416" t="str">
        <f t="shared" si="145"/>
        <v/>
      </c>
      <c r="BG219" s="416" t="str">
        <f t="shared" si="146"/>
        <v/>
      </c>
      <c r="BH219" s="416" t="str">
        <f t="shared" si="147"/>
        <v/>
      </c>
      <c r="BI219" s="416" t="str">
        <f t="shared" si="148"/>
        <v/>
      </c>
      <c r="BJ219" s="416" t="str">
        <f t="shared" si="149"/>
        <v/>
      </c>
      <c r="BK219" s="416" t="str">
        <f t="shared" si="150"/>
        <v/>
      </c>
      <c r="BL219" s="416" t="str">
        <f t="shared" si="151"/>
        <v/>
      </c>
      <c r="BM219" s="416" t="str">
        <f t="shared" si="152"/>
        <v/>
      </c>
      <c r="BN219" s="416" t="str">
        <f t="shared" si="153"/>
        <v/>
      </c>
      <c r="BO219" s="416" t="str">
        <f t="shared" si="154"/>
        <v/>
      </c>
      <c r="BP219" s="416" t="str">
        <f t="shared" si="155"/>
        <v/>
      </c>
      <c r="BQ219" s="416" t="str">
        <f t="shared" si="156"/>
        <v/>
      </c>
      <c r="BR219" s="416" t="str">
        <f t="shared" si="157"/>
        <v/>
      </c>
      <c r="BS219" s="416" t="str">
        <f t="shared" si="158"/>
        <v/>
      </c>
      <c r="BT219" s="416" t="str">
        <f t="shared" si="159"/>
        <v/>
      </c>
      <c r="BU219" s="416" t="str">
        <f t="shared" si="160"/>
        <v/>
      </c>
      <c r="BV219" s="416" t="str">
        <f t="shared" si="161"/>
        <v/>
      </c>
      <c r="BW219" s="416" t="str">
        <f t="shared" si="162"/>
        <v/>
      </c>
      <c r="BX219" s="416" t="str">
        <f t="shared" si="163"/>
        <v/>
      </c>
      <c r="BY219" s="416" t="str">
        <f t="shared" si="164"/>
        <v/>
      </c>
      <c r="BZ219" s="416" t="str">
        <f t="shared" si="165"/>
        <v/>
      </c>
      <c r="CA219" s="416" t="str">
        <f t="shared" si="166"/>
        <v/>
      </c>
      <c r="CB219" s="416" t="str">
        <f t="shared" si="167"/>
        <v/>
      </c>
      <c r="CC219" s="416" t="str">
        <f t="shared" si="168"/>
        <v/>
      </c>
      <c r="CD219" s="416" t="str">
        <f t="shared" si="169"/>
        <v/>
      </c>
      <c r="CE219" s="416" t="str">
        <f t="shared" si="170"/>
        <v/>
      </c>
      <c r="CF219" s="416" t="str">
        <f t="shared" si="171"/>
        <v/>
      </c>
      <c r="CG219" s="416" t="str">
        <f t="shared" si="172"/>
        <v/>
      </c>
      <c r="CH219" s="416" t="str">
        <f t="shared" si="173"/>
        <v/>
      </c>
      <c r="CI219" s="416" t="str">
        <f t="shared" si="174"/>
        <v/>
      </c>
      <c r="CJ219" s="416" t="str">
        <f t="shared" si="175"/>
        <v/>
      </c>
      <c r="CK219" s="416" t="str">
        <f t="shared" si="176"/>
        <v/>
      </c>
    </row>
    <row r="220" spans="1:89" ht="16.5">
      <c r="A220" s="3">
        <v>324</v>
      </c>
      <c r="B220" s="3" t="str">
        <v>ULA-5</v>
      </c>
      <c r="C220" s="3" t="str">
        <v>WS433-ULA-5</v>
      </c>
      <c r="D220" s="3" t="str">
        <v>|SKU|Firmware Version|Item codes|Hardware Version|FW Released Date (DD/MMM/YYYY)|Summary Information about FW|Sensor Type ID|SKU Name for Software|Edit Date
(DD/MMM/YYYY)|Edit by|Edit Content|Status (Draft, Final)|||||||</v>
      </c>
      <c r="E220" s="3" t="str">
        <v>|WS433-ULA|5|WS433-ULA-01|n/a|44986|First firmware|14|Daviteq Sub-Ghz Ultrasonic Trashbin Level Sensor|44990|||Final|||||||</v>
      </c>
      <c r="F220" s="3" t="str">
        <f t="shared" si="136"/>
        <v>WS433-ULA</v>
      </c>
      <c r="G220" s="3" t="str">
        <f t="shared" si="133"/>
        <v>5</v>
      </c>
      <c r="H220" s="50" t="str">
        <f t="shared" si="134"/>
        <v>n/a</v>
      </c>
      <c r="I220" s="50" t="str">
        <f t="shared" si="135"/>
        <v>WS433-ULA-01</v>
      </c>
      <c r="J220" s="3" t="str" cm="1">
        <f t="array" ref="J220">_xlfn.TEXTSPLIT(I220,CHAR(10),,TRUE,0)</f>
        <v>WS433-ULA-01</v>
      </c>
      <c r="AX220" s="416" t="str">
        <f t="shared" si="137"/>
        <v>WS433-ULA-01|n/a|5\WS433-ULA</v>
      </c>
      <c r="AY220" s="416" t="str">
        <f t="shared" si="138"/>
        <v/>
      </c>
      <c r="AZ220" s="416" t="str">
        <f t="shared" si="139"/>
        <v/>
      </c>
      <c r="BA220" s="416" t="str">
        <f t="shared" si="140"/>
        <v/>
      </c>
      <c r="BB220" s="416" t="str">
        <f t="shared" si="141"/>
        <v/>
      </c>
      <c r="BC220" s="416" t="str">
        <f t="shared" si="142"/>
        <v/>
      </c>
      <c r="BD220" s="416" t="str">
        <f t="shared" si="143"/>
        <v/>
      </c>
      <c r="BE220" s="416" t="str">
        <f t="shared" si="144"/>
        <v/>
      </c>
      <c r="BF220" s="416" t="str">
        <f t="shared" si="145"/>
        <v/>
      </c>
      <c r="BG220" s="416" t="str">
        <f t="shared" si="146"/>
        <v/>
      </c>
      <c r="BH220" s="416" t="str">
        <f t="shared" si="147"/>
        <v/>
      </c>
      <c r="BI220" s="416" t="str">
        <f t="shared" si="148"/>
        <v/>
      </c>
      <c r="BJ220" s="416" t="str">
        <f t="shared" si="149"/>
        <v/>
      </c>
      <c r="BK220" s="416" t="str">
        <f t="shared" si="150"/>
        <v/>
      </c>
      <c r="BL220" s="416" t="str">
        <f t="shared" si="151"/>
        <v/>
      </c>
      <c r="BM220" s="416" t="str">
        <f t="shared" si="152"/>
        <v/>
      </c>
      <c r="BN220" s="416" t="str">
        <f t="shared" si="153"/>
        <v/>
      </c>
      <c r="BO220" s="416" t="str">
        <f t="shared" si="154"/>
        <v/>
      </c>
      <c r="BP220" s="416" t="str">
        <f t="shared" si="155"/>
        <v/>
      </c>
      <c r="BQ220" s="416" t="str">
        <f t="shared" si="156"/>
        <v/>
      </c>
      <c r="BR220" s="416" t="str">
        <f t="shared" si="157"/>
        <v/>
      </c>
      <c r="BS220" s="416" t="str">
        <f t="shared" si="158"/>
        <v/>
      </c>
      <c r="BT220" s="416" t="str">
        <f t="shared" si="159"/>
        <v/>
      </c>
      <c r="BU220" s="416" t="str">
        <f t="shared" si="160"/>
        <v/>
      </c>
      <c r="BV220" s="416" t="str">
        <f t="shared" si="161"/>
        <v/>
      </c>
      <c r="BW220" s="416" t="str">
        <f t="shared" si="162"/>
        <v/>
      </c>
      <c r="BX220" s="416" t="str">
        <f t="shared" si="163"/>
        <v/>
      </c>
      <c r="BY220" s="416" t="str">
        <f t="shared" si="164"/>
        <v/>
      </c>
      <c r="BZ220" s="416" t="str">
        <f t="shared" si="165"/>
        <v/>
      </c>
      <c r="CA220" s="416" t="str">
        <f t="shared" si="166"/>
        <v/>
      </c>
      <c r="CB220" s="416" t="str">
        <f t="shared" si="167"/>
        <v/>
      </c>
      <c r="CC220" s="416" t="str">
        <f t="shared" si="168"/>
        <v/>
      </c>
      <c r="CD220" s="416" t="str">
        <f t="shared" si="169"/>
        <v/>
      </c>
      <c r="CE220" s="416" t="str">
        <f t="shared" si="170"/>
        <v/>
      </c>
      <c r="CF220" s="416" t="str">
        <f t="shared" si="171"/>
        <v/>
      </c>
      <c r="CG220" s="416" t="str">
        <f t="shared" si="172"/>
        <v/>
      </c>
      <c r="CH220" s="416" t="str">
        <f t="shared" si="173"/>
        <v/>
      </c>
      <c r="CI220" s="416" t="str">
        <f t="shared" si="174"/>
        <v/>
      </c>
      <c r="CJ220" s="416" t="str">
        <f t="shared" si="175"/>
        <v/>
      </c>
      <c r="CK220" s="416" t="str">
        <f t="shared" si="176"/>
        <v/>
      </c>
    </row>
    <row r="221" spans="1:89" ht="16.5">
      <c r="A221" s="3">
        <v>325</v>
      </c>
      <c r="B221" s="3" t="str">
        <v>G4-1</v>
      </c>
      <c r="C221" s="3" t="str">
        <v>WS433-G4-1</v>
      </c>
      <c r="D221" s="3" t="str">
        <v>|SKU|Firmware Version|Item codes|Hardware Version|FW Released Date (DD/MMM/YYYY)|Summary Information about FW|Sensor Type ID|SKU Name for Software|Edit Date
(DD/MMM/YYYY)|Edit by|Edit Content|Status (Draft, Final)|||||||</v>
      </c>
      <c r="E221" s="3" t="str">
        <v>|WS433-G4|1|WS433-G4-O2-1-01|1|45223|First firmware|30|Daviteq Sub-Ghz 4-Seri Gas Sensor|44990|||Final|||||||</v>
      </c>
      <c r="F221" s="3" t="str">
        <f t="shared" si="136"/>
        <v>WS433-G4</v>
      </c>
      <c r="G221" s="3" t="str">
        <f t="shared" si="133"/>
        <v>1</v>
      </c>
      <c r="H221" s="50" t="str">
        <f t="shared" si="134"/>
        <v>1</v>
      </c>
      <c r="I221" s="50" t="str">
        <f t="shared" si="135"/>
        <v>WS433-G4-O2-1-01</v>
      </c>
      <c r="J221" s="3" t="str" cm="1">
        <f t="array" ref="J221">_xlfn.TEXTSPLIT(I221,CHAR(10),,TRUE,0)</f>
        <v>WS433-G4-O2-1-01</v>
      </c>
      <c r="AX221" s="416" t="str">
        <f t="shared" si="137"/>
        <v>WS433-G4-O2-1-01|1|1\WS433-G4</v>
      </c>
      <c r="AY221" s="416" t="str">
        <f t="shared" si="138"/>
        <v/>
      </c>
      <c r="AZ221" s="416" t="str">
        <f t="shared" si="139"/>
        <v/>
      </c>
      <c r="BA221" s="416" t="str">
        <f t="shared" si="140"/>
        <v/>
      </c>
      <c r="BB221" s="416" t="str">
        <f t="shared" si="141"/>
        <v/>
      </c>
      <c r="BC221" s="416" t="str">
        <f t="shared" si="142"/>
        <v/>
      </c>
      <c r="BD221" s="416" t="str">
        <f t="shared" si="143"/>
        <v/>
      </c>
      <c r="BE221" s="416" t="str">
        <f t="shared" si="144"/>
        <v/>
      </c>
      <c r="BF221" s="416" t="str">
        <f t="shared" si="145"/>
        <v/>
      </c>
      <c r="BG221" s="416" t="str">
        <f t="shared" si="146"/>
        <v/>
      </c>
      <c r="BH221" s="416" t="str">
        <f t="shared" si="147"/>
        <v/>
      </c>
      <c r="BI221" s="416" t="str">
        <f t="shared" si="148"/>
        <v/>
      </c>
      <c r="BJ221" s="416" t="str">
        <f t="shared" si="149"/>
        <v/>
      </c>
      <c r="BK221" s="416" t="str">
        <f t="shared" si="150"/>
        <v/>
      </c>
      <c r="BL221" s="416" t="str">
        <f t="shared" si="151"/>
        <v/>
      </c>
      <c r="BM221" s="416" t="str">
        <f t="shared" si="152"/>
        <v/>
      </c>
      <c r="BN221" s="416" t="str">
        <f t="shared" si="153"/>
        <v/>
      </c>
      <c r="BO221" s="416" t="str">
        <f t="shared" si="154"/>
        <v/>
      </c>
      <c r="BP221" s="416" t="str">
        <f t="shared" si="155"/>
        <v/>
      </c>
      <c r="BQ221" s="416" t="str">
        <f t="shared" si="156"/>
        <v/>
      </c>
      <c r="BR221" s="416" t="str">
        <f t="shared" si="157"/>
        <v/>
      </c>
      <c r="BS221" s="416" t="str">
        <f t="shared" si="158"/>
        <v/>
      </c>
      <c r="BT221" s="416" t="str">
        <f t="shared" si="159"/>
        <v/>
      </c>
      <c r="BU221" s="416" t="str">
        <f t="shared" si="160"/>
        <v/>
      </c>
      <c r="BV221" s="416" t="str">
        <f t="shared" si="161"/>
        <v/>
      </c>
      <c r="BW221" s="416" t="str">
        <f t="shared" si="162"/>
        <v/>
      </c>
      <c r="BX221" s="416" t="str">
        <f t="shared" si="163"/>
        <v/>
      </c>
      <c r="BY221" s="416" t="str">
        <f t="shared" si="164"/>
        <v/>
      </c>
      <c r="BZ221" s="416" t="str">
        <f t="shared" si="165"/>
        <v/>
      </c>
      <c r="CA221" s="416" t="str">
        <f t="shared" si="166"/>
        <v/>
      </c>
      <c r="CB221" s="416" t="str">
        <f t="shared" si="167"/>
        <v/>
      </c>
      <c r="CC221" s="416" t="str">
        <f t="shared" si="168"/>
        <v/>
      </c>
      <c r="CD221" s="416" t="str">
        <f t="shared" si="169"/>
        <v/>
      </c>
      <c r="CE221" s="416" t="str">
        <f t="shared" si="170"/>
        <v/>
      </c>
      <c r="CF221" s="416" t="str">
        <f t="shared" si="171"/>
        <v/>
      </c>
      <c r="CG221" s="416" t="str">
        <f t="shared" si="172"/>
        <v/>
      </c>
      <c r="CH221" s="416" t="str">
        <f t="shared" si="173"/>
        <v/>
      </c>
      <c r="CI221" s="416" t="str">
        <f t="shared" si="174"/>
        <v/>
      </c>
      <c r="CJ221" s="416" t="str">
        <f t="shared" si="175"/>
        <v/>
      </c>
      <c r="CK221" s="416" t="str">
        <f t="shared" si="176"/>
        <v/>
      </c>
    </row>
    <row r="222" spans="1:89" ht="16.5">
      <c r="A222" s="3">
        <v>326</v>
      </c>
      <c r="B222" s="3" t="str">
        <v>CAPSM-7</v>
      </c>
      <c r="C222" s="3" t="str">
        <v>WS433-CAPSM-7</v>
      </c>
      <c r="D222" s="3" t="str">
        <v>|SKU|Firmware Version|Item codes|Hardware Version|FW Released Date (DD/MMM/YYYY)|Summary Information about FW|Sensor Type ID|SKU Name for Software|Edit Date
(DD/MMM/YYYY)|Edit by|Edit Content|Status (Draft, Final)|||||||</v>
      </c>
      <c r="E222" s="3" t="str">
        <v>|WS433-CAPSM|7|WS433-CAPSM-02|2|45638|Firmware for capacitive soil moisture sensor|11|Daviteq Sub-Ghz Capacitive Soil Moisture Sensor|45638|NA|NA|Final|||||||</v>
      </c>
      <c r="F222" s="3" t="str">
        <f t="shared" si="136"/>
        <v>WS433-CAPSM</v>
      </c>
      <c r="G222" s="3" t="str">
        <f t="shared" si="133"/>
        <v>7</v>
      </c>
      <c r="H222" s="50" t="str">
        <f t="shared" si="134"/>
        <v>2</v>
      </c>
      <c r="I222" s="50" t="str">
        <f t="shared" si="135"/>
        <v>WS433-CAPSM-02</v>
      </c>
      <c r="J222" s="3" t="str" cm="1">
        <f t="array" ref="J222">_xlfn.TEXTSPLIT(I222,CHAR(10),,TRUE,0)</f>
        <v>WS433-CAPSM-02</v>
      </c>
      <c r="AX222" s="416" t="str">
        <f t="shared" si="137"/>
        <v>WS433-CAPSM-02|2|7\WS433-CAPSM</v>
      </c>
      <c r="AY222" s="416" t="str">
        <f t="shared" si="138"/>
        <v/>
      </c>
      <c r="AZ222" s="416" t="str">
        <f t="shared" si="139"/>
        <v/>
      </c>
      <c r="BA222" s="416" t="str">
        <f t="shared" si="140"/>
        <v/>
      </c>
      <c r="BB222" s="416" t="str">
        <f t="shared" si="141"/>
        <v/>
      </c>
      <c r="BC222" s="416" t="str">
        <f t="shared" si="142"/>
        <v/>
      </c>
      <c r="BD222" s="416" t="str">
        <f t="shared" si="143"/>
        <v/>
      </c>
      <c r="BE222" s="416" t="str">
        <f t="shared" si="144"/>
        <v/>
      </c>
      <c r="BF222" s="416" t="str">
        <f t="shared" si="145"/>
        <v/>
      </c>
      <c r="BG222" s="416" t="str">
        <f t="shared" si="146"/>
        <v/>
      </c>
      <c r="BH222" s="416" t="str">
        <f t="shared" si="147"/>
        <v/>
      </c>
      <c r="BI222" s="416" t="str">
        <f t="shared" si="148"/>
        <v/>
      </c>
      <c r="BJ222" s="416" t="str">
        <f t="shared" si="149"/>
        <v/>
      </c>
      <c r="BK222" s="416" t="str">
        <f t="shared" si="150"/>
        <v/>
      </c>
      <c r="BL222" s="416" t="str">
        <f t="shared" si="151"/>
        <v/>
      </c>
      <c r="BM222" s="416" t="str">
        <f t="shared" si="152"/>
        <v/>
      </c>
      <c r="BN222" s="416" t="str">
        <f t="shared" si="153"/>
        <v/>
      </c>
      <c r="BO222" s="416" t="str">
        <f t="shared" si="154"/>
        <v/>
      </c>
      <c r="BP222" s="416" t="str">
        <f t="shared" si="155"/>
        <v/>
      </c>
      <c r="BQ222" s="416" t="str">
        <f t="shared" si="156"/>
        <v/>
      </c>
      <c r="BR222" s="416" t="str">
        <f t="shared" si="157"/>
        <v/>
      </c>
      <c r="BS222" s="416" t="str">
        <f t="shared" si="158"/>
        <v/>
      </c>
      <c r="BT222" s="416" t="str">
        <f t="shared" si="159"/>
        <v/>
      </c>
      <c r="BU222" s="416" t="str">
        <f t="shared" si="160"/>
        <v/>
      </c>
      <c r="BV222" s="416" t="str">
        <f t="shared" si="161"/>
        <v/>
      </c>
      <c r="BW222" s="416" t="str">
        <f t="shared" si="162"/>
        <v/>
      </c>
      <c r="BX222" s="416" t="str">
        <f t="shared" si="163"/>
        <v/>
      </c>
      <c r="BY222" s="416" t="str">
        <f t="shared" si="164"/>
        <v/>
      </c>
      <c r="BZ222" s="416" t="str">
        <f t="shared" si="165"/>
        <v/>
      </c>
      <c r="CA222" s="416" t="str">
        <f t="shared" si="166"/>
        <v/>
      </c>
      <c r="CB222" s="416" t="str">
        <f t="shared" si="167"/>
        <v/>
      </c>
      <c r="CC222" s="416" t="str">
        <f t="shared" si="168"/>
        <v/>
      </c>
      <c r="CD222" s="416" t="str">
        <f t="shared" si="169"/>
        <v/>
      </c>
      <c r="CE222" s="416" t="str">
        <f t="shared" si="170"/>
        <v/>
      </c>
      <c r="CF222" s="416" t="str">
        <f t="shared" si="171"/>
        <v/>
      </c>
      <c r="CG222" s="416" t="str">
        <f t="shared" si="172"/>
        <v/>
      </c>
      <c r="CH222" s="416" t="str">
        <f t="shared" si="173"/>
        <v/>
      </c>
      <c r="CI222" s="416" t="str">
        <f t="shared" si="174"/>
        <v/>
      </c>
      <c r="CJ222" s="416" t="str">
        <f t="shared" si="175"/>
        <v/>
      </c>
      <c r="CK222" s="416" t="str">
        <f t="shared" si="176"/>
        <v/>
      </c>
    </row>
    <row r="223" spans="1:89" ht="33">
      <c r="A223" s="3">
        <v>327</v>
      </c>
      <c r="B223" s="3" t="str">
        <v>ATH-7</v>
      </c>
      <c r="C223" s="3" t="str">
        <v>WS433-ATH-7</v>
      </c>
      <c r="D223" s="3" t="str">
        <v>|SKU|Firmware Version|Item codes|Hardware Version|FW Released Date (DD/MMM/YYYY)|Summary Information about FW|Sensor Type ID|SKU Name for Software|Edit Date
(DD/MMM/YYYY)|Edit by|Edit Content|Status (Draft, Final)|||||||</v>
      </c>
      <c r="E223" s="3" t="str">
        <v>|WS433-ATH|7|WS433-ATH-11
WS433-ATH-15|2|45656|Add information of firmware and hardware to memory map|2|Daviteq Ambient Humidity Sensor|45656|NA|NA|Final|||||||</v>
      </c>
      <c r="F223" s="3" t="str">
        <f t="shared" si="136"/>
        <v>WS433-ATH</v>
      </c>
      <c r="G223" s="3" t="str">
        <f t="shared" si="133"/>
        <v>7</v>
      </c>
      <c r="H223" s="50" t="str">
        <f t="shared" si="134"/>
        <v>2</v>
      </c>
      <c r="I223" s="50" t="str">
        <f t="shared" si="135"/>
        <v>WS433-ATH-11
WS433-ATH-15</v>
      </c>
      <c r="J223" s="3" t="str" cm="1">
        <f t="array" ref="J223:K223">_xlfn.TEXTSPLIT(I223,CHAR(10),,TRUE,0)</f>
        <v>WS433-ATH-11</v>
      </c>
      <c r="K223" s="3" t="str">
        <v>WS433-ATH-15</v>
      </c>
      <c r="AX223" s="416" t="str">
        <f t="shared" si="137"/>
        <v>WS433-ATH-11|2|7\WS433-ATH</v>
      </c>
      <c r="AY223" s="416" t="str">
        <f t="shared" si="138"/>
        <v>WS433-ATH-15|2|7\WS433-ATH</v>
      </c>
      <c r="AZ223" s="416" t="str">
        <f t="shared" si="139"/>
        <v/>
      </c>
      <c r="BA223" s="416" t="str">
        <f t="shared" si="140"/>
        <v/>
      </c>
      <c r="BB223" s="416" t="str">
        <f t="shared" si="141"/>
        <v/>
      </c>
      <c r="BC223" s="416" t="str">
        <f t="shared" si="142"/>
        <v/>
      </c>
      <c r="BD223" s="416" t="str">
        <f t="shared" si="143"/>
        <v/>
      </c>
      <c r="BE223" s="416" t="str">
        <f t="shared" si="144"/>
        <v/>
      </c>
      <c r="BF223" s="416" t="str">
        <f t="shared" si="145"/>
        <v/>
      </c>
      <c r="BG223" s="416" t="str">
        <f t="shared" si="146"/>
        <v/>
      </c>
      <c r="BH223" s="416" t="str">
        <f t="shared" si="147"/>
        <v/>
      </c>
      <c r="BI223" s="416" t="str">
        <f t="shared" si="148"/>
        <v/>
      </c>
      <c r="BJ223" s="416" t="str">
        <f t="shared" si="149"/>
        <v/>
      </c>
      <c r="BK223" s="416" t="str">
        <f t="shared" si="150"/>
        <v/>
      </c>
      <c r="BL223" s="416" t="str">
        <f t="shared" si="151"/>
        <v/>
      </c>
      <c r="BM223" s="416" t="str">
        <f t="shared" si="152"/>
        <v/>
      </c>
      <c r="BN223" s="416" t="str">
        <f t="shared" si="153"/>
        <v/>
      </c>
      <c r="BO223" s="416" t="str">
        <f t="shared" si="154"/>
        <v/>
      </c>
      <c r="BP223" s="416" t="str">
        <f t="shared" si="155"/>
        <v/>
      </c>
      <c r="BQ223" s="416" t="str">
        <f t="shared" si="156"/>
        <v/>
      </c>
      <c r="BR223" s="416" t="str">
        <f t="shared" si="157"/>
        <v/>
      </c>
      <c r="BS223" s="416" t="str">
        <f t="shared" si="158"/>
        <v/>
      </c>
      <c r="BT223" s="416" t="str">
        <f t="shared" si="159"/>
        <v/>
      </c>
      <c r="BU223" s="416" t="str">
        <f t="shared" si="160"/>
        <v/>
      </c>
      <c r="BV223" s="416" t="str">
        <f t="shared" si="161"/>
        <v/>
      </c>
      <c r="BW223" s="416" t="str">
        <f t="shared" si="162"/>
        <v/>
      </c>
      <c r="BX223" s="416" t="str">
        <f t="shared" si="163"/>
        <v/>
      </c>
      <c r="BY223" s="416" t="str">
        <f t="shared" si="164"/>
        <v/>
      </c>
      <c r="BZ223" s="416" t="str">
        <f t="shared" si="165"/>
        <v/>
      </c>
      <c r="CA223" s="416" t="str">
        <f t="shared" si="166"/>
        <v/>
      </c>
      <c r="CB223" s="416" t="str">
        <f t="shared" si="167"/>
        <v/>
      </c>
      <c r="CC223" s="416" t="str">
        <f t="shared" si="168"/>
        <v/>
      </c>
      <c r="CD223" s="416" t="str">
        <f t="shared" si="169"/>
        <v/>
      </c>
      <c r="CE223" s="416" t="str">
        <f t="shared" si="170"/>
        <v/>
      </c>
      <c r="CF223" s="416" t="str">
        <f t="shared" si="171"/>
        <v/>
      </c>
      <c r="CG223" s="416" t="str">
        <f t="shared" si="172"/>
        <v/>
      </c>
      <c r="CH223" s="416" t="str">
        <f t="shared" si="173"/>
        <v/>
      </c>
      <c r="CI223" s="416" t="str">
        <f t="shared" si="174"/>
        <v/>
      </c>
      <c r="CJ223" s="416" t="str">
        <f t="shared" si="175"/>
        <v/>
      </c>
      <c r="CK223" s="416" t="str">
        <f t="shared" si="176"/>
        <v/>
      </c>
    </row>
    <row r="224" spans="1:89" ht="33">
      <c r="A224" s="3">
        <v>328</v>
      </c>
      <c r="B224" s="3" t="str">
        <v>ATE-7</v>
      </c>
      <c r="C224" s="3" t="str">
        <v>WS433-ATE-7</v>
      </c>
      <c r="D224" s="3" t="str">
        <v>|SKU|Firmware Version|Item codes|Hardware Version|FW Released Date (DD/MMM/YYYY)|Summary Information about FW|Sensor Type ID|SKU Name for Software|Edit Date
(DD/MMM/YYYY)|Edit by|Edit Content|Status (Draft, Final)|||||||</v>
      </c>
      <c r="E224" s="3" t="str">
        <v>|WS433-ATE|7|WS433-M12F
WS433-ATE-01|2|45656|Add information of firmware and hardware to memory map|1|Daviteq Ambient Temperature Sensor|45656|NA|NA|Final|||||||</v>
      </c>
      <c r="F224" s="3" t="str">
        <f t="shared" si="136"/>
        <v>WS433-ATE</v>
      </c>
      <c r="G224" s="3" t="str">
        <f t="shared" si="133"/>
        <v>7</v>
      </c>
      <c r="H224" s="50" t="str">
        <f t="shared" si="134"/>
        <v>2</v>
      </c>
      <c r="I224" s="50" t="str">
        <f t="shared" si="135"/>
        <v>WS433-M12F
WS433-ATE-01</v>
      </c>
      <c r="J224" s="3" t="str" cm="1">
        <f t="array" ref="J224:K224">_xlfn.TEXTSPLIT(I224,CHAR(10),,TRUE,0)</f>
        <v>WS433-M12F</v>
      </c>
      <c r="K224" s="3" t="str">
        <v>WS433-ATE-01</v>
      </c>
      <c r="AX224" s="416" t="str">
        <f t="shared" si="137"/>
        <v>WS433-M12F|2|7\WS433-ATE</v>
      </c>
      <c r="AY224" s="416" t="str">
        <f t="shared" si="138"/>
        <v>WS433-ATE-01|2|7\WS433-ATE</v>
      </c>
      <c r="AZ224" s="416" t="str">
        <f t="shared" si="139"/>
        <v/>
      </c>
      <c r="BA224" s="416" t="str">
        <f t="shared" si="140"/>
        <v/>
      </c>
      <c r="BB224" s="416" t="str">
        <f t="shared" si="141"/>
        <v/>
      </c>
      <c r="BC224" s="416" t="str">
        <f t="shared" si="142"/>
        <v/>
      </c>
      <c r="BD224" s="416" t="str">
        <f t="shared" si="143"/>
        <v/>
      </c>
      <c r="BE224" s="416" t="str">
        <f t="shared" si="144"/>
        <v/>
      </c>
      <c r="BF224" s="416" t="str">
        <f t="shared" si="145"/>
        <v/>
      </c>
      <c r="BG224" s="416" t="str">
        <f t="shared" si="146"/>
        <v/>
      </c>
      <c r="BH224" s="416" t="str">
        <f t="shared" si="147"/>
        <v/>
      </c>
      <c r="BI224" s="416" t="str">
        <f t="shared" si="148"/>
        <v/>
      </c>
      <c r="BJ224" s="416" t="str">
        <f t="shared" si="149"/>
        <v/>
      </c>
      <c r="BK224" s="416" t="str">
        <f t="shared" si="150"/>
        <v/>
      </c>
      <c r="BL224" s="416" t="str">
        <f t="shared" si="151"/>
        <v/>
      </c>
      <c r="BM224" s="416" t="str">
        <f t="shared" si="152"/>
        <v/>
      </c>
      <c r="BN224" s="416" t="str">
        <f t="shared" si="153"/>
        <v/>
      </c>
      <c r="BO224" s="416" t="str">
        <f t="shared" si="154"/>
        <v/>
      </c>
      <c r="BP224" s="416" t="str">
        <f t="shared" si="155"/>
        <v/>
      </c>
      <c r="BQ224" s="416" t="str">
        <f t="shared" si="156"/>
        <v/>
      </c>
      <c r="BR224" s="416" t="str">
        <f t="shared" si="157"/>
        <v/>
      </c>
      <c r="BS224" s="416" t="str">
        <f t="shared" si="158"/>
        <v/>
      </c>
      <c r="BT224" s="416" t="str">
        <f t="shared" si="159"/>
        <v/>
      </c>
      <c r="BU224" s="416" t="str">
        <f t="shared" si="160"/>
        <v/>
      </c>
      <c r="BV224" s="416" t="str">
        <f t="shared" si="161"/>
        <v/>
      </c>
      <c r="BW224" s="416" t="str">
        <f t="shared" si="162"/>
        <v/>
      </c>
      <c r="BX224" s="416" t="str">
        <f t="shared" si="163"/>
        <v/>
      </c>
      <c r="BY224" s="416" t="str">
        <f t="shared" si="164"/>
        <v/>
      </c>
      <c r="BZ224" s="416" t="str">
        <f t="shared" si="165"/>
        <v/>
      </c>
      <c r="CA224" s="416" t="str">
        <f t="shared" si="166"/>
        <v/>
      </c>
      <c r="CB224" s="416" t="str">
        <f t="shared" si="167"/>
        <v/>
      </c>
      <c r="CC224" s="416" t="str">
        <f t="shared" si="168"/>
        <v/>
      </c>
      <c r="CD224" s="416" t="str">
        <f t="shared" si="169"/>
        <v/>
      </c>
      <c r="CE224" s="416" t="str">
        <f t="shared" si="170"/>
        <v/>
      </c>
      <c r="CF224" s="416" t="str">
        <f t="shared" si="171"/>
        <v/>
      </c>
      <c r="CG224" s="416" t="str">
        <f t="shared" si="172"/>
        <v/>
      </c>
      <c r="CH224" s="416" t="str">
        <f t="shared" si="173"/>
        <v/>
      </c>
      <c r="CI224" s="416" t="str">
        <f t="shared" si="174"/>
        <v/>
      </c>
      <c r="CJ224" s="416" t="str">
        <f t="shared" si="175"/>
        <v/>
      </c>
      <c r="CK224" s="416" t="str">
        <f t="shared" si="176"/>
        <v/>
      </c>
    </row>
    <row r="225" spans="1:89" ht="16.5">
      <c r="A225" s="3">
        <v>329</v>
      </c>
      <c r="B225" s="3" t="str">
        <v>V1A-9</v>
      </c>
      <c r="C225" s="3" t="str">
        <v>WS433-V1A-9</v>
      </c>
      <c r="D225" s="3" t="str">
        <v>|SKU|Firmware Version|Item codes|Hardware Version|FW Released Date (DD/MMM/YYYY)|Summary Information about FW|Sensor Type ID|SKU Name for Software|Edit Date
(DD/MMM/YYYY)|Edit by|Edit Content|Status (Draft, Final)|||||||</v>
      </c>
      <c r="E225" s="3" t="str">
        <v>|WS433-V1A|9|WS433-V1A-025|2|45656|Add information of firmware and hardware to memory map|16|Daviteq Sub-Ghz Single Axis Vibration Sensor|44990|||Final|||||||</v>
      </c>
      <c r="F225" s="3" t="str">
        <f t="shared" si="136"/>
        <v>WS433-V1A</v>
      </c>
      <c r="G225" s="3" t="str">
        <f t="shared" si="133"/>
        <v>9</v>
      </c>
      <c r="H225" s="50" t="str">
        <f t="shared" si="134"/>
        <v>2</v>
      </c>
      <c r="I225" s="50" t="str">
        <f t="shared" si="135"/>
        <v>WS433-V1A-025</v>
      </c>
      <c r="J225" s="3" t="str" cm="1">
        <f t="array" ref="J225">_xlfn.TEXTSPLIT(I225,CHAR(10),,TRUE,0)</f>
        <v>WS433-V1A-025</v>
      </c>
      <c r="AX225" s="416" t="str">
        <f t="shared" si="137"/>
        <v>WS433-V1A-025|2|9\WS433-V1A</v>
      </c>
      <c r="AY225" s="416" t="str">
        <f t="shared" si="138"/>
        <v/>
      </c>
      <c r="AZ225" s="416" t="str">
        <f t="shared" si="139"/>
        <v/>
      </c>
      <c r="BA225" s="416" t="str">
        <f t="shared" si="140"/>
        <v/>
      </c>
      <c r="BB225" s="416" t="str">
        <f t="shared" si="141"/>
        <v/>
      </c>
      <c r="BC225" s="416" t="str">
        <f t="shared" si="142"/>
        <v/>
      </c>
      <c r="BD225" s="416" t="str">
        <f t="shared" si="143"/>
        <v/>
      </c>
      <c r="BE225" s="416" t="str">
        <f t="shared" si="144"/>
        <v/>
      </c>
      <c r="BF225" s="416" t="str">
        <f t="shared" si="145"/>
        <v/>
      </c>
      <c r="BG225" s="416" t="str">
        <f t="shared" si="146"/>
        <v/>
      </c>
      <c r="BH225" s="416" t="str">
        <f t="shared" si="147"/>
        <v/>
      </c>
      <c r="BI225" s="416" t="str">
        <f t="shared" si="148"/>
        <v/>
      </c>
      <c r="BJ225" s="416" t="str">
        <f t="shared" si="149"/>
        <v/>
      </c>
      <c r="BK225" s="416" t="str">
        <f t="shared" si="150"/>
        <v/>
      </c>
      <c r="BL225" s="416" t="str">
        <f t="shared" si="151"/>
        <v/>
      </c>
      <c r="BM225" s="416" t="str">
        <f t="shared" si="152"/>
        <v/>
      </c>
      <c r="BN225" s="416" t="str">
        <f t="shared" si="153"/>
        <v/>
      </c>
      <c r="BO225" s="416" t="str">
        <f t="shared" si="154"/>
        <v/>
      </c>
      <c r="BP225" s="416" t="str">
        <f t="shared" si="155"/>
        <v/>
      </c>
      <c r="BQ225" s="416" t="str">
        <f t="shared" si="156"/>
        <v/>
      </c>
      <c r="BR225" s="416" t="str">
        <f t="shared" si="157"/>
        <v/>
      </c>
      <c r="BS225" s="416" t="str">
        <f t="shared" si="158"/>
        <v/>
      </c>
      <c r="BT225" s="416" t="str">
        <f t="shared" si="159"/>
        <v/>
      </c>
      <c r="BU225" s="416" t="str">
        <f t="shared" si="160"/>
        <v/>
      </c>
      <c r="BV225" s="416" t="str">
        <f t="shared" si="161"/>
        <v/>
      </c>
      <c r="BW225" s="416" t="str">
        <f t="shared" si="162"/>
        <v/>
      </c>
      <c r="BX225" s="416" t="str">
        <f t="shared" si="163"/>
        <v/>
      </c>
      <c r="BY225" s="416" t="str">
        <f t="shared" si="164"/>
        <v/>
      </c>
      <c r="BZ225" s="416" t="str">
        <f t="shared" si="165"/>
        <v/>
      </c>
      <c r="CA225" s="416" t="str">
        <f t="shared" si="166"/>
        <v/>
      </c>
      <c r="CB225" s="416" t="str">
        <f t="shared" si="167"/>
        <v/>
      </c>
      <c r="CC225" s="416" t="str">
        <f t="shared" si="168"/>
        <v/>
      </c>
      <c r="CD225" s="416" t="str">
        <f t="shared" si="169"/>
        <v/>
      </c>
      <c r="CE225" s="416" t="str">
        <f t="shared" si="170"/>
        <v/>
      </c>
      <c r="CF225" s="416" t="str">
        <f t="shared" si="171"/>
        <v/>
      </c>
      <c r="CG225" s="416" t="str">
        <f t="shared" si="172"/>
        <v/>
      </c>
      <c r="CH225" s="416" t="str">
        <f t="shared" si="173"/>
        <v/>
      </c>
      <c r="CI225" s="416" t="str">
        <f t="shared" si="174"/>
        <v/>
      </c>
      <c r="CJ225" s="416" t="str">
        <f t="shared" si="175"/>
        <v/>
      </c>
      <c r="CK225" s="416" t="str">
        <f t="shared" si="176"/>
        <v/>
      </c>
    </row>
    <row r="226" spans="1:89" ht="49.5">
      <c r="A226" s="3">
        <v>330</v>
      </c>
      <c r="B226" s="3" t="str">
        <v>SMT-8</v>
      </c>
      <c r="C226" s="3" t="str">
        <v>WS433-SMT-8</v>
      </c>
      <c r="D226" s="3" t="str">
        <v>|SKU|Firmware Version|Item codes|Hardware Version|FW Released Date (DD/MMM/YYYY)|Summary Information about FW|Sensor Type ID|SKU Name for Software|Edit Date
(DD/MMM/YYYY)|Edit by|Edit Content|Status (Draft, Final)|||||||</v>
      </c>
      <c r="E226" s="3" t="str">
        <v>|WS433-SMT|8|WS433-SMT-07
WS433-SMT-01
|2|45693|*Combine SMT01 and SMT07
*Config sensor module type (SMT01, SMT07)|12|Daviteq Sub-Ghz Soil Sensor|44990|||Final|||||||</v>
      </c>
      <c r="F226" s="3" t="str">
        <f t="shared" si="136"/>
        <v>WS433-SMT</v>
      </c>
      <c r="G226" s="3" t="str">
        <f t="shared" si="133"/>
        <v>8</v>
      </c>
      <c r="H226" s="50" t="str">
        <f t="shared" si="134"/>
        <v>2</v>
      </c>
      <c r="I226" s="50" t="str">
        <f t="shared" si="135"/>
        <v xml:space="preserve">WS433-SMT-07
WS433-SMT-01
</v>
      </c>
      <c r="J226" s="3" t="str" cm="1">
        <f t="array" ref="J226:K226">_xlfn.TEXTSPLIT(I226,CHAR(10),,TRUE,0)</f>
        <v>WS433-SMT-07</v>
      </c>
      <c r="K226" s="3" t="str">
        <v>WS433-SMT-01</v>
      </c>
      <c r="AX226" s="416" t="str">
        <f t="shared" si="137"/>
        <v>WS433-SMT-07|2|8\WS433-SMT</v>
      </c>
      <c r="AY226" s="416" t="str">
        <f t="shared" si="138"/>
        <v>WS433-SMT-01|2|8\WS433-SMT</v>
      </c>
      <c r="AZ226" s="416" t="str">
        <f t="shared" si="139"/>
        <v/>
      </c>
      <c r="BA226" s="416" t="str">
        <f t="shared" si="140"/>
        <v/>
      </c>
      <c r="BB226" s="416" t="str">
        <f t="shared" si="141"/>
        <v/>
      </c>
      <c r="BC226" s="416" t="str">
        <f t="shared" si="142"/>
        <v/>
      </c>
      <c r="BD226" s="416" t="str">
        <f t="shared" si="143"/>
        <v/>
      </c>
      <c r="BE226" s="416" t="str">
        <f t="shared" si="144"/>
        <v/>
      </c>
      <c r="BF226" s="416" t="str">
        <f t="shared" si="145"/>
        <v/>
      </c>
      <c r="BG226" s="416" t="str">
        <f t="shared" si="146"/>
        <v/>
      </c>
      <c r="BH226" s="416" t="str">
        <f t="shared" si="147"/>
        <v/>
      </c>
      <c r="BI226" s="416" t="str">
        <f t="shared" si="148"/>
        <v/>
      </c>
      <c r="BJ226" s="416" t="str">
        <f t="shared" si="149"/>
        <v/>
      </c>
      <c r="BK226" s="416" t="str">
        <f t="shared" si="150"/>
        <v/>
      </c>
      <c r="BL226" s="416" t="str">
        <f t="shared" si="151"/>
        <v/>
      </c>
      <c r="BM226" s="416" t="str">
        <f t="shared" si="152"/>
        <v/>
      </c>
      <c r="BN226" s="416" t="str">
        <f t="shared" si="153"/>
        <v/>
      </c>
      <c r="BO226" s="416" t="str">
        <f t="shared" si="154"/>
        <v/>
      </c>
      <c r="BP226" s="416" t="str">
        <f t="shared" si="155"/>
        <v/>
      </c>
      <c r="BQ226" s="416" t="str">
        <f t="shared" si="156"/>
        <v/>
      </c>
      <c r="BR226" s="416" t="str">
        <f t="shared" si="157"/>
        <v/>
      </c>
      <c r="BS226" s="416" t="str">
        <f t="shared" si="158"/>
        <v/>
      </c>
      <c r="BT226" s="416" t="str">
        <f t="shared" si="159"/>
        <v/>
      </c>
      <c r="BU226" s="416" t="str">
        <f t="shared" si="160"/>
        <v/>
      </c>
      <c r="BV226" s="416" t="str">
        <f t="shared" si="161"/>
        <v/>
      </c>
      <c r="BW226" s="416" t="str">
        <f t="shared" si="162"/>
        <v/>
      </c>
      <c r="BX226" s="416" t="str">
        <f t="shared" si="163"/>
        <v/>
      </c>
      <c r="BY226" s="416" t="str">
        <f t="shared" si="164"/>
        <v/>
      </c>
      <c r="BZ226" s="416" t="str">
        <f t="shared" si="165"/>
        <v/>
      </c>
      <c r="CA226" s="416" t="str">
        <f t="shared" si="166"/>
        <v/>
      </c>
      <c r="CB226" s="416" t="str">
        <f t="shared" si="167"/>
        <v/>
      </c>
      <c r="CC226" s="416" t="str">
        <f t="shared" si="168"/>
        <v/>
      </c>
      <c r="CD226" s="416" t="str">
        <f t="shared" si="169"/>
        <v/>
      </c>
      <c r="CE226" s="416" t="str">
        <f t="shared" si="170"/>
        <v/>
      </c>
      <c r="CF226" s="416" t="str">
        <f t="shared" si="171"/>
        <v/>
      </c>
      <c r="CG226" s="416" t="str">
        <f t="shared" si="172"/>
        <v/>
      </c>
      <c r="CH226" s="416" t="str">
        <f t="shared" si="173"/>
        <v/>
      </c>
      <c r="CI226" s="416" t="str">
        <f t="shared" si="174"/>
        <v/>
      </c>
      <c r="CJ226" s="416" t="str">
        <f t="shared" si="175"/>
        <v/>
      </c>
      <c r="CK226" s="416" t="str">
        <f t="shared" si="176"/>
        <v/>
      </c>
    </row>
    <row r="227" spans="1:89">
      <c r="A227" s="3" t="e">
        <v>#VALUE!</v>
      </c>
      <c r="B227" s="3">
        <v>0</v>
      </c>
      <c r="C227" s="3" t="str">
        <v>WS433-0</v>
      </c>
      <c r="D227" s="3">
        <v>0</v>
      </c>
      <c r="E227" s="3">
        <v>0</v>
      </c>
      <c r="F227" s="3" t="e">
        <f t="shared" si="136"/>
        <v>#VALUE!</v>
      </c>
      <c r="G227" s="3" t="e">
        <f t="shared" si="133"/>
        <v>#VALUE!</v>
      </c>
      <c r="H227" s="50" t="e">
        <f t="shared" si="134"/>
        <v>#VALUE!</v>
      </c>
      <c r="I227" s="50" t="e">
        <f t="shared" si="135"/>
        <v>#VALUE!</v>
      </c>
      <c r="J227" s="3" t="e" cm="1">
        <f t="array" ref="J227">_xlfn.TEXTSPLIT(I227,CHAR(10),,TRUE,0)</f>
        <v>#VALUE!</v>
      </c>
      <c r="AX227" s="416" t="e">
        <f t="shared" si="137"/>
        <v>#VALUE!</v>
      </c>
      <c r="AY227" s="416" t="str">
        <f t="shared" si="138"/>
        <v/>
      </c>
      <c r="AZ227" s="416" t="str">
        <f t="shared" si="139"/>
        <v/>
      </c>
      <c r="BA227" s="416" t="str">
        <f t="shared" si="140"/>
        <v/>
      </c>
      <c r="BB227" s="416" t="str">
        <f t="shared" si="141"/>
        <v/>
      </c>
      <c r="BC227" s="416" t="str">
        <f t="shared" si="142"/>
        <v/>
      </c>
      <c r="BD227" s="416" t="str">
        <f t="shared" si="143"/>
        <v/>
      </c>
      <c r="BE227" s="416" t="str">
        <f t="shared" si="144"/>
        <v/>
      </c>
      <c r="BF227" s="416" t="str">
        <f t="shared" si="145"/>
        <v/>
      </c>
      <c r="BG227" s="416" t="str">
        <f t="shared" si="146"/>
        <v/>
      </c>
      <c r="BH227" s="416" t="str">
        <f t="shared" si="147"/>
        <v/>
      </c>
      <c r="BI227" s="416" t="str">
        <f t="shared" si="148"/>
        <v/>
      </c>
      <c r="BJ227" s="416" t="str">
        <f t="shared" si="149"/>
        <v/>
      </c>
      <c r="BK227" s="416" t="str">
        <f t="shared" si="150"/>
        <v/>
      </c>
      <c r="BL227" s="416" t="str">
        <f t="shared" si="151"/>
        <v/>
      </c>
      <c r="BM227" s="416" t="str">
        <f t="shared" si="152"/>
        <v/>
      </c>
      <c r="BN227" s="416" t="str">
        <f t="shared" si="153"/>
        <v/>
      </c>
      <c r="BO227" s="416" t="str">
        <f t="shared" si="154"/>
        <v/>
      </c>
      <c r="BP227" s="416" t="str">
        <f t="shared" si="155"/>
        <v/>
      </c>
      <c r="BQ227" s="416" t="str">
        <f t="shared" si="156"/>
        <v/>
      </c>
      <c r="BR227" s="416" t="str">
        <f t="shared" si="157"/>
        <v/>
      </c>
      <c r="BS227" s="416" t="str">
        <f t="shared" si="158"/>
        <v/>
      </c>
      <c r="BT227" s="416" t="str">
        <f t="shared" si="159"/>
        <v/>
      </c>
      <c r="BU227" s="416" t="str">
        <f t="shared" si="160"/>
        <v/>
      </c>
      <c r="BV227" s="416" t="str">
        <f t="shared" si="161"/>
        <v/>
      </c>
      <c r="BW227" s="416" t="str">
        <f t="shared" si="162"/>
        <v/>
      </c>
      <c r="BX227" s="416" t="str">
        <f t="shared" si="163"/>
        <v/>
      </c>
      <c r="BY227" s="416" t="str">
        <f t="shared" si="164"/>
        <v/>
      </c>
      <c r="BZ227" s="416" t="str">
        <f t="shared" si="165"/>
        <v/>
      </c>
      <c r="CA227" s="416" t="str">
        <f t="shared" si="166"/>
        <v/>
      </c>
      <c r="CB227" s="416" t="str">
        <f t="shared" si="167"/>
        <v/>
      </c>
      <c r="CC227" s="416" t="str">
        <f t="shared" si="168"/>
        <v/>
      </c>
      <c r="CD227" s="416" t="str">
        <f t="shared" si="169"/>
        <v/>
      </c>
      <c r="CE227" s="416" t="str">
        <f t="shared" si="170"/>
        <v/>
      </c>
      <c r="CF227" s="416" t="str">
        <f t="shared" si="171"/>
        <v/>
      </c>
      <c r="CG227" s="416" t="str">
        <f t="shared" si="172"/>
        <v/>
      </c>
      <c r="CH227" s="416" t="str">
        <f t="shared" si="173"/>
        <v/>
      </c>
      <c r="CI227" s="416" t="str">
        <f t="shared" si="174"/>
        <v/>
      </c>
      <c r="CJ227" s="416" t="str">
        <f t="shared" si="175"/>
        <v/>
      </c>
      <c r="CK227" s="416" t="str">
        <f t="shared" si="176"/>
        <v/>
      </c>
    </row>
    <row r="228" spans="1:89">
      <c r="A228" s="3" t="e">
        <v>#VALUE!</v>
      </c>
      <c r="B228" s="3">
        <v>0</v>
      </c>
      <c r="C228" s="3" t="str">
        <v>WS433-0</v>
      </c>
      <c r="D228" s="3">
        <v>0</v>
      </c>
      <c r="E228" s="3">
        <v>0</v>
      </c>
      <c r="F228" s="3" t="e">
        <f t="shared" si="136"/>
        <v>#VALUE!</v>
      </c>
      <c r="G228" s="3" t="e">
        <f t="shared" ref="G228:G291" si="177">MID(E228,SEARCH("|",E228,2)+1,SEARCH("|",E228,SEARCH("|",E228,2)+1)-SEARCH("|",E228,2)-1)</f>
        <v>#VALUE!</v>
      </c>
      <c r="H228" s="50" t="e">
        <f t="shared" ref="H228:H291" si="178">MID(E228,SEARCH("|",E228,SEARCH("|",E228,SEARCH("|",E228,2)+1)+1)+1,
SEARCH("|",E228,SEARCH("|",E228,SEARCH("|",E228,SEARCH("|",E228,2)+1)+1)+1)
-SEARCH("|",E228,SEARCH("|",E228,SEARCH("|",E228,2)+1)+1)-1)</f>
        <v>#VALUE!</v>
      </c>
      <c r="I228" s="50" t="e">
        <f t="shared" ref="I228:I291" si="179">MID(E228,SEARCH("|",E228,SEARCH("|",E228,2)+1)+1,SEARCH("|",E228,SEARCH("|",E228,SEARCH("|",E228,2)+1)+1)-SEARCH("|",E228,SEARCH("|",E228,2)+1)-1)</f>
        <v>#VALUE!</v>
      </c>
      <c r="J228" s="3" t="e" cm="1">
        <f t="array" ref="J228">_xlfn.TEXTSPLIT(I228,CHAR(10),,TRUE,0)</f>
        <v>#VALUE!</v>
      </c>
      <c r="AX228" s="416" t="e">
        <f t="shared" si="137"/>
        <v>#VALUE!</v>
      </c>
      <c r="AY228" s="416" t="str">
        <f t="shared" si="138"/>
        <v/>
      </c>
      <c r="AZ228" s="416" t="str">
        <f t="shared" si="139"/>
        <v/>
      </c>
      <c r="BA228" s="416" t="str">
        <f t="shared" si="140"/>
        <v/>
      </c>
      <c r="BB228" s="416" t="str">
        <f t="shared" si="141"/>
        <v/>
      </c>
      <c r="BC228" s="416" t="str">
        <f t="shared" si="142"/>
        <v/>
      </c>
      <c r="BD228" s="416" t="str">
        <f t="shared" si="143"/>
        <v/>
      </c>
      <c r="BE228" s="416" t="str">
        <f t="shared" si="144"/>
        <v/>
      </c>
      <c r="BF228" s="416" t="str">
        <f t="shared" si="145"/>
        <v/>
      </c>
      <c r="BG228" s="416" t="str">
        <f t="shared" si="146"/>
        <v/>
      </c>
      <c r="BH228" s="416" t="str">
        <f t="shared" si="147"/>
        <v/>
      </c>
      <c r="BI228" s="416" t="str">
        <f t="shared" si="148"/>
        <v/>
      </c>
      <c r="BJ228" s="416" t="str">
        <f t="shared" si="149"/>
        <v/>
      </c>
      <c r="BK228" s="416" t="str">
        <f t="shared" si="150"/>
        <v/>
      </c>
      <c r="BL228" s="416" t="str">
        <f t="shared" si="151"/>
        <v/>
      </c>
      <c r="BM228" s="416" t="str">
        <f t="shared" si="152"/>
        <v/>
      </c>
      <c r="BN228" s="416" t="str">
        <f t="shared" si="153"/>
        <v/>
      </c>
      <c r="BO228" s="416" t="str">
        <f t="shared" si="154"/>
        <v/>
      </c>
      <c r="BP228" s="416" t="str">
        <f t="shared" si="155"/>
        <v/>
      </c>
      <c r="BQ228" s="416" t="str">
        <f t="shared" si="156"/>
        <v/>
      </c>
      <c r="BR228" s="416" t="str">
        <f t="shared" si="157"/>
        <v/>
      </c>
      <c r="BS228" s="416" t="str">
        <f t="shared" si="158"/>
        <v/>
      </c>
      <c r="BT228" s="416" t="str">
        <f t="shared" si="159"/>
        <v/>
      </c>
      <c r="BU228" s="416" t="str">
        <f t="shared" si="160"/>
        <v/>
      </c>
      <c r="BV228" s="416" t="str">
        <f t="shared" si="161"/>
        <v/>
      </c>
      <c r="BW228" s="416" t="str">
        <f t="shared" si="162"/>
        <v/>
      </c>
      <c r="BX228" s="416" t="str">
        <f t="shared" si="163"/>
        <v/>
      </c>
      <c r="BY228" s="416" t="str">
        <f t="shared" si="164"/>
        <v/>
      </c>
      <c r="BZ228" s="416" t="str">
        <f t="shared" si="165"/>
        <v/>
      </c>
      <c r="CA228" s="416" t="str">
        <f t="shared" si="166"/>
        <v/>
      </c>
      <c r="CB228" s="416" t="str">
        <f t="shared" si="167"/>
        <v/>
      </c>
      <c r="CC228" s="416" t="str">
        <f t="shared" si="168"/>
        <v/>
      </c>
      <c r="CD228" s="416" t="str">
        <f t="shared" si="169"/>
        <v/>
      </c>
      <c r="CE228" s="416" t="str">
        <f t="shared" si="170"/>
        <v/>
      </c>
      <c r="CF228" s="416" t="str">
        <f t="shared" si="171"/>
        <v/>
      </c>
      <c r="CG228" s="416" t="str">
        <f t="shared" si="172"/>
        <v/>
      </c>
      <c r="CH228" s="416" t="str">
        <f t="shared" si="173"/>
        <v/>
      </c>
      <c r="CI228" s="416" t="str">
        <f t="shared" si="174"/>
        <v/>
      </c>
      <c r="CJ228" s="416" t="str">
        <f t="shared" si="175"/>
        <v/>
      </c>
      <c r="CK228" s="416" t="str">
        <f t="shared" si="176"/>
        <v/>
      </c>
    </row>
    <row r="229" spans="1:89">
      <c r="A229" s="3" t="e">
        <v>#VALUE!</v>
      </c>
      <c r="B229" s="3">
        <v>0</v>
      </c>
      <c r="C229" s="3" t="str">
        <v>WS433-0</v>
      </c>
      <c r="D229" s="3">
        <v>0</v>
      </c>
      <c r="E229" s="3">
        <v>0</v>
      </c>
      <c r="F229" s="3" t="e">
        <f t="shared" si="136"/>
        <v>#VALUE!</v>
      </c>
      <c r="G229" s="3" t="e">
        <f t="shared" si="177"/>
        <v>#VALUE!</v>
      </c>
      <c r="H229" s="50" t="e">
        <f t="shared" si="178"/>
        <v>#VALUE!</v>
      </c>
      <c r="I229" s="50" t="e">
        <f t="shared" si="179"/>
        <v>#VALUE!</v>
      </c>
      <c r="J229" s="3" t="e" cm="1">
        <f t="array" ref="J229">_xlfn.TEXTSPLIT(I229,CHAR(10),,TRUE,0)</f>
        <v>#VALUE!</v>
      </c>
      <c r="AX229" s="416" t="e">
        <f t="shared" si="137"/>
        <v>#VALUE!</v>
      </c>
      <c r="AY229" s="416" t="str">
        <f t="shared" si="138"/>
        <v/>
      </c>
      <c r="AZ229" s="416" t="str">
        <f t="shared" si="139"/>
        <v/>
      </c>
      <c r="BA229" s="416" t="str">
        <f t="shared" si="140"/>
        <v/>
      </c>
      <c r="BB229" s="416" t="str">
        <f t="shared" si="141"/>
        <v/>
      </c>
      <c r="BC229" s="416" t="str">
        <f t="shared" si="142"/>
        <v/>
      </c>
      <c r="BD229" s="416" t="str">
        <f t="shared" si="143"/>
        <v/>
      </c>
      <c r="BE229" s="416" t="str">
        <f t="shared" si="144"/>
        <v/>
      </c>
      <c r="BF229" s="416" t="str">
        <f t="shared" si="145"/>
        <v/>
      </c>
      <c r="BG229" s="416" t="str">
        <f t="shared" si="146"/>
        <v/>
      </c>
      <c r="BH229" s="416" t="str">
        <f t="shared" si="147"/>
        <v/>
      </c>
      <c r="BI229" s="416" t="str">
        <f t="shared" si="148"/>
        <v/>
      </c>
      <c r="BJ229" s="416" t="str">
        <f t="shared" si="149"/>
        <v/>
      </c>
      <c r="BK229" s="416" t="str">
        <f t="shared" si="150"/>
        <v/>
      </c>
      <c r="BL229" s="416" t="str">
        <f t="shared" si="151"/>
        <v/>
      </c>
      <c r="BM229" s="416" t="str">
        <f t="shared" si="152"/>
        <v/>
      </c>
      <c r="BN229" s="416" t="str">
        <f t="shared" si="153"/>
        <v/>
      </c>
      <c r="BO229" s="416" t="str">
        <f t="shared" si="154"/>
        <v/>
      </c>
      <c r="BP229" s="416" t="str">
        <f t="shared" si="155"/>
        <v/>
      </c>
      <c r="BQ229" s="416" t="str">
        <f t="shared" si="156"/>
        <v/>
      </c>
      <c r="BR229" s="416" t="str">
        <f t="shared" si="157"/>
        <v/>
      </c>
      <c r="BS229" s="416" t="str">
        <f t="shared" si="158"/>
        <v/>
      </c>
      <c r="BT229" s="416" t="str">
        <f t="shared" si="159"/>
        <v/>
      </c>
      <c r="BU229" s="416" t="str">
        <f t="shared" si="160"/>
        <v/>
      </c>
      <c r="BV229" s="416" t="str">
        <f t="shared" si="161"/>
        <v/>
      </c>
      <c r="BW229" s="416" t="str">
        <f t="shared" si="162"/>
        <v/>
      </c>
      <c r="BX229" s="416" t="str">
        <f t="shared" si="163"/>
        <v/>
      </c>
      <c r="BY229" s="416" t="str">
        <f t="shared" si="164"/>
        <v/>
      </c>
      <c r="BZ229" s="416" t="str">
        <f t="shared" si="165"/>
        <v/>
      </c>
      <c r="CA229" s="416" t="str">
        <f t="shared" si="166"/>
        <v/>
      </c>
      <c r="CB229" s="416" t="str">
        <f t="shared" si="167"/>
        <v/>
      </c>
      <c r="CC229" s="416" t="str">
        <f t="shared" si="168"/>
        <v/>
      </c>
      <c r="CD229" s="416" t="str">
        <f t="shared" si="169"/>
        <v/>
      </c>
      <c r="CE229" s="416" t="str">
        <f t="shared" si="170"/>
        <v/>
      </c>
      <c r="CF229" s="416" t="str">
        <f t="shared" si="171"/>
        <v/>
      </c>
      <c r="CG229" s="416" t="str">
        <f t="shared" si="172"/>
        <v/>
      </c>
      <c r="CH229" s="416" t="str">
        <f t="shared" si="173"/>
        <v/>
      </c>
      <c r="CI229" s="416" t="str">
        <f t="shared" si="174"/>
        <v/>
      </c>
      <c r="CJ229" s="416" t="str">
        <f t="shared" si="175"/>
        <v/>
      </c>
      <c r="CK229" s="416" t="str">
        <f t="shared" si="176"/>
        <v/>
      </c>
    </row>
    <row r="230" spans="1:89">
      <c r="A230" s="3" t="e">
        <v>#VALUE!</v>
      </c>
      <c r="B230" s="3">
        <v>0</v>
      </c>
      <c r="C230" s="3" t="str">
        <v>WS433-0</v>
      </c>
      <c r="D230" s="3">
        <v>0</v>
      </c>
      <c r="E230" s="3">
        <v>0</v>
      </c>
      <c r="F230" s="3" t="e">
        <f t="shared" si="136"/>
        <v>#VALUE!</v>
      </c>
      <c r="G230" s="3" t="e">
        <f t="shared" si="177"/>
        <v>#VALUE!</v>
      </c>
      <c r="H230" s="50" t="e">
        <f t="shared" si="178"/>
        <v>#VALUE!</v>
      </c>
      <c r="I230" s="50" t="e">
        <f t="shared" si="179"/>
        <v>#VALUE!</v>
      </c>
      <c r="J230" s="3" t="e" cm="1">
        <f t="array" ref="J230">_xlfn.TEXTSPLIT(I230,CHAR(10),,TRUE,0)</f>
        <v>#VALUE!</v>
      </c>
      <c r="AX230" s="416" t="e">
        <f t="shared" si="137"/>
        <v>#VALUE!</v>
      </c>
      <c r="AY230" s="416" t="str">
        <f t="shared" si="138"/>
        <v/>
      </c>
      <c r="AZ230" s="416" t="str">
        <f t="shared" si="139"/>
        <v/>
      </c>
      <c r="BA230" s="416" t="str">
        <f t="shared" si="140"/>
        <v/>
      </c>
      <c r="BB230" s="416" t="str">
        <f t="shared" si="141"/>
        <v/>
      </c>
      <c r="BC230" s="416" t="str">
        <f t="shared" si="142"/>
        <v/>
      </c>
      <c r="BD230" s="416" t="str">
        <f t="shared" si="143"/>
        <v/>
      </c>
      <c r="BE230" s="416" t="str">
        <f t="shared" si="144"/>
        <v/>
      </c>
      <c r="BF230" s="416" t="str">
        <f t="shared" si="145"/>
        <v/>
      </c>
      <c r="BG230" s="416" t="str">
        <f t="shared" si="146"/>
        <v/>
      </c>
      <c r="BH230" s="416" t="str">
        <f t="shared" si="147"/>
        <v/>
      </c>
      <c r="BI230" s="416" t="str">
        <f t="shared" si="148"/>
        <v/>
      </c>
      <c r="BJ230" s="416" t="str">
        <f t="shared" si="149"/>
        <v/>
      </c>
      <c r="BK230" s="416" t="str">
        <f t="shared" si="150"/>
        <v/>
      </c>
      <c r="BL230" s="416" t="str">
        <f t="shared" si="151"/>
        <v/>
      </c>
      <c r="BM230" s="416" t="str">
        <f t="shared" si="152"/>
        <v/>
      </c>
      <c r="BN230" s="416" t="str">
        <f t="shared" si="153"/>
        <v/>
      </c>
      <c r="BO230" s="416" t="str">
        <f t="shared" si="154"/>
        <v/>
      </c>
      <c r="BP230" s="416" t="str">
        <f t="shared" si="155"/>
        <v/>
      </c>
      <c r="BQ230" s="416" t="str">
        <f t="shared" si="156"/>
        <v/>
      </c>
      <c r="BR230" s="416" t="str">
        <f t="shared" si="157"/>
        <v/>
      </c>
      <c r="BS230" s="416" t="str">
        <f t="shared" si="158"/>
        <v/>
      </c>
      <c r="BT230" s="416" t="str">
        <f t="shared" si="159"/>
        <v/>
      </c>
      <c r="BU230" s="416" t="str">
        <f t="shared" si="160"/>
        <v/>
      </c>
      <c r="BV230" s="416" t="str">
        <f t="shared" si="161"/>
        <v/>
      </c>
      <c r="BW230" s="416" t="str">
        <f t="shared" si="162"/>
        <v/>
      </c>
      <c r="BX230" s="416" t="str">
        <f t="shared" si="163"/>
        <v/>
      </c>
      <c r="BY230" s="416" t="str">
        <f t="shared" si="164"/>
        <v/>
      </c>
      <c r="BZ230" s="416" t="str">
        <f t="shared" si="165"/>
        <v/>
      </c>
      <c r="CA230" s="416" t="str">
        <f t="shared" si="166"/>
        <v/>
      </c>
      <c r="CB230" s="416" t="str">
        <f t="shared" si="167"/>
        <v/>
      </c>
      <c r="CC230" s="416" t="str">
        <f t="shared" si="168"/>
        <v/>
      </c>
      <c r="CD230" s="416" t="str">
        <f t="shared" si="169"/>
        <v/>
      </c>
      <c r="CE230" s="416" t="str">
        <f t="shared" si="170"/>
        <v/>
      </c>
      <c r="CF230" s="416" t="str">
        <f t="shared" si="171"/>
        <v/>
      </c>
      <c r="CG230" s="416" t="str">
        <f t="shared" si="172"/>
        <v/>
      </c>
      <c r="CH230" s="416" t="str">
        <f t="shared" si="173"/>
        <v/>
      </c>
      <c r="CI230" s="416" t="str">
        <f t="shared" si="174"/>
        <v/>
      </c>
      <c r="CJ230" s="416" t="str">
        <f t="shared" si="175"/>
        <v/>
      </c>
      <c r="CK230" s="416" t="str">
        <f t="shared" si="176"/>
        <v/>
      </c>
    </row>
    <row r="231" spans="1:89">
      <c r="A231" s="3" t="e">
        <v>#VALUE!</v>
      </c>
      <c r="B231" s="3">
        <v>0</v>
      </c>
      <c r="C231" s="3" t="str">
        <v>WS433-0</v>
      </c>
      <c r="D231" s="3">
        <v>0</v>
      </c>
      <c r="E231" s="3">
        <v>0</v>
      </c>
      <c r="F231" s="3" t="e">
        <f t="shared" si="136"/>
        <v>#VALUE!</v>
      </c>
      <c r="G231" s="3" t="e">
        <f t="shared" si="177"/>
        <v>#VALUE!</v>
      </c>
      <c r="H231" s="50" t="e">
        <f t="shared" si="178"/>
        <v>#VALUE!</v>
      </c>
      <c r="I231" s="50" t="e">
        <f t="shared" si="179"/>
        <v>#VALUE!</v>
      </c>
      <c r="J231" s="3" t="e" cm="1">
        <f t="array" ref="J231">_xlfn.TEXTSPLIT(I231,CHAR(10),,TRUE,0)</f>
        <v>#VALUE!</v>
      </c>
      <c r="AX231" s="416" t="e">
        <f t="shared" si="137"/>
        <v>#VALUE!</v>
      </c>
      <c r="AY231" s="416" t="str">
        <f t="shared" si="138"/>
        <v/>
      </c>
      <c r="AZ231" s="416" t="str">
        <f t="shared" si="139"/>
        <v/>
      </c>
      <c r="BA231" s="416" t="str">
        <f t="shared" si="140"/>
        <v/>
      </c>
      <c r="BB231" s="416" t="str">
        <f t="shared" si="141"/>
        <v/>
      </c>
      <c r="BC231" s="416" t="str">
        <f t="shared" si="142"/>
        <v/>
      </c>
      <c r="BD231" s="416" t="str">
        <f t="shared" si="143"/>
        <v/>
      </c>
      <c r="BE231" s="416" t="str">
        <f t="shared" si="144"/>
        <v/>
      </c>
      <c r="BF231" s="416" t="str">
        <f t="shared" si="145"/>
        <v/>
      </c>
      <c r="BG231" s="416" t="str">
        <f t="shared" si="146"/>
        <v/>
      </c>
      <c r="BH231" s="416" t="str">
        <f t="shared" si="147"/>
        <v/>
      </c>
      <c r="BI231" s="416" t="str">
        <f t="shared" si="148"/>
        <v/>
      </c>
      <c r="BJ231" s="416" t="str">
        <f t="shared" si="149"/>
        <v/>
      </c>
      <c r="BK231" s="416" t="str">
        <f t="shared" si="150"/>
        <v/>
      </c>
      <c r="BL231" s="416" t="str">
        <f t="shared" si="151"/>
        <v/>
      </c>
      <c r="BM231" s="416" t="str">
        <f t="shared" si="152"/>
        <v/>
      </c>
      <c r="BN231" s="416" t="str">
        <f t="shared" si="153"/>
        <v/>
      </c>
      <c r="BO231" s="416" t="str">
        <f t="shared" si="154"/>
        <v/>
      </c>
      <c r="BP231" s="416" t="str">
        <f t="shared" si="155"/>
        <v/>
      </c>
      <c r="BQ231" s="416" t="str">
        <f t="shared" si="156"/>
        <v/>
      </c>
      <c r="BR231" s="416" t="str">
        <f t="shared" si="157"/>
        <v/>
      </c>
      <c r="BS231" s="416" t="str">
        <f t="shared" si="158"/>
        <v/>
      </c>
      <c r="BT231" s="416" t="str">
        <f t="shared" si="159"/>
        <v/>
      </c>
      <c r="BU231" s="416" t="str">
        <f t="shared" si="160"/>
        <v/>
      </c>
      <c r="BV231" s="416" t="str">
        <f t="shared" si="161"/>
        <v/>
      </c>
      <c r="BW231" s="416" t="str">
        <f t="shared" si="162"/>
        <v/>
      </c>
      <c r="BX231" s="416" t="str">
        <f t="shared" si="163"/>
        <v/>
      </c>
      <c r="BY231" s="416" t="str">
        <f t="shared" si="164"/>
        <v/>
      </c>
      <c r="BZ231" s="416" t="str">
        <f t="shared" si="165"/>
        <v/>
      </c>
      <c r="CA231" s="416" t="str">
        <f t="shared" si="166"/>
        <v/>
      </c>
      <c r="CB231" s="416" t="str">
        <f t="shared" si="167"/>
        <v/>
      </c>
      <c r="CC231" s="416" t="str">
        <f t="shared" si="168"/>
        <v/>
      </c>
      <c r="CD231" s="416" t="str">
        <f t="shared" si="169"/>
        <v/>
      </c>
      <c r="CE231" s="416" t="str">
        <f t="shared" si="170"/>
        <v/>
      </c>
      <c r="CF231" s="416" t="str">
        <f t="shared" si="171"/>
        <v/>
      </c>
      <c r="CG231" s="416" t="str">
        <f t="shared" si="172"/>
        <v/>
      </c>
      <c r="CH231" s="416" t="str">
        <f t="shared" si="173"/>
        <v/>
      </c>
      <c r="CI231" s="416" t="str">
        <f t="shared" si="174"/>
        <v/>
      </c>
      <c r="CJ231" s="416" t="str">
        <f t="shared" si="175"/>
        <v/>
      </c>
      <c r="CK231" s="416" t="str">
        <f t="shared" si="176"/>
        <v/>
      </c>
    </row>
    <row r="232" spans="1:89">
      <c r="A232" s="3" t="e">
        <v>#VALUE!</v>
      </c>
      <c r="B232" s="3">
        <v>0</v>
      </c>
      <c r="C232" s="3" t="str">
        <v>WS433-0</v>
      </c>
      <c r="D232" s="3">
        <v>0</v>
      </c>
      <c r="E232" s="3">
        <v>0</v>
      </c>
      <c r="F232" s="3" t="e">
        <f t="shared" si="136"/>
        <v>#VALUE!</v>
      </c>
      <c r="G232" s="3" t="e">
        <f t="shared" si="177"/>
        <v>#VALUE!</v>
      </c>
      <c r="H232" s="50" t="e">
        <f t="shared" si="178"/>
        <v>#VALUE!</v>
      </c>
      <c r="I232" s="50" t="e">
        <f t="shared" si="179"/>
        <v>#VALUE!</v>
      </c>
      <c r="J232" s="3" t="e" cm="1">
        <f t="array" ref="J232">_xlfn.TEXTSPLIT(I232,CHAR(10),,TRUE,0)</f>
        <v>#VALUE!</v>
      </c>
      <c r="AX232" s="416" t="e">
        <f t="shared" si="137"/>
        <v>#VALUE!</v>
      </c>
      <c r="AY232" s="416" t="str">
        <f t="shared" si="138"/>
        <v/>
      </c>
      <c r="AZ232" s="416" t="str">
        <f t="shared" si="139"/>
        <v/>
      </c>
      <c r="BA232" s="416" t="str">
        <f t="shared" si="140"/>
        <v/>
      </c>
      <c r="BB232" s="416" t="str">
        <f t="shared" si="141"/>
        <v/>
      </c>
      <c r="BC232" s="416" t="str">
        <f t="shared" si="142"/>
        <v/>
      </c>
      <c r="BD232" s="416" t="str">
        <f t="shared" si="143"/>
        <v/>
      </c>
      <c r="BE232" s="416" t="str">
        <f t="shared" si="144"/>
        <v/>
      </c>
      <c r="BF232" s="416" t="str">
        <f t="shared" si="145"/>
        <v/>
      </c>
      <c r="BG232" s="416" t="str">
        <f t="shared" si="146"/>
        <v/>
      </c>
      <c r="BH232" s="416" t="str">
        <f t="shared" si="147"/>
        <v/>
      </c>
      <c r="BI232" s="416" t="str">
        <f t="shared" si="148"/>
        <v/>
      </c>
      <c r="BJ232" s="416" t="str">
        <f t="shared" si="149"/>
        <v/>
      </c>
      <c r="BK232" s="416" t="str">
        <f t="shared" si="150"/>
        <v/>
      </c>
      <c r="BL232" s="416" t="str">
        <f t="shared" si="151"/>
        <v/>
      </c>
      <c r="BM232" s="416" t="str">
        <f t="shared" si="152"/>
        <v/>
      </c>
      <c r="BN232" s="416" t="str">
        <f t="shared" si="153"/>
        <v/>
      </c>
      <c r="BO232" s="416" t="str">
        <f t="shared" si="154"/>
        <v/>
      </c>
      <c r="BP232" s="416" t="str">
        <f t="shared" si="155"/>
        <v/>
      </c>
      <c r="BQ232" s="416" t="str">
        <f t="shared" si="156"/>
        <v/>
      </c>
      <c r="BR232" s="416" t="str">
        <f t="shared" si="157"/>
        <v/>
      </c>
      <c r="BS232" s="416" t="str">
        <f t="shared" si="158"/>
        <v/>
      </c>
      <c r="BT232" s="416" t="str">
        <f t="shared" si="159"/>
        <v/>
      </c>
      <c r="BU232" s="416" t="str">
        <f t="shared" si="160"/>
        <v/>
      </c>
      <c r="BV232" s="416" t="str">
        <f t="shared" si="161"/>
        <v/>
      </c>
      <c r="BW232" s="416" t="str">
        <f t="shared" si="162"/>
        <v/>
      </c>
      <c r="BX232" s="416" t="str">
        <f t="shared" si="163"/>
        <v/>
      </c>
      <c r="BY232" s="416" t="str">
        <f t="shared" si="164"/>
        <v/>
      </c>
      <c r="BZ232" s="416" t="str">
        <f t="shared" si="165"/>
        <v/>
      </c>
      <c r="CA232" s="416" t="str">
        <f t="shared" si="166"/>
        <v/>
      </c>
      <c r="CB232" s="416" t="str">
        <f t="shared" si="167"/>
        <v/>
      </c>
      <c r="CC232" s="416" t="str">
        <f t="shared" si="168"/>
        <v/>
      </c>
      <c r="CD232" s="416" t="str">
        <f t="shared" si="169"/>
        <v/>
      </c>
      <c r="CE232" s="416" t="str">
        <f t="shared" si="170"/>
        <v/>
      </c>
      <c r="CF232" s="416" t="str">
        <f t="shared" si="171"/>
        <v/>
      </c>
      <c r="CG232" s="416" t="str">
        <f t="shared" si="172"/>
        <v/>
      </c>
      <c r="CH232" s="416" t="str">
        <f t="shared" si="173"/>
        <v/>
      </c>
      <c r="CI232" s="416" t="str">
        <f t="shared" si="174"/>
        <v/>
      </c>
      <c r="CJ232" s="416" t="str">
        <f t="shared" si="175"/>
        <v/>
      </c>
      <c r="CK232" s="416" t="str">
        <f t="shared" si="176"/>
        <v/>
      </c>
    </row>
    <row r="233" spans="1:89">
      <c r="A233" s="3" t="e">
        <v>#VALUE!</v>
      </c>
      <c r="B233" s="3">
        <v>0</v>
      </c>
      <c r="C233" s="3" t="str">
        <v>WS433-0</v>
      </c>
      <c r="D233" s="3">
        <v>0</v>
      </c>
      <c r="E233" s="3">
        <v>0</v>
      </c>
      <c r="F233" s="3" t="e">
        <f t="shared" si="136"/>
        <v>#VALUE!</v>
      </c>
      <c r="G233" s="3" t="e">
        <f t="shared" si="177"/>
        <v>#VALUE!</v>
      </c>
      <c r="H233" s="50" t="e">
        <f t="shared" si="178"/>
        <v>#VALUE!</v>
      </c>
      <c r="I233" s="50" t="e">
        <f t="shared" si="179"/>
        <v>#VALUE!</v>
      </c>
      <c r="J233" s="3" t="e" cm="1">
        <f t="array" ref="J233">_xlfn.TEXTSPLIT(I233,CHAR(10),,TRUE,0)</f>
        <v>#VALUE!</v>
      </c>
      <c r="AX233" s="416" t="e">
        <f t="shared" si="137"/>
        <v>#VALUE!</v>
      </c>
      <c r="AY233" s="416" t="str">
        <f t="shared" si="138"/>
        <v/>
      </c>
      <c r="AZ233" s="416" t="str">
        <f t="shared" si="139"/>
        <v/>
      </c>
      <c r="BA233" s="416" t="str">
        <f t="shared" si="140"/>
        <v/>
      </c>
      <c r="BB233" s="416" t="str">
        <f t="shared" si="141"/>
        <v/>
      </c>
      <c r="BC233" s="416" t="str">
        <f t="shared" si="142"/>
        <v/>
      </c>
      <c r="BD233" s="416" t="str">
        <f t="shared" si="143"/>
        <v/>
      </c>
      <c r="BE233" s="416" t="str">
        <f t="shared" si="144"/>
        <v/>
      </c>
      <c r="BF233" s="416" t="str">
        <f t="shared" si="145"/>
        <v/>
      </c>
      <c r="BG233" s="416" t="str">
        <f t="shared" si="146"/>
        <v/>
      </c>
      <c r="BH233" s="416" t="str">
        <f t="shared" si="147"/>
        <v/>
      </c>
      <c r="BI233" s="416" t="str">
        <f t="shared" si="148"/>
        <v/>
      </c>
      <c r="BJ233" s="416" t="str">
        <f t="shared" si="149"/>
        <v/>
      </c>
      <c r="BK233" s="416" t="str">
        <f t="shared" si="150"/>
        <v/>
      </c>
      <c r="BL233" s="416" t="str">
        <f t="shared" si="151"/>
        <v/>
      </c>
      <c r="BM233" s="416" t="str">
        <f t="shared" si="152"/>
        <v/>
      </c>
      <c r="BN233" s="416" t="str">
        <f t="shared" si="153"/>
        <v/>
      </c>
      <c r="BO233" s="416" t="str">
        <f t="shared" si="154"/>
        <v/>
      </c>
      <c r="BP233" s="416" t="str">
        <f t="shared" si="155"/>
        <v/>
      </c>
      <c r="BQ233" s="416" t="str">
        <f t="shared" si="156"/>
        <v/>
      </c>
      <c r="BR233" s="416" t="str">
        <f t="shared" si="157"/>
        <v/>
      </c>
      <c r="BS233" s="416" t="str">
        <f t="shared" si="158"/>
        <v/>
      </c>
      <c r="BT233" s="416" t="str">
        <f t="shared" si="159"/>
        <v/>
      </c>
      <c r="BU233" s="416" t="str">
        <f t="shared" si="160"/>
        <v/>
      </c>
      <c r="BV233" s="416" t="str">
        <f t="shared" si="161"/>
        <v/>
      </c>
      <c r="BW233" s="416" t="str">
        <f t="shared" si="162"/>
        <v/>
      </c>
      <c r="BX233" s="416" t="str">
        <f t="shared" si="163"/>
        <v/>
      </c>
      <c r="BY233" s="416" t="str">
        <f t="shared" si="164"/>
        <v/>
      </c>
      <c r="BZ233" s="416" t="str">
        <f t="shared" si="165"/>
        <v/>
      </c>
      <c r="CA233" s="416" t="str">
        <f t="shared" si="166"/>
        <v/>
      </c>
      <c r="CB233" s="416" t="str">
        <f t="shared" si="167"/>
        <v/>
      </c>
      <c r="CC233" s="416" t="str">
        <f t="shared" si="168"/>
        <v/>
      </c>
      <c r="CD233" s="416" t="str">
        <f t="shared" si="169"/>
        <v/>
      </c>
      <c r="CE233" s="416" t="str">
        <f t="shared" si="170"/>
        <v/>
      </c>
      <c r="CF233" s="416" t="str">
        <f t="shared" si="171"/>
        <v/>
      </c>
      <c r="CG233" s="416" t="str">
        <f t="shared" si="172"/>
        <v/>
      </c>
      <c r="CH233" s="416" t="str">
        <f t="shared" si="173"/>
        <v/>
      </c>
      <c r="CI233" s="416" t="str">
        <f t="shared" si="174"/>
        <v/>
      </c>
      <c r="CJ233" s="416" t="str">
        <f t="shared" si="175"/>
        <v/>
      </c>
      <c r="CK233" s="416" t="str">
        <f t="shared" si="176"/>
        <v/>
      </c>
    </row>
    <row r="234" spans="1:89">
      <c r="A234" s="3" t="e">
        <v>#VALUE!</v>
      </c>
      <c r="B234" s="3">
        <v>0</v>
      </c>
      <c r="C234" s="3" t="str">
        <v>WS433-0</v>
      </c>
      <c r="D234" s="3">
        <v>0</v>
      </c>
      <c r="E234" s="3">
        <v>0</v>
      </c>
      <c r="F234" s="3" t="e">
        <f t="shared" si="136"/>
        <v>#VALUE!</v>
      </c>
      <c r="G234" s="3" t="e">
        <f t="shared" si="177"/>
        <v>#VALUE!</v>
      </c>
      <c r="H234" s="50" t="e">
        <f t="shared" si="178"/>
        <v>#VALUE!</v>
      </c>
      <c r="I234" s="50" t="e">
        <f t="shared" si="179"/>
        <v>#VALUE!</v>
      </c>
      <c r="J234" s="3" t="e" cm="1">
        <f t="array" ref="J234">_xlfn.TEXTSPLIT(I234,CHAR(10),,TRUE,0)</f>
        <v>#VALUE!</v>
      </c>
      <c r="AX234" s="416" t="e">
        <f t="shared" si="137"/>
        <v>#VALUE!</v>
      </c>
      <c r="AY234" s="416" t="str">
        <f t="shared" si="138"/>
        <v/>
      </c>
      <c r="AZ234" s="416" t="str">
        <f t="shared" si="139"/>
        <v/>
      </c>
      <c r="BA234" s="416" t="str">
        <f t="shared" si="140"/>
        <v/>
      </c>
      <c r="BB234" s="416" t="str">
        <f t="shared" si="141"/>
        <v/>
      </c>
      <c r="BC234" s="416" t="str">
        <f t="shared" si="142"/>
        <v/>
      </c>
      <c r="BD234" s="416" t="str">
        <f t="shared" si="143"/>
        <v/>
      </c>
      <c r="BE234" s="416" t="str">
        <f t="shared" si="144"/>
        <v/>
      </c>
      <c r="BF234" s="416" t="str">
        <f t="shared" si="145"/>
        <v/>
      </c>
      <c r="BG234" s="416" t="str">
        <f t="shared" si="146"/>
        <v/>
      </c>
      <c r="BH234" s="416" t="str">
        <f t="shared" si="147"/>
        <v/>
      </c>
      <c r="BI234" s="416" t="str">
        <f t="shared" si="148"/>
        <v/>
      </c>
      <c r="BJ234" s="416" t="str">
        <f t="shared" si="149"/>
        <v/>
      </c>
      <c r="BK234" s="416" t="str">
        <f t="shared" si="150"/>
        <v/>
      </c>
      <c r="BL234" s="416" t="str">
        <f t="shared" si="151"/>
        <v/>
      </c>
      <c r="BM234" s="416" t="str">
        <f t="shared" si="152"/>
        <v/>
      </c>
      <c r="BN234" s="416" t="str">
        <f t="shared" si="153"/>
        <v/>
      </c>
      <c r="BO234" s="416" t="str">
        <f t="shared" si="154"/>
        <v/>
      </c>
      <c r="BP234" s="416" t="str">
        <f t="shared" si="155"/>
        <v/>
      </c>
      <c r="BQ234" s="416" t="str">
        <f t="shared" si="156"/>
        <v/>
      </c>
      <c r="BR234" s="416" t="str">
        <f t="shared" si="157"/>
        <v/>
      </c>
      <c r="BS234" s="416" t="str">
        <f t="shared" si="158"/>
        <v/>
      </c>
      <c r="BT234" s="416" t="str">
        <f t="shared" si="159"/>
        <v/>
      </c>
      <c r="BU234" s="416" t="str">
        <f t="shared" si="160"/>
        <v/>
      </c>
      <c r="BV234" s="416" t="str">
        <f t="shared" si="161"/>
        <v/>
      </c>
      <c r="BW234" s="416" t="str">
        <f t="shared" si="162"/>
        <v/>
      </c>
      <c r="BX234" s="416" t="str">
        <f t="shared" si="163"/>
        <v/>
      </c>
      <c r="BY234" s="416" t="str">
        <f t="shared" si="164"/>
        <v/>
      </c>
      <c r="BZ234" s="416" t="str">
        <f t="shared" si="165"/>
        <v/>
      </c>
      <c r="CA234" s="416" t="str">
        <f t="shared" si="166"/>
        <v/>
      </c>
      <c r="CB234" s="416" t="str">
        <f t="shared" si="167"/>
        <v/>
      </c>
      <c r="CC234" s="416" t="str">
        <f t="shared" si="168"/>
        <v/>
      </c>
      <c r="CD234" s="416" t="str">
        <f t="shared" si="169"/>
        <v/>
      </c>
      <c r="CE234" s="416" t="str">
        <f t="shared" si="170"/>
        <v/>
      </c>
      <c r="CF234" s="416" t="str">
        <f t="shared" si="171"/>
        <v/>
      </c>
      <c r="CG234" s="416" t="str">
        <f t="shared" si="172"/>
        <v/>
      </c>
      <c r="CH234" s="416" t="str">
        <f t="shared" si="173"/>
        <v/>
      </c>
      <c r="CI234" s="416" t="str">
        <f t="shared" si="174"/>
        <v/>
      </c>
      <c r="CJ234" s="416" t="str">
        <f t="shared" si="175"/>
        <v/>
      </c>
      <c r="CK234" s="416" t="str">
        <f t="shared" si="176"/>
        <v/>
      </c>
    </row>
    <row r="235" spans="1:89">
      <c r="A235" s="3" t="e">
        <v>#VALUE!</v>
      </c>
      <c r="B235" s="3">
        <v>0</v>
      </c>
      <c r="C235" s="3" t="str">
        <v>WS433-0</v>
      </c>
      <c r="D235" s="3">
        <v>0</v>
      </c>
      <c r="E235" s="3">
        <v>0</v>
      </c>
      <c r="F235" s="3" t="e">
        <f t="shared" si="136"/>
        <v>#VALUE!</v>
      </c>
      <c r="G235" s="3" t="e">
        <f t="shared" si="177"/>
        <v>#VALUE!</v>
      </c>
      <c r="H235" s="50" t="e">
        <f t="shared" si="178"/>
        <v>#VALUE!</v>
      </c>
      <c r="I235" s="50" t="e">
        <f t="shared" si="179"/>
        <v>#VALUE!</v>
      </c>
      <c r="J235" s="3" t="e" cm="1">
        <f t="array" ref="J235">_xlfn.TEXTSPLIT(I235,CHAR(10),,TRUE,0)</f>
        <v>#VALUE!</v>
      </c>
      <c r="AX235" s="416" t="e">
        <f t="shared" si="137"/>
        <v>#VALUE!</v>
      </c>
      <c r="AY235" s="416" t="str">
        <f t="shared" si="138"/>
        <v/>
      </c>
      <c r="AZ235" s="416" t="str">
        <f t="shared" si="139"/>
        <v/>
      </c>
      <c r="BA235" s="416" t="str">
        <f t="shared" si="140"/>
        <v/>
      </c>
      <c r="BB235" s="416" t="str">
        <f t="shared" si="141"/>
        <v/>
      </c>
      <c r="BC235" s="416" t="str">
        <f t="shared" si="142"/>
        <v/>
      </c>
      <c r="BD235" s="416" t="str">
        <f t="shared" si="143"/>
        <v/>
      </c>
      <c r="BE235" s="416" t="str">
        <f t="shared" si="144"/>
        <v/>
      </c>
      <c r="BF235" s="416" t="str">
        <f t="shared" si="145"/>
        <v/>
      </c>
      <c r="BG235" s="416" t="str">
        <f t="shared" si="146"/>
        <v/>
      </c>
      <c r="BH235" s="416" t="str">
        <f t="shared" si="147"/>
        <v/>
      </c>
      <c r="BI235" s="416" t="str">
        <f t="shared" si="148"/>
        <v/>
      </c>
      <c r="BJ235" s="416" t="str">
        <f t="shared" si="149"/>
        <v/>
      </c>
      <c r="BK235" s="416" t="str">
        <f t="shared" si="150"/>
        <v/>
      </c>
      <c r="BL235" s="416" t="str">
        <f t="shared" si="151"/>
        <v/>
      </c>
      <c r="BM235" s="416" t="str">
        <f t="shared" si="152"/>
        <v/>
      </c>
      <c r="BN235" s="416" t="str">
        <f t="shared" si="153"/>
        <v/>
      </c>
      <c r="BO235" s="416" t="str">
        <f t="shared" si="154"/>
        <v/>
      </c>
      <c r="BP235" s="416" t="str">
        <f t="shared" si="155"/>
        <v/>
      </c>
      <c r="BQ235" s="416" t="str">
        <f t="shared" si="156"/>
        <v/>
      </c>
      <c r="BR235" s="416" t="str">
        <f t="shared" si="157"/>
        <v/>
      </c>
      <c r="BS235" s="416" t="str">
        <f t="shared" si="158"/>
        <v/>
      </c>
      <c r="BT235" s="416" t="str">
        <f t="shared" si="159"/>
        <v/>
      </c>
      <c r="BU235" s="416" t="str">
        <f t="shared" si="160"/>
        <v/>
      </c>
      <c r="BV235" s="416" t="str">
        <f t="shared" si="161"/>
        <v/>
      </c>
      <c r="BW235" s="416" t="str">
        <f t="shared" si="162"/>
        <v/>
      </c>
      <c r="BX235" s="416" t="str">
        <f t="shared" si="163"/>
        <v/>
      </c>
      <c r="BY235" s="416" t="str">
        <f t="shared" si="164"/>
        <v/>
      </c>
      <c r="BZ235" s="416" t="str">
        <f t="shared" si="165"/>
        <v/>
      </c>
      <c r="CA235" s="416" t="str">
        <f t="shared" si="166"/>
        <v/>
      </c>
      <c r="CB235" s="416" t="str">
        <f t="shared" si="167"/>
        <v/>
      </c>
      <c r="CC235" s="416" t="str">
        <f t="shared" si="168"/>
        <v/>
      </c>
      <c r="CD235" s="416" t="str">
        <f t="shared" si="169"/>
        <v/>
      </c>
      <c r="CE235" s="416" t="str">
        <f t="shared" si="170"/>
        <v/>
      </c>
      <c r="CF235" s="416" t="str">
        <f t="shared" si="171"/>
        <v/>
      </c>
      <c r="CG235" s="416" t="str">
        <f t="shared" si="172"/>
        <v/>
      </c>
      <c r="CH235" s="416" t="str">
        <f t="shared" si="173"/>
        <v/>
      </c>
      <c r="CI235" s="416" t="str">
        <f t="shared" si="174"/>
        <v/>
      </c>
      <c r="CJ235" s="416" t="str">
        <f t="shared" si="175"/>
        <v/>
      </c>
      <c r="CK235" s="416" t="str">
        <f t="shared" si="176"/>
        <v/>
      </c>
    </row>
    <row r="236" spans="1:89">
      <c r="A236" s="3" t="e">
        <v>#VALUE!</v>
      </c>
      <c r="B236" s="3">
        <v>0</v>
      </c>
      <c r="C236" s="3" t="str">
        <v>WS433-0</v>
      </c>
      <c r="D236" s="3">
        <v>0</v>
      </c>
      <c r="E236" s="3">
        <v>0</v>
      </c>
      <c r="F236" s="3" t="e">
        <f t="shared" si="136"/>
        <v>#VALUE!</v>
      </c>
      <c r="G236" s="3" t="e">
        <f t="shared" si="177"/>
        <v>#VALUE!</v>
      </c>
      <c r="H236" s="50" t="e">
        <f t="shared" si="178"/>
        <v>#VALUE!</v>
      </c>
      <c r="I236" s="50" t="e">
        <f t="shared" si="179"/>
        <v>#VALUE!</v>
      </c>
      <c r="J236" s="3" t="e" cm="1">
        <f t="array" ref="J236">_xlfn.TEXTSPLIT(I236,CHAR(10),,TRUE,0)</f>
        <v>#VALUE!</v>
      </c>
      <c r="AX236" s="416" t="e">
        <f t="shared" si="137"/>
        <v>#VALUE!</v>
      </c>
      <c r="AY236" s="416" t="str">
        <f t="shared" si="138"/>
        <v/>
      </c>
      <c r="AZ236" s="416" t="str">
        <f t="shared" si="139"/>
        <v/>
      </c>
      <c r="BA236" s="416" t="str">
        <f t="shared" si="140"/>
        <v/>
      </c>
      <c r="BB236" s="416" t="str">
        <f t="shared" si="141"/>
        <v/>
      </c>
      <c r="BC236" s="416" t="str">
        <f t="shared" si="142"/>
        <v/>
      </c>
      <c r="BD236" s="416" t="str">
        <f t="shared" si="143"/>
        <v/>
      </c>
      <c r="BE236" s="416" t="str">
        <f t="shared" si="144"/>
        <v/>
      </c>
      <c r="BF236" s="416" t="str">
        <f t="shared" si="145"/>
        <v/>
      </c>
      <c r="BG236" s="416" t="str">
        <f t="shared" si="146"/>
        <v/>
      </c>
      <c r="BH236" s="416" t="str">
        <f t="shared" si="147"/>
        <v/>
      </c>
      <c r="BI236" s="416" t="str">
        <f t="shared" si="148"/>
        <v/>
      </c>
      <c r="BJ236" s="416" t="str">
        <f t="shared" si="149"/>
        <v/>
      </c>
      <c r="BK236" s="416" t="str">
        <f t="shared" si="150"/>
        <v/>
      </c>
      <c r="BL236" s="416" t="str">
        <f t="shared" si="151"/>
        <v/>
      </c>
      <c r="BM236" s="416" t="str">
        <f t="shared" si="152"/>
        <v/>
      </c>
      <c r="BN236" s="416" t="str">
        <f t="shared" si="153"/>
        <v/>
      </c>
      <c r="BO236" s="416" t="str">
        <f t="shared" si="154"/>
        <v/>
      </c>
      <c r="BP236" s="416" t="str">
        <f t="shared" si="155"/>
        <v/>
      </c>
      <c r="BQ236" s="416" t="str">
        <f t="shared" si="156"/>
        <v/>
      </c>
      <c r="BR236" s="416" t="str">
        <f t="shared" si="157"/>
        <v/>
      </c>
      <c r="BS236" s="416" t="str">
        <f t="shared" si="158"/>
        <v/>
      </c>
      <c r="BT236" s="416" t="str">
        <f t="shared" si="159"/>
        <v/>
      </c>
      <c r="BU236" s="416" t="str">
        <f t="shared" si="160"/>
        <v/>
      </c>
      <c r="BV236" s="416" t="str">
        <f t="shared" si="161"/>
        <v/>
      </c>
      <c r="BW236" s="416" t="str">
        <f t="shared" si="162"/>
        <v/>
      </c>
      <c r="BX236" s="416" t="str">
        <f t="shared" si="163"/>
        <v/>
      </c>
      <c r="BY236" s="416" t="str">
        <f t="shared" si="164"/>
        <v/>
      </c>
      <c r="BZ236" s="416" t="str">
        <f t="shared" si="165"/>
        <v/>
      </c>
      <c r="CA236" s="416" t="str">
        <f t="shared" si="166"/>
        <v/>
      </c>
      <c r="CB236" s="416" t="str">
        <f t="shared" si="167"/>
        <v/>
      </c>
      <c r="CC236" s="416" t="str">
        <f t="shared" si="168"/>
        <v/>
      </c>
      <c r="CD236" s="416" t="str">
        <f t="shared" si="169"/>
        <v/>
      </c>
      <c r="CE236" s="416" t="str">
        <f t="shared" si="170"/>
        <v/>
      </c>
      <c r="CF236" s="416" t="str">
        <f t="shared" si="171"/>
        <v/>
      </c>
      <c r="CG236" s="416" t="str">
        <f t="shared" si="172"/>
        <v/>
      </c>
      <c r="CH236" s="416" t="str">
        <f t="shared" si="173"/>
        <v/>
      </c>
      <c r="CI236" s="416" t="str">
        <f t="shared" si="174"/>
        <v/>
      </c>
      <c r="CJ236" s="416" t="str">
        <f t="shared" si="175"/>
        <v/>
      </c>
      <c r="CK236" s="416" t="str">
        <f t="shared" si="176"/>
        <v/>
      </c>
    </row>
    <row r="237" spans="1:89">
      <c r="A237" s="3" t="e">
        <v>#VALUE!</v>
      </c>
      <c r="B237" s="3">
        <v>0</v>
      </c>
      <c r="C237" s="3" t="str">
        <v>WS433-0</v>
      </c>
      <c r="D237" s="3">
        <v>0</v>
      </c>
      <c r="E237" s="3">
        <v>0</v>
      </c>
      <c r="F237" s="3" t="e">
        <f t="shared" si="136"/>
        <v>#VALUE!</v>
      </c>
      <c r="G237" s="3" t="e">
        <f t="shared" si="177"/>
        <v>#VALUE!</v>
      </c>
      <c r="H237" s="50" t="e">
        <f t="shared" si="178"/>
        <v>#VALUE!</v>
      </c>
      <c r="I237" s="50" t="e">
        <f t="shared" si="179"/>
        <v>#VALUE!</v>
      </c>
      <c r="J237" s="3" t="e" cm="1">
        <f t="array" ref="J237">_xlfn.TEXTSPLIT(I237,CHAR(10),,TRUE,0)</f>
        <v>#VALUE!</v>
      </c>
      <c r="AX237" s="416" t="e">
        <f t="shared" si="137"/>
        <v>#VALUE!</v>
      </c>
      <c r="AY237" s="416" t="str">
        <f t="shared" si="138"/>
        <v/>
      </c>
      <c r="AZ237" s="416" t="str">
        <f t="shared" si="139"/>
        <v/>
      </c>
      <c r="BA237" s="416" t="str">
        <f t="shared" si="140"/>
        <v/>
      </c>
      <c r="BB237" s="416" t="str">
        <f t="shared" si="141"/>
        <v/>
      </c>
      <c r="BC237" s="416" t="str">
        <f t="shared" si="142"/>
        <v/>
      </c>
      <c r="BD237" s="416" t="str">
        <f t="shared" si="143"/>
        <v/>
      </c>
      <c r="BE237" s="416" t="str">
        <f t="shared" si="144"/>
        <v/>
      </c>
      <c r="BF237" s="416" t="str">
        <f t="shared" si="145"/>
        <v/>
      </c>
      <c r="BG237" s="416" t="str">
        <f t="shared" si="146"/>
        <v/>
      </c>
      <c r="BH237" s="416" t="str">
        <f t="shared" si="147"/>
        <v/>
      </c>
      <c r="BI237" s="416" t="str">
        <f t="shared" si="148"/>
        <v/>
      </c>
      <c r="BJ237" s="416" t="str">
        <f t="shared" si="149"/>
        <v/>
      </c>
      <c r="BK237" s="416" t="str">
        <f t="shared" si="150"/>
        <v/>
      </c>
      <c r="BL237" s="416" t="str">
        <f t="shared" si="151"/>
        <v/>
      </c>
      <c r="BM237" s="416" t="str">
        <f t="shared" si="152"/>
        <v/>
      </c>
      <c r="BN237" s="416" t="str">
        <f t="shared" si="153"/>
        <v/>
      </c>
      <c r="BO237" s="416" t="str">
        <f t="shared" si="154"/>
        <v/>
      </c>
      <c r="BP237" s="416" t="str">
        <f t="shared" si="155"/>
        <v/>
      </c>
      <c r="BQ237" s="416" t="str">
        <f t="shared" si="156"/>
        <v/>
      </c>
      <c r="BR237" s="416" t="str">
        <f t="shared" si="157"/>
        <v/>
      </c>
      <c r="BS237" s="416" t="str">
        <f t="shared" si="158"/>
        <v/>
      </c>
      <c r="BT237" s="416" t="str">
        <f t="shared" si="159"/>
        <v/>
      </c>
      <c r="BU237" s="416" t="str">
        <f t="shared" si="160"/>
        <v/>
      </c>
      <c r="BV237" s="416" t="str">
        <f t="shared" si="161"/>
        <v/>
      </c>
      <c r="BW237" s="416" t="str">
        <f t="shared" si="162"/>
        <v/>
      </c>
      <c r="BX237" s="416" t="str">
        <f t="shared" si="163"/>
        <v/>
      </c>
      <c r="BY237" s="416" t="str">
        <f t="shared" si="164"/>
        <v/>
      </c>
      <c r="BZ237" s="416" t="str">
        <f t="shared" si="165"/>
        <v/>
      </c>
      <c r="CA237" s="416" t="str">
        <f t="shared" si="166"/>
        <v/>
      </c>
      <c r="CB237" s="416" t="str">
        <f t="shared" si="167"/>
        <v/>
      </c>
      <c r="CC237" s="416" t="str">
        <f t="shared" si="168"/>
        <v/>
      </c>
      <c r="CD237" s="416" t="str">
        <f t="shared" si="169"/>
        <v/>
      </c>
      <c r="CE237" s="416" t="str">
        <f t="shared" si="170"/>
        <v/>
      </c>
      <c r="CF237" s="416" t="str">
        <f t="shared" si="171"/>
        <v/>
      </c>
      <c r="CG237" s="416" t="str">
        <f t="shared" si="172"/>
        <v/>
      </c>
      <c r="CH237" s="416" t="str">
        <f t="shared" si="173"/>
        <v/>
      </c>
      <c r="CI237" s="416" t="str">
        <f t="shared" si="174"/>
        <v/>
      </c>
      <c r="CJ237" s="416" t="str">
        <f t="shared" si="175"/>
        <v/>
      </c>
      <c r="CK237" s="416" t="str">
        <f t="shared" si="176"/>
        <v/>
      </c>
    </row>
    <row r="238" spans="1:89">
      <c r="A238" s="3" t="e">
        <v>#VALUE!</v>
      </c>
      <c r="B238" s="3">
        <v>0</v>
      </c>
      <c r="C238" s="3" t="str">
        <v>WS433-0</v>
      </c>
      <c r="D238" s="3">
        <v>0</v>
      </c>
      <c r="E238" s="3">
        <v>0</v>
      </c>
      <c r="F238" s="3" t="e">
        <f t="shared" si="136"/>
        <v>#VALUE!</v>
      </c>
      <c r="G238" s="3" t="e">
        <f t="shared" si="177"/>
        <v>#VALUE!</v>
      </c>
      <c r="H238" s="50" t="e">
        <f t="shared" si="178"/>
        <v>#VALUE!</v>
      </c>
      <c r="I238" s="50" t="e">
        <f t="shared" si="179"/>
        <v>#VALUE!</v>
      </c>
      <c r="J238" s="3" t="e" cm="1">
        <f t="array" ref="J238">_xlfn.TEXTSPLIT(I238,CHAR(10),,TRUE,0)</f>
        <v>#VALUE!</v>
      </c>
      <c r="AX238" s="416" t="e">
        <f t="shared" si="137"/>
        <v>#VALUE!</v>
      </c>
      <c r="AY238" s="416" t="str">
        <f t="shared" si="138"/>
        <v/>
      </c>
      <c r="AZ238" s="416" t="str">
        <f t="shared" si="139"/>
        <v/>
      </c>
      <c r="BA238" s="416" t="str">
        <f t="shared" si="140"/>
        <v/>
      </c>
      <c r="BB238" s="416" t="str">
        <f t="shared" si="141"/>
        <v/>
      </c>
      <c r="BC238" s="416" t="str">
        <f t="shared" si="142"/>
        <v/>
      </c>
      <c r="BD238" s="416" t="str">
        <f t="shared" si="143"/>
        <v/>
      </c>
      <c r="BE238" s="416" t="str">
        <f t="shared" si="144"/>
        <v/>
      </c>
      <c r="BF238" s="416" t="str">
        <f t="shared" si="145"/>
        <v/>
      </c>
      <c r="BG238" s="416" t="str">
        <f t="shared" si="146"/>
        <v/>
      </c>
      <c r="BH238" s="416" t="str">
        <f t="shared" si="147"/>
        <v/>
      </c>
      <c r="BI238" s="416" t="str">
        <f t="shared" si="148"/>
        <v/>
      </c>
      <c r="BJ238" s="416" t="str">
        <f t="shared" si="149"/>
        <v/>
      </c>
      <c r="BK238" s="416" t="str">
        <f t="shared" si="150"/>
        <v/>
      </c>
      <c r="BL238" s="416" t="str">
        <f t="shared" si="151"/>
        <v/>
      </c>
      <c r="BM238" s="416" t="str">
        <f t="shared" si="152"/>
        <v/>
      </c>
      <c r="BN238" s="416" t="str">
        <f t="shared" si="153"/>
        <v/>
      </c>
      <c r="BO238" s="416" t="str">
        <f t="shared" si="154"/>
        <v/>
      </c>
      <c r="BP238" s="416" t="str">
        <f t="shared" si="155"/>
        <v/>
      </c>
      <c r="BQ238" s="416" t="str">
        <f t="shared" si="156"/>
        <v/>
      </c>
      <c r="BR238" s="416" t="str">
        <f t="shared" si="157"/>
        <v/>
      </c>
      <c r="BS238" s="416" t="str">
        <f t="shared" si="158"/>
        <v/>
      </c>
      <c r="BT238" s="416" t="str">
        <f t="shared" si="159"/>
        <v/>
      </c>
      <c r="BU238" s="416" t="str">
        <f t="shared" si="160"/>
        <v/>
      </c>
      <c r="BV238" s="416" t="str">
        <f t="shared" si="161"/>
        <v/>
      </c>
      <c r="BW238" s="416" t="str">
        <f t="shared" si="162"/>
        <v/>
      </c>
      <c r="BX238" s="416" t="str">
        <f t="shared" si="163"/>
        <v/>
      </c>
      <c r="BY238" s="416" t="str">
        <f t="shared" si="164"/>
        <v/>
      </c>
      <c r="BZ238" s="416" t="str">
        <f t="shared" si="165"/>
        <v/>
      </c>
      <c r="CA238" s="416" t="str">
        <f t="shared" si="166"/>
        <v/>
      </c>
      <c r="CB238" s="416" t="str">
        <f t="shared" si="167"/>
        <v/>
      </c>
      <c r="CC238" s="416" t="str">
        <f t="shared" si="168"/>
        <v/>
      </c>
      <c r="CD238" s="416" t="str">
        <f t="shared" si="169"/>
        <v/>
      </c>
      <c r="CE238" s="416" t="str">
        <f t="shared" si="170"/>
        <v/>
      </c>
      <c r="CF238" s="416" t="str">
        <f t="shared" si="171"/>
        <v/>
      </c>
      <c r="CG238" s="416" t="str">
        <f t="shared" si="172"/>
        <v/>
      </c>
      <c r="CH238" s="416" t="str">
        <f t="shared" si="173"/>
        <v/>
      </c>
      <c r="CI238" s="416" t="str">
        <f t="shared" si="174"/>
        <v/>
      </c>
      <c r="CJ238" s="416" t="str">
        <f t="shared" si="175"/>
        <v/>
      </c>
      <c r="CK238" s="416" t="str">
        <f t="shared" si="176"/>
        <v/>
      </c>
    </row>
    <row r="239" spans="1:89">
      <c r="A239" s="3" t="e">
        <v>#VALUE!</v>
      </c>
      <c r="B239" s="3">
        <v>0</v>
      </c>
      <c r="C239" s="3" t="str">
        <v>WS433-0</v>
      </c>
      <c r="D239" s="3">
        <v>0</v>
      </c>
      <c r="E239" s="3">
        <v>0</v>
      </c>
      <c r="F239" s="3" t="e">
        <f t="shared" si="136"/>
        <v>#VALUE!</v>
      </c>
      <c r="G239" s="3" t="e">
        <f t="shared" si="177"/>
        <v>#VALUE!</v>
      </c>
      <c r="H239" s="50" t="e">
        <f t="shared" si="178"/>
        <v>#VALUE!</v>
      </c>
      <c r="I239" s="50" t="e">
        <f t="shared" si="179"/>
        <v>#VALUE!</v>
      </c>
      <c r="J239" s="3" t="e" cm="1">
        <f t="array" ref="J239">_xlfn.TEXTSPLIT(I239,CHAR(10),,TRUE,0)</f>
        <v>#VALUE!</v>
      </c>
      <c r="AX239" s="416" t="e">
        <f t="shared" si="137"/>
        <v>#VALUE!</v>
      </c>
      <c r="AY239" s="416" t="str">
        <f t="shared" si="138"/>
        <v/>
      </c>
      <c r="AZ239" s="416" t="str">
        <f t="shared" si="139"/>
        <v/>
      </c>
      <c r="BA239" s="416" t="str">
        <f t="shared" si="140"/>
        <v/>
      </c>
      <c r="BB239" s="416" t="str">
        <f t="shared" si="141"/>
        <v/>
      </c>
      <c r="BC239" s="416" t="str">
        <f t="shared" si="142"/>
        <v/>
      </c>
      <c r="BD239" s="416" t="str">
        <f t="shared" si="143"/>
        <v/>
      </c>
      <c r="BE239" s="416" t="str">
        <f t="shared" si="144"/>
        <v/>
      </c>
      <c r="BF239" s="416" t="str">
        <f t="shared" si="145"/>
        <v/>
      </c>
      <c r="BG239" s="416" t="str">
        <f t="shared" si="146"/>
        <v/>
      </c>
      <c r="BH239" s="416" t="str">
        <f t="shared" si="147"/>
        <v/>
      </c>
      <c r="BI239" s="416" t="str">
        <f t="shared" si="148"/>
        <v/>
      </c>
      <c r="BJ239" s="416" t="str">
        <f t="shared" si="149"/>
        <v/>
      </c>
      <c r="BK239" s="416" t="str">
        <f t="shared" si="150"/>
        <v/>
      </c>
      <c r="BL239" s="416" t="str">
        <f t="shared" si="151"/>
        <v/>
      </c>
      <c r="BM239" s="416" t="str">
        <f t="shared" si="152"/>
        <v/>
      </c>
      <c r="BN239" s="416" t="str">
        <f t="shared" si="153"/>
        <v/>
      </c>
      <c r="BO239" s="416" t="str">
        <f t="shared" si="154"/>
        <v/>
      </c>
      <c r="BP239" s="416" t="str">
        <f t="shared" si="155"/>
        <v/>
      </c>
      <c r="BQ239" s="416" t="str">
        <f t="shared" si="156"/>
        <v/>
      </c>
      <c r="BR239" s="416" t="str">
        <f t="shared" si="157"/>
        <v/>
      </c>
      <c r="BS239" s="416" t="str">
        <f t="shared" si="158"/>
        <v/>
      </c>
      <c r="BT239" s="416" t="str">
        <f t="shared" si="159"/>
        <v/>
      </c>
      <c r="BU239" s="416" t="str">
        <f t="shared" si="160"/>
        <v/>
      </c>
      <c r="BV239" s="416" t="str">
        <f t="shared" si="161"/>
        <v/>
      </c>
      <c r="BW239" s="416" t="str">
        <f t="shared" si="162"/>
        <v/>
      </c>
      <c r="BX239" s="416" t="str">
        <f t="shared" si="163"/>
        <v/>
      </c>
      <c r="BY239" s="416" t="str">
        <f t="shared" si="164"/>
        <v/>
      </c>
      <c r="BZ239" s="416" t="str">
        <f t="shared" si="165"/>
        <v/>
      </c>
      <c r="CA239" s="416" t="str">
        <f t="shared" si="166"/>
        <v/>
      </c>
      <c r="CB239" s="416" t="str">
        <f t="shared" si="167"/>
        <v/>
      </c>
      <c r="CC239" s="416" t="str">
        <f t="shared" si="168"/>
        <v/>
      </c>
      <c r="CD239" s="416" t="str">
        <f t="shared" si="169"/>
        <v/>
      </c>
      <c r="CE239" s="416" t="str">
        <f t="shared" si="170"/>
        <v/>
      </c>
      <c r="CF239" s="416" t="str">
        <f t="shared" si="171"/>
        <v/>
      </c>
      <c r="CG239" s="416" t="str">
        <f t="shared" si="172"/>
        <v/>
      </c>
      <c r="CH239" s="416" t="str">
        <f t="shared" si="173"/>
        <v/>
      </c>
      <c r="CI239" s="416" t="str">
        <f t="shared" si="174"/>
        <v/>
      </c>
      <c r="CJ239" s="416" t="str">
        <f t="shared" si="175"/>
        <v/>
      </c>
      <c r="CK239" s="416" t="str">
        <f t="shared" si="176"/>
        <v/>
      </c>
    </row>
    <row r="240" spans="1:89">
      <c r="A240" s="3" t="e">
        <v>#VALUE!</v>
      </c>
      <c r="B240" s="3">
        <v>0</v>
      </c>
      <c r="C240" s="3" t="str">
        <v>WS433-0</v>
      </c>
      <c r="D240" s="3">
        <v>0</v>
      </c>
      <c r="E240" s="3">
        <v>0</v>
      </c>
      <c r="F240" s="3" t="e">
        <f t="shared" si="136"/>
        <v>#VALUE!</v>
      </c>
      <c r="G240" s="3" t="e">
        <f t="shared" si="177"/>
        <v>#VALUE!</v>
      </c>
      <c r="H240" s="50" t="e">
        <f t="shared" si="178"/>
        <v>#VALUE!</v>
      </c>
      <c r="I240" s="50" t="e">
        <f t="shared" si="179"/>
        <v>#VALUE!</v>
      </c>
      <c r="J240" s="3" t="e" cm="1">
        <f t="array" ref="J240">_xlfn.TEXTSPLIT(I240,CHAR(10),,TRUE,0)</f>
        <v>#VALUE!</v>
      </c>
      <c r="AX240" s="416" t="e">
        <f t="shared" si="137"/>
        <v>#VALUE!</v>
      </c>
      <c r="AY240" s="416" t="str">
        <f t="shared" si="138"/>
        <v/>
      </c>
      <c r="AZ240" s="416" t="str">
        <f t="shared" si="139"/>
        <v/>
      </c>
      <c r="BA240" s="416" t="str">
        <f t="shared" si="140"/>
        <v/>
      </c>
      <c r="BB240" s="416" t="str">
        <f t="shared" si="141"/>
        <v/>
      </c>
      <c r="BC240" s="416" t="str">
        <f t="shared" si="142"/>
        <v/>
      </c>
      <c r="BD240" s="416" t="str">
        <f t="shared" si="143"/>
        <v/>
      </c>
      <c r="BE240" s="416" t="str">
        <f t="shared" si="144"/>
        <v/>
      </c>
      <c r="BF240" s="416" t="str">
        <f t="shared" si="145"/>
        <v/>
      </c>
      <c r="BG240" s="416" t="str">
        <f t="shared" si="146"/>
        <v/>
      </c>
      <c r="BH240" s="416" t="str">
        <f t="shared" si="147"/>
        <v/>
      </c>
      <c r="BI240" s="416" t="str">
        <f t="shared" si="148"/>
        <v/>
      </c>
      <c r="BJ240" s="416" t="str">
        <f t="shared" si="149"/>
        <v/>
      </c>
      <c r="BK240" s="416" t="str">
        <f t="shared" si="150"/>
        <v/>
      </c>
      <c r="BL240" s="416" t="str">
        <f t="shared" si="151"/>
        <v/>
      </c>
      <c r="BM240" s="416" t="str">
        <f t="shared" si="152"/>
        <v/>
      </c>
      <c r="BN240" s="416" t="str">
        <f t="shared" si="153"/>
        <v/>
      </c>
      <c r="BO240" s="416" t="str">
        <f t="shared" si="154"/>
        <v/>
      </c>
      <c r="BP240" s="416" t="str">
        <f t="shared" si="155"/>
        <v/>
      </c>
      <c r="BQ240" s="416" t="str">
        <f t="shared" si="156"/>
        <v/>
      </c>
      <c r="BR240" s="416" t="str">
        <f t="shared" si="157"/>
        <v/>
      </c>
      <c r="BS240" s="416" t="str">
        <f t="shared" si="158"/>
        <v/>
      </c>
      <c r="BT240" s="416" t="str">
        <f t="shared" si="159"/>
        <v/>
      </c>
      <c r="BU240" s="416" t="str">
        <f t="shared" si="160"/>
        <v/>
      </c>
      <c r="BV240" s="416" t="str">
        <f t="shared" si="161"/>
        <v/>
      </c>
      <c r="BW240" s="416" t="str">
        <f t="shared" si="162"/>
        <v/>
      </c>
      <c r="BX240" s="416" t="str">
        <f t="shared" si="163"/>
        <v/>
      </c>
      <c r="BY240" s="416" t="str">
        <f t="shared" si="164"/>
        <v/>
      </c>
      <c r="BZ240" s="416" t="str">
        <f t="shared" si="165"/>
        <v/>
      </c>
      <c r="CA240" s="416" t="str">
        <f t="shared" si="166"/>
        <v/>
      </c>
      <c r="CB240" s="416" t="str">
        <f t="shared" si="167"/>
        <v/>
      </c>
      <c r="CC240" s="416" t="str">
        <f t="shared" si="168"/>
        <v/>
      </c>
      <c r="CD240" s="416" t="str">
        <f t="shared" si="169"/>
        <v/>
      </c>
      <c r="CE240" s="416" t="str">
        <f t="shared" si="170"/>
        <v/>
      </c>
      <c r="CF240" s="416" t="str">
        <f t="shared" si="171"/>
        <v/>
      </c>
      <c r="CG240" s="416" t="str">
        <f t="shared" si="172"/>
        <v/>
      </c>
      <c r="CH240" s="416" t="str">
        <f t="shared" si="173"/>
        <v/>
      </c>
      <c r="CI240" s="416" t="str">
        <f t="shared" si="174"/>
        <v/>
      </c>
      <c r="CJ240" s="416" t="str">
        <f t="shared" si="175"/>
        <v/>
      </c>
      <c r="CK240" s="416" t="str">
        <f t="shared" si="176"/>
        <v/>
      </c>
    </row>
    <row r="241" spans="1:89">
      <c r="A241" s="3" t="e">
        <v>#VALUE!</v>
      </c>
      <c r="B241" s="3">
        <v>0</v>
      </c>
      <c r="C241" s="3" t="str">
        <v>WS433-0</v>
      </c>
      <c r="D241" s="3">
        <v>0</v>
      </c>
      <c r="E241" s="3">
        <v>0</v>
      </c>
      <c r="F241" s="3" t="e">
        <f t="shared" si="136"/>
        <v>#VALUE!</v>
      </c>
      <c r="G241" s="3" t="e">
        <f t="shared" si="177"/>
        <v>#VALUE!</v>
      </c>
      <c r="H241" s="50" t="e">
        <f t="shared" si="178"/>
        <v>#VALUE!</v>
      </c>
      <c r="I241" s="50" t="e">
        <f t="shared" si="179"/>
        <v>#VALUE!</v>
      </c>
      <c r="J241" s="3" t="e" cm="1">
        <f t="array" ref="J241">_xlfn.TEXTSPLIT(I241,CHAR(10),,TRUE,0)</f>
        <v>#VALUE!</v>
      </c>
      <c r="AX241" s="416" t="e">
        <f t="shared" si="137"/>
        <v>#VALUE!</v>
      </c>
      <c r="AY241" s="416" t="str">
        <f t="shared" si="138"/>
        <v/>
      </c>
      <c r="AZ241" s="416" t="str">
        <f t="shared" si="139"/>
        <v/>
      </c>
      <c r="BA241" s="416" t="str">
        <f t="shared" si="140"/>
        <v/>
      </c>
      <c r="BB241" s="416" t="str">
        <f t="shared" si="141"/>
        <v/>
      </c>
      <c r="BC241" s="416" t="str">
        <f t="shared" si="142"/>
        <v/>
      </c>
      <c r="BD241" s="416" t="str">
        <f t="shared" si="143"/>
        <v/>
      </c>
      <c r="BE241" s="416" t="str">
        <f t="shared" si="144"/>
        <v/>
      </c>
      <c r="BF241" s="416" t="str">
        <f t="shared" si="145"/>
        <v/>
      </c>
      <c r="BG241" s="416" t="str">
        <f t="shared" si="146"/>
        <v/>
      </c>
      <c r="BH241" s="416" t="str">
        <f t="shared" si="147"/>
        <v/>
      </c>
      <c r="BI241" s="416" t="str">
        <f t="shared" si="148"/>
        <v/>
      </c>
      <c r="BJ241" s="416" t="str">
        <f t="shared" si="149"/>
        <v/>
      </c>
      <c r="BK241" s="416" t="str">
        <f t="shared" si="150"/>
        <v/>
      </c>
      <c r="BL241" s="416" t="str">
        <f t="shared" si="151"/>
        <v/>
      </c>
      <c r="BM241" s="416" t="str">
        <f t="shared" si="152"/>
        <v/>
      </c>
      <c r="BN241" s="416" t="str">
        <f t="shared" si="153"/>
        <v/>
      </c>
      <c r="BO241" s="416" t="str">
        <f t="shared" si="154"/>
        <v/>
      </c>
      <c r="BP241" s="416" t="str">
        <f t="shared" si="155"/>
        <v/>
      </c>
      <c r="BQ241" s="416" t="str">
        <f t="shared" si="156"/>
        <v/>
      </c>
      <c r="BR241" s="416" t="str">
        <f t="shared" si="157"/>
        <v/>
      </c>
      <c r="BS241" s="416" t="str">
        <f t="shared" si="158"/>
        <v/>
      </c>
      <c r="BT241" s="416" t="str">
        <f t="shared" si="159"/>
        <v/>
      </c>
      <c r="BU241" s="416" t="str">
        <f t="shared" si="160"/>
        <v/>
      </c>
      <c r="BV241" s="416" t="str">
        <f t="shared" si="161"/>
        <v/>
      </c>
      <c r="BW241" s="416" t="str">
        <f t="shared" si="162"/>
        <v/>
      </c>
      <c r="BX241" s="416" t="str">
        <f t="shared" si="163"/>
        <v/>
      </c>
      <c r="BY241" s="416" t="str">
        <f t="shared" si="164"/>
        <v/>
      </c>
      <c r="BZ241" s="416" t="str">
        <f t="shared" si="165"/>
        <v/>
      </c>
      <c r="CA241" s="416" t="str">
        <f t="shared" si="166"/>
        <v/>
      </c>
      <c r="CB241" s="416" t="str">
        <f t="shared" si="167"/>
        <v/>
      </c>
      <c r="CC241" s="416" t="str">
        <f t="shared" si="168"/>
        <v/>
      </c>
      <c r="CD241" s="416" t="str">
        <f t="shared" si="169"/>
        <v/>
      </c>
      <c r="CE241" s="416" t="str">
        <f t="shared" si="170"/>
        <v/>
      </c>
      <c r="CF241" s="416" t="str">
        <f t="shared" si="171"/>
        <v/>
      </c>
      <c r="CG241" s="416" t="str">
        <f t="shared" si="172"/>
        <v/>
      </c>
      <c r="CH241" s="416" t="str">
        <f t="shared" si="173"/>
        <v/>
      </c>
      <c r="CI241" s="416" t="str">
        <f t="shared" si="174"/>
        <v/>
      </c>
      <c r="CJ241" s="416" t="str">
        <f t="shared" si="175"/>
        <v/>
      </c>
      <c r="CK241" s="416" t="str">
        <f t="shared" si="176"/>
        <v/>
      </c>
    </row>
    <row r="242" spans="1:89">
      <c r="A242" s="3" t="e">
        <v>#VALUE!</v>
      </c>
      <c r="B242" s="3">
        <v>0</v>
      </c>
      <c r="C242" s="3" t="str">
        <v>WS433-0</v>
      </c>
      <c r="D242" s="3">
        <v>0</v>
      </c>
      <c r="E242" s="3">
        <v>0</v>
      </c>
      <c r="F242" s="3" t="e">
        <f t="shared" si="136"/>
        <v>#VALUE!</v>
      </c>
      <c r="G242" s="3" t="e">
        <f t="shared" si="177"/>
        <v>#VALUE!</v>
      </c>
      <c r="H242" s="50" t="e">
        <f t="shared" si="178"/>
        <v>#VALUE!</v>
      </c>
      <c r="I242" s="50" t="e">
        <f t="shared" si="179"/>
        <v>#VALUE!</v>
      </c>
      <c r="J242" s="3" t="e" cm="1">
        <f t="array" ref="J242">_xlfn.TEXTSPLIT(I242,CHAR(10),,TRUE,0)</f>
        <v>#VALUE!</v>
      </c>
      <c r="AX242" s="416" t="e">
        <f t="shared" si="137"/>
        <v>#VALUE!</v>
      </c>
      <c r="AY242" s="416" t="str">
        <f t="shared" si="138"/>
        <v/>
      </c>
      <c r="AZ242" s="416" t="str">
        <f t="shared" si="139"/>
        <v/>
      </c>
      <c r="BA242" s="416" t="str">
        <f t="shared" si="140"/>
        <v/>
      </c>
      <c r="BB242" s="416" t="str">
        <f t="shared" si="141"/>
        <v/>
      </c>
      <c r="BC242" s="416" t="str">
        <f t="shared" si="142"/>
        <v/>
      </c>
      <c r="BD242" s="416" t="str">
        <f t="shared" si="143"/>
        <v/>
      </c>
      <c r="BE242" s="416" t="str">
        <f t="shared" si="144"/>
        <v/>
      </c>
      <c r="BF242" s="416" t="str">
        <f t="shared" si="145"/>
        <v/>
      </c>
      <c r="BG242" s="416" t="str">
        <f t="shared" si="146"/>
        <v/>
      </c>
      <c r="BH242" s="416" t="str">
        <f t="shared" si="147"/>
        <v/>
      </c>
      <c r="BI242" s="416" t="str">
        <f t="shared" si="148"/>
        <v/>
      </c>
      <c r="BJ242" s="416" t="str">
        <f t="shared" si="149"/>
        <v/>
      </c>
      <c r="BK242" s="416" t="str">
        <f t="shared" si="150"/>
        <v/>
      </c>
      <c r="BL242" s="416" t="str">
        <f t="shared" si="151"/>
        <v/>
      </c>
      <c r="BM242" s="416" t="str">
        <f t="shared" si="152"/>
        <v/>
      </c>
      <c r="BN242" s="416" t="str">
        <f t="shared" si="153"/>
        <v/>
      </c>
      <c r="BO242" s="416" t="str">
        <f t="shared" si="154"/>
        <v/>
      </c>
      <c r="BP242" s="416" t="str">
        <f t="shared" si="155"/>
        <v/>
      </c>
      <c r="BQ242" s="416" t="str">
        <f t="shared" si="156"/>
        <v/>
      </c>
      <c r="BR242" s="416" t="str">
        <f t="shared" si="157"/>
        <v/>
      </c>
      <c r="BS242" s="416" t="str">
        <f t="shared" si="158"/>
        <v/>
      </c>
      <c r="BT242" s="416" t="str">
        <f t="shared" si="159"/>
        <v/>
      </c>
      <c r="BU242" s="416" t="str">
        <f t="shared" si="160"/>
        <v/>
      </c>
      <c r="BV242" s="416" t="str">
        <f t="shared" si="161"/>
        <v/>
      </c>
      <c r="BW242" s="416" t="str">
        <f t="shared" si="162"/>
        <v/>
      </c>
      <c r="BX242" s="416" t="str">
        <f t="shared" si="163"/>
        <v/>
      </c>
      <c r="BY242" s="416" t="str">
        <f t="shared" si="164"/>
        <v/>
      </c>
      <c r="BZ242" s="416" t="str">
        <f t="shared" si="165"/>
        <v/>
      </c>
      <c r="CA242" s="416" t="str">
        <f t="shared" si="166"/>
        <v/>
      </c>
      <c r="CB242" s="416" t="str">
        <f t="shared" si="167"/>
        <v/>
      </c>
      <c r="CC242" s="416" t="str">
        <f t="shared" si="168"/>
        <v/>
      </c>
      <c r="CD242" s="416" t="str">
        <f t="shared" si="169"/>
        <v/>
      </c>
      <c r="CE242" s="416" t="str">
        <f t="shared" si="170"/>
        <v/>
      </c>
      <c r="CF242" s="416" t="str">
        <f t="shared" si="171"/>
        <v/>
      </c>
      <c r="CG242" s="416" t="str">
        <f t="shared" si="172"/>
        <v/>
      </c>
      <c r="CH242" s="416" t="str">
        <f t="shared" si="173"/>
        <v/>
      </c>
      <c r="CI242" s="416" t="str">
        <f t="shared" si="174"/>
        <v/>
      </c>
      <c r="CJ242" s="416" t="str">
        <f t="shared" si="175"/>
        <v/>
      </c>
      <c r="CK242" s="416" t="str">
        <f t="shared" si="176"/>
        <v/>
      </c>
    </row>
    <row r="243" spans="1:89">
      <c r="A243" s="3" t="e">
        <v>#VALUE!</v>
      </c>
      <c r="B243" s="3">
        <v>0</v>
      </c>
      <c r="C243" s="3" t="str">
        <v>WS433-0</v>
      </c>
      <c r="D243" s="3">
        <v>0</v>
      </c>
      <c r="E243" s="3">
        <v>0</v>
      </c>
      <c r="F243" s="3" t="e">
        <f t="shared" si="136"/>
        <v>#VALUE!</v>
      </c>
      <c r="G243" s="3" t="e">
        <f t="shared" si="177"/>
        <v>#VALUE!</v>
      </c>
      <c r="H243" s="50" t="e">
        <f t="shared" si="178"/>
        <v>#VALUE!</v>
      </c>
      <c r="I243" s="50" t="e">
        <f t="shared" si="179"/>
        <v>#VALUE!</v>
      </c>
      <c r="J243" s="3" t="e" cm="1">
        <f t="array" ref="J243">_xlfn.TEXTSPLIT(I243,CHAR(10),,TRUE,0)</f>
        <v>#VALUE!</v>
      </c>
      <c r="AX243" s="416" t="e">
        <f t="shared" si="137"/>
        <v>#VALUE!</v>
      </c>
      <c r="AY243" s="416" t="str">
        <f t="shared" si="138"/>
        <v/>
      </c>
      <c r="AZ243" s="416" t="str">
        <f t="shared" si="139"/>
        <v/>
      </c>
      <c r="BA243" s="416" t="str">
        <f t="shared" si="140"/>
        <v/>
      </c>
      <c r="BB243" s="416" t="str">
        <f t="shared" si="141"/>
        <v/>
      </c>
      <c r="BC243" s="416" t="str">
        <f t="shared" si="142"/>
        <v/>
      </c>
      <c r="BD243" s="416" t="str">
        <f t="shared" si="143"/>
        <v/>
      </c>
      <c r="BE243" s="416" t="str">
        <f t="shared" si="144"/>
        <v/>
      </c>
      <c r="BF243" s="416" t="str">
        <f t="shared" si="145"/>
        <v/>
      </c>
      <c r="BG243" s="416" t="str">
        <f t="shared" si="146"/>
        <v/>
      </c>
      <c r="BH243" s="416" t="str">
        <f t="shared" si="147"/>
        <v/>
      </c>
      <c r="BI243" s="416" t="str">
        <f t="shared" si="148"/>
        <v/>
      </c>
      <c r="BJ243" s="416" t="str">
        <f t="shared" si="149"/>
        <v/>
      </c>
      <c r="BK243" s="416" t="str">
        <f t="shared" si="150"/>
        <v/>
      </c>
      <c r="BL243" s="416" t="str">
        <f t="shared" si="151"/>
        <v/>
      </c>
      <c r="BM243" s="416" t="str">
        <f t="shared" si="152"/>
        <v/>
      </c>
      <c r="BN243" s="416" t="str">
        <f t="shared" si="153"/>
        <v/>
      </c>
      <c r="BO243" s="416" t="str">
        <f t="shared" si="154"/>
        <v/>
      </c>
      <c r="BP243" s="416" t="str">
        <f t="shared" si="155"/>
        <v/>
      </c>
      <c r="BQ243" s="416" t="str">
        <f t="shared" si="156"/>
        <v/>
      </c>
      <c r="BR243" s="416" t="str">
        <f t="shared" si="157"/>
        <v/>
      </c>
      <c r="BS243" s="416" t="str">
        <f t="shared" si="158"/>
        <v/>
      </c>
      <c r="BT243" s="416" t="str">
        <f t="shared" si="159"/>
        <v/>
      </c>
      <c r="BU243" s="416" t="str">
        <f t="shared" si="160"/>
        <v/>
      </c>
      <c r="BV243" s="416" t="str">
        <f t="shared" si="161"/>
        <v/>
      </c>
      <c r="BW243" s="416" t="str">
        <f t="shared" si="162"/>
        <v/>
      </c>
      <c r="BX243" s="416" t="str">
        <f t="shared" si="163"/>
        <v/>
      </c>
      <c r="BY243" s="416" t="str">
        <f t="shared" si="164"/>
        <v/>
      </c>
      <c r="BZ243" s="416" t="str">
        <f t="shared" si="165"/>
        <v/>
      </c>
      <c r="CA243" s="416" t="str">
        <f t="shared" si="166"/>
        <v/>
      </c>
      <c r="CB243" s="416" t="str">
        <f t="shared" si="167"/>
        <v/>
      </c>
      <c r="CC243" s="416" t="str">
        <f t="shared" si="168"/>
        <v/>
      </c>
      <c r="CD243" s="416" t="str">
        <f t="shared" si="169"/>
        <v/>
      </c>
      <c r="CE243" s="416" t="str">
        <f t="shared" si="170"/>
        <v/>
      </c>
      <c r="CF243" s="416" t="str">
        <f t="shared" si="171"/>
        <v/>
      </c>
      <c r="CG243" s="416" t="str">
        <f t="shared" si="172"/>
        <v/>
      </c>
      <c r="CH243" s="416" t="str">
        <f t="shared" si="173"/>
        <v/>
      </c>
      <c r="CI243" s="416" t="str">
        <f t="shared" si="174"/>
        <v/>
      </c>
      <c r="CJ243" s="416" t="str">
        <f t="shared" si="175"/>
        <v/>
      </c>
      <c r="CK243" s="416" t="str">
        <f t="shared" si="176"/>
        <v/>
      </c>
    </row>
    <row r="244" spans="1:89">
      <c r="A244" s="3" t="e">
        <v>#VALUE!</v>
      </c>
      <c r="B244" s="3">
        <v>0</v>
      </c>
      <c r="C244" s="3" t="str">
        <v>WS433-0</v>
      </c>
      <c r="D244" s="3">
        <v>0</v>
      </c>
      <c r="E244" s="3">
        <v>0</v>
      </c>
      <c r="F244" s="3" t="e">
        <f t="shared" si="136"/>
        <v>#VALUE!</v>
      </c>
      <c r="G244" s="3" t="e">
        <f t="shared" si="177"/>
        <v>#VALUE!</v>
      </c>
      <c r="H244" s="50" t="e">
        <f t="shared" si="178"/>
        <v>#VALUE!</v>
      </c>
      <c r="I244" s="50" t="e">
        <f t="shared" si="179"/>
        <v>#VALUE!</v>
      </c>
      <c r="J244" s="3" t="e" cm="1">
        <f t="array" ref="J244">_xlfn.TEXTSPLIT(I244,CHAR(10),,TRUE,0)</f>
        <v>#VALUE!</v>
      </c>
      <c r="AX244" s="416" t="e">
        <f t="shared" si="137"/>
        <v>#VALUE!</v>
      </c>
      <c r="AY244" s="416" t="str">
        <f t="shared" si="138"/>
        <v/>
      </c>
      <c r="AZ244" s="416" t="str">
        <f t="shared" si="139"/>
        <v/>
      </c>
      <c r="BA244" s="416" t="str">
        <f t="shared" si="140"/>
        <v/>
      </c>
      <c r="BB244" s="416" t="str">
        <f t="shared" si="141"/>
        <v/>
      </c>
      <c r="BC244" s="416" t="str">
        <f t="shared" si="142"/>
        <v/>
      </c>
      <c r="BD244" s="416" t="str">
        <f t="shared" si="143"/>
        <v/>
      </c>
      <c r="BE244" s="416" t="str">
        <f t="shared" si="144"/>
        <v/>
      </c>
      <c r="BF244" s="416" t="str">
        <f t="shared" si="145"/>
        <v/>
      </c>
      <c r="BG244" s="416" t="str">
        <f t="shared" si="146"/>
        <v/>
      </c>
      <c r="BH244" s="416" t="str">
        <f t="shared" si="147"/>
        <v/>
      </c>
      <c r="BI244" s="416" t="str">
        <f t="shared" si="148"/>
        <v/>
      </c>
      <c r="BJ244" s="416" t="str">
        <f t="shared" si="149"/>
        <v/>
      </c>
      <c r="BK244" s="416" t="str">
        <f t="shared" si="150"/>
        <v/>
      </c>
      <c r="BL244" s="416" t="str">
        <f t="shared" si="151"/>
        <v/>
      </c>
      <c r="BM244" s="416" t="str">
        <f t="shared" si="152"/>
        <v/>
      </c>
      <c r="BN244" s="416" t="str">
        <f t="shared" si="153"/>
        <v/>
      </c>
      <c r="BO244" s="416" t="str">
        <f t="shared" si="154"/>
        <v/>
      </c>
      <c r="BP244" s="416" t="str">
        <f t="shared" si="155"/>
        <v/>
      </c>
      <c r="BQ244" s="416" t="str">
        <f t="shared" si="156"/>
        <v/>
      </c>
      <c r="BR244" s="416" t="str">
        <f t="shared" si="157"/>
        <v/>
      </c>
      <c r="BS244" s="416" t="str">
        <f t="shared" si="158"/>
        <v/>
      </c>
      <c r="BT244" s="416" t="str">
        <f t="shared" si="159"/>
        <v/>
      </c>
      <c r="BU244" s="416" t="str">
        <f t="shared" si="160"/>
        <v/>
      </c>
      <c r="BV244" s="416" t="str">
        <f t="shared" si="161"/>
        <v/>
      </c>
      <c r="BW244" s="416" t="str">
        <f t="shared" si="162"/>
        <v/>
      </c>
      <c r="BX244" s="416" t="str">
        <f t="shared" si="163"/>
        <v/>
      </c>
      <c r="BY244" s="416" t="str">
        <f t="shared" si="164"/>
        <v/>
      </c>
      <c r="BZ244" s="416" t="str">
        <f t="shared" si="165"/>
        <v/>
      </c>
      <c r="CA244" s="416" t="str">
        <f t="shared" si="166"/>
        <v/>
      </c>
      <c r="CB244" s="416" t="str">
        <f t="shared" si="167"/>
        <v/>
      </c>
      <c r="CC244" s="416" t="str">
        <f t="shared" si="168"/>
        <v/>
      </c>
      <c r="CD244" s="416" t="str">
        <f t="shared" si="169"/>
        <v/>
      </c>
      <c r="CE244" s="416" t="str">
        <f t="shared" si="170"/>
        <v/>
      </c>
      <c r="CF244" s="416" t="str">
        <f t="shared" si="171"/>
        <v/>
      </c>
      <c r="CG244" s="416" t="str">
        <f t="shared" si="172"/>
        <v/>
      </c>
      <c r="CH244" s="416" t="str">
        <f t="shared" si="173"/>
        <v/>
      </c>
      <c r="CI244" s="416" t="str">
        <f t="shared" si="174"/>
        <v/>
      </c>
      <c r="CJ244" s="416" t="str">
        <f t="shared" si="175"/>
        <v/>
      </c>
      <c r="CK244" s="416" t="str">
        <f t="shared" si="176"/>
        <v/>
      </c>
    </row>
    <row r="245" spans="1:89">
      <c r="A245" s="3" t="e">
        <v>#VALUE!</v>
      </c>
      <c r="B245" s="3">
        <v>0</v>
      </c>
      <c r="C245" s="3" t="str">
        <v>WS433-0</v>
      </c>
      <c r="D245" s="3">
        <v>0</v>
      </c>
      <c r="E245" s="3">
        <v>0</v>
      </c>
      <c r="F245" s="3" t="e">
        <f t="shared" si="136"/>
        <v>#VALUE!</v>
      </c>
      <c r="G245" s="3" t="e">
        <f t="shared" si="177"/>
        <v>#VALUE!</v>
      </c>
      <c r="H245" s="50" t="e">
        <f t="shared" si="178"/>
        <v>#VALUE!</v>
      </c>
      <c r="I245" s="50" t="e">
        <f t="shared" si="179"/>
        <v>#VALUE!</v>
      </c>
      <c r="J245" s="3" t="e" cm="1">
        <f t="array" ref="J245">_xlfn.TEXTSPLIT(I245,CHAR(10),,TRUE,0)</f>
        <v>#VALUE!</v>
      </c>
      <c r="AX245" s="416" t="e">
        <f t="shared" si="137"/>
        <v>#VALUE!</v>
      </c>
      <c r="AY245" s="416" t="str">
        <f t="shared" si="138"/>
        <v/>
      </c>
      <c r="AZ245" s="416" t="str">
        <f t="shared" si="139"/>
        <v/>
      </c>
      <c r="BA245" s="416" t="str">
        <f t="shared" si="140"/>
        <v/>
      </c>
      <c r="BB245" s="416" t="str">
        <f t="shared" si="141"/>
        <v/>
      </c>
      <c r="BC245" s="416" t="str">
        <f t="shared" si="142"/>
        <v/>
      </c>
      <c r="BD245" s="416" t="str">
        <f t="shared" si="143"/>
        <v/>
      </c>
      <c r="BE245" s="416" t="str">
        <f t="shared" si="144"/>
        <v/>
      </c>
      <c r="BF245" s="416" t="str">
        <f t="shared" si="145"/>
        <v/>
      </c>
      <c r="BG245" s="416" t="str">
        <f t="shared" si="146"/>
        <v/>
      </c>
      <c r="BH245" s="416" t="str">
        <f t="shared" si="147"/>
        <v/>
      </c>
      <c r="BI245" s="416" t="str">
        <f t="shared" si="148"/>
        <v/>
      </c>
      <c r="BJ245" s="416" t="str">
        <f t="shared" si="149"/>
        <v/>
      </c>
      <c r="BK245" s="416" t="str">
        <f t="shared" si="150"/>
        <v/>
      </c>
      <c r="BL245" s="416" t="str">
        <f t="shared" si="151"/>
        <v/>
      </c>
      <c r="BM245" s="416" t="str">
        <f t="shared" si="152"/>
        <v/>
      </c>
      <c r="BN245" s="416" t="str">
        <f t="shared" si="153"/>
        <v/>
      </c>
      <c r="BO245" s="416" t="str">
        <f t="shared" si="154"/>
        <v/>
      </c>
      <c r="BP245" s="416" t="str">
        <f t="shared" si="155"/>
        <v/>
      </c>
      <c r="BQ245" s="416" t="str">
        <f t="shared" si="156"/>
        <v/>
      </c>
      <c r="BR245" s="416" t="str">
        <f t="shared" si="157"/>
        <v/>
      </c>
      <c r="BS245" s="416" t="str">
        <f t="shared" si="158"/>
        <v/>
      </c>
      <c r="BT245" s="416" t="str">
        <f t="shared" si="159"/>
        <v/>
      </c>
      <c r="BU245" s="416" t="str">
        <f t="shared" si="160"/>
        <v/>
      </c>
      <c r="BV245" s="416" t="str">
        <f t="shared" si="161"/>
        <v/>
      </c>
      <c r="BW245" s="416" t="str">
        <f t="shared" si="162"/>
        <v/>
      </c>
      <c r="BX245" s="416" t="str">
        <f t="shared" si="163"/>
        <v/>
      </c>
      <c r="BY245" s="416" t="str">
        <f t="shared" si="164"/>
        <v/>
      </c>
      <c r="BZ245" s="416" t="str">
        <f t="shared" si="165"/>
        <v/>
      </c>
      <c r="CA245" s="416" t="str">
        <f t="shared" si="166"/>
        <v/>
      </c>
      <c r="CB245" s="416" t="str">
        <f t="shared" si="167"/>
        <v/>
      </c>
      <c r="CC245" s="416" t="str">
        <f t="shared" si="168"/>
        <v/>
      </c>
      <c r="CD245" s="416" t="str">
        <f t="shared" si="169"/>
        <v/>
      </c>
      <c r="CE245" s="416" t="str">
        <f t="shared" si="170"/>
        <v/>
      </c>
      <c r="CF245" s="416" t="str">
        <f t="shared" si="171"/>
        <v/>
      </c>
      <c r="CG245" s="416" t="str">
        <f t="shared" si="172"/>
        <v/>
      </c>
      <c r="CH245" s="416" t="str">
        <f t="shared" si="173"/>
        <v/>
      </c>
      <c r="CI245" s="416" t="str">
        <f t="shared" si="174"/>
        <v/>
      </c>
      <c r="CJ245" s="416" t="str">
        <f t="shared" si="175"/>
        <v/>
      </c>
      <c r="CK245" s="416" t="str">
        <f t="shared" si="176"/>
        <v/>
      </c>
    </row>
    <row r="246" spans="1:89">
      <c r="A246" s="3" t="e">
        <v>#VALUE!</v>
      </c>
      <c r="B246" s="3">
        <v>0</v>
      </c>
      <c r="C246" s="3" t="str">
        <v>WS433-0</v>
      </c>
      <c r="D246" s="3">
        <v>0</v>
      </c>
      <c r="E246" s="3">
        <v>0</v>
      </c>
      <c r="F246" s="3" t="e">
        <f t="shared" si="136"/>
        <v>#VALUE!</v>
      </c>
      <c r="G246" s="3" t="e">
        <f t="shared" si="177"/>
        <v>#VALUE!</v>
      </c>
      <c r="H246" s="50" t="e">
        <f t="shared" si="178"/>
        <v>#VALUE!</v>
      </c>
      <c r="I246" s="50" t="e">
        <f t="shared" si="179"/>
        <v>#VALUE!</v>
      </c>
      <c r="J246" s="3" t="e" cm="1">
        <f t="array" ref="J246">_xlfn.TEXTSPLIT(I246,CHAR(10),,TRUE,0)</f>
        <v>#VALUE!</v>
      </c>
      <c r="AX246" s="416" t="e">
        <f t="shared" si="137"/>
        <v>#VALUE!</v>
      </c>
      <c r="AY246" s="416" t="str">
        <f t="shared" si="138"/>
        <v/>
      </c>
      <c r="AZ246" s="416" t="str">
        <f t="shared" si="139"/>
        <v/>
      </c>
      <c r="BA246" s="416" t="str">
        <f t="shared" si="140"/>
        <v/>
      </c>
      <c r="BB246" s="416" t="str">
        <f t="shared" si="141"/>
        <v/>
      </c>
      <c r="BC246" s="416" t="str">
        <f t="shared" si="142"/>
        <v/>
      </c>
      <c r="BD246" s="416" t="str">
        <f t="shared" si="143"/>
        <v/>
      </c>
      <c r="BE246" s="416" t="str">
        <f t="shared" si="144"/>
        <v/>
      </c>
      <c r="BF246" s="416" t="str">
        <f t="shared" si="145"/>
        <v/>
      </c>
      <c r="BG246" s="416" t="str">
        <f t="shared" si="146"/>
        <v/>
      </c>
      <c r="BH246" s="416" t="str">
        <f t="shared" si="147"/>
        <v/>
      </c>
      <c r="BI246" s="416" t="str">
        <f t="shared" si="148"/>
        <v/>
      </c>
      <c r="BJ246" s="416" t="str">
        <f t="shared" si="149"/>
        <v/>
      </c>
      <c r="BK246" s="416" t="str">
        <f t="shared" si="150"/>
        <v/>
      </c>
      <c r="BL246" s="416" t="str">
        <f t="shared" si="151"/>
        <v/>
      </c>
      <c r="BM246" s="416" t="str">
        <f t="shared" si="152"/>
        <v/>
      </c>
      <c r="BN246" s="416" t="str">
        <f t="shared" si="153"/>
        <v/>
      </c>
      <c r="BO246" s="416" t="str">
        <f t="shared" si="154"/>
        <v/>
      </c>
      <c r="BP246" s="416" t="str">
        <f t="shared" si="155"/>
        <v/>
      </c>
      <c r="BQ246" s="416" t="str">
        <f t="shared" si="156"/>
        <v/>
      </c>
      <c r="BR246" s="416" t="str">
        <f t="shared" si="157"/>
        <v/>
      </c>
      <c r="BS246" s="416" t="str">
        <f t="shared" si="158"/>
        <v/>
      </c>
      <c r="BT246" s="416" t="str">
        <f t="shared" si="159"/>
        <v/>
      </c>
      <c r="BU246" s="416" t="str">
        <f t="shared" si="160"/>
        <v/>
      </c>
      <c r="BV246" s="416" t="str">
        <f t="shared" si="161"/>
        <v/>
      </c>
      <c r="BW246" s="416" t="str">
        <f t="shared" si="162"/>
        <v/>
      </c>
      <c r="BX246" s="416" t="str">
        <f t="shared" si="163"/>
        <v/>
      </c>
      <c r="BY246" s="416" t="str">
        <f t="shared" si="164"/>
        <v/>
      </c>
      <c r="BZ246" s="416" t="str">
        <f t="shared" si="165"/>
        <v/>
      </c>
      <c r="CA246" s="416" t="str">
        <f t="shared" si="166"/>
        <v/>
      </c>
      <c r="CB246" s="416" t="str">
        <f t="shared" si="167"/>
        <v/>
      </c>
      <c r="CC246" s="416" t="str">
        <f t="shared" si="168"/>
        <v/>
      </c>
      <c r="CD246" s="416" t="str">
        <f t="shared" si="169"/>
        <v/>
      </c>
      <c r="CE246" s="416" t="str">
        <f t="shared" si="170"/>
        <v/>
      </c>
      <c r="CF246" s="416" t="str">
        <f t="shared" si="171"/>
        <v/>
      </c>
      <c r="CG246" s="416" t="str">
        <f t="shared" si="172"/>
        <v/>
      </c>
      <c r="CH246" s="416" t="str">
        <f t="shared" si="173"/>
        <v/>
      </c>
      <c r="CI246" s="416" t="str">
        <f t="shared" si="174"/>
        <v/>
      </c>
      <c r="CJ246" s="416" t="str">
        <f t="shared" si="175"/>
        <v/>
      </c>
      <c r="CK246" s="416" t="str">
        <f t="shared" si="176"/>
        <v/>
      </c>
    </row>
    <row r="247" spans="1:89">
      <c r="A247" s="3" t="e">
        <v>#VALUE!</v>
      </c>
      <c r="B247" s="3">
        <v>0</v>
      </c>
      <c r="C247" s="3" t="str">
        <v>WS433-0</v>
      </c>
      <c r="D247" s="3">
        <v>0</v>
      </c>
      <c r="E247" s="3">
        <v>0</v>
      </c>
      <c r="F247" s="3" t="e">
        <f t="shared" si="136"/>
        <v>#VALUE!</v>
      </c>
      <c r="G247" s="3" t="e">
        <f t="shared" si="177"/>
        <v>#VALUE!</v>
      </c>
      <c r="H247" s="50" t="e">
        <f t="shared" si="178"/>
        <v>#VALUE!</v>
      </c>
      <c r="I247" s="50" t="e">
        <f t="shared" si="179"/>
        <v>#VALUE!</v>
      </c>
      <c r="J247" s="3" t="e" cm="1">
        <f t="array" ref="J247">_xlfn.TEXTSPLIT(I247,CHAR(10),,TRUE,0)</f>
        <v>#VALUE!</v>
      </c>
      <c r="AX247" s="416" t="e">
        <f t="shared" si="137"/>
        <v>#VALUE!</v>
      </c>
      <c r="AY247" s="416" t="str">
        <f t="shared" si="138"/>
        <v/>
      </c>
      <c r="AZ247" s="416" t="str">
        <f t="shared" si="139"/>
        <v/>
      </c>
      <c r="BA247" s="416" t="str">
        <f t="shared" si="140"/>
        <v/>
      </c>
      <c r="BB247" s="416" t="str">
        <f t="shared" si="141"/>
        <v/>
      </c>
      <c r="BC247" s="416" t="str">
        <f t="shared" si="142"/>
        <v/>
      </c>
      <c r="BD247" s="416" t="str">
        <f t="shared" si="143"/>
        <v/>
      </c>
      <c r="BE247" s="416" t="str">
        <f t="shared" si="144"/>
        <v/>
      </c>
      <c r="BF247" s="416" t="str">
        <f t="shared" si="145"/>
        <v/>
      </c>
      <c r="BG247" s="416" t="str">
        <f t="shared" si="146"/>
        <v/>
      </c>
      <c r="BH247" s="416" t="str">
        <f t="shared" si="147"/>
        <v/>
      </c>
      <c r="BI247" s="416" t="str">
        <f t="shared" si="148"/>
        <v/>
      </c>
      <c r="BJ247" s="416" t="str">
        <f t="shared" si="149"/>
        <v/>
      </c>
      <c r="BK247" s="416" t="str">
        <f t="shared" si="150"/>
        <v/>
      </c>
      <c r="BL247" s="416" t="str">
        <f t="shared" si="151"/>
        <v/>
      </c>
      <c r="BM247" s="416" t="str">
        <f t="shared" si="152"/>
        <v/>
      </c>
      <c r="BN247" s="416" t="str">
        <f t="shared" si="153"/>
        <v/>
      </c>
      <c r="BO247" s="416" t="str">
        <f t="shared" si="154"/>
        <v/>
      </c>
      <c r="BP247" s="416" t="str">
        <f t="shared" si="155"/>
        <v/>
      </c>
      <c r="BQ247" s="416" t="str">
        <f t="shared" si="156"/>
        <v/>
      </c>
      <c r="BR247" s="416" t="str">
        <f t="shared" si="157"/>
        <v/>
      </c>
      <c r="BS247" s="416" t="str">
        <f t="shared" si="158"/>
        <v/>
      </c>
      <c r="BT247" s="416" t="str">
        <f t="shared" si="159"/>
        <v/>
      </c>
      <c r="BU247" s="416" t="str">
        <f t="shared" si="160"/>
        <v/>
      </c>
      <c r="BV247" s="416" t="str">
        <f t="shared" si="161"/>
        <v/>
      </c>
      <c r="BW247" s="416" t="str">
        <f t="shared" si="162"/>
        <v/>
      </c>
      <c r="BX247" s="416" t="str">
        <f t="shared" si="163"/>
        <v/>
      </c>
      <c r="BY247" s="416" t="str">
        <f t="shared" si="164"/>
        <v/>
      </c>
      <c r="BZ247" s="416" t="str">
        <f t="shared" si="165"/>
        <v/>
      </c>
      <c r="CA247" s="416" t="str">
        <f t="shared" si="166"/>
        <v/>
      </c>
      <c r="CB247" s="416" t="str">
        <f t="shared" si="167"/>
        <v/>
      </c>
      <c r="CC247" s="416" t="str">
        <f t="shared" si="168"/>
        <v/>
      </c>
      <c r="CD247" s="416" t="str">
        <f t="shared" si="169"/>
        <v/>
      </c>
      <c r="CE247" s="416" t="str">
        <f t="shared" si="170"/>
        <v/>
      </c>
      <c r="CF247" s="416" t="str">
        <f t="shared" si="171"/>
        <v/>
      </c>
      <c r="CG247" s="416" t="str">
        <f t="shared" si="172"/>
        <v/>
      </c>
      <c r="CH247" s="416" t="str">
        <f t="shared" si="173"/>
        <v/>
      </c>
      <c r="CI247" s="416" t="str">
        <f t="shared" si="174"/>
        <v/>
      </c>
      <c r="CJ247" s="416" t="str">
        <f t="shared" si="175"/>
        <v/>
      </c>
      <c r="CK247" s="416" t="str">
        <f t="shared" si="176"/>
        <v/>
      </c>
    </row>
    <row r="248" spans="1:89">
      <c r="A248" s="3" t="e">
        <v>#VALUE!</v>
      </c>
      <c r="B248" s="3">
        <v>0</v>
      </c>
      <c r="C248" s="3" t="str">
        <v>WS433-0</v>
      </c>
      <c r="D248" s="3">
        <v>0</v>
      </c>
      <c r="E248" s="3">
        <v>0</v>
      </c>
      <c r="F248" s="3" t="e">
        <f t="shared" si="136"/>
        <v>#VALUE!</v>
      </c>
      <c r="G248" s="3" t="e">
        <f t="shared" si="177"/>
        <v>#VALUE!</v>
      </c>
      <c r="H248" s="50" t="e">
        <f t="shared" si="178"/>
        <v>#VALUE!</v>
      </c>
      <c r="I248" s="50" t="e">
        <f t="shared" si="179"/>
        <v>#VALUE!</v>
      </c>
      <c r="J248" s="3" t="e" cm="1">
        <f t="array" ref="J248">_xlfn.TEXTSPLIT(I248,CHAR(10),,TRUE,0)</f>
        <v>#VALUE!</v>
      </c>
      <c r="AX248" s="416" t="e">
        <f t="shared" si="137"/>
        <v>#VALUE!</v>
      </c>
      <c r="AY248" s="416" t="str">
        <f t="shared" si="138"/>
        <v/>
      </c>
      <c r="AZ248" s="416" t="str">
        <f t="shared" si="139"/>
        <v/>
      </c>
      <c r="BA248" s="416" t="str">
        <f t="shared" si="140"/>
        <v/>
      </c>
      <c r="BB248" s="416" t="str">
        <f t="shared" si="141"/>
        <v/>
      </c>
      <c r="BC248" s="416" t="str">
        <f t="shared" si="142"/>
        <v/>
      </c>
      <c r="BD248" s="416" t="str">
        <f t="shared" si="143"/>
        <v/>
      </c>
      <c r="BE248" s="416" t="str">
        <f t="shared" si="144"/>
        <v/>
      </c>
      <c r="BF248" s="416" t="str">
        <f t="shared" si="145"/>
        <v/>
      </c>
      <c r="BG248" s="416" t="str">
        <f t="shared" si="146"/>
        <v/>
      </c>
      <c r="BH248" s="416" t="str">
        <f t="shared" si="147"/>
        <v/>
      </c>
      <c r="BI248" s="416" t="str">
        <f t="shared" si="148"/>
        <v/>
      </c>
      <c r="BJ248" s="416" t="str">
        <f t="shared" si="149"/>
        <v/>
      </c>
      <c r="BK248" s="416" t="str">
        <f t="shared" si="150"/>
        <v/>
      </c>
      <c r="BL248" s="416" t="str">
        <f t="shared" si="151"/>
        <v/>
      </c>
      <c r="BM248" s="416" t="str">
        <f t="shared" si="152"/>
        <v/>
      </c>
      <c r="BN248" s="416" t="str">
        <f t="shared" si="153"/>
        <v/>
      </c>
      <c r="BO248" s="416" t="str">
        <f t="shared" si="154"/>
        <v/>
      </c>
      <c r="BP248" s="416" t="str">
        <f t="shared" si="155"/>
        <v/>
      </c>
      <c r="BQ248" s="416" t="str">
        <f t="shared" si="156"/>
        <v/>
      </c>
      <c r="BR248" s="416" t="str">
        <f t="shared" si="157"/>
        <v/>
      </c>
      <c r="BS248" s="416" t="str">
        <f t="shared" si="158"/>
        <v/>
      </c>
      <c r="BT248" s="416" t="str">
        <f t="shared" si="159"/>
        <v/>
      </c>
      <c r="BU248" s="416" t="str">
        <f t="shared" si="160"/>
        <v/>
      </c>
      <c r="BV248" s="416" t="str">
        <f t="shared" si="161"/>
        <v/>
      </c>
      <c r="BW248" s="416" t="str">
        <f t="shared" si="162"/>
        <v/>
      </c>
      <c r="BX248" s="416" t="str">
        <f t="shared" si="163"/>
        <v/>
      </c>
      <c r="BY248" s="416" t="str">
        <f t="shared" si="164"/>
        <v/>
      </c>
      <c r="BZ248" s="416" t="str">
        <f t="shared" si="165"/>
        <v/>
      </c>
      <c r="CA248" s="416" t="str">
        <f t="shared" si="166"/>
        <v/>
      </c>
      <c r="CB248" s="416" t="str">
        <f t="shared" si="167"/>
        <v/>
      </c>
      <c r="CC248" s="416" t="str">
        <f t="shared" si="168"/>
        <v/>
      </c>
      <c r="CD248" s="416" t="str">
        <f t="shared" si="169"/>
        <v/>
      </c>
      <c r="CE248" s="416" t="str">
        <f t="shared" si="170"/>
        <v/>
      </c>
      <c r="CF248" s="416" t="str">
        <f t="shared" si="171"/>
        <v/>
      </c>
      <c r="CG248" s="416" t="str">
        <f t="shared" si="172"/>
        <v/>
      </c>
      <c r="CH248" s="416" t="str">
        <f t="shared" si="173"/>
        <v/>
      </c>
      <c r="CI248" s="416" t="str">
        <f t="shared" si="174"/>
        <v/>
      </c>
      <c r="CJ248" s="416" t="str">
        <f t="shared" si="175"/>
        <v/>
      </c>
      <c r="CK248" s="416" t="str">
        <f t="shared" si="176"/>
        <v/>
      </c>
    </row>
    <row r="249" spans="1:89">
      <c r="A249" s="3" t="e">
        <v>#VALUE!</v>
      </c>
      <c r="B249" s="3">
        <v>0</v>
      </c>
      <c r="C249" s="3" t="str">
        <v>WS433-0</v>
      </c>
      <c r="D249" s="3">
        <v>0</v>
      </c>
      <c r="E249" s="3">
        <v>0</v>
      </c>
      <c r="F249" s="3" t="e">
        <f t="shared" si="136"/>
        <v>#VALUE!</v>
      </c>
      <c r="G249" s="3" t="e">
        <f t="shared" si="177"/>
        <v>#VALUE!</v>
      </c>
      <c r="H249" s="50" t="e">
        <f t="shared" si="178"/>
        <v>#VALUE!</v>
      </c>
      <c r="I249" s="50" t="e">
        <f t="shared" si="179"/>
        <v>#VALUE!</v>
      </c>
      <c r="J249" s="3" t="e" cm="1">
        <f t="array" ref="J249">_xlfn.TEXTSPLIT(I249,CHAR(10),,TRUE,0)</f>
        <v>#VALUE!</v>
      </c>
      <c r="AX249" s="416" t="e">
        <f t="shared" si="137"/>
        <v>#VALUE!</v>
      </c>
      <c r="AY249" s="416" t="str">
        <f t="shared" si="138"/>
        <v/>
      </c>
      <c r="AZ249" s="416" t="str">
        <f t="shared" si="139"/>
        <v/>
      </c>
      <c r="BA249" s="416" t="str">
        <f t="shared" si="140"/>
        <v/>
      </c>
      <c r="BB249" s="416" t="str">
        <f t="shared" si="141"/>
        <v/>
      </c>
      <c r="BC249" s="416" t="str">
        <f t="shared" si="142"/>
        <v/>
      </c>
      <c r="BD249" s="416" t="str">
        <f t="shared" si="143"/>
        <v/>
      </c>
      <c r="BE249" s="416" t="str">
        <f t="shared" si="144"/>
        <v/>
      </c>
      <c r="BF249" s="416" t="str">
        <f t="shared" si="145"/>
        <v/>
      </c>
      <c r="BG249" s="416" t="str">
        <f t="shared" si="146"/>
        <v/>
      </c>
      <c r="BH249" s="416" t="str">
        <f t="shared" si="147"/>
        <v/>
      </c>
      <c r="BI249" s="416" t="str">
        <f t="shared" si="148"/>
        <v/>
      </c>
      <c r="BJ249" s="416" t="str">
        <f t="shared" si="149"/>
        <v/>
      </c>
      <c r="BK249" s="416" t="str">
        <f t="shared" si="150"/>
        <v/>
      </c>
      <c r="BL249" s="416" t="str">
        <f t="shared" si="151"/>
        <v/>
      </c>
      <c r="BM249" s="416" t="str">
        <f t="shared" si="152"/>
        <v/>
      </c>
      <c r="BN249" s="416" t="str">
        <f t="shared" si="153"/>
        <v/>
      </c>
      <c r="BO249" s="416" t="str">
        <f t="shared" si="154"/>
        <v/>
      </c>
      <c r="BP249" s="416" t="str">
        <f t="shared" si="155"/>
        <v/>
      </c>
      <c r="BQ249" s="416" t="str">
        <f t="shared" si="156"/>
        <v/>
      </c>
      <c r="BR249" s="416" t="str">
        <f t="shared" si="157"/>
        <v/>
      </c>
      <c r="BS249" s="416" t="str">
        <f t="shared" si="158"/>
        <v/>
      </c>
      <c r="BT249" s="416" t="str">
        <f t="shared" si="159"/>
        <v/>
      </c>
      <c r="BU249" s="416" t="str">
        <f t="shared" si="160"/>
        <v/>
      </c>
      <c r="BV249" s="416" t="str">
        <f t="shared" si="161"/>
        <v/>
      </c>
      <c r="BW249" s="416" t="str">
        <f t="shared" si="162"/>
        <v/>
      </c>
      <c r="BX249" s="416" t="str">
        <f t="shared" si="163"/>
        <v/>
      </c>
      <c r="BY249" s="416" t="str">
        <f t="shared" si="164"/>
        <v/>
      </c>
      <c r="BZ249" s="416" t="str">
        <f t="shared" si="165"/>
        <v/>
      </c>
      <c r="CA249" s="416" t="str">
        <f t="shared" si="166"/>
        <v/>
      </c>
      <c r="CB249" s="416" t="str">
        <f t="shared" si="167"/>
        <v/>
      </c>
      <c r="CC249" s="416" t="str">
        <f t="shared" si="168"/>
        <v/>
      </c>
      <c r="CD249" s="416" t="str">
        <f t="shared" si="169"/>
        <v/>
      </c>
      <c r="CE249" s="416" t="str">
        <f t="shared" si="170"/>
        <v/>
      </c>
      <c r="CF249" s="416" t="str">
        <f t="shared" si="171"/>
        <v/>
      </c>
      <c r="CG249" s="416" t="str">
        <f t="shared" si="172"/>
        <v/>
      </c>
      <c r="CH249" s="416" t="str">
        <f t="shared" si="173"/>
        <v/>
      </c>
      <c r="CI249" s="416" t="str">
        <f t="shared" si="174"/>
        <v/>
      </c>
      <c r="CJ249" s="416" t="str">
        <f t="shared" si="175"/>
        <v/>
      </c>
      <c r="CK249" s="416" t="str">
        <f t="shared" si="176"/>
        <v/>
      </c>
    </row>
    <row r="250" spans="1:89">
      <c r="A250" s="3" t="e">
        <v>#VALUE!</v>
      </c>
      <c r="B250" s="3">
        <v>0</v>
      </c>
      <c r="C250" s="3" t="str">
        <v>WS433-0</v>
      </c>
      <c r="D250" s="3">
        <v>0</v>
      </c>
      <c r="E250" s="3">
        <v>0</v>
      </c>
      <c r="F250" s="3" t="e">
        <f t="shared" si="136"/>
        <v>#VALUE!</v>
      </c>
      <c r="G250" s="3" t="e">
        <f t="shared" si="177"/>
        <v>#VALUE!</v>
      </c>
      <c r="H250" s="50" t="e">
        <f t="shared" si="178"/>
        <v>#VALUE!</v>
      </c>
      <c r="I250" s="50" t="e">
        <f t="shared" si="179"/>
        <v>#VALUE!</v>
      </c>
      <c r="J250" s="3" t="e" cm="1">
        <f t="array" ref="J250">_xlfn.TEXTSPLIT(I250,CHAR(10),,TRUE,0)</f>
        <v>#VALUE!</v>
      </c>
      <c r="AX250" s="416" t="e">
        <f t="shared" si="137"/>
        <v>#VALUE!</v>
      </c>
      <c r="AY250" s="416" t="str">
        <f t="shared" si="138"/>
        <v/>
      </c>
      <c r="AZ250" s="416" t="str">
        <f t="shared" si="139"/>
        <v/>
      </c>
      <c r="BA250" s="416" t="str">
        <f t="shared" si="140"/>
        <v/>
      </c>
      <c r="BB250" s="416" t="str">
        <f t="shared" si="141"/>
        <v/>
      </c>
      <c r="BC250" s="416" t="str">
        <f t="shared" si="142"/>
        <v/>
      </c>
      <c r="BD250" s="416" t="str">
        <f t="shared" si="143"/>
        <v/>
      </c>
      <c r="BE250" s="416" t="str">
        <f t="shared" si="144"/>
        <v/>
      </c>
      <c r="BF250" s="416" t="str">
        <f t="shared" si="145"/>
        <v/>
      </c>
      <c r="BG250" s="416" t="str">
        <f t="shared" si="146"/>
        <v/>
      </c>
      <c r="BH250" s="416" t="str">
        <f t="shared" si="147"/>
        <v/>
      </c>
      <c r="BI250" s="416" t="str">
        <f t="shared" si="148"/>
        <v/>
      </c>
      <c r="BJ250" s="416" t="str">
        <f t="shared" si="149"/>
        <v/>
      </c>
      <c r="BK250" s="416" t="str">
        <f t="shared" si="150"/>
        <v/>
      </c>
      <c r="BL250" s="416" t="str">
        <f t="shared" si="151"/>
        <v/>
      </c>
      <c r="BM250" s="416" t="str">
        <f t="shared" si="152"/>
        <v/>
      </c>
      <c r="BN250" s="416" t="str">
        <f t="shared" si="153"/>
        <v/>
      </c>
      <c r="BO250" s="416" t="str">
        <f t="shared" si="154"/>
        <v/>
      </c>
      <c r="BP250" s="416" t="str">
        <f t="shared" si="155"/>
        <v/>
      </c>
      <c r="BQ250" s="416" t="str">
        <f t="shared" si="156"/>
        <v/>
      </c>
      <c r="BR250" s="416" t="str">
        <f t="shared" si="157"/>
        <v/>
      </c>
      <c r="BS250" s="416" t="str">
        <f t="shared" si="158"/>
        <v/>
      </c>
      <c r="BT250" s="416" t="str">
        <f t="shared" si="159"/>
        <v/>
      </c>
      <c r="BU250" s="416" t="str">
        <f t="shared" si="160"/>
        <v/>
      </c>
      <c r="BV250" s="416" t="str">
        <f t="shared" si="161"/>
        <v/>
      </c>
      <c r="BW250" s="416" t="str">
        <f t="shared" si="162"/>
        <v/>
      </c>
      <c r="BX250" s="416" t="str">
        <f t="shared" si="163"/>
        <v/>
      </c>
      <c r="BY250" s="416" t="str">
        <f t="shared" si="164"/>
        <v/>
      </c>
      <c r="BZ250" s="416" t="str">
        <f t="shared" si="165"/>
        <v/>
      </c>
      <c r="CA250" s="416" t="str">
        <f t="shared" si="166"/>
        <v/>
      </c>
      <c r="CB250" s="416" t="str">
        <f t="shared" si="167"/>
        <v/>
      </c>
      <c r="CC250" s="416" t="str">
        <f t="shared" si="168"/>
        <v/>
      </c>
      <c r="CD250" s="416" t="str">
        <f t="shared" si="169"/>
        <v/>
      </c>
      <c r="CE250" s="416" t="str">
        <f t="shared" si="170"/>
        <v/>
      </c>
      <c r="CF250" s="416" t="str">
        <f t="shared" si="171"/>
        <v/>
      </c>
      <c r="CG250" s="416" t="str">
        <f t="shared" si="172"/>
        <v/>
      </c>
      <c r="CH250" s="416" t="str">
        <f t="shared" si="173"/>
        <v/>
      </c>
      <c r="CI250" s="416" t="str">
        <f t="shared" si="174"/>
        <v/>
      </c>
      <c r="CJ250" s="416" t="str">
        <f t="shared" si="175"/>
        <v/>
      </c>
      <c r="CK250" s="416" t="str">
        <f t="shared" si="176"/>
        <v/>
      </c>
    </row>
    <row r="251" spans="1:89">
      <c r="A251" s="3" t="e">
        <v>#VALUE!</v>
      </c>
      <c r="B251" s="3">
        <v>0</v>
      </c>
      <c r="C251" s="3" t="str">
        <v>WS433-0</v>
      </c>
      <c r="D251" s="3">
        <v>0</v>
      </c>
      <c r="E251" s="3">
        <v>0</v>
      </c>
      <c r="F251" s="3" t="e">
        <f t="shared" si="136"/>
        <v>#VALUE!</v>
      </c>
      <c r="G251" s="3" t="e">
        <f t="shared" si="177"/>
        <v>#VALUE!</v>
      </c>
      <c r="H251" s="50" t="e">
        <f t="shared" si="178"/>
        <v>#VALUE!</v>
      </c>
      <c r="I251" s="50" t="e">
        <f t="shared" si="179"/>
        <v>#VALUE!</v>
      </c>
      <c r="J251" s="3" t="e" cm="1">
        <f t="array" ref="J251">_xlfn.TEXTSPLIT(I251,CHAR(10),,TRUE,0)</f>
        <v>#VALUE!</v>
      </c>
      <c r="AX251" s="416" t="e">
        <f t="shared" si="137"/>
        <v>#VALUE!</v>
      </c>
      <c r="AY251" s="416" t="str">
        <f t="shared" si="138"/>
        <v/>
      </c>
      <c r="AZ251" s="416" t="str">
        <f t="shared" si="139"/>
        <v/>
      </c>
      <c r="BA251" s="416" t="str">
        <f t="shared" si="140"/>
        <v/>
      </c>
      <c r="BB251" s="416" t="str">
        <f t="shared" si="141"/>
        <v/>
      </c>
      <c r="BC251" s="416" t="str">
        <f t="shared" si="142"/>
        <v/>
      </c>
      <c r="BD251" s="416" t="str">
        <f t="shared" si="143"/>
        <v/>
      </c>
      <c r="BE251" s="416" t="str">
        <f t="shared" si="144"/>
        <v/>
      </c>
      <c r="BF251" s="416" t="str">
        <f t="shared" si="145"/>
        <v/>
      </c>
      <c r="BG251" s="416" t="str">
        <f t="shared" si="146"/>
        <v/>
      </c>
      <c r="BH251" s="416" t="str">
        <f t="shared" si="147"/>
        <v/>
      </c>
      <c r="BI251" s="416" t="str">
        <f t="shared" si="148"/>
        <v/>
      </c>
      <c r="BJ251" s="416" t="str">
        <f t="shared" si="149"/>
        <v/>
      </c>
      <c r="BK251" s="416" t="str">
        <f t="shared" si="150"/>
        <v/>
      </c>
      <c r="BL251" s="416" t="str">
        <f t="shared" si="151"/>
        <v/>
      </c>
      <c r="BM251" s="416" t="str">
        <f t="shared" si="152"/>
        <v/>
      </c>
      <c r="BN251" s="416" t="str">
        <f t="shared" si="153"/>
        <v/>
      </c>
      <c r="BO251" s="416" t="str">
        <f t="shared" si="154"/>
        <v/>
      </c>
      <c r="BP251" s="416" t="str">
        <f t="shared" si="155"/>
        <v/>
      </c>
      <c r="BQ251" s="416" t="str">
        <f t="shared" si="156"/>
        <v/>
      </c>
      <c r="BR251" s="416" t="str">
        <f t="shared" si="157"/>
        <v/>
      </c>
      <c r="BS251" s="416" t="str">
        <f t="shared" si="158"/>
        <v/>
      </c>
      <c r="BT251" s="416" t="str">
        <f t="shared" si="159"/>
        <v/>
      </c>
      <c r="BU251" s="416" t="str">
        <f t="shared" si="160"/>
        <v/>
      </c>
      <c r="BV251" s="416" t="str">
        <f t="shared" si="161"/>
        <v/>
      </c>
      <c r="BW251" s="416" t="str">
        <f t="shared" si="162"/>
        <v/>
      </c>
      <c r="BX251" s="416" t="str">
        <f t="shared" si="163"/>
        <v/>
      </c>
      <c r="BY251" s="416" t="str">
        <f t="shared" si="164"/>
        <v/>
      </c>
      <c r="BZ251" s="416" t="str">
        <f t="shared" si="165"/>
        <v/>
      </c>
      <c r="CA251" s="416" t="str">
        <f t="shared" si="166"/>
        <v/>
      </c>
      <c r="CB251" s="416" t="str">
        <f t="shared" si="167"/>
        <v/>
      </c>
      <c r="CC251" s="416" t="str">
        <f t="shared" si="168"/>
        <v/>
      </c>
      <c r="CD251" s="416" t="str">
        <f t="shared" si="169"/>
        <v/>
      </c>
      <c r="CE251" s="416" t="str">
        <f t="shared" si="170"/>
        <v/>
      </c>
      <c r="CF251" s="416" t="str">
        <f t="shared" si="171"/>
        <v/>
      </c>
      <c r="CG251" s="416" t="str">
        <f t="shared" si="172"/>
        <v/>
      </c>
      <c r="CH251" s="416" t="str">
        <f t="shared" si="173"/>
        <v/>
      </c>
      <c r="CI251" s="416" t="str">
        <f t="shared" si="174"/>
        <v/>
      </c>
      <c r="CJ251" s="416" t="str">
        <f t="shared" si="175"/>
        <v/>
      </c>
      <c r="CK251" s="416" t="str">
        <f t="shared" si="176"/>
        <v/>
      </c>
    </row>
    <row r="252" spans="1:89">
      <c r="A252" s="3" t="e">
        <v>#VALUE!</v>
      </c>
      <c r="B252" s="3">
        <v>0</v>
      </c>
      <c r="C252" s="3" t="str">
        <v>WS433-0</v>
      </c>
      <c r="D252" s="3">
        <v>0</v>
      </c>
      <c r="E252" s="3">
        <v>0</v>
      </c>
      <c r="F252" s="3" t="e">
        <f t="shared" si="136"/>
        <v>#VALUE!</v>
      </c>
      <c r="G252" s="3" t="e">
        <f t="shared" si="177"/>
        <v>#VALUE!</v>
      </c>
      <c r="H252" s="50" t="e">
        <f t="shared" si="178"/>
        <v>#VALUE!</v>
      </c>
      <c r="I252" s="50" t="e">
        <f t="shared" si="179"/>
        <v>#VALUE!</v>
      </c>
      <c r="J252" s="3" t="e" cm="1">
        <f t="array" ref="J252">_xlfn.TEXTSPLIT(I252,CHAR(10),,TRUE,0)</f>
        <v>#VALUE!</v>
      </c>
      <c r="AX252" s="416" t="e">
        <f t="shared" si="137"/>
        <v>#VALUE!</v>
      </c>
      <c r="AY252" s="416" t="str">
        <f t="shared" si="138"/>
        <v/>
      </c>
      <c r="AZ252" s="416" t="str">
        <f t="shared" si="139"/>
        <v/>
      </c>
      <c r="BA252" s="416" t="str">
        <f t="shared" si="140"/>
        <v/>
      </c>
      <c r="BB252" s="416" t="str">
        <f t="shared" si="141"/>
        <v/>
      </c>
      <c r="BC252" s="416" t="str">
        <f t="shared" si="142"/>
        <v/>
      </c>
      <c r="BD252" s="416" t="str">
        <f t="shared" si="143"/>
        <v/>
      </c>
      <c r="BE252" s="416" t="str">
        <f t="shared" si="144"/>
        <v/>
      </c>
      <c r="BF252" s="416" t="str">
        <f t="shared" si="145"/>
        <v/>
      </c>
      <c r="BG252" s="416" t="str">
        <f t="shared" si="146"/>
        <v/>
      </c>
      <c r="BH252" s="416" t="str">
        <f t="shared" si="147"/>
        <v/>
      </c>
      <c r="BI252" s="416" t="str">
        <f t="shared" si="148"/>
        <v/>
      </c>
      <c r="BJ252" s="416" t="str">
        <f t="shared" si="149"/>
        <v/>
      </c>
      <c r="BK252" s="416" t="str">
        <f t="shared" si="150"/>
        <v/>
      </c>
      <c r="BL252" s="416" t="str">
        <f t="shared" si="151"/>
        <v/>
      </c>
      <c r="BM252" s="416" t="str">
        <f t="shared" si="152"/>
        <v/>
      </c>
      <c r="BN252" s="416" t="str">
        <f t="shared" si="153"/>
        <v/>
      </c>
      <c r="BO252" s="416" t="str">
        <f t="shared" si="154"/>
        <v/>
      </c>
      <c r="BP252" s="416" t="str">
        <f t="shared" si="155"/>
        <v/>
      </c>
      <c r="BQ252" s="416" t="str">
        <f t="shared" si="156"/>
        <v/>
      </c>
      <c r="BR252" s="416" t="str">
        <f t="shared" si="157"/>
        <v/>
      </c>
      <c r="BS252" s="416" t="str">
        <f t="shared" si="158"/>
        <v/>
      </c>
      <c r="BT252" s="416" t="str">
        <f t="shared" si="159"/>
        <v/>
      </c>
      <c r="BU252" s="416" t="str">
        <f t="shared" si="160"/>
        <v/>
      </c>
      <c r="BV252" s="416" t="str">
        <f t="shared" si="161"/>
        <v/>
      </c>
      <c r="BW252" s="416" t="str">
        <f t="shared" si="162"/>
        <v/>
      </c>
      <c r="BX252" s="416" t="str">
        <f t="shared" si="163"/>
        <v/>
      </c>
      <c r="BY252" s="416" t="str">
        <f t="shared" si="164"/>
        <v/>
      </c>
      <c r="BZ252" s="416" t="str">
        <f t="shared" si="165"/>
        <v/>
      </c>
      <c r="CA252" s="416" t="str">
        <f t="shared" si="166"/>
        <v/>
      </c>
      <c r="CB252" s="416" t="str">
        <f t="shared" si="167"/>
        <v/>
      </c>
      <c r="CC252" s="416" t="str">
        <f t="shared" si="168"/>
        <v/>
      </c>
      <c r="CD252" s="416" t="str">
        <f t="shared" si="169"/>
        <v/>
      </c>
      <c r="CE252" s="416" t="str">
        <f t="shared" si="170"/>
        <v/>
      </c>
      <c r="CF252" s="416" t="str">
        <f t="shared" si="171"/>
        <v/>
      </c>
      <c r="CG252" s="416" t="str">
        <f t="shared" si="172"/>
        <v/>
      </c>
      <c r="CH252" s="416" t="str">
        <f t="shared" si="173"/>
        <v/>
      </c>
      <c r="CI252" s="416" t="str">
        <f t="shared" si="174"/>
        <v/>
      </c>
      <c r="CJ252" s="416" t="str">
        <f t="shared" si="175"/>
        <v/>
      </c>
      <c r="CK252" s="416" t="str">
        <f t="shared" si="176"/>
        <v/>
      </c>
    </row>
    <row r="253" spans="1:89">
      <c r="A253" s="3" t="e">
        <v>#VALUE!</v>
      </c>
      <c r="B253" s="3">
        <v>0</v>
      </c>
      <c r="C253" s="3" t="str">
        <v>WS433-0</v>
      </c>
      <c r="D253" s="3">
        <v>0</v>
      </c>
      <c r="E253" s="3">
        <v>0</v>
      </c>
      <c r="F253" s="3" t="e">
        <f t="shared" si="136"/>
        <v>#VALUE!</v>
      </c>
      <c r="G253" s="3" t="e">
        <f t="shared" si="177"/>
        <v>#VALUE!</v>
      </c>
      <c r="H253" s="50" t="e">
        <f t="shared" si="178"/>
        <v>#VALUE!</v>
      </c>
      <c r="I253" s="50" t="e">
        <f t="shared" si="179"/>
        <v>#VALUE!</v>
      </c>
      <c r="J253" s="3" t="e" cm="1">
        <f t="array" ref="J253">_xlfn.TEXTSPLIT(I253,CHAR(10),,TRUE,0)</f>
        <v>#VALUE!</v>
      </c>
      <c r="AX253" s="416" t="e">
        <f t="shared" si="137"/>
        <v>#VALUE!</v>
      </c>
      <c r="AY253" s="416" t="str">
        <f t="shared" si="138"/>
        <v/>
      </c>
      <c r="AZ253" s="416" t="str">
        <f t="shared" si="139"/>
        <v/>
      </c>
      <c r="BA253" s="416" t="str">
        <f t="shared" si="140"/>
        <v/>
      </c>
      <c r="BB253" s="416" t="str">
        <f t="shared" si="141"/>
        <v/>
      </c>
      <c r="BC253" s="416" t="str">
        <f t="shared" si="142"/>
        <v/>
      </c>
      <c r="BD253" s="416" t="str">
        <f t="shared" si="143"/>
        <v/>
      </c>
      <c r="BE253" s="416" t="str">
        <f t="shared" si="144"/>
        <v/>
      </c>
      <c r="BF253" s="416" t="str">
        <f t="shared" si="145"/>
        <v/>
      </c>
      <c r="BG253" s="416" t="str">
        <f t="shared" si="146"/>
        <v/>
      </c>
      <c r="BH253" s="416" t="str">
        <f t="shared" si="147"/>
        <v/>
      </c>
      <c r="BI253" s="416" t="str">
        <f t="shared" si="148"/>
        <v/>
      </c>
      <c r="BJ253" s="416" t="str">
        <f t="shared" si="149"/>
        <v/>
      </c>
      <c r="BK253" s="416" t="str">
        <f t="shared" si="150"/>
        <v/>
      </c>
      <c r="BL253" s="416" t="str">
        <f t="shared" si="151"/>
        <v/>
      </c>
      <c r="BM253" s="416" t="str">
        <f t="shared" si="152"/>
        <v/>
      </c>
      <c r="BN253" s="416" t="str">
        <f t="shared" si="153"/>
        <v/>
      </c>
      <c r="BO253" s="416" t="str">
        <f t="shared" si="154"/>
        <v/>
      </c>
      <c r="BP253" s="416" t="str">
        <f t="shared" si="155"/>
        <v/>
      </c>
      <c r="BQ253" s="416" t="str">
        <f t="shared" si="156"/>
        <v/>
      </c>
      <c r="BR253" s="416" t="str">
        <f t="shared" si="157"/>
        <v/>
      </c>
      <c r="BS253" s="416" t="str">
        <f t="shared" si="158"/>
        <v/>
      </c>
      <c r="BT253" s="416" t="str">
        <f t="shared" si="159"/>
        <v/>
      </c>
      <c r="BU253" s="416" t="str">
        <f t="shared" si="160"/>
        <v/>
      </c>
      <c r="BV253" s="416" t="str">
        <f t="shared" si="161"/>
        <v/>
      </c>
      <c r="BW253" s="416" t="str">
        <f t="shared" si="162"/>
        <v/>
      </c>
      <c r="BX253" s="416" t="str">
        <f t="shared" si="163"/>
        <v/>
      </c>
      <c r="BY253" s="416" t="str">
        <f t="shared" si="164"/>
        <v/>
      </c>
      <c r="BZ253" s="416" t="str">
        <f t="shared" si="165"/>
        <v/>
      </c>
      <c r="CA253" s="416" t="str">
        <f t="shared" si="166"/>
        <v/>
      </c>
      <c r="CB253" s="416" t="str">
        <f t="shared" si="167"/>
        <v/>
      </c>
      <c r="CC253" s="416" t="str">
        <f t="shared" si="168"/>
        <v/>
      </c>
      <c r="CD253" s="416" t="str">
        <f t="shared" si="169"/>
        <v/>
      </c>
      <c r="CE253" s="416" t="str">
        <f t="shared" si="170"/>
        <v/>
      </c>
      <c r="CF253" s="416" t="str">
        <f t="shared" si="171"/>
        <v/>
      </c>
      <c r="CG253" s="416" t="str">
        <f t="shared" si="172"/>
        <v/>
      </c>
      <c r="CH253" s="416" t="str">
        <f t="shared" si="173"/>
        <v/>
      </c>
      <c r="CI253" s="416" t="str">
        <f t="shared" si="174"/>
        <v/>
      </c>
      <c r="CJ253" s="416" t="str">
        <f t="shared" si="175"/>
        <v/>
      </c>
      <c r="CK253" s="416" t="str">
        <f t="shared" si="176"/>
        <v/>
      </c>
    </row>
    <row r="254" spans="1:89">
      <c r="A254" s="3" t="e">
        <v>#VALUE!</v>
      </c>
      <c r="B254" s="3">
        <v>0</v>
      </c>
      <c r="C254" s="3" t="str">
        <v>WS433-0</v>
      </c>
      <c r="D254" s="3">
        <v>0</v>
      </c>
      <c r="E254" s="3">
        <v>0</v>
      </c>
      <c r="F254" s="3" t="e">
        <f t="shared" si="136"/>
        <v>#VALUE!</v>
      </c>
      <c r="G254" s="3" t="e">
        <f t="shared" si="177"/>
        <v>#VALUE!</v>
      </c>
      <c r="H254" s="50" t="e">
        <f t="shared" si="178"/>
        <v>#VALUE!</v>
      </c>
      <c r="I254" s="50" t="e">
        <f t="shared" si="179"/>
        <v>#VALUE!</v>
      </c>
      <c r="J254" s="3" t="e" cm="1">
        <f t="array" ref="J254">_xlfn.TEXTSPLIT(I254,CHAR(10),,TRUE,0)</f>
        <v>#VALUE!</v>
      </c>
      <c r="AX254" s="416" t="e">
        <f t="shared" si="137"/>
        <v>#VALUE!</v>
      </c>
      <c r="AY254" s="416" t="str">
        <f t="shared" si="138"/>
        <v/>
      </c>
      <c r="AZ254" s="416" t="str">
        <f t="shared" si="139"/>
        <v/>
      </c>
      <c r="BA254" s="416" t="str">
        <f t="shared" si="140"/>
        <v/>
      </c>
      <c r="BB254" s="416" t="str">
        <f t="shared" si="141"/>
        <v/>
      </c>
      <c r="BC254" s="416" t="str">
        <f t="shared" si="142"/>
        <v/>
      </c>
      <c r="BD254" s="416" t="str">
        <f t="shared" si="143"/>
        <v/>
      </c>
      <c r="BE254" s="416" t="str">
        <f t="shared" si="144"/>
        <v/>
      </c>
      <c r="BF254" s="416" t="str">
        <f t="shared" si="145"/>
        <v/>
      </c>
      <c r="BG254" s="416" t="str">
        <f t="shared" si="146"/>
        <v/>
      </c>
      <c r="BH254" s="416" t="str">
        <f t="shared" si="147"/>
        <v/>
      </c>
      <c r="BI254" s="416" t="str">
        <f t="shared" si="148"/>
        <v/>
      </c>
      <c r="BJ254" s="416" t="str">
        <f t="shared" si="149"/>
        <v/>
      </c>
      <c r="BK254" s="416" t="str">
        <f t="shared" si="150"/>
        <v/>
      </c>
      <c r="BL254" s="416" t="str">
        <f t="shared" si="151"/>
        <v/>
      </c>
      <c r="BM254" s="416" t="str">
        <f t="shared" si="152"/>
        <v/>
      </c>
      <c r="BN254" s="416" t="str">
        <f t="shared" si="153"/>
        <v/>
      </c>
      <c r="BO254" s="416" t="str">
        <f t="shared" si="154"/>
        <v/>
      </c>
      <c r="BP254" s="416" t="str">
        <f t="shared" si="155"/>
        <v/>
      </c>
      <c r="BQ254" s="416" t="str">
        <f t="shared" si="156"/>
        <v/>
      </c>
      <c r="BR254" s="416" t="str">
        <f t="shared" si="157"/>
        <v/>
      </c>
      <c r="BS254" s="416" t="str">
        <f t="shared" si="158"/>
        <v/>
      </c>
      <c r="BT254" s="416" t="str">
        <f t="shared" si="159"/>
        <v/>
      </c>
      <c r="BU254" s="416" t="str">
        <f t="shared" si="160"/>
        <v/>
      </c>
      <c r="BV254" s="416" t="str">
        <f t="shared" si="161"/>
        <v/>
      </c>
      <c r="BW254" s="416" t="str">
        <f t="shared" si="162"/>
        <v/>
      </c>
      <c r="BX254" s="416" t="str">
        <f t="shared" si="163"/>
        <v/>
      </c>
      <c r="BY254" s="416" t="str">
        <f t="shared" si="164"/>
        <v/>
      </c>
      <c r="BZ254" s="416" t="str">
        <f t="shared" si="165"/>
        <v/>
      </c>
      <c r="CA254" s="416" t="str">
        <f t="shared" si="166"/>
        <v/>
      </c>
      <c r="CB254" s="416" t="str">
        <f t="shared" si="167"/>
        <v/>
      </c>
      <c r="CC254" s="416" t="str">
        <f t="shared" si="168"/>
        <v/>
      </c>
      <c r="CD254" s="416" t="str">
        <f t="shared" si="169"/>
        <v/>
      </c>
      <c r="CE254" s="416" t="str">
        <f t="shared" si="170"/>
        <v/>
      </c>
      <c r="CF254" s="416" t="str">
        <f t="shared" si="171"/>
        <v/>
      </c>
      <c r="CG254" s="416" t="str">
        <f t="shared" si="172"/>
        <v/>
      </c>
      <c r="CH254" s="416" t="str">
        <f t="shared" si="173"/>
        <v/>
      </c>
      <c r="CI254" s="416" t="str">
        <f t="shared" si="174"/>
        <v/>
      </c>
      <c r="CJ254" s="416" t="str">
        <f t="shared" si="175"/>
        <v/>
      </c>
      <c r="CK254" s="416" t="str">
        <f t="shared" si="176"/>
        <v/>
      </c>
    </row>
    <row r="255" spans="1:89">
      <c r="A255" s="3" t="e">
        <v>#VALUE!</v>
      </c>
      <c r="B255" s="3">
        <v>0</v>
      </c>
      <c r="C255" s="3" t="str">
        <v>WS433-0</v>
      </c>
      <c r="D255" s="3">
        <v>0</v>
      </c>
      <c r="E255" s="3">
        <v>0</v>
      </c>
      <c r="F255" s="3" t="e">
        <f t="shared" si="136"/>
        <v>#VALUE!</v>
      </c>
      <c r="G255" s="3" t="e">
        <f t="shared" si="177"/>
        <v>#VALUE!</v>
      </c>
      <c r="H255" s="50" t="e">
        <f t="shared" si="178"/>
        <v>#VALUE!</v>
      </c>
      <c r="I255" s="50" t="e">
        <f t="shared" si="179"/>
        <v>#VALUE!</v>
      </c>
      <c r="J255" s="3" t="e" cm="1">
        <f t="array" ref="J255">_xlfn.TEXTSPLIT(I255,CHAR(10),,TRUE,0)</f>
        <v>#VALUE!</v>
      </c>
      <c r="AX255" s="416" t="e">
        <f t="shared" si="137"/>
        <v>#VALUE!</v>
      </c>
      <c r="AY255" s="416" t="str">
        <f t="shared" si="138"/>
        <v/>
      </c>
      <c r="AZ255" s="416" t="str">
        <f t="shared" si="139"/>
        <v/>
      </c>
      <c r="BA255" s="416" t="str">
        <f t="shared" si="140"/>
        <v/>
      </c>
      <c r="BB255" s="416" t="str">
        <f t="shared" si="141"/>
        <v/>
      </c>
      <c r="BC255" s="416" t="str">
        <f t="shared" si="142"/>
        <v/>
      </c>
      <c r="BD255" s="416" t="str">
        <f t="shared" si="143"/>
        <v/>
      </c>
      <c r="BE255" s="416" t="str">
        <f t="shared" si="144"/>
        <v/>
      </c>
      <c r="BF255" s="416" t="str">
        <f t="shared" si="145"/>
        <v/>
      </c>
      <c r="BG255" s="416" t="str">
        <f t="shared" si="146"/>
        <v/>
      </c>
      <c r="BH255" s="416" t="str">
        <f t="shared" si="147"/>
        <v/>
      </c>
      <c r="BI255" s="416" t="str">
        <f t="shared" si="148"/>
        <v/>
      </c>
      <c r="BJ255" s="416" t="str">
        <f t="shared" si="149"/>
        <v/>
      </c>
      <c r="BK255" s="416" t="str">
        <f t="shared" si="150"/>
        <v/>
      </c>
      <c r="BL255" s="416" t="str">
        <f t="shared" si="151"/>
        <v/>
      </c>
      <c r="BM255" s="416" t="str">
        <f t="shared" si="152"/>
        <v/>
      </c>
      <c r="BN255" s="416" t="str">
        <f t="shared" si="153"/>
        <v/>
      </c>
      <c r="BO255" s="416" t="str">
        <f t="shared" si="154"/>
        <v/>
      </c>
      <c r="BP255" s="416" t="str">
        <f t="shared" si="155"/>
        <v/>
      </c>
      <c r="BQ255" s="416" t="str">
        <f t="shared" si="156"/>
        <v/>
      </c>
      <c r="BR255" s="416" t="str">
        <f t="shared" si="157"/>
        <v/>
      </c>
      <c r="BS255" s="416" t="str">
        <f t="shared" si="158"/>
        <v/>
      </c>
      <c r="BT255" s="416" t="str">
        <f t="shared" si="159"/>
        <v/>
      </c>
      <c r="BU255" s="416" t="str">
        <f t="shared" si="160"/>
        <v/>
      </c>
      <c r="BV255" s="416" t="str">
        <f t="shared" si="161"/>
        <v/>
      </c>
      <c r="BW255" s="416" t="str">
        <f t="shared" si="162"/>
        <v/>
      </c>
      <c r="BX255" s="416" t="str">
        <f t="shared" si="163"/>
        <v/>
      </c>
      <c r="BY255" s="416" t="str">
        <f t="shared" si="164"/>
        <v/>
      </c>
      <c r="BZ255" s="416" t="str">
        <f t="shared" si="165"/>
        <v/>
      </c>
      <c r="CA255" s="416" t="str">
        <f t="shared" si="166"/>
        <v/>
      </c>
      <c r="CB255" s="416" t="str">
        <f t="shared" si="167"/>
        <v/>
      </c>
      <c r="CC255" s="416" t="str">
        <f t="shared" si="168"/>
        <v/>
      </c>
      <c r="CD255" s="416" t="str">
        <f t="shared" si="169"/>
        <v/>
      </c>
      <c r="CE255" s="416" t="str">
        <f t="shared" si="170"/>
        <v/>
      </c>
      <c r="CF255" s="416" t="str">
        <f t="shared" si="171"/>
        <v/>
      </c>
      <c r="CG255" s="416" t="str">
        <f t="shared" si="172"/>
        <v/>
      </c>
      <c r="CH255" s="416" t="str">
        <f t="shared" si="173"/>
        <v/>
      </c>
      <c r="CI255" s="416" t="str">
        <f t="shared" si="174"/>
        <v/>
      </c>
      <c r="CJ255" s="416" t="str">
        <f t="shared" si="175"/>
        <v/>
      </c>
      <c r="CK255" s="416" t="str">
        <f t="shared" si="176"/>
        <v/>
      </c>
    </row>
    <row r="256" spans="1:89">
      <c r="A256" s="3" t="e">
        <v>#VALUE!</v>
      </c>
      <c r="B256" s="3">
        <v>0</v>
      </c>
      <c r="C256" s="3" t="str">
        <v>WS433-0</v>
      </c>
      <c r="D256" s="3">
        <v>0</v>
      </c>
      <c r="E256" s="3">
        <v>0</v>
      </c>
      <c r="F256" s="3" t="e">
        <f t="shared" si="136"/>
        <v>#VALUE!</v>
      </c>
      <c r="G256" s="3" t="e">
        <f t="shared" si="177"/>
        <v>#VALUE!</v>
      </c>
      <c r="H256" s="50" t="e">
        <f t="shared" si="178"/>
        <v>#VALUE!</v>
      </c>
      <c r="I256" s="50" t="e">
        <f t="shared" si="179"/>
        <v>#VALUE!</v>
      </c>
      <c r="J256" s="3" t="e" cm="1">
        <f t="array" ref="J256">_xlfn.TEXTSPLIT(I256,CHAR(10),,TRUE,0)</f>
        <v>#VALUE!</v>
      </c>
      <c r="AX256" s="416" t="e">
        <f t="shared" si="137"/>
        <v>#VALUE!</v>
      </c>
      <c r="AY256" s="416" t="str">
        <f t="shared" si="138"/>
        <v/>
      </c>
      <c r="AZ256" s="416" t="str">
        <f t="shared" si="139"/>
        <v/>
      </c>
      <c r="BA256" s="416" t="str">
        <f t="shared" si="140"/>
        <v/>
      </c>
      <c r="BB256" s="416" t="str">
        <f t="shared" si="141"/>
        <v/>
      </c>
      <c r="BC256" s="416" t="str">
        <f t="shared" si="142"/>
        <v/>
      </c>
      <c r="BD256" s="416" t="str">
        <f t="shared" si="143"/>
        <v/>
      </c>
      <c r="BE256" s="416" t="str">
        <f t="shared" si="144"/>
        <v/>
      </c>
      <c r="BF256" s="416" t="str">
        <f t="shared" si="145"/>
        <v/>
      </c>
      <c r="BG256" s="416" t="str">
        <f t="shared" si="146"/>
        <v/>
      </c>
      <c r="BH256" s="416" t="str">
        <f t="shared" si="147"/>
        <v/>
      </c>
      <c r="BI256" s="416" t="str">
        <f t="shared" si="148"/>
        <v/>
      </c>
      <c r="BJ256" s="416" t="str">
        <f t="shared" si="149"/>
        <v/>
      </c>
      <c r="BK256" s="416" t="str">
        <f t="shared" si="150"/>
        <v/>
      </c>
      <c r="BL256" s="416" t="str">
        <f t="shared" si="151"/>
        <v/>
      </c>
      <c r="BM256" s="416" t="str">
        <f t="shared" si="152"/>
        <v/>
      </c>
      <c r="BN256" s="416" t="str">
        <f t="shared" si="153"/>
        <v/>
      </c>
      <c r="BO256" s="416" t="str">
        <f t="shared" si="154"/>
        <v/>
      </c>
      <c r="BP256" s="416" t="str">
        <f t="shared" si="155"/>
        <v/>
      </c>
      <c r="BQ256" s="416" t="str">
        <f t="shared" si="156"/>
        <v/>
      </c>
      <c r="BR256" s="416" t="str">
        <f t="shared" si="157"/>
        <v/>
      </c>
      <c r="BS256" s="416" t="str">
        <f t="shared" si="158"/>
        <v/>
      </c>
      <c r="BT256" s="416" t="str">
        <f t="shared" si="159"/>
        <v/>
      </c>
      <c r="BU256" s="416" t="str">
        <f t="shared" si="160"/>
        <v/>
      </c>
      <c r="BV256" s="416" t="str">
        <f t="shared" si="161"/>
        <v/>
      </c>
      <c r="BW256" s="416" t="str">
        <f t="shared" si="162"/>
        <v/>
      </c>
      <c r="BX256" s="416" t="str">
        <f t="shared" si="163"/>
        <v/>
      </c>
      <c r="BY256" s="416" t="str">
        <f t="shared" si="164"/>
        <v/>
      </c>
      <c r="BZ256" s="416" t="str">
        <f t="shared" si="165"/>
        <v/>
      </c>
      <c r="CA256" s="416" t="str">
        <f t="shared" si="166"/>
        <v/>
      </c>
      <c r="CB256" s="416" t="str">
        <f t="shared" si="167"/>
        <v/>
      </c>
      <c r="CC256" s="416" t="str">
        <f t="shared" si="168"/>
        <v/>
      </c>
      <c r="CD256" s="416" t="str">
        <f t="shared" si="169"/>
        <v/>
      </c>
      <c r="CE256" s="416" t="str">
        <f t="shared" si="170"/>
        <v/>
      </c>
      <c r="CF256" s="416" t="str">
        <f t="shared" si="171"/>
        <v/>
      </c>
      <c r="CG256" s="416" t="str">
        <f t="shared" si="172"/>
        <v/>
      </c>
      <c r="CH256" s="416" t="str">
        <f t="shared" si="173"/>
        <v/>
      </c>
      <c r="CI256" s="416" t="str">
        <f t="shared" si="174"/>
        <v/>
      </c>
      <c r="CJ256" s="416" t="str">
        <f t="shared" si="175"/>
        <v/>
      </c>
      <c r="CK256" s="416" t="str">
        <f t="shared" si="176"/>
        <v/>
      </c>
    </row>
    <row r="257" spans="1:89">
      <c r="A257" s="3" t="e">
        <v>#VALUE!</v>
      </c>
      <c r="B257" s="3">
        <v>0</v>
      </c>
      <c r="C257" s="3" t="str">
        <v>WS433-0</v>
      </c>
      <c r="D257" s="3">
        <v>0</v>
      </c>
      <c r="E257" s="3">
        <v>0</v>
      </c>
      <c r="F257" s="3" t="e">
        <f t="shared" si="136"/>
        <v>#VALUE!</v>
      </c>
      <c r="G257" s="3" t="e">
        <f t="shared" si="177"/>
        <v>#VALUE!</v>
      </c>
      <c r="H257" s="50" t="e">
        <f t="shared" si="178"/>
        <v>#VALUE!</v>
      </c>
      <c r="I257" s="50" t="e">
        <f t="shared" si="179"/>
        <v>#VALUE!</v>
      </c>
      <c r="J257" s="3" t="e" cm="1">
        <f t="array" ref="J257">_xlfn.TEXTSPLIT(I257,CHAR(10),,TRUE,0)</f>
        <v>#VALUE!</v>
      </c>
      <c r="AX257" s="416" t="e">
        <f t="shared" si="137"/>
        <v>#VALUE!</v>
      </c>
      <c r="AY257" s="416" t="str">
        <f t="shared" si="138"/>
        <v/>
      </c>
      <c r="AZ257" s="416" t="str">
        <f t="shared" si="139"/>
        <v/>
      </c>
      <c r="BA257" s="416" t="str">
        <f t="shared" si="140"/>
        <v/>
      </c>
      <c r="BB257" s="416" t="str">
        <f t="shared" si="141"/>
        <v/>
      </c>
      <c r="BC257" s="416" t="str">
        <f t="shared" si="142"/>
        <v/>
      </c>
      <c r="BD257" s="416" t="str">
        <f t="shared" si="143"/>
        <v/>
      </c>
      <c r="BE257" s="416" t="str">
        <f t="shared" si="144"/>
        <v/>
      </c>
      <c r="BF257" s="416" t="str">
        <f t="shared" si="145"/>
        <v/>
      </c>
      <c r="BG257" s="416" t="str">
        <f t="shared" si="146"/>
        <v/>
      </c>
      <c r="BH257" s="416" t="str">
        <f t="shared" si="147"/>
        <v/>
      </c>
      <c r="BI257" s="416" t="str">
        <f t="shared" si="148"/>
        <v/>
      </c>
      <c r="BJ257" s="416" t="str">
        <f t="shared" si="149"/>
        <v/>
      </c>
      <c r="BK257" s="416" t="str">
        <f t="shared" si="150"/>
        <v/>
      </c>
      <c r="BL257" s="416" t="str">
        <f t="shared" si="151"/>
        <v/>
      </c>
      <c r="BM257" s="416" t="str">
        <f t="shared" si="152"/>
        <v/>
      </c>
      <c r="BN257" s="416" t="str">
        <f t="shared" si="153"/>
        <v/>
      </c>
      <c r="BO257" s="416" t="str">
        <f t="shared" si="154"/>
        <v/>
      </c>
      <c r="BP257" s="416" t="str">
        <f t="shared" si="155"/>
        <v/>
      </c>
      <c r="BQ257" s="416" t="str">
        <f t="shared" si="156"/>
        <v/>
      </c>
      <c r="BR257" s="416" t="str">
        <f t="shared" si="157"/>
        <v/>
      </c>
      <c r="BS257" s="416" t="str">
        <f t="shared" si="158"/>
        <v/>
      </c>
      <c r="BT257" s="416" t="str">
        <f t="shared" si="159"/>
        <v/>
      </c>
      <c r="BU257" s="416" t="str">
        <f t="shared" si="160"/>
        <v/>
      </c>
      <c r="BV257" s="416" t="str">
        <f t="shared" si="161"/>
        <v/>
      </c>
      <c r="BW257" s="416" t="str">
        <f t="shared" si="162"/>
        <v/>
      </c>
      <c r="BX257" s="416" t="str">
        <f t="shared" si="163"/>
        <v/>
      </c>
      <c r="BY257" s="416" t="str">
        <f t="shared" si="164"/>
        <v/>
      </c>
      <c r="BZ257" s="416" t="str">
        <f t="shared" si="165"/>
        <v/>
      </c>
      <c r="CA257" s="416" t="str">
        <f t="shared" si="166"/>
        <v/>
      </c>
      <c r="CB257" s="416" t="str">
        <f t="shared" si="167"/>
        <v/>
      </c>
      <c r="CC257" s="416" t="str">
        <f t="shared" si="168"/>
        <v/>
      </c>
      <c r="CD257" s="416" t="str">
        <f t="shared" si="169"/>
        <v/>
      </c>
      <c r="CE257" s="416" t="str">
        <f t="shared" si="170"/>
        <v/>
      </c>
      <c r="CF257" s="416" t="str">
        <f t="shared" si="171"/>
        <v/>
      </c>
      <c r="CG257" s="416" t="str">
        <f t="shared" si="172"/>
        <v/>
      </c>
      <c r="CH257" s="416" t="str">
        <f t="shared" si="173"/>
        <v/>
      </c>
      <c r="CI257" s="416" t="str">
        <f t="shared" si="174"/>
        <v/>
      </c>
      <c r="CJ257" s="416" t="str">
        <f t="shared" si="175"/>
        <v/>
      </c>
      <c r="CK257" s="416" t="str">
        <f t="shared" si="176"/>
        <v/>
      </c>
    </row>
    <row r="258" spans="1:89">
      <c r="A258" s="3" t="e">
        <v>#VALUE!</v>
      </c>
      <c r="B258" s="3">
        <v>0</v>
      </c>
      <c r="C258" s="3" t="str">
        <v>WS433-0</v>
      </c>
      <c r="D258" s="3">
        <v>0</v>
      </c>
      <c r="E258" s="3">
        <v>0</v>
      </c>
      <c r="F258" s="3" t="e">
        <f t="shared" si="136"/>
        <v>#VALUE!</v>
      </c>
      <c r="G258" s="3" t="e">
        <f t="shared" si="177"/>
        <v>#VALUE!</v>
      </c>
      <c r="H258" s="50" t="e">
        <f t="shared" si="178"/>
        <v>#VALUE!</v>
      </c>
      <c r="I258" s="50" t="e">
        <f t="shared" si="179"/>
        <v>#VALUE!</v>
      </c>
      <c r="J258" s="3" t="e" cm="1">
        <f t="array" ref="J258">_xlfn.TEXTSPLIT(I258,CHAR(10),,TRUE,0)</f>
        <v>#VALUE!</v>
      </c>
      <c r="AX258" s="416" t="e">
        <f t="shared" si="137"/>
        <v>#VALUE!</v>
      </c>
      <c r="AY258" s="416" t="str">
        <f t="shared" si="138"/>
        <v/>
      </c>
      <c r="AZ258" s="416" t="str">
        <f t="shared" si="139"/>
        <v/>
      </c>
      <c r="BA258" s="416" t="str">
        <f t="shared" si="140"/>
        <v/>
      </c>
      <c r="BB258" s="416" t="str">
        <f t="shared" si="141"/>
        <v/>
      </c>
      <c r="BC258" s="416" t="str">
        <f t="shared" si="142"/>
        <v/>
      </c>
      <c r="BD258" s="416" t="str">
        <f t="shared" si="143"/>
        <v/>
      </c>
      <c r="BE258" s="416" t="str">
        <f t="shared" si="144"/>
        <v/>
      </c>
      <c r="BF258" s="416" t="str">
        <f t="shared" si="145"/>
        <v/>
      </c>
      <c r="BG258" s="416" t="str">
        <f t="shared" si="146"/>
        <v/>
      </c>
      <c r="BH258" s="416" t="str">
        <f t="shared" si="147"/>
        <v/>
      </c>
      <c r="BI258" s="416" t="str">
        <f t="shared" si="148"/>
        <v/>
      </c>
      <c r="BJ258" s="416" t="str">
        <f t="shared" si="149"/>
        <v/>
      </c>
      <c r="BK258" s="416" t="str">
        <f t="shared" si="150"/>
        <v/>
      </c>
      <c r="BL258" s="416" t="str">
        <f t="shared" si="151"/>
        <v/>
      </c>
      <c r="BM258" s="416" t="str">
        <f t="shared" si="152"/>
        <v/>
      </c>
      <c r="BN258" s="416" t="str">
        <f t="shared" si="153"/>
        <v/>
      </c>
      <c r="BO258" s="416" t="str">
        <f t="shared" si="154"/>
        <v/>
      </c>
      <c r="BP258" s="416" t="str">
        <f t="shared" si="155"/>
        <v/>
      </c>
      <c r="BQ258" s="416" t="str">
        <f t="shared" si="156"/>
        <v/>
      </c>
      <c r="BR258" s="416" t="str">
        <f t="shared" si="157"/>
        <v/>
      </c>
      <c r="BS258" s="416" t="str">
        <f t="shared" si="158"/>
        <v/>
      </c>
      <c r="BT258" s="416" t="str">
        <f t="shared" si="159"/>
        <v/>
      </c>
      <c r="BU258" s="416" t="str">
        <f t="shared" si="160"/>
        <v/>
      </c>
      <c r="BV258" s="416" t="str">
        <f t="shared" si="161"/>
        <v/>
      </c>
      <c r="BW258" s="416" t="str">
        <f t="shared" si="162"/>
        <v/>
      </c>
      <c r="BX258" s="416" t="str">
        <f t="shared" si="163"/>
        <v/>
      </c>
      <c r="BY258" s="416" t="str">
        <f t="shared" si="164"/>
        <v/>
      </c>
      <c r="BZ258" s="416" t="str">
        <f t="shared" si="165"/>
        <v/>
      </c>
      <c r="CA258" s="416" t="str">
        <f t="shared" si="166"/>
        <v/>
      </c>
      <c r="CB258" s="416" t="str">
        <f t="shared" si="167"/>
        <v/>
      </c>
      <c r="CC258" s="416" t="str">
        <f t="shared" si="168"/>
        <v/>
      </c>
      <c r="CD258" s="416" t="str">
        <f t="shared" si="169"/>
        <v/>
      </c>
      <c r="CE258" s="416" t="str">
        <f t="shared" si="170"/>
        <v/>
      </c>
      <c r="CF258" s="416" t="str">
        <f t="shared" si="171"/>
        <v/>
      </c>
      <c r="CG258" s="416" t="str">
        <f t="shared" si="172"/>
        <v/>
      </c>
      <c r="CH258" s="416" t="str">
        <f t="shared" si="173"/>
        <v/>
      </c>
      <c r="CI258" s="416" t="str">
        <f t="shared" si="174"/>
        <v/>
      </c>
      <c r="CJ258" s="416" t="str">
        <f t="shared" si="175"/>
        <v/>
      </c>
      <c r="CK258" s="416" t="str">
        <f t="shared" si="176"/>
        <v/>
      </c>
    </row>
    <row r="259" spans="1:89">
      <c r="A259" s="3" t="e">
        <v>#VALUE!</v>
      </c>
      <c r="B259" s="3">
        <v>0</v>
      </c>
      <c r="C259" s="3" t="str">
        <v>WS433-0</v>
      </c>
      <c r="D259" s="3">
        <v>0</v>
      </c>
      <c r="E259" s="3">
        <v>0</v>
      </c>
      <c r="F259" s="3" t="e">
        <f t="shared" si="136"/>
        <v>#VALUE!</v>
      </c>
      <c r="G259" s="3" t="e">
        <f t="shared" si="177"/>
        <v>#VALUE!</v>
      </c>
      <c r="H259" s="50" t="e">
        <f t="shared" si="178"/>
        <v>#VALUE!</v>
      </c>
      <c r="I259" s="50" t="e">
        <f t="shared" si="179"/>
        <v>#VALUE!</v>
      </c>
      <c r="J259" s="3" t="e" cm="1">
        <f t="array" ref="J259">_xlfn.TEXTSPLIT(I259,CHAR(10),,TRUE,0)</f>
        <v>#VALUE!</v>
      </c>
      <c r="AX259" s="416" t="e">
        <f t="shared" si="137"/>
        <v>#VALUE!</v>
      </c>
      <c r="AY259" s="416" t="str">
        <f t="shared" si="138"/>
        <v/>
      </c>
      <c r="AZ259" s="416" t="str">
        <f t="shared" si="139"/>
        <v/>
      </c>
      <c r="BA259" s="416" t="str">
        <f t="shared" si="140"/>
        <v/>
      </c>
      <c r="BB259" s="416" t="str">
        <f t="shared" si="141"/>
        <v/>
      </c>
      <c r="BC259" s="416" t="str">
        <f t="shared" si="142"/>
        <v/>
      </c>
      <c r="BD259" s="416" t="str">
        <f t="shared" si="143"/>
        <v/>
      </c>
      <c r="BE259" s="416" t="str">
        <f t="shared" si="144"/>
        <v/>
      </c>
      <c r="BF259" s="416" t="str">
        <f t="shared" si="145"/>
        <v/>
      </c>
      <c r="BG259" s="416" t="str">
        <f t="shared" si="146"/>
        <v/>
      </c>
      <c r="BH259" s="416" t="str">
        <f t="shared" si="147"/>
        <v/>
      </c>
      <c r="BI259" s="416" t="str">
        <f t="shared" si="148"/>
        <v/>
      </c>
      <c r="BJ259" s="416" t="str">
        <f t="shared" si="149"/>
        <v/>
      </c>
      <c r="BK259" s="416" t="str">
        <f t="shared" si="150"/>
        <v/>
      </c>
      <c r="BL259" s="416" t="str">
        <f t="shared" si="151"/>
        <v/>
      </c>
      <c r="BM259" s="416" t="str">
        <f t="shared" si="152"/>
        <v/>
      </c>
      <c r="BN259" s="416" t="str">
        <f t="shared" si="153"/>
        <v/>
      </c>
      <c r="BO259" s="416" t="str">
        <f t="shared" si="154"/>
        <v/>
      </c>
      <c r="BP259" s="416" t="str">
        <f t="shared" si="155"/>
        <v/>
      </c>
      <c r="BQ259" s="416" t="str">
        <f t="shared" si="156"/>
        <v/>
      </c>
      <c r="BR259" s="416" t="str">
        <f t="shared" si="157"/>
        <v/>
      </c>
      <c r="BS259" s="416" t="str">
        <f t="shared" si="158"/>
        <v/>
      </c>
      <c r="BT259" s="416" t="str">
        <f t="shared" si="159"/>
        <v/>
      </c>
      <c r="BU259" s="416" t="str">
        <f t="shared" si="160"/>
        <v/>
      </c>
      <c r="BV259" s="416" t="str">
        <f t="shared" si="161"/>
        <v/>
      </c>
      <c r="BW259" s="416" t="str">
        <f t="shared" si="162"/>
        <v/>
      </c>
      <c r="BX259" s="416" t="str">
        <f t="shared" si="163"/>
        <v/>
      </c>
      <c r="BY259" s="416" t="str">
        <f t="shared" si="164"/>
        <v/>
      </c>
      <c r="BZ259" s="416" t="str">
        <f t="shared" si="165"/>
        <v/>
      </c>
      <c r="CA259" s="416" t="str">
        <f t="shared" si="166"/>
        <v/>
      </c>
      <c r="CB259" s="416" t="str">
        <f t="shared" si="167"/>
        <v/>
      </c>
      <c r="CC259" s="416" t="str">
        <f t="shared" si="168"/>
        <v/>
      </c>
      <c r="CD259" s="416" t="str">
        <f t="shared" si="169"/>
        <v/>
      </c>
      <c r="CE259" s="416" t="str">
        <f t="shared" si="170"/>
        <v/>
      </c>
      <c r="CF259" s="416" t="str">
        <f t="shared" si="171"/>
        <v/>
      </c>
      <c r="CG259" s="416" t="str">
        <f t="shared" si="172"/>
        <v/>
      </c>
      <c r="CH259" s="416" t="str">
        <f t="shared" si="173"/>
        <v/>
      </c>
      <c r="CI259" s="416" t="str">
        <f t="shared" si="174"/>
        <v/>
      </c>
      <c r="CJ259" s="416" t="str">
        <f t="shared" si="175"/>
        <v/>
      </c>
      <c r="CK259" s="416" t="str">
        <f t="shared" si="176"/>
        <v/>
      </c>
    </row>
    <row r="260" spans="1:89">
      <c r="A260" s="3" t="e">
        <v>#VALUE!</v>
      </c>
      <c r="B260" s="3">
        <v>0</v>
      </c>
      <c r="C260" s="3" t="str">
        <v>WS433-0</v>
      </c>
      <c r="D260" s="3">
        <v>0</v>
      </c>
      <c r="E260" s="3">
        <v>0</v>
      </c>
      <c r="F260" s="3" t="e">
        <f t="shared" si="136"/>
        <v>#VALUE!</v>
      </c>
      <c r="G260" s="3" t="e">
        <f t="shared" si="177"/>
        <v>#VALUE!</v>
      </c>
      <c r="H260" s="50" t="e">
        <f t="shared" si="178"/>
        <v>#VALUE!</v>
      </c>
      <c r="I260" s="50" t="e">
        <f t="shared" si="179"/>
        <v>#VALUE!</v>
      </c>
      <c r="J260" s="3" t="e" cm="1">
        <f t="array" ref="J260">_xlfn.TEXTSPLIT(I260,CHAR(10),,TRUE,0)</f>
        <v>#VALUE!</v>
      </c>
      <c r="AX260" s="416" t="e">
        <f t="shared" si="137"/>
        <v>#VALUE!</v>
      </c>
      <c r="AY260" s="416" t="str">
        <f t="shared" si="138"/>
        <v/>
      </c>
      <c r="AZ260" s="416" t="str">
        <f t="shared" si="139"/>
        <v/>
      </c>
      <c r="BA260" s="416" t="str">
        <f t="shared" si="140"/>
        <v/>
      </c>
      <c r="BB260" s="416" t="str">
        <f t="shared" si="141"/>
        <v/>
      </c>
      <c r="BC260" s="416" t="str">
        <f t="shared" si="142"/>
        <v/>
      </c>
      <c r="BD260" s="416" t="str">
        <f t="shared" si="143"/>
        <v/>
      </c>
      <c r="BE260" s="416" t="str">
        <f t="shared" si="144"/>
        <v/>
      </c>
      <c r="BF260" s="416" t="str">
        <f t="shared" si="145"/>
        <v/>
      </c>
      <c r="BG260" s="416" t="str">
        <f t="shared" si="146"/>
        <v/>
      </c>
      <c r="BH260" s="416" t="str">
        <f t="shared" si="147"/>
        <v/>
      </c>
      <c r="BI260" s="416" t="str">
        <f t="shared" si="148"/>
        <v/>
      </c>
      <c r="BJ260" s="416" t="str">
        <f t="shared" si="149"/>
        <v/>
      </c>
      <c r="BK260" s="416" t="str">
        <f t="shared" si="150"/>
        <v/>
      </c>
      <c r="BL260" s="416" t="str">
        <f t="shared" si="151"/>
        <v/>
      </c>
      <c r="BM260" s="416" t="str">
        <f t="shared" si="152"/>
        <v/>
      </c>
      <c r="BN260" s="416" t="str">
        <f t="shared" si="153"/>
        <v/>
      </c>
      <c r="BO260" s="416" t="str">
        <f t="shared" si="154"/>
        <v/>
      </c>
      <c r="BP260" s="416" t="str">
        <f t="shared" si="155"/>
        <v/>
      </c>
      <c r="BQ260" s="416" t="str">
        <f t="shared" si="156"/>
        <v/>
      </c>
      <c r="BR260" s="416" t="str">
        <f t="shared" si="157"/>
        <v/>
      </c>
      <c r="BS260" s="416" t="str">
        <f t="shared" si="158"/>
        <v/>
      </c>
      <c r="BT260" s="416" t="str">
        <f t="shared" si="159"/>
        <v/>
      </c>
      <c r="BU260" s="416" t="str">
        <f t="shared" si="160"/>
        <v/>
      </c>
      <c r="BV260" s="416" t="str">
        <f t="shared" si="161"/>
        <v/>
      </c>
      <c r="BW260" s="416" t="str">
        <f t="shared" si="162"/>
        <v/>
      </c>
      <c r="BX260" s="416" t="str">
        <f t="shared" si="163"/>
        <v/>
      </c>
      <c r="BY260" s="416" t="str">
        <f t="shared" si="164"/>
        <v/>
      </c>
      <c r="BZ260" s="416" t="str">
        <f t="shared" si="165"/>
        <v/>
      </c>
      <c r="CA260" s="416" t="str">
        <f t="shared" si="166"/>
        <v/>
      </c>
      <c r="CB260" s="416" t="str">
        <f t="shared" si="167"/>
        <v/>
      </c>
      <c r="CC260" s="416" t="str">
        <f t="shared" si="168"/>
        <v/>
      </c>
      <c r="CD260" s="416" t="str">
        <f t="shared" si="169"/>
        <v/>
      </c>
      <c r="CE260" s="416" t="str">
        <f t="shared" si="170"/>
        <v/>
      </c>
      <c r="CF260" s="416" t="str">
        <f t="shared" si="171"/>
        <v/>
      </c>
      <c r="CG260" s="416" t="str">
        <f t="shared" si="172"/>
        <v/>
      </c>
      <c r="CH260" s="416" t="str">
        <f t="shared" si="173"/>
        <v/>
      </c>
      <c r="CI260" s="416" t="str">
        <f t="shared" si="174"/>
        <v/>
      </c>
      <c r="CJ260" s="416" t="str">
        <f t="shared" si="175"/>
        <v/>
      </c>
      <c r="CK260" s="416" t="str">
        <f t="shared" si="176"/>
        <v/>
      </c>
    </row>
    <row r="261" spans="1:89">
      <c r="A261" s="3" t="e">
        <v>#VALUE!</v>
      </c>
      <c r="B261" s="3">
        <v>0</v>
      </c>
      <c r="C261" s="3" t="str">
        <v>WS433-0</v>
      </c>
      <c r="D261" s="3">
        <v>0</v>
      </c>
      <c r="E261" s="3">
        <v>0</v>
      </c>
      <c r="F261" s="3" t="e">
        <f t="shared" ref="F261:F324" si="180">MID(C261,1,FIND("-",C261,7)-1)</f>
        <v>#VALUE!</v>
      </c>
      <c r="G261" s="3" t="e">
        <f t="shared" si="177"/>
        <v>#VALUE!</v>
      </c>
      <c r="H261" s="50" t="e">
        <f t="shared" si="178"/>
        <v>#VALUE!</v>
      </c>
      <c r="I261" s="50" t="e">
        <f t="shared" si="179"/>
        <v>#VALUE!</v>
      </c>
      <c r="J261" s="3" t="e" cm="1">
        <f t="array" ref="J261">_xlfn.TEXTSPLIT(I261,CHAR(10),,TRUE,0)</f>
        <v>#VALUE!</v>
      </c>
      <c r="AX261" s="416" t="e">
        <f t="shared" ref="AX261:AX324" si="181">IF(J261="","",J261&amp;"|"&amp;$H261&amp;"|"&amp;$G261&amp;"\"&amp;$F261)</f>
        <v>#VALUE!</v>
      </c>
      <c r="AY261" s="416" t="str">
        <f t="shared" ref="AY261:AY324" si="182">IF(K261="","",K261&amp;"|"&amp;$H261&amp;"|"&amp;$G261&amp;"\"&amp;$F261)</f>
        <v/>
      </c>
      <c r="AZ261" s="416" t="str">
        <f t="shared" ref="AZ261:AZ324" si="183">IF(L261="","",L261&amp;"|"&amp;$H261&amp;"|"&amp;$G261&amp;"\"&amp;$F261)</f>
        <v/>
      </c>
      <c r="BA261" s="416" t="str">
        <f t="shared" ref="BA261:BA324" si="184">IF(M261="","",M261&amp;"|"&amp;$H261&amp;"|"&amp;$G261&amp;"\"&amp;$F261)</f>
        <v/>
      </c>
      <c r="BB261" s="416" t="str">
        <f t="shared" ref="BB261:BB324" si="185">IF(N261="","",N261&amp;"|"&amp;$H261&amp;"|"&amp;$G261&amp;"\"&amp;$F261)</f>
        <v/>
      </c>
      <c r="BC261" s="416" t="str">
        <f t="shared" ref="BC261:BC324" si="186">IF(O261="","",O261&amp;"|"&amp;$H261&amp;"|"&amp;$G261&amp;"\"&amp;$F261)</f>
        <v/>
      </c>
      <c r="BD261" s="416" t="str">
        <f t="shared" ref="BD261:BD324" si="187">IF(P261="","",P261&amp;"|"&amp;$H261&amp;"|"&amp;$G261&amp;"\"&amp;$F261)</f>
        <v/>
      </c>
      <c r="BE261" s="416" t="str">
        <f t="shared" ref="BE261:BE324" si="188">IF(Q261="","",Q261&amp;"|"&amp;$H261&amp;"|"&amp;$G261&amp;"\"&amp;$F261)</f>
        <v/>
      </c>
      <c r="BF261" s="416" t="str">
        <f t="shared" ref="BF261:BF324" si="189">IF(R261="","",R261&amp;"|"&amp;$H261&amp;"|"&amp;$G261&amp;"\"&amp;$F261)</f>
        <v/>
      </c>
      <c r="BG261" s="416" t="str">
        <f t="shared" ref="BG261:BG324" si="190">IF(S261="","",S261&amp;"|"&amp;$H261&amp;"|"&amp;$G261&amp;"\"&amp;$F261)</f>
        <v/>
      </c>
      <c r="BH261" s="416" t="str">
        <f t="shared" ref="BH261:BH324" si="191">IF(T261="","",T261&amp;"|"&amp;$H261&amp;"|"&amp;$G261&amp;"\"&amp;$F261)</f>
        <v/>
      </c>
      <c r="BI261" s="416" t="str">
        <f t="shared" ref="BI261:BI324" si="192">IF(U261="","",U261&amp;"|"&amp;$H261&amp;"|"&amp;$G261&amp;"\"&amp;$F261)</f>
        <v/>
      </c>
      <c r="BJ261" s="416" t="str">
        <f t="shared" ref="BJ261:BJ324" si="193">IF(V261="","",V261&amp;"|"&amp;$H261&amp;"|"&amp;$G261&amp;"\"&amp;$F261)</f>
        <v/>
      </c>
      <c r="BK261" s="416" t="str">
        <f t="shared" ref="BK261:BK324" si="194">IF(W261="","",W261&amp;"|"&amp;$H261&amp;"|"&amp;$G261&amp;"\"&amp;$F261)</f>
        <v/>
      </c>
      <c r="BL261" s="416" t="str">
        <f t="shared" ref="BL261:BL324" si="195">IF(X261="","",X261&amp;"|"&amp;$H261&amp;"|"&amp;$G261&amp;"\"&amp;$F261)</f>
        <v/>
      </c>
      <c r="BM261" s="416" t="str">
        <f t="shared" ref="BM261:BM324" si="196">IF(Y261="","",Y261&amp;"|"&amp;$H261&amp;"|"&amp;$G261&amp;"\"&amp;$F261)</f>
        <v/>
      </c>
      <c r="BN261" s="416" t="str">
        <f t="shared" ref="BN261:BN324" si="197">IF(Z261="","",Z261&amp;"|"&amp;$H261&amp;"|"&amp;$G261&amp;"\"&amp;$F261)</f>
        <v/>
      </c>
      <c r="BO261" s="416" t="str">
        <f t="shared" ref="BO261:BO324" si="198">IF(AA261="","",AA261&amp;"|"&amp;$H261&amp;"|"&amp;$G261&amp;"\"&amp;$F261)</f>
        <v/>
      </c>
      <c r="BP261" s="416" t="str">
        <f t="shared" ref="BP261:BP324" si="199">IF(AB261="","",AB261&amp;"|"&amp;$H261&amp;"|"&amp;$G261&amp;"\"&amp;$F261)</f>
        <v/>
      </c>
      <c r="BQ261" s="416" t="str">
        <f t="shared" ref="BQ261:BQ324" si="200">IF(AC261="","",AC261&amp;"|"&amp;$H261&amp;"|"&amp;$G261&amp;"\"&amp;$F261)</f>
        <v/>
      </c>
      <c r="BR261" s="416" t="str">
        <f t="shared" ref="BR261:BR324" si="201">IF(AD261="","",AD261&amp;"|"&amp;$H261&amp;"|"&amp;$G261&amp;"\"&amp;$F261)</f>
        <v/>
      </c>
      <c r="BS261" s="416" t="str">
        <f t="shared" ref="BS261:BS324" si="202">IF(AE261="","",AE261&amp;"|"&amp;$H261&amp;"|"&amp;$G261&amp;"\"&amp;$F261)</f>
        <v/>
      </c>
      <c r="BT261" s="416" t="str">
        <f t="shared" ref="BT261:BT324" si="203">IF(AF261="","",AF261&amp;"|"&amp;$H261&amp;"|"&amp;$G261&amp;"\"&amp;$F261)</f>
        <v/>
      </c>
      <c r="BU261" s="416" t="str">
        <f t="shared" ref="BU261:BU324" si="204">IF(AG261="","",AG261&amp;"|"&amp;$H261&amp;"|"&amp;$G261&amp;"\"&amp;$F261)</f>
        <v/>
      </c>
      <c r="BV261" s="416" t="str">
        <f t="shared" ref="BV261:BV324" si="205">IF(AH261="","",AH261&amp;"|"&amp;$H261&amp;"|"&amp;$G261&amp;"\"&amp;$F261)</f>
        <v/>
      </c>
      <c r="BW261" s="416" t="str">
        <f t="shared" ref="BW261:BW324" si="206">IF(AI261="","",AI261&amp;"|"&amp;$H261&amp;"|"&amp;$G261&amp;"\"&amp;$F261)</f>
        <v/>
      </c>
      <c r="BX261" s="416" t="str">
        <f t="shared" ref="BX261:BX324" si="207">IF(AJ261="","",AJ261&amp;"|"&amp;$H261&amp;"|"&amp;$G261&amp;"\"&amp;$F261)</f>
        <v/>
      </c>
      <c r="BY261" s="416" t="str">
        <f t="shared" ref="BY261:BY324" si="208">IF(AK261="","",AK261&amp;"|"&amp;$H261&amp;"|"&amp;$G261&amp;"\"&amp;$F261)</f>
        <v/>
      </c>
      <c r="BZ261" s="416" t="str">
        <f t="shared" ref="BZ261:BZ324" si="209">IF(AL261="","",AL261&amp;"|"&amp;$H261&amp;"|"&amp;$G261&amp;"\"&amp;$F261)</f>
        <v/>
      </c>
      <c r="CA261" s="416" t="str">
        <f t="shared" ref="CA261:CA324" si="210">IF(AM261="","",AM261&amp;"|"&amp;$H261&amp;"|"&amp;$G261&amp;"\"&amp;$F261)</f>
        <v/>
      </c>
      <c r="CB261" s="416" t="str">
        <f t="shared" ref="CB261:CB324" si="211">IF(AN261="","",AN261&amp;"|"&amp;$H261&amp;"|"&amp;$G261&amp;"\"&amp;$F261)</f>
        <v/>
      </c>
      <c r="CC261" s="416" t="str">
        <f t="shared" ref="CC261:CC324" si="212">IF(AO261="","",AO261&amp;"|"&amp;$H261&amp;"|"&amp;$G261&amp;"\"&amp;$F261)</f>
        <v/>
      </c>
      <c r="CD261" s="416" t="str">
        <f t="shared" ref="CD261:CD324" si="213">IF(AP261="","",AP261&amp;"|"&amp;$H261&amp;"|"&amp;$G261&amp;"\"&amp;$F261)</f>
        <v/>
      </c>
      <c r="CE261" s="416" t="str">
        <f t="shared" ref="CE261:CE324" si="214">IF(AQ261="","",AQ261&amp;"|"&amp;$H261&amp;"|"&amp;$G261&amp;"\"&amp;$F261)</f>
        <v/>
      </c>
      <c r="CF261" s="416" t="str">
        <f t="shared" ref="CF261:CF324" si="215">IF(AR261="","",AR261&amp;"|"&amp;$H261&amp;"|"&amp;$G261&amp;"\"&amp;$F261)</f>
        <v/>
      </c>
      <c r="CG261" s="416" t="str">
        <f t="shared" ref="CG261:CG324" si="216">IF(AS261="","",AS261&amp;"|"&amp;$H261&amp;"|"&amp;$G261&amp;"\"&amp;$F261)</f>
        <v/>
      </c>
      <c r="CH261" s="416" t="str">
        <f t="shared" ref="CH261:CH324" si="217">IF(AT261="","",AT261&amp;"|"&amp;$H261&amp;"|"&amp;$G261&amp;"\"&amp;$F261)</f>
        <v/>
      </c>
      <c r="CI261" s="416" t="str">
        <f t="shared" ref="CI261:CI324" si="218">IF(AU261="","",AU261&amp;"|"&amp;$H261&amp;"|"&amp;$G261&amp;"\"&amp;$F261)</f>
        <v/>
      </c>
      <c r="CJ261" s="416" t="str">
        <f t="shared" ref="CJ261:CJ324" si="219">IF(AV261="","",AV261&amp;"|"&amp;$H261&amp;"|"&amp;$G261&amp;"\"&amp;$F261)</f>
        <v/>
      </c>
      <c r="CK261" s="416" t="str">
        <f t="shared" ref="CK261:CK324" si="220">IF(AW261="","",AW261&amp;"|"&amp;$H261&amp;"|"&amp;$G261&amp;"\"&amp;$F261)</f>
        <v/>
      </c>
    </row>
    <row r="262" spans="1:89">
      <c r="A262" s="3" t="e">
        <v>#VALUE!</v>
      </c>
      <c r="B262" s="3">
        <v>0</v>
      </c>
      <c r="C262" s="3" t="str">
        <v>WS433-0</v>
      </c>
      <c r="D262" s="3">
        <v>0</v>
      </c>
      <c r="E262" s="3">
        <v>0</v>
      </c>
      <c r="F262" s="3" t="e">
        <f t="shared" si="180"/>
        <v>#VALUE!</v>
      </c>
      <c r="G262" s="3" t="e">
        <f t="shared" si="177"/>
        <v>#VALUE!</v>
      </c>
      <c r="H262" s="50" t="e">
        <f t="shared" si="178"/>
        <v>#VALUE!</v>
      </c>
      <c r="I262" s="50" t="e">
        <f t="shared" si="179"/>
        <v>#VALUE!</v>
      </c>
      <c r="J262" s="3" t="e" cm="1">
        <f t="array" ref="J262">_xlfn.TEXTSPLIT(I262,CHAR(10),,TRUE,0)</f>
        <v>#VALUE!</v>
      </c>
      <c r="AX262" s="416" t="e">
        <f t="shared" si="181"/>
        <v>#VALUE!</v>
      </c>
      <c r="AY262" s="416" t="str">
        <f t="shared" si="182"/>
        <v/>
      </c>
      <c r="AZ262" s="416" t="str">
        <f t="shared" si="183"/>
        <v/>
      </c>
      <c r="BA262" s="416" t="str">
        <f t="shared" si="184"/>
        <v/>
      </c>
      <c r="BB262" s="416" t="str">
        <f t="shared" si="185"/>
        <v/>
      </c>
      <c r="BC262" s="416" t="str">
        <f t="shared" si="186"/>
        <v/>
      </c>
      <c r="BD262" s="416" t="str">
        <f t="shared" si="187"/>
        <v/>
      </c>
      <c r="BE262" s="416" t="str">
        <f t="shared" si="188"/>
        <v/>
      </c>
      <c r="BF262" s="416" t="str">
        <f t="shared" si="189"/>
        <v/>
      </c>
      <c r="BG262" s="416" t="str">
        <f t="shared" si="190"/>
        <v/>
      </c>
      <c r="BH262" s="416" t="str">
        <f t="shared" si="191"/>
        <v/>
      </c>
      <c r="BI262" s="416" t="str">
        <f t="shared" si="192"/>
        <v/>
      </c>
      <c r="BJ262" s="416" t="str">
        <f t="shared" si="193"/>
        <v/>
      </c>
      <c r="BK262" s="416" t="str">
        <f t="shared" si="194"/>
        <v/>
      </c>
      <c r="BL262" s="416" t="str">
        <f t="shared" si="195"/>
        <v/>
      </c>
      <c r="BM262" s="416" t="str">
        <f t="shared" si="196"/>
        <v/>
      </c>
      <c r="BN262" s="416" t="str">
        <f t="shared" si="197"/>
        <v/>
      </c>
      <c r="BO262" s="416" t="str">
        <f t="shared" si="198"/>
        <v/>
      </c>
      <c r="BP262" s="416" t="str">
        <f t="shared" si="199"/>
        <v/>
      </c>
      <c r="BQ262" s="416" t="str">
        <f t="shared" si="200"/>
        <v/>
      </c>
      <c r="BR262" s="416" t="str">
        <f t="shared" si="201"/>
        <v/>
      </c>
      <c r="BS262" s="416" t="str">
        <f t="shared" si="202"/>
        <v/>
      </c>
      <c r="BT262" s="416" t="str">
        <f t="shared" si="203"/>
        <v/>
      </c>
      <c r="BU262" s="416" t="str">
        <f t="shared" si="204"/>
        <v/>
      </c>
      <c r="BV262" s="416" t="str">
        <f t="shared" si="205"/>
        <v/>
      </c>
      <c r="BW262" s="416" t="str">
        <f t="shared" si="206"/>
        <v/>
      </c>
      <c r="BX262" s="416" t="str">
        <f t="shared" si="207"/>
        <v/>
      </c>
      <c r="BY262" s="416" t="str">
        <f t="shared" si="208"/>
        <v/>
      </c>
      <c r="BZ262" s="416" t="str">
        <f t="shared" si="209"/>
        <v/>
      </c>
      <c r="CA262" s="416" t="str">
        <f t="shared" si="210"/>
        <v/>
      </c>
      <c r="CB262" s="416" t="str">
        <f t="shared" si="211"/>
        <v/>
      </c>
      <c r="CC262" s="416" t="str">
        <f t="shared" si="212"/>
        <v/>
      </c>
      <c r="CD262" s="416" t="str">
        <f t="shared" si="213"/>
        <v/>
      </c>
      <c r="CE262" s="416" t="str">
        <f t="shared" si="214"/>
        <v/>
      </c>
      <c r="CF262" s="416" t="str">
        <f t="shared" si="215"/>
        <v/>
      </c>
      <c r="CG262" s="416" t="str">
        <f t="shared" si="216"/>
        <v/>
      </c>
      <c r="CH262" s="416" t="str">
        <f t="shared" si="217"/>
        <v/>
      </c>
      <c r="CI262" s="416" t="str">
        <f t="shared" si="218"/>
        <v/>
      </c>
      <c r="CJ262" s="416" t="str">
        <f t="shared" si="219"/>
        <v/>
      </c>
      <c r="CK262" s="416" t="str">
        <f t="shared" si="220"/>
        <v/>
      </c>
    </row>
    <row r="263" spans="1:89">
      <c r="A263" s="3" t="e">
        <v>#VALUE!</v>
      </c>
      <c r="B263" s="3">
        <v>0</v>
      </c>
      <c r="C263" s="3" t="str">
        <v>WS433-0</v>
      </c>
      <c r="D263" s="3">
        <v>0</v>
      </c>
      <c r="E263" s="3">
        <v>0</v>
      </c>
      <c r="F263" s="3" t="e">
        <f t="shared" si="180"/>
        <v>#VALUE!</v>
      </c>
      <c r="G263" s="3" t="e">
        <f t="shared" si="177"/>
        <v>#VALUE!</v>
      </c>
      <c r="H263" s="50" t="e">
        <f t="shared" si="178"/>
        <v>#VALUE!</v>
      </c>
      <c r="I263" s="50" t="e">
        <f t="shared" si="179"/>
        <v>#VALUE!</v>
      </c>
      <c r="J263" s="3" t="e" cm="1">
        <f t="array" ref="J263">_xlfn.TEXTSPLIT(I263,CHAR(10),,TRUE,0)</f>
        <v>#VALUE!</v>
      </c>
      <c r="AX263" s="416" t="e">
        <f t="shared" si="181"/>
        <v>#VALUE!</v>
      </c>
      <c r="AY263" s="416" t="str">
        <f t="shared" si="182"/>
        <v/>
      </c>
      <c r="AZ263" s="416" t="str">
        <f t="shared" si="183"/>
        <v/>
      </c>
      <c r="BA263" s="416" t="str">
        <f t="shared" si="184"/>
        <v/>
      </c>
      <c r="BB263" s="416" t="str">
        <f t="shared" si="185"/>
        <v/>
      </c>
      <c r="BC263" s="416" t="str">
        <f t="shared" si="186"/>
        <v/>
      </c>
      <c r="BD263" s="416" t="str">
        <f t="shared" si="187"/>
        <v/>
      </c>
      <c r="BE263" s="416" t="str">
        <f t="shared" si="188"/>
        <v/>
      </c>
      <c r="BF263" s="416" t="str">
        <f t="shared" si="189"/>
        <v/>
      </c>
      <c r="BG263" s="416" t="str">
        <f t="shared" si="190"/>
        <v/>
      </c>
      <c r="BH263" s="416" t="str">
        <f t="shared" si="191"/>
        <v/>
      </c>
      <c r="BI263" s="416" t="str">
        <f t="shared" si="192"/>
        <v/>
      </c>
      <c r="BJ263" s="416" t="str">
        <f t="shared" si="193"/>
        <v/>
      </c>
      <c r="BK263" s="416" t="str">
        <f t="shared" si="194"/>
        <v/>
      </c>
      <c r="BL263" s="416" t="str">
        <f t="shared" si="195"/>
        <v/>
      </c>
      <c r="BM263" s="416" t="str">
        <f t="shared" si="196"/>
        <v/>
      </c>
      <c r="BN263" s="416" t="str">
        <f t="shared" si="197"/>
        <v/>
      </c>
      <c r="BO263" s="416" t="str">
        <f t="shared" si="198"/>
        <v/>
      </c>
      <c r="BP263" s="416" t="str">
        <f t="shared" si="199"/>
        <v/>
      </c>
      <c r="BQ263" s="416" t="str">
        <f t="shared" si="200"/>
        <v/>
      </c>
      <c r="BR263" s="416" t="str">
        <f t="shared" si="201"/>
        <v/>
      </c>
      <c r="BS263" s="416" t="str">
        <f t="shared" si="202"/>
        <v/>
      </c>
      <c r="BT263" s="416" t="str">
        <f t="shared" si="203"/>
        <v/>
      </c>
      <c r="BU263" s="416" t="str">
        <f t="shared" si="204"/>
        <v/>
      </c>
      <c r="BV263" s="416" t="str">
        <f t="shared" si="205"/>
        <v/>
      </c>
      <c r="BW263" s="416" t="str">
        <f t="shared" si="206"/>
        <v/>
      </c>
      <c r="BX263" s="416" t="str">
        <f t="shared" si="207"/>
        <v/>
      </c>
      <c r="BY263" s="416" t="str">
        <f t="shared" si="208"/>
        <v/>
      </c>
      <c r="BZ263" s="416" t="str">
        <f t="shared" si="209"/>
        <v/>
      </c>
      <c r="CA263" s="416" t="str">
        <f t="shared" si="210"/>
        <v/>
      </c>
      <c r="CB263" s="416" t="str">
        <f t="shared" si="211"/>
        <v/>
      </c>
      <c r="CC263" s="416" t="str">
        <f t="shared" si="212"/>
        <v/>
      </c>
      <c r="CD263" s="416" t="str">
        <f t="shared" si="213"/>
        <v/>
      </c>
      <c r="CE263" s="416" t="str">
        <f t="shared" si="214"/>
        <v/>
      </c>
      <c r="CF263" s="416" t="str">
        <f t="shared" si="215"/>
        <v/>
      </c>
      <c r="CG263" s="416" t="str">
        <f t="shared" si="216"/>
        <v/>
      </c>
      <c r="CH263" s="416" t="str">
        <f t="shared" si="217"/>
        <v/>
      </c>
      <c r="CI263" s="416" t="str">
        <f t="shared" si="218"/>
        <v/>
      </c>
      <c r="CJ263" s="416" t="str">
        <f t="shared" si="219"/>
        <v/>
      </c>
      <c r="CK263" s="416" t="str">
        <f t="shared" si="220"/>
        <v/>
      </c>
    </row>
    <row r="264" spans="1:89">
      <c r="A264" s="3" t="e">
        <v>#VALUE!</v>
      </c>
      <c r="B264" s="3">
        <v>0</v>
      </c>
      <c r="C264" s="3" t="str">
        <v>WS433-0</v>
      </c>
      <c r="D264" s="3">
        <v>0</v>
      </c>
      <c r="E264" s="3">
        <v>0</v>
      </c>
      <c r="F264" s="3" t="e">
        <f t="shared" si="180"/>
        <v>#VALUE!</v>
      </c>
      <c r="G264" s="3" t="e">
        <f t="shared" si="177"/>
        <v>#VALUE!</v>
      </c>
      <c r="H264" s="50" t="e">
        <f t="shared" si="178"/>
        <v>#VALUE!</v>
      </c>
      <c r="I264" s="50" t="e">
        <f t="shared" si="179"/>
        <v>#VALUE!</v>
      </c>
      <c r="J264" s="3" t="e" cm="1">
        <f t="array" ref="J264">_xlfn.TEXTSPLIT(I264,CHAR(10),,TRUE,0)</f>
        <v>#VALUE!</v>
      </c>
      <c r="AX264" s="416" t="e">
        <f t="shared" si="181"/>
        <v>#VALUE!</v>
      </c>
      <c r="AY264" s="416" t="str">
        <f t="shared" si="182"/>
        <v/>
      </c>
      <c r="AZ264" s="416" t="str">
        <f t="shared" si="183"/>
        <v/>
      </c>
      <c r="BA264" s="416" t="str">
        <f t="shared" si="184"/>
        <v/>
      </c>
      <c r="BB264" s="416" t="str">
        <f t="shared" si="185"/>
        <v/>
      </c>
      <c r="BC264" s="416" t="str">
        <f t="shared" si="186"/>
        <v/>
      </c>
      <c r="BD264" s="416" t="str">
        <f t="shared" si="187"/>
        <v/>
      </c>
      <c r="BE264" s="416" t="str">
        <f t="shared" si="188"/>
        <v/>
      </c>
      <c r="BF264" s="416" t="str">
        <f t="shared" si="189"/>
        <v/>
      </c>
      <c r="BG264" s="416" t="str">
        <f t="shared" si="190"/>
        <v/>
      </c>
      <c r="BH264" s="416" t="str">
        <f t="shared" si="191"/>
        <v/>
      </c>
      <c r="BI264" s="416" t="str">
        <f t="shared" si="192"/>
        <v/>
      </c>
      <c r="BJ264" s="416" t="str">
        <f t="shared" si="193"/>
        <v/>
      </c>
      <c r="BK264" s="416" t="str">
        <f t="shared" si="194"/>
        <v/>
      </c>
      <c r="BL264" s="416" t="str">
        <f t="shared" si="195"/>
        <v/>
      </c>
      <c r="BM264" s="416" t="str">
        <f t="shared" si="196"/>
        <v/>
      </c>
      <c r="BN264" s="416" t="str">
        <f t="shared" si="197"/>
        <v/>
      </c>
      <c r="BO264" s="416" t="str">
        <f t="shared" si="198"/>
        <v/>
      </c>
      <c r="BP264" s="416" t="str">
        <f t="shared" si="199"/>
        <v/>
      </c>
      <c r="BQ264" s="416" t="str">
        <f t="shared" si="200"/>
        <v/>
      </c>
      <c r="BR264" s="416" t="str">
        <f t="shared" si="201"/>
        <v/>
      </c>
      <c r="BS264" s="416" t="str">
        <f t="shared" si="202"/>
        <v/>
      </c>
      <c r="BT264" s="416" t="str">
        <f t="shared" si="203"/>
        <v/>
      </c>
      <c r="BU264" s="416" t="str">
        <f t="shared" si="204"/>
        <v/>
      </c>
      <c r="BV264" s="416" t="str">
        <f t="shared" si="205"/>
        <v/>
      </c>
      <c r="BW264" s="416" t="str">
        <f t="shared" si="206"/>
        <v/>
      </c>
      <c r="BX264" s="416" t="str">
        <f t="shared" si="207"/>
        <v/>
      </c>
      <c r="BY264" s="416" t="str">
        <f t="shared" si="208"/>
        <v/>
      </c>
      <c r="BZ264" s="416" t="str">
        <f t="shared" si="209"/>
        <v/>
      </c>
      <c r="CA264" s="416" t="str">
        <f t="shared" si="210"/>
        <v/>
      </c>
      <c r="CB264" s="416" t="str">
        <f t="shared" si="211"/>
        <v/>
      </c>
      <c r="CC264" s="416" t="str">
        <f t="shared" si="212"/>
        <v/>
      </c>
      <c r="CD264" s="416" t="str">
        <f t="shared" si="213"/>
        <v/>
      </c>
      <c r="CE264" s="416" t="str">
        <f t="shared" si="214"/>
        <v/>
      </c>
      <c r="CF264" s="416" t="str">
        <f t="shared" si="215"/>
        <v/>
      </c>
      <c r="CG264" s="416" t="str">
        <f t="shared" si="216"/>
        <v/>
      </c>
      <c r="CH264" s="416" t="str">
        <f t="shared" si="217"/>
        <v/>
      </c>
      <c r="CI264" s="416" t="str">
        <f t="shared" si="218"/>
        <v/>
      </c>
      <c r="CJ264" s="416" t="str">
        <f t="shared" si="219"/>
        <v/>
      </c>
      <c r="CK264" s="416" t="str">
        <f t="shared" si="220"/>
        <v/>
      </c>
    </row>
    <row r="265" spans="1:89">
      <c r="A265" s="3" t="e">
        <v>#VALUE!</v>
      </c>
      <c r="B265" s="3">
        <v>0</v>
      </c>
      <c r="C265" s="3" t="str">
        <v>WS433-0</v>
      </c>
      <c r="D265" s="3">
        <v>0</v>
      </c>
      <c r="E265" s="3">
        <v>0</v>
      </c>
      <c r="F265" s="3" t="e">
        <f t="shared" si="180"/>
        <v>#VALUE!</v>
      </c>
      <c r="G265" s="3" t="e">
        <f t="shared" si="177"/>
        <v>#VALUE!</v>
      </c>
      <c r="H265" s="50" t="e">
        <f t="shared" si="178"/>
        <v>#VALUE!</v>
      </c>
      <c r="I265" s="50" t="e">
        <f t="shared" si="179"/>
        <v>#VALUE!</v>
      </c>
      <c r="J265" s="3" t="e" cm="1">
        <f t="array" ref="J265">_xlfn.TEXTSPLIT(I265,CHAR(10),,TRUE,0)</f>
        <v>#VALUE!</v>
      </c>
      <c r="AX265" s="416" t="e">
        <f t="shared" si="181"/>
        <v>#VALUE!</v>
      </c>
      <c r="AY265" s="416" t="str">
        <f t="shared" si="182"/>
        <v/>
      </c>
      <c r="AZ265" s="416" t="str">
        <f t="shared" si="183"/>
        <v/>
      </c>
      <c r="BA265" s="416" t="str">
        <f t="shared" si="184"/>
        <v/>
      </c>
      <c r="BB265" s="416" t="str">
        <f t="shared" si="185"/>
        <v/>
      </c>
      <c r="BC265" s="416" t="str">
        <f t="shared" si="186"/>
        <v/>
      </c>
      <c r="BD265" s="416" t="str">
        <f t="shared" si="187"/>
        <v/>
      </c>
      <c r="BE265" s="416" t="str">
        <f t="shared" si="188"/>
        <v/>
      </c>
      <c r="BF265" s="416" t="str">
        <f t="shared" si="189"/>
        <v/>
      </c>
      <c r="BG265" s="416" t="str">
        <f t="shared" si="190"/>
        <v/>
      </c>
      <c r="BH265" s="416" t="str">
        <f t="shared" si="191"/>
        <v/>
      </c>
      <c r="BI265" s="416" t="str">
        <f t="shared" si="192"/>
        <v/>
      </c>
      <c r="BJ265" s="416" t="str">
        <f t="shared" si="193"/>
        <v/>
      </c>
      <c r="BK265" s="416" t="str">
        <f t="shared" si="194"/>
        <v/>
      </c>
      <c r="BL265" s="416" t="str">
        <f t="shared" si="195"/>
        <v/>
      </c>
      <c r="BM265" s="416" t="str">
        <f t="shared" si="196"/>
        <v/>
      </c>
      <c r="BN265" s="416" t="str">
        <f t="shared" si="197"/>
        <v/>
      </c>
      <c r="BO265" s="416" t="str">
        <f t="shared" si="198"/>
        <v/>
      </c>
      <c r="BP265" s="416" t="str">
        <f t="shared" si="199"/>
        <v/>
      </c>
      <c r="BQ265" s="416" t="str">
        <f t="shared" si="200"/>
        <v/>
      </c>
      <c r="BR265" s="416" t="str">
        <f t="shared" si="201"/>
        <v/>
      </c>
      <c r="BS265" s="416" t="str">
        <f t="shared" si="202"/>
        <v/>
      </c>
      <c r="BT265" s="416" t="str">
        <f t="shared" si="203"/>
        <v/>
      </c>
      <c r="BU265" s="416" t="str">
        <f t="shared" si="204"/>
        <v/>
      </c>
      <c r="BV265" s="416" t="str">
        <f t="shared" si="205"/>
        <v/>
      </c>
      <c r="BW265" s="416" t="str">
        <f t="shared" si="206"/>
        <v/>
      </c>
      <c r="BX265" s="416" t="str">
        <f t="shared" si="207"/>
        <v/>
      </c>
      <c r="BY265" s="416" t="str">
        <f t="shared" si="208"/>
        <v/>
      </c>
      <c r="BZ265" s="416" t="str">
        <f t="shared" si="209"/>
        <v/>
      </c>
      <c r="CA265" s="416" t="str">
        <f t="shared" si="210"/>
        <v/>
      </c>
      <c r="CB265" s="416" t="str">
        <f t="shared" si="211"/>
        <v/>
      </c>
      <c r="CC265" s="416" t="str">
        <f t="shared" si="212"/>
        <v/>
      </c>
      <c r="CD265" s="416" t="str">
        <f t="shared" si="213"/>
        <v/>
      </c>
      <c r="CE265" s="416" t="str">
        <f t="shared" si="214"/>
        <v/>
      </c>
      <c r="CF265" s="416" t="str">
        <f t="shared" si="215"/>
        <v/>
      </c>
      <c r="CG265" s="416" t="str">
        <f t="shared" si="216"/>
        <v/>
      </c>
      <c r="CH265" s="416" t="str">
        <f t="shared" si="217"/>
        <v/>
      </c>
      <c r="CI265" s="416" t="str">
        <f t="shared" si="218"/>
        <v/>
      </c>
      <c r="CJ265" s="416" t="str">
        <f t="shared" si="219"/>
        <v/>
      </c>
      <c r="CK265" s="416" t="str">
        <f t="shared" si="220"/>
        <v/>
      </c>
    </row>
    <row r="266" spans="1:89">
      <c r="A266" s="3" t="e">
        <v>#VALUE!</v>
      </c>
      <c r="B266" s="3">
        <v>0</v>
      </c>
      <c r="C266" s="3" t="str">
        <v>WS433-0</v>
      </c>
      <c r="D266" s="3">
        <v>0</v>
      </c>
      <c r="E266" s="3">
        <v>0</v>
      </c>
      <c r="F266" s="3" t="e">
        <f t="shared" si="180"/>
        <v>#VALUE!</v>
      </c>
      <c r="G266" s="3" t="e">
        <f t="shared" si="177"/>
        <v>#VALUE!</v>
      </c>
      <c r="H266" s="50" t="e">
        <f t="shared" si="178"/>
        <v>#VALUE!</v>
      </c>
      <c r="I266" s="50" t="e">
        <f t="shared" si="179"/>
        <v>#VALUE!</v>
      </c>
      <c r="J266" s="3" t="e" cm="1">
        <f t="array" ref="J266">_xlfn.TEXTSPLIT(I266,CHAR(10),,TRUE,0)</f>
        <v>#VALUE!</v>
      </c>
      <c r="AX266" s="416" t="e">
        <f t="shared" si="181"/>
        <v>#VALUE!</v>
      </c>
      <c r="AY266" s="416" t="str">
        <f t="shared" si="182"/>
        <v/>
      </c>
      <c r="AZ266" s="416" t="str">
        <f t="shared" si="183"/>
        <v/>
      </c>
      <c r="BA266" s="416" t="str">
        <f t="shared" si="184"/>
        <v/>
      </c>
      <c r="BB266" s="416" t="str">
        <f t="shared" si="185"/>
        <v/>
      </c>
      <c r="BC266" s="416" t="str">
        <f t="shared" si="186"/>
        <v/>
      </c>
      <c r="BD266" s="416" t="str">
        <f t="shared" si="187"/>
        <v/>
      </c>
      <c r="BE266" s="416" t="str">
        <f t="shared" si="188"/>
        <v/>
      </c>
      <c r="BF266" s="416" t="str">
        <f t="shared" si="189"/>
        <v/>
      </c>
      <c r="BG266" s="416" t="str">
        <f t="shared" si="190"/>
        <v/>
      </c>
      <c r="BH266" s="416" t="str">
        <f t="shared" si="191"/>
        <v/>
      </c>
      <c r="BI266" s="416" t="str">
        <f t="shared" si="192"/>
        <v/>
      </c>
      <c r="BJ266" s="416" t="str">
        <f t="shared" si="193"/>
        <v/>
      </c>
      <c r="BK266" s="416" t="str">
        <f t="shared" si="194"/>
        <v/>
      </c>
      <c r="BL266" s="416" t="str">
        <f t="shared" si="195"/>
        <v/>
      </c>
      <c r="BM266" s="416" t="str">
        <f t="shared" si="196"/>
        <v/>
      </c>
      <c r="BN266" s="416" t="str">
        <f t="shared" si="197"/>
        <v/>
      </c>
      <c r="BO266" s="416" t="str">
        <f t="shared" si="198"/>
        <v/>
      </c>
      <c r="BP266" s="416" t="str">
        <f t="shared" si="199"/>
        <v/>
      </c>
      <c r="BQ266" s="416" t="str">
        <f t="shared" si="200"/>
        <v/>
      </c>
      <c r="BR266" s="416" t="str">
        <f t="shared" si="201"/>
        <v/>
      </c>
      <c r="BS266" s="416" t="str">
        <f t="shared" si="202"/>
        <v/>
      </c>
      <c r="BT266" s="416" t="str">
        <f t="shared" si="203"/>
        <v/>
      </c>
      <c r="BU266" s="416" t="str">
        <f t="shared" si="204"/>
        <v/>
      </c>
      <c r="BV266" s="416" t="str">
        <f t="shared" si="205"/>
        <v/>
      </c>
      <c r="BW266" s="416" t="str">
        <f t="shared" si="206"/>
        <v/>
      </c>
      <c r="BX266" s="416" t="str">
        <f t="shared" si="207"/>
        <v/>
      </c>
      <c r="BY266" s="416" t="str">
        <f t="shared" si="208"/>
        <v/>
      </c>
      <c r="BZ266" s="416" t="str">
        <f t="shared" si="209"/>
        <v/>
      </c>
      <c r="CA266" s="416" t="str">
        <f t="shared" si="210"/>
        <v/>
      </c>
      <c r="CB266" s="416" t="str">
        <f t="shared" si="211"/>
        <v/>
      </c>
      <c r="CC266" s="416" t="str">
        <f t="shared" si="212"/>
        <v/>
      </c>
      <c r="CD266" s="416" t="str">
        <f t="shared" si="213"/>
        <v/>
      </c>
      <c r="CE266" s="416" t="str">
        <f t="shared" si="214"/>
        <v/>
      </c>
      <c r="CF266" s="416" t="str">
        <f t="shared" si="215"/>
        <v/>
      </c>
      <c r="CG266" s="416" t="str">
        <f t="shared" si="216"/>
        <v/>
      </c>
      <c r="CH266" s="416" t="str">
        <f t="shared" si="217"/>
        <v/>
      </c>
      <c r="CI266" s="416" t="str">
        <f t="shared" si="218"/>
        <v/>
      </c>
      <c r="CJ266" s="416" t="str">
        <f t="shared" si="219"/>
        <v/>
      </c>
      <c r="CK266" s="416" t="str">
        <f t="shared" si="220"/>
        <v/>
      </c>
    </row>
    <row r="267" spans="1:89">
      <c r="A267" s="3" t="e">
        <v>#VALUE!</v>
      </c>
      <c r="B267" s="3">
        <v>0</v>
      </c>
      <c r="C267" s="3" t="str">
        <v>WS433-0</v>
      </c>
      <c r="D267" s="3">
        <v>0</v>
      </c>
      <c r="E267" s="3">
        <v>0</v>
      </c>
      <c r="F267" s="3" t="e">
        <f t="shared" si="180"/>
        <v>#VALUE!</v>
      </c>
      <c r="G267" s="3" t="e">
        <f t="shared" si="177"/>
        <v>#VALUE!</v>
      </c>
      <c r="H267" s="50" t="e">
        <f t="shared" si="178"/>
        <v>#VALUE!</v>
      </c>
      <c r="I267" s="50" t="e">
        <f t="shared" si="179"/>
        <v>#VALUE!</v>
      </c>
      <c r="J267" s="3" t="e" cm="1">
        <f t="array" ref="J267">_xlfn.TEXTSPLIT(I267,CHAR(10),,TRUE,0)</f>
        <v>#VALUE!</v>
      </c>
      <c r="AX267" s="416" t="e">
        <f t="shared" si="181"/>
        <v>#VALUE!</v>
      </c>
      <c r="AY267" s="416" t="str">
        <f t="shared" si="182"/>
        <v/>
      </c>
      <c r="AZ267" s="416" t="str">
        <f t="shared" si="183"/>
        <v/>
      </c>
      <c r="BA267" s="416" t="str">
        <f t="shared" si="184"/>
        <v/>
      </c>
      <c r="BB267" s="416" t="str">
        <f t="shared" si="185"/>
        <v/>
      </c>
      <c r="BC267" s="416" t="str">
        <f t="shared" si="186"/>
        <v/>
      </c>
      <c r="BD267" s="416" t="str">
        <f t="shared" si="187"/>
        <v/>
      </c>
      <c r="BE267" s="416" t="str">
        <f t="shared" si="188"/>
        <v/>
      </c>
      <c r="BF267" s="416" t="str">
        <f t="shared" si="189"/>
        <v/>
      </c>
      <c r="BG267" s="416" t="str">
        <f t="shared" si="190"/>
        <v/>
      </c>
      <c r="BH267" s="416" t="str">
        <f t="shared" si="191"/>
        <v/>
      </c>
      <c r="BI267" s="416" t="str">
        <f t="shared" si="192"/>
        <v/>
      </c>
      <c r="BJ267" s="416" t="str">
        <f t="shared" si="193"/>
        <v/>
      </c>
      <c r="BK267" s="416" t="str">
        <f t="shared" si="194"/>
        <v/>
      </c>
      <c r="BL267" s="416" t="str">
        <f t="shared" si="195"/>
        <v/>
      </c>
      <c r="BM267" s="416" t="str">
        <f t="shared" si="196"/>
        <v/>
      </c>
      <c r="BN267" s="416" t="str">
        <f t="shared" si="197"/>
        <v/>
      </c>
      <c r="BO267" s="416" t="str">
        <f t="shared" si="198"/>
        <v/>
      </c>
      <c r="BP267" s="416" t="str">
        <f t="shared" si="199"/>
        <v/>
      </c>
      <c r="BQ267" s="416" t="str">
        <f t="shared" si="200"/>
        <v/>
      </c>
      <c r="BR267" s="416" t="str">
        <f t="shared" si="201"/>
        <v/>
      </c>
      <c r="BS267" s="416" t="str">
        <f t="shared" si="202"/>
        <v/>
      </c>
      <c r="BT267" s="416" t="str">
        <f t="shared" si="203"/>
        <v/>
      </c>
      <c r="BU267" s="416" t="str">
        <f t="shared" si="204"/>
        <v/>
      </c>
      <c r="BV267" s="416" t="str">
        <f t="shared" si="205"/>
        <v/>
      </c>
      <c r="BW267" s="416" t="str">
        <f t="shared" si="206"/>
        <v/>
      </c>
      <c r="BX267" s="416" t="str">
        <f t="shared" si="207"/>
        <v/>
      </c>
      <c r="BY267" s="416" t="str">
        <f t="shared" si="208"/>
        <v/>
      </c>
      <c r="BZ267" s="416" t="str">
        <f t="shared" si="209"/>
        <v/>
      </c>
      <c r="CA267" s="416" t="str">
        <f t="shared" si="210"/>
        <v/>
      </c>
      <c r="CB267" s="416" t="str">
        <f t="shared" si="211"/>
        <v/>
      </c>
      <c r="CC267" s="416" t="str">
        <f t="shared" si="212"/>
        <v/>
      </c>
      <c r="CD267" s="416" t="str">
        <f t="shared" si="213"/>
        <v/>
      </c>
      <c r="CE267" s="416" t="str">
        <f t="shared" si="214"/>
        <v/>
      </c>
      <c r="CF267" s="416" t="str">
        <f t="shared" si="215"/>
        <v/>
      </c>
      <c r="CG267" s="416" t="str">
        <f t="shared" si="216"/>
        <v/>
      </c>
      <c r="CH267" s="416" t="str">
        <f t="shared" si="217"/>
        <v/>
      </c>
      <c r="CI267" s="416" t="str">
        <f t="shared" si="218"/>
        <v/>
      </c>
      <c r="CJ267" s="416" t="str">
        <f t="shared" si="219"/>
        <v/>
      </c>
      <c r="CK267" s="416" t="str">
        <f t="shared" si="220"/>
        <v/>
      </c>
    </row>
    <row r="268" spans="1:89">
      <c r="A268" s="3" t="e">
        <v>#VALUE!</v>
      </c>
      <c r="B268" s="3">
        <v>0</v>
      </c>
      <c r="C268" s="3" t="str">
        <v>WS433-0</v>
      </c>
      <c r="D268" s="3">
        <v>0</v>
      </c>
      <c r="E268" s="3">
        <v>0</v>
      </c>
      <c r="F268" s="3" t="e">
        <f t="shared" si="180"/>
        <v>#VALUE!</v>
      </c>
      <c r="G268" s="3" t="e">
        <f t="shared" si="177"/>
        <v>#VALUE!</v>
      </c>
      <c r="H268" s="50" t="e">
        <f t="shared" si="178"/>
        <v>#VALUE!</v>
      </c>
      <c r="I268" s="50" t="e">
        <f t="shared" si="179"/>
        <v>#VALUE!</v>
      </c>
      <c r="J268" s="3" t="e" cm="1">
        <f t="array" ref="J268">_xlfn.TEXTSPLIT(I268,CHAR(10),,TRUE,0)</f>
        <v>#VALUE!</v>
      </c>
      <c r="AX268" s="416" t="e">
        <f t="shared" si="181"/>
        <v>#VALUE!</v>
      </c>
      <c r="AY268" s="416" t="str">
        <f t="shared" si="182"/>
        <v/>
      </c>
      <c r="AZ268" s="416" t="str">
        <f t="shared" si="183"/>
        <v/>
      </c>
      <c r="BA268" s="416" t="str">
        <f t="shared" si="184"/>
        <v/>
      </c>
      <c r="BB268" s="416" t="str">
        <f t="shared" si="185"/>
        <v/>
      </c>
      <c r="BC268" s="416" t="str">
        <f t="shared" si="186"/>
        <v/>
      </c>
      <c r="BD268" s="416" t="str">
        <f t="shared" si="187"/>
        <v/>
      </c>
      <c r="BE268" s="416" t="str">
        <f t="shared" si="188"/>
        <v/>
      </c>
      <c r="BF268" s="416" t="str">
        <f t="shared" si="189"/>
        <v/>
      </c>
      <c r="BG268" s="416" t="str">
        <f t="shared" si="190"/>
        <v/>
      </c>
      <c r="BH268" s="416" t="str">
        <f t="shared" si="191"/>
        <v/>
      </c>
      <c r="BI268" s="416" t="str">
        <f t="shared" si="192"/>
        <v/>
      </c>
      <c r="BJ268" s="416" t="str">
        <f t="shared" si="193"/>
        <v/>
      </c>
      <c r="BK268" s="416" t="str">
        <f t="shared" si="194"/>
        <v/>
      </c>
      <c r="BL268" s="416" t="str">
        <f t="shared" si="195"/>
        <v/>
      </c>
      <c r="BM268" s="416" t="str">
        <f t="shared" si="196"/>
        <v/>
      </c>
      <c r="BN268" s="416" t="str">
        <f t="shared" si="197"/>
        <v/>
      </c>
      <c r="BO268" s="416" t="str">
        <f t="shared" si="198"/>
        <v/>
      </c>
      <c r="BP268" s="416" t="str">
        <f t="shared" si="199"/>
        <v/>
      </c>
      <c r="BQ268" s="416" t="str">
        <f t="shared" si="200"/>
        <v/>
      </c>
      <c r="BR268" s="416" t="str">
        <f t="shared" si="201"/>
        <v/>
      </c>
      <c r="BS268" s="416" t="str">
        <f t="shared" si="202"/>
        <v/>
      </c>
      <c r="BT268" s="416" t="str">
        <f t="shared" si="203"/>
        <v/>
      </c>
      <c r="BU268" s="416" t="str">
        <f t="shared" si="204"/>
        <v/>
      </c>
      <c r="BV268" s="416" t="str">
        <f t="shared" si="205"/>
        <v/>
      </c>
      <c r="BW268" s="416" t="str">
        <f t="shared" si="206"/>
        <v/>
      </c>
      <c r="BX268" s="416" t="str">
        <f t="shared" si="207"/>
        <v/>
      </c>
      <c r="BY268" s="416" t="str">
        <f t="shared" si="208"/>
        <v/>
      </c>
      <c r="BZ268" s="416" t="str">
        <f t="shared" si="209"/>
        <v/>
      </c>
      <c r="CA268" s="416" t="str">
        <f t="shared" si="210"/>
        <v/>
      </c>
      <c r="CB268" s="416" t="str">
        <f t="shared" si="211"/>
        <v/>
      </c>
      <c r="CC268" s="416" t="str">
        <f t="shared" si="212"/>
        <v/>
      </c>
      <c r="CD268" s="416" t="str">
        <f t="shared" si="213"/>
        <v/>
      </c>
      <c r="CE268" s="416" t="str">
        <f t="shared" si="214"/>
        <v/>
      </c>
      <c r="CF268" s="416" t="str">
        <f t="shared" si="215"/>
        <v/>
      </c>
      <c r="CG268" s="416" t="str">
        <f t="shared" si="216"/>
        <v/>
      </c>
      <c r="CH268" s="416" t="str">
        <f t="shared" si="217"/>
        <v/>
      </c>
      <c r="CI268" s="416" t="str">
        <f t="shared" si="218"/>
        <v/>
      </c>
      <c r="CJ268" s="416" t="str">
        <f t="shared" si="219"/>
        <v/>
      </c>
      <c r="CK268" s="416" t="str">
        <f t="shared" si="220"/>
        <v/>
      </c>
    </row>
    <row r="269" spans="1:89">
      <c r="A269" s="3" t="e">
        <v>#VALUE!</v>
      </c>
      <c r="B269" s="3">
        <v>0</v>
      </c>
      <c r="C269" s="3" t="str">
        <v>WS433-0</v>
      </c>
      <c r="D269" s="3">
        <v>0</v>
      </c>
      <c r="E269" s="3">
        <v>0</v>
      </c>
      <c r="F269" s="3" t="e">
        <f t="shared" si="180"/>
        <v>#VALUE!</v>
      </c>
      <c r="G269" s="3" t="e">
        <f t="shared" si="177"/>
        <v>#VALUE!</v>
      </c>
      <c r="H269" s="50" t="e">
        <f t="shared" si="178"/>
        <v>#VALUE!</v>
      </c>
      <c r="I269" s="50" t="e">
        <f t="shared" si="179"/>
        <v>#VALUE!</v>
      </c>
      <c r="J269" s="3" t="e" cm="1">
        <f t="array" ref="J269">_xlfn.TEXTSPLIT(I269,CHAR(10),,TRUE,0)</f>
        <v>#VALUE!</v>
      </c>
      <c r="AX269" s="416" t="e">
        <f t="shared" si="181"/>
        <v>#VALUE!</v>
      </c>
      <c r="AY269" s="416" t="str">
        <f t="shared" si="182"/>
        <v/>
      </c>
      <c r="AZ269" s="416" t="str">
        <f t="shared" si="183"/>
        <v/>
      </c>
      <c r="BA269" s="416" t="str">
        <f t="shared" si="184"/>
        <v/>
      </c>
      <c r="BB269" s="416" t="str">
        <f t="shared" si="185"/>
        <v/>
      </c>
      <c r="BC269" s="416" t="str">
        <f t="shared" si="186"/>
        <v/>
      </c>
      <c r="BD269" s="416" t="str">
        <f t="shared" si="187"/>
        <v/>
      </c>
      <c r="BE269" s="416" t="str">
        <f t="shared" si="188"/>
        <v/>
      </c>
      <c r="BF269" s="416" t="str">
        <f t="shared" si="189"/>
        <v/>
      </c>
      <c r="BG269" s="416" t="str">
        <f t="shared" si="190"/>
        <v/>
      </c>
      <c r="BH269" s="416" t="str">
        <f t="shared" si="191"/>
        <v/>
      </c>
      <c r="BI269" s="416" t="str">
        <f t="shared" si="192"/>
        <v/>
      </c>
      <c r="BJ269" s="416" t="str">
        <f t="shared" si="193"/>
        <v/>
      </c>
      <c r="BK269" s="416" t="str">
        <f t="shared" si="194"/>
        <v/>
      </c>
      <c r="BL269" s="416" t="str">
        <f t="shared" si="195"/>
        <v/>
      </c>
      <c r="BM269" s="416" t="str">
        <f t="shared" si="196"/>
        <v/>
      </c>
      <c r="BN269" s="416" t="str">
        <f t="shared" si="197"/>
        <v/>
      </c>
      <c r="BO269" s="416" t="str">
        <f t="shared" si="198"/>
        <v/>
      </c>
      <c r="BP269" s="416" t="str">
        <f t="shared" si="199"/>
        <v/>
      </c>
      <c r="BQ269" s="416" t="str">
        <f t="shared" si="200"/>
        <v/>
      </c>
      <c r="BR269" s="416" t="str">
        <f t="shared" si="201"/>
        <v/>
      </c>
      <c r="BS269" s="416" t="str">
        <f t="shared" si="202"/>
        <v/>
      </c>
      <c r="BT269" s="416" t="str">
        <f t="shared" si="203"/>
        <v/>
      </c>
      <c r="BU269" s="416" t="str">
        <f t="shared" si="204"/>
        <v/>
      </c>
      <c r="BV269" s="416" t="str">
        <f t="shared" si="205"/>
        <v/>
      </c>
      <c r="BW269" s="416" t="str">
        <f t="shared" si="206"/>
        <v/>
      </c>
      <c r="BX269" s="416" t="str">
        <f t="shared" si="207"/>
        <v/>
      </c>
      <c r="BY269" s="416" t="str">
        <f t="shared" si="208"/>
        <v/>
      </c>
      <c r="BZ269" s="416" t="str">
        <f t="shared" si="209"/>
        <v/>
      </c>
      <c r="CA269" s="416" t="str">
        <f t="shared" si="210"/>
        <v/>
      </c>
      <c r="CB269" s="416" t="str">
        <f t="shared" si="211"/>
        <v/>
      </c>
      <c r="CC269" s="416" t="str">
        <f t="shared" si="212"/>
        <v/>
      </c>
      <c r="CD269" s="416" t="str">
        <f t="shared" si="213"/>
        <v/>
      </c>
      <c r="CE269" s="416" t="str">
        <f t="shared" si="214"/>
        <v/>
      </c>
      <c r="CF269" s="416" t="str">
        <f t="shared" si="215"/>
        <v/>
      </c>
      <c r="CG269" s="416" t="str">
        <f t="shared" si="216"/>
        <v/>
      </c>
      <c r="CH269" s="416" t="str">
        <f t="shared" si="217"/>
        <v/>
      </c>
      <c r="CI269" s="416" t="str">
        <f t="shared" si="218"/>
        <v/>
      </c>
      <c r="CJ269" s="416" t="str">
        <f t="shared" si="219"/>
        <v/>
      </c>
      <c r="CK269" s="416" t="str">
        <f t="shared" si="220"/>
        <v/>
      </c>
    </row>
    <row r="270" spans="1:89">
      <c r="A270" s="3" t="e">
        <v>#VALUE!</v>
      </c>
      <c r="B270" s="3">
        <v>0</v>
      </c>
      <c r="C270" s="3" t="str">
        <v>WS433-0</v>
      </c>
      <c r="D270" s="3">
        <v>0</v>
      </c>
      <c r="E270" s="3">
        <v>0</v>
      </c>
      <c r="F270" s="3" t="e">
        <f t="shared" si="180"/>
        <v>#VALUE!</v>
      </c>
      <c r="G270" s="3" t="e">
        <f t="shared" si="177"/>
        <v>#VALUE!</v>
      </c>
      <c r="H270" s="50" t="e">
        <f t="shared" si="178"/>
        <v>#VALUE!</v>
      </c>
      <c r="I270" s="50" t="e">
        <f t="shared" si="179"/>
        <v>#VALUE!</v>
      </c>
      <c r="J270" s="3" t="e" cm="1">
        <f t="array" ref="J270">_xlfn.TEXTSPLIT(I270,CHAR(10),,TRUE,0)</f>
        <v>#VALUE!</v>
      </c>
      <c r="AX270" s="416" t="e">
        <f t="shared" si="181"/>
        <v>#VALUE!</v>
      </c>
      <c r="AY270" s="416" t="str">
        <f t="shared" si="182"/>
        <v/>
      </c>
      <c r="AZ270" s="416" t="str">
        <f t="shared" si="183"/>
        <v/>
      </c>
      <c r="BA270" s="416" t="str">
        <f t="shared" si="184"/>
        <v/>
      </c>
      <c r="BB270" s="416" t="str">
        <f t="shared" si="185"/>
        <v/>
      </c>
      <c r="BC270" s="416" t="str">
        <f t="shared" si="186"/>
        <v/>
      </c>
      <c r="BD270" s="416" t="str">
        <f t="shared" si="187"/>
        <v/>
      </c>
      <c r="BE270" s="416" t="str">
        <f t="shared" si="188"/>
        <v/>
      </c>
      <c r="BF270" s="416" t="str">
        <f t="shared" si="189"/>
        <v/>
      </c>
      <c r="BG270" s="416" t="str">
        <f t="shared" si="190"/>
        <v/>
      </c>
      <c r="BH270" s="416" t="str">
        <f t="shared" si="191"/>
        <v/>
      </c>
      <c r="BI270" s="416" t="str">
        <f t="shared" si="192"/>
        <v/>
      </c>
      <c r="BJ270" s="416" t="str">
        <f t="shared" si="193"/>
        <v/>
      </c>
      <c r="BK270" s="416" t="str">
        <f t="shared" si="194"/>
        <v/>
      </c>
      <c r="BL270" s="416" t="str">
        <f t="shared" si="195"/>
        <v/>
      </c>
      <c r="BM270" s="416" t="str">
        <f t="shared" si="196"/>
        <v/>
      </c>
      <c r="BN270" s="416" t="str">
        <f t="shared" si="197"/>
        <v/>
      </c>
      <c r="BO270" s="416" t="str">
        <f t="shared" si="198"/>
        <v/>
      </c>
      <c r="BP270" s="416" t="str">
        <f t="shared" si="199"/>
        <v/>
      </c>
      <c r="BQ270" s="416" t="str">
        <f t="shared" si="200"/>
        <v/>
      </c>
      <c r="BR270" s="416" t="str">
        <f t="shared" si="201"/>
        <v/>
      </c>
      <c r="BS270" s="416" t="str">
        <f t="shared" si="202"/>
        <v/>
      </c>
      <c r="BT270" s="416" t="str">
        <f t="shared" si="203"/>
        <v/>
      </c>
      <c r="BU270" s="416" t="str">
        <f t="shared" si="204"/>
        <v/>
      </c>
      <c r="BV270" s="416" t="str">
        <f t="shared" si="205"/>
        <v/>
      </c>
      <c r="BW270" s="416" t="str">
        <f t="shared" si="206"/>
        <v/>
      </c>
      <c r="BX270" s="416" t="str">
        <f t="shared" si="207"/>
        <v/>
      </c>
      <c r="BY270" s="416" t="str">
        <f t="shared" si="208"/>
        <v/>
      </c>
      <c r="BZ270" s="416" t="str">
        <f t="shared" si="209"/>
        <v/>
      </c>
      <c r="CA270" s="416" t="str">
        <f t="shared" si="210"/>
        <v/>
      </c>
      <c r="CB270" s="416" t="str">
        <f t="shared" si="211"/>
        <v/>
      </c>
      <c r="CC270" s="416" t="str">
        <f t="shared" si="212"/>
        <v/>
      </c>
      <c r="CD270" s="416" t="str">
        <f t="shared" si="213"/>
        <v/>
      </c>
      <c r="CE270" s="416" t="str">
        <f t="shared" si="214"/>
        <v/>
      </c>
      <c r="CF270" s="416" t="str">
        <f t="shared" si="215"/>
        <v/>
      </c>
      <c r="CG270" s="416" t="str">
        <f t="shared" si="216"/>
        <v/>
      </c>
      <c r="CH270" s="416" t="str">
        <f t="shared" si="217"/>
        <v/>
      </c>
      <c r="CI270" s="416" t="str">
        <f t="shared" si="218"/>
        <v/>
      </c>
      <c r="CJ270" s="416" t="str">
        <f t="shared" si="219"/>
        <v/>
      </c>
      <c r="CK270" s="416" t="str">
        <f t="shared" si="220"/>
        <v/>
      </c>
    </row>
    <row r="271" spans="1:89">
      <c r="A271" s="3" t="e">
        <v>#VALUE!</v>
      </c>
      <c r="B271" s="3">
        <v>0</v>
      </c>
      <c r="C271" s="3" t="str">
        <v>WS433-0</v>
      </c>
      <c r="D271" s="3">
        <v>0</v>
      </c>
      <c r="E271" s="3">
        <v>0</v>
      </c>
      <c r="F271" s="3" t="e">
        <f t="shared" si="180"/>
        <v>#VALUE!</v>
      </c>
      <c r="G271" s="3" t="e">
        <f t="shared" si="177"/>
        <v>#VALUE!</v>
      </c>
      <c r="H271" s="50" t="e">
        <f t="shared" si="178"/>
        <v>#VALUE!</v>
      </c>
      <c r="I271" s="50" t="e">
        <f t="shared" si="179"/>
        <v>#VALUE!</v>
      </c>
      <c r="J271" s="3" t="e" cm="1">
        <f t="array" ref="J271">_xlfn.TEXTSPLIT(I271,CHAR(10),,TRUE,0)</f>
        <v>#VALUE!</v>
      </c>
      <c r="AX271" s="416" t="e">
        <f t="shared" si="181"/>
        <v>#VALUE!</v>
      </c>
      <c r="AY271" s="416" t="str">
        <f t="shared" si="182"/>
        <v/>
      </c>
      <c r="AZ271" s="416" t="str">
        <f t="shared" si="183"/>
        <v/>
      </c>
      <c r="BA271" s="416" t="str">
        <f t="shared" si="184"/>
        <v/>
      </c>
      <c r="BB271" s="416" t="str">
        <f t="shared" si="185"/>
        <v/>
      </c>
      <c r="BC271" s="416" t="str">
        <f t="shared" si="186"/>
        <v/>
      </c>
      <c r="BD271" s="416" t="str">
        <f t="shared" si="187"/>
        <v/>
      </c>
      <c r="BE271" s="416" t="str">
        <f t="shared" si="188"/>
        <v/>
      </c>
      <c r="BF271" s="416" t="str">
        <f t="shared" si="189"/>
        <v/>
      </c>
      <c r="BG271" s="416" t="str">
        <f t="shared" si="190"/>
        <v/>
      </c>
      <c r="BH271" s="416" t="str">
        <f t="shared" si="191"/>
        <v/>
      </c>
      <c r="BI271" s="416" t="str">
        <f t="shared" si="192"/>
        <v/>
      </c>
      <c r="BJ271" s="416" t="str">
        <f t="shared" si="193"/>
        <v/>
      </c>
      <c r="BK271" s="416" t="str">
        <f t="shared" si="194"/>
        <v/>
      </c>
      <c r="BL271" s="416" t="str">
        <f t="shared" si="195"/>
        <v/>
      </c>
      <c r="BM271" s="416" t="str">
        <f t="shared" si="196"/>
        <v/>
      </c>
      <c r="BN271" s="416" t="str">
        <f t="shared" si="197"/>
        <v/>
      </c>
      <c r="BO271" s="416" t="str">
        <f t="shared" si="198"/>
        <v/>
      </c>
      <c r="BP271" s="416" t="str">
        <f t="shared" si="199"/>
        <v/>
      </c>
      <c r="BQ271" s="416" t="str">
        <f t="shared" si="200"/>
        <v/>
      </c>
      <c r="BR271" s="416" t="str">
        <f t="shared" si="201"/>
        <v/>
      </c>
      <c r="BS271" s="416" t="str">
        <f t="shared" si="202"/>
        <v/>
      </c>
      <c r="BT271" s="416" t="str">
        <f t="shared" si="203"/>
        <v/>
      </c>
      <c r="BU271" s="416" t="str">
        <f t="shared" si="204"/>
        <v/>
      </c>
      <c r="BV271" s="416" t="str">
        <f t="shared" si="205"/>
        <v/>
      </c>
      <c r="BW271" s="416" t="str">
        <f t="shared" si="206"/>
        <v/>
      </c>
      <c r="BX271" s="416" t="str">
        <f t="shared" si="207"/>
        <v/>
      </c>
      <c r="BY271" s="416" t="str">
        <f t="shared" si="208"/>
        <v/>
      </c>
      <c r="BZ271" s="416" t="str">
        <f t="shared" si="209"/>
        <v/>
      </c>
      <c r="CA271" s="416" t="str">
        <f t="shared" si="210"/>
        <v/>
      </c>
      <c r="CB271" s="416" t="str">
        <f t="shared" si="211"/>
        <v/>
      </c>
      <c r="CC271" s="416" t="str">
        <f t="shared" si="212"/>
        <v/>
      </c>
      <c r="CD271" s="416" t="str">
        <f t="shared" si="213"/>
        <v/>
      </c>
      <c r="CE271" s="416" t="str">
        <f t="shared" si="214"/>
        <v/>
      </c>
      <c r="CF271" s="416" t="str">
        <f t="shared" si="215"/>
        <v/>
      </c>
      <c r="CG271" s="416" t="str">
        <f t="shared" si="216"/>
        <v/>
      </c>
      <c r="CH271" s="416" t="str">
        <f t="shared" si="217"/>
        <v/>
      </c>
      <c r="CI271" s="416" t="str">
        <f t="shared" si="218"/>
        <v/>
      </c>
      <c r="CJ271" s="416" t="str">
        <f t="shared" si="219"/>
        <v/>
      </c>
      <c r="CK271" s="416" t="str">
        <f t="shared" si="220"/>
        <v/>
      </c>
    </row>
    <row r="272" spans="1:89">
      <c r="A272" s="3" t="e">
        <v>#VALUE!</v>
      </c>
      <c r="B272" s="3">
        <v>0</v>
      </c>
      <c r="C272" s="3" t="str">
        <v>WS433-0</v>
      </c>
      <c r="D272" s="3">
        <v>0</v>
      </c>
      <c r="E272" s="3">
        <v>0</v>
      </c>
      <c r="F272" s="3" t="e">
        <f t="shared" si="180"/>
        <v>#VALUE!</v>
      </c>
      <c r="G272" s="3" t="e">
        <f t="shared" si="177"/>
        <v>#VALUE!</v>
      </c>
      <c r="H272" s="50" t="e">
        <f t="shared" si="178"/>
        <v>#VALUE!</v>
      </c>
      <c r="I272" s="50" t="e">
        <f t="shared" si="179"/>
        <v>#VALUE!</v>
      </c>
      <c r="J272" s="3" t="e" cm="1">
        <f t="array" ref="J272">_xlfn.TEXTSPLIT(I272,CHAR(10),,TRUE,0)</f>
        <v>#VALUE!</v>
      </c>
      <c r="AX272" s="416" t="e">
        <f t="shared" si="181"/>
        <v>#VALUE!</v>
      </c>
      <c r="AY272" s="416" t="str">
        <f t="shared" si="182"/>
        <v/>
      </c>
      <c r="AZ272" s="416" t="str">
        <f t="shared" si="183"/>
        <v/>
      </c>
      <c r="BA272" s="416" t="str">
        <f t="shared" si="184"/>
        <v/>
      </c>
      <c r="BB272" s="416" t="str">
        <f t="shared" si="185"/>
        <v/>
      </c>
      <c r="BC272" s="416" t="str">
        <f t="shared" si="186"/>
        <v/>
      </c>
      <c r="BD272" s="416" t="str">
        <f t="shared" si="187"/>
        <v/>
      </c>
      <c r="BE272" s="416" t="str">
        <f t="shared" si="188"/>
        <v/>
      </c>
      <c r="BF272" s="416" t="str">
        <f t="shared" si="189"/>
        <v/>
      </c>
      <c r="BG272" s="416" t="str">
        <f t="shared" si="190"/>
        <v/>
      </c>
      <c r="BH272" s="416" t="str">
        <f t="shared" si="191"/>
        <v/>
      </c>
      <c r="BI272" s="416" t="str">
        <f t="shared" si="192"/>
        <v/>
      </c>
      <c r="BJ272" s="416" t="str">
        <f t="shared" si="193"/>
        <v/>
      </c>
      <c r="BK272" s="416" t="str">
        <f t="shared" si="194"/>
        <v/>
      </c>
      <c r="BL272" s="416" t="str">
        <f t="shared" si="195"/>
        <v/>
      </c>
      <c r="BM272" s="416" t="str">
        <f t="shared" si="196"/>
        <v/>
      </c>
      <c r="BN272" s="416" t="str">
        <f t="shared" si="197"/>
        <v/>
      </c>
      <c r="BO272" s="416" t="str">
        <f t="shared" si="198"/>
        <v/>
      </c>
      <c r="BP272" s="416" t="str">
        <f t="shared" si="199"/>
        <v/>
      </c>
      <c r="BQ272" s="416" t="str">
        <f t="shared" si="200"/>
        <v/>
      </c>
      <c r="BR272" s="416" t="str">
        <f t="shared" si="201"/>
        <v/>
      </c>
      <c r="BS272" s="416" t="str">
        <f t="shared" si="202"/>
        <v/>
      </c>
      <c r="BT272" s="416" t="str">
        <f t="shared" si="203"/>
        <v/>
      </c>
      <c r="BU272" s="416" t="str">
        <f t="shared" si="204"/>
        <v/>
      </c>
      <c r="BV272" s="416" t="str">
        <f t="shared" si="205"/>
        <v/>
      </c>
      <c r="BW272" s="416" t="str">
        <f t="shared" si="206"/>
        <v/>
      </c>
      <c r="BX272" s="416" t="str">
        <f t="shared" si="207"/>
        <v/>
      </c>
      <c r="BY272" s="416" t="str">
        <f t="shared" si="208"/>
        <v/>
      </c>
      <c r="BZ272" s="416" t="str">
        <f t="shared" si="209"/>
        <v/>
      </c>
      <c r="CA272" s="416" t="str">
        <f t="shared" si="210"/>
        <v/>
      </c>
      <c r="CB272" s="416" t="str">
        <f t="shared" si="211"/>
        <v/>
      </c>
      <c r="CC272" s="416" t="str">
        <f t="shared" si="212"/>
        <v/>
      </c>
      <c r="CD272" s="416" t="str">
        <f t="shared" si="213"/>
        <v/>
      </c>
      <c r="CE272" s="416" t="str">
        <f t="shared" si="214"/>
        <v/>
      </c>
      <c r="CF272" s="416" t="str">
        <f t="shared" si="215"/>
        <v/>
      </c>
      <c r="CG272" s="416" t="str">
        <f t="shared" si="216"/>
        <v/>
      </c>
      <c r="CH272" s="416" t="str">
        <f t="shared" si="217"/>
        <v/>
      </c>
      <c r="CI272" s="416" t="str">
        <f t="shared" si="218"/>
        <v/>
      </c>
      <c r="CJ272" s="416" t="str">
        <f t="shared" si="219"/>
        <v/>
      </c>
      <c r="CK272" s="416" t="str">
        <f t="shared" si="220"/>
        <v/>
      </c>
    </row>
    <row r="273" spans="1:89">
      <c r="A273" s="3" t="e">
        <v>#VALUE!</v>
      </c>
      <c r="B273" s="3">
        <v>0</v>
      </c>
      <c r="C273" s="3" t="str">
        <v>WS433-0</v>
      </c>
      <c r="D273" s="3">
        <v>0</v>
      </c>
      <c r="E273" s="3">
        <v>0</v>
      </c>
      <c r="F273" s="3" t="e">
        <f t="shared" si="180"/>
        <v>#VALUE!</v>
      </c>
      <c r="G273" s="3" t="e">
        <f t="shared" si="177"/>
        <v>#VALUE!</v>
      </c>
      <c r="H273" s="50" t="e">
        <f t="shared" si="178"/>
        <v>#VALUE!</v>
      </c>
      <c r="I273" s="50" t="e">
        <f t="shared" si="179"/>
        <v>#VALUE!</v>
      </c>
      <c r="J273" s="3" t="e" cm="1">
        <f t="array" ref="J273">_xlfn.TEXTSPLIT(I273,CHAR(10),,TRUE,0)</f>
        <v>#VALUE!</v>
      </c>
      <c r="AX273" s="416" t="e">
        <f t="shared" si="181"/>
        <v>#VALUE!</v>
      </c>
      <c r="AY273" s="416" t="str">
        <f t="shared" si="182"/>
        <v/>
      </c>
      <c r="AZ273" s="416" t="str">
        <f t="shared" si="183"/>
        <v/>
      </c>
      <c r="BA273" s="416" t="str">
        <f t="shared" si="184"/>
        <v/>
      </c>
      <c r="BB273" s="416" t="str">
        <f t="shared" si="185"/>
        <v/>
      </c>
      <c r="BC273" s="416" t="str">
        <f t="shared" si="186"/>
        <v/>
      </c>
      <c r="BD273" s="416" t="str">
        <f t="shared" si="187"/>
        <v/>
      </c>
      <c r="BE273" s="416" t="str">
        <f t="shared" si="188"/>
        <v/>
      </c>
      <c r="BF273" s="416" t="str">
        <f t="shared" si="189"/>
        <v/>
      </c>
      <c r="BG273" s="416" t="str">
        <f t="shared" si="190"/>
        <v/>
      </c>
      <c r="BH273" s="416" t="str">
        <f t="shared" si="191"/>
        <v/>
      </c>
      <c r="BI273" s="416" t="str">
        <f t="shared" si="192"/>
        <v/>
      </c>
      <c r="BJ273" s="416" t="str">
        <f t="shared" si="193"/>
        <v/>
      </c>
      <c r="BK273" s="416" t="str">
        <f t="shared" si="194"/>
        <v/>
      </c>
      <c r="BL273" s="416" t="str">
        <f t="shared" si="195"/>
        <v/>
      </c>
      <c r="BM273" s="416" t="str">
        <f t="shared" si="196"/>
        <v/>
      </c>
      <c r="BN273" s="416" t="str">
        <f t="shared" si="197"/>
        <v/>
      </c>
      <c r="BO273" s="416" t="str">
        <f t="shared" si="198"/>
        <v/>
      </c>
      <c r="BP273" s="416" t="str">
        <f t="shared" si="199"/>
        <v/>
      </c>
      <c r="BQ273" s="416" t="str">
        <f t="shared" si="200"/>
        <v/>
      </c>
      <c r="BR273" s="416" t="str">
        <f t="shared" si="201"/>
        <v/>
      </c>
      <c r="BS273" s="416" t="str">
        <f t="shared" si="202"/>
        <v/>
      </c>
      <c r="BT273" s="416" t="str">
        <f t="shared" si="203"/>
        <v/>
      </c>
      <c r="BU273" s="416" t="str">
        <f t="shared" si="204"/>
        <v/>
      </c>
      <c r="BV273" s="416" t="str">
        <f t="shared" si="205"/>
        <v/>
      </c>
      <c r="BW273" s="416" t="str">
        <f t="shared" si="206"/>
        <v/>
      </c>
      <c r="BX273" s="416" t="str">
        <f t="shared" si="207"/>
        <v/>
      </c>
      <c r="BY273" s="416" t="str">
        <f t="shared" si="208"/>
        <v/>
      </c>
      <c r="BZ273" s="416" t="str">
        <f t="shared" si="209"/>
        <v/>
      </c>
      <c r="CA273" s="416" t="str">
        <f t="shared" si="210"/>
        <v/>
      </c>
      <c r="CB273" s="416" t="str">
        <f t="shared" si="211"/>
        <v/>
      </c>
      <c r="CC273" s="416" t="str">
        <f t="shared" si="212"/>
        <v/>
      </c>
      <c r="CD273" s="416" t="str">
        <f t="shared" si="213"/>
        <v/>
      </c>
      <c r="CE273" s="416" t="str">
        <f t="shared" si="214"/>
        <v/>
      </c>
      <c r="CF273" s="416" t="str">
        <f t="shared" si="215"/>
        <v/>
      </c>
      <c r="CG273" s="416" t="str">
        <f t="shared" si="216"/>
        <v/>
      </c>
      <c r="CH273" s="416" t="str">
        <f t="shared" si="217"/>
        <v/>
      </c>
      <c r="CI273" s="416" t="str">
        <f t="shared" si="218"/>
        <v/>
      </c>
      <c r="CJ273" s="416" t="str">
        <f t="shared" si="219"/>
        <v/>
      </c>
      <c r="CK273" s="416" t="str">
        <f t="shared" si="220"/>
        <v/>
      </c>
    </row>
    <row r="274" spans="1:89">
      <c r="A274" s="3" t="e">
        <v>#VALUE!</v>
      </c>
      <c r="B274" s="3">
        <v>0</v>
      </c>
      <c r="C274" s="3" t="str">
        <v>WS433-0</v>
      </c>
      <c r="D274" s="3">
        <v>0</v>
      </c>
      <c r="E274" s="3">
        <v>0</v>
      </c>
      <c r="F274" s="3" t="e">
        <f t="shared" si="180"/>
        <v>#VALUE!</v>
      </c>
      <c r="G274" s="3" t="e">
        <f t="shared" si="177"/>
        <v>#VALUE!</v>
      </c>
      <c r="H274" s="50" t="e">
        <f t="shared" si="178"/>
        <v>#VALUE!</v>
      </c>
      <c r="I274" s="50" t="e">
        <f t="shared" si="179"/>
        <v>#VALUE!</v>
      </c>
      <c r="J274" s="3" t="e" cm="1">
        <f t="array" ref="J274">_xlfn.TEXTSPLIT(I274,CHAR(10),,TRUE,0)</f>
        <v>#VALUE!</v>
      </c>
      <c r="AX274" s="416" t="e">
        <f t="shared" si="181"/>
        <v>#VALUE!</v>
      </c>
      <c r="AY274" s="416" t="str">
        <f t="shared" si="182"/>
        <v/>
      </c>
      <c r="AZ274" s="416" t="str">
        <f t="shared" si="183"/>
        <v/>
      </c>
      <c r="BA274" s="416" t="str">
        <f t="shared" si="184"/>
        <v/>
      </c>
      <c r="BB274" s="416" t="str">
        <f t="shared" si="185"/>
        <v/>
      </c>
      <c r="BC274" s="416" t="str">
        <f t="shared" si="186"/>
        <v/>
      </c>
      <c r="BD274" s="416" t="str">
        <f t="shared" si="187"/>
        <v/>
      </c>
      <c r="BE274" s="416" t="str">
        <f t="shared" si="188"/>
        <v/>
      </c>
      <c r="BF274" s="416" t="str">
        <f t="shared" si="189"/>
        <v/>
      </c>
      <c r="BG274" s="416" t="str">
        <f t="shared" si="190"/>
        <v/>
      </c>
      <c r="BH274" s="416" t="str">
        <f t="shared" si="191"/>
        <v/>
      </c>
      <c r="BI274" s="416" t="str">
        <f t="shared" si="192"/>
        <v/>
      </c>
      <c r="BJ274" s="416" t="str">
        <f t="shared" si="193"/>
        <v/>
      </c>
      <c r="BK274" s="416" t="str">
        <f t="shared" si="194"/>
        <v/>
      </c>
      <c r="BL274" s="416" t="str">
        <f t="shared" si="195"/>
        <v/>
      </c>
      <c r="BM274" s="416" t="str">
        <f t="shared" si="196"/>
        <v/>
      </c>
      <c r="BN274" s="416" t="str">
        <f t="shared" si="197"/>
        <v/>
      </c>
      <c r="BO274" s="416" t="str">
        <f t="shared" si="198"/>
        <v/>
      </c>
      <c r="BP274" s="416" t="str">
        <f t="shared" si="199"/>
        <v/>
      </c>
      <c r="BQ274" s="416" t="str">
        <f t="shared" si="200"/>
        <v/>
      </c>
      <c r="BR274" s="416" t="str">
        <f t="shared" si="201"/>
        <v/>
      </c>
      <c r="BS274" s="416" t="str">
        <f t="shared" si="202"/>
        <v/>
      </c>
      <c r="BT274" s="416" t="str">
        <f t="shared" si="203"/>
        <v/>
      </c>
      <c r="BU274" s="416" t="str">
        <f t="shared" si="204"/>
        <v/>
      </c>
      <c r="BV274" s="416" t="str">
        <f t="shared" si="205"/>
        <v/>
      </c>
      <c r="BW274" s="416" t="str">
        <f t="shared" si="206"/>
        <v/>
      </c>
      <c r="BX274" s="416" t="str">
        <f t="shared" si="207"/>
        <v/>
      </c>
      <c r="BY274" s="416" t="str">
        <f t="shared" si="208"/>
        <v/>
      </c>
      <c r="BZ274" s="416" t="str">
        <f t="shared" si="209"/>
        <v/>
      </c>
      <c r="CA274" s="416" t="str">
        <f t="shared" si="210"/>
        <v/>
      </c>
      <c r="CB274" s="416" t="str">
        <f t="shared" si="211"/>
        <v/>
      </c>
      <c r="CC274" s="416" t="str">
        <f t="shared" si="212"/>
        <v/>
      </c>
      <c r="CD274" s="416" t="str">
        <f t="shared" si="213"/>
        <v/>
      </c>
      <c r="CE274" s="416" t="str">
        <f t="shared" si="214"/>
        <v/>
      </c>
      <c r="CF274" s="416" t="str">
        <f t="shared" si="215"/>
        <v/>
      </c>
      <c r="CG274" s="416" t="str">
        <f t="shared" si="216"/>
        <v/>
      </c>
      <c r="CH274" s="416" t="str">
        <f t="shared" si="217"/>
        <v/>
      </c>
      <c r="CI274" s="416" t="str">
        <f t="shared" si="218"/>
        <v/>
      </c>
      <c r="CJ274" s="416" t="str">
        <f t="shared" si="219"/>
        <v/>
      </c>
      <c r="CK274" s="416" t="str">
        <f t="shared" si="220"/>
        <v/>
      </c>
    </row>
    <row r="275" spans="1:89">
      <c r="A275" s="3" t="e">
        <v>#VALUE!</v>
      </c>
      <c r="B275" s="3">
        <v>0</v>
      </c>
      <c r="C275" s="3" t="str">
        <v>WS433-0</v>
      </c>
      <c r="D275" s="3">
        <v>0</v>
      </c>
      <c r="E275" s="3">
        <v>0</v>
      </c>
      <c r="F275" s="3" t="e">
        <f t="shared" si="180"/>
        <v>#VALUE!</v>
      </c>
      <c r="G275" s="3" t="e">
        <f t="shared" si="177"/>
        <v>#VALUE!</v>
      </c>
      <c r="H275" s="50" t="e">
        <f t="shared" si="178"/>
        <v>#VALUE!</v>
      </c>
      <c r="I275" s="50" t="e">
        <f t="shared" si="179"/>
        <v>#VALUE!</v>
      </c>
      <c r="J275" s="3" t="e" cm="1">
        <f t="array" ref="J275">_xlfn.TEXTSPLIT(I275,CHAR(10),,TRUE,0)</f>
        <v>#VALUE!</v>
      </c>
      <c r="AX275" s="416" t="e">
        <f t="shared" si="181"/>
        <v>#VALUE!</v>
      </c>
      <c r="AY275" s="416" t="str">
        <f t="shared" si="182"/>
        <v/>
      </c>
      <c r="AZ275" s="416" t="str">
        <f t="shared" si="183"/>
        <v/>
      </c>
      <c r="BA275" s="416" t="str">
        <f t="shared" si="184"/>
        <v/>
      </c>
      <c r="BB275" s="416" t="str">
        <f t="shared" si="185"/>
        <v/>
      </c>
      <c r="BC275" s="416" t="str">
        <f t="shared" si="186"/>
        <v/>
      </c>
      <c r="BD275" s="416" t="str">
        <f t="shared" si="187"/>
        <v/>
      </c>
      <c r="BE275" s="416" t="str">
        <f t="shared" si="188"/>
        <v/>
      </c>
      <c r="BF275" s="416" t="str">
        <f t="shared" si="189"/>
        <v/>
      </c>
      <c r="BG275" s="416" t="str">
        <f t="shared" si="190"/>
        <v/>
      </c>
      <c r="BH275" s="416" t="str">
        <f t="shared" si="191"/>
        <v/>
      </c>
      <c r="BI275" s="416" t="str">
        <f t="shared" si="192"/>
        <v/>
      </c>
      <c r="BJ275" s="416" t="str">
        <f t="shared" si="193"/>
        <v/>
      </c>
      <c r="BK275" s="416" t="str">
        <f t="shared" si="194"/>
        <v/>
      </c>
      <c r="BL275" s="416" t="str">
        <f t="shared" si="195"/>
        <v/>
      </c>
      <c r="BM275" s="416" t="str">
        <f t="shared" si="196"/>
        <v/>
      </c>
      <c r="BN275" s="416" t="str">
        <f t="shared" si="197"/>
        <v/>
      </c>
      <c r="BO275" s="416" t="str">
        <f t="shared" si="198"/>
        <v/>
      </c>
      <c r="BP275" s="416" t="str">
        <f t="shared" si="199"/>
        <v/>
      </c>
      <c r="BQ275" s="416" t="str">
        <f t="shared" si="200"/>
        <v/>
      </c>
      <c r="BR275" s="416" t="str">
        <f t="shared" si="201"/>
        <v/>
      </c>
      <c r="BS275" s="416" t="str">
        <f t="shared" si="202"/>
        <v/>
      </c>
      <c r="BT275" s="416" t="str">
        <f t="shared" si="203"/>
        <v/>
      </c>
      <c r="BU275" s="416" t="str">
        <f t="shared" si="204"/>
        <v/>
      </c>
      <c r="BV275" s="416" t="str">
        <f t="shared" si="205"/>
        <v/>
      </c>
      <c r="BW275" s="416" t="str">
        <f t="shared" si="206"/>
        <v/>
      </c>
      <c r="BX275" s="416" t="str">
        <f t="shared" si="207"/>
        <v/>
      </c>
      <c r="BY275" s="416" t="str">
        <f t="shared" si="208"/>
        <v/>
      </c>
      <c r="BZ275" s="416" t="str">
        <f t="shared" si="209"/>
        <v/>
      </c>
      <c r="CA275" s="416" t="str">
        <f t="shared" si="210"/>
        <v/>
      </c>
      <c r="CB275" s="416" t="str">
        <f t="shared" si="211"/>
        <v/>
      </c>
      <c r="CC275" s="416" t="str">
        <f t="shared" si="212"/>
        <v/>
      </c>
      <c r="CD275" s="416" t="str">
        <f t="shared" si="213"/>
        <v/>
      </c>
      <c r="CE275" s="416" t="str">
        <f t="shared" si="214"/>
        <v/>
      </c>
      <c r="CF275" s="416" t="str">
        <f t="shared" si="215"/>
        <v/>
      </c>
      <c r="CG275" s="416" t="str">
        <f t="shared" si="216"/>
        <v/>
      </c>
      <c r="CH275" s="416" t="str">
        <f t="shared" si="217"/>
        <v/>
      </c>
      <c r="CI275" s="416" t="str">
        <f t="shared" si="218"/>
        <v/>
      </c>
      <c r="CJ275" s="416" t="str">
        <f t="shared" si="219"/>
        <v/>
      </c>
      <c r="CK275" s="416" t="str">
        <f t="shared" si="220"/>
        <v/>
      </c>
    </row>
    <row r="276" spans="1:89">
      <c r="A276" s="3" t="e">
        <v>#VALUE!</v>
      </c>
      <c r="B276" s="3">
        <v>0</v>
      </c>
      <c r="C276" s="3" t="str">
        <v>WS433-0</v>
      </c>
      <c r="D276" s="3">
        <v>0</v>
      </c>
      <c r="E276" s="3">
        <v>0</v>
      </c>
      <c r="F276" s="3" t="e">
        <f t="shared" si="180"/>
        <v>#VALUE!</v>
      </c>
      <c r="G276" s="3" t="e">
        <f t="shared" si="177"/>
        <v>#VALUE!</v>
      </c>
      <c r="H276" s="50" t="e">
        <f t="shared" si="178"/>
        <v>#VALUE!</v>
      </c>
      <c r="I276" s="50" t="e">
        <f t="shared" si="179"/>
        <v>#VALUE!</v>
      </c>
      <c r="J276" s="3" t="e" cm="1">
        <f t="array" ref="J276">_xlfn.TEXTSPLIT(I276,CHAR(10),,TRUE,0)</f>
        <v>#VALUE!</v>
      </c>
      <c r="AX276" s="416" t="e">
        <f t="shared" si="181"/>
        <v>#VALUE!</v>
      </c>
      <c r="AY276" s="416" t="str">
        <f t="shared" si="182"/>
        <v/>
      </c>
      <c r="AZ276" s="416" t="str">
        <f t="shared" si="183"/>
        <v/>
      </c>
      <c r="BA276" s="416" t="str">
        <f t="shared" si="184"/>
        <v/>
      </c>
      <c r="BB276" s="416" t="str">
        <f t="shared" si="185"/>
        <v/>
      </c>
      <c r="BC276" s="416" t="str">
        <f t="shared" si="186"/>
        <v/>
      </c>
      <c r="BD276" s="416" t="str">
        <f t="shared" si="187"/>
        <v/>
      </c>
      <c r="BE276" s="416" t="str">
        <f t="shared" si="188"/>
        <v/>
      </c>
      <c r="BF276" s="416" t="str">
        <f t="shared" si="189"/>
        <v/>
      </c>
      <c r="BG276" s="416" t="str">
        <f t="shared" si="190"/>
        <v/>
      </c>
      <c r="BH276" s="416" t="str">
        <f t="shared" si="191"/>
        <v/>
      </c>
      <c r="BI276" s="416" t="str">
        <f t="shared" si="192"/>
        <v/>
      </c>
      <c r="BJ276" s="416" t="str">
        <f t="shared" si="193"/>
        <v/>
      </c>
      <c r="BK276" s="416" t="str">
        <f t="shared" si="194"/>
        <v/>
      </c>
      <c r="BL276" s="416" t="str">
        <f t="shared" si="195"/>
        <v/>
      </c>
      <c r="BM276" s="416" t="str">
        <f t="shared" si="196"/>
        <v/>
      </c>
      <c r="BN276" s="416" t="str">
        <f t="shared" si="197"/>
        <v/>
      </c>
      <c r="BO276" s="416" t="str">
        <f t="shared" si="198"/>
        <v/>
      </c>
      <c r="BP276" s="416" t="str">
        <f t="shared" si="199"/>
        <v/>
      </c>
      <c r="BQ276" s="416" t="str">
        <f t="shared" si="200"/>
        <v/>
      </c>
      <c r="BR276" s="416" t="str">
        <f t="shared" si="201"/>
        <v/>
      </c>
      <c r="BS276" s="416" t="str">
        <f t="shared" si="202"/>
        <v/>
      </c>
      <c r="BT276" s="416" t="str">
        <f t="shared" si="203"/>
        <v/>
      </c>
      <c r="BU276" s="416" t="str">
        <f t="shared" si="204"/>
        <v/>
      </c>
      <c r="BV276" s="416" t="str">
        <f t="shared" si="205"/>
        <v/>
      </c>
      <c r="BW276" s="416" t="str">
        <f t="shared" si="206"/>
        <v/>
      </c>
      <c r="BX276" s="416" t="str">
        <f t="shared" si="207"/>
        <v/>
      </c>
      <c r="BY276" s="416" t="str">
        <f t="shared" si="208"/>
        <v/>
      </c>
      <c r="BZ276" s="416" t="str">
        <f t="shared" si="209"/>
        <v/>
      </c>
      <c r="CA276" s="416" t="str">
        <f t="shared" si="210"/>
        <v/>
      </c>
      <c r="CB276" s="416" t="str">
        <f t="shared" si="211"/>
        <v/>
      </c>
      <c r="CC276" s="416" t="str">
        <f t="shared" si="212"/>
        <v/>
      </c>
      <c r="CD276" s="416" t="str">
        <f t="shared" si="213"/>
        <v/>
      </c>
      <c r="CE276" s="416" t="str">
        <f t="shared" si="214"/>
        <v/>
      </c>
      <c r="CF276" s="416" t="str">
        <f t="shared" si="215"/>
        <v/>
      </c>
      <c r="CG276" s="416" t="str">
        <f t="shared" si="216"/>
        <v/>
      </c>
      <c r="CH276" s="416" t="str">
        <f t="shared" si="217"/>
        <v/>
      </c>
      <c r="CI276" s="416" t="str">
        <f t="shared" si="218"/>
        <v/>
      </c>
      <c r="CJ276" s="416" t="str">
        <f t="shared" si="219"/>
        <v/>
      </c>
      <c r="CK276" s="416" t="str">
        <f t="shared" si="220"/>
        <v/>
      </c>
    </row>
    <row r="277" spans="1:89">
      <c r="A277" s="3" t="e">
        <v>#VALUE!</v>
      </c>
      <c r="B277" s="3">
        <v>0</v>
      </c>
      <c r="C277" s="3" t="str">
        <v>WS433-0</v>
      </c>
      <c r="D277" s="3">
        <v>0</v>
      </c>
      <c r="E277" s="3">
        <v>0</v>
      </c>
      <c r="F277" s="3" t="e">
        <f t="shared" si="180"/>
        <v>#VALUE!</v>
      </c>
      <c r="G277" s="3" t="e">
        <f t="shared" si="177"/>
        <v>#VALUE!</v>
      </c>
      <c r="H277" s="50" t="e">
        <f t="shared" si="178"/>
        <v>#VALUE!</v>
      </c>
      <c r="I277" s="50" t="e">
        <f t="shared" si="179"/>
        <v>#VALUE!</v>
      </c>
      <c r="J277" s="3" t="e" cm="1">
        <f t="array" ref="J277">_xlfn.TEXTSPLIT(I277,CHAR(10),,TRUE,0)</f>
        <v>#VALUE!</v>
      </c>
      <c r="AX277" s="416" t="e">
        <f t="shared" si="181"/>
        <v>#VALUE!</v>
      </c>
      <c r="AY277" s="416" t="str">
        <f t="shared" si="182"/>
        <v/>
      </c>
      <c r="AZ277" s="416" t="str">
        <f t="shared" si="183"/>
        <v/>
      </c>
      <c r="BA277" s="416" t="str">
        <f t="shared" si="184"/>
        <v/>
      </c>
      <c r="BB277" s="416" t="str">
        <f t="shared" si="185"/>
        <v/>
      </c>
      <c r="BC277" s="416" t="str">
        <f t="shared" si="186"/>
        <v/>
      </c>
      <c r="BD277" s="416" t="str">
        <f t="shared" si="187"/>
        <v/>
      </c>
      <c r="BE277" s="416" t="str">
        <f t="shared" si="188"/>
        <v/>
      </c>
      <c r="BF277" s="416" t="str">
        <f t="shared" si="189"/>
        <v/>
      </c>
      <c r="BG277" s="416" t="str">
        <f t="shared" si="190"/>
        <v/>
      </c>
      <c r="BH277" s="416" t="str">
        <f t="shared" si="191"/>
        <v/>
      </c>
      <c r="BI277" s="416" t="str">
        <f t="shared" si="192"/>
        <v/>
      </c>
      <c r="BJ277" s="416" t="str">
        <f t="shared" si="193"/>
        <v/>
      </c>
      <c r="BK277" s="416" t="str">
        <f t="shared" si="194"/>
        <v/>
      </c>
      <c r="BL277" s="416" t="str">
        <f t="shared" si="195"/>
        <v/>
      </c>
      <c r="BM277" s="416" t="str">
        <f t="shared" si="196"/>
        <v/>
      </c>
      <c r="BN277" s="416" t="str">
        <f t="shared" si="197"/>
        <v/>
      </c>
      <c r="BO277" s="416" t="str">
        <f t="shared" si="198"/>
        <v/>
      </c>
      <c r="BP277" s="416" t="str">
        <f t="shared" si="199"/>
        <v/>
      </c>
      <c r="BQ277" s="416" t="str">
        <f t="shared" si="200"/>
        <v/>
      </c>
      <c r="BR277" s="416" t="str">
        <f t="shared" si="201"/>
        <v/>
      </c>
      <c r="BS277" s="416" t="str">
        <f t="shared" si="202"/>
        <v/>
      </c>
      <c r="BT277" s="416" t="str">
        <f t="shared" si="203"/>
        <v/>
      </c>
      <c r="BU277" s="416" t="str">
        <f t="shared" si="204"/>
        <v/>
      </c>
      <c r="BV277" s="416" t="str">
        <f t="shared" si="205"/>
        <v/>
      </c>
      <c r="BW277" s="416" t="str">
        <f t="shared" si="206"/>
        <v/>
      </c>
      <c r="BX277" s="416" t="str">
        <f t="shared" si="207"/>
        <v/>
      </c>
      <c r="BY277" s="416" t="str">
        <f t="shared" si="208"/>
        <v/>
      </c>
      <c r="BZ277" s="416" t="str">
        <f t="shared" si="209"/>
        <v/>
      </c>
      <c r="CA277" s="416" t="str">
        <f t="shared" si="210"/>
        <v/>
      </c>
      <c r="CB277" s="416" t="str">
        <f t="shared" si="211"/>
        <v/>
      </c>
      <c r="CC277" s="416" t="str">
        <f t="shared" si="212"/>
        <v/>
      </c>
      <c r="CD277" s="416" t="str">
        <f t="shared" si="213"/>
        <v/>
      </c>
      <c r="CE277" s="416" t="str">
        <f t="shared" si="214"/>
        <v/>
      </c>
      <c r="CF277" s="416" t="str">
        <f t="shared" si="215"/>
        <v/>
      </c>
      <c r="CG277" s="416" t="str">
        <f t="shared" si="216"/>
        <v/>
      </c>
      <c r="CH277" s="416" t="str">
        <f t="shared" si="217"/>
        <v/>
      </c>
      <c r="CI277" s="416" t="str">
        <f t="shared" si="218"/>
        <v/>
      </c>
      <c r="CJ277" s="416" t="str">
        <f t="shared" si="219"/>
        <v/>
      </c>
      <c r="CK277" s="416" t="str">
        <f t="shared" si="220"/>
        <v/>
      </c>
    </row>
    <row r="278" spans="1:89">
      <c r="A278" s="3" t="e">
        <v>#VALUE!</v>
      </c>
      <c r="B278" s="3">
        <v>0</v>
      </c>
      <c r="C278" s="3" t="str">
        <v>WS433-0</v>
      </c>
      <c r="D278" s="3">
        <v>0</v>
      </c>
      <c r="E278" s="3">
        <v>0</v>
      </c>
      <c r="F278" s="3" t="e">
        <f t="shared" si="180"/>
        <v>#VALUE!</v>
      </c>
      <c r="G278" s="3" t="e">
        <f t="shared" si="177"/>
        <v>#VALUE!</v>
      </c>
      <c r="H278" s="50" t="e">
        <f t="shared" si="178"/>
        <v>#VALUE!</v>
      </c>
      <c r="I278" s="50" t="e">
        <f t="shared" si="179"/>
        <v>#VALUE!</v>
      </c>
      <c r="J278" s="3" t="e" cm="1">
        <f t="array" ref="J278">_xlfn.TEXTSPLIT(I278,CHAR(10),,TRUE,0)</f>
        <v>#VALUE!</v>
      </c>
      <c r="AX278" s="416" t="e">
        <f t="shared" si="181"/>
        <v>#VALUE!</v>
      </c>
      <c r="AY278" s="416" t="str">
        <f t="shared" si="182"/>
        <v/>
      </c>
      <c r="AZ278" s="416" t="str">
        <f t="shared" si="183"/>
        <v/>
      </c>
      <c r="BA278" s="416" t="str">
        <f t="shared" si="184"/>
        <v/>
      </c>
      <c r="BB278" s="416" t="str">
        <f t="shared" si="185"/>
        <v/>
      </c>
      <c r="BC278" s="416" t="str">
        <f t="shared" si="186"/>
        <v/>
      </c>
      <c r="BD278" s="416" t="str">
        <f t="shared" si="187"/>
        <v/>
      </c>
      <c r="BE278" s="416" t="str">
        <f t="shared" si="188"/>
        <v/>
      </c>
      <c r="BF278" s="416" t="str">
        <f t="shared" si="189"/>
        <v/>
      </c>
      <c r="BG278" s="416" t="str">
        <f t="shared" si="190"/>
        <v/>
      </c>
      <c r="BH278" s="416" t="str">
        <f t="shared" si="191"/>
        <v/>
      </c>
      <c r="BI278" s="416" t="str">
        <f t="shared" si="192"/>
        <v/>
      </c>
      <c r="BJ278" s="416" t="str">
        <f t="shared" si="193"/>
        <v/>
      </c>
      <c r="BK278" s="416" t="str">
        <f t="shared" si="194"/>
        <v/>
      </c>
      <c r="BL278" s="416" t="str">
        <f t="shared" si="195"/>
        <v/>
      </c>
      <c r="BM278" s="416" t="str">
        <f t="shared" si="196"/>
        <v/>
      </c>
      <c r="BN278" s="416" t="str">
        <f t="shared" si="197"/>
        <v/>
      </c>
      <c r="BO278" s="416" t="str">
        <f t="shared" si="198"/>
        <v/>
      </c>
      <c r="BP278" s="416" t="str">
        <f t="shared" si="199"/>
        <v/>
      </c>
      <c r="BQ278" s="416" t="str">
        <f t="shared" si="200"/>
        <v/>
      </c>
      <c r="BR278" s="416" t="str">
        <f t="shared" si="201"/>
        <v/>
      </c>
      <c r="BS278" s="416" t="str">
        <f t="shared" si="202"/>
        <v/>
      </c>
      <c r="BT278" s="416" t="str">
        <f t="shared" si="203"/>
        <v/>
      </c>
      <c r="BU278" s="416" t="str">
        <f t="shared" si="204"/>
        <v/>
      </c>
      <c r="BV278" s="416" t="str">
        <f t="shared" si="205"/>
        <v/>
      </c>
      <c r="BW278" s="416" t="str">
        <f t="shared" si="206"/>
        <v/>
      </c>
      <c r="BX278" s="416" t="str">
        <f t="shared" si="207"/>
        <v/>
      </c>
      <c r="BY278" s="416" t="str">
        <f t="shared" si="208"/>
        <v/>
      </c>
      <c r="BZ278" s="416" t="str">
        <f t="shared" si="209"/>
        <v/>
      </c>
      <c r="CA278" s="416" t="str">
        <f t="shared" si="210"/>
        <v/>
      </c>
      <c r="CB278" s="416" t="str">
        <f t="shared" si="211"/>
        <v/>
      </c>
      <c r="CC278" s="416" t="str">
        <f t="shared" si="212"/>
        <v/>
      </c>
      <c r="CD278" s="416" t="str">
        <f t="shared" si="213"/>
        <v/>
      </c>
      <c r="CE278" s="416" t="str">
        <f t="shared" si="214"/>
        <v/>
      </c>
      <c r="CF278" s="416" t="str">
        <f t="shared" si="215"/>
        <v/>
      </c>
      <c r="CG278" s="416" t="str">
        <f t="shared" si="216"/>
        <v/>
      </c>
      <c r="CH278" s="416" t="str">
        <f t="shared" si="217"/>
        <v/>
      </c>
      <c r="CI278" s="416" t="str">
        <f t="shared" si="218"/>
        <v/>
      </c>
      <c r="CJ278" s="416" t="str">
        <f t="shared" si="219"/>
        <v/>
      </c>
      <c r="CK278" s="416" t="str">
        <f t="shared" si="220"/>
        <v/>
      </c>
    </row>
    <row r="279" spans="1:89">
      <c r="A279" s="3" t="e">
        <v>#VALUE!</v>
      </c>
      <c r="B279" s="3">
        <v>0</v>
      </c>
      <c r="C279" s="3" t="str">
        <v>WS433-0</v>
      </c>
      <c r="D279" s="3">
        <v>0</v>
      </c>
      <c r="E279" s="3">
        <v>0</v>
      </c>
      <c r="F279" s="3" t="e">
        <f t="shared" si="180"/>
        <v>#VALUE!</v>
      </c>
      <c r="G279" s="3" t="e">
        <f t="shared" si="177"/>
        <v>#VALUE!</v>
      </c>
      <c r="H279" s="50" t="e">
        <f t="shared" si="178"/>
        <v>#VALUE!</v>
      </c>
      <c r="I279" s="50" t="e">
        <f t="shared" si="179"/>
        <v>#VALUE!</v>
      </c>
      <c r="J279" s="3" t="e" cm="1">
        <f t="array" ref="J279">_xlfn.TEXTSPLIT(I279,CHAR(10),,TRUE,0)</f>
        <v>#VALUE!</v>
      </c>
      <c r="AX279" s="416" t="e">
        <f t="shared" si="181"/>
        <v>#VALUE!</v>
      </c>
      <c r="AY279" s="416" t="str">
        <f t="shared" si="182"/>
        <v/>
      </c>
      <c r="AZ279" s="416" t="str">
        <f t="shared" si="183"/>
        <v/>
      </c>
      <c r="BA279" s="416" t="str">
        <f t="shared" si="184"/>
        <v/>
      </c>
      <c r="BB279" s="416" t="str">
        <f t="shared" si="185"/>
        <v/>
      </c>
      <c r="BC279" s="416" t="str">
        <f t="shared" si="186"/>
        <v/>
      </c>
      <c r="BD279" s="416" t="str">
        <f t="shared" si="187"/>
        <v/>
      </c>
      <c r="BE279" s="416" t="str">
        <f t="shared" si="188"/>
        <v/>
      </c>
      <c r="BF279" s="416" t="str">
        <f t="shared" si="189"/>
        <v/>
      </c>
      <c r="BG279" s="416" t="str">
        <f t="shared" si="190"/>
        <v/>
      </c>
      <c r="BH279" s="416" t="str">
        <f t="shared" si="191"/>
        <v/>
      </c>
      <c r="BI279" s="416" t="str">
        <f t="shared" si="192"/>
        <v/>
      </c>
      <c r="BJ279" s="416" t="str">
        <f t="shared" si="193"/>
        <v/>
      </c>
      <c r="BK279" s="416" t="str">
        <f t="shared" si="194"/>
        <v/>
      </c>
      <c r="BL279" s="416" t="str">
        <f t="shared" si="195"/>
        <v/>
      </c>
      <c r="BM279" s="416" t="str">
        <f t="shared" si="196"/>
        <v/>
      </c>
      <c r="BN279" s="416" t="str">
        <f t="shared" si="197"/>
        <v/>
      </c>
      <c r="BO279" s="416" t="str">
        <f t="shared" si="198"/>
        <v/>
      </c>
      <c r="BP279" s="416" t="str">
        <f t="shared" si="199"/>
        <v/>
      </c>
      <c r="BQ279" s="416" t="str">
        <f t="shared" si="200"/>
        <v/>
      </c>
      <c r="BR279" s="416" t="str">
        <f t="shared" si="201"/>
        <v/>
      </c>
      <c r="BS279" s="416" t="str">
        <f t="shared" si="202"/>
        <v/>
      </c>
      <c r="BT279" s="416" t="str">
        <f t="shared" si="203"/>
        <v/>
      </c>
      <c r="BU279" s="416" t="str">
        <f t="shared" si="204"/>
        <v/>
      </c>
      <c r="BV279" s="416" t="str">
        <f t="shared" si="205"/>
        <v/>
      </c>
      <c r="BW279" s="416" t="str">
        <f t="shared" si="206"/>
        <v/>
      </c>
      <c r="BX279" s="416" t="str">
        <f t="shared" si="207"/>
        <v/>
      </c>
      <c r="BY279" s="416" t="str">
        <f t="shared" si="208"/>
        <v/>
      </c>
      <c r="BZ279" s="416" t="str">
        <f t="shared" si="209"/>
        <v/>
      </c>
      <c r="CA279" s="416" t="str">
        <f t="shared" si="210"/>
        <v/>
      </c>
      <c r="CB279" s="416" t="str">
        <f t="shared" si="211"/>
        <v/>
      </c>
      <c r="CC279" s="416" t="str">
        <f t="shared" si="212"/>
        <v/>
      </c>
      <c r="CD279" s="416" t="str">
        <f t="shared" si="213"/>
        <v/>
      </c>
      <c r="CE279" s="416" t="str">
        <f t="shared" si="214"/>
        <v/>
      </c>
      <c r="CF279" s="416" t="str">
        <f t="shared" si="215"/>
        <v/>
      </c>
      <c r="CG279" s="416" t="str">
        <f t="shared" si="216"/>
        <v/>
      </c>
      <c r="CH279" s="416" t="str">
        <f t="shared" si="217"/>
        <v/>
      </c>
      <c r="CI279" s="416" t="str">
        <f t="shared" si="218"/>
        <v/>
      </c>
      <c r="CJ279" s="416" t="str">
        <f t="shared" si="219"/>
        <v/>
      </c>
      <c r="CK279" s="416" t="str">
        <f t="shared" si="220"/>
        <v/>
      </c>
    </row>
    <row r="280" spans="1:89">
      <c r="A280" s="3" t="e">
        <v>#VALUE!</v>
      </c>
      <c r="B280" s="3">
        <v>0</v>
      </c>
      <c r="C280" s="3" t="str">
        <v>WS433-0</v>
      </c>
      <c r="D280" s="3">
        <v>0</v>
      </c>
      <c r="E280" s="3">
        <v>0</v>
      </c>
      <c r="F280" s="3" t="e">
        <f t="shared" si="180"/>
        <v>#VALUE!</v>
      </c>
      <c r="G280" s="3" t="e">
        <f t="shared" si="177"/>
        <v>#VALUE!</v>
      </c>
      <c r="H280" s="50" t="e">
        <f t="shared" si="178"/>
        <v>#VALUE!</v>
      </c>
      <c r="I280" s="50" t="e">
        <f t="shared" si="179"/>
        <v>#VALUE!</v>
      </c>
      <c r="J280" s="3" t="e" cm="1">
        <f t="array" ref="J280">_xlfn.TEXTSPLIT(I280,CHAR(10),,TRUE,0)</f>
        <v>#VALUE!</v>
      </c>
      <c r="AX280" s="416" t="e">
        <f t="shared" si="181"/>
        <v>#VALUE!</v>
      </c>
      <c r="AY280" s="416" t="str">
        <f t="shared" si="182"/>
        <v/>
      </c>
      <c r="AZ280" s="416" t="str">
        <f t="shared" si="183"/>
        <v/>
      </c>
      <c r="BA280" s="416" t="str">
        <f t="shared" si="184"/>
        <v/>
      </c>
      <c r="BB280" s="416" t="str">
        <f t="shared" si="185"/>
        <v/>
      </c>
      <c r="BC280" s="416" t="str">
        <f t="shared" si="186"/>
        <v/>
      </c>
      <c r="BD280" s="416" t="str">
        <f t="shared" si="187"/>
        <v/>
      </c>
      <c r="BE280" s="416" t="str">
        <f t="shared" si="188"/>
        <v/>
      </c>
      <c r="BF280" s="416" t="str">
        <f t="shared" si="189"/>
        <v/>
      </c>
      <c r="BG280" s="416" t="str">
        <f t="shared" si="190"/>
        <v/>
      </c>
      <c r="BH280" s="416" t="str">
        <f t="shared" si="191"/>
        <v/>
      </c>
      <c r="BI280" s="416" t="str">
        <f t="shared" si="192"/>
        <v/>
      </c>
      <c r="BJ280" s="416" t="str">
        <f t="shared" si="193"/>
        <v/>
      </c>
      <c r="BK280" s="416" t="str">
        <f t="shared" si="194"/>
        <v/>
      </c>
      <c r="BL280" s="416" t="str">
        <f t="shared" si="195"/>
        <v/>
      </c>
      <c r="BM280" s="416" t="str">
        <f t="shared" si="196"/>
        <v/>
      </c>
      <c r="BN280" s="416" t="str">
        <f t="shared" si="197"/>
        <v/>
      </c>
      <c r="BO280" s="416" t="str">
        <f t="shared" si="198"/>
        <v/>
      </c>
      <c r="BP280" s="416" t="str">
        <f t="shared" si="199"/>
        <v/>
      </c>
      <c r="BQ280" s="416" t="str">
        <f t="shared" si="200"/>
        <v/>
      </c>
      <c r="BR280" s="416" t="str">
        <f t="shared" si="201"/>
        <v/>
      </c>
      <c r="BS280" s="416" t="str">
        <f t="shared" si="202"/>
        <v/>
      </c>
      <c r="BT280" s="416" t="str">
        <f t="shared" si="203"/>
        <v/>
      </c>
      <c r="BU280" s="416" t="str">
        <f t="shared" si="204"/>
        <v/>
      </c>
      <c r="BV280" s="416" t="str">
        <f t="shared" si="205"/>
        <v/>
      </c>
      <c r="BW280" s="416" t="str">
        <f t="shared" si="206"/>
        <v/>
      </c>
      <c r="BX280" s="416" t="str">
        <f t="shared" si="207"/>
        <v/>
      </c>
      <c r="BY280" s="416" t="str">
        <f t="shared" si="208"/>
        <v/>
      </c>
      <c r="BZ280" s="416" t="str">
        <f t="shared" si="209"/>
        <v/>
      </c>
      <c r="CA280" s="416" t="str">
        <f t="shared" si="210"/>
        <v/>
      </c>
      <c r="CB280" s="416" t="str">
        <f t="shared" si="211"/>
        <v/>
      </c>
      <c r="CC280" s="416" t="str">
        <f t="shared" si="212"/>
        <v/>
      </c>
      <c r="CD280" s="416" t="str">
        <f t="shared" si="213"/>
        <v/>
      </c>
      <c r="CE280" s="416" t="str">
        <f t="shared" si="214"/>
        <v/>
      </c>
      <c r="CF280" s="416" t="str">
        <f t="shared" si="215"/>
        <v/>
      </c>
      <c r="CG280" s="416" t="str">
        <f t="shared" si="216"/>
        <v/>
      </c>
      <c r="CH280" s="416" t="str">
        <f t="shared" si="217"/>
        <v/>
      </c>
      <c r="CI280" s="416" t="str">
        <f t="shared" si="218"/>
        <v/>
      </c>
      <c r="CJ280" s="416" t="str">
        <f t="shared" si="219"/>
        <v/>
      </c>
      <c r="CK280" s="416" t="str">
        <f t="shared" si="220"/>
        <v/>
      </c>
    </row>
    <row r="281" spans="1:89">
      <c r="A281" s="3" t="e">
        <v>#VALUE!</v>
      </c>
      <c r="B281" s="3">
        <v>0</v>
      </c>
      <c r="C281" s="3" t="str">
        <v>WS433-0</v>
      </c>
      <c r="D281" s="3">
        <v>0</v>
      </c>
      <c r="E281" s="3">
        <v>0</v>
      </c>
      <c r="F281" s="3" t="e">
        <f t="shared" si="180"/>
        <v>#VALUE!</v>
      </c>
      <c r="G281" s="3" t="e">
        <f t="shared" si="177"/>
        <v>#VALUE!</v>
      </c>
      <c r="H281" s="50" t="e">
        <f t="shared" si="178"/>
        <v>#VALUE!</v>
      </c>
      <c r="I281" s="50" t="e">
        <f t="shared" si="179"/>
        <v>#VALUE!</v>
      </c>
      <c r="J281" s="3" t="e" cm="1">
        <f t="array" ref="J281">_xlfn.TEXTSPLIT(I281,CHAR(10),,TRUE,0)</f>
        <v>#VALUE!</v>
      </c>
      <c r="AX281" s="416" t="e">
        <f t="shared" si="181"/>
        <v>#VALUE!</v>
      </c>
      <c r="AY281" s="416" t="str">
        <f t="shared" si="182"/>
        <v/>
      </c>
      <c r="AZ281" s="416" t="str">
        <f t="shared" si="183"/>
        <v/>
      </c>
      <c r="BA281" s="416" t="str">
        <f t="shared" si="184"/>
        <v/>
      </c>
      <c r="BB281" s="416" t="str">
        <f t="shared" si="185"/>
        <v/>
      </c>
      <c r="BC281" s="416" t="str">
        <f t="shared" si="186"/>
        <v/>
      </c>
      <c r="BD281" s="416" t="str">
        <f t="shared" si="187"/>
        <v/>
      </c>
      <c r="BE281" s="416" t="str">
        <f t="shared" si="188"/>
        <v/>
      </c>
      <c r="BF281" s="416" t="str">
        <f t="shared" si="189"/>
        <v/>
      </c>
      <c r="BG281" s="416" t="str">
        <f t="shared" si="190"/>
        <v/>
      </c>
      <c r="BH281" s="416" t="str">
        <f t="shared" si="191"/>
        <v/>
      </c>
      <c r="BI281" s="416" t="str">
        <f t="shared" si="192"/>
        <v/>
      </c>
      <c r="BJ281" s="416" t="str">
        <f t="shared" si="193"/>
        <v/>
      </c>
      <c r="BK281" s="416" t="str">
        <f t="shared" si="194"/>
        <v/>
      </c>
      <c r="BL281" s="416" t="str">
        <f t="shared" si="195"/>
        <v/>
      </c>
      <c r="BM281" s="416" t="str">
        <f t="shared" si="196"/>
        <v/>
      </c>
      <c r="BN281" s="416" t="str">
        <f t="shared" si="197"/>
        <v/>
      </c>
      <c r="BO281" s="416" t="str">
        <f t="shared" si="198"/>
        <v/>
      </c>
      <c r="BP281" s="416" t="str">
        <f t="shared" si="199"/>
        <v/>
      </c>
      <c r="BQ281" s="416" t="str">
        <f t="shared" si="200"/>
        <v/>
      </c>
      <c r="BR281" s="416" t="str">
        <f t="shared" si="201"/>
        <v/>
      </c>
      <c r="BS281" s="416" t="str">
        <f t="shared" si="202"/>
        <v/>
      </c>
      <c r="BT281" s="416" t="str">
        <f t="shared" si="203"/>
        <v/>
      </c>
      <c r="BU281" s="416" t="str">
        <f t="shared" si="204"/>
        <v/>
      </c>
      <c r="BV281" s="416" t="str">
        <f t="shared" si="205"/>
        <v/>
      </c>
      <c r="BW281" s="416" t="str">
        <f t="shared" si="206"/>
        <v/>
      </c>
      <c r="BX281" s="416" t="str">
        <f t="shared" si="207"/>
        <v/>
      </c>
      <c r="BY281" s="416" t="str">
        <f t="shared" si="208"/>
        <v/>
      </c>
      <c r="BZ281" s="416" t="str">
        <f t="shared" si="209"/>
        <v/>
      </c>
      <c r="CA281" s="416" t="str">
        <f t="shared" si="210"/>
        <v/>
      </c>
      <c r="CB281" s="416" t="str">
        <f t="shared" si="211"/>
        <v/>
      </c>
      <c r="CC281" s="416" t="str">
        <f t="shared" si="212"/>
        <v/>
      </c>
      <c r="CD281" s="416" t="str">
        <f t="shared" si="213"/>
        <v/>
      </c>
      <c r="CE281" s="416" t="str">
        <f t="shared" si="214"/>
        <v/>
      </c>
      <c r="CF281" s="416" t="str">
        <f t="shared" si="215"/>
        <v/>
      </c>
      <c r="CG281" s="416" t="str">
        <f t="shared" si="216"/>
        <v/>
      </c>
      <c r="CH281" s="416" t="str">
        <f t="shared" si="217"/>
        <v/>
      </c>
      <c r="CI281" s="416" t="str">
        <f t="shared" si="218"/>
        <v/>
      </c>
      <c r="CJ281" s="416" t="str">
        <f t="shared" si="219"/>
        <v/>
      </c>
      <c r="CK281" s="416" t="str">
        <f t="shared" si="220"/>
        <v/>
      </c>
    </row>
    <row r="282" spans="1:89">
      <c r="A282" s="3" t="e">
        <v>#VALUE!</v>
      </c>
      <c r="B282" s="3">
        <v>0</v>
      </c>
      <c r="C282" s="3" t="str">
        <v>WS433-0</v>
      </c>
      <c r="D282" s="3">
        <v>0</v>
      </c>
      <c r="E282" s="3">
        <v>0</v>
      </c>
      <c r="F282" s="3" t="e">
        <f t="shared" si="180"/>
        <v>#VALUE!</v>
      </c>
      <c r="G282" s="3" t="e">
        <f t="shared" si="177"/>
        <v>#VALUE!</v>
      </c>
      <c r="H282" s="50" t="e">
        <f t="shared" si="178"/>
        <v>#VALUE!</v>
      </c>
      <c r="I282" s="50" t="e">
        <f t="shared" si="179"/>
        <v>#VALUE!</v>
      </c>
      <c r="J282" s="3" t="e" cm="1">
        <f t="array" ref="J282">_xlfn.TEXTSPLIT(I282,CHAR(10),,TRUE,0)</f>
        <v>#VALUE!</v>
      </c>
      <c r="AX282" s="416" t="e">
        <f t="shared" si="181"/>
        <v>#VALUE!</v>
      </c>
      <c r="AY282" s="416" t="str">
        <f t="shared" si="182"/>
        <v/>
      </c>
      <c r="AZ282" s="416" t="str">
        <f t="shared" si="183"/>
        <v/>
      </c>
      <c r="BA282" s="416" t="str">
        <f t="shared" si="184"/>
        <v/>
      </c>
      <c r="BB282" s="416" t="str">
        <f t="shared" si="185"/>
        <v/>
      </c>
      <c r="BC282" s="416" t="str">
        <f t="shared" si="186"/>
        <v/>
      </c>
      <c r="BD282" s="416" t="str">
        <f t="shared" si="187"/>
        <v/>
      </c>
      <c r="BE282" s="416" t="str">
        <f t="shared" si="188"/>
        <v/>
      </c>
      <c r="BF282" s="416" t="str">
        <f t="shared" si="189"/>
        <v/>
      </c>
      <c r="BG282" s="416" t="str">
        <f t="shared" si="190"/>
        <v/>
      </c>
      <c r="BH282" s="416" t="str">
        <f t="shared" si="191"/>
        <v/>
      </c>
      <c r="BI282" s="416" t="str">
        <f t="shared" si="192"/>
        <v/>
      </c>
      <c r="BJ282" s="416" t="str">
        <f t="shared" si="193"/>
        <v/>
      </c>
      <c r="BK282" s="416" t="str">
        <f t="shared" si="194"/>
        <v/>
      </c>
      <c r="BL282" s="416" t="str">
        <f t="shared" si="195"/>
        <v/>
      </c>
      <c r="BM282" s="416" t="str">
        <f t="shared" si="196"/>
        <v/>
      </c>
      <c r="BN282" s="416" t="str">
        <f t="shared" si="197"/>
        <v/>
      </c>
      <c r="BO282" s="416" t="str">
        <f t="shared" si="198"/>
        <v/>
      </c>
      <c r="BP282" s="416" t="str">
        <f t="shared" si="199"/>
        <v/>
      </c>
      <c r="BQ282" s="416" t="str">
        <f t="shared" si="200"/>
        <v/>
      </c>
      <c r="BR282" s="416" t="str">
        <f t="shared" si="201"/>
        <v/>
      </c>
      <c r="BS282" s="416" t="str">
        <f t="shared" si="202"/>
        <v/>
      </c>
      <c r="BT282" s="416" t="str">
        <f t="shared" si="203"/>
        <v/>
      </c>
      <c r="BU282" s="416" t="str">
        <f t="shared" si="204"/>
        <v/>
      </c>
      <c r="BV282" s="416" t="str">
        <f t="shared" si="205"/>
        <v/>
      </c>
      <c r="BW282" s="416" t="str">
        <f t="shared" si="206"/>
        <v/>
      </c>
      <c r="BX282" s="416" t="str">
        <f t="shared" si="207"/>
        <v/>
      </c>
      <c r="BY282" s="416" t="str">
        <f t="shared" si="208"/>
        <v/>
      </c>
      <c r="BZ282" s="416" t="str">
        <f t="shared" si="209"/>
        <v/>
      </c>
      <c r="CA282" s="416" t="str">
        <f t="shared" si="210"/>
        <v/>
      </c>
      <c r="CB282" s="416" t="str">
        <f t="shared" si="211"/>
        <v/>
      </c>
      <c r="CC282" s="416" t="str">
        <f t="shared" si="212"/>
        <v/>
      </c>
      <c r="CD282" s="416" t="str">
        <f t="shared" si="213"/>
        <v/>
      </c>
      <c r="CE282" s="416" t="str">
        <f t="shared" si="214"/>
        <v/>
      </c>
      <c r="CF282" s="416" t="str">
        <f t="shared" si="215"/>
        <v/>
      </c>
      <c r="CG282" s="416" t="str">
        <f t="shared" si="216"/>
        <v/>
      </c>
      <c r="CH282" s="416" t="str">
        <f t="shared" si="217"/>
        <v/>
      </c>
      <c r="CI282" s="416" t="str">
        <f t="shared" si="218"/>
        <v/>
      </c>
      <c r="CJ282" s="416" t="str">
        <f t="shared" si="219"/>
        <v/>
      </c>
      <c r="CK282" s="416" t="str">
        <f t="shared" si="220"/>
        <v/>
      </c>
    </row>
    <row r="283" spans="1:89">
      <c r="A283" s="3" t="e">
        <v>#VALUE!</v>
      </c>
      <c r="B283" s="3">
        <v>0</v>
      </c>
      <c r="C283" s="3" t="str">
        <v>WS433-0</v>
      </c>
      <c r="D283" s="3">
        <v>0</v>
      </c>
      <c r="E283" s="3">
        <v>0</v>
      </c>
      <c r="F283" s="3" t="e">
        <f t="shared" si="180"/>
        <v>#VALUE!</v>
      </c>
      <c r="G283" s="3" t="e">
        <f t="shared" si="177"/>
        <v>#VALUE!</v>
      </c>
      <c r="H283" s="50" t="e">
        <f t="shared" si="178"/>
        <v>#VALUE!</v>
      </c>
      <c r="I283" s="50" t="e">
        <f t="shared" si="179"/>
        <v>#VALUE!</v>
      </c>
      <c r="J283" s="3" t="e" cm="1">
        <f t="array" ref="J283">_xlfn.TEXTSPLIT(I283,CHAR(10),,TRUE,0)</f>
        <v>#VALUE!</v>
      </c>
      <c r="AX283" s="416" t="e">
        <f t="shared" si="181"/>
        <v>#VALUE!</v>
      </c>
      <c r="AY283" s="416" t="str">
        <f t="shared" si="182"/>
        <v/>
      </c>
      <c r="AZ283" s="416" t="str">
        <f t="shared" si="183"/>
        <v/>
      </c>
      <c r="BA283" s="416" t="str">
        <f t="shared" si="184"/>
        <v/>
      </c>
      <c r="BB283" s="416" t="str">
        <f t="shared" si="185"/>
        <v/>
      </c>
      <c r="BC283" s="416" t="str">
        <f t="shared" si="186"/>
        <v/>
      </c>
      <c r="BD283" s="416" t="str">
        <f t="shared" si="187"/>
        <v/>
      </c>
      <c r="BE283" s="416" t="str">
        <f t="shared" si="188"/>
        <v/>
      </c>
      <c r="BF283" s="416" t="str">
        <f t="shared" si="189"/>
        <v/>
      </c>
      <c r="BG283" s="416" t="str">
        <f t="shared" si="190"/>
        <v/>
      </c>
      <c r="BH283" s="416" t="str">
        <f t="shared" si="191"/>
        <v/>
      </c>
      <c r="BI283" s="416" t="str">
        <f t="shared" si="192"/>
        <v/>
      </c>
      <c r="BJ283" s="416" t="str">
        <f t="shared" si="193"/>
        <v/>
      </c>
      <c r="BK283" s="416" t="str">
        <f t="shared" si="194"/>
        <v/>
      </c>
      <c r="BL283" s="416" t="str">
        <f t="shared" si="195"/>
        <v/>
      </c>
      <c r="BM283" s="416" t="str">
        <f t="shared" si="196"/>
        <v/>
      </c>
      <c r="BN283" s="416" t="str">
        <f t="shared" si="197"/>
        <v/>
      </c>
      <c r="BO283" s="416" t="str">
        <f t="shared" si="198"/>
        <v/>
      </c>
      <c r="BP283" s="416" t="str">
        <f t="shared" si="199"/>
        <v/>
      </c>
      <c r="BQ283" s="416" t="str">
        <f t="shared" si="200"/>
        <v/>
      </c>
      <c r="BR283" s="416" t="str">
        <f t="shared" si="201"/>
        <v/>
      </c>
      <c r="BS283" s="416" t="str">
        <f t="shared" si="202"/>
        <v/>
      </c>
      <c r="BT283" s="416" t="str">
        <f t="shared" si="203"/>
        <v/>
      </c>
      <c r="BU283" s="416" t="str">
        <f t="shared" si="204"/>
        <v/>
      </c>
      <c r="BV283" s="416" t="str">
        <f t="shared" si="205"/>
        <v/>
      </c>
      <c r="BW283" s="416" t="str">
        <f t="shared" si="206"/>
        <v/>
      </c>
      <c r="BX283" s="416" t="str">
        <f t="shared" si="207"/>
        <v/>
      </c>
      <c r="BY283" s="416" t="str">
        <f t="shared" si="208"/>
        <v/>
      </c>
      <c r="BZ283" s="416" t="str">
        <f t="shared" si="209"/>
        <v/>
      </c>
      <c r="CA283" s="416" t="str">
        <f t="shared" si="210"/>
        <v/>
      </c>
      <c r="CB283" s="416" t="str">
        <f t="shared" si="211"/>
        <v/>
      </c>
      <c r="CC283" s="416" t="str">
        <f t="shared" si="212"/>
        <v/>
      </c>
      <c r="CD283" s="416" t="str">
        <f t="shared" si="213"/>
        <v/>
      </c>
      <c r="CE283" s="416" t="str">
        <f t="shared" si="214"/>
        <v/>
      </c>
      <c r="CF283" s="416" t="str">
        <f t="shared" si="215"/>
        <v/>
      </c>
      <c r="CG283" s="416" t="str">
        <f t="shared" si="216"/>
        <v/>
      </c>
      <c r="CH283" s="416" t="str">
        <f t="shared" si="217"/>
        <v/>
      </c>
      <c r="CI283" s="416" t="str">
        <f t="shared" si="218"/>
        <v/>
      </c>
      <c r="CJ283" s="416" t="str">
        <f t="shared" si="219"/>
        <v/>
      </c>
      <c r="CK283" s="416" t="str">
        <f t="shared" si="220"/>
        <v/>
      </c>
    </row>
    <row r="284" spans="1:89">
      <c r="A284" s="3" t="e">
        <v>#VALUE!</v>
      </c>
      <c r="B284" s="3">
        <v>0</v>
      </c>
      <c r="C284" s="3" t="str">
        <v>WS433-0</v>
      </c>
      <c r="D284" s="3">
        <v>0</v>
      </c>
      <c r="E284" s="3">
        <v>0</v>
      </c>
      <c r="F284" s="3" t="e">
        <f t="shared" si="180"/>
        <v>#VALUE!</v>
      </c>
      <c r="G284" s="3" t="e">
        <f t="shared" si="177"/>
        <v>#VALUE!</v>
      </c>
      <c r="H284" s="50" t="e">
        <f t="shared" si="178"/>
        <v>#VALUE!</v>
      </c>
      <c r="I284" s="50" t="e">
        <f t="shared" si="179"/>
        <v>#VALUE!</v>
      </c>
      <c r="J284" s="3" t="e" cm="1">
        <f t="array" ref="J284">_xlfn.TEXTSPLIT(I284,CHAR(10),,TRUE,0)</f>
        <v>#VALUE!</v>
      </c>
      <c r="AX284" s="416" t="e">
        <f t="shared" si="181"/>
        <v>#VALUE!</v>
      </c>
      <c r="AY284" s="416" t="str">
        <f t="shared" si="182"/>
        <v/>
      </c>
      <c r="AZ284" s="416" t="str">
        <f t="shared" si="183"/>
        <v/>
      </c>
      <c r="BA284" s="416" t="str">
        <f t="shared" si="184"/>
        <v/>
      </c>
      <c r="BB284" s="416" t="str">
        <f t="shared" si="185"/>
        <v/>
      </c>
      <c r="BC284" s="416" t="str">
        <f t="shared" si="186"/>
        <v/>
      </c>
      <c r="BD284" s="416" t="str">
        <f t="shared" si="187"/>
        <v/>
      </c>
      <c r="BE284" s="416" t="str">
        <f t="shared" si="188"/>
        <v/>
      </c>
      <c r="BF284" s="416" t="str">
        <f t="shared" si="189"/>
        <v/>
      </c>
      <c r="BG284" s="416" t="str">
        <f t="shared" si="190"/>
        <v/>
      </c>
      <c r="BH284" s="416" t="str">
        <f t="shared" si="191"/>
        <v/>
      </c>
      <c r="BI284" s="416" t="str">
        <f t="shared" si="192"/>
        <v/>
      </c>
      <c r="BJ284" s="416" t="str">
        <f t="shared" si="193"/>
        <v/>
      </c>
      <c r="BK284" s="416" t="str">
        <f t="shared" si="194"/>
        <v/>
      </c>
      <c r="BL284" s="416" t="str">
        <f t="shared" si="195"/>
        <v/>
      </c>
      <c r="BM284" s="416" t="str">
        <f t="shared" si="196"/>
        <v/>
      </c>
      <c r="BN284" s="416" t="str">
        <f t="shared" si="197"/>
        <v/>
      </c>
      <c r="BO284" s="416" t="str">
        <f t="shared" si="198"/>
        <v/>
      </c>
      <c r="BP284" s="416" t="str">
        <f t="shared" si="199"/>
        <v/>
      </c>
      <c r="BQ284" s="416" t="str">
        <f t="shared" si="200"/>
        <v/>
      </c>
      <c r="BR284" s="416" t="str">
        <f t="shared" si="201"/>
        <v/>
      </c>
      <c r="BS284" s="416" t="str">
        <f t="shared" si="202"/>
        <v/>
      </c>
      <c r="BT284" s="416" t="str">
        <f t="shared" si="203"/>
        <v/>
      </c>
      <c r="BU284" s="416" t="str">
        <f t="shared" si="204"/>
        <v/>
      </c>
      <c r="BV284" s="416" t="str">
        <f t="shared" si="205"/>
        <v/>
      </c>
      <c r="BW284" s="416" t="str">
        <f t="shared" si="206"/>
        <v/>
      </c>
      <c r="BX284" s="416" t="str">
        <f t="shared" si="207"/>
        <v/>
      </c>
      <c r="BY284" s="416" t="str">
        <f t="shared" si="208"/>
        <v/>
      </c>
      <c r="BZ284" s="416" t="str">
        <f t="shared" si="209"/>
        <v/>
      </c>
      <c r="CA284" s="416" t="str">
        <f t="shared" si="210"/>
        <v/>
      </c>
      <c r="CB284" s="416" t="str">
        <f t="shared" si="211"/>
        <v/>
      </c>
      <c r="CC284" s="416" t="str">
        <f t="shared" si="212"/>
        <v/>
      </c>
      <c r="CD284" s="416" t="str">
        <f t="shared" si="213"/>
        <v/>
      </c>
      <c r="CE284" s="416" t="str">
        <f t="shared" si="214"/>
        <v/>
      </c>
      <c r="CF284" s="416" t="str">
        <f t="shared" si="215"/>
        <v/>
      </c>
      <c r="CG284" s="416" t="str">
        <f t="shared" si="216"/>
        <v/>
      </c>
      <c r="CH284" s="416" t="str">
        <f t="shared" si="217"/>
        <v/>
      </c>
      <c r="CI284" s="416" t="str">
        <f t="shared" si="218"/>
        <v/>
      </c>
      <c r="CJ284" s="416" t="str">
        <f t="shared" si="219"/>
        <v/>
      </c>
      <c r="CK284" s="416" t="str">
        <f t="shared" si="220"/>
        <v/>
      </c>
    </row>
    <row r="285" spans="1:89">
      <c r="A285" s="3" t="e">
        <v>#VALUE!</v>
      </c>
      <c r="B285" s="3">
        <v>0</v>
      </c>
      <c r="C285" s="3" t="str">
        <v>WS433-0</v>
      </c>
      <c r="D285" s="3">
        <v>0</v>
      </c>
      <c r="E285" s="3">
        <v>0</v>
      </c>
      <c r="F285" s="3" t="e">
        <f t="shared" si="180"/>
        <v>#VALUE!</v>
      </c>
      <c r="G285" s="3" t="e">
        <f t="shared" si="177"/>
        <v>#VALUE!</v>
      </c>
      <c r="H285" s="50" t="e">
        <f t="shared" si="178"/>
        <v>#VALUE!</v>
      </c>
      <c r="I285" s="50" t="e">
        <f t="shared" si="179"/>
        <v>#VALUE!</v>
      </c>
      <c r="J285" s="3" t="e" cm="1">
        <f t="array" ref="J285">_xlfn.TEXTSPLIT(I285,CHAR(10),,TRUE,0)</f>
        <v>#VALUE!</v>
      </c>
      <c r="AX285" s="416" t="e">
        <f t="shared" si="181"/>
        <v>#VALUE!</v>
      </c>
      <c r="AY285" s="416" t="str">
        <f t="shared" si="182"/>
        <v/>
      </c>
      <c r="AZ285" s="416" t="str">
        <f t="shared" si="183"/>
        <v/>
      </c>
      <c r="BA285" s="416" t="str">
        <f t="shared" si="184"/>
        <v/>
      </c>
      <c r="BB285" s="416" t="str">
        <f t="shared" si="185"/>
        <v/>
      </c>
      <c r="BC285" s="416" t="str">
        <f t="shared" si="186"/>
        <v/>
      </c>
      <c r="BD285" s="416" t="str">
        <f t="shared" si="187"/>
        <v/>
      </c>
      <c r="BE285" s="416" t="str">
        <f t="shared" si="188"/>
        <v/>
      </c>
      <c r="BF285" s="416" t="str">
        <f t="shared" si="189"/>
        <v/>
      </c>
      <c r="BG285" s="416" t="str">
        <f t="shared" si="190"/>
        <v/>
      </c>
      <c r="BH285" s="416" t="str">
        <f t="shared" si="191"/>
        <v/>
      </c>
      <c r="BI285" s="416" t="str">
        <f t="shared" si="192"/>
        <v/>
      </c>
      <c r="BJ285" s="416" t="str">
        <f t="shared" si="193"/>
        <v/>
      </c>
      <c r="BK285" s="416" t="str">
        <f t="shared" si="194"/>
        <v/>
      </c>
      <c r="BL285" s="416" t="str">
        <f t="shared" si="195"/>
        <v/>
      </c>
      <c r="BM285" s="416" t="str">
        <f t="shared" si="196"/>
        <v/>
      </c>
      <c r="BN285" s="416" t="str">
        <f t="shared" si="197"/>
        <v/>
      </c>
      <c r="BO285" s="416" t="str">
        <f t="shared" si="198"/>
        <v/>
      </c>
      <c r="BP285" s="416" t="str">
        <f t="shared" si="199"/>
        <v/>
      </c>
      <c r="BQ285" s="416" t="str">
        <f t="shared" si="200"/>
        <v/>
      </c>
      <c r="BR285" s="416" t="str">
        <f t="shared" si="201"/>
        <v/>
      </c>
      <c r="BS285" s="416" t="str">
        <f t="shared" si="202"/>
        <v/>
      </c>
      <c r="BT285" s="416" t="str">
        <f t="shared" si="203"/>
        <v/>
      </c>
      <c r="BU285" s="416" t="str">
        <f t="shared" si="204"/>
        <v/>
      </c>
      <c r="BV285" s="416" t="str">
        <f t="shared" si="205"/>
        <v/>
      </c>
      <c r="BW285" s="416" t="str">
        <f t="shared" si="206"/>
        <v/>
      </c>
      <c r="BX285" s="416" t="str">
        <f t="shared" si="207"/>
        <v/>
      </c>
      <c r="BY285" s="416" t="str">
        <f t="shared" si="208"/>
        <v/>
      </c>
      <c r="BZ285" s="416" t="str">
        <f t="shared" si="209"/>
        <v/>
      </c>
      <c r="CA285" s="416" t="str">
        <f t="shared" si="210"/>
        <v/>
      </c>
      <c r="CB285" s="416" t="str">
        <f t="shared" si="211"/>
        <v/>
      </c>
      <c r="CC285" s="416" t="str">
        <f t="shared" si="212"/>
        <v/>
      </c>
      <c r="CD285" s="416" t="str">
        <f t="shared" si="213"/>
        <v/>
      </c>
      <c r="CE285" s="416" t="str">
        <f t="shared" si="214"/>
        <v/>
      </c>
      <c r="CF285" s="416" t="str">
        <f t="shared" si="215"/>
        <v/>
      </c>
      <c r="CG285" s="416" t="str">
        <f t="shared" si="216"/>
        <v/>
      </c>
      <c r="CH285" s="416" t="str">
        <f t="shared" si="217"/>
        <v/>
      </c>
      <c r="CI285" s="416" t="str">
        <f t="shared" si="218"/>
        <v/>
      </c>
      <c r="CJ285" s="416" t="str">
        <f t="shared" si="219"/>
        <v/>
      </c>
      <c r="CK285" s="416" t="str">
        <f t="shared" si="220"/>
        <v/>
      </c>
    </row>
    <row r="286" spans="1:89">
      <c r="A286" s="3" t="e">
        <v>#VALUE!</v>
      </c>
      <c r="B286" s="3">
        <v>0</v>
      </c>
      <c r="C286" s="3" t="str">
        <v>WS433-0</v>
      </c>
      <c r="D286" s="3">
        <v>0</v>
      </c>
      <c r="E286" s="3">
        <v>0</v>
      </c>
      <c r="F286" s="3" t="e">
        <f t="shared" si="180"/>
        <v>#VALUE!</v>
      </c>
      <c r="G286" s="3" t="e">
        <f t="shared" si="177"/>
        <v>#VALUE!</v>
      </c>
      <c r="H286" s="50" t="e">
        <f t="shared" si="178"/>
        <v>#VALUE!</v>
      </c>
      <c r="I286" s="50" t="e">
        <f t="shared" si="179"/>
        <v>#VALUE!</v>
      </c>
      <c r="J286" s="3" t="e" cm="1">
        <f t="array" ref="J286">_xlfn.TEXTSPLIT(I286,CHAR(10),,TRUE,0)</f>
        <v>#VALUE!</v>
      </c>
      <c r="AX286" s="416" t="e">
        <f t="shared" si="181"/>
        <v>#VALUE!</v>
      </c>
      <c r="AY286" s="416" t="str">
        <f t="shared" si="182"/>
        <v/>
      </c>
      <c r="AZ286" s="416" t="str">
        <f t="shared" si="183"/>
        <v/>
      </c>
      <c r="BA286" s="416" t="str">
        <f t="shared" si="184"/>
        <v/>
      </c>
      <c r="BB286" s="416" t="str">
        <f t="shared" si="185"/>
        <v/>
      </c>
      <c r="BC286" s="416" t="str">
        <f t="shared" si="186"/>
        <v/>
      </c>
      <c r="BD286" s="416" t="str">
        <f t="shared" si="187"/>
        <v/>
      </c>
      <c r="BE286" s="416" t="str">
        <f t="shared" si="188"/>
        <v/>
      </c>
      <c r="BF286" s="416" t="str">
        <f t="shared" si="189"/>
        <v/>
      </c>
      <c r="BG286" s="416" t="str">
        <f t="shared" si="190"/>
        <v/>
      </c>
      <c r="BH286" s="416" t="str">
        <f t="shared" si="191"/>
        <v/>
      </c>
      <c r="BI286" s="416" t="str">
        <f t="shared" si="192"/>
        <v/>
      </c>
      <c r="BJ286" s="416" t="str">
        <f t="shared" si="193"/>
        <v/>
      </c>
      <c r="BK286" s="416" t="str">
        <f t="shared" si="194"/>
        <v/>
      </c>
      <c r="BL286" s="416" t="str">
        <f t="shared" si="195"/>
        <v/>
      </c>
      <c r="BM286" s="416" t="str">
        <f t="shared" si="196"/>
        <v/>
      </c>
      <c r="BN286" s="416" t="str">
        <f t="shared" si="197"/>
        <v/>
      </c>
      <c r="BO286" s="416" t="str">
        <f t="shared" si="198"/>
        <v/>
      </c>
      <c r="BP286" s="416" t="str">
        <f t="shared" si="199"/>
        <v/>
      </c>
      <c r="BQ286" s="416" t="str">
        <f t="shared" si="200"/>
        <v/>
      </c>
      <c r="BR286" s="416" t="str">
        <f t="shared" si="201"/>
        <v/>
      </c>
      <c r="BS286" s="416" t="str">
        <f t="shared" si="202"/>
        <v/>
      </c>
      <c r="BT286" s="416" t="str">
        <f t="shared" si="203"/>
        <v/>
      </c>
      <c r="BU286" s="416" t="str">
        <f t="shared" si="204"/>
        <v/>
      </c>
      <c r="BV286" s="416" t="str">
        <f t="shared" si="205"/>
        <v/>
      </c>
      <c r="BW286" s="416" t="str">
        <f t="shared" si="206"/>
        <v/>
      </c>
      <c r="BX286" s="416" t="str">
        <f t="shared" si="207"/>
        <v/>
      </c>
      <c r="BY286" s="416" t="str">
        <f t="shared" si="208"/>
        <v/>
      </c>
      <c r="BZ286" s="416" t="str">
        <f t="shared" si="209"/>
        <v/>
      </c>
      <c r="CA286" s="416" t="str">
        <f t="shared" si="210"/>
        <v/>
      </c>
      <c r="CB286" s="416" t="str">
        <f t="shared" si="211"/>
        <v/>
      </c>
      <c r="CC286" s="416" t="str">
        <f t="shared" si="212"/>
        <v/>
      </c>
      <c r="CD286" s="416" t="str">
        <f t="shared" si="213"/>
        <v/>
      </c>
      <c r="CE286" s="416" t="str">
        <f t="shared" si="214"/>
        <v/>
      </c>
      <c r="CF286" s="416" t="str">
        <f t="shared" si="215"/>
        <v/>
      </c>
      <c r="CG286" s="416" t="str">
        <f t="shared" si="216"/>
        <v/>
      </c>
      <c r="CH286" s="416" t="str">
        <f t="shared" si="217"/>
        <v/>
      </c>
      <c r="CI286" s="416" t="str">
        <f t="shared" si="218"/>
        <v/>
      </c>
      <c r="CJ286" s="416" t="str">
        <f t="shared" si="219"/>
        <v/>
      </c>
      <c r="CK286" s="416" t="str">
        <f t="shared" si="220"/>
        <v/>
      </c>
    </row>
    <row r="287" spans="1:89">
      <c r="A287" s="3" t="e">
        <v>#VALUE!</v>
      </c>
      <c r="B287" s="3">
        <v>0</v>
      </c>
      <c r="C287" s="3" t="str">
        <v>WS433-0</v>
      </c>
      <c r="D287" s="3">
        <v>0</v>
      </c>
      <c r="E287" s="3">
        <v>0</v>
      </c>
      <c r="F287" s="3" t="e">
        <f t="shared" si="180"/>
        <v>#VALUE!</v>
      </c>
      <c r="G287" s="3" t="e">
        <f t="shared" si="177"/>
        <v>#VALUE!</v>
      </c>
      <c r="H287" s="50" t="e">
        <f t="shared" si="178"/>
        <v>#VALUE!</v>
      </c>
      <c r="I287" s="50" t="e">
        <f t="shared" si="179"/>
        <v>#VALUE!</v>
      </c>
      <c r="J287" s="3" t="e" cm="1">
        <f t="array" ref="J287">_xlfn.TEXTSPLIT(I287,CHAR(10),,TRUE,0)</f>
        <v>#VALUE!</v>
      </c>
      <c r="AX287" s="416" t="e">
        <f t="shared" si="181"/>
        <v>#VALUE!</v>
      </c>
      <c r="AY287" s="416" t="str">
        <f t="shared" si="182"/>
        <v/>
      </c>
      <c r="AZ287" s="416" t="str">
        <f t="shared" si="183"/>
        <v/>
      </c>
      <c r="BA287" s="416" t="str">
        <f t="shared" si="184"/>
        <v/>
      </c>
      <c r="BB287" s="416" t="str">
        <f t="shared" si="185"/>
        <v/>
      </c>
      <c r="BC287" s="416" t="str">
        <f t="shared" si="186"/>
        <v/>
      </c>
      <c r="BD287" s="416" t="str">
        <f t="shared" si="187"/>
        <v/>
      </c>
      <c r="BE287" s="416" t="str">
        <f t="shared" si="188"/>
        <v/>
      </c>
      <c r="BF287" s="416" t="str">
        <f t="shared" si="189"/>
        <v/>
      </c>
      <c r="BG287" s="416" t="str">
        <f t="shared" si="190"/>
        <v/>
      </c>
      <c r="BH287" s="416" t="str">
        <f t="shared" si="191"/>
        <v/>
      </c>
      <c r="BI287" s="416" t="str">
        <f t="shared" si="192"/>
        <v/>
      </c>
      <c r="BJ287" s="416" t="str">
        <f t="shared" si="193"/>
        <v/>
      </c>
      <c r="BK287" s="416" t="str">
        <f t="shared" si="194"/>
        <v/>
      </c>
      <c r="BL287" s="416" t="str">
        <f t="shared" si="195"/>
        <v/>
      </c>
      <c r="BM287" s="416" t="str">
        <f t="shared" si="196"/>
        <v/>
      </c>
      <c r="BN287" s="416" t="str">
        <f t="shared" si="197"/>
        <v/>
      </c>
      <c r="BO287" s="416" t="str">
        <f t="shared" si="198"/>
        <v/>
      </c>
      <c r="BP287" s="416" t="str">
        <f t="shared" si="199"/>
        <v/>
      </c>
      <c r="BQ287" s="416" t="str">
        <f t="shared" si="200"/>
        <v/>
      </c>
      <c r="BR287" s="416" t="str">
        <f t="shared" si="201"/>
        <v/>
      </c>
      <c r="BS287" s="416" t="str">
        <f t="shared" si="202"/>
        <v/>
      </c>
      <c r="BT287" s="416" t="str">
        <f t="shared" si="203"/>
        <v/>
      </c>
      <c r="BU287" s="416" t="str">
        <f t="shared" si="204"/>
        <v/>
      </c>
      <c r="BV287" s="416" t="str">
        <f t="shared" si="205"/>
        <v/>
      </c>
      <c r="BW287" s="416" t="str">
        <f t="shared" si="206"/>
        <v/>
      </c>
      <c r="BX287" s="416" t="str">
        <f t="shared" si="207"/>
        <v/>
      </c>
      <c r="BY287" s="416" t="str">
        <f t="shared" si="208"/>
        <v/>
      </c>
      <c r="BZ287" s="416" t="str">
        <f t="shared" si="209"/>
        <v/>
      </c>
      <c r="CA287" s="416" t="str">
        <f t="shared" si="210"/>
        <v/>
      </c>
      <c r="CB287" s="416" t="str">
        <f t="shared" si="211"/>
        <v/>
      </c>
      <c r="CC287" s="416" t="str">
        <f t="shared" si="212"/>
        <v/>
      </c>
      <c r="CD287" s="416" t="str">
        <f t="shared" si="213"/>
        <v/>
      </c>
      <c r="CE287" s="416" t="str">
        <f t="shared" si="214"/>
        <v/>
      </c>
      <c r="CF287" s="416" t="str">
        <f t="shared" si="215"/>
        <v/>
      </c>
      <c r="CG287" s="416" t="str">
        <f t="shared" si="216"/>
        <v/>
      </c>
      <c r="CH287" s="416" t="str">
        <f t="shared" si="217"/>
        <v/>
      </c>
      <c r="CI287" s="416" t="str">
        <f t="shared" si="218"/>
        <v/>
      </c>
      <c r="CJ287" s="416" t="str">
        <f t="shared" si="219"/>
        <v/>
      </c>
      <c r="CK287" s="416" t="str">
        <f t="shared" si="220"/>
        <v/>
      </c>
    </row>
    <row r="288" spans="1:89">
      <c r="A288" s="3" t="e">
        <v>#VALUE!</v>
      </c>
      <c r="B288" s="3">
        <v>0</v>
      </c>
      <c r="C288" s="3" t="str">
        <v>WS433-0</v>
      </c>
      <c r="D288" s="3">
        <v>0</v>
      </c>
      <c r="E288" s="3">
        <v>0</v>
      </c>
      <c r="F288" s="3" t="e">
        <f t="shared" si="180"/>
        <v>#VALUE!</v>
      </c>
      <c r="G288" s="3" t="e">
        <f t="shared" si="177"/>
        <v>#VALUE!</v>
      </c>
      <c r="H288" s="50" t="e">
        <f t="shared" si="178"/>
        <v>#VALUE!</v>
      </c>
      <c r="I288" s="50" t="e">
        <f t="shared" si="179"/>
        <v>#VALUE!</v>
      </c>
      <c r="J288" s="3" t="e" cm="1">
        <f t="array" ref="J288">_xlfn.TEXTSPLIT(I288,CHAR(10),,TRUE,0)</f>
        <v>#VALUE!</v>
      </c>
      <c r="AX288" s="416" t="e">
        <f t="shared" si="181"/>
        <v>#VALUE!</v>
      </c>
      <c r="AY288" s="416" t="str">
        <f t="shared" si="182"/>
        <v/>
      </c>
      <c r="AZ288" s="416" t="str">
        <f t="shared" si="183"/>
        <v/>
      </c>
      <c r="BA288" s="416" t="str">
        <f t="shared" si="184"/>
        <v/>
      </c>
      <c r="BB288" s="416" t="str">
        <f t="shared" si="185"/>
        <v/>
      </c>
      <c r="BC288" s="416" t="str">
        <f t="shared" si="186"/>
        <v/>
      </c>
      <c r="BD288" s="416" t="str">
        <f t="shared" si="187"/>
        <v/>
      </c>
      <c r="BE288" s="416" t="str">
        <f t="shared" si="188"/>
        <v/>
      </c>
      <c r="BF288" s="416" t="str">
        <f t="shared" si="189"/>
        <v/>
      </c>
      <c r="BG288" s="416" t="str">
        <f t="shared" si="190"/>
        <v/>
      </c>
      <c r="BH288" s="416" t="str">
        <f t="shared" si="191"/>
        <v/>
      </c>
      <c r="BI288" s="416" t="str">
        <f t="shared" si="192"/>
        <v/>
      </c>
      <c r="BJ288" s="416" t="str">
        <f t="shared" si="193"/>
        <v/>
      </c>
      <c r="BK288" s="416" t="str">
        <f t="shared" si="194"/>
        <v/>
      </c>
      <c r="BL288" s="416" t="str">
        <f t="shared" si="195"/>
        <v/>
      </c>
      <c r="BM288" s="416" t="str">
        <f t="shared" si="196"/>
        <v/>
      </c>
      <c r="BN288" s="416" t="str">
        <f t="shared" si="197"/>
        <v/>
      </c>
      <c r="BO288" s="416" t="str">
        <f t="shared" si="198"/>
        <v/>
      </c>
      <c r="BP288" s="416" t="str">
        <f t="shared" si="199"/>
        <v/>
      </c>
      <c r="BQ288" s="416" t="str">
        <f t="shared" si="200"/>
        <v/>
      </c>
      <c r="BR288" s="416" t="str">
        <f t="shared" si="201"/>
        <v/>
      </c>
      <c r="BS288" s="416" t="str">
        <f t="shared" si="202"/>
        <v/>
      </c>
      <c r="BT288" s="416" t="str">
        <f t="shared" si="203"/>
        <v/>
      </c>
      <c r="BU288" s="416" t="str">
        <f t="shared" si="204"/>
        <v/>
      </c>
      <c r="BV288" s="416" t="str">
        <f t="shared" si="205"/>
        <v/>
      </c>
      <c r="BW288" s="416" t="str">
        <f t="shared" si="206"/>
        <v/>
      </c>
      <c r="BX288" s="416" t="str">
        <f t="shared" si="207"/>
        <v/>
      </c>
      <c r="BY288" s="416" t="str">
        <f t="shared" si="208"/>
        <v/>
      </c>
      <c r="BZ288" s="416" t="str">
        <f t="shared" si="209"/>
        <v/>
      </c>
      <c r="CA288" s="416" t="str">
        <f t="shared" si="210"/>
        <v/>
      </c>
      <c r="CB288" s="416" t="str">
        <f t="shared" si="211"/>
        <v/>
      </c>
      <c r="CC288" s="416" t="str">
        <f t="shared" si="212"/>
        <v/>
      </c>
      <c r="CD288" s="416" t="str">
        <f t="shared" si="213"/>
        <v/>
      </c>
      <c r="CE288" s="416" t="str">
        <f t="shared" si="214"/>
        <v/>
      </c>
      <c r="CF288" s="416" t="str">
        <f t="shared" si="215"/>
        <v/>
      </c>
      <c r="CG288" s="416" t="str">
        <f t="shared" si="216"/>
        <v/>
      </c>
      <c r="CH288" s="416" t="str">
        <f t="shared" si="217"/>
        <v/>
      </c>
      <c r="CI288" s="416" t="str">
        <f t="shared" si="218"/>
        <v/>
      </c>
      <c r="CJ288" s="416" t="str">
        <f t="shared" si="219"/>
        <v/>
      </c>
      <c r="CK288" s="416" t="str">
        <f t="shared" si="220"/>
        <v/>
      </c>
    </row>
    <row r="289" spans="1:89">
      <c r="A289" s="3" t="e">
        <v>#VALUE!</v>
      </c>
      <c r="B289" s="3">
        <v>0</v>
      </c>
      <c r="C289" s="3" t="str">
        <v>WS433-0</v>
      </c>
      <c r="D289" s="3">
        <v>0</v>
      </c>
      <c r="E289" s="3">
        <v>0</v>
      </c>
      <c r="F289" s="3" t="e">
        <f t="shared" si="180"/>
        <v>#VALUE!</v>
      </c>
      <c r="G289" s="3" t="e">
        <f t="shared" si="177"/>
        <v>#VALUE!</v>
      </c>
      <c r="H289" s="50" t="e">
        <f t="shared" si="178"/>
        <v>#VALUE!</v>
      </c>
      <c r="I289" s="50" t="e">
        <f t="shared" si="179"/>
        <v>#VALUE!</v>
      </c>
      <c r="J289" s="3" t="e" cm="1">
        <f t="array" ref="J289">_xlfn.TEXTSPLIT(I289,CHAR(10),,TRUE,0)</f>
        <v>#VALUE!</v>
      </c>
      <c r="AX289" s="416" t="e">
        <f t="shared" si="181"/>
        <v>#VALUE!</v>
      </c>
      <c r="AY289" s="416" t="str">
        <f t="shared" si="182"/>
        <v/>
      </c>
      <c r="AZ289" s="416" t="str">
        <f t="shared" si="183"/>
        <v/>
      </c>
      <c r="BA289" s="416" t="str">
        <f t="shared" si="184"/>
        <v/>
      </c>
      <c r="BB289" s="416" t="str">
        <f t="shared" si="185"/>
        <v/>
      </c>
      <c r="BC289" s="416" t="str">
        <f t="shared" si="186"/>
        <v/>
      </c>
      <c r="BD289" s="416" t="str">
        <f t="shared" si="187"/>
        <v/>
      </c>
      <c r="BE289" s="416" t="str">
        <f t="shared" si="188"/>
        <v/>
      </c>
      <c r="BF289" s="416" t="str">
        <f t="shared" si="189"/>
        <v/>
      </c>
      <c r="BG289" s="416" t="str">
        <f t="shared" si="190"/>
        <v/>
      </c>
      <c r="BH289" s="416" t="str">
        <f t="shared" si="191"/>
        <v/>
      </c>
      <c r="BI289" s="416" t="str">
        <f t="shared" si="192"/>
        <v/>
      </c>
      <c r="BJ289" s="416" t="str">
        <f t="shared" si="193"/>
        <v/>
      </c>
      <c r="BK289" s="416" t="str">
        <f t="shared" si="194"/>
        <v/>
      </c>
      <c r="BL289" s="416" t="str">
        <f t="shared" si="195"/>
        <v/>
      </c>
      <c r="BM289" s="416" t="str">
        <f t="shared" si="196"/>
        <v/>
      </c>
      <c r="BN289" s="416" t="str">
        <f t="shared" si="197"/>
        <v/>
      </c>
      <c r="BO289" s="416" t="str">
        <f t="shared" si="198"/>
        <v/>
      </c>
      <c r="BP289" s="416" t="str">
        <f t="shared" si="199"/>
        <v/>
      </c>
      <c r="BQ289" s="416" t="str">
        <f t="shared" si="200"/>
        <v/>
      </c>
      <c r="BR289" s="416" t="str">
        <f t="shared" si="201"/>
        <v/>
      </c>
      <c r="BS289" s="416" t="str">
        <f t="shared" si="202"/>
        <v/>
      </c>
      <c r="BT289" s="416" t="str">
        <f t="shared" si="203"/>
        <v/>
      </c>
      <c r="BU289" s="416" t="str">
        <f t="shared" si="204"/>
        <v/>
      </c>
      <c r="BV289" s="416" t="str">
        <f t="shared" si="205"/>
        <v/>
      </c>
      <c r="BW289" s="416" t="str">
        <f t="shared" si="206"/>
        <v/>
      </c>
      <c r="BX289" s="416" t="str">
        <f t="shared" si="207"/>
        <v/>
      </c>
      <c r="BY289" s="416" t="str">
        <f t="shared" si="208"/>
        <v/>
      </c>
      <c r="BZ289" s="416" t="str">
        <f t="shared" si="209"/>
        <v/>
      </c>
      <c r="CA289" s="416" t="str">
        <f t="shared" si="210"/>
        <v/>
      </c>
      <c r="CB289" s="416" t="str">
        <f t="shared" si="211"/>
        <v/>
      </c>
      <c r="CC289" s="416" t="str">
        <f t="shared" si="212"/>
        <v/>
      </c>
      <c r="CD289" s="416" t="str">
        <f t="shared" si="213"/>
        <v/>
      </c>
      <c r="CE289" s="416" t="str">
        <f t="shared" si="214"/>
        <v/>
      </c>
      <c r="CF289" s="416" t="str">
        <f t="shared" si="215"/>
        <v/>
      </c>
      <c r="CG289" s="416" t="str">
        <f t="shared" si="216"/>
        <v/>
      </c>
      <c r="CH289" s="416" t="str">
        <f t="shared" si="217"/>
        <v/>
      </c>
      <c r="CI289" s="416" t="str">
        <f t="shared" si="218"/>
        <v/>
      </c>
      <c r="CJ289" s="416" t="str">
        <f t="shared" si="219"/>
        <v/>
      </c>
      <c r="CK289" s="416" t="str">
        <f t="shared" si="220"/>
        <v/>
      </c>
    </row>
    <row r="290" spans="1:89">
      <c r="A290" s="3" t="e">
        <v>#VALUE!</v>
      </c>
      <c r="B290" s="3">
        <v>0</v>
      </c>
      <c r="C290" s="3" t="str">
        <v>WS433-0</v>
      </c>
      <c r="D290" s="3">
        <v>0</v>
      </c>
      <c r="E290" s="3">
        <v>0</v>
      </c>
      <c r="F290" s="3" t="e">
        <f t="shared" si="180"/>
        <v>#VALUE!</v>
      </c>
      <c r="G290" s="3" t="e">
        <f t="shared" si="177"/>
        <v>#VALUE!</v>
      </c>
      <c r="H290" s="50" t="e">
        <f t="shared" si="178"/>
        <v>#VALUE!</v>
      </c>
      <c r="I290" s="50" t="e">
        <f t="shared" si="179"/>
        <v>#VALUE!</v>
      </c>
      <c r="J290" s="3" t="e" cm="1">
        <f t="array" ref="J290">_xlfn.TEXTSPLIT(I290,CHAR(10),,TRUE,0)</f>
        <v>#VALUE!</v>
      </c>
      <c r="AX290" s="416" t="e">
        <f t="shared" si="181"/>
        <v>#VALUE!</v>
      </c>
      <c r="AY290" s="416" t="str">
        <f t="shared" si="182"/>
        <v/>
      </c>
      <c r="AZ290" s="416" t="str">
        <f t="shared" si="183"/>
        <v/>
      </c>
      <c r="BA290" s="416" t="str">
        <f t="shared" si="184"/>
        <v/>
      </c>
      <c r="BB290" s="416" t="str">
        <f t="shared" si="185"/>
        <v/>
      </c>
      <c r="BC290" s="416" t="str">
        <f t="shared" si="186"/>
        <v/>
      </c>
      <c r="BD290" s="416" t="str">
        <f t="shared" si="187"/>
        <v/>
      </c>
      <c r="BE290" s="416" t="str">
        <f t="shared" si="188"/>
        <v/>
      </c>
      <c r="BF290" s="416" t="str">
        <f t="shared" si="189"/>
        <v/>
      </c>
      <c r="BG290" s="416" t="str">
        <f t="shared" si="190"/>
        <v/>
      </c>
      <c r="BH290" s="416" t="str">
        <f t="shared" si="191"/>
        <v/>
      </c>
      <c r="BI290" s="416" t="str">
        <f t="shared" si="192"/>
        <v/>
      </c>
      <c r="BJ290" s="416" t="str">
        <f t="shared" si="193"/>
        <v/>
      </c>
      <c r="BK290" s="416" t="str">
        <f t="shared" si="194"/>
        <v/>
      </c>
      <c r="BL290" s="416" t="str">
        <f t="shared" si="195"/>
        <v/>
      </c>
      <c r="BM290" s="416" t="str">
        <f t="shared" si="196"/>
        <v/>
      </c>
      <c r="BN290" s="416" t="str">
        <f t="shared" si="197"/>
        <v/>
      </c>
      <c r="BO290" s="416" t="str">
        <f t="shared" si="198"/>
        <v/>
      </c>
      <c r="BP290" s="416" t="str">
        <f t="shared" si="199"/>
        <v/>
      </c>
      <c r="BQ290" s="416" t="str">
        <f t="shared" si="200"/>
        <v/>
      </c>
      <c r="BR290" s="416" t="str">
        <f t="shared" si="201"/>
        <v/>
      </c>
      <c r="BS290" s="416" t="str">
        <f t="shared" si="202"/>
        <v/>
      </c>
      <c r="BT290" s="416" t="str">
        <f t="shared" si="203"/>
        <v/>
      </c>
      <c r="BU290" s="416" t="str">
        <f t="shared" si="204"/>
        <v/>
      </c>
      <c r="BV290" s="416" t="str">
        <f t="shared" si="205"/>
        <v/>
      </c>
      <c r="BW290" s="416" t="str">
        <f t="shared" si="206"/>
        <v/>
      </c>
      <c r="BX290" s="416" t="str">
        <f t="shared" si="207"/>
        <v/>
      </c>
      <c r="BY290" s="416" t="str">
        <f t="shared" si="208"/>
        <v/>
      </c>
      <c r="BZ290" s="416" t="str">
        <f t="shared" si="209"/>
        <v/>
      </c>
      <c r="CA290" s="416" t="str">
        <f t="shared" si="210"/>
        <v/>
      </c>
      <c r="CB290" s="416" t="str">
        <f t="shared" si="211"/>
        <v/>
      </c>
      <c r="CC290" s="416" t="str">
        <f t="shared" si="212"/>
        <v/>
      </c>
      <c r="CD290" s="416" t="str">
        <f t="shared" si="213"/>
        <v/>
      </c>
      <c r="CE290" s="416" t="str">
        <f t="shared" si="214"/>
        <v/>
      </c>
      <c r="CF290" s="416" t="str">
        <f t="shared" si="215"/>
        <v/>
      </c>
      <c r="CG290" s="416" t="str">
        <f t="shared" si="216"/>
        <v/>
      </c>
      <c r="CH290" s="416" t="str">
        <f t="shared" si="217"/>
        <v/>
      </c>
      <c r="CI290" s="416" t="str">
        <f t="shared" si="218"/>
        <v/>
      </c>
      <c r="CJ290" s="416" t="str">
        <f t="shared" si="219"/>
        <v/>
      </c>
      <c r="CK290" s="416" t="str">
        <f t="shared" si="220"/>
        <v/>
      </c>
    </row>
    <row r="291" spans="1:89">
      <c r="A291" s="3" t="e">
        <v>#VALUE!</v>
      </c>
      <c r="B291" s="3">
        <v>0</v>
      </c>
      <c r="C291" s="3" t="str">
        <v>WS433-0</v>
      </c>
      <c r="D291" s="3">
        <v>0</v>
      </c>
      <c r="E291" s="3">
        <v>0</v>
      </c>
      <c r="F291" s="3" t="e">
        <f t="shared" si="180"/>
        <v>#VALUE!</v>
      </c>
      <c r="G291" s="3" t="e">
        <f t="shared" si="177"/>
        <v>#VALUE!</v>
      </c>
      <c r="H291" s="50" t="e">
        <f t="shared" si="178"/>
        <v>#VALUE!</v>
      </c>
      <c r="I291" s="50" t="e">
        <f t="shared" si="179"/>
        <v>#VALUE!</v>
      </c>
      <c r="J291" s="3" t="e" cm="1">
        <f t="array" ref="J291">_xlfn.TEXTSPLIT(I291,CHAR(10),,TRUE,0)</f>
        <v>#VALUE!</v>
      </c>
      <c r="AX291" s="416" t="e">
        <f t="shared" si="181"/>
        <v>#VALUE!</v>
      </c>
      <c r="AY291" s="416" t="str">
        <f t="shared" si="182"/>
        <v/>
      </c>
      <c r="AZ291" s="416" t="str">
        <f t="shared" si="183"/>
        <v/>
      </c>
      <c r="BA291" s="416" t="str">
        <f t="shared" si="184"/>
        <v/>
      </c>
      <c r="BB291" s="416" t="str">
        <f t="shared" si="185"/>
        <v/>
      </c>
      <c r="BC291" s="416" t="str">
        <f t="shared" si="186"/>
        <v/>
      </c>
      <c r="BD291" s="416" t="str">
        <f t="shared" si="187"/>
        <v/>
      </c>
      <c r="BE291" s="416" t="str">
        <f t="shared" si="188"/>
        <v/>
      </c>
      <c r="BF291" s="416" t="str">
        <f t="shared" si="189"/>
        <v/>
      </c>
      <c r="BG291" s="416" t="str">
        <f t="shared" si="190"/>
        <v/>
      </c>
      <c r="BH291" s="416" t="str">
        <f t="shared" si="191"/>
        <v/>
      </c>
      <c r="BI291" s="416" t="str">
        <f t="shared" si="192"/>
        <v/>
      </c>
      <c r="BJ291" s="416" t="str">
        <f t="shared" si="193"/>
        <v/>
      </c>
      <c r="BK291" s="416" t="str">
        <f t="shared" si="194"/>
        <v/>
      </c>
      <c r="BL291" s="416" t="str">
        <f t="shared" si="195"/>
        <v/>
      </c>
      <c r="BM291" s="416" t="str">
        <f t="shared" si="196"/>
        <v/>
      </c>
      <c r="BN291" s="416" t="str">
        <f t="shared" si="197"/>
        <v/>
      </c>
      <c r="BO291" s="416" t="str">
        <f t="shared" si="198"/>
        <v/>
      </c>
      <c r="BP291" s="416" t="str">
        <f t="shared" si="199"/>
        <v/>
      </c>
      <c r="BQ291" s="416" t="str">
        <f t="shared" si="200"/>
        <v/>
      </c>
      <c r="BR291" s="416" t="str">
        <f t="shared" si="201"/>
        <v/>
      </c>
      <c r="BS291" s="416" t="str">
        <f t="shared" si="202"/>
        <v/>
      </c>
      <c r="BT291" s="416" t="str">
        <f t="shared" si="203"/>
        <v/>
      </c>
      <c r="BU291" s="416" t="str">
        <f t="shared" si="204"/>
        <v/>
      </c>
      <c r="BV291" s="416" t="str">
        <f t="shared" si="205"/>
        <v/>
      </c>
      <c r="BW291" s="416" t="str">
        <f t="shared" si="206"/>
        <v/>
      </c>
      <c r="BX291" s="416" t="str">
        <f t="shared" si="207"/>
        <v/>
      </c>
      <c r="BY291" s="416" t="str">
        <f t="shared" si="208"/>
        <v/>
      </c>
      <c r="BZ291" s="416" t="str">
        <f t="shared" si="209"/>
        <v/>
      </c>
      <c r="CA291" s="416" t="str">
        <f t="shared" si="210"/>
        <v/>
      </c>
      <c r="CB291" s="416" t="str">
        <f t="shared" si="211"/>
        <v/>
      </c>
      <c r="CC291" s="416" t="str">
        <f t="shared" si="212"/>
        <v/>
      </c>
      <c r="CD291" s="416" t="str">
        <f t="shared" si="213"/>
        <v/>
      </c>
      <c r="CE291" s="416" t="str">
        <f t="shared" si="214"/>
        <v/>
      </c>
      <c r="CF291" s="416" t="str">
        <f t="shared" si="215"/>
        <v/>
      </c>
      <c r="CG291" s="416" t="str">
        <f t="shared" si="216"/>
        <v/>
      </c>
      <c r="CH291" s="416" t="str">
        <f t="shared" si="217"/>
        <v/>
      </c>
      <c r="CI291" s="416" t="str">
        <f t="shared" si="218"/>
        <v/>
      </c>
      <c r="CJ291" s="416" t="str">
        <f t="shared" si="219"/>
        <v/>
      </c>
      <c r="CK291" s="416" t="str">
        <f t="shared" si="220"/>
        <v/>
      </c>
    </row>
    <row r="292" spans="1:89">
      <c r="A292" s="3" cm="1">
        <f t="array" ref="A292:E387">[4]DB!A3:E98</f>
        <v>200</v>
      </c>
      <c r="B292" s="3" t="str">
        <v>MBIO-1.1</v>
      </c>
      <c r="C292" s="3" t="str">
        <v>MBRTU-MBIO-1.1</v>
      </c>
      <c r="D292" s="3" t="str">
        <v>|SKU|Firmware Version|Item codes|Hardware Version|FW Released Date (DD/MMM/YYYY)|Summary Information about FW|Sensor Type ID|SKU Name for Software|Edit Date
(DD/MMM/YYYY)|Edit by|Edit Content|Status (Draft, Final)|||||||</v>
      </c>
      <c r="E292" s="3" t="str">
        <v>|MBRTU-MBIO|1.1|STHM-MBIO-4AI4DI4RL-NR|na|44562|Update hardware|NA|No|44876|Luc|Update content|Final|||||||</v>
      </c>
      <c r="F292" s="3" t="str">
        <f t="shared" si="180"/>
        <v>MBRTU-MBIO</v>
      </c>
      <c r="G292" s="3" t="str">
        <f t="shared" ref="G292:G355" si="221">MID(E292,SEARCH("|",E292,2)+1,SEARCH("|",E292,SEARCH("|",E292,2)+1)-SEARCH("|",E292,2)-1)</f>
        <v>1.1</v>
      </c>
      <c r="H292" s="50" t="str">
        <f t="shared" ref="H292:H355" si="222">MID(E292,SEARCH("|",E292,SEARCH("|",E292,SEARCH("|",E292,2)+1)+1)+1,
SEARCH("|",E292,SEARCH("|",E292,SEARCH("|",E292,SEARCH("|",E292,2)+1)+1)+1)
-SEARCH("|",E292,SEARCH("|",E292,SEARCH("|",E292,2)+1)+1)-1)</f>
        <v>na</v>
      </c>
      <c r="I292" s="50" t="str">
        <f t="shared" ref="I292:I355" si="223">MID(E292,SEARCH("|",E292,SEARCH("|",E292,2)+1)+1,SEARCH("|",E292,SEARCH("|",E292,SEARCH("|",E292,2)+1)+1)-SEARCH("|",E292,SEARCH("|",E292,2)+1)-1)</f>
        <v>STHM-MBIO-4AI4DI4RL-NR</v>
      </c>
      <c r="J292" s="3" t="str" cm="1">
        <f t="array" ref="J292">_xlfn.TEXTSPLIT(I292,CHAR(10),,TRUE,0)</f>
        <v>STHM-MBIO-4AI4DI4RL-NR</v>
      </c>
      <c r="AX292" s="416" t="str">
        <f t="shared" si="181"/>
        <v>STHM-MBIO-4AI4DI4RL-NR|na|1.1\MBRTU-MBIO</v>
      </c>
      <c r="AY292" s="416" t="str">
        <f t="shared" si="182"/>
        <v/>
      </c>
      <c r="AZ292" s="416" t="str">
        <f t="shared" si="183"/>
        <v/>
      </c>
      <c r="BA292" s="416" t="str">
        <f t="shared" si="184"/>
        <v/>
      </c>
      <c r="BB292" s="416" t="str">
        <f t="shared" si="185"/>
        <v/>
      </c>
      <c r="BC292" s="416" t="str">
        <f t="shared" si="186"/>
        <v/>
      </c>
      <c r="BD292" s="416" t="str">
        <f t="shared" si="187"/>
        <v/>
      </c>
      <c r="BE292" s="416" t="str">
        <f t="shared" si="188"/>
        <v/>
      </c>
      <c r="BF292" s="416" t="str">
        <f t="shared" si="189"/>
        <v/>
      </c>
      <c r="BG292" s="416" t="str">
        <f t="shared" si="190"/>
        <v/>
      </c>
      <c r="BH292" s="416" t="str">
        <f t="shared" si="191"/>
        <v/>
      </c>
      <c r="BI292" s="416" t="str">
        <f t="shared" si="192"/>
        <v/>
      </c>
      <c r="BJ292" s="416" t="str">
        <f t="shared" si="193"/>
        <v/>
      </c>
      <c r="BK292" s="416" t="str">
        <f t="shared" si="194"/>
        <v/>
      </c>
      <c r="BL292" s="416" t="str">
        <f t="shared" si="195"/>
        <v/>
      </c>
      <c r="BM292" s="416" t="str">
        <f t="shared" si="196"/>
        <v/>
      </c>
      <c r="BN292" s="416" t="str">
        <f t="shared" si="197"/>
        <v/>
      </c>
      <c r="BO292" s="416" t="str">
        <f t="shared" si="198"/>
        <v/>
      </c>
      <c r="BP292" s="416" t="str">
        <f t="shared" si="199"/>
        <v/>
      </c>
      <c r="BQ292" s="416" t="str">
        <f t="shared" si="200"/>
        <v/>
      </c>
      <c r="BR292" s="416" t="str">
        <f t="shared" si="201"/>
        <v/>
      </c>
      <c r="BS292" s="416" t="str">
        <f t="shared" si="202"/>
        <v/>
      </c>
      <c r="BT292" s="416" t="str">
        <f t="shared" si="203"/>
        <v/>
      </c>
      <c r="BU292" s="416" t="str">
        <f t="shared" si="204"/>
        <v/>
      </c>
      <c r="BV292" s="416" t="str">
        <f t="shared" si="205"/>
        <v/>
      </c>
      <c r="BW292" s="416" t="str">
        <f t="shared" si="206"/>
        <v/>
      </c>
      <c r="BX292" s="416" t="str">
        <f t="shared" si="207"/>
        <v/>
      </c>
      <c r="BY292" s="416" t="str">
        <f t="shared" si="208"/>
        <v/>
      </c>
      <c r="BZ292" s="416" t="str">
        <f t="shared" si="209"/>
        <v/>
      </c>
      <c r="CA292" s="416" t="str">
        <f t="shared" si="210"/>
        <v/>
      </c>
      <c r="CB292" s="416" t="str">
        <f t="shared" si="211"/>
        <v/>
      </c>
      <c r="CC292" s="416" t="str">
        <f t="shared" si="212"/>
        <v/>
      </c>
      <c r="CD292" s="416" t="str">
        <f t="shared" si="213"/>
        <v/>
      </c>
      <c r="CE292" s="416" t="str">
        <f t="shared" si="214"/>
        <v/>
      </c>
      <c r="CF292" s="416" t="str">
        <f t="shared" si="215"/>
        <v/>
      </c>
      <c r="CG292" s="416" t="str">
        <f t="shared" si="216"/>
        <v/>
      </c>
      <c r="CH292" s="416" t="str">
        <f t="shared" si="217"/>
        <v/>
      </c>
      <c r="CI292" s="416" t="str">
        <f t="shared" si="218"/>
        <v/>
      </c>
      <c r="CJ292" s="416" t="str">
        <f t="shared" si="219"/>
        <v/>
      </c>
      <c r="CK292" s="416" t="str">
        <f t="shared" si="220"/>
        <v/>
      </c>
    </row>
    <row r="293" spans="1:89">
      <c r="A293" s="3">
        <v>201</v>
      </c>
      <c r="B293" s="3" t="str">
        <v>LFC128-1.2</v>
      </c>
      <c r="C293" s="3" t="str">
        <v>MBRTU-LFC128-1.2</v>
      </c>
      <c r="D293" s="3" t="str">
        <v>|SKU|Firmware Version|Item codes|Hardware Version|FW Released Date (DD/MMM/YYYY)|Summary Information about FW|Sensor Type ID|SKU Name for Software|Edit Date
(DD/MMM/YYYY)|Edit by|Edit Content|Status (Draft, Final)|||||||</v>
      </c>
      <c r="E293" s="3" t="str">
        <v>|MBRTU-LFC128|1.2|LFC128-2|NA|44562|First firmware|NA|Daviteq Level Fuel Controller|44876|Luc|Update content|Final|||||||</v>
      </c>
      <c r="F293" s="3" t="str">
        <f t="shared" si="180"/>
        <v>MBRTU-LFC128</v>
      </c>
      <c r="G293" s="3" t="str">
        <f t="shared" si="221"/>
        <v>1.2</v>
      </c>
      <c r="H293" s="50" t="str">
        <f t="shared" si="222"/>
        <v>NA</v>
      </c>
      <c r="I293" s="50" t="str">
        <f t="shared" si="223"/>
        <v>LFC128-2</v>
      </c>
      <c r="J293" s="3" t="str" cm="1">
        <f t="array" ref="J293">_xlfn.TEXTSPLIT(I293,CHAR(10),,TRUE,0)</f>
        <v>LFC128-2</v>
      </c>
      <c r="AX293" s="416" t="str">
        <f t="shared" si="181"/>
        <v>LFC128-2|NA|1.2\MBRTU-LFC128</v>
      </c>
      <c r="AY293" s="416" t="str">
        <f t="shared" si="182"/>
        <v/>
      </c>
      <c r="AZ293" s="416" t="str">
        <f t="shared" si="183"/>
        <v/>
      </c>
      <c r="BA293" s="416" t="str">
        <f t="shared" si="184"/>
        <v/>
      </c>
      <c r="BB293" s="416" t="str">
        <f t="shared" si="185"/>
        <v/>
      </c>
      <c r="BC293" s="416" t="str">
        <f t="shared" si="186"/>
        <v/>
      </c>
      <c r="BD293" s="416" t="str">
        <f t="shared" si="187"/>
        <v/>
      </c>
      <c r="BE293" s="416" t="str">
        <f t="shared" si="188"/>
        <v/>
      </c>
      <c r="BF293" s="416" t="str">
        <f t="shared" si="189"/>
        <v/>
      </c>
      <c r="BG293" s="416" t="str">
        <f t="shared" si="190"/>
        <v/>
      </c>
      <c r="BH293" s="416" t="str">
        <f t="shared" si="191"/>
        <v/>
      </c>
      <c r="BI293" s="416" t="str">
        <f t="shared" si="192"/>
        <v/>
      </c>
      <c r="BJ293" s="416" t="str">
        <f t="shared" si="193"/>
        <v/>
      </c>
      <c r="BK293" s="416" t="str">
        <f t="shared" si="194"/>
        <v/>
      </c>
      <c r="BL293" s="416" t="str">
        <f t="shared" si="195"/>
        <v/>
      </c>
      <c r="BM293" s="416" t="str">
        <f t="shared" si="196"/>
        <v/>
      </c>
      <c r="BN293" s="416" t="str">
        <f t="shared" si="197"/>
        <v/>
      </c>
      <c r="BO293" s="416" t="str">
        <f t="shared" si="198"/>
        <v/>
      </c>
      <c r="BP293" s="416" t="str">
        <f t="shared" si="199"/>
        <v/>
      </c>
      <c r="BQ293" s="416" t="str">
        <f t="shared" si="200"/>
        <v/>
      </c>
      <c r="BR293" s="416" t="str">
        <f t="shared" si="201"/>
        <v/>
      </c>
      <c r="BS293" s="416" t="str">
        <f t="shared" si="202"/>
        <v/>
      </c>
      <c r="BT293" s="416" t="str">
        <f t="shared" si="203"/>
        <v/>
      </c>
      <c r="BU293" s="416" t="str">
        <f t="shared" si="204"/>
        <v/>
      </c>
      <c r="BV293" s="416" t="str">
        <f t="shared" si="205"/>
        <v/>
      </c>
      <c r="BW293" s="416" t="str">
        <f t="shared" si="206"/>
        <v/>
      </c>
      <c r="BX293" s="416" t="str">
        <f t="shared" si="207"/>
        <v/>
      </c>
      <c r="BY293" s="416" t="str">
        <f t="shared" si="208"/>
        <v/>
      </c>
      <c r="BZ293" s="416" t="str">
        <f t="shared" si="209"/>
        <v/>
      </c>
      <c r="CA293" s="416" t="str">
        <f t="shared" si="210"/>
        <v/>
      </c>
      <c r="CB293" s="416" t="str">
        <f t="shared" si="211"/>
        <v/>
      </c>
      <c r="CC293" s="416" t="str">
        <f t="shared" si="212"/>
        <v/>
      </c>
      <c r="CD293" s="416" t="str">
        <f t="shared" si="213"/>
        <v/>
      </c>
      <c r="CE293" s="416" t="str">
        <f t="shared" si="214"/>
        <v/>
      </c>
      <c r="CF293" s="416" t="str">
        <f t="shared" si="215"/>
        <v/>
      </c>
      <c r="CG293" s="416" t="str">
        <f t="shared" si="216"/>
        <v/>
      </c>
      <c r="CH293" s="416" t="str">
        <f t="shared" si="217"/>
        <v/>
      </c>
      <c r="CI293" s="416" t="str">
        <f t="shared" si="218"/>
        <v/>
      </c>
      <c r="CJ293" s="416" t="str">
        <f t="shared" si="219"/>
        <v/>
      </c>
      <c r="CK293" s="416" t="str">
        <f t="shared" si="220"/>
        <v/>
      </c>
    </row>
    <row r="294" spans="1:89">
      <c r="A294" s="3">
        <v>202</v>
      </c>
      <c r="B294" s="3" t="str">
        <v>MBIO-2.1</v>
      </c>
      <c r="C294" s="3" t="str">
        <v>MBRTU-MBIO-2.1</v>
      </c>
      <c r="D294" s="3" t="str">
        <v>|SKU|Firmware Version|Item codes|Hardware Version|FW Released Date (DD/MMM/YYYY)|Summary Information about FW|Sensor Type ID|SKU Name for Software|Edit Date
(DD/MMM/YYYY)|Edit by|Edit Content|Status (Draft, Final)|||||||</v>
      </c>
      <c r="E294" s="3" t="str">
        <v>|MBRTU-MBIO|2.1|STHM-MBIO-4AI4DI|NA|44562|Update hardware|NA|Daviteq I/O module|44876|Luc|Update content|Final|||||||</v>
      </c>
      <c r="F294" s="3" t="str">
        <f t="shared" si="180"/>
        <v>MBRTU-MBIO</v>
      </c>
      <c r="G294" s="3" t="str">
        <f t="shared" si="221"/>
        <v>2.1</v>
      </c>
      <c r="H294" s="50" t="str">
        <f t="shared" si="222"/>
        <v>NA</v>
      </c>
      <c r="I294" s="50" t="str">
        <f t="shared" si="223"/>
        <v>STHM-MBIO-4AI4DI</v>
      </c>
      <c r="J294" s="3" t="str" cm="1">
        <f t="array" ref="J294">_xlfn.TEXTSPLIT(I294,CHAR(10),,TRUE,0)</f>
        <v>STHM-MBIO-4AI4DI</v>
      </c>
      <c r="AX294" s="416" t="str">
        <f t="shared" si="181"/>
        <v>STHM-MBIO-4AI4DI|NA|2.1\MBRTU-MBIO</v>
      </c>
      <c r="AY294" s="416" t="str">
        <f t="shared" si="182"/>
        <v/>
      </c>
      <c r="AZ294" s="416" t="str">
        <f t="shared" si="183"/>
        <v/>
      </c>
      <c r="BA294" s="416" t="str">
        <f t="shared" si="184"/>
        <v/>
      </c>
      <c r="BB294" s="416" t="str">
        <f t="shared" si="185"/>
        <v/>
      </c>
      <c r="BC294" s="416" t="str">
        <f t="shared" si="186"/>
        <v/>
      </c>
      <c r="BD294" s="416" t="str">
        <f t="shared" si="187"/>
        <v/>
      </c>
      <c r="BE294" s="416" t="str">
        <f t="shared" si="188"/>
        <v/>
      </c>
      <c r="BF294" s="416" t="str">
        <f t="shared" si="189"/>
        <v/>
      </c>
      <c r="BG294" s="416" t="str">
        <f t="shared" si="190"/>
        <v/>
      </c>
      <c r="BH294" s="416" t="str">
        <f t="shared" si="191"/>
        <v/>
      </c>
      <c r="BI294" s="416" t="str">
        <f t="shared" si="192"/>
        <v/>
      </c>
      <c r="BJ294" s="416" t="str">
        <f t="shared" si="193"/>
        <v/>
      </c>
      <c r="BK294" s="416" t="str">
        <f t="shared" si="194"/>
        <v/>
      </c>
      <c r="BL294" s="416" t="str">
        <f t="shared" si="195"/>
        <v/>
      </c>
      <c r="BM294" s="416" t="str">
        <f t="shared" si="196"/>
        <v/>
      </c>
      <c r="BN294" s="416" t="str">
        <f t="shared" si="197"/>
        <v/>
      </c>
      <c r="BO294" s="416" t="str">
        <f t="shared" si="198"/>
        <v/>
      </c>
      <c r="BP294" s="416" t="str">
        <f t="shared" si="199"/>
        <v/>
      </c>
      <c r="BQ294" s="416" t="str">
        <f t="shared" si="200"/>
        <v/>
      </c>
      <c r="BR294" s="416" t="str">
        <f t="shared" si="201"/>
        <v/>
      </c>
      <c r="BS294" s="416" t="str">
        <f t="shared" si="202"/>
        <v/>
      </c>
      <c r="BT294" s="416" t="str">
        <f t="shared" si="203"/>
        <v/>
      </c>
      <c r="BU294" s="416" t="str">
        <f t="shared" si="204"/>
        <v/>
      </c>
      <c r="BV294" s="416" t="str">
        <f t="shared" si="205"/>
        <v/>
      </c>
      <c r="BW294" s="416" t="str">
        <f t="shared" si="206"/>
        <v/>
      </c>
      <c r="BX294" s="416" t="str">
        <f t="shared" si="207"/>
        <v/>
      </c>
      <c r="BY294" s="416" t="str">
        <f t="shared" si="208"/>
        <v/>
      </c>
      <c r="BZ294" s="416" t="str">
        <f t="shared" si="209"/>
        <v/>
      </c>
      <c r="CA294" s="416" t="str">
        <f t="shared" si="210"/>
        <v/>
      </c>
      <c r="CB294" s="416" t="str">
        <f t="shared" si="211"/>
        <v/>
      </c>
      <c r="CC294" s="416" t="str">
        <f t="shared" si="212"/>
        <v/>
      </c>
      <c r="CD294" s="416" t="str">
        <f t="shared" si="213"/>
        <v/>
      </c>
      <c r="CE294" s="416" t="str">
        <f t="shared" si="214"/>
        <v/>
      </c>
      <c r="CF294" s="416" t="str">
        <f t="shared" si="215"/>
        <v/>
      </c>
      <c r="CG294" s="416" t="str">
        <f t="shared" si="216"/>
        <v/>
      </c>
      <c r="CH294" s="416" t="str">
        <f t="shared" si="217"/>
        <v/>
      </c>
      <c r="CI294" s="416" t="str">
        <f t="shared" si="218"/>
        <v/>
      </c>
      <c r="CJ294" s="416" t="str">
        <f t="shared" si="219"/>
        <v/>
      </c>
      <c r="CK294" s="416" t="str">
        <f t="shared" si="220"/>
        <v/>
      </c>
    </row>
    <row r="295" spans="1:89">
      <c r="A295" s="3">
        <v>203</v>
      </c>
      <c r="B295" s="3" t="str">
        <v>PPS-7</v>
      </c>
      <c r="C295" s="3" t="str">
        <v>MBRTU-PPS-7</v>
      </c>
      <c r="D295" s="3" t="str">
        <v>|SKU|Firmware Version|Item codes|Hardware Version|FW Released Date (DD/MMM/YYYY)|Summary Information about FW|Sensor Type ID|SKU Name for Software|Edit Date
(DD/MMM/YYYY)|Edit by|Edit Content|Status (Draft, Final)|||||||</v>
      </c>
      <c r="E295" s="3" t="str">
        <v>|MBRTU-PPS|7|MBRTU-PPS-VLOG-050|NA|44562|First firmware|4|Daviteq Modbus Pressure Sensor|44968|Luc|Update content|Final|||||||</v>
      </c>
      <c r="F295" s="3" t="str">
        <f t="shared" si="180"/>
        <v>MBRTU-PPS</v>
      </c>
      <c r="G295" s="3" t="str">
        <f t="shared" si="221"/>
        <v>7</v>
      </c>
      <c r="H295" s="50" t="str">
        <f t="shared" si="222"/>
        <v>NA</v>
      </c>
      <c r="I295" s="50" t="str">
        <f t="shared" si="223"/>
        <v>MBRTU-PPS-VLOG-050</v>
      </c>
      <c r="J295" s="3" t="str" cm="1">
        <f t="array" ref="J295">_xlfn.TEXTSPLIT(I295,CHAR(10),,TRUE,0)</f>
        <v>MBRTU-PPS-VLOG-050</v>
      </c>
      <c r="AX295" s="416" t="str">
        <f t="shared" si="181"/>
        <v>MBRTU-PPS-VLOG-050|NA|7\MBRTU-PPS</v>
      </c>
      <c r="AY295" s="416" t="str">
        <f t="shared" si="182"/>
        <v/>
      </c>
      <c r="AZ295" s="416" t="str">
        <f t="shared" si="183"/>
        <v/>
      </c>
      <c r="BA295" s="416" t="str">
        <f t="shared" si="184"/>
        <v/>
      </c>
      <c r="BB295" s="416" t="str">
        <f t="shared" si="185"/>
        <v/>
      </c>
      <c r="BC295" s="416" t="str">
        <f t="shared" si="186"/>
        <v/>
      </c>
      <c r="BD295" s="416" t="str">
        <f t="shared" si="187"/>
        <v/>
      </c>
      <c r="BE295" s="416" t="str">
        <f t="shared" si="188"/>
        <v/>
      </c>
      <c r="BF295" s="416" t="str">
        <f t="shared" si="189"/>
        <v/>
      </c>
      <c r="BG295" s="416" t="str">
        <f t="shared" si="190"/>
        <v/>
      </c>
      <c r="BH295" s="416" t="str">
        <f t="shared" si="191"/>
        <v/>
      </c>
      <c r="BI295" s="416" t="str">
        <f t="shared" si="192"/>
        <v/>
      </c>
      <c r="BJ295" s="416" t="str">
        <f t="shared" si="193"/>
        <v/>
      </c>
      <c r="BK295" s="416" t="str">
        <f t="shared" si="194"/>
        <v/>
      </c>
      <c r="BL295" s="416" t="str">
        <f t="shared" si="195"/>
        <v/>
      </c>
      <c r="BM295" s="416" t="str">
        <f t="shared" si="196"/>
        <v/>
      </c>
      <c r="BN295" s="416" t="str">
        <f t="shared" si="197"/>
        <v/>
      </c>
      <c r="BO295" s="416" t="str">
        <f t="shared" si="198"/>
        <v/>
      </c>
      <c r="BP295" s="416" t="str">
        <f t="shared" si="199"/>
        <v/>
      </c>
      <c r="BQ295" s="416" t="str">
        <f t="shared" si="200"/>
        <v/>
      </c>
      <c r="BR295" s="416" t="str">
        <f t="shared" si="201"/>
        <v/>
      </c>
      <c r="BS295" s="416" t="str">
        <f t="shared" si="202"/>
        <v/>
      </c>
      <c r="BT295" s="416" t="str">
        <f t="shared" si="203"/>
        <v/>
      </c>
      <c r="BU295" s="416" t="str">
        <f t="shared" si="204"/>
        <v/>
      </c>
      <c r="BV295" s="416" t="str">
        <f t="shared" si="205"/>
        <v/>
      </c>
      <c r="BW295" s="416" t="str">
        <f t="shared" si="206"/>
        <v/>
      </c>
      <c r="BX295" s="416" t="str">
        <f t="shared" si="207"/>
        <v/>
      </c>
      <c r="BY295" s="416" t="str">
        <f t="shared" si="208"/>
        <v/>
      </c>
      <c r="BZ295" s="416" t="str">
        <f t="shared" si="209"/>
        <v/>
      </c>
      <c r="CA295" s="416" t="str">
        <f t="shared" si="210"/>
        <v/>
      </c>
      <c r="CB295" s="416" t="str">
        <f t="shared" si="211"/>
        <v/>
      </c>
      <c r="CC295" s="416" t="str">
        <f t="shared" si="212"/>
        <v/>
      </c>
      <c r="CD295" s="416" t="str">
        <f t="shared" si="213"/>
        <v/>
      </c>
      <c r="CE295" s="416" t="str">
        <f t="shared" si="214"/>
        <v/>
      </c>
      <c r="CF295" s="416" t="str">
        <f t="shared" si="215"/>
        <v/>
      </c>
      <c r="CG295" s="416" t="str">
        <f t="shared" si="216"/>
        <v/>
      </c>
      <c r="CH295" s="416" t="str">
        <f t="shared" si="217"/>
        <v/>
      </c>
      <c r="CI295" s="416" t="str">
        <f t="shared" si="218"/>
        <v/>
      </c>
      <c r="CJ295" s="416" t="str">
        <f t="shared" si="219"/>
        <v/>
      </c>
      <c r="CK295" s="416" t="str">
        <f t="shared" si="220"/>
        <v/>
      </c>
    </row>
    <row r="296" spans="1:89">
      <c r="A296" s="3">
        <v>204</v>
      </c>
      <c r="B296" s="3" t="str">
        <v>ATE-7</v>
      </c>
      <c r="C296" s="3" t="str">
        <v>MBRTU-ATE-7</v>
      </c>
      <c r="D296" s="3" t="str">
        <v>|SKU|Firmware Version|Item codes|Hardware Version|FW Released Date (DD/MMM/YYYY)|Summary Information about FW|Sensor Type ID|SKU Name for Software|Edit Date
(DD/MMM/YYYY)|Edit by|Edit Content|Status (Draft, Final)|||||||</v>
      </c>
      <c r="E296" s="3" t="str">
        <v>|MBRTU-ATE|7|MBRTU-ATE-01|NA|44876|First firmware|1|Daviteq Modbus RTU Ambient Temperature Sensor|44995|Luc|Update comment|Final|||||||</v>
      </c>
      <c r="F296" s="3" t="str">
        <f t="shared" si="180"/>
        <v>MBRTU-ATE</v>
      </c>
      <c r="G296" s="3" t="str">
        <f t="shared" si="221"/>
        <v>7</v>
      </c>
      <c r="H296" s="50" t="str">
        <f t="shared" si="222"/>
        <v>NA</v>
      </c>
      <c r="I296" s="50" t="str">
        <f t="shared" si="223"/>
        <v>MBRTU-ATE-01</v>
      </c>
      <c r="J296" s="3" t="str" cm="1">
        <f t="array" ref="J296">_xlfn.TEXTSPLIT(I296,CHAR(10),,TRUE,0)</f>
        <v>MBRTU-ATE-01</v>
      </c>
      <c r="AX296" s="416" t="str">
        <f t="shared" si="181"/>
        <v>MBRTU-ATE-01|NA|7\MBRTU-ATE</v>
      </c>
      <c r="AY296" s="416" t="str">
        <f t="shared" si="182"/>
        <v/>
      </c>
      <c r="AZ296" s="416" t="str">
        <f t="shared" si="183"/>
        <v/>
      </c>
      <c r="BA296" s="416" t="str">
        <f t="shared" si="184"/>
        <v/>
      </c>
      <c r="BB296" s="416" t="str">
        <f t="shared" si="185"/>
        <v/>
      </c>
      <c r="BC296" s="416" t="str">
        <f t="shared" si="186"/>
        <v/>
      </c>
      <c r="BD296" s="416" t="str">
        <f t="shared" si="187"/>
        <v/>
      </c>
      <c r="BE296" s="416" t="str">
        <f t="shared" si="188"/>
        <v/>
      </c>
      <c r="BF296" s="416" t="str">
        <f t="shared" si="189"/>
        <v/>
      </c>
      <c r="BG296" s="416" t="str">
        <f t="shared" si="190"/>
        <v/>
      </c>
      <c r="BH296" s="416" t="str">
        <f t="shared" si="191"/>
        <v/>
      </c>
      <c r="BI296" s="416" t="str">
        <f t="shared" si="192"/>
        <v/>
      </c>
      <c r="BJ296" s="416" t="str">
        <f t="shared" si="193"/>
        <v/>
      </c>
      <c r="BK296" s="416" t="str">
        <f t="shared" si="194"/>
        <v/>
      </c>
      <c r="BL296" s="416" t="str">
        <f t="shared" si="195"/>
        <v/>
      </c>
      <c r="BM296" s="416" t="str">
        <f t="shared" si="196"/>
        <v/>
      </c>
      <c r="BN296" s="416" t="str">
        <f t="shared" si="197"/>
        <v/>
      </c>
      <c r="BO296" s="416" t="str">
        <f t="shared" si="198"/>
        <v/>
      </c>
      <c r="BP296" s="416" t="str">
        <f t="shared" si="199"/>
        <v/>
      </c>
      <c r="BQ296" s="416" t="str">
        <f t="shared" si="200"/>
        <v/>
      </c>
      <c r="BR296" s="416" t="str">
        <f t="shared" si="201"/>
        <v/>
      </c>
      <c r="BS296" s="416" t="str">
        <f t="shared" si="202"/>
        <v/>
      </c>
      <c r="BT296" s="416" t="str">
        <f t="shared" si="203"/>
        <v/>
      </c>
      <c r="BU296" s="416" t="str">
        <f t="shared" si="204"/>
        <v/>
      </c>
      <c r="BV296" s="416" t="str">
        <f t="shared" si="205"/>
        <v/>
      </c>
      <c r="BW296" s="416" t="str">
        <f t="shared" si="206"/>
        <v/>
      </c>
      <c r="BX296" s="416" t="str">
        <f t="shared" si="207"/>
        <v/>
      </c>
      <c r="BY296" s="416" t="str">
        <f t="shared" si="208"/>
        <v/>
      </c>
      <c r="BZ296" s="416" t="str">
        <f t="shared" si="209"/>
        <v/>
      </c>
      <c r="CA296" s="416" t="str">
        <f t="shared" si="210"/>
        <v/>
      </c>
      <c r="CB296" s="416" t="str">
        <f t="shared" si="211"/>
        <v/>
      </c>
      <c r="CC296" s="416" t="str">
        <f t="shared" si="212"/>
        <v/>
      </c>
      <c r="CD296" s="416" t="str">
        <f t="shared" si="213"/>
        <v/>
      </c>
      <c r="CE296" s="416" t="str">
        <f t="shared" si="214"/>
        <v/>
      </c>
      <c r="CF296" s="416" t="str">
        <f t="shared" si="215"/>
        <v/>
      </c>
      <c r="CG296" s="416" t="str">
        <f t="shared" si="216"/>
        <v/>
      </c>
      <c r="CH296" s="416" t="str">
        <f t="shared" si="217"/>
        <v/>
      </c>
      <c r="CI296" s="416" t="str">
        <f t="shared" si="218"/>
        <v/>
      </c>
      <c r="CJ296" s="416" t="str">
        <f t="shared" si="219"/>
        <v/>
      </c>
      <c r="CK296" s="416" t="str">
        <f t="shared" si="220"/>
        <v/>
      </c>
    </row>
    <row r="297" spans="1:89">
      <c r="A297" s="3">
        <v>205</v>
      </c>
      <c r="B297" s="3" t="str">
        <v>ATH-7</v>
      </c>
      <c r="C297" s="3" t="str">
        <v>MBRTU-ATH-7</v>
      </c>
      <c r="D297" s="3" t="str">
        <v>|SKU|Firmware Version|Item codes|Hardware Version|FW Released Date (DD/MMM/YYYY)|Summary Information about FW|Sensor Type ID|SKU Name for Software|Edit Date
(DD/MMM/YYYY)|Edit by|Edit Content|Status (Draft, Final)|||||||</v>
      </c>
      <c r="E297" s="3" t="str">
        <v>|MBRTU-ATH|7|MBRTU-ATH-11
MBRTU-ATH-11IR
MBRTU-ATH-15
MBRTU-ATH-15-250|NA|44876|First firmware|2|Daviteq Modbus RTU Ambient Humidity Sensor|44995|Engineering Team|Update comment|Final|||||||</v>
      </c>
      <c r="F297" s="3" t="str">
        <f t="shared" si="180"/>
        <v>MBRTU-ATH</v>
      </c>
      <c r="G297" s="3" t="str">
        <f t="shared" si="221"/>
        <v>7</v>
      </c>
      <c r="H297" s="50" t="str">
        <f t="shared" si="222"/>
        <v>NA</v>
      </c>
      <c r="I297" s="50" t="str">
        <f t="shared" si="223"/>
        <v>MBRTU-ATH-11
MBRTU-ATH-11IR
MBRTU-ATH-15
MBRTU-ATH-15-250</v>
      </c>
      <c r="J297" s="3" t="str" cm="1">
        <f t="array" ref="J297:M297">_xlfn.TEXTSPLIT(I297,CHAR(10),,TRUE,0)</f>
        <v>MBRTU-ATH-11</v>
      </c>
      <c r="K297" s="3" t="str">
        <v>MBRTU-ATH-11IR</v>
      </c>
      <c r="L297" s="3" t="str">
        <v>MBRTU-ATH-15</v>
      </c>
      <c r="M297" s="3" t="str">
        <v>MBRTU-ATH-15-250</v>
      </c>
      <c r="AX297" s="416" t="str">
        <f t="shared" si="181"/>
        <v>MBRTU-ATH-11|NA|7\MBRTU-ATH</v>
      </c>
      <c r="AY297" s="416" t="str">
        <f t="shared" si="182"/>
        <v>MBRTU-ATH-11IR|NA|7\MBRTU-ATH</v>
      </c>
      <c r="AZ297" s="416" t="str">
        <f t="shared" si="183"/>
        <v>MBRTU-ATH-15|NA|7\MBRTU-ATH</v>
      </c>
      <c r="BA297" s="416" t="str">
        <f t="shared" si="184"/>
        <v>MBRTU-ATH-15-250|NA|7\MBRTU-ATH</v>
      </c>
      <c r="BB297" s="416" t="str">
        <f t="shared" si="185"/>
        <v/>
      </c>
      <c r="BC297" s="416" t="str">
        <f t="shared" si="186"/>
        <v/>
      </c>
      <c r="BD297" s="416" t="str">
        <f t="shared" si="187"/>
        <v/>
      </c>
      <c r="BE297" s="416" t="str">
        <f t="shared" si="188"/>
        <v/>
      </c>
      <c r="BF297" s="416" t="str">
        <f t="shared" si="189"/>
        <v/>
      </c>
      <c r="BG297" s="416" t="str">
        <f t="shared" si="190"/>
        <v/>
      </c>
      <c r="BH297" s="416" t="str">
        <f t="shared" si="191"/>
        <v/>
      </c>
      <c r="BI297" s="416" t="str">
        <f t="shared" si="192"/>
        <v/>
      </c>
      <c r="BJ297" s="416" t="str">
        <f t="shared" si="193"/>
        <v/>
      </c>
      <c r="BK297" s="416" t="str">
        <f t="shared" si="194"/>
        <v/>
      </c>
      <c r="BL297" s="416" t="str">
        <f t="shared" si="195"/>
        <v/>
      </c>
      <c r="BM297" s="416" t="str">
        <f t="shared" si="196"/>
        <v/>
      </c>
      <c r="BN297" s="416" t="str">
        <f t="shared" si="197"/>
        <v/>
      </c>
      <c r="BO297" s="416" t="str">
        <f t="shared" si="198"/>
        <v/>
      </c>
      <c r="BP297" s="416" t="str">
        <f t="shared" si="199"/>
        <v/>
      </c>
      <c r="BQ297" s="416" t="str">
        <f t="shared" si="200"/>
        <v/>
      </c>
      <c r="BR297" s="416" t="str">
        <f t="shared" si="201"/>
        <v/>
      </c>
      <c r="BS297" s="416" t="str">
        <f t="shared" si="202"/>
        <v/>
      </c>
      <c r="BT297" s="416" t="str">
        <f t="shared" si="203"/>
        <v/>
      </c>
      <c r="BU297" s="416" t="str">
        <f t="shared" si="204"/>
        <v/>
      </c>
      <c r="BV297" s="416" t="str">
        <f t="shared" si="205"/>
        <v/>
      </c>
      <c r="BW297" s="416" t="str">
        <f t="shared" si="206"/>
        <v/>
      </c>
      <c r="BX297" s="416" t="str">
        <f t="shared" si="207"/>
        <v/>
      </c>
      <c r="BY297" s="416" t="str">
        <f t="shared" si="208"/>
        <v/>
      </c>
      <c r="BZ297" s="416" t="str">
        <f t="shared" si="209"/>
        <v/>
      </c>
      <c r="CA297" s="416" t="str">
        <f t="shared" si="210"/>
        <v/>
      </c>
      <c r="CB297" s="416" t="str">
        <f t="shared" si="211"/>
        <v/>
      </c>
      <c r="CC297" s="416" t="str">
        <f t="shared" si="212"/>
        <v/>
      </c>
      <c r="CD297" s="416" t="str">
        <f t="shared" si="213"/>
        <v/>
      </c>
      <c r="CE297" s="416" t="str">
        <f t="shared" si="214"/>
        <v/>
      </c>
      <c r="CF297" s="416" t="str">
        <f t="shared" si="215"/>
        <v/>
      </c>
      <c r="CG297" s="416" t="str">
        <f t="shared" si="216"/>
        <v/>
      </c>
      <c r="CH297" s="416" t="str">
        <f t="shared" si="217"/>
        <v/>
      </c>
      <c r="CI297" s="416" t="str">
        <f t="shared" si="218"/>
        <v/>
      </c>
      <c r="CJ297" s="416" t="str">
        <f t="shared" si="219"/>
        <v/>
      </c>
      <c r="CK297" s="416" t="str">
        <f t="shared" si="220"/>
        <v/>
      </c>
    </row>
    <row r="298" spans="1:89">
      <c r="A298" s="3">
        <v>206</v>
      </c>
      <c r="B298" s="3" t="str">
        <v>ADP-7</v>
      </c>
      <c r="C298" s="3" t="str">
        <v>MBRTU-ADP-7</v>
      </c>
      <c r="D298" s="3" t="str">
        <v>|SKU|Firmware Version|Item codes|Hardware Version|FW Released Date (DD/MMM/YYYY)|Summary Information about FW|Sensor Type ID|SKU Name for Software|Edit Date
(DD/MMM/YYYY)|Edit by|Edit Content|Status (Draft, Final)|||||||</v>
      </c>
      <c r="E298" s="3" t="str">
        <v>|MBRTU-ADP|7|NA|NA|44876|First firmware|3|Daviteq Modbus RTU Differential Pressure Sensor|44995|Engineering Team|Update comment|Final|||||||</v>
      </c>
      <c r="F298" s="3" t="str">
        <f t="shared" si="180"/>
        <v>MBRTU-ADP</v>
      </c>
      <c r="G298" s="3" t="str">
        <f t="shared" si="221"/>
        <v>7</v>
      </c>
      <c r="H298" s="50" t="str">
        <f t="shared" si="222"/>
        <v>NA</v>
      </c>
      <c r="I298" s="50" t="str">
        <f t="shared" si="223"/>
        <v>NA</v>
      </c>
      <c r="J298" s="3" t="str" cm="1">
        <f t="array" ref="J298">_xlfn.TEXTSPLIT(I298,CHAR(10),,TRUE,0)</f>
        <v>NA</v>
      </c>
      <c r="AX298" s="416" t="str">
        <f t="shared" si="181"/>
        <v>NA|NA|7\MBRTU-ADP</v>
      </c>
      <c r="AY298" s="416" t="str">
        <f t="shared" si="182"/>
        <v/>
      </c>
      <c r="AZ298" s="416" t="str">
        <f t="shared" si="183"/>
        <v/>
      </c>
      <c r="BA298" s="416" t="str">
        <f t="shared" si="184"/>
        <v/>
      </c>
      <c r="BB298" s="416" t="str">
        <f t="shared" si="185"/>
        <v/>
      </c>
      <c r="BC298" s="416" t="str">
        <f t="shared" si="186"/>
        <v/>
      </c>
      <c r="BD298" s="416" t="str">
        <f t="shared" si="187"/>
        <v/>
      </c>
      <c r="BE298" s="416" t="str">
        <f t="shared" si="188"/>
        <v/>
      </c>
      <c r="BF298" s="416" t="str">
        <f t="shared" si="189"/>
        <v/>
      </c>
      <c r="BG298" s="416" t="str">
        <f t="shared" si="190"/>
        <v/>
      </c>
      <c r="BH298" s="416" t="str">
        <f t="shared" si="191"/>
        <v/>
      </c>
      <c r="BI298" s="416" t="str">
        <f t="shared" si="192"/>
        <v/>
      </c>
      <c r="BJ298" s="416" t="str">
        <f t="shared" si="193"/>
        <v/>
      </c>
      <c r="BK298" s="416" t="str">
        <f t="shared" si="194"/>
        <v/>
      </c>
      <c r="BL298" s="416" t="str">
        <f t="shared" si="195"/>
        <v/>
      </c>
      <c r="BM298" s="416" t="str">
        <f t="shared" si="196"/>
        <v/>
      </c>
      <c r="BN298" s="416" t="str">
        <f t="shared" si="197"/>
        <v/>
      </c>
      <c r="BO298" s="416" t="str">
        <f t="shared" si="198"/>
        <v/>
      </c>
      <c r="BP298" s="416" t="str">
        <f t="shared" si="199"/>
        <v/>
      </c>
      <c r="BQ298" s="416" t="str">
        <f t="shared" si="200"/>
        <v/>
      </c>
      <c r="BR298" s="416" t="str">
        <f t="shared" si="201"/>
        <v/>
      </c>
      <c r="BS298" s="416" t="str">
        <f t="shared" si="202"/>
        <v/>
      </c>
      <c r="BT298" s="416" t="str">
        <f t="shared" si="203"/>
        <v/>
      </c>
      <c r="BU298" s="416" t="str">
        <f t="shared" si="204"/>
        <v/>
      </c>
      <c r="BV298" s="416" t="str">
        <f t="shared" si="205"/>
        <v/>
      </c>
      <c r="BW298" s="416" t="str">
        <f t="shared" si="206"/>
        <v/>
      </c>
      <c r="BX298" s="416" t="str">
        <f t="shared" si="207"/>
        <v/>
      </c>
      <c r="BY298" s="416" t="str">
        <f t="shared" si="208"/>
        <v/>
      </c>
      <c r="BZ298" s="416" t="str">
        <f t="shared" si="209"/>
        <v/>
      </c>
      <c r="CA298" s="416" t="str">
        <f t="shared" si="210"/>
        <v/>
      </c>
      <c r="CB298" s="416" t="str">
        <f t="shared" si="211"/>
        <v/>
      </c>
      <c r="CC298" s="416" t="str">
        <f t="shared" si="212"/>
        <v/>
      </c>
      <c r="CD298" s="416" t="str">
        <f t="shared" si="213"/>
        <v/>
      </c>
      <c r="CE298" s="416" t="str">
        <f t="shared" si="214"/>
        <v/>
      </c>
      <c r="CF298" s="416" t="str">
        <f t="shared" si="215"/>
        <v/>
      </c>
      <c r="CG298" s="416" t="str">
        <f t="shared" si="216"/>
        <v/>
      </c>
      <c r="CH298" s="416" t="str">
        <f t="shared" si="217"/>
        <v/>
      </c>
      <c r="CI298" s="416" t="str">
        <f t="shared" si="218"/>
        <v/>
      </c>
      <c r="CJ298" s="416" t="str">
        <f t="shared" si="219"/>
        <v/>
      </c>
      <c r="CK298" s="416" t="str">
        <f t="shared" si="220"/>
        <v/>
      </c>
    </row>
    <row r="299" spans="1:89">
      <c r="A299" s="3">
        <v>207</v>
      </c>
      <c r="B299" s="3" t="str">
        <v>ORP-7</v>
      </c>
      <c r="C299" s="3" t="str">
        <v>MBRTU-ORP-7</v>
      </c>
      <c r="D299" s="3" t="str">
        <v>|SKU|Firmware Version|Item codes|Hardware Version|FW Released Date (DD/MMM/YYYY)|Summary Information about FW|Sensor Type ID|SKU Name for Software|Edit Date
(DD/MMM/YYYY)|Edit by|Edit Content|Status (Draft, Final)|||||||</v>
      </c>
      <c r="E299" s="3" t="str">
        <v>|MBRTU-ORP|7|NA|NA|44876|First firmware|27|Daviteq Modbus RTU ORP Sensor|44995|Luc|Update comment|Final|||||||</v>
      </c>
      <c r="F299" s="3" t="str">
        <f t="shared" si="180"/>
        <v>MBRTU-ORP</v>
      </c>
      <c r="G299" s="3" t="str">
        <f t="shared" si="221"/>
        <v>7</v>
      </c>
      <c r="H299" s="50" t="str">
        <f t="shared" si="222"/>
        <v>NA</v>
      </c>
      <c r="I299" s="50" t="str">
        <f t="shared" si="223"/>
        <v>NA</v>
      </c>
      <c r="J299" s="3" t="str" cm="1">
        <f t="array" ref="J299">_xlfn.TEXTSPLIT(I299,CHAR(10),,TRUE,0)</f>
        <v>NA</v>
      </c>
      <c r="AX299" s="416" t="str">
        <f t="shared" si="181"/>
        <v>NA|NA|7\MBRTU-ORP</v>
      </c>
      <c r="AY299" s="416" t="str">
        <f t="shared" si="182"/>
        <v/>
      </c>
      <c r="AZ299" s="416" t="str">
        <f t="shared" si="183"/>
        <v/>
      </c>
      <c r="BA299" s="416" t="str">
        <f t="shared" si="184"/>
        <v/>
      </c>
      <c r="BB299" s="416" t="str">
        <f t="shared" si="185"/>
        <v/>
      </c>
      <c r="BC299" s="416" t="str">
        <f t="shared" si="186"/>
        <v/>
      </c>
      <c r="BD299" s="416" t="str">
        <f t="shared" si="187"/>
        <v/>
      </c>
      <c r="BE299" s="416" t="str">
        <f t="shared" si="188"/>
        <v/>
      </c>
      <c r="BF299" s="416" t="str">
        <f t="shared" si="189"/>
        <v/>
      </c>
      <c r="BG299" s="416" t="str">
        <f t="shared" si="190"/>
        <v/>
      </c>
      <c r="BH299" s="416" t="str">
        <f t="shared" si="191"/>
        <v/>
      </c>
      <c r="BI299" s="416" t="str">
        <f t="shared" si="192"/>
        <v/>
      </c>
      <c r="BJ299" s="416" t="str">
        <f t="shared" si="193"/>
        <v/>
      </c>
      <c r="BK299" s="416" t="str">
        <f t="shared" si="194"/>
        <v/>
      </c>
      <c r="BL299" s="416" t="str">
        <f t="shared" si="195"/>
        <v/>
      </c>
      <c r="BM299" s="416" t="str">
        <f t="shared" si="196"/>
        <v/>
      </c>
      <c r="BN299" s="416" t="str">
        <f t="shared" si="197"/>
        <v/>
      </c>
      <c r="BO299" s="416" t="str">
        <f t="shared" si="198"/>
        <v/>
      </c>
      <c r="BP299" s="416" t="str">
        <f t="shared" si="199"/>
        <v/>
      </c>
      <c r="BQ299" s="416" t="str">
        <f t="shared" si="200"/>
        <v/>
      </c>
      <c r="BR299" s="416" t="str">
        <f t="shared" si="201"/>
        <v/>
      </c>
      <c r="BS299" s="416" t="str">
        <f t="shared" si="202"/>
        <v/>
      </c>
      <c r="BT299" s="416" t="str">
        <f t="shared" si="203"/>
        <v/>
      </c>
      <c r="BU299" s="416" t="str">
        <f t="shared" si="204"/>
        <v/>
      </c>
      <c r="BV299" s="416" t="str">
        <f t="shared" si="205"/>
        <v/>
      </c>
      <c r="BW299" s="416" t="str">
        <f t="shared" si="206"/>
        <v/>
      </c>
      <c r="BX299" s="416" t="str">
        <f t="shared" si="207"/>
        <v/>
      </c>
      <c r="BY299" s="416" t="str">
        <f t="shared" si="208"/>
        <v/>
      </c>
      <c r="BZ299" s="416" t="str">
        <f t="shared" si="209"/>
        <v/>
      </c>
      <c r="CA299" s="416" t="str">
        <f t="shared" si="210"/>
        <v/>
      </c>
      <c r="CB299" s="416" t="str">
        <f t="shared" si="211"/>
        <v/>
      </c>
      <c r="CC299" s="416" t="str">
        <f t="shared" si="212"/>
        <v/>
      </c>
      <c r="CD299" s="416" t="str">
        <f t="shared" si="213"/>
        <v/>
      </c>
      <c r="CE299" s="416" t="str">
        <f t="shared" si="214"/>
        <v/>
      </c>
      <c r="CF299" s="416" t="str">
        <f t="shared" si="215"/>
        <v/>
      </c>
      <c r="CG299" s="416" t="str">
        <f t="shared" si="216"/>
        <v/>
      </c>
      <c r="CH299" s="416" t="str">
        <f t="shared" si="217"/>
        <v/>
      </c>
      <c r="CI299" s="416" t="str">
        <f t="shared" si="218"/>
        <v/>
      </c>
      <c r="CJ299" s="416" t="str">
        <f t="shared" si="219"/>
        <v/>
      </c>
      <c r="CK299" s="416" t="str">
        <f t="shared" si="220"/>
        <v/>
      </c>
    </row>
    <row r="300" spans="1:89">
      <c r="A300" s="3">
        <v>208</v>
      </c>
      <c r="B300" s="3" t="str">
        <v>PT100-7</v>
      </c>
      <c r="C300" s="3" t="str">
        <v>MBRTU-PT100-7</v>
      </c>
      <c r="D300" s="3" t="str">
        <v>|SKU|Firmware Version|Item codes|Hardware Version|FW Released Date (DD/MMM/YYYY)|Summary Information about FW|Sensor Type ID|SKU Name for Software|Edit Date
(DD/MMM/YYYY)|Edit by|Edit Content|Status (Draft, Final)|||||||</v>
      </c>
      <c r="E300" s="3" t="str">
        <v>|MBRTU-PT100|7|NA|NA|44876|First firmware|21|Daviteq Modbus RTU Pt100 Process Temperature Sensor|44995|Luc|Update comment|Final|||||||</v>
      </c>
      <c r="F300" s="3" t="str">
        <f t="shared" si="180"/>
        <v>MBRTU-PT100</v>
      </c>
      <c r="G300" s="3" t="str">
        <f t="shared" si="221"/>
        <v>7</v>
      </c>
      <c r="H300" s="50" t="str">
        <f t="shared" si="222"/>
        <v>NA</v>
      </c>
      <c r="I300" s="50" t="str">
        <f t="shared" si="223"/>
        <v>NA</v>
      </c>
      <c r="J300" s="3" t="str" cm="1">
        <f t="array" ref="J300">_xlfn.TEXTSPLIT(I300,CHAR(10),,TRUE,0)</f>
        <v>NA</v>
      </c>
      <c r="AX300" s="416" t="str">
        <f t="shared" si="181"/>
        <v>NA|NA|7\MBRTU-PT100</v>
      </c>
      <c r="AY300" s="416" t="str">
        <f t="shared" si="182"/>
        <v/>
      </c>
      <c r="AZ300" s="416" t="str">
        <f t="shared" si="183"/>
        <v/>
      </c>
      <c r="BA300" s="416" t="str">
        <f t="shared" si="184"/>
        <v/>
      </c>
      <c r="BB300" s="416" t="str">
        <f t="shared" si="185"/>
        <v/>
      </c>
      <c r="BC300" s="416" t="str">
        <f t="shared" si="186"/>
        <v/>
      </c>
      <c r="BD300" s="416" t="str">
        <f t="shared" si="187"/>
        <v/>
      </c>
      <c r="BE300" s="416" t="str">
        <f t="shared" si="188"/>
        <v/>
      </c>
      <c r="BF300" s="416" t="str">
        <f t="shared" si="189"/>
        <v/>
      </c>
      <c r="BG300" s="416" t="str">
        <f t="shared" si="190"/>
        <v/>
      </c>
      <c r="BH300" s="416" t="str">
        <f t="shared" si="191"/>
        <v/>
      </c>
      <c r="BI300" s="416" t="str">
        <f t="shared" si="192"/>
        <v/>
      </c>
      <c r="BJ300" s="416" t="str">
        <f t="shared" si="193"/>
        <v/>
      </c>
      <c r="BK300" s="416" t="str">
        <f t="shared" si="194"/>
        <v/>
      </c>
      <c r="BL300" s="416" t="str">
        <f t="shared" si="195"/>
        <v/>
      </c>
      <c r="BM300" s="416" t="str">
        <f t="shared" si="196"/>
        <v/>
      </c>
      <c r="BN300" s="416" t="str">
        <f t="shared" si="197"/>
        <v/>
      </c>
      <c r="BO300" s="416" t="str">
        <f t="shared" si="198"/>
        <v/>
      </c>
      <c r="BP300" s="416" t="str">
        <f t="shared" si="199"/>
        <v/>
      </c>
      <c r="BQ300" s="416" t="str">
        <f t="shared" si="200"/>
        <v/>
      </c>
      <c r="BR300" s="416" t="str">
        <f t="shared" si="201"/>
        <v/>
      </c>
      <c r="BS300" s="416" t="str">
        <f t="shared" si="202"/>
        <v/>
      </c>
      <c r="BT300" s="416" t="str">
        <f t="shared" si="203"/>
        <v/>
      </c>
      <c r="BU300" s="416" t="str">
        <f t="shared" si="204"/>
        <v/>
      </c>
      <c r="BV300" s="416" t="str">
        <f t="shared" si="205"/>
        <v/>
      </c>
      <c r="BW300" s="416" t="str">
        <f t="shared" si="206"/>
        <v/>
      </c>
      <c r="BX300" s="416" t="str">
        <f t="shared" si="207"/>
        <v/>
      </c>
      <c r="BY300" s="416" t="str">
        <f t="shared" si="208"/>
        <v/>
      </c>
      <c r="BZ300" s="416" t="str">
        <f t="shared" si="209"/>
        <v/>
      </c>
      <c r="CA300" s="416" t="str">
        <f t="shared" si="210"/>
        <v/>
      </c>
      <c r="CB300" s="416" t="str">
        <f t="shared" si="211"/>
        <v/>
      </c>
      <c r="CC300" s="416" t="str">
        <f t="shared" si="212"/>
        <v/>
      </c>
      <c r="CD300" s="416" t="str">
        <f t="shared" si="213"/>
        <v/>
      </c>
      <c r="CE300" s="416" t="str">
        <f t="shared" si="214"/>
        <v/>
      </c>
      <c r="CF300" s="416" t="str">
        <f t="shared" si="215"/>
        <v/>
      </c>
      <c r="CG300" s="416" t="str">
        <f t="shared" si="216"/>
        <v/>
      </c>
      <c r="CH300" s="416" t="str">
        <f t="shared" si="217"/>
        <v/>
      </c>
      <c r="CI300" s="416" t="str">
        <f t="shared" si="218"/>
        <v/>
      </c>
      <c r="CJ300" s="416" t="str">
        <f t="shared" si="219"/>
        <v/>
      </c>
      <c r="CK300" s="416" t="str">
        <f t="shared" si="220"/>
        <v/>
      </c>
    </row>
    <row r="301" spans="1:89">
      <c r="A301" s="3">
        <v>209</v>
      </c>
      <c r="B301" s="3" t="str">
        <v>PH-7</v>
      </c>
      <c r="C301" s="3" t="str">
        <v>MBRTU-PH-7</v>
      </c>
      <c r="D301" s="3" t="str">
        <v>|SKU|Firmware Version|Item codes|Hardware Version|FW Released Date (DD/MMM/YYYY)|Summary Information about FW|Sensor Type ID|SKU Name for Software|Edit Date
(DD/MMM/YYYY)|Edit by|Edit Content|Status (Draft, Final)|||||||</v>
      </c>
      <c r="E301" s="3" t="str">
        <v>|MBRTU-PH|7|NA|NA|44876|First firmware|17|Daviteq Modbus RTU pH Sensor|44995|Luc|Update comment|Final|||||||</v>
      </c>
      <c r="F301" s="3" t="str">
        <f t="shared" si="180"/>
        <v>MBRTU-PH</v>
      </c>
      <c r="G301" s="3" t="str">
        <f t="shared" si="221"/>
        <v>7</v>
      </c>
      <c r="H301" s="50" t="str">
        <f t="shared" si="222"/>
        <v>NA</v>
      </c>
      <c r="I301" s="50" t="str">
        <f t="shared" si="223"/>
        <v>NA</v>
      </c>
      <c r="J301" s="3" t="str" cm="1">
        <f t="array" ref="J301">_xlfn.TEXTSPLIT(I301,CHAR(10),,TRUE,0)</f>
        <v>NA</v>
      </c>
      <c r="AX301" s="416" t="str">
        <f t="shared" si="181"/>
        <v>NA|NA|7\MBRTU-PH</v>
      </c>
      <c r="AY301" s="416" t="str">
        <f t="shared" si="182"/>
        <v/>
      </c>
      <c r="AZ301" s="416" t="str">
        <f t="shared" si="183"/>
        <v/>
      </c>
      <c r="BA301" s="416" t="str">
        <f t="shared" si="184"/>
        <v/>
      </c>
      <c r="BB301" s="416" t="str">
        <f t="shared" si="185"/>
        <v/>
      </c>
      <c r="BC301" s="416" t="str">
        <f t="shared" si="186"/>
        <v/>
      </c>
      <c r="BD301" s="416" t="str">
        <f t="shared" si="187"/>
        <v/>
      </c>
      <c r="BE301" s="416" t="str">
        <f t="shared" si="188"/>
        <v/>
      </c>
      <c r="BF301" s="416" t="str">
        <f t="shared" si="189"/>
        <v/>
      </c>
      <c r="BG301" s="416" t="str">
        <f t="shared" si="190"/>
        <v/>
      </c>
      <c r="BH301" s="416" t="str">
        <f t="shared" si="191"/>
        <v/>
      </c>
      <c r="BI301" s="416" t="str">
        <f t="shared" si="192"/>
        <v/>
      </c>
      <c r="BJ301" s="416" t="str">
        <f t="shared" si="193"/>
        <v/>
      </c>
      <c r="BK301" s="416" t="str">
        <f t="shared" si="194"/>
        <v/>
      </c>
      <c r="BL301" s="416" t="str">
        <f t="shared" si="195"/>
        <v/>
      </c>
      <c r="BM301" s="416" t="str">
        <f t="shared" si="196"/>
        <v/>
      </c>
      <c r="BN301" s="416" t="str">
        <f t="shared" si="197"/>
        <v/>
      </c>
      <c r="BO301" s="416" t="str">
        <f t="shared" si="198"/>
        <v/>
      </c>
      <c r="BP301" s="416" t="str">
        <f t="shared" si="199"/>
        <v/>
      </c>
      <c r="BQ301" s="416" t="str">
        <f t="shared" si="200"/>
        <v/>
      </c>
      <c r="BR301" s="416" t="str">
        <f t="shared" si="201"/>
        <v/>
      </c>
      <c r="BS301" s="416" t="str">
        <f t="shared" si="202"/>
        <v/>
      </c>
      <c r="BT301" s="416" t="str">
        <f t="shared" si="203"/>
        <v/>
      </c>
      <c r="BU301" s="416" t="str">
        <f t="shared" si="204"/>
        <v/>
      </c>
      <c r="BV301" s="416" t="str">
        <f t="shared" si="205"/>
        <v/>
      </c>
      <c r="BW301" s="416" t="str">
        <f t="shared" si="206"/>
        <v/>
      </c>
      <c r="BX301" s="416" t="str">
        <f t="shared" si="207"/>
        <v/>
      </c>
      <c r="BY301" s="416" t="str">
        <f t="shared" si="208"/>
        <v/>
      </c>
      <c r="BZ301" s="416" t="str">
        <f t="shared" si="209"/>
        <v/>
      </c>
      <c r="CA301" s="416" t="str">
        <f t="shared" si="210"/>
        <v/>
      </c>
      <c r="CB301" s="416" t="str">
        <f t="shared" si="211"/>
        <v/>
      </c>
      <c r="CC301" s="416" t="str">
        <f t="shared" si="212"/>
        <v/>
      </c>
      <c r="CD301" s="416" t="str">
        <f t="shared" si="213"/>
        <v/>
      </c>
      <c r="CE301" s="416" t="str">
        <f t="shared" si="214"/>
        <v/>
      </c>
      <c r="CF301" s="416" t="str">
        <f t="shared" si="215"/>
        <v/>
      </c>
      <c r="CG301" s="416" t="str">
        <f t="shared" si="216"/>
        <v/>
      </c>
      <c r="CH301" s="416" t="str">
        <f t="shared" si="217"/>
        <v/>
      </c>
      <c r="CI301" s="416" t="str">
        <f t="shared" si="218"/>
        <v/>
      </c>
      <c r="CJ301" s="416" t="str">
        <f t="shared" si="219"/>
        <v/>
      </c>
      <c r="CK301" s="416" t="str">
        <f t="shared" si="220"/>
        <v/>
      </c>
    </row>
    <row r="302" spans="1:89">
      <c r="A302" s="3">
        <v>210</v>
      </c>
      <c r="B302" s="3" t="str">
        <v>CL-2</v>
      </c>
      <c r="C302" s="3" t="str">
        <v>MBRTU-CL-2</v>
      </c>
      <c r="D302" s="3" t="str">
        <v>|SKU|Firmware Version|Item codes|Hardware Version|FW Released Date (DD/MMM/YYYY)|Summary Information about FW|Sensor Type ID|SKU Name for Software|Edit Date
(DD/MMM/YYYY)|Edit by|Edit Content|Status (Draft, Final)|||||||</v>
      </c>
      <c r="E302" s="3" t="str">
        <v>|MBRTU-CL|2|WS433-CL-04|2.5|44835|Second version of co-ordinator firmware|NA|Daviteq Sub-Ghz Co-ordinator|44996|Engineering Team|Update memory map description|Final|||||||</v>
      </c>
      <c r="F302" s="3" t="str">
        <f t="shared" si="180"/>
        <v>MBRTU-CL</v>
      </c>
      <c r="G302" s="3" t="str">
        <f t="shared" si="221"/>
        <v>2</v>
      </c>
      <c r="H302" s="50" t="str">
        <f t="shared" si="222"/>
        <v>2.5</v>
      </c>
      <c r="I302" s="50" t="str">
        <f t="shared" si="223"/>
        <v>WS433-CL-04</v>
      </c>
      <c r="J302" s="3" t="str" cm="1">
        <f t="array" ref="J302">_xlfn.TEXTSPLIT(I302,CHAR(10),,TRUE,0)</f>
        <v>WS433-CL-04</v>
      </c>
      <c r="AX302" s="416" t="str">
        <f t="shared" si="181"/>
        <v>WS433-CL-04|2.5|2\MBRTU-CL</v>
      </c>
      <c r="AY302" s="416" t="str">
        <f t="shared" si="182"/>
        <v/>
      </c>
      <c r="AZ302" s="416" t="str">
        <f t="shared" si="183"/>
        <v/>
      </c>
      <c r="BA302" s="416" t="str">
        <f t="shared" si="184"/>
        <v/>
      </c>
      <c r="BB302" s="416" t="str">
        <f t="shared" si="185"/>
        <v/>
      </c>
      <c r="BC302" s="416" t="str">
        <f t="shared" si="186"/>
        <v/>
      </c>
      <c r="BD302" s="416" t="str">
        <f t="shared" si="187"/>
        <v/>
      </c>
      <c r="BE302" s="416" t="str">
        <f t="shared" si="188"/>
        <v/>
      </c>
      <c r="BF302" s="416" t="str">
        <f t="shared" si="189"/>
        <v/>
      </c>
      <c r="BG302" s="416" t="str">
        <f t="shared" si="190"/>
        <v/>
      </c>
      <c r="BH302" s="416" t="str">
        <f t="shared" si="191"/>
        <v/>
      </c>
      <c r="BI302" s="416" t="str">
        <f t="shared" si="192"/>
        <v/>
      </c>
      <c r="BJ302" s="416" t="str">
        <f t="shared" si="193"/>
        <v/>
      </c>
      <c r="BK302" s="416" t="str">
        <f t="shared" si="194"/>
        <v/>
      </c>
      <c r="BL302" s="416" t="str">
        <f t="shared" si="195"/>
        <v/>
      </c>
      <c r="BM302" s="416" t="str">
        <f t="shared" si="196"/>
        <v/>
      </c>
      <c r="BN302" s="416" t="str">
        <f t="shared" si="197"/>
        <v/>
      </c>
      <c r="BO302" s="416" t="str">
        <f t="shared" si="198"/>
        <v/>
      </c>
      <c r="BP302" s="416" t="str">
        <f t="shared" si="199"/>
        <v/>
      </c>
      <c r="BQ302" s="416" t="str">
        <f t="shared" si="200"/>
        <v/>
      </c>
      <c r="BR302" s="416" t="str">
        <f t="shared" si="201"/>
        <v/>
      </c>
      <c r="BS302" s="416" t="str">
        <f t="shared" si="202"/>
        <v/>
      </c>
      <c r="BT302" s="416" t="str">
        <f t="shared" si="203"/>
        <v/>
      </c>
      <c r="BU302" s="416" t="str">
        <f t="shared" si="204"/>
        <v/>
      </c>
      <c r="BV302" s="416" t="str">
        <f t="shared" si="205"/>
        <v/>
      </c>
      <c r="BW302" s="416" t="str">
        <f t="shared" si="206"/>
        <v/>
      </c>
      <c r="BX302" s="416" t="str">
        <f t="shared" si="207"/>
        <v/>
      </c>
      <c r="BY302" s="416" t="str">
        <f t="shared" si="208"/>
        <v/>
      </c>
      <c r="BZ302" s="416" t="str">
        <f t="shared" si="209"/>
        <v/>
      </c>
      <c r="CA302" s="416" t="str">
        <f t="shared" si="210"/>
        <v/>
      </c>
      <c r="CB302" s="416" t="str">
        <f t="shared" si="211"/>
        <v/>
      </c>
      <c r="CC302" s="416" t="str">
        <f t="shared" si="212"/>
        <v/>
      </c>
      <c r="CD302" s="416" t="str">
        <f t="shared" si="213"/>
        <v/>
      </c>
      <c r="CE302" s="416" t="str">
        <f t="shared" si="214"/>
        <v/>
      </c>
      <c r="CF302" s="416" t="str">
        <f t="shared" si="215"/>
        <v/>
      </c>
      <c r="CG302" s="416" t="str">
        <f t="shared" si="216"/>
        <v/>
      </c>
      <c r="CH302" s="416" t="str">
        <f t="shared" si="217"/>
        <v/>
      </c>
      <c r="CI302" s="416" t="str">
        <f t="shared" si="218"/>
        <v/>
      </c>
      <c r="CJ302" s="416" t="str">
        <f t="shared" si="219"/>
        <v/>
      </c>
      <c r="CK302" s="416" t="str">
        <f t="shared" si="220"/>
        <v/>
      </c>
    </row>
    <row r="303" spans="1:89">
      <c r="A303" s="3">
        <v>211</v>
      </c>
      <c r="B303" s="3" t="str">
        <v>CAP10CN-2</v>
      </c>
      <c r="C303" s="3" t="str">
        <v>MBRTU-CAP10CN-2</v>
      </c>
      <c r="D303" s="3" t="str">
        <v>|SKU|Firmware Version|Item codes|Hardware Version|FW Released Date (DD/MMM/YYYY)|Summary Information about FW|Sensor Type ID|SKU Name for Software|Edit Date
(DD/MMM/YYYY)|Edit by|Edit Content|Status (Draft, Final)|||||||</v>
      </c>
      <c r="E303" s="3" t="str">
        <v>|MBRTU-CAP10CN|2|CAP10CNR1000F
CAP10CNR1500F|NA|44563|Second firmware|28|Daviteq Modbus RTU Fuel Level (CAP10) Sensor|44563|Engineering Team|Update memory map description|Final|||||||</v>
      </c>
      <c r="F303" s="3" t="str">
        <f t="shared" si="180"/>
        <v>MBRTU-CAP10CN</v>
      </c>
      <c r="G303" s="3" t="str">
        <f t="shared" si="221"/>
        <v>2</v>
      </c>
      <c r="H303" s="50" t="str">
        <f t="shared" si="222"/>
        <v>NA</v>
      </c>
      <c r="I303" s="50" t="str">
        <f t="shared" si="223"/>
        <v>CAP10CNR1000F
CAP10CNR1500F</v>
      </c>
      <c r="J303" s="3" t="str" cm="1">
        <f t="array" ref="J303:K303">_xlfn.TEXTSPLIT(I303,CHAR(10),,TRUE,0)</f>
        <v>CAP10CNR1000F</v>
      </c>
      <c r="K303" s="3" t="str">
        <v>CAP10CNR1500F</v>
      </c>
      <c r="AX303" s="416" t="str">
        <f t="shared" si="181"/>
        <v>CAP10CNR1000F|NA|2\MBRTU-CAP10CN</v>
      </c>
      <c r="AY303" s="416" t="str">
        <f t="shared" si="182"/>
        <v>CAP10CNR1500F|NA|2\MBRTU-CAP10CN</v>
      </c>
      <c r="AZ303" s="416" t="str">
        <f t="shared" si="183"/>
        <v/>
      </c>
      <c r="BA303" s="416" t="str">
        <f t="shared" si="184"/>
        <v/>
      </c>
      <c r="BB303" s="416" t="str">
        <f t="shared" si="185"/>
        <v/>
      </c>
      <c r="BC303" s="416" t="str">
        <f t="shared" si="186"/>
        <v/>
      </c>
      <c r="BD303" s="416" t="str">
        <f t="shared" si="187"/>
        <v/>
      </c>
      <c r="BE303" s="416" t="str">
        <f t="shared" si="188"/>
        <v/>
      </c>
      <c r="BF303" s="416" t="str">
        <f t="shared" si="189"/>
        <v/>
      </c>
      <c r="BG303" s="416" t="str">
        <f t="shared" si="190"/>
        <v/>
      </c>
      <c r="BH303" s="416" t="str">
        <f t="shared" si="191"/>
        <v/>
      </c>
      <c r="BI303" s="416" t="str">
        <f t="shared" si="192"/>
        <v/>
      </c>
      <c r="BJ303" s="416" t="str">
        <f t="shared" si="193"/>
        <v/>
      </c>
      <c r="BK303" s="416" t="str">
        <f t="shared" si="194"/>
        <v/>
      </c>
      <c r="BL303" s="416" t="str">
        <f t="shared" si="195"/>
        <v/>
      </c>
      <c r="BM303" s="416" t="str">
        <f t="shared" si="196"/>
        <v/>
      </c>
      <c r="BN303" s="416" t="str">
        <f t="shared" si="197"/>
        <v/>
      </c>
      <c r="BO303" s="416" t="str">
        <f t="shared" si="198"/>
        <v/>
      </c>
      <c r="BP303" s="416" t="str">
        <f t="shared" si="199"/>
        <v/>
      </c>
      <c r="BQ303" s="416" t="str">
        <f t="shared" si="200"/>
        <v/>
      </c>
      <c r="BR303" s="416" t="str">
        <f t="shared" si="201"/>
        <v/>
      </c>
      <c r="BS303" s="416" t="str">
        <f t="shared" si="202"/>
        <v/>
      </c>
      <c r="BT303" s="416" t="str">
        <f t="shared" si="203"/>
        <v/>
      </c>
      <c r="BU303" s="416" t="str">
        <f t="shared" si="204"/>
        <v/>
      </c>
      <c r="BV303" s="416" t="str">
        <f t="shared" si="205"/>
        <v/>
      </c>
      <c r="BW303" s="416" t="str">
        <f t="shared" si="206"/>
        <v/>
      </c>
      <c r="BX303" s="416" t="str">
        <f t="shared" si="207"/>
        <v/>
      </c>
      <c r="BY303" s="416" t="str">
        <f t="shared" si="208"/>
        <v/>
      </c>
      <c r="BZ303" s="416" t="str">
        <f t="shared" si="209"/>
        <v/>
      </c>
      <c r="CA303" s="416" t="str">
        <f t="shared" si="210"/>
        <v/>
      </c>
      <c r="CB303" s="416" t="str">
        <f t="shared" si="211"/>
        <v/>
      </c>
      <c r="CC303" s="416" t="str">
        <f t="shared" si="212"/>
        <v/>
      </c>
      <c r="CD303" s="416" t="str">
        <f t="shared" si="213"/>
        <v/>
      </c>
      <c r="CE303" s="416" t="str">
        <f t="shared" si="214"/>
        <v/>
      </c>
      <c r="CF303" s="416" t="str">
        <f t="shared" si="215"/>
        <v/>
      </c>
      <c r="CG303" s="416" t="str">
        <f t="shared" si="216"/>
        <v/>
      </c>
      <c r="CH303" s="416" t="str">
        <f t="shared" si="217"/>
        <v/>
      </c>
      <c r="CI303" s="416" t="str">
        <f t="shared" si="218"/>
        <v/>
      </c>
      <c r="CJ303" s="416" t="str">
        <f t="shared" si="219"/>
        <v/>
      </c>
      <c r="CK303" s="416" t="str">
        <f t="shared" si="220"/>
        <v/>
      </c>
    </row>
    <row r="304" spans="1:89">
      <c r="A304" s="3">
        <v>212</v>
      </c>
      <c r="B304" s="3" t="str">
        <v>MBIO-1</v>
      </c>
      <c r="C304" s="3" t="str">
        <v>MBRTU-MBIO-1</v>
      </c>
      <c r="D304" s="3" t="str">
        <v>|SKU|Firmware Version|Item codes|Hardware Version|FW Released Date (DD/MMM/YYYY)|Summary Information about FW|Sensor Type ID|SKU Name for Software|Edit Date
(DD/MMM/YYYY)|Edit by|Edit Content|Status (Draft, Final)|||||||</v>
      </c>
      <c r="E304" s="3" t="str">
        <v>|MBRTU-MBIO|1|STHM-MBIO-8DI8RL|1|45399|Initial firmware|NA|No|45399|Engineering Team|Update memory map description|Final|||||||</v>
      </c>
      <c r="F304" s="3" t="str">
        <f t="shared" si="180"/>
        <v>MBRTU-MBIO</v>
      </c>
      <c r="G304" s="3" t="str">
        <f t="shared" si="221"/>
        <v>1</v>
      </c>
      <c r="H304" s="50" t="str">
        <f t="shared" si="222"/>
        <v>1</v>
      </c>
      <c r="I304" s="50" t="str">
        <f t="shared" si="223"/>
        <v>STHM-MBIO-8DI8RL</v>
      </c>
      <c r="J304" s="3" t="str" cm="1">
        <f t="array" ref="J304">_xlfn.TEXTSPLIT(I304,CHAR(10),,TRUE,0)</f>
        <v>STHM-MBIO-8DI8RL</v>
      </c>
      <c r="AX304" s="416" t="str">
        <f t="shared" si="181"/>
        <v>STHM-MBIO-8DI8RL|1|1\MBRTU-MBIO</v>
      </c>
      <c r="AY304" s="416" t="str">
        <f t="shared" si="182"/>
        <v/>
      </c>
      <c r="AZ304" s="416" t="str">
        <f t="shared" si="183"/>
        <v/>
      </c>
      <c r="BA304" s="416" t="str">
        <f t="shared" si="184"/>
        <v/>
      </c>
      <c r="BB304" s="416" t="str">
        <f t="shared" si="185"/>
        <v/>
      </c>
      <c r="BC304" s="416" t="str">
        <f t="shared" si="186"/>
        <v/>
      </c>
      <c r="BD304" s="416" t="str">
        <f t="shared" si="187"/>
        <v/>
      </c>
      <c r="BE304" s="416" t="str">
        <f t="shared" si="188"/>
        <v/>
      </c>
      <c r="BF304" s="416" t="str">
        <f t="shared" si="189"/>
        <v/>
      </c>
      <c r="BG304" s="416" t="str">
        <f t="shared" si="190"/>
        <v/>
      </c>
      <c r="BH304" s="416" t="str">
        <f t="shared" si="191"/>
        <v/>
      </c>
      <c r="BI304" s="416" t="str">
        <f t="shared" si="192"/>
        <v/>
      </c>
      <c r="BJ304" s="416" t="str">
        <f t="shared" si="193"/>
        <v/>
      </c>
      <c r="BK304" s="416" t="str">
        <f t="shared" si="194"/>
        <v/>
      </c>
      <c r="BL304" s="416" t="str">
        <f t="shared" si="195"/>
        <v/>
      </c>
      <c r="BM304" s="416" t="str">
        <f t="shared" si="196"/>
        <v/>
      </c>
      <c r="BN304" s="416" t="str">
        <f t="shared" si="197"/>
        <v/>
      </c>
      <c r="BO304" s="416" t="str">
        <f t="shared" si="198"/>
        <v/>
      </c>
      <c r="BP304" s="416" t="str">
        <f t="shared" si="199"/>
        <v/>
      </c>
      <c r="BQ304" s="416" t="str">
        <f t="shared" si="200"/>
        <v/>
      </c>
      <c r="BR304" s="416" t="str">
        <f t="shared" si="201"/>
        <v/>
      </c>
      <c r="BS304" s="416" t="str">
        <f t="shared" si="202"/>
        <v/>
      </c>
      <c r="BT304" s="416" t="str">
        <f t="shared" si="203"/>
        <v/>
      </c>
      <c r="BU304" s="416" t="str">
        <f t="shared" si="204"/>
        <v/>
      </c>
      <c r="BV304" s="416" t="str">
        <f t="shared" si="205"/>
        <v/>
      </c>
      <c r="BW304" s="416" t="str">
        <f t="shared" si="206"/>
        <v/>
      </c>
      <c r="BX304" s="416" t="str">
        <f t="shared" si="207"/>
        <v/>
      </c>
      <c r="BY304" s="416" t="str">
        <f t="shared" si="208"/>
        <v/>
      </c>
      <c r="BZ304" s="416" t="str">
        <f t="shared" si="209"/>
        <v/>
      </c>
      <c r="CA304" s="416" t="str">
        <f t="shared" si="210"/>
        <v/>
      </c>
      <c r="CB304" s="416" t="str">
        <f t="shared" si="211"/>
        <v/>
      </c>
      <c r="CC304" s="416" t="str">
        <f t="shared" si="212"/>
        <v/>
      </c>
      <c r="CD304" s="416" t="str">
        <f t="shared" si="213"/>
        <v/>
      </c>
      <c r="CE304" s="416" t="str">
        <f t="shared" si="214"/>
        <v/>
      </c>
      <c r="CF304" s="416" t="str">
        <f t="shared" si="215"/>
        <v/>
      </c>
      <c r="CG304" s="416" t="str">
        <f t="shared" si="216"/>
        <v/>
      </c>
      <c r="CH304" s="416" t="str">
        <f t="shared" si="217"/>
        <v/>
      </c>
      <c r="CI304" s="416" t="str">
        <f t="shared" si="218"/>
        <v/>
      </c>
      <c r="CJ304" s="416" t="str">
        <f t="shared" si="219"/>
        <v/>
      </c>
      <c r="CK304" s="416" t="str">
        <f t="shared" si="220"/>
        <v/>
      </c>
    </row>
    <row r="305" spans="1:89">
      <c r="A305" s="3">
        <v>213</v>
      </c>
      <c r="B305" s="3" t="str">
        <v>MBIO-2.4</v>
      </c>
      <c r="C305" s="3" t="str">
        <v>MBRTU-MBIO-2.4</v>
      </c>
      <c r="D305" s="3" t="str">
        <v>|SKU|Firmware Version|Item codes|Hardware Version|FW Released Date (DD/MMM/YYYY)|Summary Information about FW|Sensor Type ID|SKU Name for Software|Edit Date
(DD/MMM/YYYY)|Edit by|Edit Content|Status (Draft, Final)|||||||</v>
      </c>
      <c r="E305" s="3" t="str">
        <v>|MBRTU-MBIO|2.4|STHM-MBIO-4AI4DI4RL-NR|NA|44564|First firmware|NA|Daviteq I/O module|44564|Luc|Update content|Final|||||||</v>
      </c>
      <c r="F305" s="3" t="str">
        <f t="shared" si="180"/>
        <v>MBRTU-MBIO</v>
      </c>
      <c r="G305" s="3" t="str">
        <f t="shared" si="221"/>
        <v>2.4</v>
      </c>
      <c r="H305" s="50" t="str">
        <f t="shared" si="222"/>
        <v>NA</v>
      </c>
      <c r="I305" s="50" t="str">
        <f t="shared" si="223"/>
        <v>STHM-MBIO-4AI4DI4RL-NR</v>
      </c>
      <c r="J305" s="3" t="str" cm="1">
        <f t="array" ref="J305">_xlfn.TEXTSPLIT(I305,CHAR(10),,TRUE,0)</f>
        <v>STHM-MBIO-4AI4DI4RL-NR</v>
      </c>
      <c r="AX305" s="416" t="str">
        <f t="shared" si="181"/>
        <v>STHM-MBIO-4AI4DI4RL-NR|NA|2.4\MBRTU-MBIO</v>
      </c>
      <c r="AY305" s="416" t="str">
        <f t="shared" si="182"/>
        <v/>
      </c>
      <c r="AZ305" s="416" t="str">
        <f t="shared" si="183"/>
        <v/>
      </c>
      <c r="BA305" s="416" t="str">
        <f t="shared" si="184"/>
        <v/>
      </c>
      <c r="BB305" s="416" t="str">
        <f t="shared" si="185"/>
        <v/>
      </c>
      <c r="BC305" s="416" t="str">
        <f t="shared" si="186"/>
        <v/>
      </c>
      <c r="BD305" s="416" t="str">
        <f t="shared" si="187"/>
        <v/>
      </c>
      <c r="BE305" s="416" t="str">
        <f t="shared" si="188"/>
        <v/>
      </c>
      <c r="BF305" s="416" t="str">
        <f t="shared" si="189"/>
        <v/>
      </c>
      <c r="BG305" s="416" t="str">
        <f t="shared" si="190"/>
        <v/>
      </c>
      <c r="BH305" s="416" t="str">
        <f t="shared" si="191"/>
        <v/>
      </c>
      <c r="BI305" s="416" t="str">
        <f t="shared" si="192"/>
        <v/>
      </c>
      <c r="BJ305" s="416" t="str">
        <f t="shared" si="193"/>
        <v/>
      </c>
      <c r="BK305" s="416" t="str">
        <f t="shared" si="194"/>
        <v/>
      </c>
      <c r="BL305" s="416" t="str">
        <f t="shared" si="195"/>
        <v/>
      </c>
      <c r="BM305" s="416" t="str">
        <f t="shared" si="196"/>
        <v/>
      </c>
      <c r="BN305" s="416" t="str">
        <f t="shared" si="197"/>
        <v/>
      </c>
      <c r="BO305" s="416" t="str">
        <f t="shared" si="198"/>
        <v/>
      </c>
      <c r="BP305" s="416" t="str">
        <f t="shared" si="199"/>
        <v/>
      </c>
      <c r="BQ305" s="416" t="str">
        <f t="shared" si="200"/>
        <v/>
      </c>
      <c r="BR305" s="416" t="str">
        <f t="shared" si="201"/>
        <v/>
      </c>
      <c r="BS305" s="416" t="str">
        <f t="shared" si="202"/>
        <v/>
      </c>
      <c r="BT305" s="416" t="str">
        <f t="shared" si="203"/>
        <v/>
      </c>
      <c r="BU305" s="416" t="str">
        <f t="shared" si="204"/>
        <v/>
      </c>
      <c r="BV305" s="416" t="str">
        <f t="shared" si="205"/>
        <v/>
      </c>
      <c r="BW305" s="416" t="str">
        <f t="shared" si="206"/>
        <v/>
      </c>
      <c r="BX305" s="416" t="str">
        <f t="shared" si="207"/>
        <v/>
      </c>
      <c r="BY305" s="416" t="str">
        <f t="shared" si="208"/>
        <v/>
      </c>
      <c r="BZ305" s="416" t="str">
        <f t="shared" si="209"/>
        <v/>
      </c>
      <c r="CA305" s="416" t="str">
        <f t="shared" si="210"/>
        <v/>
      </c>
      <c r="CB305" s="416" t="str">
        <f t="shared" si="211"/>
        <v/>
      </c>
      <c r="CC305" s="416" t="str">
        <f t="shared" si="212"/>
        <v/>
      </c>
      <c r="CD305" s="416" t="str">
        <f t="shared" si="213"/>
        <v/>
      </c>
      <c r="CE305" s="416" t="str">
        <f t="shared" si="214"/>
        <v/>
      </c>
      <c r="CF305" s="416" t="str">
        <f t="shared" si="215"/>
        <v/>
      </c>
      <c r="CG305" s="416" t="str">
        <f t="shared" si="216"/>
        <v/>
      </c>
      <c r="CH305" s="416" t="str">
        <f t="shared" si="217"/>
        <v/>
      </c>
      <c r="CI305" s="416" t="str">
        <f t="shared" si="218"/>
        <v/>
      </c>
      <c r="CJ305" s="416" t="str">
        <f t="shared" si="219"/>
        <v/>
      </c>
      <c r="CK305" s="416" t="str">
        <f t="shared" si="220"/>
        <v/>
      </c>
    </row>
    <row r="306" spans="1:89">
      <c r="A306" s="3">
        <v>214</v>
      </c>
      <c r="B306" s="3" t="str">
        <v>UW-1</v>
      </c>
      <c r="C306" s="3" t="str">
        <v>MBRTU-UW-1</v>
      </c>
      <c r="D306" s="3" t="str">
        <v>|SKU|Firmware Version|Item codes|Hardware Version|FW Released Date (DD/MMM/YYYY)|Summary Information about FW|Sensor Type ID|SKU Name for Software|Edit Date
(DD/MMM/YYYY)|Edit by|Edit Content|Status (Draft, Final)|||||||</v>
      </c>
      <c r="E306" s="3" t="str">
        <v>|MBRTU-UW|1|MBRTU-UW-1|1|45611|Initial version|501|Baylan Ultrasonic Water Meter|45611|Engineering Team|Update memory map description|Final|||||||</v>
      </c>
      <c r="F306" s="3" t="str">
        <f t="shared" si="180"/>
        <v>MBRTU-UW</v>
      </c>
      <c r="G306" s="3" t="str">
        <f t="shared" si="221"/>
        <v>1</v>
      </c>
      <c r="H306" s="50" t="str">
        <f t="shared" si="222"/>
        <v>1</v>
      </c>
      <c r="I306" s="50" t="str">
        <f t="shared" si="223"/>
        <v>MBRTU-UW-1</v>
      </c>
      <c r="J306" s="3" t="str" cm="1">
        <f t="array" ref="J306">_xlfn.TEXTSPLIT(I306,CHAR(10),,TRUE,0)</f>
        <v>MBRTU-UW-1</v>
      </c>
      <c r="AX306" s="416" t="str">
        <f t="shared" si="181"/>
        <v>MBRTU-UW-1|1|1\MBRTU-UW</v>
      </c>
      <c r="AY306" s="416" t="str">
        <f t="shared" si="182"/>
        <v/>
      </c>
      <c r="AZ306" s="416" t="str">
        <f t="shared" si="183"/>
        <v/>
      </c>
      <c r="BA306" s="416" t="str">
        <f t="shared" si="184"/>
        <v/>
      </c>
      <c r="BB306" s="416" t="str">
        <f t="shared" si="185"/>
        <v/>
      </c>
      <c r="BC306" s="416" t="str">
        <f t="shared" si="186"/>
        <v/>
      </c>
      <c r="BD306" s="416" t="str">
        <f t="shared" si="187"/>
        <v/>
      </c>
      <c r="BE306" s="416" t="str">
        <f t="shared" si="188"/>
        <v/>
      </c>
      <c r="BF306" s="416" t="str">
        <f t="shared" si="189"/>
        <v/>
      </c>
      <c r="BG306" s="416" t="str">
        <f t="shared" si="190"/>
        <v/>
      </c>
      <c r="BH306" s="416" t="str">
        <f t="shared" si="191"/>
        <v/>
      </c>
      <c r="BI306" s="416" t="str">
        <f t="shared" si="192"/>
        <v/>
      </c>
      <c r="BJ306" s="416" t="str">
        <f t="shared" si="193"/>
        <v/>
      </c>
      <c r="BK306" s="416" t="str">
        <f t="shared" si="194"/>
        <v/>
      </c>
      <c r="BL306" s="416" t="str">
        <f t="shared" si="195"/>
        <v/>
      </c>
      <c r="BM306" s="416" t="str">
        <f t="shared" si="196"/>
        <v/>
      </c>
      <c r="BN306" s="416" t="str">
        <f t="shared" si="197"/>
        <v/>
      </c>
      <c r="BO306" s="416" t="str">
        <f t="shared" si="198"/>
        <v/>
      </c>
      <c r="BP306" s="416" t="str">
        <f t="shared" si="199"/>
        <v/>
      </c>
      <c r="BQ306" s="416" t="str">
        <f t="shared" si="200"/>
        <v/>
      </c>
      <c r="BR306" s="416" t="str">
        <f t="shared" si="201"/>
        <v/>
      </c>
      <c r="BS306" s="416" t="str">
        <f t="shared" si="202"/>
        <v/>
      </c>
      <c r="BT306" s="416" t="str">
        <f t="shared" si="203"/>
        <v/>
      </c>
      <c r="BU306" s="416" t="str">
        <f t="shared" si="204"/>
        <v/>
      </c>
      <c r="BV306" s="416" t="str">
        <f t="shared" si="205"/>
        <v/>
      </c>
      <c r="BW306" s="416" t="str">
        <f t="shared" si="206"/>
        <v/>
      </c>
      <c r="BX306" s="416" t="str">
        <f t="shared" si="207"/>
        <v/>
      </c>
      <c r="BY306" s="416" t="str">
        <f t="shared" si="208"/>
        <v/>
      </c>
      <c r="BZ306" s="416" t="str">
        <f t="shared" si="209"/>
        <v/>
      </c>
      <c r="CA306" s="416" t="str">
        <f t="shared" si="210"/>
        <v/>
      </c>
      <c r="CB306" s="416" t="str">
        <f t="shared" si="211"/>
        <v/>
      </c>
      <c r="CC306" s="416" t="str">
        <f t="shared" si="212"/>
        <v/>
      </c>
      <c r="CD306" s="416" t="str">
        <f t="shared" si="213"/>
        <v/>
      </c>
      <c r="CE306" s="416" t="str">
        <f t="shared" si="214"/>
        <v/>
      </c>
      <c r="CF306" s="416" t="str">
        <f t="shared" si="215"/>
        <v/>
      </c>
      <c r="CG306" s="416" t="str">
        <f t="shared" si="216"/>
        <v/>
      </c>
      <c r="CH306" s="416" t="str">
        <f t="shared" si="217"/>
        <v/>
      </c>
      <c r="CI306" s="416" t="str">
        <f t="shared" si="218"/>
        <v/>
      </c>
      <c r="CJ306" s="416" t="str">
        <f t="shared" si="219"/>
        <v/>
      </c>
      <c r="CK306" s="416" t="str">
        <f t="shared" si="220"/>
        <v/>
      </c>
    </row>
    <row r="307" spans="1:89">
      <c r="A307" s="3">
        <v>215</v>
      </c>
      <c r="B307" s="3" t="str">
        <v>MINIELCOR-1</v>
      </c>
      <c r="C307" s="3" t="str">
        <v>MBRTU-MINIELCOR-1</v>
      </c>
      <c r="D307" s="3" t="str">
        <v>|SKU|Firmware Version|Item codes|Hardware Version|FW Released Date (DD/MMM/YYYY)|Summary Information about FW|Sensor Type ID|SKU Name for Software|Edit Date
(DD/MMM/YYYY)|Edit by|Edit Content|Status (Draft, Final)|||||||</v>
      </c>
      <c r="E307" s="3" t="str">
        <v>|MBRTU-MINIELCOR|1|MBRTU-MINIELCOR|1|45611|First firmware|502|MINIELCOR Gas Volume Conversion Device|45664|Engineering Team|Update memory map description|Final|||||||</v>
      </c>
      <c r="F307" s="3" t="str">
        <f t="shared" si="180"/>
        <v>MBRTU-MINIELCOR</v>
      </c>
      <c r="G307" s="3" t="str">
        <f t="shared" si="221"/>
        <v>1</v>
      </c>
      <c r="H307" s="50" t="str">
        <f t="shared" si="222"/>
        <v>1</v>
      </c>
      <c r="I307" s="50" t="str">
        <f t="shared" si="223"/>
        <v>MBRTU-MINIELCOR</v>
      </c>
      <c r="J307" s="3" t="str" cm="1">
        <f t="array" ref="J307">_xlfn.TEXTSPLIT(I307,CHAR(10),,TRUE,0)</f>
        <v>MBRTU-MINIELCOR</v>
      </c>
      <c r="AX307" s="416" t="str">
        <f t="shared" si="181"/>
        <v>MBRTU-MINIELCOR|1|1\MBRTU-MINIELCOR</v>
      </c>
      <c r="AY307" s="416" t="str">
        <f t="shared" si="182"/>
        <v/>
      </c>
      <c r="AZ307" s="416" t="str">
        <f t="shared" si="183"/>
        <v/>
      </c>
      <c r="BA307" s="416" t="str">
        <f t="shared" si="184"/>
        <v/>
      </c>
      <c r="BB307" s="416" t="str">
        <f t="shared" si="185"/>
        <v/>
      </c>
      <c r="BC307" s="416" t="str">
        <f t="shared" si="186"/>
        <v/>
      </c>
      <c r="BD307" s="416" t="str">
        <f t="shared" si="187"/>
        <v/>
      </c>
      <c r="BE307" s="416" t="str">
        <f t="shared" si="188"/>
        <v/>
      </c>
      <c r="BF307" s="416" t="str">
        <f t="shared" si="189"/>
        <v/>
      </c>
      <c r="BG307" s="416" t="str">
        <f t="shared" si="190"/>
        <v/>
      </c>
      <c r="BH307" s="416" t="str">
        <f t="shared" si="191"/>
        <v/>
      </c>
      <c r="BI307" s="416" t="str">
        <f t="shared" si="192"/>
        <v/>
      </c>
      <c r="BJ307" s="416" t="str">
        <f t="shared" si="193"/>
        <v/>
      </c>
      <c r="BK307" s="416" t="str">
        <f t="shared" si="194"/>
        <v/>
      </c>
      <c r="BL307" s="416" t="str">
        <f t="shared" si="195"/>
        <v/>
      </c>
      <c r="BM307" s="416" t="str">
        <f t="shared" si="196"/>
        <v/>
      </c>
      <c r="BN307" s="416" t="str">
        <f t="shared" si="197"/>
        <v/>
      </c>
      <c r="BO307" s="416" t="str">
        <f t="shared" si="198"/>
        <v/>
      </c>
      <c r="BP307" s="416" t="str">
        <f t="shared" si="199"/>
        <v/>
      </c>
      <c r="BQ307" s="416" t="str">
        <f t="shared" si="200"/>
        <v/>
      </c>
      <c r="BR307" s="416" t="str">
        <f t="shared" si="201"/>
        <v/>
      </c>
      <c r="BS307" s="416" t="str">
        <f t="shared" si="202"/>
        <v/>
      </c>
      <c r="BT307" s="416" t="str">
        <f t="shared" si="203"/>
        <v/>
      </c>
      <c r="BU307" s="416" t="str">
        <f t="shared" si="204"/>
        <v/>
      </c>
      <c r="BV307" s="416" t="str">
        <f t="shared" si="205"/>
        <v/>
      </c>
      <c r="BW307" s="416" t="str">
        <f t="shared" si="206"/>
        <v/>
      </c>
      <c r="BX307" s="416" t="str">
        <f t="shared" si="207"/>
        <v/>
      </c>
      <c r="BY307" s="416" t="str">
        <f t="shared" si="208"/>
        <v/>
      </c>
      <c r="BZ307" s="416" t="str">
        <f t="shared" si="209"/>
        <v/>
      </c>
      <c r="CA307" s="416" t="str">
        <f t="shared" si="210"/>
        <v/>
      </c>
      <c r="CB307" s="416" t="str">
        <f t="shared" si="211"/>
        <v/>
      </c>
      <c r="CC307" s="416" t="str">
        <f t="shared" si="212"/>
        <v/>
      </c>
      <c r="CD307" s="416" t="str">
        <f t="shared" si="213"/>
        <v/>
      </c>
      <c r="CE307" s="416" t="str">
        <f t="shared" si="214"/>
        <v/>
      </c>
      <c r="CF307" s="416" t="str">
        <f t="shared" si="215"/>
        <v/>
      </c>
      <c r="CG307" s="416" t="str">
        <f t="shared" si="216"/>
        <v/>
      </c>
      <c r="CH307" s="416" t="str">
        <f t="shared" si="217"/>
        <v/>
      </c>
      <c r="CI307" s="416" t="str">
        <f t="shared" si="218"/>
        <v/>
      </c>
      <c r="CJ307" s="416" t="str">
        <f t="shared" si="219"/>
        <v/>
      </c>
      <c r="CK307" s="416" t="str">
        <f t="shared" si="220"/>
        <v/>
      </c>
    </row>
    <row r="308" spans="1:89">
      <c r="A308" s="3">
        <v>216</v>
      </c>
      <c r="B308" s="3" t="str">
        <v>STHC-8</v>
      </c>
      <c r="C308" s="3" t="str">
        <v>MBRTU-STHC-8</v>
      </c>
      <c r="D308" s="3" t="str">
        <v>|SKU|Firmware Version|Item codes|Hardware Version|FW Released Date (DD/MMM/YYYY)|Summary Information about FW|Sensor Type ID|SKU Name for Software|Edit Date
(DD/MMM/YYYY)|Edit by|Edit Content|Status (Draft, Final)|||||||</v>
      </c>
      <c r="E308" s="3" t="str">
        <v>|MBRTU-STHC|8|STHC-ISG02DB-2DI
STHC-ISG02DB-NC
STHC-ISG02DB-WS433-BC-04
STHC-ISG02DB-WS433-CL-04
STHC-ISG02DB-XA1
STHC-ISG04A-WS433-CL-04
STHC-ISGM1-NB1-1RELAY-220AC
STHC-ISGM1-NB1-2DI
STHC-ISGM1-NB1-M12F
STHC-ISGM1-NB1-NC
STHC-ISGM1-NB1-WS433-BC-04
STHC-ISGM1-NB1-WS433-CL-04
STHC-ISGM1-NB1-XA1
STHC-ISGM1-NB1-XA2
STHC-ISGWET-2DI
STHC-ISGWET-M12F
STHC-ISGWET-WS433-BC-04
STHC-ISGWET-WS433-CL-04|2|44056|*Select for external GPS of Org1410 : ENABLE_GPS	0 = DISABLE, 1 = ENABLE GPS HL; 2 = ENABLE GPS ORG1410
*Update to HW2 (Connect I2C to GPS Org1410)
*Update fw version with format of 8Fmmdd|1000|Daviteq iConnector|45631|Engineering Team|Update memory map|Checked|||||||</v>
      </c>
      <c r="F308" s="3" t="str">
        <f t="shared" si="180"/>
        <v>MBRTU-STHC</v>
      </c>
      <c r="G308" s="3" t="str">
        <f t="shared" si="221"/>
        <v>8</v>
      </c>
      <c r="H308" s="50" t="str">
        <f t="shared" si="222"/>
        <v>2</v>
      </c>
      <c r="I308" s="50" t="str">
        <f t="shared" si="223"/>
        <v>STHC-ISG02DB-2DI
STHC-ISG02DB-NC
STHC-ISG02DB-WS433-BC-04
STHC-ISG02DB-WS433-CL-04
STHC-ISG02DB-XA1
STHC-ISG04A-WS433-CL-04
STHC-ISGM1-NB1-1RELAY-220AC
STHC-ISGM1-NB1-2DI
STHC-ISGM1-NB1-M12F
STHC-ISGM1-NB1-NC
STHC-ISGM1-NB1-WS433-BC-04
STHC-ISGM1-NB1-WS433-CL-04
STHC-ISGM1-NB1-XA1
STHC-ISGM1-NB1-XA2
STHC-ISGWET-2DI
STHC-ISGWET-M12F
STHC-ISGWET-WS433-BC-04
STHC-ISGWET-WS433-CL-04</v>
      </c>
      <c r="J308" s="3" t="str" cm="1">
        <f t="array" ref="J308:AA308">_xlfn.TEXTSPLIT(I308,CHAR(10),,TRUE,0)</f>
        <v>STHC-ISG02DB-2DI</v>
      </c>
      <c r="K308" s="3" t="str">
        <v>STHC-ISG02DB-NC</v>
      </c>
      <c r="L308" s="3" t="str">
        <v>STHC-ISG02DB-WS433-BC-04</v>
      </c>
      <c r="M308" s="3" t="str">
        <v>STHC-ISG02DB-WS433-CL-04</v>
      </c>
      <c r="N308" s="3" t="str">
        <v>STHC-ISG02DB-XA1</v>
      </c>
      <c r="O308" s="3" t="str">
        <v>STHC-ISG04A-WS433-CL-04</v>
      </c>
      <c r="P308" s="3" t="str">
        <v>STHC-ISGM1-NB1-1RELAY-220AC</v>
      </c>
      <c r="Q308" s="3" t="str">
        <v>STHC-ISGM1-NB1-2DI</v>
      </c>
      <c r="R308" s="3" t="str">
        <v>STHC-ISGM1-NB1-M12F</v>
      </c>
      <c r="S308" s="3" t="str">
        <v>STHC-ISGM1-NB1-NC</v>
      </c>
      <c r="T308" s="3" t="str">
        <v>STHC-ISGM1-NB1-WS433-BC-04</v>
      </c>
      <c r="U308" s="3" t="str">
        <v>STHC-ISGM1-NB1-WS433-CL-04</v>
      </c>
      <c r="V308" s="3" t="str">
        <v>STHC-ISGM1-NB1-XA1</v>
      </c>
      <c r="W308" s="3" t="str">
        <v>STHC-ISGM1-NB1-XA2</v>
      </c>
      <c r="X308" s="3" t="str">
        <v>STHC-ISGWET-2DI</v>
      </c>
      <c r="Y308" s="3" t="str">
        <v>STHC-ISGWET-M12F</v>
      </c>
      <c r="Z308" s="3" t="str">
        <v>STHC-ISGWET-WS433-BC-04</v>
      </c>
      <c r="AA308" s="3" t="str">
        <v>STHC-ISGWET-WS433-CL-04</v>
      </c>
      <c r="AX308" s="416" t="str">
        <f t="shared" si="181"/>
        <v>STHC-ISG02DB-2DI|2|8\MBRTU-STHC</v>
      </c>
      <c r="AY308" s="416" t="str">
        <f t="shared" si="182"/>
        <v>STHC-ISG02DB-NC|2|8\MBRTU-STHC</v>
      </c>
      <c r="AZ308" s="416" t="str">
        <f t="shared" si="183"/>
        <v>STHC-ISG02DB-WS433-BC-04|2|8\MBRTU-STHC</v>
      </c>
      <c r="BA308" s="416" t="str">
        <f t="shared" si="184"/>
        <v>STHC-ISG02DB-WS433-CL-04|2|8\MBRTU-STHC</v>
      </c>
      <c r="BB308" s="416" t="str">
        <f t="shared" si="185"/>
        <v>STHC-ISG02DB-XA1|2|8\MBRTU-STHC</v>
      </c>
      <c r="BC308" s="416" t="str">
        <f t="shared" si="186"/>
        <v>STHC-ISG04A-WS433-CL-04|2|8\MBRTU-STHC</v>
      </c>
      <c r="BD308" s="416" t="str">
        <f t="shared" si="187"/>
        <v>STHC-ISGM1-NB1-1RELAY-220AC|2|8\MBRTU-STHC</v>
      </c>
      <c r="BE308" s="416" t="str">
        <f t="shared" si="188"/>
        <v>STHC-ISGM1-NB1-2DI|2|8\MBRTU-STHC</v>
      </c>
      <c r="BF308" s="416" t="str">
        <f t="shared" si="189"/>
        <v>STHC-ISGM1-NB1-M12F|2|8\MBRTU-STHC</v>
      </c>
      <c r="BG308" s="416" t="str">
        <f t="shared" si="190"/>
        <v>STHC-ISGM1-NB1-NC|2|8\MBRTU-STHC</v>
      </c>
      <c r="BH308" s="416" t="str">
        <f t="shared" si="191"/>
        <v>STHC-ISGM1-NB1-WS433-BC-04|2|8\MBRTU-STHC</v>
      </c>
      <c r="BI308" s="416" t="str">
        <f t="shared" si="192"/>
        <v>STHC-ISGM1-NB1-WS433-CL-04|2|8\MBRTU-STHC</v>
      </c>
      <c r="BJ308" s="416" t="str">
        <f t="shared" si="193"/>
        <v>STHC-ISGM1-NB1-XA1|2|8\MBRTU-STHC</v>
      </c>
      <c r="BK308" s="416" t="str">
        <f t="shared" si="194"/>
        <v>STHC-ISGM1-NB1-XA2|2|8\MBRTU-STHC</v>
      </c>
      <c r="BL308" s="416" t="str">
        <f t="shared" si="195"/>
        <v>STHC-ISGWET-2DI|2|8\MBRTU-STHC</v>
      </c>
      <c r="BM308" s="416" t="str">
        <f t="shared" si="196"/>
        <v>STHC-ISGWET-M12F|2|8\MBRTU-STHC</v>
      </c>
      <c r="BN308" s="416" t="str">
        <f t="shared" si="197"/>
        <v>STHC-ISGWET-WS433-BC-04|2|8\MBRTU-STHC</v>
      </c>
      <c r="BO308" s="416" t="str">
        <f t="shared" si="198"/>
        <v>STHC-ISGWET-WS433-CL-04|2|8\MBRTU-STHC</v>
      </c>
      <c r="BP308" s="416" t="str">
        <f t="shared" si="199"/>
        <v/>
      </c>
      <c r="BQ308" s="416" t="str">
        <f t="shared" si="200"/>
        <v/>
      </c>
      <c r="BR308" s="416" t="str">
        <f t="shared" si="201"/>
        <v/>
      </c>
      <c r="BS308" s="416" t="str">
        <f t="shared" si="202"/>
        <v/>
      </c>
      <c r="BT308" s="416" t="str">
        <f t="shared" si="203"/>
        <v/>
      </c>
      <c r="BU308" s="416" t="str">
        <f t="shared" si="204"/>
        <v/>
      </c>
      <c r="BV308" s="416" t="str">
        <f t="shared" si="205"/>
        <v/>
      </c>
      <c r="BW308" s="416" t="str">
        <f t="shared" si="206"/>
        <v/>
      </c>
      <c r="BX308" s="416" t="str">
        <f t="shared" si="207"/>
        <v/>
      </c>
      <c r="BY308" s="416" t="str">
        <f t="shared" si="208"/>
        <v/>
      </c>
      <c r="BZ308" s="416" t="str">
        <f t="shared" si="209"/>
        <v/>
      </c>
      <c r="CA308" s="416" t="str">
        <f t="shared" si="210"/>
        <v/>
      </c>
      <c r="CB308" s="416" t="str">
        <f t="shared" si="211"/>
        <v/>
      </c>
      <c r="CC308" s="416" t="str">
        <f t="shared" si="212"/>
        <v/>
      </c>
      <c r="CD308" s="416" t="str">
        <f t="shared" si="213"/>
        <v/>
      </c>
      <c r="CE308" s="416" t="str">
        <f t="shared" si="214"/>
        <v/>
      </c>
      <c r="CF308" s="416" t="str">
        <f t="shared" si="215"/>
        <v/>
      </c>
      <c r="CG308" s="416" t="str">
        <f t="shared" si="216"/>
        <v/>
      </c>
      <c r="CH308" s="416" t="str">
        <f t="shared" si="217"/>
        <v/>
      </c>
      <c r="CI308" s="416" t="str">
        <f t="shared" si="218"/>
        <v/>
      </c>
      <c r="CJ308" s="416" t="str">
        <f t="shared" si="219"/>
        <v/>
      </c>
      <c r="CK308" s="416" t="str">
        <f t="shared" si="220"/>
        <v/>
      </c>
    </row>
    <row r="309" spans="1:89">
      <c r="A309" s="3">
        <v>217</v>
      </c>
      <c r="B309" s="3" t="str">
        <v>PM710-1</v>
      </c>
      <c r="C309" s="3" t="str">
        <v>MBRTU-PM710-1</v>
      </c>
      <c r="D309" s="3" t="str">
        <v>|SKU|Firmware Version|Item codes|Hardware Version|FW Released Date (DD/MMM/YYYY)|Summary Information about FW|Sensor Type ID|SKU Name for Software|Edit Date
(DD/MMM/YYYY)|Edit by|Edit Content|Status (Draft, Final)|||||||</v>
      </c>
      <c r="E309" s="3" t="str">
        <v>|MBRTU-PM710|1|MBRTU-PM710-1|1|45635|Initial version|503|Schneider PM710 power meter|45635|Engineering Team|Update memory map|Final|||||||</v>
      </c>
      <c r="F309" s="3" t="str">
        <f t="shared" si="180"/>
        <v>MBRTU-PM710</v>
      </c>
      <c r="G309" s="3" t="str">
        <f t="shared" si="221"/>
        <v>1</v>
      </c>
      <c r="H309" s="50" t="str">
        <f t="shared" si="222"/>
        <v>1</v>
      </c>
      <c r="I309" s="50" t="str">
        <f t="shared" si="223"/>
        <v>MBRTU-PM710-1</v>
      </c>
      <c r="J309" s="3" t="str" cm="1">
        <f t="array" ref="J309">_xlfn.TEXTSPLIT(I309,CHAR(10),,TRUE,0)</f>
        <v>MBRTU-PM710-1</v>
      </c>
      <c r="AX309" s="416" t="str">
        <f t="shared" si="181"/>
        <v>MBRTU-PM710-1|1|1\MBRTU-PM710</v>
      </c>
      <c r="AY309" s="416" t="str">
        <f t="shared" si="182"/>
        <v/>
      </c>
      <c r="AZ309" s="416" t="str">
        <f t="shared" si="183"/>
        <v/>
      </c>
      <c r="BA309" s="416" t="str">
        <f t="shared" si="184"/>
        <v/>
      </c>
      <c r="BB309" s="416" t="str">
        <f t="shared" si="185"/>
        <v/>
      </c>
      <c r="BC309" s="416" t="str">
        <f t="shared" si="186"/>
        <v/>
      </c>
      <c r="BD309" s="416" t="str">
        <f t="shared" si="187"/>
        <v/>
      </c>
      <c r="BE309" s="416" t="str">
        <f t="shared" si="188"/>
        <v/>
      </c>
      <c r="BF309" s="416" t="str">
        <f t="shared" si="189"/>
        <v/>
      </c>
      <c r="BG309" s="416" t="str">
        <f t="shared" si="190"/>
        <v/>
      </c>
      <c r="BH309" s="416" t="str">
        <f t="shared" si="191"/>
        <v/>
      </c>
      <c r="BI309" s="416" t="str">
        <f t="shared" si="192"/>
        <v/>
      </c>
      <c r="BJ309" s="416" t="str">
        <f t="shared" si="193"/>
        <v/>
      </c>
      <c r="BK309" s="416" t="str">
        <f t="shared" si="194"/>
        <v/>
      </c>
      <c r="BL309" s="416" t="str">
        <f t="shared" si="195"/>
        <v/>
      </c>
      <c r="BM309" s="416" t="str">
        <f t="shared" si="196"/>
        <v/>
      </c>
      <c r="BN309" s="416" t="str">
        <f t="shared" si="197"/>
        <v/>
      </c>
      <c r="BO309" s="416" t="str">
        <f t="shared" si="198"/>
        <v/>
      </c>
      <c r="BP309" s="416" t="str">
        <f t="shared" si="199"/>
        <v/>
      </c>
      <c r="BQ309" s="416" t="str">
        <f t="shared" si="200"/>
        <v/>
      </c>
      <c r="BR309" s="416" t="str">
        <f t="shared" si="201"/>
        <v/>
      </c>
      <c r="BS309" s="416" t="str">
        <f t="shared" si="202"/>
        <v/>
      </c>
      <c r="BT309" s="416" t="str">
        <f t="shared" si="203"/>
        <v/>
      </c>
      <c r="BU309" s="416" t="str">
        <f t="shared" si="204"/>
        <v/>
      </c>
      <c r="BV309" s="416" t="str">
        <f t="shared" si="205"/>
        <v/>
      </c>
      <c r="BW309" s="416" t="str">
        <f t="shared" si="206"/>
        <v/>
      </c>
      <c r="BX309" s="416" t="str">
        <f t="shared" si="207"/>
        <v/>
      </c>
      <c r="BY309" s="416" t="str">
        <f t="shared" si="208"/>
        <v/>
      </c>
      <c r="BZ309" s="416" t="str">
        <f t="shared" si="209"/>
        <v/>
      </c>
      <c r="CA309" s="416" t="str">
        <f t="shared" si="210"/>
        <v/>
      </c>
      <c r="CB309" s="416" t="str">
        <f t="shared" si="211"/>
        <v/>
      </c>
      <c r="CC309" s="416" t="str">
        <f t="shared" si="212"/>
        <v/>
      </c>
      <c r="CD309" s="416" t="str">
        <f t="shared" si="213"/>
        <v/>
      </c>
      <c r="CE309" s="416" t="str">
        <f t="shared" si="214"/>
        <v/>
      </c>
      <c r="CF309" s="416" t="str">
        <f t="shared" si="215"/>
        <v/>
      </c>
      <c r="CG309" s="416" t="str">
        <f t="shared" si="216"/>
        <v/>
      </c>
      <c r="CH309" s="416" t="str">
        <f t="shared" si="217"/>
        <v/>
      </c>
      <c r="CI309" s="416" t="str">
        <f t="shared" si="218"/>
        <v/>
      </c>
      <c r="CJ309" s="416" t="str">
        <f t="shared" si="219"/>
        <v/>
      </c>
      <c r="CK309" s="416" t="str">
        <f t="shared" si="220"/>
        <v/>
      </c>
    </row>
    <row r="310" spans="1:89">
      <c r="A310" s="3">
        <v>218</v>
      </c>
      <c r="B310" s="3" t="str">
        <v>MFM384RC-1</v>
      </c>
      <c r="C310" s="3" t="str">
        <v>MBRTU-MFM384RC-1</v>
      </c>
      <c r="D310" s="3" t="str">
        <v>|SKU|Firmware Version|Item codes|Hardware Version|FW Released Date (DD/MMM/YYYY)|Summary Information about FW|Sensor Type ID|SKU Name for Software|Edit Date
(DD/MMM/YYYY)|Edit by|Edit Content|Status (Draft, Final)|||||||</v>
      </c>
      <c r="E310" s="3" t="str">
        <v>|MBRTU-MFM384RC|1|MBRTU-MFM384RC-01|1|45635|Initial version|504|Selec MFM384-R-C power meter|45635|Daviteq Engineering Team|Update memory map|Final|||||||</v>
      </c>
      <c r="F310" s="3" t="str">
        <f t="shared" si="180"/>
        <v>MBRTU-MFM384RC</v>
      </c>
      <c r="G310" s="3" t="str">
        <f t="shared" si="221"/>
        <v>1</v>
      </c>
      <c r="H310" s="50" t="str">
        <f t="shared" si="222"/>
        <v>1</v>
      </c>
      <c r="I310" s="50" t="str">
        <f t="shared" si="223"/>
        <v>MBRTU-MFM384RC-01</v>
      </c>
      <c r="J310" s="3" t="str" cm="1">
        <f t="array" ref="J310">_xlfn.TEXTSPLIT(I310,CHAR(10),,TRUE,0)</f>
        <v>MBRTU-MFM384RC-01</v>
      </c>
      <c r="AX310" s="416" t="str">
        <f t="shared" si="181"/>
        <v>MBRTU-MFM384RC-01|1|1\MBRTU-MFM384RC</v>
      </c>
      <c r="AY310" s="416" t="str">
        <f t="shared" si="182"/>
        <v/>
      </c>
      <c r="AZ310" s="416" t="str">
        <f t="shared" si="183"/>
        <v/>
      </c>
      <c r="BA310" s="416" t="str">
        <f t="shared" si="184"/>
        <v/>
      </c>
      <c r="BB310" s="416" t="str">
        <f t="shared" si="185"/>
        <v/>
      </c>
      <c r="BC310" s="416" t="str">
        <f t="shared" si="186"/>
        <v/>
      </c>
      <c r="BD310" s="416" t="str">
        <f t="shared" si="187"/>
        <v/>
      </c>
      <c r="BE310" s="416" t="str">
        <f t="shared" si="188"/>
        <v/>
      </c>
      <c r="BF310" s="416" t="str">
        <f t="shared" si="189"/>
        <v/>
      </c>
      <c r="BG310" s="416" t="str">
        <f t="shared" si="190"/>
        <v/>
      </c>
      <c r="BH310" s="416" t="str">
        <f t="shared" si="191"/>
        <v/>
      </c>
      <c r="BI310" s="416" t="str">
        <f t="shared" si="192"/>
        <v/>
      </c>
      <c r="BJ310" s="416" t="str">
        <f t="shared" si="193"/>
        <v/>
      </c>
      <c r="BK310" s="416" t="str">
        <f t="shared" si="194"/>
        <v/>
      </c>
      <c r="BL310" s="416" t="str">
        <f t="shared" si="195"/>
        <v/>
      </c>
      <c r="BM310" s="416" t="str">
        <f t="shared" si="196"/>
        <v/>
      </c>
      <c r="BN310" s="416" t="str">
        <f t="shared" si="197"/>
        <v/>
      </c>
      <c r="BO310" s="416" t="str">
        <f t="shared" si="198"/>
        <v/>
      </c>
      <c r="BP310" s="416" t="str">
        <f t="shared" si="199"/>
        <v/>
      </c>
      <c r="BQ310" s="416" t="str">
        <f t="shared" si="200"/>
        <v/>
      </c>
      <c r="BR310" s="416" t="str">
        <f t="shared" si="201"/>
        <v/>
      </c>
      <c r="BS310" s="416" t="str">
        <f t="shared" si="202"/>
        <v/>
      </c>
      <c r="BT310" s="416" t="str">
        <f t="shared" si="203"/>
        <v/>
      </c>
      <c r="BU310" s="416" t="str">
        <f t="shared" si="204"/>
        <v/>
      </c>
      <c r="BV310" s="416" t="str">
        <f t="shared" si="205"/>
        <v/>
      </c>
      <c r="BW310" s="416" t="str">
        <f t="shared" si="206"/>
        <v/>
      </c>
      <c r="BX310" s="416" t="str">
        <f t="shared" si="207"/>
        <v/>
      </c>
      <c r="BY310" s="416" t="str">
        <f t="shared" si="208"/>
        <v/>
      </c>
      <c r="BZ310" s="416" t="str">
        <f t="shared" si="209"/>
        <v/>
      </c>
      <c r="CA310" s="416" t="str">
        <f t="shared" si="210"/>
        <v/>
      </c>
      <c r="CB310" s="416" t="str">
        <f t="shared" si="211"/>
        <v/>
      </c>
      <c r="CC310" s="416" t="str">
        <f t="shared" si="212"/>
        <v/>
      </c>
      <c r="CD310" s="416" t="str">
        <f t="shared" si="213"/>
        <v/>
      </c>
      <c r="CE310" s="416" t="str">
        <f t="shared" si="214"/>
        <v/>
      </c>
      <c r="CF310" s="416" t="str">
        <f t="shared" si="215"/>
        <v/>
      </c>
      <c r="CG310" s="416" t="str">
        <f t="shared" si="216"/>
        <v/>
      </c>
      <c r="CH310" s="416" t="str">
        <f t="shared" si="217"/>
        <v/>
      </c>
      <c r="CI310" s="416" t="str">
        <f t="shared" si="218"/>
        <v/>
      </c>
      <c r="CJ310" s="416" t="str">
        <f t="shared" si="219"/>
        <v/>
      </c>
      <c r="CK310" s="416" t="str">
        <f t="shared" si="220"/>
        <v/>
      </c>
    </row>
    <row r="311" spans="1:89">
      <c r="A311" s="3">
        <v>219</v>
      </c>
      <c r="B311" s="3" t="str">
        <v>ND31LITE-1</v>
      </c>
      <c r="C311" s="3" t="str">
        <v>MBRTU-ND31LITE-1</v>
      </c>
      <c r="D311" s="3" t="str">
        <v>|SKU|Firmware Version|Item codes|Hardware Version|FW Released Date (DD/MMM/YYYY)|Summary Information about FW|Sensor Type ID|SKU Name for Software|Edit Date
(DD/MMM/YYYY)|Edit by|Edit Content|Status (Draft, Final)|||||||</v>
      </c>
      <c r="E311" s="3" t="str">
        <v>|MBRTU-ND31LITE|1|MBRTU-ND31LITE-01|1|12/16/2024|Intial firmware|505|Lumel ND31LITE Power Quality Meter|12/16/2024|Daviteq Engineering Team|Update memory map|Final|||||||</v>
      </c>
      <c r="F311" s="3" t="str">
        <f t="shared" si="180"/>
        <v>MBRTU-ND31LITE</v>
      </c>
      <c r="G311" s="3" t="str">
        <f t="shared" si="221"/>
        <v>1</v>
      </c>
      <c r="H311" s="50" t="str">
        <f t="shared" si="222"/>
        <v>1</v>
      </c>
      <c r="I311" s="50" t="str">
        <f t="shared" si="223"/>
        <v>MBRTU-ND31LITE-01</v>
      </c>
      <c r="J311" s="3" t="str" cm="1">
        <f t="array" ref="J311">_xlfn.TEXTSPLIT(I311,CHAR(10),,TRUE,0)</f>
        <v>MBRTU-ND31LITE-01</v>
      </c>
      <c r="AX311" s="416" t="str">
        <f t="shared" si="181"/>
        <v>MBRTU-ND31LITE-01|1|1\MBRTU-ND31LITE</v>
      </c>
      <c r="AY311" s="416" t="str">
        <f t="shared" si="182"/>
        <v/>
      </c>
      <c r="AZ311" s="416" t="str">
        <f t="shared" si="183"/>
        <v/>
      </c>
      <c r="BA311" s="416" t="str">
        <f t="shared" si="184"/>
        <v/>
      </c>
      <c r="BB311" s="416" t="str">
        <f t="shared" si="185"/>
        <v/>
      </c>
      <c r="BC311" s="416" t="str">
        <f t="shared" si="186"/>
        <v/>
      </c>
      <c r="BD311" s="416" t="str">
        <f t="shared" si="187"/>
        <v/>
      </c>
      <c r="BE311" s="416" t="str">
        <f t="shared" si="188"/>
        <v/>
      </c>
      <c r="BF311" s="416" t="str">
        <f t="shared" si="189"/>
        <v/>
      </c>
      <c r="BG311" s="416" t="str">
        <f t="shared" si="190"/>
        <v/>
      </c>
      <c r="BH311" s="416" t="str">
        <f t="shared" si="191"/>
        <v/>
      </c>
      <c r="BI311" s="416" t="str">
        <f t="shared" si="192"/>
        <v/>
      </c>
      <c r="BJ311" s="416" t="str">
        <f t="shared" si="193"/>
        <v/>
      </c>
      <c r="BK311" s="416" t="str">
        <f t="shared" si="194"/>
        <v/>
      </c>
      <c r="BL311" s="416" t="str">
        <f t="shared" si="195"/>
        <v/>
      </c>
      <c r="BM311" s="416" t="str">
        <f t="shared" si="196"/>
        <v/>
      </c>
      <c r="BN311" s="416" t="str">
        <f t="shared" si="197"/>
        <v/>
      </c>
      <c r="BO311" s="416" t="str">
        <f t="shared" si="198"/>
        <v/>
      </c>
      <c r="BP311" s="416" t="str">
        <f t="shared" si="199"/>
        <v/>
      </c>
      <c r="BQ311" s="416" t="str">
        <f t="shared" si="200"/>
        <v/>
      </c>
      <c r="BR311" s="416" t="str">
        <f t="shared" si="201"/>
        <v/>
      </c>
      <c r="BS311" s="416" t="str">
        <f t="shared" si="202"/>
        <v/>
      </c>
      <c r="BT311" s="416" t="str">
        <f t="shared" si="203"/>
        <v/>
      </c>
      <c r="BU311" s="416" t="str">
        <f t="shared" si="204"/>
        <v/>
      </c>
      <c r="BV311" s="416" t="str">
        <f t="shared" si="205"/>
        <v/>
      </c>
      <c r="BW311" s="416" t="str">
        <f t="shared" si="206"/>
        <v/>
      </c>
      <c r="BX311" s="416" t="str">
        <f t="shared" si="207"/>
        <v/>
      </c>
      <c r="BY311" s="416" t="str">
        <f t="shared" si="208"/>
        <v/>
      </c>
      <c r="BZ311" s="416" t="str">
        <f t="shared" si="209"/>
        <v/>
      </c>
      <c r="CA311" s="416" t="str">
        <f t="shared" si="210"/>
        <v/>
      </c>
      <c r="CB311" s="416" t="str">
        <f t="shared" si="211"/>
        <v/>
      </c>
      <c r="CC311" s="416" t="str">
        <f t="shared" si="212"/>
        <v/>
      </c>
      <c r="CD311" s="416" t="str">
        <f t="shared" si="213"/>
        <v/>
      </c>
      <c r="CE311" s="416" t="str">
        <f t="shared" si="214"/>
        <v/>
      </c>
      <c r="CF311" s="416" t="str">
        <f t="shared" si="215"/>
        <v/>
      </c>
      <c r="CG311" s="416" t="str">
        <f t="shared" si="216"/>
        <v/>
      </c>
      <c r="CH311" s="416" t="str">
        <f t="shared" si="217"/>
        <v/>
      </c>
      <c r="CI311" s="416" t="str">
        <f t="shared" si="218"/>
        <v/>
      </c>
      <c r="CJ311" s="416" t="str">
        <f t="shared" si="219"/>
        <v/>
      </c>
      <c r="CK311" s="416" t="str">
        <f t="shared" si="220"/>
        <v/>
      </c>
    </row>
    <row r="312" spans="1:89">
      <c r="A312" s="3" t="e">
        <v>#VALUE!</v>
      </c>
      <c r="B312" s="3">
        <v>0</v>
      </c>
      <c r="C312" s="3" t="str">
        <v>MBRTU-0</v>
      </c>
      <c r="D312" s="3">
        <v>0</v>
      </c>
      <c r="E312" s="3">
        <v>0</v>
      </c>
      <c r="F312" s="3" t="e">
        <f t="shared" si="180"/>
        <v>#VALUE!</v>
      </c>
      <c r="G312" s="3" t="e">
        <f t="shared" si="221"/>
        <v>#VALUE!</v>
      </c>
      <c r="H312" s="50" t="e">
        <f t="shared" si="222"/>
        <v>#VALUE!</v>
      </c>
      <c r="I312" s="50" t="e">
        <f t="shared" si="223"/>
        <v>#VALUE!</v>
      </c>
      <c r="J312" s="3" t="e" cm="1">
        <f t="array" ref="J312">_xlfn.TEXTSPLIT(I312,CHAR(10),,TRUE,0)</f>
        <v>#VALUE!</v>
      </c>
      <c r="AX312" s="416" t="e">
        <f t="shared" si="181"/>
        <v>#VALUE!</v>
      </c>
      <c r="AY312" s="416" t="str">
        <f t="shared" si="182"/>
        <v/>
      </c>
      <c r="AZ312" s="416" t="str">
        <f t="shared" si="183"/>
        <v/>
      </c>
      <c r="BA312" s="416" t="str">
        <f t="shared" si="184"/>
        <v/>
      </c>
      <c r="BB312" s="416" t="str">
        <f t="shared" si="185"/>
        <v/>
      </c>
      <c r="BC312" s="416" t="str">
        <f t="shared" si="186"/>
        <v/>
      </c>
      <c r="BD312" s="416" t="str">
        <f t="shared" si="187"/>
        <v/>
      </c>
      <c r="BE312" s="416" t="str">
        <f t="shared" si="188"/>
        <v/>
      </c>
      <c r="BF312" s="416" t="str">
        <f t="shared" si="189"/>
        <v/>
      </c>
      <c r="BG312" s="416" t="str">
        <f t="shared" si="190"/>
        <v/>
      </c>
      <c r="BH312" s="416" t="str">
        <f t="shared" si="191"/>
        <v/>
      </c>
      <c r="BI312" s="416" t="str">
        <f t="shared" si="192"/>
        <v/>
      </c>
      <c r="BJ312" s="416" t="str">
        <f t="shared" si="193"/>
        <v/>
      </c>
      <c r="BK312" s="416" t="str">
        <f t="shared" si="194"/>
        <v/>
      </c>
      <c r="BL312" s="416" t="str">
        <f t="shared" si="195"/>
        <v/>
      </c>
      <c r="BM312" s="416" t="str">
        <f t="shared" si="196"/>
        <v/>
      </c>
      <c r="BN312" s="416" t="str">
        <f t="shared" si="197"/>
        <v/>
      </c>
      <c r="BO312" s="416" t="str">
        <f t="shared" si="198"/>
        <v/>
      </c>
      <c r="BP312" s="416" t="str">
        <f t="shared" si="199"/>
        <v/>
      </c>
      <c r="BQ312" s="416" t="str">
        <f t="shared" si="200"/>
        <v/>
      </c>
      <c r="BR312" s="416" t="str">
        <f t="shared" si="201"/>
        <v/>
      </c>
      <c r="BS312" s="416" t="str">
        <f t="shared" si="202"/>
        <v/>
      </c>
      <c r="BT312" s="416" t="str">
        <f t="shared" si="203"/>
        <v/>
      </c>
      <c r="BU312" s="416" t="str">
        <f t="shared" si="204"/>
        <v/>
      </c>
      <c r="BV312" s="416" t="str">
        <f t="shared" si="205"/>
        <v/>
      </c>
      <c r="BW312" s="416" t="str">
        <f t="shared" si="206"/>
        <v/>
      </c>
      <c r="BX312" s="416" t="str">
        <f t="shared" si="207"/>
        <v/>
      </c>
      <c r="BY312" s="416" t="str">
        <f t="shared" si="208"/>
        <v/>
      </c>
      <c r="BZ312" s="416" t="str">
        <f t="shared" si="209"/>
        <v/>
      </c>
      <c r="CA312" s="416" t="str">
        <f t="shared" si="210"/>
        <v/>
      </c>
      <c r="CB312" s="416" t="str">
        <f t="shared" si="211"/>
        <v/>
      </c>
      <c r="CC312" s="416" t="str">
        <f t="shared" si="212"/>
        <v/>
      </c>
      <c r="CD312" s="416" t="str">
        <f t="shared" si="213"/>
        <v/>
      </c>
      <c r="CE312" s="416" t="str">
        <f t="shared" si="214"/>
        <v/>
      </c>
      <c r="CF312" s="416" t="str">
        <f t="shared" si="215"/>
        <v/>
      </c>
      <c r="CG312" s="416" t="str">
        <f t="shared" si="216"/>
        <v/>
      </c>
      <c r="CH312" s="416" t="str">
        <f t="shared" si="217"/>
        <v/>
      </c>
      <c r="CI312" s="416" t="str">
        <f t="shared" si="218"/>
        <v/>
      </c>
      <c r="CJ312" s="416" t="str">
        <f t="shared" si="219"/>
        <v/>
      </c>
      <c r="CK312" s="416" t="str">
        <f t="shared" si="220"/>
        <v/>
      </c>
    </row>
    <row r="313" spans="1:89">
      <c r="A313" s="3" t="e">
        <v>#VALUE!</v>
      </c>
      <c r="B313" s="3">
        <v>0</v>
      </c>
      <c r="C313" s="3" t="str">
        <v>MBRTU-0</v>
      </c>
      <c r="D313" s="3">
        <v>0</v>
      </c>
      <c r="E313" s="3">
        <v>0</v>
      </c>
      <c r="F313" s="3" t="e">
        <f t="shared" si="180"/>
        <v>#VALUE!</v>
      </c>
      <c r="G313" s="3" t="e">
        <f t="shared" si="221"/>
        <v>#VALUE!</v>
      </c>
      <c r="H313" s="50" t="e">
        <f t="shared" si="222"/>
        <v>#VALUE!</v>
      </c>
      <c r="I313" s="50" t="e">
        <f t="shared" si="223"/>
        <v>#VALUE!</v>
      </c>
      <c r="J313" s="3" t="e" cm="1">
        <f t="array" ref="J313">_xlfn.TEXTSPLIT(I313,CHAR(10),,TRUE,0)</f>
        <v>#VALUE!</v>
      </c>
      <c r="AX313" s="416" t="e">
        <f t="shared" si="181"/>
        <v>#VALUE!</v>
      </c>
      <c r="AY313" s="416" t="str">
        <f t="shared" si="182"/>
        <v/>
      </c>
      <c r="AZ313" s="416" t="str">
        <f t="shared" si="183"/>
        <v/>
      </c>
      <c r="BA313" s="416" t="str">
        <f t="shared" si="184"/>
        <v/>
      </c>
      <c r="BB313" s="416" t="str">
        <f t="shared" si="185"/>
        <v/>
      </c>
      <c r="BC313" s="416" t="str">
        <f t="shared" si="186"/>
        <v/>
      </c>
      <c r="BD313" s="416" t="str">
        <f t="shared" si="187"/>
        <v/>
      </c>
      <c r="BE313" s="416" t="str">
        <f t="shared" si="188"/>
        <v/>
      </c>
      <c r="BF313" s="416" t="str">
        <f t="shared" si="189"/>
        <v/>
      </c>
      <c r="BG313" s="416" t="str">
        <f t="shared" si="190"/>
        <v/>
      </c>
      <c r="BH313" s="416" t="str">
        <f t="shared" si="191"/>
        <v/>
      </c>
      <c r="BI313" s="416" t="str">
        <f t="shared" si="192"/>
        <v/>
      </c>
      <c r="BJ313" s="416" t="str">
        <f t="shared" si="193"/>
        <v/>
      </c>
      <c r="BK313" s="416" t="str">
        <f t="shared" si="194"/>
        <v/>
      </c>
      <c r="BL313" s="416" t="str">
        <f t="shared" si="195"/>
        <v/>
      </c>
      <c r="BM313" s="416" t="str">
        <f t="shared" si="196"/>
        <v/>
      </c>
      <c r="BN313" s="416" t="str">
        <f t="shared" si="197"/>
        <v/>
      </c>
      <c r="BO313" s="416" t="str">
        <f t="shared" si="198"/>
        <v/>
      </c>
      <c r="BP313" s="416" t="str">
        <f t="shared" si="199"/>
        <v/>
      </c>
      <c r="BQ313" s="416" t="str">
        <f t="shared" si="200"/>
        <v/>
      </c>
      <c r="BR313" s="416" t="str">
        <f t="shared" si="201"/>
        <v/>
      </c>
      <c r="BS313" s="416" t="str">
        <f t="shared" si="202"/>
        <v/>
      </c>
      <c r="BT313" s="416" t="str">
        <f t="shared" si="203"/>
        <v/>
      </c>
      <c r="BU313" s="416" t="str">
        <f t="shared" si="204"/>
        <v/>
      </c>
      <c r="BV313" s="416" t="str">
        <f t="shared" si="205"/>
        <v/>
      </c>
      <c r="BW313" s="416" t="str">
        <f t="shared" si="206"/>
        <v/>
      </c>
      <c r="BX313" s="416" t="str">
        <f t="shared" si="207"/>
        <v/>
      </c>
      <c r="BY313" s="416" t="str">
        <f t="shared" si="208"/>
        <v/>
      </c>
      <c r="BZ313" s="416" t="str">
        <f t="shared" si="209"/>
        <v/>
      </c>
      <c r="CA313" s="416" t="str">
        <f t="shared" si="210"/>
        <v/>
      </c>
      <c r="CB313" s="416" t="str">
        <f t="shared" si="211"/>
        <v/>
      </c>
      <c r="CC313" s="416" t="str">
        <f t="shared" si="212"/>
        <v/>
      </c>
      <c r="CD313" s="416" t="str">
        <f t="shared" si="213"/>
        <v/>
      </c>
      <c r="CE313" s="416" t="str">
        <f t="shared" si="214"/>
        <v/>
      </c>
      <c r="CF313" s="416" t="str">
        <f t="shared" si="215"/>
        <v/>
      </c>
      <c r="CG313" s="416" t="str">
        <f t="shared" si="216"/>
        <v/>
      </c>
      <c r="CH313" s="416" t="str">
        <f t="shared" si="217"/>
        <v/>
      </c>
      <c r="CI313" s="416" t="str">
        <f t="shared" si="218"/>
        <v/>
      </c>
      <c r="CJ313" s="416" t="str">
        <f t="shared" si="219"/>
        <v/>
      </c>
      <c r="CK313" s="416" t="str">
        <f t="shared" si="220"/>
        <v/>
      </c>
    </row>
    <row r="314" spans="1:89">
      <c r="A314" s="3" t="e">
        <v>#VALUE!</v>
      </c>
      <c r="B314" s="3">
        <v>0</v>
      </c>
      <c r="C314" s="3" t="str">
        <v>MBRTU-0</v>
      </c>
      <c r="D314" s="3">
        <v>0</v>
      </c>
      <c r="E314" s="3">
        <v>0</v>
      </c>
      <c r="F314" s="3" t="e">
        <f t="shared" si="180"/>
        <v>#VALUE!</v>
      </c>
      <c r="G314" s="3" t="e">
        <f t="shared" si="221"/>
        <v>#VALUE!</v>
      </c>
      <c r="H314" s="50" t="e">
        <f t="shared" si="222"/>
        <v>#VALUE!</v>
      </c>
      <c r="I314" s="50" t="e">
        <f t="shared" si="223"/>
        <v>#VALUE!</v>
      </c>
      <c r="J314" s="3" t="e" cm="1">
        <f t="array" ref="J314">_xlfn.TEXTSPLIT(I314,CHAR(10),,TRUE,0)</f>
        <v>#VALUE!</v>
      </c>
      <c r="AX314" s="416" t="e">
        <f t="shared" si="181"/>
        <v>#VALUE!</v>
      </c>
      <c r="AY314" s="416" t="str">
        <f t="shared" si="182"/>
        <v/>
      </c>
      <c r="AZ314" s="416" t="str">
        <f t="shared" si="183"/>
        <v/>
      </c>
      <c r="BA314" s="416" t="str">
        <f t="shared" si="184"/>
        <v/>
      </c>
      <c r="BB314" s="416" t="str">
        <f t="shared" si="185"/>
        <v/>
      </c>
      <c r="BC314" s="416" t="str">
        <f t="shared" si="186"/>
        <v/>
      </c>
      <c r="BD314" s="416" t="str">
        <f t="shared" si="187"/>
        <v/>
      </c>
      <c r="BE314" s="416" t="str">
        <f t="shared" si="188"/>
        <v/>
      </c>
      <c r="BF314" s="416" t="str">
        <f t="shared" si="189"/>
        <v/>
      </c>
      <c r="BG314" s="416" t="str">
        <f t="shared" si="190"/>
        <v/>
      </c>
      <c r="BH314" s="416" t="str">
        <f t="shared" si="191"/>
        <v/>
      </c>
      <c r="BI314" s="416" t="str">
        <f t="shared" si="192"/>
        <v/>
      </c>
      <c r="BJ314" s="416" t="str">
        <f t="shared" si="193"/>
        <v/>
      </c>
      <c r="BK314" s="416" t="str">
        <f t="shared" si="194"/>
        <v/>
      </c>
      <c r="BL314" s="416" t="str">
        <f t="shared" si="195"/>
        <v/>
      </c>
      <c r="BM314" s="416" t="str">
        <f t="shared" si="196"/>
        <v/>
      </c>
      <c r="BN314" s="416" t="str">
        <f t="shared" si="197"/>
        <v/>
      </c>
      <c r="BO314" s="416" t="str">
        <f t="shared" si="198"/>
        <v/>
      </c>
      <c r="BP314" s="416" t="str">
        <f t="shared" si="199"/>
        <v/>
      </c>
      <c r="BQ314" s="416" t="str">
        <f t="shared" si="200"/>
        <v/>
      </c>
      <c r="BR314" s="416" t="str">
        <f t="shared" si="201"/>
        <v/>
      </c>
      <c r="BS314" s="416" t="str">
        <f t="shared" si="202"/>
        <v/>
      </c>
      <c r="BT314" s="416" t="str">
        <f t="shared" si="203"/>
        <v/>
      </c>
      <c r="BU314" s="416" t="str">
        <f t="shared" si="204"/>
        <v/>
      </c>
      <c r="BV314" s="416" t="str">
        <f t="shared" si="205"/>
        <v/>
      </c>
      <c r="BW314" s="416" t="str">
        <f t="shared" si="206"/>
        <v/>
      </c>
      <c r="BX314" s="416" t="str">
        <f t="shared" si="207"/>
        <v/>
      </c>
      <c r="BY314" s="416" t="str">
        <f t="shared" si="208"/>
        <v/>
      </c>
      <c r="BZ314" s="416" t="str">
        <f t="shared" si="209"/>
        <v/>
      </c>
      <c r="CA314" s="416" t="str">
        <f t="shared" si="210"/>
        <v/>
      </c>
      <c r="CB314" s="416" t="str">
        <f t="shared" si="211"/>
        <v/>
      </c>
      <c r="CC314" s="416" t="str">
        <f t="shared" si="212"/>
        <v/>
      </c>
      <c r="CD314" s="416" t="str">
        <f t="shared" si="213"/>
        <v/>
      </c>
      <c r="CE314" s="416" t="str">
        <f t="shared" si="214"/>
        <v/>
      </c>
      <c r="CF314" s="416" t="str">
        <f t="shared" si="215"/>
        <v/>
      </c>
      <c r="CG314" s="416" t="str">
        <f t="shared" si="216"/>
        <v/>
      </c>
      <c r="CH314" s="416" t="str">
        <f t="shared" si="217"/>
        <v/>
      </c>
      <c r="CI314" s="416" t="str">
        <f t="shared" si="218"/>
        <v/>
      </c>
      <c r="CJ314" s="416" t="str">
        <f t="shared" si="219"/>
        <v/>
      </c>
      <c r="CK314" s="416" t="str">
        <f t="shared" si="220"/>
        <v/>
      </c>
    </row>
    <row r="315" spans="1:89">
      <c r="A315" s="3" t="e">
        <v>#VALUE!</v>
      </c>
      <c r="B315" s="3">
        <v>0</v>
      </c>
      <c r="C315" s="3" t="str">
        <v>MBRTU-0</v>
      </c>
      <c r="D315" s="3">
        <v>0</v>
      </c>
      <c r="E315" s="3">
        <v>0</v>
      </c>
      <c r="F315" s="3" t="e">
        <f t="shared" si="180"/>
        <v>#VALUE!</v>
      </c>
      <c r="G315" s="3" t="e">
        <f t="shared" si="221"/>
        <v>#VALUE!</v>
      </c>
      <c r="H315" s="50" t="e">
        <f t="shared" si="222"/>
        <v>#VALUE!</v>
      </c>
      <c r="I315" s="50" t="e">
        <f t="shared" si="223"/>
        <v>#VALUE!</v>
      </c>
      <c r="J315" s="3" t="e" cm="1">
        <f t="array" ref="J315">_xlfn.TEXTSPLIT(I315,CHAR(10),,TRUE,0)</f>
        <v>#VALUE!</v>
      </c>
      <c r="AX315" s="416" t="e">
        <f t="shared" si="181"/>
        <v>#VALUE!</v>
      </c>
      <c r="AY315" s="416" t="str">
        <f t="shared" si="182"/>
        <v/>
      </c>
      <c r="AZ315" s="416" t="str">
        <f t="shared" si="183"/>
        <v/>
      </c>
      <c r="BA315" s="416" t="str">
        <f t="shared" si="184"/>
        <v/>
      </c>
      <c r="BB315" s="416" t="str">
        <f t="shared" si="185"/>
        <v/>
      </c>
      <c r="BC315" s="416" t="str">
        <f t="shared" si="186"/>
        <v/>
      </c>
      <c r="BD315" s="416" t="str">
        <f t="shared" si="187"/>
        <v/>
      </c>
      <c r="BE315" s="416" t="str">
        <f t="shared" si="188"/>
        <v/>
      </c>
      <c r="BF315" s="416" t="str">
        <f t="shared" si="189"/>
        <v/>
      </c>
      <c r="BG315" s="416" t="str">
        <f t="shared" si="190"/>
        <v/>
      </c>
      <c r="BH315" s="416" t="str">
        <f t="shared" si="191"/>
        <v/>
      </c>
      <c r="BI315" s="416" t="str">
        <f t="shared" si="192"/>
        <v/>
      </c>
      <c r="BJ315" s="416" t="str">
        <f t="shared" si="193"/>
        <v/>
      </c>
      <c r="BK315" s="416" t="str">
        <f t="shared" si="194"/>
        <v/>
      </c>
      <c r="BL315" s="416" t="str">
        <f t="shared" si="195"/>
        <v/>
      </c>
      <c r="BM315" s="416" t="str">
        <f t="shared" si="196"/>
        <v/>
      </c>
      <c r="BN315" s="416" t="str">
        <f t="shared" si="197"/>
        <v/>
      </c>
      <c r="BO315" s="416" t="str">
        <f t="shared" si="198"/>
        <v/>
      </c>
      <c r="BP315" s="416" t="str">
        <f t="shared" si="199"/>
        <v/>
      </c>
      <c r="BQ315" s="416" t="str">
        <f t="shared" si="200"/>
        <v/>
      </c>
      <c r="BR315" s="416" t="str">
        <f t="shared" si="201"/>
        <v/>
      </c>
      <c r="BS315" s="416" t="str">
        <f t="shared" si="202"/>
        <v/>
      </c>
      <c r="BT315" s="416" t="str">
        <f t="shared" si="203"/>
        <v/>
      </c>
      <c r="BU315" s="416" t="str">
        <f t="shared" si="204"/>
        <v/>
      </c>
      <c r="BV315" s="416" t="str">
        <f t="shared" si="205"/>
        <v/>
      </c>
      <c r="BW315" s="416" t="str">
        <f t="shared" si="206"/>
        <v/>
      </c>
      <c r="BX315" s="416" t="str">
        <f t="shared" si="207"/>
        <v/>
      </c>
      <c r="BY315" s="416" t="str">
        <f t="shared" si="208"/>
        <v/>
      </c>
      <c r="BZ315" s="416" t="str">
        <f t="shared" si="209"/>
        <v/>
      </c>
      <c r="CA315" s="416" t="str">
        <f t="shared" si="210"/>
        <v/>
      </c>
      <c r="CB315" s="416" t="str">
        <f t="shared" si="211"/>
        <v/>
      </c>
      <c r="CC315" s="416" t="str">
        <f t="shared" si="212"/>
        <v/>
      </c>
      <c r="CD315" s="416" t="str">
        <f t="shared" si="213"/>
        <v/>
      </c>
      <c r="CE315" s="416" t="str">
        <f t="shared" si="214"/>
        <v/>
      </c>
      <c r="CF315" s="416" t="str">
        <f t="shared" si="215"/>
        <v/>
      </c>
      <c r="CG315" s="416" t="str">
        <f t="shared" si="216"/>
        <v/>
      </c>
      <c r="CH315" s="416" t="str">
        <f t="shared" si="217"/>
        <v/>
      </c>
      <c r="CI315" s="416" t="str">
        <f t="shared" si="218"/>
        <v/>
      </c>
      <c r="CJ315" s="416" t="str">
        <f t="shared" si="219"/>
        <v/>
      </c>
      <c r="CK315" s="416" t="str">
        <f t="shared" si="220"/>
        <v/>
      </c>
    </row>
    <row r="316" spans="1:89">
      <c r="A316" s="3" t="e">
        <v>#VALUE!</v>
      </c>
      <c r="B316" s="3">
        <v>0</v>
      </c>
      <c r="C316" s="3" t="str">
        <v>MBRTU-0</v>
      </c>
      <c r="D316" s="3">
        <v>0</v>
      </c>
      <c r="E316" s="3">
        <v>0</v>
      </c>
      <c r="F316" s="3" t="e">
        <f t="shared" si="180"/>
        <v>#VALUE!</v>
      </c>
      <c r="G316" s="3" t="e">
        <f t="shared" si="221"/>
        <v>#VALUE!</v>
      </c>
      <c r="H316" s="50" t="e">
        <f t="shared" si="222"/>
        <v>#VALUE!</v>
      </c>
      <c r="I316" s="50" t="e">
        <f t="shared" si="223"/>
        <v>#VALUE!</v>
      </c>
      <c r="J316" s="3" t="e" cm="1">
        <f t="array" ref="J316">_xlfn.TEXTSPLIT(I316,CHAR(10),,TRUE,0)</f>
        <v>#VALUE!</v>
      </c>
      <c r="AX316" s="416" t="e">
        <f t="shared" si="181"/>
        <v>#VALUE!</v>
      </c>
      <c r="AY316" s="416" t="str">
        <f t="shared" si="182"/>
        <v/>
      </c>
      <c r="AZ316" s="416" t="str">
        <f t="shared" si="183"/>
        <v/>
      </c>
      <c r="BA316" s="416" t="str">
        <f t="shared" si="184"/>
        <v/>
      </c>
      <c r="BB316" s="416" t="str">
        <f t="shared" si="185"/>
        <v/>
      </c>
      <c r="BC316" s="416" t="str">
        <f t="shared" si="186"/>
        <v/>
      </c>
      <c r="BD316" s="416" t="str">
        <f t="shared" si="187"/>
        <v/>
      </c>
      <c r="BE316" s="416" t="str">
        <f t="shared" si="188"/>
        <v/>
      </c>
      <c r="BF316" s="416" t="str">
        <f t="shared" si="189"/>
        <v/>
      </c>
      <c r="BG316" s="416" t="str">
        <f t="shared" si="190"/>
        <v/>
      </c>
      <c r="BH316" s="416" t="str">
        <f t="shared" si="191"/>
        <v/>
      </c>
      <c r="BI316" s="416" t="str">
        <f t="shared" si="192"/>
        <v/>
      </c>
      <c r="BJ316" s="416" t="str">
        <f t="shared" si="193"/>
        <v/>
      </c>
      <c r="BK316" s="416" t="str">
        <f t="shared" si="194"/>
        <v/>
      </c>
      <c r="BL316" s="416" t="str">
        <f t="shared" si="195"/>
        <v/>
      </c>
      <c r="BM316" s="416" t="str">
        <f t="shared" si="196"/>
        <v/>
      </c>
      <c r="BN316" s="416" t="str">
        <f t="shared" si="197"/>
        <v/>
      </c>
      <c r="BO316" s="416" t="str">
        <f t="shared" si="198"/>
        <v/>
      </c>
      <c r="BP316" s="416" t="str">
        <f t="shared" si="199"/>
        <v/>
      </c>
      <c r="BQ316" s="416" t="str">
        <f t="shared" si="200"/>
        <v/>
      </c>
      <c r="BR316" s="416" t="str">
        <f t="shared" si="201"/>
        <v/>
      </c>
      <c r="BS316" s="416" t="str">
        <f t="shared" si="202"/>
        <v/>
      </c>
      <c r="BT316" s="416" t="str">
        <f t="shared" si="203"/>
        <v/>
      </c>
      <c r="BU316" s="416" t="str">
        <f t="shared" si="204"/>
        <v/>
      </c>
      <c r="BV316" s="416" t="str">
        <f t="shared" si="205"/>
        <v/>
      </c>
      <c r="BW316" s="416" t="str">
        <f t="shared" si="206"/>
        <v/>
      </c>
      <c r="BX316" s="416" t="str">
        <f t="shared" si="207"/>
        <v/>
      </c>
      <c r="BY316" s="416" t="str">
        <f t="shared" si="208"/>
        <v/>
      </c>
      <c r="BZ316" s="416" t="str">
        <f t="shared" si="209"/>
        <v/>
      </c>
      <c r="CA316" s="416" t="str">
        <f t="shared" si="210"/>
        <v/>
      </c>
      <c r="CB316" s="416" t="str">
        <f t="shared" si="211"/>
        <v/>
      </c>
      <c r="CC316" s="416" t="str">
        <f t="shared" si="212"/>
        <v/>
      </c>
      <c r="CD316" s="416" t="str">
        <f t="shared" si="213"/>
        <v/>
      </c>
      <c r="CE316" s="416" t="str">
        <f t="shared" si="214"/>
        <v/>
      </c>
      <c r="CF316" s="416" t="str">
        <f t="shared" si="215"/>
        <v/>
      </c>
      <c r="CG316" s="416" t="str">
        <f t="shared" si="216"/>
        <v/>
      </c>
      <c r="CH316" s="416" t="str">
        <f t="shared" si="217"/>
        <v/>
      </c>
      <c r="CI316" s="416" t="str">
        <f t="shared" si="218"/>
        <v/>
      </c>
      <c r="CJ316" s="416" t="str">
        <f t="shared" si="219"/>
        <v/>
      </c>
      <c r="CK316" s="416" t="str">
        <f t="shared" si="220"/>
        <v/>
      </c>
    </row>
    <row r="317" spans="1:89">
      <c r="A317" s="3" t="e">
        <v>#VALUE!</v>
      </c>
      <c r="B317" s="3">
        <v>0</v>
      </c>
      <c r="C317" s="3" t="str">
        <v>MBRTU-0</v>
      </c>
      <c r="D317" s="3">
        <v>0</v>
      </c>
      <c r="E317" s="3">
        <v>0</v>
      </c>
      <c r="F317" s="3" t="e">
        <f t="shared" si="180"/>
        <v>#VALUE!</v>
      </c>
      <c r="G317" s="3" t="e">
        <f t="shared" si="221"/>
        <v>#VALUE!</v>
      </c>
      <c r="H317" s="50" t="e">
        <f t="shared" si="222"/>
        <v>#VALUE!</v>
      </c>
      <c r="I317" s="50" t="e">
        <f t="shared" si="223"/>
        <v>#VALUE!</v>
      </c>
      <c r="J317" s="3" t="e" cm="1">
        <f t="array" ref="J317">_xlfn.TEXTSPLIT(I317,CHAR(10),,TRUE,0)</f>
        <v>#VALUE!</v>
      </c>
      <c r="AX317" s="416" t="e">
        <f t="shared" si="181"/>
        <v>#VALUE!</v>
      </c>
      <c r="AY317" s="416" t="str">
        <f t="shared" si="182"/>
        <v/>
      </c>
      <c r="AZ317" s="416" t="str">
        <f t="shared" si="183"/>
        <v/>
      </c>
      <c r="BA317" s="416" t="str">
        <f t="shared" si="184"/>
        <v/>
      </c>
      <c r="BB317" s="416" t="str">
        <f t="shared" si="185"/>
        <v/>
      </c>
      <c r="BC317" s="416" t="str">
        <f t="shared" si="186"/>
        <v/>
      </c>
      <c r="BD317" s="416" t="str">
        <f t="shared" si="187"/>
        <v/>
      </c>
      <c r="BE317" s="416" t="str">
        <f t="shared" si="188"/>
        <v/>
      </c>
      <c r="BF317" s="416" t="str">
        <f t="shared" si="189"/>
        <v/>
      </c>
      <c r="BG317" s="416" t="str">
        <f t="shared" si="190"/>
        <v/>
      </c>
      <c r="BH317" s="416" t="str">
        <f t="shared" si="191"/>
        <v/>
      </c>
      <c r="BI317" s="416" t="str">
        <f t="shared" si="192"/>
        <v/>
      </c>
      <c r="BJ317" s="416" t="str">
        <f t="shared" si="193"/>
        <v/>
      </c>
      <c r="BK317" s="416" t="str">
        <f t="shared" si="194"/>
        <v/>
      </c>
      <c r="BL317" s="416" t="str">
        <f t="shared" si="195"/>
        <v/>
      </c>
      <c r="BM317" s="416" t="str">
        <f t="shared" si="196"/>
        <v/>
      </c>
      <c r="BN317" s="416" t="str">
        <f t="shared" si="197"/>
        <v/>
      </c>
      <c r="BO317" s="416" t="str">
        <f t="shared" si="198"/>
        <v/>
      </c>
      <c r="BP317" s="416" t="str">
        <f t="shared" si="199"/>
        <v/>
      </c>
      <c r="BQ317" s="416" t="str">
        <f t="shared" si="200"/>
        <v/>
      </c>
      <c r="BR317" s="416" t="str">
        <f t="shared" si="201"/>
        <v/>
      </c>
      <c r="BS317" s="416" t="str">
        <f t="shared" si="202"/>
        <v/>
      </c>
      <c r="BT317" s="416" t="str">
        <f t="shared" si="203"/>
        <v/>
      </c>
      <c r="BU317" s="416" t="str">
        <f t="shared" si="204"/>
        <v/>
      </c>
      <c r="BV317" s="416" t="str">
        <f t="shared" si="205"/>
        <v/>
      </c>
      <c r="BW317" s="416" t="str">
        <f t="shared" si="206"/>
        <v/>
      </c>
      <c r="BX317" s="416" t="str">
        <f t="shared" si="207"/>
        <v/>
      </c>
      <c r="BY317" s="416" t="str">
        <f t="shared" si="208"/>
        <v/>
      </c>
      <c r="BZ317" s="416" t="str">
        <f t="shared" si="209"/>
        <v/>
      </c>
      <c r="CA317" s="416" t="str">
        <f t="shared" si="210"/>
        <v/>
      </c>
      <c r="CB317" s="416" t="str">
        <f t="shared" si="211"/>
        <v/>
      </c>
      <c r="CC317" s="416" t="str">
        <f t="shared" si="212"/>
        <v/>
      </c>
      <c r="CD317" s="416" t="str">
        <f t="shared" si="213"/>
        <v/>
      </c>
      <c r="CE317" s="416" t="str">
        <f t="shared" si="214"/>
        <v/>
      </c>
      <c r="CF317" s="416" t="str">
        <f t="shared" si="215"/>
        <v/>
      </c>
      <c r="CG317" s="416" t="str">
        <f t="shared" si="216"/>
        <v/>
      </c>
      <c r="CH317" s="416" t="str">
        <f t="shared" si="217"/>
        <v/>
      </c>
      <c r="CI317" s="416" t="str">
        <f t="shared" si="218"/>
        <v/>
      </c>
      <c r="CJ317" s="416" t="str">
        <f t="shared" si="219"/>
        <v/>
      </c>
      <c r="CK317" s="416" t="str">
        <f t="shared" si="220"/>
        <v/>
      </c>
    </row>
    <row r="318" spans="1:89">
      <c r="A318" s="3" t="e">
        <v>#VALUE!</v>
      </c>
      <c r="B318" s="3">
        <v>0</v>
      </c>
      <c r="C318" s="3" t="str">
        <v>MBRTU-0</v>
      </c>
      <c r="D318" s="3">
        <v>0</v>
      </c>
      <c r="E318" s="3">
        <v>0</v>
      </c>
      <c r="F318" s="3" t="e">
        <f t="shared" si="180"/>
        <v>#VALUE!</v>
      </c>
      <c r="G318" s="3" t="e">
        <f t="shared" si="221"/>
        <v>#VALUE!</v>
      </c>
      <c r="H318" s="50" t="e">
        <f t="shared" si="222"/>
        <v>#VALUE!</v>
      </c>
      <c r="I318" s="50" t="e">
        <f t="shared" si="223"/>
        <v>#VALUE!</v>
      </c>
      <c r="J318" s="3" t="e" cm="1">
        <f t="array" ref="J318">_xlfn.TEXTSPLIT(I318,CHAR(10),,TRUE,0)</f>
        <v>#VALUE!</v>
      </c>
      <c r="AX318" s="416" t="e">
        <f t="shared" si="181"/>
        <v>#VALUE!</v>
      </c>
      <c r="AY318" s="416" t="str">
        <f t="shared" si="182"/>
        <v/>
      </c>
      <c r="AZ318" s="416" t="str">
        <f t="shared" si="183"/>
        <v/>
      </c>
      <c r="BA318" s="416" t="str">
        <f t="shared" si="184"/>
        <v/>
      </c>
      <c r="BB318" s="416" t="str">
        <f t="shared" si="185"/>
        <v/>
      </c>
      <c r="BC318" s="416" t="str">
        <f t="shared" si="186"/>
        <v/>
      </c>
      <c r="BD318" s="416" t="str">
        <f t="shared" si="187"/>
        <v/>
      </c>
      <c r="BE318" s="416" t="str">
        <f t="shared" si="188"/>
        <v/>
      </c>
      <c r="BF318" s="416" t="str">
        <f t="shared" si="189"/>
        <v/>
      </c>
      <c r="BG318" s="416" t="str">
        <f t="shared" si="190"/>
        <v/>
      </c>
      <c r="BH318" s="416" t="str">
        <f t="shared" si="191"/>
        <v/>
      </c>
      <c r="BI318" s="416" t="str">
        <f t="shared" si="192"/>
        <v/>
      </c>
      <c r="BJ318" s="416" t="str">
        <f t="shared" si="193"/>
        <v/>
      </c>
      <c r="BK318" s="416" t="str">
        <f t="shared" si="194"/>
        <v/>
      </c>
      <c r="BL318" s="416" t="str">
        <f t="shared" si="195"/>
        <v/>
      </c>
      <c r="BM318" s="416" t="str">
        <f t="shared" si="196"/>
        <v/>
      </c>
      <c r="BN318" s="416" t="str">
        <f t="shared" si="197"/>
        <v/>
      </c>
      <c r="BO318" s="416" t="str">
        <f t="shared" si="198"/>
        <v/>
      </c>
      <c r="BP318" s="416" t="str">
        <f t="shared" si="199"/>
        <v/>
      </c>
      <c r="BQ318" s="416" t="str">
        <f t="shared" si="200"/>
        <v/>
      </c>
      <c r="BR318" s="416" t="str">
        <f t="shared" si="201"/>
        <v/>
      </c>
      <c r="BS318" s="416" t="str">
        <f t="shared" si="202"/>
        <v/>
      </c>
      <c r="BT318" s="416" t="str">
        <f t="shared" si="203"/>
        <v/>
      </c>
      <c r="BU318" s="416" t="str">
        <f t="shared" si="204"/>
        <v/>
      </c>
      <c r="BV318" s="416" t="str">
        <f t="shared" si="205"/>
        <v/>
      </c>
      <c r="BW318" s="416" t="str">
        <f t="shared" si="206"/>
        <v/>
      </c>
      <c r="BX318" s="416" t="str">
        <f t="shared" si="207"/>
        <v/>
      </c>
      <c r="BY318" s="416" t="str">
        <f t="shared" si="208"/>
        <v/>
      </c>
      <c r="BZ318" s="416" t="str">
        <f t="shared" si="209"/>
        <v/>
      </c>
      <c r="CA318" s="416" t="str">
        <f t="shared" si="210"/>
        <v/>
      </c>
      <c r="CB318" s="416" t="str">
        <f t="shared" si="211"/>
        <v/>
      </c>
      <c r="CC318" s="416" t="str">
        <f t="shared" si="212"/>
        <v/>
      </c>
      <c r="CD318" s="416" t="str">
        <f t="shared" si="213"/>
        <v/>
      </c>
      <c r="CE318" s="416" t="str">
        <f t="shared" si="214"/>
        <v/>
      </c>
      <c r="CF318" s="416" t="str">
        <f t="shared" si="215"/>
        <v/>
      </c>
      <c r="CG318" s="416" t="str">
        <f t="shared" si="216"/>
        <v/>
      </c>
      <c r="CH318" s="416" t="str">
        <f t="shared" si="217"/>
        <v/>
      </c>
      <c r="CI318" s="416" t="str">
        <f t="shared" si="218"/>
        <v/>
      </c>
      <c r="CJ318" s="416" t="str">
        <f t="shared" si="219"/>
        <v/>
      </c>
      <c r="CK318" s="416" t="str">
        <f t="shared" si="220"/>
        <v/>
      </c>
    </row>
    <row r="319" spans="1:89">
      <c r="A319" s="3" t="e">
        <v>#VALUE!</v>
      </c>
      <c r="B319" s="3">
        <v>0</v>
      </c>
      <c r="C319" s="3" t="str">
        <v>MBRTU-0</v>
      </c>
      <c r="D319" s="3">
        <v>0</v>
      </c>
      <c r="E319" s="3">
        <v>0</v>
      </c>
      <c r="F319" s="3" t="e">
        <f t="shared" si="180"/>
        <v>#VALUE!</v>
      </c>
      <c r="G319" s="3" t="e">
        <f t="shared" si="221"/>
        <v>#VALUE!</v>
      </c>
      <c r="H319" s="50" t="e">
        <f t="shared" si="222"/>
        <v>#VALUE!</v>
      </c>
      <c r="I319" s="50" t="e">
        <f t="shared" si="223"/>
        <v>#VALUE!</v>
      </c>
      <c r="J319" s="3" t="e" cm="1">
        <f t="array" ref="J319">_xlfn.TEXTSPLIT(I319,CHAR(10),,TRUE,0)</f>
        <v>#VALUE!</v>
      </c>
      <c r="AX319" s="416" t="e">
        <f t="shared" si="181"/>
        <v>#VALUE!</v>
      </c>
      <c r="AY319" s="416" t="str">
        <f t="shared" si="182"/>
        <v/>
      </c>
      <c r="AZ319" s="416" t="str">
        <f t="shared" si="183"/>
        <v/>
      </c>
      <c r="BA319" s="416" t="str">
        <f t="shared" si="184"/>
        <v/>
      </c>
      <c r="BB319" s="416" t="str">
        <f t="shared" si="185"/>
        <v/>
      </c>
      <c r="BC319" s="416" t="str">
        <f t="shared" si="186"/>
        <v/>
      </c>
      <c r="BD319" s="416" t="str">
        <f t="shared" si="187"/>
        <v/>
      </c>
      <c r="BE319" s="416" t="str">
        <f t="shared" si="188"/>
        <v/>
      </c>
      <c r="BF319" s="416" t="str">
        <f t="shared" si="189"/>
        <v/>
      </c>
      <c r="BG319" s="416" t="str">
        <f t="shared" si="190"/>
        <v/>
      </c>
      <c r="BH319" s="416" t="str">
        <f t="shared" si="191"/>
        <v/>
      </c>
      <c r="BI319" s="416" t="str">
        <f t="shared" si="192"/>
        <v/>
      </c>
      <c r="BJ319" s="416" t="str">
        <f t="shared" si="193"/>
        <v/>
      </c>
      <c r="BK319" s="416" t="str">
        <f t="shared" si="194"/>
        <v/>
      </c>
      <c r="BL319" s="416" t="str">
        <f t="shared" si="195"/>
        <v/>
      </c>
      <c r="BM319" s="416" t="str">
        <f t="shared" si="196"/>
        <v/>
      </c>
      <c r="BN319" s="416" t="str">
        <f t="shared" si="197"/>
        <v/>
      </c>
      <c r="BO319" s="416" t="str">
        <f t="shared" si="198"/>
        <v/>
      </c>
      <c r="BP319" s="416" t="str">
        <f t="shared" si="199"/>
        <v/>
      </c>
      <c r="BQ319" s="416" t="str">
        <f t="shared" si="200"/>
        <v/>
      </c>
      <c r="BR319" s="416" t="str">
        <f t="shared" si="201"/>
        <v/>
      </c>
      <c r="BS319" s="416" t="str">
        <f t="shared" si="202"/>
        <v/>
      </c>
      <c r="BT319" s="416" t="str">
        <f t="shared" si="203"/>
        <v/>
      </c>
      <c r="BU319" s="416" t="str">
        <f t="shared" si="204"/>
        <v/>
      </c>
      <c r="BV319" s="416" t="str">
        <f t="shared" si="205"/>
        <v/>
      </c>
      <c r="BW319" s="416" t="str">
        <f t="shared" si="206"/>
        <v/>
      </c>
      <c r="BX319" s="416" t="str">
        <f t="shared" si="207"/>
        <v/>
      </c>
      <c r="BY319" s="416" t="str">
        <f t="shared" si="208"/>
        <v/>
      </c>
      <c r="BZ319" s="416" t="str">
        <f t="shared" si="209"/>
        <v/>
      </c>
      <c r="CA319" s="416" t="str">
        <f t="shared" si="210"/>
        <v/>
      </c>
      <c r="CB319" s="416" t="str">
        <f t="shared" si="211"/>
        <v/>
      </c>
      <c r="CC319" s="416" t="str">
        <f t="shared" si="212"/>
        <v/>
      </c>
      <c r="CD319" s="416" t="str">
        <f t="shared" si="213"/>
        <v/>
      </c>
      <c r="CE319" s="416" t="str">
        <f t="shared" si="214"/>
        <v/>
      </c>
      <c r="CF319" s="416" t="str">
        <f t="shared" si="215"/>
        <v/>
      </c>
      <c r="CG319" s="416" t="str">
        <f t="shared" si="216"/>
        <v/>
      </c>
      <c r="CH319" s="416" t="str">
        <f t="shared" si="217"/>
        <v/>
      </c>
      <c r="CI319" s="416" t="str">
        <f t="shared" si="218"/>
        <v/>
      </c>
      <c r="CJ319" s="416" t="str">
        <f t="shared" si="219"/>
        <v/>
      </c>
      <c r="CK319" s="416" t="str">
        <f t="shared" si="220"/>
        <v/>
      </c>
    </row>
    <row r="320" spans="1:89">
      <c r="A320" s="3" t="e">
        <v>#VALUE!</v>
      </c>
      <c r="B320" s="3">
        <v>0</v>
      </c>
      <c r="C320" s="3" t="str">
        <v>MBRTU-0</v>
      </c>
      <c r="D320" s="3">
        <v>0</v>
      </c>
      <c r="E320" s="3">
        <v>0</v>
      </c>
      <c r="F320" s="3" t="e">
        <f t="shared" si="180"/>
        <v>#VALUE!</v>
      </c>
      <c r="G320" s="3" t="e">
        <f t="shared" si="221"/>
        <v>#VALUE!</v>
      </c>
      <c r="H320" s="50" t="e">
        <f t="shared" si="222"/>
        <v>#VALUE!</v>
      </c>
      <c r="I320" s="50" t="e">
        <f t="shared" si="223"/>
        <v>#VALUE!</v>
      </c>
      <c r="J320" s="3" t="e" cm="1">
        <f t="array" ref="J320">_xlfn.TEXTSPLIT(I320,CHAR(10),,TRUE,0)</f>
        <v>#VALUE!</v>
      </c>
      <c r="AX320" s="416" t="e">
        <f t="shared" si="181"/>
        <v>#VALUE!</v>
      </c>
      <c r="AY320" s="416" t="str">
        <f t="shared" si="182"/>
        <v/>
      </c>
      <c r="AZ320" s="416" t="str">
        <f t="shared" si="183"/>
        <v/>
      </c>
      <c r="BA320" s="416" t="str">
        <f t="shared" si="184"/>
        <v/>
      </c>
      <c r="BB320" s="416" t="str">
        <f t="shared" si="185"/>
        <v/>
      </c>
      <c r="BC320" s="416" t="str">
        <f t="shared" si="186"/>
        <v/>
      </c>
      <c r="BD320" s="416" t="str">
        <f t="shared" si="187"/>
        <v/>
      </c>
      <c r="BE320" s="416" t="str">
        <f t="shared" si="188"/>
        <v/>
      </c>
      <c r="BF320" s="416" t="str">
        <f t="shared" si="189"/>
        <v/>
      </c>
      <c r="BG320" s="416" t="str">
        <f t="shared" si="190"/>
        <v/>
      </c>
      <c r="BH320" s="416" t="str">
        <f t="shared" si="191"/>
        <v/>
      </c>
      <c r="BI320" s="416" t="str">
        <f t="shared" si="192"/>
        <v/>
      </c>
      <c r="BJ320" s="416" t="str">
        <f t="shared" si="193"/>
        <v/>
      </c>
      <c r="BK320" s="416" t="str">
        <f t="shared" si="194"/>
        <v/>
      </c>
      <c r="BL320" s="416" t="str">
        <f t="shared" si="195"/>
        <v/>
      </c>
      <c r="BM320" s="416" t="str">
        <f t="shared" si="196"/>
        <v/>
      </c>
      <c r="BN320" s="416" t="str">
        <f t="shared" si="197"/>
        <v/>
      </c>
      <c r="BO320" s="416" t="str">
        <f t="shared" si="198"/>
        <v/>
      </c>
      <c r="BP320" s="416" t="str">
        <f t="shared" si="199"/>
        <v/>
      </c>
      <c r="BQ320" s="416" t="str">
        <f t="shared" si="200"/>
        <v/>
      </c>
      <c r="BR320" s="416" t="str">
        <f t="shared" si="201"/>
        <v/>
      </c>
      <c r="BS320" s="416" t="str">
        <f t="shared" si="202"/>
        <v/>
      </c>
      <c r="BT320" s="416" t="str">
        <f t="shared" si="203"/>
        <v/>
      </c>
      <c r="BU320" s="416" t="str">
        <f t="shared" si="204"/>
        <v/>
      </c>
      <c r="BV320" s="416" t="str">
        <f t="shared" si="205"/>
        <v/>
      </c>
      <c r="BW320" s="416" t="str">
        <f t="shared" si="206"/>
        <v/>
      </c>
      <c r="BX320" s="416" t="str">
        <f t="shared" si="207"/>
        <v/>
      </c>
      <c r="BY320" s="416" t="str">
        <f t="shared" si="208"/>
        <v/>
      </c>
      <c r="BZ320" s="416" t="str">
        <f t="shared" si="209"/>
        <v/>
      </c>
      <c r="CA320" s="416" t="str">
        <f t="shared" si="210"/>
        <v/>
      </c>
      <c r="CB320" s="416" t="str">
        <f t="shared" si="211"/>
        <v/>
      </c>
      <c r="CC320" s="416" t="str">
        <f t="shared" si="212"/>
        <v/>
      </c>
      <c r="CD320" s="416" t="str">
        <f t="shared" si="213"/>
        <v/>
      </c>
      <c r="CE320" s="416" t="str">
        <f t="shared" si="214"/>
        <v/>
      </c>
      <c r="CF320" s="416" t="str">
        <f t="shared" si="215"/>
        <v/>
      </c>
      <c r="CG320" s="416" t="str">
        <f t="shared" si="216"/>
        <v/>
      </c>
      <c r="CH320" s="416" t="str">
        <f t="shared" si="217"/>
        <v/>
      </c>
      <c r="CI320" s="416" t="str">
        <f t="shared" si="218"/>
        <v/>
      </c>
      <c r="CJ320" s="416" t="str">
        <f t="shared" si="219"/>
        <v/>
      </c>
      <c r="CK320" s="416" t="str">
        <f t="shared" si="220"/>
        <v/>
      </c>
    </row>
    <row r="321" spans="1:89">
      <c r="A321" s="3" t="e">
        <v>#VALUE!</v>
      </c>
      <c r="B321" s="3">
        <v>0</v>
      </c>
      <c r="C321" s="3" t="str">
        <v>MBRTU-0</v>
      </c>
      <c r="D321" s="3">
        <v>0</v>
      </c>
      <c r="E321" s="3">
        <v>0</v>
      </c>
      <c r="F321" s="3" t="e">
        <f t="shared" si="180"/>
        <v>#VALUE!</v>
      </c>
      <c r="G321" s="3" t="e">
        <f t="shared" si="221"/>
        <v>#VALUE!</v>
      </c>
      <c r="H321" s="50" t="e">
        <f t="shared" si="222"/>
        <v>#VALUE!</v>
      </c>
      <c r="I321" s="50" t="e">
        <f t="shared" si="223"/>
        <v>#VALUE!</v>
      </c>
      <c r="J321" s="3" t="e" cm="1">
        <f t="array" ref="J321">_xlfn.TEXTSPLIT(I321,CHAR(10),,TRUE,0)</f>
        <v>#VALUE!</v>
      </c>
      <c r="AX321" s="416" t="e">
        <f t="shared" si="181"/>
        <v>#VALUE!</v>
      </c>
      <c r="AY321" s="416" t="str">
        <f t="shared" si="182"/>
        <v/>
      </c>
      <c r="AZ321" s="416" t="str">
        <f t="shared" si="183"/>
        <v/>
      </c>
      <c r="BA321" s="416" t="str">
        <f t="shared" si="184"/>
        <v/>
      </c>
      <c r="BB321" s="416" t="str">
        <f t="shared" si="185"/>
        <v/>
      </c>
      <c r="BC321" s="416" t="str">
        <f t="shared" si="186"/>
        <v/>
      </c>
      <c r="BD321" s="416" t="str">
        <f t="shared" si="187"/>
        <v/>
      </c>
      <c r="BE321" s="416" t="str">
        <f t="shared" si="188"/>
        <v/>
      </c>
      <c r="BF321" s="416" t="str">
        <f t="shared" si="189"/>
        <v/>
      </c>
      <c r="BG321" s="416" t="str">
        <f t="shared" si="190"/>
        <v/>
      </c>
      <c r="BH321" s="416" t="str">
        <f t="shared" si="191"/>
        <v/>
      </c>
      <c r="BI321" s="416" t="str">
        <f t="shared" si="192"/>
        <v/>
      </c>
      <c r="BJ321" s="416" t="str">
        <f t="shared" si="193"/>
        <v/>
      </c>
      <c r="BK321" s="416" t="str">
        <f t="shared" si="194"/>
        <v/>
      </c>
      <c r="BL321" s="416" t="str">
        <f t="shared" si="195"/>
        <v/>
      </c>
      <c r="BM321" s="416" t="str">
        <f t="shared" si="196"/>
        <v/>
      </c>
      <c r="BN321" s="416" t="str">
        <f t="shared" si="197"/>
        <v/>
      </c>
      <c r="BO321" s="416" t="str">
        <f t="shared" si="198"/>
        <v/>
      </c>
      <c r="BP321" s="416" t="str">
        <f t="shared" si="199"/>
        <v/>
      </c>
      <c r="BQ321" s="416" t="str">
        <f t="shared" si="200"/>
        <v/>
      </c>
      <c r="BR321" s="416" t="str">
        <f t="shared" si="201"/>
        <v/>
      </c>
      <c r="BS321" s="416" t="str">
        <f t="shared" si="202"/>
        <v/>
      </c>
      <c r="BT321" s="416" t="str">
        <f t="shared" si="203"/>
        <v/>
      </c>
      <c r="BU321" s="416" t="str">
        <f t="shared" si="204"/>
        <v/>
      </c>
      <c r="BV321" s="416" t="str">
        <f t="shared" si="205"/>
        <v/>
      </c>
      <c r="BW321" s="416" t="str">
        <f t="shared" si="206"/>
        <v/>
      </c>
      <c r="BX321" s="416" t="str">
        <f t="shared" si="207"/>
        <v/>
      </c>
      <c r="BY321" s="416" t="str">
        <f t="shared" si="208"/>
        <v/>
      </c>
      <c r="BZ321" s="416" t="str">
        <f t="shared" si="209"/>
        <v/>
      </c>
      <c r="CA321" s="416" t="str">
        <f t="shared" si="210"/>
        <v/>
      </c>
      <c r="CB321" s="416" t="str">
        <f t="shared" si="211"/>
        <v/>
      </c>
      <c r="CC321" s="416" t="str">
        <f t="shared" si="212"/>
        <v/>
      </c>
      <c r="CD321" s="416" t="str">
        <f t="shared" si="213"/>
        <v/>
      </c>
      <c r="CE321" s="416" t="str">
        <f t="shared" si="214"/>
        <v/>
      </c>
      <c r="CF321" s="416" t="str">
        <f t="shared" si="215"/>
        <v/>
      </c>
      <c r="CG321" s="416" t="str">
        <f t="shared" si="216"/>
        <v/>
      </c>
      <c r="CH321" s="416" t="str">
        <f t="shared" si="217"/>
        <v/>
      </c>
      <c r="CI321" s="416" t="str">
        <f t="shared" si="218"/>
        <v/>
      </c>
      <c r="CJ321" s="416" t="str">
        <f t="shared" si="219"/>
        <v/>
      </c>
      <c r="CK321" s="416" t="str">
        <f t="shared" si="220"/>
        <v/>
      </c>
    </row>
    <row r="322" spans="1:89">
      <c r="A322" s="3" t="e">
        <v>#VALUE!</v>
      </c>
      <c r="B322" s="3">
        <v>0</v>
      </c>
      <c r="C322" s="3" t="str">
        <v>MBRTU-0</v>
      </c>
      <c r="D322" s="3">
        <v>0</v>
      </c>
      <c r="E322" s="3">
        <v>0</v>
      </c>
      <c r="F322" s="3" t="e">
        <f t="shared" si="180"/>
        <v>#VALUE!</v>
      </c>
      <c r="G322" s="3" t="e">
        <f t="shared" si="221"/>
        <v>#VALUE!</v>
      </c>
      <c r="H322" s="50" t="e">
        <f t="shared" si="222"/>
        <v>#VALUE!</v>
      </c>
      <c r="I322" s="50" t="e">
        <f t="shared" si="223"/>
        <v>#VALUE!</v>
      </c>
      <c r="J322" s="3" t="e" cm="1">
        <f t="array" ref="J322">_xlfn.TEXTSPLIT(I322,CHAR(10),,TRUE,0)</f>
        <v>#VALUE!</v>
      </c>
      <c r="AX322" s="416" t="e">
        <f t="shared" si="181"/>
        <v>#VALUE!</v>
      </c>
      <c r="AY322" s="416" t="str">
        <f t="shared" si="182"/>
        <v/>
      </c>
      <c r="AZ322" s="416" t="str">
        <f t="shared" si="183"/>
        <v/>
      </c>
      <c r="BA322" s="416" t="str">
        <f t="shared" si="184"/>
        <v/>
      </c>
      <c r="BB322" s="416" t="str">
        <f t="shared" si="185"/>
        <v/>
      </c>
      <c r="BC322" s="416" t="str">
        <f t="shared" si="186"/>
        <v/>
      </c>
      <c r="BD322" s="416" t="str">
        <f t="shared" si="187"/>
        <v/>
      </c>
      <c r="BE322" s="416" t="str">
        <f t="shared" si="188"/>
        <v/>
      </c>
      <c r="BF322" s="416" t="str">
        <f t="shared" si="189"/>
        <v/>
      </c>
      <c r="BG322" s="416" t="str">
        <f t="shared" si="190"/>
        <v/>
      </c>
      <c r="BH322" s="416" t="str">
        <f t="shared" si="191"/>
        <v/>
      </c>
      <c r="BI322" s="416" t="str">
        <f t="shared" si="192"/>
        <v/>
      </c>
      <c r="BJ322" s="416" t="str">
        <f t="shared" si="193"/>
        <v/>
      </c>
      <c r="BK322" s="416" t="str">
        <f t="shared" si="194"/>
        <v/>
      </c>
      <c r="BL322" s="416" t="str">
        <f t="shared" si="195"/>
        <v/>
      </c>
      <c r="BM322" s="416" t="str">
        <f t="shared" si="196"/>
        <v/>
      </c>
      <c r="BN322" s="416" t="str">
        <f t="shared" si="197"/>
        <v/>
      </c>
      <c r="BO322" s="416" t="str">
        <f t="shared" si="198"/>
        <v/>
      </c>
      <c r="BP322" s="416" t="str">
        <f t="shared" si="199"/>
        <v/>
      </c>
      <c r="BQ322" s="416" t="str">
        <f t="shared" si="200"/>
        <v/>
      </c>
      <c r="BR322" s="416" t="str">
        <f t="shared" si="201"/>
        <v/>
      </c>
      <c r="BS322" s="416" t="str">
        <f t="shared" si="202"/>
        <v/>
      </c>
      <c r="BT322" s="416" t="str">
        <f t="shared" si="203"/>
        <v/>
      </c>
      <c r="BU322" s="416" t="str">
        <f t="shared" si="204"/>
        <v/>
      </c>
      <c r="BV322" s="416" t="str">
        <f t="shared" si="205"/>
        <v/>
      </c>
      <c r="BW322" s="416" t="str">
        <f t="shared" si="206"/>
        <v/>
      </c>
      <c r="BX322" s="416" t="str">
        <f t="shared" si="207"/>
        <v/>
      </c>
      <c r="BY322" s="416" t="str">
        <f t="shared" si="208"/>
        <v/>
      </c>
      <c r="BZ322" s="416" t="str">
        <f t="shared" si="209"/>
        <v/>
      </c>
      <c r="CA322" s="416" t="str">
        <f t="shared" si="210"/>
        <v/>
      </c>
      <c r="CB322" s="416" t="str">
        <f t="shared" si="211"/>
        <v/>
      </c>
      <c r="CC322" s="416" t="str">
        <f t="shared" si="212"/>
        <v/>
      </c>
      <c r="CD322" s="416" t="str">
        <f t="shared" si="213"/>
        <v/>
      </c>
      <c r="CE322" s="416" t="str">
        <f t="shared" si="214"/>
        <v/>
      </c>
      <c r="CF322" s="416" t="str">
        <f t="shared" si="215"/>
        <v/>
      </c>
      <c r="CG322" s="416" t="str">
        <f t="shared" si="216"/>
        <v/>
      </c>
      <c r="CH322" s="416" t="str">
        <f t="shared" si="217"/>
        <v/>
      </c>
      <c r="CI322" s="416" t="str">
        <f t="shared" si="218"/>
        <v/>
      </c>
      <c r="CJ322" s="416" t="str">
        <f t="shared" si="219"/>
        <v/>
      </c>
      <c r="CK322" s="416" t="str">
        <f t="shared" si="220"/>
        <v/>
      </c>
    </row>
    <row r="323" spans="1:89">
      <c r="A323" s="3" t="e">
        <v>#VALUE!</v>
      </c>
      <c r="B323" s="3">
        <v>0</v>
      </c>
      <c r="C323" s="3" t="str">
        <v>MBRTU-0</v>
      </c>
      <c r="D323" s="3">
        <v>0</v>
      </c>
      <c r="E323" s="3">
        <v>0</v>
      </c>
      <c r="F323" s="3" t="e">
        <f t="shared" si="180"/>
        <v>#VALUE!</v>
      </c>
      <c r="G323" s="3" t="e">
        <f t="shared" si="221"/>
        <v>#VALUE!</v>
      </c>
      <c r="H323" s="50" t="e">
        <f t="shared" si="222"/>
        <v>#VALUE!</v>
      </c>
      <c r="I323" s="50" t="e">
        <f t="shared" si="223"/>
        <v>#VALUE!</v>
      </c>
      <c r="J323" s="3" t="e" cm="1">
        <f t="array" ref="J323">_xlfn.TEXTSPLIT(I323,CHAR(10),,TRUE,0)</f>
        <v>#VALUE!</v>
      </c>
      <c r="AX323" s="416" t="e">
        <f t="shared" si="181"/>
        <v>#VALUE!</v>
      </c>
      <c r="AY323" s="416" t="str">
        <f t="shared" si="182"/>
        <v/>
      </c>
      <c r="AZ323" s="416" t="str">
        <f t="shared" si="183"/>
        <v/>
      </c>
      <c r="BA323" s="416" t="str">
        <f t="shared" si="184"/>
        <v/>
      </c>
      <c r="BB323" s="416" t="str">
        <f t="shared" si="185"/>
        <v/>
      </c>
      <c r="BC323" s="416" t="str">
        <f t="shared" si="186"/>
        <v/>
      </c>
      <c r="BD323" s="416" t="str">
        <f t="shared" si="187"/>
        <v/>
      </c>
      <c r="BE323" s="416" t="str">
        <f t="shared" si="188"/>
        <v/>
      </c>
      <c r="BF323" s="416" t="str">
        <f t="shared" si="189"/>
        <v/>
      </c>
      <c r="BG323" s="416" t="str">
        <f t="shared" si="190"/>
        <v/>
      </c>
      <c r="BH323" s="416" t="str">
        <f t="shared" si="191"/>
        <v/>
      </c>
      <c r="BI323" s="416" t="str">
        <f t="shared" si="192"/>
        <v/>
      </c>
      <c r="BJ323" s="416" t="str">
        <f t="shared" si="193"/>
        <v/>
      </c>
      <c r="BK323" s="416" t="str">
        <f t="shared" si="194"/>
        <v/>
      </c>
      <c r="BL323" s="416" t="str">
        <f t="shared" si="195"/>
        <v/>
      </c>
      <c r="BM323" s="416" t="str">
        <f t="shared" si="196"/>
        <v/>
      </c>
      <c r="BN323" s="416" t="str">
        <f t="shared" si="197"/>
        <v/>
      </c>
      <c r="BO323" s="416" t="str">
        <f t="shared" si="198"/>
        <v/>
      </c>
      <c r="BP323" s="416" t="str">
        <f t="shared" si="199"/>
        <v/>
      </c>
      <c r="BQ323" s="416" t="str">
        <f t="shared" si="200"/>
        <v/>
      </c>
      <c r="BR323" s="416" t="str">
        <f t="shared" si="201"/>
        <v/>
      </c>
      <c r="BS323" s="416" t="str">
        <f t="shared" si="202"/>
        <v/>
      </c>
      <c r="BT323" s="416" t="str">
        <f t="shared" si="203"/>
        <v/>
      </c>
      <c r="BU323" s="416" t="str">
        <f t="shared" si="204"/>
        <v/>
      </c>
      <c r="BV323" s="416" t="str">
        <f t="shared" si="205"/>
        <v/>
      </c>
      <c r="BW323" s="416" t="str">
        <f t="shared" si="206"/>
        <v/>
      </c>
      <c r="BX323" s="416" t="str">
        <f t="shared" si="207"/>
        <v/>
      </c>
      <c r="BY323" s="416" t="str">
        <f t="shared" si="208"/>
        <v/>
      </c>
      <c r="BZ323" s="416" t="str">
        <f t="shared" si="209"/>
        <v/>
      </c>
      <c r="CA323" s="416" t="str">
        <f t="shared" si="210"/>
        <v/>
      </c>
      <c r="CB323" s="416" t="str">
        <f t="shared" si="211"/>
        <v/>
      </c>
      <c r="CC323" s="416" t="str">
        <f t="shared" si="212"/>
        <v/>
      </c>
      <c r="CD323" s="416" t="str">
        <f t="shared" si="213"/>
        <v/>
      </c>
      <c r="CE323" s="416" t="str">
        <f t="shared" si="214"/>
        <v/>
      </c>
      <c r="CF323" s="416" t="str">
        <f t="shared" si="215"/>
        <v/>
      </c>
      <c r="CG323" s="416" t="str">
        <f t="shared" si="216"/>
        <v/>
      </c>
      <c r="CH323" s="416" t="str">
        <f t="shared" si="217"/>
        <v/>
      </c>
      <c r="CI323" s="416" t="str">
        <f t="shared" si="218"/>
        <v/>
      </c>
      <c r="CJ323" s="416" t="str">
        <f t="shared" si="219"/>
        <v/>
      </c>
      <c r="CK323" s="416" t="str">
        <f t="shared" si="220"/>
        <v/>
      </c>
    </row>
    <row r="324" spans="1:89">
      <c r="A324" s="3" t="e">
        <v>#VALUE!</v>
      </c>
      <c r="B324" s="3">
        <v>0</v>
      </c>
      <c r="C324" s="3" t="str">
        <v>MBRTU-0</v>
      </c>
      <c r="D324" s="3">
        <v>0</v>
      </c>
      <c r="E324" s="3">
        <v>0</v>
      </c>
      <c r="F324" s="3" t="e">
        <f t="shared" si="180"/>
        <v>#VALUE!</v>
      </c>
      <c r="G324" s="3" t="e">
        <f t="shared" si="221"/>
        <v>#VALUE!</v>
      </c>
      <c r="H324" s="50" t="e">
        <f t="shared" si="222"/>
        <v>#VALUE!</v>
      </c>
      <c r="I324" s="50" t="e">
        <f t="shared" si="223"/>
        <v>#VALUE!</v>
      </c>
      <c r="J324" s="3" t="e" cm="1">
        <f t="array" ref="J324">_xlfn.TEXTSPLIT(I324,CHAR(10),,TRUE,0)</f>
        <v>#VALUE!</v>
      </c>
      <c r="AX324" s="416" t="e">
        <f t="shared" si="181"/>
        <v>#VALUE!</v>
      </c>
      <c r="AY324" s="416" t="str">
        <f t="shared" si="182"/>
        <v/>
      </c>
      <c r="AZ324" s="416" t="str">
        <f t="shared" si="183"/>
        <v/>
      </c>
      <c r="BA324" s="416" t="str">
        <f t="shared" si="184"/>
        <v/>
      </c>
      <c r="BB324" s="416" t="str">
        <f t="shared" si="185"/>
        <v/>
      </c>
      <c r="BC324" s="416" t="str">
        <f t="shared" si="186"/>
        <v/>
      </c>
      <c r="BD324" s="416" t="str">
        <f t="shared" si="187"/>
        <v/>
      </c>
      <c r="BE324" s="416" t="str">
        <f t="shared" si="188"/>
        <v/>
      </c>
      <c r="BF324" s="416" t="str">
        <f t="shared" si="189"/>
        <v/>
      </c>
      <c r="BG324" s="416" t="str">
        <f t="shared" si="190"/>
        <v/>
      </c>
      <c r="BH324" s="416" t="str">
        <f t="shared" si="191"/>
        <v/>
      </c>
      <c r="BI324" s="416" t="str">
        <f t="shared" si="192"/>
        <v/>
      </c>
      <c r="BJ324" s="416" t="str">
        <f t="shared" si="193"/>
        <v/>
      </c>
      <c r="BK324" s="416" t="str">
        <f t="shared" si="194"/>
        <v/>
      </c>
      <c r="BL324" s="416" t="str">
        <f t="shared" si="195"/>
        <v/>
      </c>
      <c r="BM324" s="416" t="str">
        <f t="shared" si="196"/>
        <v/>
      </c>
      <c r="BN324" s="416" t="str">
        <f t="shared" si="197"/>
        <v/>
      </c>
      <c r="BO324" s="416" t="str">
        <f t="shared" si="198"/>
        <v/>
      </c>
      <c r="BP324" s="416" t="str">
        <f t="shared" si="199"/>
        <v/>
      </c>
      <c r="BQ324" s="416" t="str">
        <f t="shared" si="200"/>
        <v/>
      </c>
      <c r="BR324" s="416" t="str">
        <f t="shared" si="201"/>
        <v/>
      </c>
      <c r="BS324" s="416" t="str">
        <f t="shared" si="202"/>
        <v/>
      </c>
      <c r="BT324" s="416" t="str">
        <f t="shared" si="203"/>
        <v/>
      </c>
      <c r="BU324" s="416" t="str">
        <f t="shared" si="204"/>
        <v/>
      </c>
      <c r="BV324" s="416" t="str">
        <f t="shared" si="205"/>
        <v/>
      </c>
      <c r="BW324" s="416" t="str">
        <f t="shared" si="206"/>
        <v/>
      </c>
      <c r="BX324" s="416" t="str">
        <f t="shared" si="207"/>
        <v/>
      </c>
      <c r="BY324" s="416" t="str">
        <f t="shared" si="208"/>
        <v/>
      </c>
      <c r="BZ324" s="416" t="str">
        <f t="shared" si="209"/>
        <v/>
      </c>
      <c r="CA324" s="416" t="str">
        <f t="shared" si="210"/>
        <v/>
      </c>
      <c r="CB324" s="416" t="str">
        <f t="shared" si="211"/>
        <v/>
      </c>
      <c r="CC324" s="416" t="str">
        <f t="shared" si="212"/>
        <v/>
      </c>
      <c r="CD324" s="416" t="str">
        <f t="shared" si="213"/>
        <v/>
      </c>
      <c r="CE324" s="416" t="str">
        <f t="shared" si="214"/>
        <v/>
      </c>
      <c r="CF324" s="416" t="str">
        <f t="shared" si="215"/>
        <v/>
      </c>
      <c r="CG324" s="416" t="str">
        <f t="shared" si="216"/>
        <v/>
      </c>
      <c r="CH324" s="416" t="str">
        <f t="shared" si="217"/>
        <v/>
      </c>
      <c r="CI324" s="416" t="str">
        <f t="shared" si="218"/>
        <v/>
      </c>
      <c r="CJ324" s="416" t="str">
        <f t="shared" si="219"/>
        <v/>
      </c>
      <c r="CK324" s="416" t="str">
        <f t="shared" si="220"/>
        <v/>
      </c>
    </row>
    <row r="325" spans="1:89">
      <c r="A325" s="3" t="e">
        <v>#VALUE!</v>
      </c>
      <c r="B325" s="3">
        <v>0</v>
      </c>
      <c r="C325" s="3" t="str">
        <v>MBRTU-0</v>
      </c>
      <c r="D325" s="3">
        <v>0</v>
      </c>
      <c r="E325" s="3">
        <v>0</v>
      </c>
      <c r="F325" s="3" t="e">
        <f t="shared" ref="F325:F388" si="224">MID(C325,1,FIND("-",C325,7)-1)</f>
        <v>#VALUE!</v>
      </c>
      <c r="G325" s="3" t="e">
        <f t="shared" si="221"/>
        <v>#VALUE!</v>
      </c>
      <c r="H325" s="50" t="e">
        <f t="shared" si="222"/>
        <v>#VALUE!</v>
      </c>
      <c r="I325" s="50" t="e">
        <f t="shared" si="223"/>
        <v>#VALUE!</v>
      </c>
      <c r="J325" s="3" t="e" cm="1">
        <f t="array" ref="J325">_xlfn.TEXTSPLIT(I325,CHAR(10),,TRUE,0)</f>
        <v>#VALUE!</v>
      </c>
      <c r="AX325" s="416" t="e">
        <f t="shared" ref="AX325:AX388" si="225">IF(J325="","",J325&amp;"|"&amp;$H325&amp;"|"&amp;$G325&amp;"\"&amp;$F325)</f>
        <v>#VALUE!</v>
      </c>
      <c r="AY325" s="416" t="str">
        <f t="shared" ref="AY325:AY388" si="226">IF(K325="","",K325&amp;"|"&amp;$H325&amp;"|"&amp;$G325&amp;"\"&amp;$F325)</f>
        <v/>
      </c>
      <c r="AZ325" s="416" t="str">
        <f t="shared" ref="AZ325:AZ388" si="227">IF(L325="","",L325&amp;"|"&amp;$H325&amp;"|"&amp;$G325&amp;"\"&amp;$F325)</f>
        <v/>
      </c>
      <c r="BA325" s="416" t="str">
        <f t="shared" ref="BA325:BA388" si="228">IF(M325="","",M325&amp;"|"&amp;$H325&amp;"|"&amp;$G325&amp;"\"&amp;$F325)</f>
        <v/>
      </c>
      <c r="BB325" s="416" t="str">
        <f t="shared" ref="BB325:BB388" si="229">IF(N325="","",N325&amp;"|"&amp;$H325&amp;"|"&amp;$G325&amp;"\"&amp;$F325)</f>
        <v/>
      </c>
      <c r="BC325" s="416" t="str">
        <f t="shared" ref="BC325:BC388" si="230">IF(O325="","",O325&amp;"|"&amp;$H325&amp;"|"&amp;$G325&amp;"\"&amp;$F325)</f>
        <v/>
      </c>
      <c r="BD325" s="416" t="str">
        <f t="shared" ref="BD325:BD388" si="231">IF(P325="","",P325&amp;"|"&amp;$H325&amp;"|"&amp;$G325&amp;"\"&amp;$F325)</f>
        <v/>
      </c>
      <c r="BE325" s="416" t="str">
        <f t="shared" ref="BE325:BE388" si="232">IF(Q325="","",Q325&amp;"|"&amp;$H325&amp;"|"&amp;$G325&amp;"\"&amp;$F325)</f>
        <v/>
      </c>
      <c r="BF325" s="416" t="str">
        <f t="shared" ref="BF325:BF388" si="233">IF(R325="","",R325&amp;"|"&amp;$H325&amp;"|"&amp;$G325&amp;"\"&amp;$F325)</f>
        <v/>
      </c>
      <c r="BG325" s="416" t="str">
        <f t="shared" ref="BG325:BG388" si="234">IF(S325="","",S325&amp;"|"&amp;$H325&amp;"|"&amp;$G325&amp;"\"&amp;$F325)</f>
        <v/>
      </c>
      <c r="BH325" s="416" t="str">
        <f t="shared" ref="BH325:BH388" si="235">IF(T325="","",T325&amp;"|"&amp;$H325&amp;"|"&amp;$G325&amp;"\"&amp;$F325)</f>
        <v/>
      </c>
      <c r="BI325" s="416" t="str">
        <f t="shared" ref="BI325:BI388" si="236">IF(U325="","",U325&amp;"|"&amp;$H325&amp;"|"&amp;$G325&amp;"\"&amp;$F325)</f>
        <v/>
      </c>
      <c r="BJ325" s="416" t="str">
        <f t="shared" ref="BJ325:BJ388" si="237">IF(V325="","",V325&amp;"|"&amp;$H325&amp;"|"&amp;$G325&amp;"\"&amp;$F325)</f>
        <v/>
      </c>
      <c r="BK325" s="416" t="str">
        <f t="shared" ref="BK325:BK388" si="238">IF(W325="","",W325&amp;"|"&amp;$H325&amp;"|"&amp;$G325&amp;"\"&amp;$F325)</f>
        <v/>
      </c>
      <c r="BL325" s="416" t="str">
        <f t="shared" ref="BL325:BL388" si="239">IF(X325="","",X325&amp;"|"&amp;$H325&amp;"|"&amp;$G325&amp;"\"&amp;$F325)</f>
        <v/>
      </c>
      <c r="BM325" s="416" t="str">
        <f t="shared" ref="BM325:BM388" si="240">IF(Y325="","",Y325&amp;"|"&amp;$H325&amp;"|"&amp;$G325&amp;"\"&amp;$F325)</f>
        <v/>
      </c>
      <c r="BN325" s="416" t="str">
        <f t="shared" ref="BN325:BN388" si="241">IF(Z325="","",Z325&amp;"|"&amp;$H325&amp;"|"&amp;$G325&amp;"\"&amp;$F325)</f>
        <v/>
      </c>
      <c r="BO325" s="416" t="str">
        <f t="shared" ref="BO325:BO388" si="242">IF(AA325="","",AA325&amp;"|"&amp;$H325&amp;"|"&amp;$G325&amp;"\"&amp;$F325)</f>
        <v/>
      </c>
      <c r="BP325" s="416" t="str">
        <f t="shared" ref="BP325:BP388" si="243">IF(AB325="","",AB325&amp;"|"&amp;$H325&amp;"|"&amp;$G325&amp;"\"&amp;$F325)</f>
        <v/>
      </c>
      <c r="BQ325" s="416" t="str">
        <f t="shared" ref="BQ325:BQ388" si="244">IF(AC325="","",AC325&amp;"|"&amp;$H325&amp;"|"&amp;$G325&amp;"\"&amp;$F325)</f>
        <v/>
      </c>
      <c r="BR325" s="416" t="str">
        <f t="shared" ref="BR325:BR388" si="245">IF(AD325="","",AD325&amp;"|"&amp;$H325&amp;"|"&amp;$G325&amp;"\"&amp;$F325)</f>
        <v/>
      </c>
      <c r="BS325" s="416" t="str">
        <f t="shared" ref="BS325:BS388" si="246">IF(AE325="","",AE325&amp;"|"&amp;$H325&amp;"|"&amp;$G325&amp;"\"&amp;$F325)</f>
        <v/>
      </c>
      <c r="BT325" s="416" t="str">
        <f t="shared" ref="BT325:BT388" si="247">IF(AF325="","",AF325&amp;"|"&amp;$H325&amp;"|"&amp;$G325&amp;"\"&amp;$F325)</f>
        <v/>
      </c>
      <c r="BU325" s="416" t="str">
        <f t="shared" ref="BU325:BU388" si="248">IF(AG325="","",AG325&amp;"|"&amp;$H325&amp;"|"&amp;$G325&amp;"\"&amp;$F325)</f>
        <v/>
      </c>
      <c r="BV325" s="416" t="str">
        <f t="shared" ref="BV325:BV388" si="249">IF(AH325="","",AH325&amp;"|"&amp;$H325&amp;"|"&amp;$G325&amp;"\"&amp;$F325)</f>
        <v/>
      </c>
      <c r="BW325" s="416" t="str">
        <f t="shared" ref="BW325:BW388" si="250">IF(AI325="","",AI325&amp;"|"&amp;$H325&amp;"|"&amp;$G325&amp;"\"&amp;$F325)</f>
        <v/>
      </c>
      <c r="BX325" s="416" t="str">
        <f t="shared" ref="BX325:BX388" si="251">IF(AJ325="","",AJ325&amp;"|"&amp;$H325&amp;"|"&amp;$G325&amp;"\"&amp;$F325)</f>
        <v/>
      </c>
      <c r="BY325" s="416" t="str">
        <f t="shared" ref="BY325:BY388" si="252">IF(AK325="","",AK325&amp;"|"&amp;$H325&amp;"|"&amp;$G325&amp;"\"&amp;$F325)</f>
        <v/>
      </c>
      <c r="BZ325" s="416" t="str">
        <f t="shared" ref="BZ325:BZ388" si="253">IF(AL325="","",AL325&amp;"|"&amp;$H325&amp;"|"&amp;$G325&amp;"\"&amp;$F325)</f>
        <v/>
      </c>
      <c r="CA325" s="416" t="str">
        <f t="shared" ref="CA325:CA388" si="254">IF(AM325="","",AM325&amp;"|"&amp;$H325&amp;"|"&amp;$G325&amp;"\"&amp;$F325)</f>
        <v/>
      </c>
      <c r="CB325" s="416" t="str">
        <f t="shared" ref="CB325:CB388" si="255">IF(AN325="","",AN325&amp;"|"&amp;$H325&amp;"|"&amp;$G325&amp;"\"&amp;$F325)</f>
        <v/>
      </c>
      <c r="CC325" s="416" t="str">
        <f t="shared" ref="CC325:CC388" si="256">IF(AO325="","",AO325&amp;"|"&amp;$H325&amp;"|"&amp;$G325&amp;"\"&amp;$F325)</f>
        <v/>
      </c>
      <c r="CD325" s="416" t="str">
        <f t="shared" ref="CD325:CD388" si="257">IF(AP325="","",AP325&amp;"|"&amp;$H325&amp;"|"&amp;$G325&amp;"\"&amp;$F325)</f>
        <v/>
      </c>
      <c r="CE325" s="416" t="str">
        <f t="shared" ref="CE325:CE388" si="258">IF(AQ325="","",AQ325&amp;"|"&amp;$H325&amp;"|"&amp;$G325&amp;"\"&amp;$F325)</f>
        <v/>
      </c>
      <c r="CF325" s="416" t="str">
        <f t="shared" ref="CF325:CF388" si="259">IF(AR325="","",AR325&amp;"|"&amp;$H325&amp;"|"&amp;$G325&amp;"\"&amp;$F325)</f>
        <v/>
      </c>
      <c r="CG325" s="416" t="str">
        <f t="shared" ref="CG325:CG388" si="260">IF(AS325="","",AS325&amp;"|"&amp;$H325&amp;"|"&amp;$G325&amp;"\"&amp;$F325)</f>
        <v/>
      </c>
      <c r="CH325" s="416" t="str">
        <f t="shared" ref="CH325:CH388" si="261">IF(AT325="","",AT325&amp;"|"&amp;$H325&amp;"|"&amp;$G325&amp;"\"&amp;$F325)</f>
        <v/>
      </c>
      <c r="CI325" s="416" t="str">
        <f t="shared" ref="CI325:CI388" si="262">IF(AU325="","",AU325&amp;"|"&amp;$H325&amp;"|"&amp;$G325&amp;"\"&amp;$F325)</f>
        <v/>
      </c>
      <c r="CJ325" s="416" t="str">
        <f t="shared" ref="CJ325:CJ388" si="263">IF(AV325="","",AV325&amp;"|"&amp;$H325&amp;"|"&amp;$G325&amp;"\"&amp;$F325)</f>
        <v/>
      </c>
      <c r="CK325" s="416" t="str">
        <f t="shared" ref="CK325:CK388" si="264">IF(AW325="","",AW325&amp;"|"&amp;$H325&amp;"|"&amp;$G325&amp;"\"&amp;$F325)</f>
        <v/>
      </c>
    </row>
    <row r="326" spans="1:89">
      <c r="A326" s="3" t="e">
        <v>#VALUE!</v>
      </c>
      <c r="B326" s="3">
        <v>0</v>
      </c>
      <c r="C326" s="3" t="str">
        <v>MBRTU-0</v>
      </c>
      <c r="D326" s="3">
        <v>0</v>
      </c>
      <c r="E326" s="3">
        <v>0</v>
      </c>
      <c r="F326" s="3" t="e">
        <f t="shared" si="224"/>
        <v>#VALUE!</v>
      </c>
      <c r="G326" s="3" t="e">
        <f t="shared" si="221"/>
        <v>#VALUE!</v>
      </c>
      <c r="H326" s="50" t="e">
        <f t="shared" si="222"/>
        <v>#VALUE!</v>
      </c>
      <c r="I326" s="50" t="e">
        <f t="shared" si="223"/>
        <v>#VALUE!</v>
      </c>
      <c r="J326" s="3" t="e" cm="1">
        <f t="array" ref="J326">_xlfn.TEXTSPLIT(I326,CHAR(10),,TRUE,0)</f>
        <v>#VALUE!</v>
      </c>
      <c r="AX326" s="416" t="e">
        <f t="shared" si="225"/>
        <v>#VALUE!</v>
      </c>
      <c r="AY326" s="416" t="str">
        <f t="shared" si="226"/>
        <v/>
      </c>
      <c r="AZ326" s="416" t="str">
        <f t="shared" si="227"/>
        <v/>
      </c>
      <c r="BA326" s="416" t="str">
        <f t="shared" si="228"/>
        <v/>
      </c>
      <c r="BB326" s="416" t="str">
        <f t="shared" si="229"/>
        <v/>
      </c>
      <c r="BC326" s="416" t="str">
        <f t="shared" si="230"/>
        <v/>
      </c>
      <c r="BD326" s="416" t="str">
        <f t="shared" si="231"/>
        <v/>
      </c>
      <c r="BE326" s="416" t="str">
        <f t="shared" si="232"/>
        <v/>
      </c>
      <c r="BF326" s="416" t="str">
        <f t="shared" si="233"/>
        <v/>
      </c>
      <c r="BG326" s="416" t="str">
        <f t="shared" si="234"/>
        <v/>
      </c>
      <c r="BH326" s="416" t="str">
        <f t="shared" si="235"/>
        <v/>
      </c>
      <c r="BI326" s="416" t="str">
        <f t="shared" si="236"/>
        <v/>
      </c>
      <c r="BJ326" s="416" t="str">
        <f t="shared" si="237"/>
        <v/>
      </c>
      <c r="BK326" s="416" t="str">
        <f t="shared" si="238"/>
        <v/>
      </c>
      <c r="BL326" s="416" t="str">
        <f t="shared" si="239"/>
        <v/>
      </c>
      <c r="BM326" s="416" t="str">
        <f t="shared" si="240"/>
        <v/>
      </c>
      <c r="BN326" s="416" t="str">
        <f t="shared" si="241"/>
        <v/>
      </c>
      <c r="BO326" s="416" t="str">
        <f t="shared" si="242"/>
        <v/>
      </c>
      <c r="BP326" s="416" t="str">
        <f t="shared" si="243"/>
        <v/>
      </c>
      <c r="BQ326" s="416" t="str">
        <f t="shared" si="244"/>
        <v/>
      </c>
      <c r="BR326" s="416" t="str">
        <f t="shared" si="245"/>
        <v/>
      </c>
      <c r="BS326" s="416" t="str">
        <f t="shared" si="246"/>
        <v/>
      </c>
      <c r="BT326" s="416" t="str">
        <f t="shared" si="247"/>
        <v/>
      </c>
      <c r="BU326" s="416" t="str">
        <f t="shared" si="248"/>
        <v/>
      </c>
      <c r="BV326" s="416" t="str">
        <f t="shared" si="249"/>
        <v/>
      </c>
      <c r="BW326" s="416" t="str">
        <f t="shared" si="250"/>
        <v/>
      </c>
      <c r="BX326" s="416" t="str">
        <f t="shared" si="251"/>
        <v/>
      </c>
      <c r="BY326" s="416" t="str">
        <f t="shared" si="252"/>
        <v/>
      </c>
      <c r="BZ326" s="416" t="str">
        <f t="shared" si="253"/>
        <v/>
      </c>
      <c r="CA326" s="416" t="str">
        <f t="shared" si="254"/>
        <v/>
      </c>
      <c r="CB326" s="416" t="str">
        <f t="shared" si="255"/>
        <v/>
      </c>
      <c r="CC326" s="416" t="str">
        <f t="shared" si="256"/>
        <v/>
      </c>
      <c r="CD326" s="416" t="str">
        <f t="shared" si="257"/>
        <v/>
      </c>
      <c r="CE326" s="416" t="str">
        <f t="shared" si="258"/>
        <v/>
      </c>
      <c r="CF326" s="416" t="str">
        <f t="shared" si="259"/>
        <v/>
      </c>
      <c r="CG326" s="416" t="str">
        <f t="shared" si="260"/>
        <v/>
      </c>
      <c r="CH326" s="416" t="str">
        <f t="shared" si="261"/>
        <v/>
      </c>
      <c r="CI326" s="416" t="str">
        <f t="shared" si="262"/>
        <v/>
      </c>
      <c r="CJ326" s="416" t="str">
        <f t="shared" si="263"/>
        <v/>
      </c>
      <c r="CK326" s="416" t="str">
        <f t="shared" si="264"/>
        <v/>
      </c>
    </row>
    <row r="327" spans="1:89">
      <c r="A327" s="3" t="e">
        <v>#VALUE!</v>
      </c>
      <c r="B327" s="3">
        <v>0</v>
      </c>
      <c r="C327" s="3" t="str">
        <v>MBRTU-0</v>
      </c>
      <c r="D327" s="3">
        <v>0</v>
      </c>
      <c r="E327" s="3">
        <v>0</v>
      </c>
      <c r="F327" s="3" t="e">
        <f t="shared" si="224"/>
        <v>#VALUE!</v>
      </c>
      <c r="G327" s="3" t="e">
        <f t="shared" si="221"/>
        <v>#VALUE!</v>
      </c>
      <c r="H327" s="50" t="e">
        <f t="shared" si="222"/>
        <v>#VALUE!</v>
      </c>
      <c r="I327" s="50" t="e">
        <f t="shared" si="223"/>
        <v>#VALUE!</v>
      </c>
      <c r="J327" s="3" t="e" cm="1">
        <f t="array" ref="J327">_xlfn.TEXTSPLIT(I327,CHAR(10),,TRUE,0)</f>
        <v>#VALUE!</v>
      </c>
      <c r="AX327" s="416" t="e">
        <f t="shared" si="225"/>
        <v>#VALUE!</v>
      </c>
      <c r="AY327" s="416" t="str">
        <f t="shared" si="226"/>
        <v/>
      </c>
      <c r="AZ327" s="416" t="str">
        <f t="shared" si="227"/>
        <v/>
      </c>
      <c r="BA327" s="416" t="str">
        <f t="shared" si="228"/>
        <v/>
      </c>
      <c r="BB327" s="416" t="str">
        <f t="shared" si="229"/>
        <v/>
      </c>
      <c r="BC327" s="416" t="str">
        <f t="shared" si="230"/>
        <v/>
      </c>
      <c r="BD327" s="416" t="str">
        <f t="shared" si="231"/>
        <v/>
      </c>
      <c r="BE327" s="416" t="str">
        <f t="shared" si="232"/>
        <v/>
      </c>
      <c r="BF327" s="416" t="str">
        <f t="shared" si="233"/>
        <v/>
      </c>
      <c r="BG327" s="416" t="str">
        <f t="shared" si="234"/>
        <v/>
      </c>
      <c r="BH327" s="416" t="str">
        <f t="shared" si="235"/>
        <v/>
      </c>
      <c r="BI327" s="416" t="str">
        <f t="shared" si="236"/>
        <v/>
      </c>
      <c r="BJ327" s="416" t="str">
        <f t="shared" si="237"/>
        <v/>
      </c>
      <c r="BK327" s="416" t="str">
        <f t="shared" si="238"/>
        <v/>
      </c>
      <c r="BL327" s="416" t="str">
        <f t="shared" si="239"/>
        <v/>
      </c>
      <c r="BM327" s="416" t="str">
        <f t="shared" si="240"/>
        <v/>
      </c>
      <c r="BN327" s="416" t="str">
        <f t="shared" si="241"/>
        <v/>
      </c>
      <c r="BO327" s="416" t="str">
        <f t="shared" si="242"/>
        <v/>
      </c>
      <c r="BP327" s="416" t="str">
        <f t="shared" si="243"/>
        <v/>
      </c>
      <c r="BQ327" s="416" t="str">
        <f t="shared" si="244"/>
        <v/>
      </c>
      <c r="BR327" s="416" t="str">
        <f t="shared" si="245"/>
        <v/>
      </c>
      <c r="BS327" s="416" t="str">
        <f t="shared" si="246"/>
        <v/>
      </c>
      <c r="BT327" s="416" t="str">
        <f t="shared" si="247"/>
        <v/>
      </c>
      <c r="BU327" s="416" t="str">
        <f t="shared" si="248"/>
        <v/>
      </c>
      <c r="BV327" s="416" t="str">
        <f t="shared" si="249"/>
        <v/>
      </c>
      <c r="BW327" s="416" t="str">
        <f t="shared" si="250"/>
        <v/>
      </c>
      <c r="BX327" s="416" t="str">
        <f t="shared" si="251"/>
        <v/>
      </c>
      <c r="BY327" s="416" t="str">
        <f t="shared" si="252"/>
        <v/>
      </c>
      <c r="BZ327" s="416" t="str">
        <f t="shared" si="253"/>
        <v/>
      </c>
      <c r="CA327" s="416" t="str">
        <f t="shared" si="254"/>
        <v/>
      </c>
      <c r="CB327" s="416" t="str">
        <f t="shared" si="255"/>
        <v/>
      </c>
      <c r="CC327" s="416" t="str">
        <f t="shared" si="256"/>
        <v/>
      </c>
      <c r="CD327" s="416" t="str">
        <f t="shared" si="257"/>
        <v/>
      </c>
      <c r="CE327" s="416" t="str">
        <f t="shared" si="258"/>
        <v/>
      </c>
      <c r="CF327" s="416" t="str">
        <f t="shared" si="259"/>
        <v/>
      </c>
      <c r="CG327" s="416" t="str">
        <f t="shared" si="260"/>
        <v/>
      </c>
      <c r="CH327" s="416" t="str">
        <f t="shared" si="261"/>
        <v/>
      </c>
      <c r="CI327" s="416" t="str">
        <f t="shared" si="262"/>
        <v/>
      </c>
      <c r="CJ327" s="416" t="str">
        <f t="shared" si="263"/>
        <v/>
      </c>
      <c r="CK327" s="416" t="str">
        <f t="shared" si="264"/>
        <v/>
      </c>
    </row>
    <row r="328" spans="1:89">
      <c r="A328" s="3" t="e">
        <v>#VALUE!</v>
      </c>
      <c r="B328" s="3">
        <v>0</v>
      </c>
      <c r="C328" s="3" t="str">
        <v>MBRTU-0</v>
      </c>
      <c r="D328" s="3">
        <v>0</v>
      </c>
      <c r="E328" s="3">
        <v>0</v>
      </c>
      <c r="F328" s="3" t="e">
        <f t="shared" si="224"/>
        <v>#VALUE!</v>
      </c>
      <c r="G328" s="3" t="e">
        <f t="shared" si="221"/>
        <v>#VALUE!</v>
      </c>
      <c r="H328" s="50" t="e">
        <f t="shared" si="222"/>
        <v>#VALUE!</v>
      </c>
      <c r="I328" s="50" t="e">
        <f t="shared" si="223"/>
        <v>#VALUE!</v>
      </c>
      <c r="J328" s="3" t="e" cm="1">
        <f t="array" ref="J328">_xlfn.TEXTSPLIT(I328,CHAR(10),,TRUE,0)</f>
        <v>#VALUE!</v>
      </c>
      <c r="AX328" s="416" t="e">
        <f t="shared" si="225"/>
        <v>#VALUE!</v>
      </c>
      <c r="AY328" s="416" t="str">
        <f t="shared" si="226"/>
        <v/>
      </c>
      <c r="AZ328" s="416" t="str">
        <f t="shared" si="227"/>
        <v/>
      </c>
      <c r="BA328" s="416" t="str">
        <f t="shared" si="228"/>
        <v/>
      </c>
      <c r="BB328" s="416" t="str">
        <f t="shared" si="229"/>
        <v/>
      </c>
      <c r="BC328" s="416" t="str">
        <f t="shared" si="230"/>
        <v/>
      </c>
      <c r="BD328" s="416" t="str">
        <f t="shared" si="231"/>
        <v/>
      </c>
      <c r="BE328" s="416" t="str">
        <f t="shared" si="232"/>
        <v/>
      </c>
      <c r="BF328" s="416" t="str">
        <f t="shared" si="233"/>
        <v/>
      </c>
      <c r="BG328" s="416" t="str">
        <f t="shared" si="234"/>
        <v/>
      </c>
      <c r="BH328" s="416" t="str">
        <f t="shared" si="235"/>
        <v/>
      </c>
      <c r="BI328" s="416" t="str">
        <f t="shared" si="236"/>
        <v/>
      </c>
      <c r="BJ328" s="416" t="str">
        <f t="shared" si="237"/>
        <v/>
      </c>
      <c r="BK328" s="416" t="str">
        <f t="shared" si="238"/>
        <v/>
      </c>
      <c r="BL328" s="416" t="str">
        <f t="shared" si="239"/>
        <v/>
      </c>
      <c r="BM328" s="416" t="str">
        <f t="shared" si="240"/>
        <v/>
      </c>
      <c r="BN328" s="416" t="str">
        <f t="shared" si="241"/>
        <v/>
      </c>
      <c r="BO328" s="416" t="str">
        <f t="shared" si="242"/>
        <v/>
      </c>
      <c r="BP328" s="416" t="str">
        <f t="shared" si="243"/>
        <v/>
      </c>
      <c r="BQ328" s="416" t="str">
        <f t="shared" si="244"/>
        <v/>
      </c>
      <c r="BR328" s="416" t="str">
        <f t="shared" si="245"/>
        <v/>
      </c>
      <c r="BS328" s="416" t="str">
        <f t="shared" si="246"/>
        <v/>
      </c>
      <c r="BT328" s="416" t="str">
        <f t="shared" si="247"/>
        <v/>
      </c>
      <c r="BU328" s="416" t="str">
        <f t="shared" si="248"/>
        <v/>
      </c>
      <c r="BV328" s="416" t="str">
        <f t="shared" si="249"/>
        <v/>
      </c>
      <c r="BW328" s="416" t="str">
        <f t="shared" si="250"/>
        <v/>
      </c>
      <c r="BX328" s="416" t="str">
        <f t="shared" si="251"/>
        <v/>
      </c>
      <c r="BY328" s="416" t="str">
        <f t="shared" si="252"/>
        <v/>
      </c>
      <c r="BZ328" s="416" t="str">
        <f t="shared" si="253"/>
        <v/>
      </c>
      <c r="CA328" s="416" t="str">
        <f t="shared" si="254"/>
        <v/>
      </c>
      <c r="CB328" s="416" t="str">
        <f t="shared" si="255"/>
        <v/>
      </c>
      <c r="CC328" s="416" t="str">
        <f t="shared" si="256"/>
        <v/>
      </c>
      <c r="CD328" s="416" t="str">
        <f t="shared" si="257"/>
        <v/>
      </c>
      <c r="CE328" s="416" t="str">
        <f t="shared" si="258"/>
        <v/>
      </c>
      <c r="CF328" s="416" t="str">
        <f t="shared" si="259"/>
        <v/>
      </c>
      <c r="CG328" s="416" t="str">
        <f t="shared" si="260"/>
        <v/>
      </c>
      <c r="CH328" s="416" t="str">
        <f t="shared" si="261"/>
        <v/>
      </c>
      <c r="CI328" s="416" t="str">
        <f t="shared" si="262"/>
        <v/>
      </c>
      <c r="CJ328" s="416" t="str">
        <f t="shared" si="263"/>
        <v/>
      </c>
      <c r="CK328" s="416" t="str">
        <f t="shared" si="264"/>
        <v/>
      </c>
    </row>
    <row r="329" spans="1:89">
      <c r="A329" s="3" t="e">
        <v>#VALUE!</v>
      </c>
      <c r="B329" s="3">
        <v>0</v>
      </c>
      <c r="C329" s="3" t="str">
        <v>MBRTU-0</v>
      </c>
      <c r="D329" s="3">
        <v>0</v>
      </c>
      <c r="E329" s="3">
        <v>0</v>
      </c>
      <c r="F329" s="3" t="e">
        <f t="shared" si="224"/>
        <v>#VALUE!</v>
      </c>
      <c r="G329" s="3" t="e">
        <f t="shared" si="221"/>
        <v>#VALUE!</v>
      </c>
      <c r="H329" s="50" t="e">
        <f t="shared" si="222"/>
        <v>#VALUE!</v>
      </c>
      <c r="I329" s="50" t="e">
        <f t="shared" si="223"/>
        <v>#VALUE!</v>
      </c>
      <c r="J329" s="3" t="e" cm="1">
        <f t="array" ref="J329">_xlfn.TEXTSPLIT(I329,CHAR(10),,TRUE,0)</f>
        <v>#VALUE!</v>
      </c>
      <c r="AX329" s="416" t="e">
        <f t="shared" si="225"/>
        <v>#VALUE!</v>
      </c>
      <c r="AY329" s="416" t="str">
        <f t="shared" si="226"/>
        <v/>
      </c>
      <c r="AZ329" s="416" t="str">
        <f t="shared" si="227"/>
        <v/>
      </c>
      <c r="BA329" s="416" t="str">
        <f t="shared" si="228"/>
        <v/>
      </c>
      <c r="BB329" s="416" t="str">
        <f t="shared" si="229"/>
        <v/>
      </c>
      <c r="BC329" s="416" t="str">
        <f t="shared" si="230"/>
        <v/>
      </c>
      <c r="BD329" s="416" t="str">
        <f t="shared" si="231"/>
        <v/>
      </c>
      <c r="BE329" s="416" t="str">
        <f t="shared" si="232"/>
        <v/>
      </c>
      <c r="BF329" s="416" t="str">
        <f t="shared" si="233"/>
        <v/>
      </c>
      <c r="BG329" s="416" t="str">
        <f t="shared" si="234"/>
        <v/>
      </c>
      <c r="BH329" s="416" t="str">
        <f t="shared" si="235"/>
        <v/>
      </c>
      <c r="BI329" s="416" t="str">
        <f t="shared" si="236"/>
        <v/>
      </c>
      <c r="BJ329" s="416" t="str">
        <f t="shared" si="237"/>
        <v/>
      </c>
      <c r="BK329" s="416" t="str">
        <f t="shared" si="238"/>
        <v/>
      </c>
      <c r="BL329" s="416" t="str">
        <f t="shared" si="239"/>
        <v/>
      </c>
      <c r="BM329" s="416" t="str">
        <f t="shared" si="240"/>
        <v/>
      </c>
      <c r="BN329" s="416" t="str">
        <f t="shared" si="241"/>
        <v/>
      </c>
      <c r="BO329" s="416" t="str">
        <f t="shared" si="242"/>
        <v/>
      </c>
      <c r="BP329" s="416" t="str">
        <f t="shared" si="243"/>
        <v/>
      </c>
      <c r="BQ329" s="416" t="str">
        <f t="shared" si="244"/>
        <v/>
      </c>
      <c r="BR329" s="416" t="str">
        <f t="shared" si="245"/>
        <v/>
      </c>
      <c r="BS329" s="416" t="str">
        <f t="shared" si="246"/>
        <v/>
      </c>
      <c r="BT329" s="416" t="str">
        <f t="shared" si="247"/>
        <v/>
      </c>
      <c r="BU329" s="416" t="str">
        <f t="shared" si="248"/>
        <v/>
      </c>
      <c r="BV329" s="416" t="str">
        <f t="shared" si="249"/>
        <v/>
      </c>
      <c r="BW329" s="416" t="str">
        <f t="shared" si="250"/>
        <v/>
      </c>
      <c r="BX329" s="416" t="str">
        <f t="shared" si="251"/>
        <v/>
      </c>
      <c r="BY329" s="416" t="str">
        <f t="shared" si="252"/>
        <v/>
      </c>
      <c r="BZ329" s="416" t="str">
        <f t="shared" si="253"/>
        <v/>
      </c>
      <c r="CA329" s="416" t="str">
        <f t="shared" si="254"/>
        <v/>
      </c>
      <c r="CB329" s="416" t="str">
        <f t="shared" si="255"/>
        <v/>
      </c>
      <c r="CC329" s="416" t="str">
        <f t="shared" si="256"/>
        <v/>
      </c>
      <c r="CD329" s="416" t="str">
        <f t="shared" si="257"/>
        <v/>
      </c>
      <c r="CE329" s="416" t="str">
        <f t="shared" si="258"/>
        <v/>
      </c>
      <c r="CF329" s="416" t="str">
        <f t="shared" si="259"/>
        <v/>
      </c>
      <c r="CG329" s="416" t="str">
        <f t="shared" si="260"/>
        <v/>
      </c>
      <c r="CH329" s="416" t="str">
        <f t="shared" si="261"/>
        <v/>
      </c>
      <c r="CI329" s="416" t="str">
        <f t="shared" si="262"/>
        <v/>
      </c>
      <c r="CJ329" s="416" t="str">
        <f t="shared" si="263"/>
        <v/>
      </c>
      <c r="CK329" s="416" t="str">
        <f t="shared" si="264"/>
        <v/>
      </c>
    </row>
    <row r="330" spans="1:89">
      <c r="A330" s="3" t="e">
        <v>#VALUE!</v>
      </c>
      <c r="B330" s="3">
        <v>0</v>
      </c>
      <c r="C330" s="3" t="str">
        <v>MBRTU-0</v>
      </c>
      <c r="D330" s="3">
        <v>0</v>
      </c>
      <c r="E330" s="3">
        <v>0</v>
      </c>
      <c r="F330" s="3" t="e">
        <f t="shared" si="224"/>
        <v>#VALUE!</v>
      </c>
      <c r="G330" s="3" t="e">
        <f t="shared" si="221"/>
        <v>#VALUE!</v>
      </c>
      <c r="H330" s="50" t="e">
        <f t="shared" si="222"/>
        <v>#VALUE!</v>
      </c>
      <c r="I330" s="50" t="e">
        <f t="shared" si="223"/>
        <v>#VALUE!</v>
      </c>
      <c r="J330" s="3" t="e" cm="1">
        <f t="array" ref="J330">_xlfn.TEXTSPLIT(I330,CHAR(10),,TRUE,0)</f>
        <v>#VALUE!</v>
      </c>
      <c r="AX330" s="416" t="e">
        <f t="shared" si="225"/>
        <v>#VALUE!</v>
      </c>
      <c r="AY330" s="416" t="str">
        <f t="shared" si="226"/>
        <v/>
      </c>
      <c r="AZ330" s="416" t="str">
        <f t="shared" si="227"/>
        <v/>
      </c>
      <c r="BA330" s="416" t="str">
        <f t="shared" si="228"/>
        <v/>
      </c>
      <c r="BB330" s="416" t="str">
        <f t="shared" si="229"/>
        <v/>
      </c>
      <c r="BC330" s="416" t="str">
        <f t="shared" si="230"/>
        <v/>
      </c>
      <c r="BD330" s="416" t="str">
        <f t="shared" si="231"/>
        <v/>
      </c>
      <c r="BE330" s="416" t="str">
        <f t="shared" si="232"/>
        <v/>
      </c>
      <c r="BF330" s="416" t="str">
        <f t="shared" si="233"/>
        <v/>
      </c>
      <c r="BG330" s="416" t="str">
        <f t="shared" si="234"/>
        <v/>
      </c>
      <c r="BH330" s="416" t="str">
        <f t="shared" si="235"/>
        <v/>
      </c>
      <c r="BI330" s="416" t="str">
        <f t="shared" si="236"/>
        <v/>
      </c>
      <c r="BJ330" s="416" t="str">
        <f t="shared" si="237"/>
        <v/>
      </c>
      <c r="BK330" s="416" t="str">
        <f t="shared" si="238"/>
        <v/>
      </c>
      <c r="BL330" s="416" t="str">
        <f t="shared" si="239"/>
        <v/>
      </c>
      <c r="BM330" s="416" t="str">
        <f t="shared" si="240"/>
        <v/>
      </c>
      <c r="BN330" s="416" t="str">
        <f t="shared" si="241"/>
        <v/>
      </c>
      <c r="BO330" s="416" t="str">
        <f t="shared" si="242"/>
        <v/>
      </c>
      <c r="BP330" s="416" t="str">
        <f t="shared" si="243"/>
        <v/>
      </c>
      <c r="BQ330" s="416" t="str">
        <f t="shared" si="244"/>
        <v/>
      </c>
      <c r="BR330" s="416" t="str">
        <f t="shared" si="245"/>
        <v/>
      </c>
      <c r="BS330" s="416" t="str">
        <f t="shared" si="246"/>
        <v/>
      </c>
      <c r="BT330" s="416" t="str">
        <f t="shared" si="247"/>
        <v/>
      </c>
      <c r="BU330" s="416" t="str">
        <f t="shared" si="248"/>
        <v/>
      </c>
      <c r="BV330" s="416" t="str">
        <f t="shared" si="249"/>
        <v/>
      </c>
      <c r="BW330" s="416" t="str">
        <f t="shared" si="250"/>
        <v/>
      </c>
      <c r="BX330" s="416" t="str">
        <f t="shared" si="251"/>
        <v/>
      </c>
      <c r="BY330" s="416" t="str">
        <f t="shared" si="252"/>
        <v/>
      </c>
      <c r="BZ330" s="416" t="str">
        <f t="shared" si="253"/>
        <v/>
      </c>
      <c r="CA330" s="416" t="str">
        <f t="shared" si="254"/>
        <v/>
      </c>
      <c r="CB330" s="416" t="str">
        <f t="shared" si="255"/>
        <v/>
      </c>
      <c r="CC330" s="416" t="str">
        <f t="shared" si="256"/>
        <v/>
      </c>
      <c r="CD330" s="416" t="str">
        <f t="shared" si="257"/>
        <v/>
      </c>
      <c r="CE330" s="416" t="str">
        <f t="shared" si="258"/>
        <v/>
      </c>
      <c r="CF330" s="416" t="str">
        <f t="shared" si="259"/>
        <v/>
      </c>
      <c r="CG330" s="416" t="str">
        <f t="shared" si="260"/>
        <v/>
      </c>
      <c r="CH330" s="416" t="str">
        <f t="shared" si="261"/>
        <v/>
      </c>
      <c r="CI330" s="416" t="str">
        <f t="shared" si="262"/>
        <v/>
      </c>
      <c r="CJ330" s="416" t="str">
        <f t="shared" si="263"/>
        <v/>
      </c>
      <c r="CK330" s="416" t="str">
        <f t="shared" si="264"/>
        <v/>
      </c>
    </row>
    <row r="331" spans="1:89">
      <c r="A331" s="3" t="e">
        <v>#VALUE!</v>
      </c>
      <c r="B331" s="3">
        <v>0</v>
      </c>
      <c r="C331" s="3" t="str">
        <v>MBRTU-0</v>
      </c>
      <c r="D331" s="3">
        <v>0</v>
      </c>
      <c r="E331" s="3">
        <v>0</v>
      </c>
      <c r="F331" s="3" t="e">
        <f t="shared" si="224"/>
        <v>#VALUE!</v>
      </c>
      <c r="G331" s="3" t="e">
        <f t="shared" si="221"/>
        <v>#VALUE!</v>
      </c>
      <c r="H331" s="50" t="e">
        <f t="shared" si="222"/>
        <v>#VALUE!</v>
      </c>
      <c r="I331" s="50" t="e">
        <f t="shared" si="223"/>
        <v>#VALUE!</v>
      </c>
      <c r="J331" s="3" t="e" cm="1">
        <f t="array" ref="J331">_xlfn.TEXTSPLIT(I331,CHAR(10),,TRUE,0)</f>
        <v>#VALUE!</v>
      </c>
      <c r="AX331" s="416" t="e">
        <f t="shared" si="225"/>
        <v>#VALUE!</v>
      </c>
      <c r="AY331" s="416" t="str">
        <f t="shared" si="226"/>
        <v/>
      </c>
      <c r="AZ331" s="416" t="str">
        <f t="shared" si="227"/>
        <v/>
      </c>
      <c r="BA331" s="416" t="str">
        <f t="shared" si="228"/>
        <v/>
      </c>
      <c r="BB331" s="416" t="str">
        <f t="shared" si="229"/>
        <v/>
      </c>
      <c r="BC331" s="416" t="str">
        <f t="shared" si="230"/>
        <v/>
      </c>
      <c r="BD331" s="416" t="str">
        <f t="shared" si="231"/>
        <v/>
      </c>
      <c r="BE331" s="416" t="str">
        <f t="shared" si="232"/>
        <v/>
      </c>
      <c r="BF331" s="416" t="str">
        <f t="shared" si="233"/>
        <v/>
      </c>
      <c r="BG331" s="416" t="str">
        <f t="shared" si="234"/>
        <v/>
      </c>
      <c r="BH331" s="416" t="str">
        <f t="shared" si="235"/>
        <v/>
      </c>
      <c r="BI331" s="416" t="str">
        <f t="shared" si="236"/>
        <v/>
      </c>
      <c r="BJ331" s="416" t="str">
        <f t="shared" si="237"/>
        <v/>
      </c>
      <c r="BK331" s="416" t="str">
        <f t="shared" si="238"/>
        <v/>
      </c>
      <c r="BL331" s="416" t="str">
        <f t="shared" si="239"/>
        <v/>
      </c>
      <c r="BM331" s="416" t="str">
        <f t="shared" si="240"/>
        <v/>
      </c>
      <c r="BN331" s="416" t="str">
        <f t="shared" si="241"/>
        <v/>
      </c>
      <c r="BO331" s="416" t="str">
        <f t="shared" si="242"/>
        <v/>
      </c>
      <c r="BP331" s="416" t="str">
        <f t="shared" si="243"/>
        <v/>
      </c>
      <c r="BQ331" s="416" t="str">
        <f t="shared" si="244"/>
        <v/>
      </c>
      <c r="BR331" s="416" t="str">
        <f t="shared" si="245"/>
        <v/>
      </c>
      <c r="BS331" s="416" t="str">
        <f t="shared" si="246"/>
        <v/>
      </c>
      <c r="BT331" s="416" t="str">
        <f t="shared" si="247"/>
        <v/>
      </c>
      <c r="BU331" s="416" t="str">
        <f t="shared" si="248"/>
        <v/>
      </c>
      <c r="BV331" s="416" t="str">
        <f t="shared" si="249"/>
        <v/>
      </c>
      <c r="BW331" s="416" t="str">
        <f t="shared" si="250"/>
        <v/>
      </c>
      <c r="BX331" s="416" t="str">
        <f t="shared" si="251"/>
        <v/>
      </c>
      <c r="BY331" s="416" t="str">
        <f t="shared" si="252"/>
        <v/>
      </c>
      <c r="BZ331" s="416" t="str">
        <f t="shared" si="253"/>
        <v/>
      </c>
      <c r="CA331" s="416" t="str">
        <f t="shared" si="254"/>
        <v/>
      </c>
      <c r="CB331" s="416" t="str">
        <f t="shared" si="255"/>
        <v/>
      </c>
      <c r="CC331" s="416" t="str">
        <f t="shared" si="256"/>
        <v/>
      </c>
      <c r="CD331" s="416" t="str">
        <f t="shared" si="257"/>
        <v/>
      </c>
      <c r="CE331" s="416" t="str">
        <f t="shared" si="258"/>
        <v/>
      </c>
      <c r="CF331" s="416" t="str">
        <f t="shared" si="259"/>
        <v/>
      </c>
      <c r="CG331" s="416" t="str">
        <f t="shared" si="260"/>
        <v/>
      </c>
      <c r="CH331" s="416" t="str">
        <f t="shared" si="261"/>
        <v/>
      </c>
      <c r="CI331" s="416" t="str">
        <f t="shared" si="262"/>
        <v/>
      </c>
      <c r="CJ331" s="416" t="str">
        <f t="shared" si="263"/>
        <v/>
      </c>
      <c r="CK331" s="416" t="str">
        <f t="shared" si="264"/>
        <v/>
      </c>
    </row>
    <row r="332" spans="1:89">
      <c r="A332" s="3" t="e">
        <v>#VALUE!</v>
      </c>
      <c r="B332" s="3">
        <v>0</v>
      </c>
      <c r="C332" s="3" t="str">
        <v>MBRTU-0</v>
      </c>
      <c r="D332" s="3">
        <v>0</v>
      </c>
      <c r="E332" s="3">
        <v>0</v>
      </c>
      <c r="F332" s="3" t="e">
        <f t="shared" si="224"/>
        <v>#VALUE!</v>
      </c>
      <c r="G332" s="3" t="e">
        <f t="shared" si="221"/>
        <v>#VALUE!</v>
      </c>
      <c r="H332" s="50" t="e">
        <f t="shared" si="222"/>
        <v>#VALUE!</v>
      </c>
      <c r="I332" s="50" t="e">
        <f t="shared" si="223"/>
        <v>#VALUE!</v>
      </c>
      <c r="J332" s="3" t="e" cm="1">
        <f t="array" ref="J332">_xlfn.TEXTSPLIT(I332,CHAR(10),,TRUE,0)</f>
        <v>#VALUE!</v>
      </c>
      <c r="AX332" s="416" t="e">
        <f t="shared" si="225"/>
        <v>#VALUE!</v>
      </c>
      <c r="AY332" s="416" t="str">
        <f t="shared" si="226"/>
        <v/>
      </c>
      <c r="AZ332" s="416" t="str">
        <f t="shared" si="227"/>
        <v/>
      </c>
      <c r="BA332" s="416" t="str">
        <f t="shared" si="228"/>
        <v/>
      </c>
      <c r="BB332" s="416" t="str">
        <f t="shared" si="229"/>
        <v/>
      </c>
      <c r="BC332" s="416" t="str">
        <f t="shared" si="230"/>
        <v/>
      </c>
      <c r="BD332" s="416" t="str">
        <f t="shared" si="231"/>
        <v/>
      </c>
      <c r="BE332" s="416" t="str">
        <f t="shared" si="232"/>
        <v/>
      </c>
      <c r="BF332" s="416" t="str">
        <f t="shared" si="233"/>
        <v/>
      </c>
      <c r="BG332" s="416" t="str">
        <f t="shared" si="234"/>
        <v/>
      </c>
      <c r="BH332" s="416" t="str">
        <f t="shared" si="235"/>
        <v/>
      </c>
      <c r="BI332" s="416" t="str">
        <f t="shared" si="236"/>
        <v/>
      </c>
      <c r="BJ332" s="416" t="str">
        <f t="shared" si="237"/>
        <v/>
      </c>
      <c r="BK332" s="416" t="str">
        <f t="shared" si="238"/>
        <v/>
      </c>
      <c r="BL332" s="416" t="str">
        <f t="shared" si="239"/>
        <v/>
      </c>
      <c r="BM332" s="416" t="str">
        <f t="shared" si="240"/>
        <v/>
      </c>
      <c r="BN332" s="416" t="str">
        <f t="shared" si="241"/>
        <v/>
      </c>
      <c r="BO332" s="416" t="str">
        <f t="shared" si="242"/>
        <v/>
      </c>
      <c r="BP332" s="416" t="str">
        <f t="shared" si="243"/>
        <v/>
      </c>
      <c r="BQ332" s="416" t="str">
        <f t="shared" si="244"/>
        <v/>
      </c>
      <c r="BR332" s="416" t="str">
        <f t="shared" si="245"/>
        <v/>
      </c>
      <c r="BS332" s="416" t="str">
        <f t="shared" si="246"/>
        <v/>
      </c>
      <c r="BT332" s="416" t="str">
        <f t="shared" si="247"/>
        <v/>
      </c>
      <c r="BU332" s="416" t="str">
        <f t="shared" si="248"/>
        <v/>
      </c>
      <c r="BV332" s="416" t="str">
        <f t="shared" si="249"/>
        <v/>
      </c>
      <c r="BW332" s="416" t="str">
        <f t="shared" si="250"/>
        <v/>
      </c>
      <c r="BX332" s="416" t="str">
        <f t="shared" si="251"/>
        <v/>
      </c>
      <c r="BY332" s="416" t="str">
        <f t="shared" si="252"/>
        <v/>
      </c>
      <c r="BZ332" s="416" t="str">
        <f t="shared" si="253"/>
        <v/>
      </c>
      <c r="CA332" s="416" t="str">
        <f t="shared" si="254"/>
        <v/>
      </c>
      <c r="CB332" s="416" t="str">
        <f t="shared" si="255"/>
        <v/>
      </c>
      <c r="CC332" s="416" t="str">
        <f t="shared" si="256"/>
        <v/>
      </c>
      <c r="CD332" s="416" t="str">
        <f t="shared" si="257"/>
        <v/>
      </c>
      <c r="CE332" s="416" t="str">
        <f t="shared" si="258"/>
        <v/>
      </c>
      <c r="CF332" s="416" t="str">
        <f t="shared" si="259"/>
        <v/>
      </c>
      <c r="CG332" s="416" t="str">
        <f t="shared" si="260"/>
        <v/>
      </c>
      <c r="CH332" s="416" t="str">
        <f t="shared" si="261"/>
        <v/>
      </c>
      <c r="CI332" s="416" t="str">
        <f t="shared" si="262"/>
        <v/>
      </c>
      <c r="CJ332" s="416" t="str">
        <f t="shared" si="263"/>
        <v/>
      </c>
      <c r="CK332" s="416" t="str">
        <f t="shared" si="264"/>
        <v/>
      </c>
    </row>
    <row r="333" spans="1:89">
      <c r="A333" s="3" t="e">
        <v>#VALUE!</v>
      </c>
      <c r="B333" s="3">
        <v>0</v>
      </c>
      <c r="C333" s="3" t="str">
        <v>MBRTU-0</v>
      </c>
      <c r="D333" s="3">
        <v>0</v>
      </c>
      <c r="E333" s="3">
        <v>0</v>
      </c>
      <c r="F333" s="3" t="e">
        <f t="shared" si="224"/>
        <v>#VALUE!</v>
      </c>
      <c r="G333" s="3" t="e">
        <f t="shared" si="221"/>
        <v>#VALUE!</v>
      </c>
      <c r="H333" s="50" t="e">
        <f t="shared" si="222"/>
        <v>#VALUE!</v>
      </c>
      <c r="I333" s="50" t="e">
        <f t="shared" si="223"/>
        <v>#VALUE!</v>
      </c>
      <c r="J333" s="3" t="e" cm="1">
        <f t="array" ref="J333">_xlfn.TEXTSPLIT(I333,CHAR(10),,TRUE,0)</f>
        <v>#VALUE!</v>
      </c>
      <c r="AX333" s="416" t="e">
        <f t="shared" si="225"/>
        <v>#VALUE!</v>
      </c>
      <c r="AY333" s="416" t="str">
        <f t="shared" si="226"/>
        <v/>
      </c>
      <c r="AZ333" s="416" t="str">
        <f t="shared" si="227"/>
        <v/>
      </c>
      <c r="BA333" s="416" t="str">
        <f t="shared" si="228"/>
        <v/>
      </c>
      <c r="BB333" s="416" t="str">
        <f t="shared" si="229"/>
        <v/>
      </c>
      <c r="BC333" s="416" t="str">
        <f t="shared" si="230"/>
        <v/>
      </c>
      <c r="BD333" s="416" t="str">
        <f t="shared" si="231"/>
        <v/>
      </c>
      <c r="BE333" s="416" t="str">
        <f t="shared" si="232"/>
        <v/>
      </c>
      <c r="BF333" s="416" t="str">
        <f t="shared" si="233"/>
        <v/>
      </c>
      <c r="BG333" s="416" t="str">
        <f t="shared" si="234"/>
        <v/>
      </c>
      <c r="BH333" s="416" t="str">
        <f t="shared" si="235"/>
        <v/>
      </c>
      <c r="BI333" s="416" t="str">
        <f t="shared" si="236"/>
        <v/>
      </c>
      <c r="BJ333" s="416" t="str">
        <f t="shared" si="237"/>
        <v/>
      </c>
      <c r="BK333" s="416" t="str">
        <f t="shared" si="238"/>
        <v/>
      </c>
      <c r="BL333" s="416" t="str">
        <f t="shared" si="239"/>
        <v/>
      </c>
      <c r="BM333" s="416" t="str">
        <f t="shared" si="240"/>
        <v/>
      </c>
      <c r="BN333" s="416" t="str">
        <f t="shared" si="241"/>
        <v/>
      </c>
      <c r="BO333" s="416" t="str">
        <f t="shared" si="242"/>
        <v/>
      </c>
      <c r="BP333" s="416" t="str">
        <f t="shared" si="243"/>
        <v/>
      </c>
      <c r="BQ333" s="416" t="str">
        <f t="shared" si="244"/>
        <v/>
      </c>
      <c r="BR333" s="416" t="str">
        <f t="shared" si="245"/>
        <v/>
      </c>
      <c r="BS333" s="416" t="str">
        <f t="shared" si="246"/>
        <v/>
      </c>
      <c r="BT333" s="416" t="str">
        <f t="shared" si="247"/>
        <v/>
      </c>
      <c r="BU333" s="416" t="str">
        <f t="shared" si="248"/>
        <v/>
      </c>
      <c r="BV333" s="416" t="str">
        <f t="shared" si="249"/>
        <v/>
      </c>
      <c r="BW333" s="416" t="str">
        <f t="shared" si="250"/>
        <v/>
      </c>
      <c r="BX333" s="416" t="str">
        <f t="shared" si="251"/>
        <v/>
      </c>
      <c r="BY333" s="416" t="str">
        <f t="shared" si="252"/>
        <v/>
      </c>
      <c r="BZ333" s="416" t="str">
        <f t="shared" si="253"/>
        <v/>
      </c>
      <c r="CA333" s="416" t="str">
        <f t="shared" si="254"/>
        <v/>
      </c>
      <c r="CB333" s="416" t="str">
        <f t="shared" si="255"/>
        <v/>
      </c>
      <c r="CC333" s="416" t="str">
        <f t="shared" si="256"/>
        <v/>
      </c>
      <c r="CD333" s="416" t="str">
        <f t="shared" si="257"/>
        <v/>
      </c>
      <c r="CE333" s="416" t="str">
        <f t="shared" si="258"/>
        <v/>
      </c>
      <c r="CF333" s="416" t="str">
        <f t="shared" si="259"/>
        <v/>
      </c>
      <c r="CG333" s="416" t="str">
        <f t="shared" si="260"/>
        <v/>
      </c>
      <c r="CH333" s="416" t="str">
        <f t="shared" si="261"/>
        <v/>
      </c>
      <c r="CI333" s="416" t="str">
        <f t="shared" si="262"/>
        <v/>
      </c>
      <c r="CJ333" s="416" t="str">
        <f t="shared" si="263"/>
        <v/>
      </c>
      <c r="CK333" s="416" t="str">
        <f t="shared" si="264"/>
        <v/>
      </c>
    </row>
    <row r="334" spans="1:89">
      <c r="A334" s="3" t="e">
        <v>#VALUE!</v>
      </c>
      <c r="B334" s="3">
        <v>0</v>
      </c>
      <c r="C334" s="3" t="str">
        <v>MBRTU-0</v>
      </c>
      <c r="D334" s="3">
        <v>0</v>
      </c>
      <c r="E334" s="3">
        <v>0</v>
      </c>
      <c r="F334" s="3" t="e">
        <f t="shared" si="224"/>
        <v>#VALUE!</v>
      </c>
      <c r="G334" s="3" t="e">
        <f t="shared" si="221"/>
        <v>#VALUE!</v>
      </c>
      <c r="H334" s="50" t="e">
        <f t="shared" si="222"/>
        <v>#VALUE!</v>
      </c>
      <c r="I334" s="50" t="e">
        <f t="shared" si="223"/>
        <v>#VALUE!</v>
      </c>
      <c r="J334" s="3" t="e" cm="1">
        <f t="array" ref="J334">_xlfn.TEXTSPLIT(I334,CHAR(10),,TRUE,0)</f>
        <v>#VALUE!</v>
      </c>
      <c r="AX334" s="416" t="e">
        <f t="shared" si="225"/>
        <v>#VALUE!</v>
      </c>
      <c r="AY334" s="416" t="str">
        <f t="shared" si="226"/>
        <v/>
      </c>
      <c r="AZ334" s="416" t="str">
        <f t="shared" si="227"/>
        <v/>
      </c>
      <c r="BA334" s="416" t="str">
        <f t="shared" si="228"/>
        <v/>
      </c>
      <c r="BB334" s="416" t="str">
        <f t="shared" si="229"/>
        <v/>
      </c>
      <c r="BC334" s="416" t="str">
        <f t="shared" si="230"/>
        <v/>
      </c>
      <c r="BD334" s="416" t="str">
        <f t="shared" si="231"/>
        <v/>
      </c>
      <c r="BE334" s="416" t="str">
        <f t="shared" si="232"/>
        <v/>
      </c>
      <c r="BF334" s="416" t="str">
        <f t="shared" si="233"/>
        <v/>
      </c>
      <c r="BG334" s="416" t="str">
        <f t="shared" si="234"/>
        <v/>
      </c>
      <c r="BH334" s="416" t="str">
        <f t="shared" si="235"/>
        <v/>
      </c>
      <c r="BI334" s="416" t="str">
        <f t="shared" si="236"/>
        <v/>
      </c>
      <c r="BJ334" s="416" t="str">
        <f t="shared" si="237"/>
        <v/>
      </c>
      <c r="BK334" s="416" t="str">
        <f t="shared" si="238"/>
        <v/>
      </c>
      <c r="BL334" s="416" t="str">
        <f t="shared" si="239"/>
        <v/>
      </c>
      <c r="BM334" s="416" t="str">
        <f t="shared" si="240"/>
        <v/>
      </c>
      <c r="BN334" s="416" t="str">
        <f t="shared" si="241"/>
        <v/>
      </c>
      <c r="BO334" s="416" t="str">
        <f t="shared" si="242"/>
        <v/>
      </c>
      <c r="BP334" s="416" t="str">
        <f t="shared" si="243"/>
        <v/>
      </c>
      <c r="BQ334" s="416" t="str">
        <f t="shared" si="244"/>
        <v/>
      </c>
      <c r="BR334" s="416" t="str">
        <f t="shared" si="245"/>
        <v/>
      </c>
      <c r="BS334" s="416" t="str">
        <f t="shared" si="246"/>
        <v/>
      </c>
      <c r="BT334" s="416" t="str">
        <f t="shared" si="247"/>
        <v/>
      </c>
      <c r="BU334" s="416" t="str">
        <f t="shared" si="248"/>
        <v/>
      </c>
      <c r="BV334" s="416" t="str">
        <f t="shared" si="249"/>
        <v/>
      </c>
      <c r="BW334" s="416" t="str">
        <f t="shared" si="250"/>
        <v/>
      </c>
      <c r="BX334" s="416" t="str">
        <f t="shared" si="251"/>
        <v/>
      </c>
      <c r="BY334" s="416" t="str">
        <f t="shared" si="252"/>
        <v/>
      </c>
      <c r="BZ334" s="416" t="str">
        <f t="shared" si="253"/>
        <v/>
      </c>
      <c r="CA334" s="416" t="str">
        <f t="shared" si="254"/>
        <v/>
      </c>
      <c r="CB334" s="416" t="str">
        <f t="shared" si="255"/>
        <v/>
      </c>
      <c r="CC334" s="416" t="str">
        <f t="shared" si="256"/>
        <v/>
      </c>
      <c r="CD334" s="416" t="str">
        <f t="shared" si="257"/>
        <v/>
      </c>
      <c r="CE334" s="416" t="str">
        <f t="shared" si="258"/>
        <v/>
      </c>
      <c r="CF334" s="416" t="str">
        <f t="shared" si="259"/>
        <v/>
      </c>
      <c r="CG334" s="416" t="str">
        <f t="shared" si="260"/>
        <v/>
      </c>
      <c r="CH334" s="416" t="str">
        <f t="shared" si="261"/>
        <v/>
      </c>
      <c r="CI334" s="416" t="str">
        <f t="shared" si="262"/>
        <v/>
      </c>
      <c r="CJ334" s="416" t="str">
        <f t="shared" si="263"/>
        <v/>
      </c>
      <c r="CK334" s="416" t="str">
        <f t="shared" si="264"/>
        <v/>
      </c>
    </row>
    <row r="335" spans="1:89">
      <c r="A335" s="3" t="e">
        <v>#VALUE!</v>
      </c>
      <c r="B335" s="3">
        <v>0</v>
      </c>
      <c r="C335" s="3" t="str">
        <v>MBRTU-0</v>
      </c>
      <c r="D335" s="3">
        <v>0</v>
      </c>
      <c r="E335" s="3">
        <v>0</v>
      </c>
      <c r="F335" s="3" t="e">
        <f t="shared" si="224"/>
        <v>#VALUE!</v>
      </c>
      <c r="G335" s="3" t="e">
        <f t="shared" si="221"/>
        <v>#VALUE!</v>
      </c>
      <c r="H335" s="50" t="e">
        <f t="shared" si="222"/>
        <v>#VALUE!</v>
      </c>
      <c r="I335" s="50" t="e">
        <f t="shared" si="223"/>
        <v>#VALUE!</v>
      </c>
      <c r="J335" s="3" t="e" cm="1">
        <f t="array" ref="J335">_xlfn.TEXTSPLIT(I335,CHAR(10),,TRUE,0)</f>
        <v>#VALUE!</v>
      </c>
      <c r="AX335" s="416" t="e">
        <f t="shared" si="225"/>
        <v>#VALUE!</v>
      </c>
      <c r="AY335" s="416" t="str">
        <f t="shared" si="226"/>
        <v/>
      </c>
      <c r="AZ335" s="416" t="str">
        <f t="shared" si="227"/>
        <v/>
      </c>
      <c r="BA335" s="416" t="str">
        <f t="shared" si="228"/>
        <v/>
      </c>
      <c r="BB335" s="416" t="str">
        <f t="shared" si="229"/>
        <v/>
      </c>
      <c r="BC335" s="416" t="str">
        <f t="shared" si="230"/>
        <v/>
      </c>
      <c r="BD335" s="416" t="str">
        <f t="shared" si="231"/>
        <v/>
      </c>
      <c r="BE335" s="416" t="str">
        <f t="shared" si="232"/>
        <v/>
      </c>
      <c r="BF335" s="416" t="str">
        <f t="shared" si="233"/>
        <v/>
      </c>
      <c r="BG335" s="416" t="str">
        <f t="shared" si="234"/>
        <v/>
      </c>
      <c r="BH335" s="416" t="str">
        <f t="shared" si="235"/>
        <v/>
      </c>
      <c r="BI335" s="416" t="str">
        <f t="shared" si="236"/>
        <v/>
      </c>
      <c r="BJ335" s="416" t="str">
        <f t="shared" si="237"/>
        <v/>
      </c>
      <c r="BK335" s="416" t="str">
        <f t="shared" si="238"/>
        <v/>
      </c>
      <c r="BL335" s="416" t="str">
        <f t="shared" si="239"/>
        <v/>
      </c>
      <c r="BM335" s="416" t="str">
        <f t="shared" si="240"/>
        <v/>
      </c>
      <c r="BN335" s="416" t="str">
        <f t="shared" si="241"/>
        <v/>
      </c>
      <c r="BO335" s="416" t="str">
        <f t="shared" si="242"/>
        <v/>
      </c>
      <c r="BP335" s="416" t="str">
        <f t="shared" si="243"/>
        <v/>
      </c>
      <c r="BQ335" s="416" t="str">
        <f t="shared" si="244"/>
        <v/>
      </c>
      <c r="BR335" s="416" t="str">
        <f t="shared" si="245"/>
        <v/>
      </c>
      <c r="BS335" s="416" t="str">
        <f t="shared" si="246"/>
        <v/>
      </c>
      <c r="BT335" s="416" t="str">
        <f t="shared" si="247"/>
        <v/>
      </c>
      <c r="BU335" s="416" t="str">
        <f t="shared" si="248"/>
        <v/>
      </c>
      <c r="BV335" s="416" t="str">
        <f t="shared" si="249"/>
        <v/>
      </c>
      <c r="BW335" s="416" t="str">
        <f t="shared" si="250"/>
        <v/>
      </c>
      <c r="BX335" s="416" t="str">
        <f t="shared" si="251"/>
        <v/>
      </c>
      <c r="BY335" s="416" t="str">
        <f t="shared" si="252"/>
        <v/>
      </c>
      <c r="BZ335" s="416" t="str">
        <f t="shared" si="253"/>
        <v/>
      </c>
      <c r="CA335" s="416" t="str">
        <f t="shared" si="254"/>
        <v/>
      </c>
      <c r="CB335" s="416" t="str">
        <f t="shared" si="255"/>
        <v/>
      </c>
      <c r="CC335" s="416" t="str">
        <f t="shared" si="256"/>
        <v/>
      </c>
      <c r="CD335" s="416" t="str">
        <f t="shared" si="257"/>
        <v/>
      </c>
      <c r="CE335" s="416" t="str">
        <f t="shared" si="258"/>
        <v/>
      </c>
      <c r="CF335" s="416" t="str">
        <f t="shared" si="259"/>
        <v/>
      </c>
      <c r="CG335" s="416" t="str">
        <f t="shared" si="260"/>
        <v/>
      </c>
      <c r="CH335" s="416" t="str">
        <f t="shared" si="261"/>
        <v/>
      </c>
      <c r="CI335" s="416" t="str">
        <f t="shared" si="262"/>
        <v/>
      </c>
      <c r="CJ335" s="416" t="str">
        <f t="shared" si="263"/>
        <v/>
      </c>
      <c r="CK335" s="416" t="str">
        <f t="shared" si="264"/>
        <v/>
      </c>
    </row>
    <row r="336" spans="1:89">
      <c r="A336" s="3" t="e">
        <v>#VALUE!</v>
      </c>
      <c r="B336" s="3">
        <v>0</v>
      </c>
      <c r="C336" s="3" t="str">
        <v>MBRTU-0</v>
      </c>
      <c r="D336" s="3">
        <v>0</v>
      </c>
      <c r="E336" s="3">
        <v>0</v>
      </c>
      <c r="F336" s="3" t="e">
        <f t="shared" si="224"/>
        <v>#VALUE!</v>
      </c>
      <c r="G336" s="3" t="e">
        <f t="shared" si="221"/>
        <v>#VALUE!</v>
      </c>
      <c r="H336" s="50" t="e">
        <f t="shared" si="222"/>
        <v>#VALUE!</v>
      </c>
      <c r="I336" s="50" t="e">
        <f t="shared" si="223"/>
        <v>#VALUE!</v>
      </c>
      <c r="J336" s="3" t="e" cm="1">
        <f t="array" ref="J336">_xlfn.TEXTSPLIT(I336,CHAR(10),,TRUE,0)</f>
        <v>#VALUE!</v>
      </c>
      <c r="AX336" s="416" t="e">
        <f t="shared" si="225"/>
        <v>#VALUE!</v>
      </c>
      <c r="AY336" s="416" t="str">
        <f t="shared" si="226"/>
        <v/>
      </c>
      <c r="AZ336" s="416" t="str">
        <f t="shared" si="227"/>
        <v/>
      </c>
      <c r="BA336" s="416" t="str">
        <f t="shared" si="228"/>
        <v/>
      </c>
      <c r="BB336" s="416" t="str">
        <f t="shared" si="229"/>
        <v/>
      </c>
      <c r="BC336" s="416" t="str">
        <f t="shared" si="230"/>
        <v/>
      </c>
      <c r="BD336" s="416" t="str">
        <f t="shared" si="231"/>
        <v/>
      </c>
      <c r="BE336" s="416" t="str">
        <f t="shared" si="232"/>
        <v/>
      </c>
      <c r="BF336" s="416" t="str">
        <f t="shared" si="233"/>
        <v/>
      </c>
      <c r="BG336" s="416" t="str">
        <f t="shared" si="234"/>
        <v/>
      </c>
      <c r="BH336" s="416" t="str">
        <f t="shared" si="235"/>
        <v/>
      </c>
      <c r="BI336" s="416" t="str">
        <f t="shared" si="236"/>
        <v/>
      </c>
      <c r="BJ336" s="416" t="str">
        <f t="shared" si="237"/>
        <v/>
      </c>
      <c r="BK336" s="416" t="str">
        <f t="shared" si="238"/>
        <v/>
      </c>
      <c r="BL336" s="416" t="str">
        <f t="shared" si="239"/>
        <v/>
      </c>
      <c r="BM336" s="416" t="str">
        <f t="shared" si="240"/>
        <v/>
      </c>
      <c r="BN336" s="416" t="str">
        <f t="shared" si="241"/>
        <v/>
      </c>
      <c r="BO336" s="416" t="str">
        <f t="shared" si="242"/>
        <v/>
      </c>
      <c r="BP336" s="416" t="str">
        <f t="shared" si="243"/>
        <v/>
      </c>
      <c r="BQ336" s="416" t="str">
        <f t="shared" si="244"/>
        <v/>
      </c>
      <c r="BR336" s="416" t="str">
        <f t="shared" si="245"/>
        <v/>
      </c>
      <c r="BS336" s="416" t="str">
        <f t="shared" si="246"/>
        <v/>
      </c>
      <c r="BT336" s="416" t="str">
        <f t="shared" si="247"/>
        <v/>
      </c>
      <c r="BU336" s="416" t="str">
        <f t="shared" si="248"/>
        <v/>
      </c>
      <c r="BV336" s="416" t="str">
        <f t="shared" si="249"/>
        <v/>
      </c>
      <c r="BW336" s="416" t="str">
        <f t="shared" si="250"/>
        <v/>
      </c>
      <c r="BX336" s="416" t="str">
        <f t="shared" si="251"/>
        <v/>
      </c>
      <c r="BY336" s="416" t="str">
        <f t="shared" si="252"/>
        <v/>
      </c>
      <c r="BZ336" s="416" t="str">
        <f t="shared" si="253"/>
        <v/>
      </c>
      <c r="CA336" s="416" t="str">
        <f t="shared" si="254"/>
        <v/>
      </c>
      <c r="CB336" s="416" t="str">
        <f t="shared" si="255"/>
        <v/>
      </c>
      <c r="CC336" s="416" t="str">
        <f t="shared" si="256"/>
        <v/>
      </c>
      <c r="CD336" s="416" t="str">
        <f t="shared" si="257"/>
        <v/>
      </c>
      <c r="CE336" s="416" t="str">
        <f t="shared" si="258"/>
        <v/>
      </c>
      <c r="CF336" s="416" t="str">
        <f t="shared" si="259"/>
        <v/>
      </c>
      <c r="CG336" s="416" t="str">
        <f t="shared" si="260"/>
        <v/>
      </c>
      <c r="CH336" s="416" t="str">
        <f t="shared" si="261"/>
        <v/>
      </c>
      <c r="CI336" s="416" t="str">
        <f t="shared" si="262"/>
        <v/>
      </c>
      <c r="CJ336" s="416" t="str">
        <f t="shared" si="263"/>
        <v/>
      </c>
      <c r="CK336" s="416" t="str">
        <f t="shared" si="264"/>
        <v/>
      </c>
    </row>
    <row r="337" spans="1:89">
      <c r="A337" s="3" t="e">
        <v>#VALUE!</v>
      </c>
      <c r="B337" s="3">
        <v>0</v>
      </c>
      <c r="C337" s="3" t="str">
        <v>MBRTU-0</v>
      </c>
      <c r="D337" s="3">
        <v>0</v>
      </c>
      <c r="E337" s="3">
        <v>0</v>
      </c>
      <c r="F337" s="3" t="e">
        <f t="shared" si="224"/>
        <v>#VALUE!</v>
      </c>
      <c r="G337" s="3" t="e">
        <f t="shared" si="221"/>
        <v>#VALUE!</v>
      </c>
      <c r="H337" s="50" t="e">
        <f t="shared" si="222"/>
        <v>#VALUE!</v>
      </c>
      <c r="I337" s="50" t="e">
        <f t="shared" si="223"/>
        <v>#VALUE!</v>
      </c>
      <c r="J337" s="3" t="e" cm="1">
        <f t="array" ref="J337">_xlfn.TEXTSPLIT(I337,CHAR(10),,TRUE,0)</f>
        <v>#VALUE!</v>
      </c>
      <c r="AX337" s="416" t="e">
        <f t="shared" si="225"/>
        <v>#VALUE!</v>
      </c>
      <c r="AY337" s="416" t="str">
        <f t="shared" si="226"/>
        <v/>
      </c>
      <c r="AZ337" s="416" t="str">
        <f t="shared" si="227"/>
        <v/>
      </c>
      <c r="BA337" s="416" t="str">
        <f t="shared" si="228"/>
        <v/>
      </c>
      <c r="BB337" s="416" t="str">
        <f t="shared" si="229"/>
        <v/>
      </c>
      <c r="BC337" s="416" t="str">
        <f t="shared" si="230"/>
        <v/>
      </c>
      <c r="BD337" s="416" t="str">
        <f t="shared" si="231"/>
        <v/>
      </c>
      <c r="BE337" s="416" t="str">
        <f t="shared" si="232"/>
        <v/>
      </c>
      <c r="BF337" s="416" t="str">
        <f t="shared" si="233"/>
        <v/>
      </c>
      <c r="BG337" s="416" t="str">
        <f t="shared" si="234"/>
        <v/>
      </c>
      <c r="BH337" s="416" t="str">
        <f t="shared" si="235"/>
        <v/>
      </c>
      <c r="BI337" s="416" t="str">
        <f t="shared" si="236"/>
        <v/>
      </c>
      <c r="BJ337" s="416" t="str">
        <f t="shared" si="237"/>
        <v/>
      </c>
      <c r="BK337" s="416" t="str">
        <f t="shared" si="238"/>
        <v/>
      </c>
      <c r="BL337" s="416" t="str">
        <f t="shared" si="239"/>
        <v/>
      </c>
      <c r="BM337" s="416" t="str">
        <f t="shared" si="240"/>
        <v/>
      </c>
      <c r="BN337" s="416" t="str">
        <f t="shared" si="241"/>
        <v/>
      </c>
      <c r="BO337" s="416" t="str">
        <f t="shared" si="242"/>
        <v/>
      </c>
      <c r="BP337" s="416" t="str">
        <f t="shared" si="243"/>
        <v/>
      </c>
      <c r="BQ337" s="416" t="str">
        <f t="shared" si="244"/>
        <v/>
      </c>
      <c r="BR337" s="416" t="str">
        <f t="shared" si="245"/>
        <v/>
      </c>
      <c r="BS337" s="416" t="str">
        <f t="shared" si="246"/>
        <v/>
      </c>
      <c r="BT337" s="416" t="str">
        <f t="shared" si="247"/>
        <v/>
      </c>
      <c r="BU337" s="416" t="str">
        <f t="shared" si="248"/>
        <v/>
      </c>
      <c r="BV337" s="416" t="str">
        <f t="shared" si="249"/>
        <v/>
      </c>
      <c r="BW337" s="416" t="str">
        <f t="shared" si="250"/>
        <v/>
      </c>
      <c r="BX337" s="416" t="str">
        <f t="shared" si="251"/>
        <v/>
      </c>
      <c r="BY337" s="416" t="str">
        <f t="shared" si="252"/>
        <v/>
      </c>
      <c r="BZ337" s="416" t="str">
        <f t="shared" si="253"/>
        <v/>
      </c>
      <c r="CA337" s="416" t="str">
        <f t="shared" si="254"/>
        <v/>
      </c>
      <c r="CB337" s="416" t="str">
        <f t="shared" si="255"/>
        <v/>
      </c>
      <c r="CC337" s="416" t="str">
        <f t="shared" si="256"/>
        <v/>
      </c>
      <c r="CD337" s="416" t="str">
        <f t="shared" si="257"/>
        <v/>
      </c>
      <c r="CE337" s="416" t="str">
        <f t="shared" si="258"/>
        <v/>
      </c>
      <c r="CF337" s="416" t="str">
        <f t="shared" si="259"/>
        <v/>
      </c>
      <c r="CG337" s="416" t="str">
        <f t="shared" si="260"/>
        <v/>
      </c>
      <c r="CH337" s="416" t="str">
        <f t="shared" si="261"/>
        <v/>
      </c>
      <c r="CI337" s="416" t="str">
        <f t="shared" si="262"/>
        <v/>
      </c>
      <c r="CJ337" s="416" t="str">
        <f t="shared" si="263"/>
        <v/>
      </c>
      <c r="CK337" s="416" t="str">
        <f t="shared" si="264"/>
        <v/>
      </c>
    </row>
    <row r="338" spans="1:89">
      <c r="A338" s="3" t="e">
        <v>#VALUE!</v>
      </c>
      <c r="B338" s="3">
        <v>0</v>
      </c>
      <c r="C338" s="3" t="str">
        <v>MBRTU-0</v>
      </c>
      <c r="D338" s="3">
        <v>0</v>
      </c>
      <c r="E338" s="3">
        <v>0</v>
      </c>
      <c r="F338" s="3" t="e">
        <f t="shared" si="224"/>
        <v>#VALUE!</v>
      </c>
      <c r="G338" s="3" t="e">
        <f t="shared" si="221"/>
        <v>#VALUE!</v>
      </c>
      <c r="H338" s="50" t="e">
        <f t="shared" si="222"/>
        <v>#VALUE!</v>
      </c>
      <c r="I338" s="50" t="e">
        <f t="shared" si="223"/>
        <v>#VALUE!</v>
      </c>
      <c r="J338" s="3" t="e" cm="1">
        <f t="array" ref="J338">_xlfn.TEXTSPLIT(I338,CHAR(10),,TRUE,0)</f>
        <v>#VALUE!</v>
      </c>
      <c r="AX338" s="416" t="e">
        <f t="shared" si="225"/>
        <v>#VALUE!</v>
      </c>
      <c r="AY338" s="416" t="str">
        <f t="shared" si="226"/>
        <v/>
      </c>
      <c r="AZ338" s="416" t="str">
        <f t="shared" si="227"/>
        <v/>
      </c>
      <c r="BA338" s="416" t="str">
        <f t="shared" si="228"/>
        <v/>
      </c>
      <c r="BB338" s="416" t="str">
        <f t="shared" si="229"/>
        <v/>
      </c>
      <c r="BC338" s="416" t="str">
        <f t="shared" si="230"/>
        <v/>
      </c>
      <c r="BD338" s="416" t="str">
        <f t="shared" si="231"/>
        <v/>
      </c>
      <c r="BE338" s="416" t="str">
        <f t="shared" si="232"/>
        <v/>
      </c>
      <c r="BF338" s="416" t="str">
        <f t="shared" si="233"/>
        <v/>
      </c>
      <c r="BG338" s="416" t="str">
        <f t="shared" si="234"/>
        <v/>
      </c>
      <c r="BH338" s="416" t="str">
        <f t="shared" si="235"/>
        <v/>
      </c>
      <c r="BI338" s="416" t="str">
        <f t="shared" si="236"/>
        <v/>
      </c>
      <c r="BJ338" s="416" t="str">
        <f t="shared" si="237"/>
        <v/>
      </c>
      <c r="BK338" s="416" t="str">
        <f t="shared" si="238"/>
        <v/>
      </c>
      <c r="BL338" s="416" t="str">
        <f t="shared" si="239"/>
        <v/>
      </c>
      <c r="BM338" s="416" t="str">
        <f t="shared" si="240"/>
        <v/>
      </c>
      <c r="BN338" s="416" t="str">
        <f t="shared" si="241"/>
        <v/>
      </c>
      <c r="BO338" s="416" t="str">
        <f t="shared" si="242"/>
        <v/>
      </c>
      <c r="BP338" s="416" t="str">
        <f t="shared" si="243"/>
        <v/>
      </c>
      <c r="BQ338" s="416" t="str">
        <f t="shared" si="244"/>
        <v/>
      </c>
      <c r="BR338" s="416" t="str">
        <f t="shared" si="245"/>
        <v/>
      </c>
      <c r="BS338" s="416" t="str">
        <f t="shared" si="246"/>
        <v/>
      </c>
      <c r="BT338" s="416" t="str">
        <f t="shared" si="247"/>
        <v/>
      </c>
      <c r="BU338" s="416" t="str">
        <f t="shared" si="248"/>
        <v/>
      </c>
      <c r="BV338" s="416" t="str">
        <f t="shared" si="249"/>
        <v/>
      </c>
      <c r="BW338" s="416" t="str">
        <f t="shared" si="250"/>
        <v/>
      </c>
      <c r="BX338" s="416" t="str">
        <f t="shared" si="251"/>
        <v/>
      </c>
      <c r="BY338" s="416" t="str">
        <f t="shared" si="252"/>
        <v/>
      </c>
      <c r="BZ338" s="416" t="str">
        <f t="shared" si="253"/>
        <v/>
      </c>
      <c r="CA338" s="416" t="str">
        <f t="shared" si="254"/>
        <v/>
      </c>
      <c r="CB338" s="416" t="str">
        <f t="shared" si="255"/>
        <v/>
      </c>
      <c r="CC338" s="416" t="str">
        <f t="shared" si="256"/>
        <v/>
      </c>
      <c r="CD338" s="416" t="str">
        <f t="shared" si="257"/>
        <v/>
      </c>
      <c r="CE338" s="416" t="str">
        <f t="shared" si="258"/>
        <v/>
      </c>
      <c r="CF338" s="416" t="str">
        <f t="shared" si="259"/>
        <v/>
      </c>
      <c r="CG338" s="416" t="str">
        <f t="shared" si="260"/>
        <v/>
      </c>
      <c r="CH338" s="416" t="str">
        <f t="shared" si="261"/>
        <v/>
      </c>
      <c r="CI338" s="416" t="str">
        <f t="shared" si="262"/>
        <v/>
      </c>
      <c r="CJ338" s="416" t="str">
        <f t="shared" si="263"/>
        <v/>
      </c>
      <c r="CK338" s="416" t="str">
        <f t="shared" si="264"/>
        <v/>
      </c>
    </row>
    <row r="339" spans="1:89">
      <c r="A339" s="3" t="e">
        <v>#VALUE!</v>
      </c>
      <c r="B339" s="3">
        <v>0</v>
      </c>
      <c r="C339" s="3" t="str">
        <v>MBRTU-0</v>
      </c>
      <c r="D339" s="3">
        <v>0</v>
      </c>
      <c r="E339" s="3">
        <v>0</v>
      </c>
      <c r="F339" s="3" t="e">
        <f t="shared" si="224"/>
        <v>#VALUE!</v>
      </c>
      <c r="G339" s="3" t="e">
        <f t="shared" si="221"/>
        <v>#VALUE!</v>
      </c>
      <c r="H339" s="50" t="e">
        <f t="shared" si="222"/>
        <v>#VALUE!</v>
      </c>
      <c r="I339" s="50" t="e">
        <f t="shared" si="223"/>
        <v>#VALUE!</v>
      </c>
      <c r="J339" s="3" t="e" cm="1">
        <f t="array" ref="J339">_xlfn.TEXTSPLIT(I339,CHAR(10),,TRUE,0)</f>
        <v>#VALUE!</v>
      </c>
      <c r="AX339" s="416" t="e">
        <f t="shared" si="225"/>
        <v>#VALUE!</v>
      </c>
      <c r="AY339" s="416" t="str">
        <f t="shared" si="226"/>
        <v/>
      </c>
      <c r="AZ339" s="416" t="str">
        <f t="shared" si="227"/>
        <v/>
      </c>
      <c r="BA339" s="416" t="str">
        <f t="shared" si="228"/>
        <v/>
      </c>
      <c r="BB339" s="416" t="str">
        <f t="shared" si="229"/>
        <v/>
      </c>
      <c r="BC339" s="416" t="str">
        <f t="shared" si="230"/>
        <v/>
      </c>
      <c r="BD339" s="416" t="str">
        <f t="shared" si="231"/>
        <v/>
      </c>
      <c r="BE339" s="416" t="str">
        <f t="shared" si="232"/>
        <v/>
      </c>
      <c r="BF339" s="416" t="str">
        <f t="shared" si="233"/>
        <v/>
      </c>
      <c r="BG339" s="416" t="str">
        <f t="shared" si="234"/>
        <v/>
      </c>
      <c r="BH339" s="416" t="str">
        <f t="shared" si="235"/>
        <v/>
      </c>
      <c r="BI339" s="416" t="str">
        <f t="shared" si="236"/>
        <v/>
      </c>
      <c r="BJ339" s="416" t="str">
        <f t="shared" si="237"/>
        <v/>
      </c>
      <c r="BK339" s="416" t="str">
        <f t="shared" si="238"/>
        <v/>
      </c>
      <c r="BL339" s="416" t="str">
        <f t="shared" si="239"/>
        <v/>
      </c>
      <c r="BM339" s="416" t="str">
        <f t="shared" si="240"/>
        <v/>
      </c>
      <c r="BN339" s="416" t="str">
        <f t="shared" si="241"/>
        <v/>
      </c>
      <c r="BO339" s="416" t="str">
        <f t="shared" si="242"/>
        <v/>
      </c>
      <c r="BP339" s="416" t="str">
        <f t="shared" si="243"/>
        <v/>
      </c>
      <c r="BQ339" s="416" t="str">
        <f t="shared" si="244"/>
        <v/>
      </c>
      <c r="BR339" s="416" t="str">
        <f t="shared" si="245"/>
        <v/>
      </c>
      <c r="BS339" s="416" t="str">
        <f t="shared" si="246"/>
        <v/>
      </c>
      <c r="BT339" s="416" t="str">
        <f t="shared" si="247"/>
        <v/>
      </c>
      <c r="BU339" s="416" t="str">
        <f t="shared" si="248"/>
        <v/>
      </c>
      <c r="BV339" s="416" t="str">
        <f t="shared" si="249"/>
        <v/>
      </c>
      <c r="BW339" s="416" t="str">
        <f t="shared" si="250"/>
        <v/>
      </c>
      <c r="BX339" s="416" t="str">
        <f t="shared" si="251"/>
        <v/>
      </c>
      <c r="BY339" s="416" t="str">
        <f t="shared" si="252"/>
        <v/>
      </c>
      <c r="BZ339" s="416" t="str">
        <f t="shared" si="253"/>
        <v/>
      </c>
      <c r="CA339" s="416" t="str">
        <f t="shared" si="254"/>
        <v/>
      </c>
      <c r="CB339" s="416" t="str">
        <f t="shared" si="255"/>
        <v/>
      </c>
      <c r="CC339" s="416" t="str">
        <f t="shared" si="256"/>
        <v/>
      </c>
      <c r="CD339" s="416" t="str">
        <f t="shared" si="257"/>
        <v/>
      </c>
      <c r="CE339" s="416" t="str">
        <f t="shared" si="258"/>
        <v/>
      </c>
      <c r="CF339" s="416" t="str">
        <f t="shared" si="259"/>
        <v/>
      </c>
      <c r="CG339" s="416" t="str">
        <f t="shared" si="260"/>
        <v/>
      </c>
      <c r="CH339" s="416" t="str">
        <f t="shared" si="261"/>
        <v/>
      </c>
      <c r="CI339" s="416" t="str">
        <f t="shared" si="262"/>
        <v/>
      </c>
      <c r="CJ339" s="416" t="str">
        <f t="shared" si="263"/>
        <v/>
      </c>
      <c r="CK339" s="416" t="str">
        <f t="shared" si="264"/>
        <v/>
      </c>
    </row>
    <row r="340" spans="1:89">
      <c r="A340" s="3" t="e">
        <v>#VALUE!</v>
      </c>
      <c r="B340" s="3">
        <v>0</v>
      </c>
      <c r="C340" s="3" t="str">
        <v>MBRTU-0</v>
      </c>
      <c r="D340" s="3">
        <v>0</v>
      </c>
      <c r="E340" s="3">
        <v>0</v>
      </c>
      <c r="F340" s="3" t="e">
        <f t="shared" si="224"/>
        <v>#VALUE!</v>
      </c>
      <c r="G340" s="3" t="e">
        <f t="shared" si="221"/>
        <v>#VALUE!</v>
      </c>
      <c r="H340" s="50" t="e">
        <f t="shared" si="222"/>
        <v>#VALUE!</v>
      </c>
      <c r="I340" s="50" t="e">
        <f t="shared" si="223"/>
        <v>#VALUE!</v>
      </c>
      <c r="J340" s="3" t="e" cm="1">
        <f t="array" ref="J340">_xlfn.TEXTSPLIT(I340,CHAR(10),,TRUE,0)</f>
        <v>#VALUE!</v>
      </c>
      <c r="AX340" s="416" t="e">
        <f t="shared" si="225"/>
        <v>#VALUE!</v>
      </c>
      <c r="AY340" s="416" t="str">
        <f t="shared" si="226"/>
        <v/>
      </c>
      <c r="AZ340" s="416" t="str">
        <f t="shared" si="227"/>
        <v/>
      </c>
      <c r="BA340" s="416" t="str">
        <f t="shared" si="228"/>
        <v/>
      </c>
      <c r="BB340" s="416" t="str">
        <f t="shared" si="229"/>
        <v/>
      </c>
      <c r="BC340" s="416" t="str">
        <f t="shared" si="230"/>
        <v/>
      </c>
      <c r="BD340" s="416" t="str">
        <f t="shared" si="231"/>
        <v/>
      </c>
      <c r="BE340" s="416" t="str">
        <f t="shared" si="232"/>
        <v/>
      </c>
      <c r="BF340" s="416" t="str">
        <f t="shared" si="233"/>
        <v/>
      </c>
      <c r="BG340" s="416" t="str">
        <f t="shared" si="234"/>
        <v/>
      </c>
      <c r="BH340" s="416" t="str">
        <f t="shared" si="235"/>
        <v/>
      </c>
      <c r="BI340" s="416" t="str">
        <f t="shared" si="236"/>
        <v/>
      </c>
      <c r="BJ340" s="416" t="str">
        <f t="shared" si="237"/>
        <v/>
      </c>
      <c r="BK340" s="416" t="str">
        <f t="shared" si="238"/>
        <v/>
      </c>
      <c r="BL340" s="416" t="str">
        <f t="shared" si="239"/>
        <v/>
      </c>
      <c r="BM340" s="416" t="str">
        <f t="shared" si="240"/>
        <v/>
      </c>
      <c r="BN340" s="416" t="str">
        <f t="shared" si="241"/>
        <v/>
      </c>
      <c r="BO340" s="416" t="str">
        <f t="shared" si="242"/>
        <v/>
      </c>
      <c r="BP340" s="416" t="str">
        <f t="shared" si="243"/>
        <v/>
      </c>
      <c r="BQ340" s="416" t="str">
        <f t="shared" si="244"/>
        <v/>
      </c>
      <c r="BR340" s="416" t="str">
        <f t="shared" si="245"/>
        <v/>
      </c>
      <c r="BS340" s="416" t="str">
        <f t="shared" si="246"/>
        <v/>
      </c>
      <c r="BT340" s="416" t="str">
        <f t="shared" si="247"/>
        <v/>
      </c>
      <c r="BU340" s="416" t="str">
        <f t="shared" si="248"/>
        <v/>
      </c>
      <c r="BV340" s="416" t="str">
        <f t="shared" si="249"/>
        <v/>
      </c>
      <c r="BW340" s="416" t="str">
        <f t="shared" si="250"/>
        <v/>
      </c>
      <c r="BX340" s="416" t="str">
        <f t="shared" si="251"/>
        <v/>
      </c>
      <c r="BY340" s="416" t="str">
        <f t="shared" si="252"/>
        <v/>
      </c>
      <c r="BZ340" s="416" t="str">
        <f t="shared" si="253"/>
        <v/>
      </c>
      <c r="CA340" s="416" t="str">
        <f t="shared" si="254"/>
        <v/>
      </c>
      <c r="CB340" s="416" t="str">
        <f t="shared" si="255"/>
        <v/>
      </c>
      <c r="CC340" s="416" t="str">
        <f t="shared" si="256"/>
        <v/>
      </c>
      <c r="CD340" s="416" t="str">
        <f t="shared" si="257"/>
        <v/>
      </c>
      <c r="CE340" s="416" t="str">
        <f t="shared" si="258"/>
        <v/>
      </c>
      <c r="CF340" s="416" t="str">
        <f t="shared" si="259"/>
        <v/>
      </c>
      <c r="CG340" s="416" t="str">
        <f t="shared" si="260"/>
        <v/>
      </c>
      <c r="CH340" s="416" t="str">
        <f t="shared" si="261"/>
        <v/>
      </c>
      <c r="CI340" s="416" t="str">
        <f t="shared" si="262"/>
        <v/>
      </c>
      <c r="CJ340" s="416" t="str">
        <f t="shared" si="263"/>
        <v/>
      </c>
      <c r="CK340" s="416" t="str">
        <f t="shared" si="264"/>
        <v/>
      </c>
    </row>
    <row r="341" spans="1:89">
      <c r="A341" s="3" t="e">
        <v>#VALUE!</v>
      </c>
      <c r="B341" s="3">
        <v>0</v>
      </c>
      <c r="C341" s="3" t="str">
        <v>MBRTU-0</v>
      </c>
      <c r="D341" s="3">
        <v>0</v>
      </c>
      <c r="E341" s="3">
        <v>0</v>
      </c>
      <c r="F341" s="3" t="e">
        <f t="shared" si="224"/>
        <v>#VALUE!</v>
      </c>
      <c r="G341" s="3" t="e">
        <f t="shared" si="221"/>
        <v>#VALUE!</v>
      </c>
      <c r="H341" s="50" t="e">
        <f t="shared" si="222"/>
        <v>#VALUE!</v>
      </c>
      <c r="I341" s="50" t="e">
        <f t="shared" si="223"/>
        <v>#VALUE!</v>
      </c>
      <c r="J341" s="3" t="e" cm="1">
        <f t="array" ref="J341">_xlfn.TEXTSPLIT(I341,CHAR(10),,TRUE,0)</f>
        <v>#VALUE!</v>
      </c>
      <c r="AX341" s="416" t="e">
        <f t="shared" si="225"/>
        <v>#VALUE!</v>
      </c>
      <c r="AY341" s="416" t="str">
        <f t="shared" si="226"/>
        <v/>
      </c>
      <c r="AZ341" s="416" t="str">
        <f t="shared" si="227"/>
        <v/>
      </c>
      <c r="BA341" s="416" t="str">
        <f t="shared" si="228"/>
        <v/>
      </c>
      <c r="BB341" s="416" t="str">
        <f t="shared" si="229"/>
        <v/>
      </c>
      <c r="BC341" s="416" t="str">
        <f t="shared" si="230"/>
        <v/>
      </c>
      <c r="BD341" s="416" t="str">
        <f t="shared" si="231"/>
        <v/>
      </c>
      <c r="BE341" s="416" t="str">
        <f t="shared" si="232"/>
        <v/>
      </c>
      <c r="BF341" s="416" t="str">
        <f t="shared" si="233"/>
        <v/>
      </c>
      <c r="BG341" s="416" t="str">
        <f t="shared" si="234"/>
        <v/>
      </c>
      <c r="BH341" s="416" t="str">
        <f t="shared" si="235"/>
        <v/>
      </c>
      <c r="BI341" s="416" t="str">
        <f t="shared" si="236"/>
        <v/>
      </c>
      <c r="BJ341" s="416" t="str">
        <f t="shared" si="237"/>
        <v/>
      </c>
      <c r="BK341" s="416" t="str">
        <f t="shared" si="238"/>
        <v/>
      </c>
      <c r="BL341" s="416" t="str">
        <f t="shared" si="239"/>
        <v/>
      </c>
      <c r="BM341" s="416" t="str">
        <f t="shared" si="240"/>
        <v/>
      </c>
      <c r="BN341" s="416" t="str">
        <f t="shared" si="241"/>
        <v/>
      </c>
      <c r="BO341" s="416" t="str">
        <f t="shared" si="242"/>
        <v/>
      </c>
      <c r="BP341" s="416" t="str">
        <f t="shared" si="243"/>
        <v/>
      </c>
      <c r="BQ341" s="416" t="str">
        <f t="shared" si="244"/>
        <v/>
      </c>
      <c r="BR341" s="416" t="str">
        <f t="shared" si="245"/>
        <v/>
      </c>
      <c r="BS341" s="416" t="str">
        <f t="shared" si="246"/>
        <v/>
      </c>
      <c r="BT341" s="416" t="str">
        <f t="shared" si="247"/>
        <v/>
      </c>
      <c r="BU341" s="416" t="str">
        <f t="shared" si="248"/>
        <v/>
      </c>
      <c r="BV341" s="416" t="str">
        <f t="shared" si="249"/>
        <v/>
      </c>
      <c r="BW341" s="416" t="str">
        <f t="shared" si="250"/>
        <v/>
      </c>
      <c r="BX341" s="416" t="str">
        <f t="shared" si="251"/>
        <v/>
      </c>
      <c r="BY341" s="416" t="str">
        <f t="shared" si="252"/>
        <v/>
      </c>
      <c r="BZ341" s="416" t="str">
        <f t="shared" si="253"/>
        <v/>
      </c>
      <c r="CA341" s="416" t="str">
        <f t="shared" si="254"/>
        <v/>
      </c>
      <c r="CB341" s="416" t="str">
        <f t="shared" si="255"/>
        <v/>
      </c>
      <c r="CC341" s="416" t="str">
        <f t="shared" si="256"/>
        <v/>
      </c>
      <c r="CD341" s="416" t="str">
        <f t="shared" si="257"/>
        <v/>
      </c>
      <c r="CE341" s="416" t="str">
        <f t="shared" si="258"/>
        <v/>
      </c>
      <c r="CF341" s="416" t="str">
        <f t="shared" si="259"/>
        <v/>
      </c>
      <c r="CG341" s="416" t="str">
        <f t="shared" si="260"/>
        <v/>
      </c>
      <c r="CH341" s="416" t="str">
        <f t="shared" si="261"/>
        <v/>
      </c>
      <c r="CI341" s="416" t="str">
        <f t="shared" si="262"/>
        <v/>
      </c>
      <c r="CJ341" s="416" t="str">
        <f t="shared" si="263"/>
        <v/>
      </c>
      <c r="CK341" s="416" t="str">
        <f t="shared" si="264"/>
        <v/>
      </c>
    </row>
    <row r="342" spans="1:89">
      <c r="A342" s="3" t="e">
        <v>#VALUE!</v>
      </c>
      <c r="B342" s="3">
        <v>0</v>
      </c>
      <c r="C342" s="3" t="str">
        <v>MBRTU-0</v>
      </c>
      <c r="D342" s="3">
        <v>0</v>
      </c>
      <c r="E342" s="3">
        <v>0</v>
      </c>
      <c r="F342" s="3" t="e">
        <f t="shared" si="224"/>
        <v>#VALUE!</v>
      </c>
      <c r="G342" s="3" t="e">
        <f t="shared" si="221"/>
        <v>#VALUE!</v>
      </c>
      <c r="H342" s="50" t="e">
        <f t="shared" si="222"/>
        <v>#VALUE!</v>
      </c>
      <c r="I342" s="50" t="e">
        <f t="shared" si="223"/>
        <v>#VALUE!</v>
      </c>
      <c r="J342" s="3" t="e" cm="1">
        <f t="array" ref="J342">_xlfn.TEXTSPLIT(I342,CHAR(10),,TRUE,0)</f>
        <v>#VALUE!</v>
      </c>
      <c r="AX342" s="416" t="e">
        <f t="shared" si="225"/>
        <v>#VALUE!</v>
      </c>
      <c r="AY342" s="416" t="str">
        <f t="shared" si="226"/>
        <v/>
      </c>
      <c r="AZ342" s="416" t="str">
        <f t="shared" si="227"/>
        <v/>
      </c>
      <c r="BA342" s="416" t="str">
        <f t="shared" si="228"/>
        <v/>
      </c>
      <c r="BB342" s="416" t="str">
        <f t="shared" si="229"/>
        <v/>
      </c>
      <c r="BC342" s="416" t="str">
        <f t="shared" si="230"/>
        <v/>
      </c>
      <c r="BD342" s="416" t="str">
        <f t="shared" si="231"/>
        <v/>
      </c>
      <c r="BE342" s="416" t="str">
        <f t="shared" si="232"/>
        <v/>
      </c>
      <c r="BF342" s="416" t="str">
        <f t="shared" si="233"/>
        <v/>
      </c>
      <c r="BG342" s="416" t="str">
        <f t="shared" si="234"/>
        <v/>
      </c>
      <c r="BH342" s="416" t="str">
        <f t="shared" si="235"/>
        <v/>
      </c>
      <c r="BI342" s="416" t="str">
        <f t="shared" si="236"/>
        <v/>
      </c>
      <c r="BJ342" s="416" t="str">
        <f t="shared" si="237"/>
        <v/>
      </c>
      <c r="BK342" s="416" t="str">
        <f t="shared" si="238"/>
        <v/>
      </c>
      <c r="BL342" s="416" t="str">
        <f t="shared" si="239"/>
        <v/>
      </c>
      <c r="BM342" s="416" t="str">
        <f t="shared" si="240"/>
        <v/>
      </c>
      <c r="BN342" s="416" t="str">
        <f t="shared" si="241"/>
        <v/>
      </c>
      <c r="BO342" s="416" t="str">
        <f t="shared" si="242"/>
        <v/>
      </c>
      <c r="BP342" s="416" t="str">
        <f t="shared" si="243"/>
        <v/>
      </c>
      <c r="BQ342" s="416" t="str">
        <f t="shared" si="244"/>
        <v/>
      </c>
      <c r="BR342" s="416" t="str">
        <f t="shared" si="245"/>
        <v/>
      </c>
      <c r="BS342" s="416" t="str">
        <f t="shared" si="246"/>
        <v/>
      </c>
      <c r="BT342" s="416" t="str">
        <f t="shared" si="247"/>
        <v/>
      </c>
      <c r="BU342" s="416" t="str">
        <f t="shared" si="248"/>
        <v/>
      </c>
      <c r="BV342" s="416" t="str">
        <f t="shared" si="249"/>
        <v/>
      </c>
      <c r="BW342" s="416" t="str">
        <f t="shared" si="250"/>
        <v/>
      </c>
      <c r="BX342" s="416" t="str">
        <f t="shared" si="251"/>
        <v/>
      </c>
      <c r="BY342" s="416" t="str">
        <f t="shared" si="252"/>
        <v/>
      </c>
      <c r="BZ342" s="416" t="str">
        <f t="shared" si="253"/>
        <v/>
      </c>
      <c r="CA342" s="416" t="str">
        <f t="shared" si="254"/>
        <v/>
      </c>
      <c r="CB342" s="416" t="str">
        <f t="shared" si="255"/>
        <v/>
      </c>
      <c r="CC342" s="416" t="str">
        <f t="shared" si="256"/>
        <v/>
      </c>
      <c r="CD342" s="416" t="str">
        <f t="shared" si="257"/>
        <v/>
      </c>
      <c r="CE342" s="416" t="str">
        <f t="shared" si="258"/>
        <v/>
      </c>
      <c r="CF342" s="416" t="str">
        <f t="shared" si="259"/>
        <v/>
      </c>
      <c r="CG342" s="416" t="str">
        <f t="shared" si="260"/>
        <v/>
      </c>
      <c r="CH342" s="416" t="str">
        <f t="shared" si="261"/>
        <v/>
      </c>
      <c r="CI342" s="416" t="str">
        <f t="shared" si="262"/>
        <v/>
      </c>
      <c r="CJ342" s="416" t="str">
        <f t="shared" si="263"/>
        <v/>
      </c>
      <c r="CK342" s="416" t="str">
        <f t="shared" si="264"/>
        <v/>
      </c>
    </row>
    <row r="343" spans="1:89">
      <c r="A343" s="3" t="e">
        <v>#VALUE!</v>
      </c>
      <c r="B343" s="3">
        <v>0</v>
      </c>
      <c r="C343" s="3" t="str">
        <v>MBRTU-0</v>
      </c>
      <c r="D343" s="3">
        <v>0</v>
      </c>
      <c r="E343" s="3">
        <v>0</v>
      </c>
      <c r="F343" s="3" t="e">
        <f t="shared" si="224"/>
        <v>#VALUE!</v>
      </c>
      <c r="G343" s="3" t="e">
        <f t="shared" si="221"/>
        <v>#VALUE!</v>
      </c>
      <c r="H343" s="50" t="e">
        <f t="shared" si="222"/>
        <v>#VALUE!</v>
      </c>
      <c r="I343" s="50" t="e">
        <f t="shared" si="223"/>
        <v>#VALUE!</v>
      </c>
      <c r="J343" s="3" t="e" cm="1">
        <f t="array" ref="J343">_xlfn.TEXTSPLIT(I343,CHAR(10),,TRUE,0)</f>
        <v>#VALUE!</v>
      </c>
      <c r="AX343" s="416" t="e">
        <f t="shared" si="225"/>
        <v>#VALUE!</v>
      </c>
      <c r="AY343" s="416" t="str">
        <f t="shared" si="226"/>
        <v/>
      </c>
      <c r="AZ343" s="416" t="str">
        <f t="shared" si="227"/>
        <v/>
      </c>
      <c r="BA343" s="416" t="str">
        <f t="shared" si="228"/>
        <v/>
      </c>
      <c r="BB343" s="416" t="str">
        <f t="shared" si="229"/>
        <v/>
      </c>
      <c r="BC343" s="416" t="str">
        <f t="shared" si="230"/>
        <v/>
      </c>
      <c r="BD343" s="416" t="str">
        <f t="shared" si="231"/>
        <v/>
      </c>
      <c r="BE343" s="416" t="str">
        <f t="shared" si="232"/>
        <v/>
      </c>
      <c r="BF343" s="416" t="str">
        <f t="shared" si="233"/>
        <v/>
      </c>
      <c r="BG343" s="416" t="str">
        <f t="shared" si="234"/>
        <v/>
      </c>
      <c r="BH343" s="416" t="str">
        <f t="shared" si="235"/>
        <v/>
      </c>
      <c r="BI343" s="416" t="str">
        <f t="shared" si="236"/>
        <v/>
      </c>
      <c r="BJ343" s="416" t="str">
        <f t="shared" si="237"/>
        <v/>
      </c>
      <c r="BK343" s="416" t="str">
        <f t="shared" si="238"/>
        <v/>
      </c>
      <c r="BL343" s="416" t="str">
        <f t="shared" si="239"/>
        <v/>
      </c>
      <c r="BM343" s="416" t="str">
        <f t="shared" si="240"/>
        <v/>
      </c>
      <c r="BN343" s="416" t="str">
        <f t="shared" si="241"/>
        <v/>
      </c>
      <c r="BO343" s="416" t="str">
        <f t="shared" si="242"/>
        <v/>
      </c>
      <c r="BP343" s="416" t="str">
        <f t="shared" si="243"/>
        <v/>
      </c>
      <c r="BQ343" s="416" t="str">
        <f t="shared" si="244"/>
        <v/>
      </c>
      <c r="BR343" s="416" t="str">
        <f t="shared" si="245"/>
        <v/>
      </c>
      <c r="BS343" s="416" t="str">
        <f t="shared" si="246"/>
        <v/>
      </c>
      <c r="BT343" s="416" t="str">
        <f t="shared" si="247"/>
        <v/>
      </c>
      <c r="BU343" s="416" t="str">
        <f t="shared" si="248"/>
        <v/>
      </c>
      <c r="BV343" s="416" t="str">
        <f t="shared" si="249"/>
        <v/>
      </c>
      <c r="BW343" s="416" t="str">
        <f t="shared" si="250"/>
        <v/>
      </c>
      <c r="BX343" s="416" t="str">
        <f t="shared" si="251"/>
        <v/>
      </c>
      <c r="BY343" s="416" t="str">
        <f t="shared" si="252"/>
        <v/>
      </c>
      <c r="BZ343" s="416" t="str">
        <f t="shared" si="253"/>
        <v/>
      </c>
      <c r="CA343" s="416" t="str">
        <f t="shared" si="254"/>
        <v/>
      </c>
      <c r="CB343" s="416" t="str">
        <f t="shared" si="255"/>
        <v/>
      </c>
      <c r="CC343" s="416" t="str">
        <f t="shared" si="256"/>
        <v/>
      </c>
      <c r="CD343" s="416" t="str">
        <f t="shared" si="257"/>
        <v/>
      </c>
      <c r="CE343" s="416" t="str">
        <f t="shared" si="258"/>
        <v/>
      </c>
      <c r="CF343" s="416" t="str">
        <f t="shared" si="259"/>
        <v/>
      </c>
      <c r="CG343" s="416" t="str">
        <f t="shared" si="260"/>
        <v/>
      </c>
      <c r="CH343" s="416" t="str">
        <f t="shared" si="261"/>
        <v/>
      </c>
      <c r="CI343" s="416" t="str">
        <f t="shared" si="262"/>
        <v/>
      </c>
      <c r="CJ343" s="416" t="str">
        <f t="shared" si="263"/>
        <v/>
      </c>
      <c r="CK343" s="416" t="str">
        <f t="shared" si="264"/>
        <v/>
      </c>
    </row>
    <row r="344" spans="1:89">
      <c r="A344" s="3" t="e">
        <v>#VALUE!</v>
      </c>
      <c r="B344" s="3">
        <v>0</v>
      </c>
      <c r="C344" s="3" t="str">
        <v>MBRTU-0</v>
      </c>
      <c r="D344" s="3">
        <v>0</v>
      </c>
      <c r="E344" s="3">
        <v>0</v>
      </c>
      <c r="F344" s="3" t="e">
        <f t="shared" si="224"/>
        <v>#VALUE!</v>
      </c>
      <c r="G344" s="3" t="e">
        <f t="shared" si="221"/>
        <v>#VALUE!</v>
      </c>
      <c r="H344" s="50" t="e">
        <f t="shared" si="222"/>
        <v>#VALUE!</v>
      </c>
      <c r="I344" s="50" t="e">
        <f t="shared" si="223"/>
        <v>#VALUE!</v>
      </c>
      <c r="J344" s="3" t="e" cm="1">
        <f t="array" ref="J344">_xlfn.TEXTSPLIT(I344,CHAR(10),,TRUE,0)</f>
        <v>#VALUE!</v>
      </c>
      <c r="AX344" s="416" t="e">
        <f t="shared" si="225"/>
        <v>#VALUE!</v>
      </c>
      <c r="AY344" s="416" t="str">
        <f t="shared" si="226"/>
        <v/>
      </c>
      <c r="AZ344" s="416" t="str">
        <f t="shared" si="227"/>
        <v/>
      </c>
      <c r="BA344" s="416" t="str">
        <f t="shared" si="228"/>
        <v/>
      </c>
      <c r="BB344" s="416" t="str">
        <f t="shared" si="229"/>
        <v/>
      </c>
      <c r="BC344" s="416" t="str">
        <f t="shared" si="230"/>
        <v/>
      </c>
      <c r="BD344" s="416" t="str">
        <f t="shared" si="231"/>
        <v/>
      </c>
      <c r="BE344" s="416" t="str">
        <f t="shared" si="232"/>
        <v/>
      </c>
      <c r="BF344" s="416" t="str">
        <f t="shared" si="233"/>
        <v/>
      </c>
      <c r="BG344" s="416" t="str">
        <f t="shared" si="234"/>
        <v/>
      </c>
      <c r="BH344" s="416" t="str">
        <f t="shared" si="235"/>
        <v/>
      </c>
      <c r="BI344" s="416" t="str">
        <f t="shared" si="236"/>
        <v/>
      </c>
      <c r="BJ344" s="416" t="str">
        <f t="shared" si="237"/>
        <v/>
      </c>
      <c r="BK344" s="416" t="str">
        <f t="shared" si="238"/>
        <v/>
      </c>
      <c r="BL344" s="416" t="str">
        <f t="shared" si="239"/>
        <v/>
      </c>
      <c r="BM344" s="416" t="str">
        <f t="shared" si="240"/>
        <v/>
      </c>
      <c r="BN344" s="416" t="str">
        <f t="shared" si="241"/>
        <v/>
      </c>
      <c r="BO344" s="416" t="str">
        <f t="shared" si="242"/>
        <v/>
      </c>
      <c r="BP344" s="416" t="str">
        <f t="shared" si="243"/>
        <v/>
      </c>
      <c r="BQ344" s="416" t="str">
        <f t="shared" si="244"/>
        <v/>
      </c>
      <c r="BR344" s="416" t="str">
        <f t="shared" si="245"/>
        <v/>
      </c>
      <c r="BS344" s="416" t="str">
        <f t="shared" si="246"/>
        <v/>
      </c>
      <c r="BT344" s="416" t="str">
        <f t="shared" si="247"/>
        <v/>
      </c>
      <c r="BU344" s="416" t="str">
        <f t="shared" si="248"/>
        <v/>
      </c>
      <c r="BV344" s="416" t="str">
        <f t="shared" si="249"/>
        <v/>
      </c>
      <c r="BW344" s="416" t="str">
        <f t="shared" si="250"/>
        <v/>
      </c>
      <c r="BX344" s="416" t="str">
        <f t="shared" si="251"/>
        <v/>
      </c>
      <c r="BY344" s="416" t="str">
        <f t="shared" si="252"/>
        <v/>
      </c>
      <c r="BZ344" s="416" t="str">
        <f t="shared" si="253"/>
        <v/>
      </c>
      <c r="CA344" s="416" t="str">
        <f t="shared" si="254"/>
        <v/>
      </c>
      <c r="CB344" s="416" t="str">
        <f t="shared" si="255"/>
        <v/>
      </c>
      <c r="CC344" s="416" t="str">
        <f t="shared" si="256"/>
        <v/>
      </c>
      <c r="CD344" s="416" t="str">
        <f t="shared" si="257"/>
        <v/>
      </c>
      <c r="CE344" s="416" t="str">
        <f t="shared" si="258"/>
        <v/>
      </c>
      <c r="CF344" s="416" t="str">
        <f t="shared" si="259"/>
        <v/>
      </c>
      <c r="CG344" s="416" t="str">
        <f t="shared" si="260"/>
        <v/>
      </c>
      <c r="CH344" s="416" t="str">
        <f t="shared" si="261"/>
        <v/>
      </c>
      <c r="CI344" s="416" t="str">
        <f t="shared" si="262"/>
        <v/>
      </c>
      <c r="CJ344" s="416" t="str">
        <f t="shared" si="263"/>
        <v/>
      </c>
      <c r="CK344" s="416" t="str">
        <f t="shared" si="264"/>
        <v/>
      </c>
    </row>
    <row r="345" spans="1:89">
      <c r="A345" s="3" t="e">
        <v>#VALUE!</v>
      </c>
      <c r="B345" s="3">
        <v>0</v>
      </c>
      <c r="C345" s="3" t="str">
        <v>MBRTU-0</v>
      </c>
      <c r="D345" s="3">
        <v>0</v>
      </c>
      <c r="E345" s="3">
        <v>0</v>
      </c>
      <c r="F345" s="3" t="e">
        <f t="shared" si="224"/>
        <v>#VALUE!</v>
      </c>
      <c r="G345" s="3" t="e">
        <f t="shared" si="221"/>
        <v>#VALUE!</v>
      </c>
      <c r="H345" s="50" t="e">
        <f t="shared" si="222"/>
        <v>#VALUE!</v>
      </c>
      <c r="I345" s="50" t="e">
        <f t="shared" si="223"/>
        <v>#VALUE!</v>
      </c>
      <c r="J345" s="3" t="e" cm="1">
        <f t="array" ref="J345">_xlfn.TEXTSPLIT(I345,CHAR(10),,TRUE,0)</f>
        <v>#VALUE!</v>
      </c>
      <c r="AX345" s="416" t="e">
        <f t="shared" si="225"/>
        <v>#VALUE!</v>
      </c>
      <c r="AY345" s="416" t="str">
        <f t="shared" si="226"/>
        <v/>
      </c>
      <c r="AZ345" s="416" t="str">
        <f t="shared" si="227"/>
        <v/>
      </c>
      <c r="BA345" s="416" t="str">
        <f t="shared" si="228"/>
        <v/>
      </c>
      <c r="BB345" s="416" t="str">
        <f t="shared" si="229"/>
        <v/>
      </c>
      <c r="BC345" s="416" t="str">
        <f t="shared" si="230"/>
        <v/>
      </c>
      <c r="BD345" s="416" t="str">
        <f t="shared" si="231"/>
        <v/>
      </c>
      <c r="BE345" s="416" t="str">
        <f t="shared" si="232"/>
        <v/>
      </c>
      <c r="BF345" s="416" t="str">
        <f t="shared" si="233"/>
        <v/>
      </c>
      <c r="BG345" s="416" t="str">
        <f t="shared" si="234"/>
        <v/>
      </c>
      <c r="BH345" s="416" t="str">
        <f t="shared" si="235"/>
        <v/>
      </c>
      <c r="BI345" s="416" t="str">
        <f t="shared" si="236"/>
        <v/>
      </c>
      <c r="BJ345" s="416" t="str">
        <f t="shared" si="237"/>
        <v/>
      </c>
      <c r="BK345" s="416" t="str">
        <f t="shared" si="238"/>
        <v/>
      </c>
      <c r="BL345" s="416" t="str">
        <f t="shared" si="239"/>
        <v/>
      </c>
      <c r="BM345" s="416" t="str">
        <f t="shared" si="240"/>
        <v/>
      </c>
      <c r="BN345" s="416" t="str">
        <f t="shared" si="241"/>
        <v/>
      </c>
      <c r="BO345" s="416" t="str">
        <f t="shared" si="242"/>
        <v/>
      </c>
      <c r="BP345" s="416" t="str">
        <f t="shared" si="243"/>
        <v/>
      </c>
      <c r="BQ345" s="416" t="str">
        <f t="shared" si="244"/>
        <v/>
      </c>
      <c r="BR345" s="416" t="str">
        <f t="shared" si="245"/>
        <v/>
      </c>
      <c r="BS345" s="416" t="str">
        <f t="shared" si="246"/>
        <v/>
      </c>
      <c r="BT345" s="416" t="str">
        <f t="shared" si="247"/>
        <v/>
      </c>
      <c r="BU345" s="416" t="str">
        <f t="shared" si="248"/>
        <v/>
      </c>
      <c r="BV345" s="416" t="str">
        <f t="shared" si="249"/>
        <v/>
      </c>
      <c r="BW345" s="416" t="str">
        <f t="shared" si="250"/>
        <v/>
      </c>
      <c r="BX345" s="416" t="str">
        <f t="shared" si="251"/>
        <v/>
      </c>
      <c r="BY345" s="416" t="str">
        <f t="shared" si="252"/>
        <v/>
      </c>
      <c r="BZ345" s="416" t="str">
        <f t="shared" si="253"/>
        <v/>
      </c>
      <c r="CA345" s="416" t="str">
        <f t="shared" si="254"/>
        <v/>
      </c>
      <c r="CB345" s="416" t="str">
        <f t="shared" si="255"/>
        <v/>
      </c>
      <c r="CC345" s="416" t="str">
        <f t="shared" si="256"/>
        <v/>
      </c>
      <c r="CD345" s="416" t="str">
        <f t="shared" si="257"/>
        <v/>
      </c>
      <c r="CE345" s="416" t="str">
        <f t="shared" si="258"/>
        <v/>
      </c>
      <c r="CF345" s="416" t="str">
        <f t="shared" si="259"/>
        <v/>
      </c>
      <c r="CG345" s="416" t="str">
        <f t="shared" si="260"/>
        <v/>
      </c>
      <c r="CH345" s="416" t="str">
        <f t="shared" si="261"/>
        <v/>
      </c>
      <c r="CI345" s="416" t="str">
        <f t="shared" si="262"/>
        <v/>
      </c>
      <c r="CJ345" s="416" t="str">
        <f t="shared" si="263"/>
        <v/>
      </c>
      <c r="CK345" s="416" t="str">
        <f t="shared" si="264"/>
        <v/>
      </c>
    </row>
    <row r="346" spans="1:89">
      <c r="A346" s="3" t="e">
        <v>#VALUE!</v>
      </c>
      <c r="B346" s="3">
        <v>0</v>
      </c>
      <c r="C346" s="3" t="str">
        <v>MBRTU-0</v>
      </c>
      <c r="D346" s="3">
        <v>0</v>
      </c>
      <c r="E346" s="3">
        <v>0</v>
      </c>
      <c r="F346" s="3" t="e">
        <f t="shared" si="224"/>
        <v>#VALUE!</v>
      </c>
      <c r="G346" s="3" t="e">
        <f t="shared" si="221"/>
        <v>#VALUE!</v>
      </c>
      <c r="H346" s="50" t="e">
        <f t="shared" si="222"/>
        <v>#VALUE!</v>
      </c>
      <c r="I346" s="50" t="e">
        <f t="shared" si="223"/>
        <v>#VALUE!</v>
      </c>
      <c r="J346" s="3" t="e" cm="1">
        <f t="array" ref="J346">_xlfn.TEXTSPLIT(I346,CHAR(10),,TRUE,0)</f>
        <v>#VALUE!</v>
      </c>
      <c r="AX346" s="416" t="e">
        <f t="shared" si="225"/>
        <v>#VALUE!</v>
      </c>
      <c r="AY346" s="416" t="str">
        <f t="shared" si="226"/>
        <v/>
      </c>
      <c r="AZ346" s="416" t="str">
        <f t="shared" si="227"/>
        <v/>
      </c>
      <c r="BA346" s="416" t="str">
        <f t="shared" si="228"/>
        <v/>
      </c>
      <c r="BB346" s="416" t="str">
        <f t="shared" si="229"/>
        <v/>
      </c>
      <c r="BC346" s="416" t="str">
        <f t="shared" si="230"/>
        <v/>
      </c>
      <c r="BD346" s="416" t="str">
        <f t="shared" si="231"/>
        <v/>
      </c>
      <c r="BE346" s="416" t="str">
        <f t="shared" si="232"/>
        <v/>
      </c>
      <c r="BF346" s="416" t="str">
        <f t="shared" si="233"/>
        <v/>
      </c>
      <c r="BG346" s="416" t="str">
        <f t="shared" si="234"/>
        <v/>
      </c>
      <c r="BH346" s="416" t="str">
        <f t="shared" si="235"/>
        <v/>
      </c>
      <c r="BI346" s="416" t="str">
        <f t="shared" si="236"/>
        <v/>
      </c>
      <c r="BJ346" s="416" t="str">
        <f t="shared" si="237"/>
        <v/>
      </c>
      <c r="BK346" s="416" t="str">
        <f t="shared" si="238"/>
        <v/>
      </c>
      <c r="BL346" s="416" t="str">
        <f t="shared" si="239"/>
        <v/>
      </c>
      <c r="BM346" s="416" t="str">
        <f t="shared" si="240"/>
        <v/>
      </c>
      <c r="BN346" s="416" t="str">
        <f t="shared" si="241"/>
        <v/>
      </c>
      <c r="BO346" s="416" t="str">
        <f t="shared" si="242"/>
        <v/>
      </c>
      <c r="BP346" s="416" t="str">
        <f t="shared" si="243"/>
        <v/>
      </c>
      <c r="BQ346" s="416" t="str">
        <f t="shared" si="244"/>
        <v/>
      </c>
      <c r="BR346" s="416" t="str">
        <f t="shared" si="245"/>
        <v/>
      </c>
      <c r="BS346" s="416" t="str">
        <f t="shared" si="246"/>
        <v/>
      </c>
      <c r="BT346" s="416" t="str">
        <f t="shared" si="247"/>
        <v/>
      </c>
      <c r="BU346" s="416" t="str">
        <f t="shared" si="248"/>
        <v/>
      </c>
      <c r="BV346" s="416" t="str">
        <f t="shared" si="249"/>
        <v/>
      </c>
      <c r="BW346" s="416" t="str">
        <f t="shared" si="250"/>
        <v/>
      </c>
      <c r="BX346" s="416" t="str">
        <f t="shared" si="251"/>
        <v/>
      </c>
      <c r="BY346" s="416" t="str">
        <f t="shared" si="252"/>
        <v/>
      </c>
      <c r="BZ346" s="416" t="str">
        <f t="shared" si="253"/>
        <v/>
      </c>
      <c r="CA346" s="416" t="str">
        <f t="shared" si="254"/>
        <v/>
      </c>
      <c r="CB346" s="416" t="str">
        <f t="shared" si="255"/>
        <v/>
      </c>
      <c r="CC346" s="416" t="str">
        <f t="shared" si="256"/>
        <v/>
      </c>
      <c r="CD346" s="416" t="str">
        <f t="shared" si="257"/>
        <v/>
      </c>
      <c r="CE346" s="416" t="str">
        <f t="shared" si="258"/>
        <v/>
      </c>
      <c r="CF346" s="416" t="str">
        <f t="shared" si="259"/>
        <v/>
      </c>
      <c r="CG346" s="416" t="str">
        <f t="shared" si="260"/>
        <v/>
      </c>
      <c r="CH346" s="416" t="str">
        <f t="shared" si="261"/>
        <v/>
      </c>
      <c r="CI346" s="416" t="str">
        <f t="shared" si="262"/>
        <v/>
      </c>
      <c r="CJ346" s="416" t="str">
        <f t="shared" si="263"/>
        <v/>
      </c>
      <c r="CK346" s="416" t="str">
        <f t="shared" si="264"/>
        <v/>
      </c>
    </row>
    <row r="347" spans="1:89">
      <c r="A347" s="3" t="e">
        <v>#VALUE!</v>
      </c>
      <c r="B347" s="3">
        <v>0</v>
      </c>
      <c r="C347" s="3" t="str">
        <v>MBRTU-0</v>
      </c>
      <c r="D347" s="3">
        <v>0</v>
      </c>
      <c r="E347" s="3">
        <v>0</v>
      </c>
      <c r="F347" s="3" t="e">
        <f t="shared" si="224"/>
        <v>#VALUE!</v>
      </c>
      <c r="G347" s="3" t="e">
        <f t="shared" si="221"/>
        <v>#VALUE!</v>
      </c>
      <c r="H347" s="50" t="e">
        <f t="shared" si="222"/>
        <v>#VALUE!</v>
      </c>
      <c r="I347" s="50" t="e">
        <f t="shared" si="223"/>
        <v>#VALUE!</v>
      </c>
      <c r="J347" s="3" t="e" cm="1">
        <f t="array" ref="J347">_xlfn.TEXTSPLIT(I347,CHAR(10),,TRUE,0)</f>
        <v>#VALUE!</v>
      </c>
      <c r="AX347" s="416" t="e">
        <f t="shared" si="225"/>
        <v>#VALUE!</v>
      </c>
      <c r="AY347" s="416" t="str">
        <f t="shared" si="226"/>
        <v/>
      </c>
      <c r="AZ347" s="416" t="str">
        <f t="shared" si="227"/>
        <v/>
      </c>
      <c r="BA347" s="416" t="str">
        <f t="shared" si="228"/>
        <v/>
      </c>
      <c r="BB347" s="416" t="str">
        <f t="shared" si="229"/>
        <v/>
      </c>
      <c r="BC347" s="416" t="str">
        <f t="shared" si="230"/>
        <v/>
      </c>
      <c r="BD347" s="416" t="str">
        <f t="shared" si="231"/>
        <v/>
      </c>
      <c r="BE347" s="416" t="str">
        <f t="shared" si="232"/>
        <v/>
      </c>
      <c r="BF347" s="416" t="str">
        <f t="shared" si="233"/>
        <v/>
      </c>
      <c r="BG347" s="416" t="str">
        <f t="shared" si="234"/>
        <v/>
      </c>
      <c r="BH347" s="416" t="str">
        <f t="shared" si="235"/>
        <v/>
      </c>
      <c r="BI347" s="416" t="str">
        <f t="shared" si="236"/>
        <v/>
      </c>
      <c r="BJ347" s="416" t="str">
        <f t="shared" si="237"/>
        <v/>
      </c>
      <c r="BK347" s="416" t="str">
        <f t="shared" si="238"/>
        <v/>
      </c>
      <c r="BL347" s="416" t="str">
        <f t="shared" si="239"/>
        <v/>
      </c>
      <c r="BM347" s="416" t="str">
        <f t="shared" si="240"/>
        <v/>
      </c>
      <c r="BN347" s="416" t="str">
        <f t="shared" si="241"/>
        <v/>
      </c>
      <c r="BO347" s="416" t="str">
        <f t="shared" si="242"/>
        <v/>
      </c>
      <c r="BP347" s="416" t="str">
        <f t="shared" si="243"/>
        <v/>
      </c>
      <c r="BQ347" s="416" t="str">
        <f t="shared" si="244"/>
        <v/>
      </c>
      <c r="BR347" s="416" t="str">
        <f t="shared" si="245"/>
        <v/>
      </c>
      <c r="BS347" s="416" t="str">
        <f t="shared" si="246"/>
        <v/>
      </c>
      <c r="BT347" s="416" t="str">
        <f t="shared" si="247"/>
        <v/>
      </c>
      <c r="BU347" s="416" t="str">
        <f t="shared" si="248"/>
        <v/>
      </c>
      <c r="BV347" s="416" t="str">
        <f t="shared" si="249"/>
        <v/>
      </c>
      <c r="BW347" s="416" t="str">
        <f t="shared" si="250"/>
        <v/>
      </c>
      <c r="BX347" s="416" t="str">
        <f t="shared" si="251"/>
        <v/>
      </c>
      <c r="BY347" s="416" t="str">
        <f t="shared" si="252"/>
        <v/>
      </c>
      <c r="BZ347" s="416" t="str">
        <f t="shared" si="253"/>
        <v/>
      </c>
      <c r="CA347" s="416" t="str">
        <f t="shared" si="254"/>
        <v/>
      </c>
      <c r="CB347" s="416" t="str">
        <f t="shared" si="255"/>
        <v/>
      </c>
      <c r="CC347" s="416" t="str">
        <f t="shared" si="256"/>
        <v/>
      </c>
      <c r="CD347" s="416" t="str">
        <f t="shared" si="257"/>
        <v/>
      </c>
      <c r="CE347" s="416" t="str">
        <f t="shared" si="258"/>
        <v/>
      </c>
      <c r="CF347" s="416" t="str">
        <f t="shared" si="259"/>
        <v/>
      </c>
      <c r="CG347" s="416" t="str">
        <f t="shared" si="260"/>
        <v/>
      </c>
      <c r="CH347" s="416" t="str">
        <f t="shared" si="261"/>
        <v/>
      </c>
      <c r="CI347" s="416" t="str">
        <f t="shared" si="262"/>
        <v/>
      </c>
      <c r="CJ347" s="416" t="str">
        <f t="shared" si="263"/>
        <v/>
      </c>
      <c r="CK347" s="416" t="str">
        <f t="shared" si="264"/>
        <v/>
      </c>
    </row>
    <row r="348" spans="1:89">
      <c r="A348" s="3" t="e">
        <v>#VALUE!</v>
      </c>
      <c r="B348" s="3">
        <v>0</v>
      </c>
      <c r="C348" s="3" t="str">
        <v>MBRTU-0</v>
      </c>
      <c r="D348" s="3">
        <v>0</v>
      </c>
      <c r="E348" s="3">
        <v>0</v>
      </c>
      <c r="F348" s="3" t="e">
        <f t="shared" si="224"/>
        <v>#VALUE!</v>
      </c>
      <c r="G348" s="3" t="e">
        <f t="shared" si="221"/>
        <v>#VALUE!</v>
      </c>
      <c r="H348" s="50" t="e">
        <f t="shared" si="222"/>
        <v>#VALUE!</v>
      </c>
      <c r="I348" s="50" t="e">
        <f t="shared" si="223"/>
        <v>#VALUE!</v>
      </c>
      <c r="J348" s="3" t="e" cm="1">
        <f t="array" ref="J348">_xlfn.TEXTSPLIT(I348,CHAR(10),,TRUE,0)</f>
        <v>#VALUE!</v>
      </c>
      <c r="AX348" s="416" t="e">
        <f t="shared" si="225"/>
        <v>#VALUE!</v>
      </c>
      <c r="AY348" s="416" t="str">
        <f t="shared" si="226"/>
        <v/>
      </c>
      <c r="AZ348" s="416" t="str">
        <f t="shared" si="227"/>
        <v/>
      </c>
      <c r="BA348" s="416" t="str">
        <f t="shared" si="228"/>
        <v/>
      </c>
      <c r="BB348" s="416" t="str">
        <f t="shared" si="229"/>
        <v/>
      </c>
      <c r="BC348" s="416" t="str">
        <f t="shared" si="230"/>
        <v/>
      </c>
      <c r="BD348" s="416" t="str">
        <f t="shared" si="231"/>
        <v/>
      </c>
      <c r="BE348" s="416" t="str">
        <f t="shared" si="232"/>
        <v/>
      </c>
      <c r="BF348" s="416" t="str">
        <f t="shared" si="233"/>
        <v/>
      </c>
      <c r="BG348" s="416" t="str">
        <f t="shared" si="234"/>
        <v/>
      </c>
      <c r="BH348" s="416" t="str">
        <f t="shared" si="235"/>
        <v/>
      </c>
      <c r="BI348" s="416" t="str">
        <f t="shared" si="236"/>
        <v/>
      </c>
      <c r="BJ348" s="416" t="str">
        <f t="shared" si="237"/>
        <v/>
      </c>
      <c r="BK348" s="416" t="str">
        <f t="shared" si="238"/>
        <v/>
      </c>
      <c r="BL348" s="416" t="str">
        <f t="shared" si="239"/>
        <v/>
      </c>
      <c r="BM348" s="416" t="str">
        <f t="shared" si="240"/>
        <v/>
      </c>
      <c r="BN348" s="416" t="str">
        <f t="shared" si="241"/>
        <v/>
      </c>
      <c r="BO348" s="416" t="str">
        <f t="shared" si="242"/>
        <v/>
      </c>
      <c r="BP348" s="416" t="str">
        <f t="shared" si="243"/>
        <v/>
      </c>
      <c r="BQ348" s="416" t="str">
        <f t="shared" si="244"/>
        <v/>
      </c>
      <c r="BR348" s="416" t="str">
        <f t="shared" si="245"/>
        <v/>
      </c>
      <c r="BS348" s="416" t="str">
        <f t="shared" si="246"/>
        <v/>
      </c>
      <c r="BT348" s="416" t="str">
        <f t="shared" si="247"/>
        <v/>
      </c>
      <c r="BU348" s="416" t="str">
        <f t="shared" si="248"/>
        <v/>
      </c>
      <c r="BV348" s="416" t="str">
        <f t="shared" si="249"/>
        <v/>
      </c>
      <c r="BW348" s="416" t="str">
        <f t="shared" si="250"/>
        <v/>
      </c>
      <c r="BX348" s="416" t="str">
        <f t="shared" si="251"/>
        <v/>
      </c>
      <c r="BY348" s="416" t="str">
        <f t="shared" si="252"/>
        <v/>
      </c>
      <c r="BZ348" s="416" t="str">
        <f t="shared" si="253"/>
        <v/>
      </c>
      <c r="CA348" s="416" t="str">
        <f t="shared" si="254"/>
        <v/>
      </c>
      <c r="CB348" s="416" t="str">
        <f t="shared" si="255"/>
        <v/>
      </c>
      <c r="CC348" s="416" t="str">
        <f t="shared" si="256"/>
        <v/>
      </c>
      <c r="CD348" s="416" t="str">
        <f t="shared" si="257"/>
        <v/>
      </c>
      <c r="CE348" s="416" t="str">
        <f t="shared" si="258"/>
        <v/>
      </c>
      <c r="CF348" s="416" t="str">
        <f t="shared" si="259"/>
        <v/>
      </c>
      <c r="CG348" s="416" t="str">
        <f t="shared" si="260"/>
        <v/>
      </c>
      <c r="CH348" s="416" t="str">
        <f t="shared" si="261"/>
        <v/>
      </c>
      <c r="CI348" s="416" t="str">
        <f t="shared" si="262"/>
        <v/>
      </c>
      <c r="CJ348" s="416" t="str">
        <f t="shared" si="263"/>
        <v/>
      </c>
      <c r="CK348" s="416" t="str">
        <f t="shared" si="264"/>
        <v/>
      </c>
    </row>
    <row r="349" spans="1:89">
      <c r="A349" s="3" t="e">
        <v>#VALUE!</v>
      </c>
      <c r="B349" s="3">
        <v>0</v>
      </c>
      <c r="C349" s="3" t="str">
        <v>MBRTU-0</v>
      </c>
      <c r="D349" s="3">
        <v>0</v>
      </c>
      <c r="E349" s="3">
        <v>0</v>
      </c>
      <c r="F349" s="3" t="e">
        <f t="shared" si="224"/>
        <v>#VALUE!</v>
      </c>
      <c r="G349" s="3" t="e">
        <f t="shared" si="221"/>
        <v>#VALUE!</v>
      </c>
      <c r="H349" s="50" t="e">
        <f t="shared" si="222"/>
        <v>#VALUE!</v>
      </c>
      <c r="I349" s="50" t="e">
        <f t="shared" si="223"/>
        <v>#VALUE!</v>
      </c>
      <c r="J349" s="3" t="e" cm="1">
        <f t="array" ref="J349">_xlfn.TEXTSPLIT(I349,CHAR(10),,TRUE,0)</f>
        <v>#VALUE!</v>
      </c>
      <c r="AX349" s="416" t="e">
        <f t="shared" si="225"/>
        <v>#VALUE!</v>
      </c>
      <c r="AY349" s="416" t="str">
        <f t="shared" si="226"/>
        <v/>
      </c>
      <c r="AZ349" s="416" t="str">
        <f t="shared" si="227"/>
        <v/>
      </c>
      <c r="BA349" s="416" t="str">
        <f t="shared" si="228"/>
        <v/>
      </c>
      <c r="BB349" s="416" t="str">
        <f t="shared" si="229"/>
        <v/>
      </c>
      <c r="BC349" s="416" t="str">
        <f t="shared" si="230"/>
        <v/>
      </c>
      <c r="BD349" s="416" t="str">
        <f t="shared" si="231"/>
        <v/>
      </c>
      <c r="BE349" s="416" t="str">
        <f t="shared" si="232"/>
        <v/>
      </c>
      <c r="BF349" s="416" t="str">
        <f t="shared" si="233"/>
        <v/>
      </c>
      <c r="BG349" s="416" t="str">
        <f t="shared" si="234"/>
        <v/>
      </c>
      <c r="BH349" s="416" t="str">
        <f t="shared" si="235"/>
        <v/>
      </c>
      <c r="BI349" s="416" t="str">
        <f t="shared" si="236"/>
        <v/>
      </c>
      <c r="BJ349" s="416" t="str">
        <f t="shared" si="237"/>
        <v/>
      </c>
      <c r="BK349" s="416" t="str">
        <f t="shared" si="238"/>
        <v/>
      </c>
      <c r="BL349" s="416" t="str">
        <f t="shared" si="239"/>
        <v/>
      </c>
      <c r="BM349" s="416" t="str">
        <f t="shared" si="240"/>
        <v/>
      </c>
      <c r="BN349" s="416" t="str">
        <f t="shared" si="241"/>
        <v/>
      </c>
      <c r="BO349" s="416" t="str">
        <f t="shared" si="242"/>
        <v/>
      </c>
      <c r="BP349" s="416" t="str">
        <f t="shared" si="243"/>
        <v/>
      </c>
      <c r="BQ349" s="416" t="str">
        <f t="shared" si="244"/>
        <v/>
      </c>
      <c r="BR349" s="416" t="str">
        <f t="shared" si="245"/>
        <v/>
      </c>
      <c r="BS349" s="416" t="str">
        <f t="shared" si="246"/>
        <v/>
      </c>
      <c r="BT349" s="416" t="str">
        <f t="shared" si="247"/>
        <v/>
      </c>
      <c r="BU349" s="416" t="str">
        <f t="shared" si="248"/>
        <v/>
      </c>
      <c r="BV349" s="416" t="str">
        <f t="shared" si="249"/>
        <v/>
      </c>
      <c r="BW349" s="416" t="str">
        <f t="shared" si="250"/>
        <v/>
      </c>
      <c r="BX349" s="416" t="str">
        <f t="shared" si="251"/>
        <v/>
      </c>
      <c r="BY349" s="416" t="str">
        <f t="shared" si="252"/>
        <v/>
      </c>
      <c r="BZ349" s="416" t="str">
        <f t="shared" si="253"/>
        <v/>
      </c>
      <c r="CA349" s="416" t="str">
        <f t="shared" si="254"/>
        <v/>
      </c>
      <c r="CB349" s="416" t="str">
        <f t="shared" si="255"/>
        <v/>
      </c>
      <c r="CC349" s="416" t="str">
        <f t="shared" si="256"/>
        <v/>
      </c>
      <c r="CD349" s="416" t="str">
        <f t="shared" si="257"/>
        <v/>
      </c>
      <c r="CE349" s="416" t="str">
        <f t="shared" si="258"/>
        <v/>
      </c>
      <c r="CF349" s="416" t="str">
        <f t="shared" si="259"/>
        <v/>
      </c>
      <c r="CG349" s="416" t="str">
        <f t="shared" si="260"/>
        <v/>
      </c>
      <c r="CH349" s="416" t="str">
        <f t="shared" si="261"/>
        <v/>
      </c>
      <c r="CI349" s="416" t="str">
        <f t="shared" si="262"/>
        <v/>
      </c>
      <c r="CJ349" s="416" t="str">
        <f t="shared" si="263"/>
        <v/>
      </c>
      <c r="CK349" s="416" t="str">
        <f t="shared" si="264"/>
        <v/>
      </c>
    </row>
    <row r="350" spans="1:89">
      <c r="A350" s="3" t="e">
        <v>#VALUE!</v>
      </c>
      <c r="B350" s="3">
        <v>0</v>
      </c>
      <c r="C350" s="3" t="str">
        <v>MBRTU-0</v>
      </c>
      <c r="D350" s="3">
        <v>0</v>
      </c>
      <c r="E350" s="3">
        <v>0</v>
      </c>
      <c r="F350" s="3" t="e">
        <f t="shared" si="224"/>
        <v>#VALUE!</v>
      </c>
      <c r="G350" s="3" t="e">
        <f t="shared" si="221"/>
        <v>#VALUE!</v>
      </c>
      <c r="H350" s="50" t="e">
        <f t="shared" si="222"/>
        <v>#VALUE!</v>
      </c>
      <c r="I350" s="50" t="e">
        <f t="shared" si="223"/>
        <v>#VALUE!</v>
      </c>
      <c r="J350" s="3" t="e" cm="1">
        <f t="array" ref="J350">_xlfn.TEXTSPLIT(I350,CHAR(10),,TRUE,0)</f>
        <v>#VALUE!</v>
      </c>
      <c r="AX350" s="416" t="e">
        <f t="shared" si="225"/>
        <v>#VALUE!</v>
      </c>
      <c r="AY350" s="416" t="str">
        <f t="shared" si="226"/>
        <v/>
      </c>
      <c r="AZ350" s="416" t="str">
        <f t="shared" si="227"/>
        <v/>
      </c>
      <c r="BA350" s="416" t="str">
        <f t="shared" si="228"/>
        <v/>
      </c>
      <c r="BB350" s="416" t="str">
        <f t="shared" si="229"/>
        <v/>
      </c>
      <c r="BC350" s="416" t="str">
        <f t="shared" si="230"/>
        <v/>
      </c>
      <c r="BD350" s="416" t="str">
        <f t="shared" si="231"/>
        <v/>
      </c>
      <c r="BE350" s="416" t="str">
        <f t="shared" si="232"/>
        <v/>
      </c>
      <c r="BF350" s="416" t="str">
        <f t="shared" si="233"/>
        <v/>
      </c>
      <c r="BG350" s="416" t="str">
        <f t="shared" si="234"/>
        <v/>
      </c>
      <c r="BH350" s="416" t="str">
        <f t="shared" si="235"/>
        <v/>
      </c>
      <c r="BI350" s="416" t="str">
        <f t="shared" si="236"/>
        <v/>
      </c>
      <c r="BJ350" s="416" t="str">
        <f t="shared" si="237"/>
        <v/>
      </c>
      <c r="BK350" s="416" t="str">
        <f t="shared" si="238"/>
        <v/>
      </c>
      <c r="BL350" s="416" t="str">
        <f t="shared" si="239"/>
        <v/>
      </c>
      <c r="BM350" s="416" t="str">
        <f t="shared" si="240"/>
        <v/>
      </c>
      <c r="BN350" s="416" t="str">
        <f t="shared" si="241"/>
        <v/>
      </c>
      <c r="BO350" s="416" t="str">
        <f t="shared" si="242"/>
        <v/>
      </c>
      <c r="BP350" s="416" t="str">
        <f t="shared" si="243"/>
        <v/>
      </c>
      <c r="BQ350" s="416" t="str">
        <f t="shared" si="244"/>
        <v/>
      </c>
      <c r="BR350" s="416" t="str">
        <f t="shared" si="245"/>
        <v/>
      </c>
      <c r="BS350" s="416" t="str">
        <f t="shared" si="246"/>
        <v/>
      </c>
      <c r="BT350" s="416" t="str">
        <f t="shared" si="247"/>
        <v/>
      </c>
      <c r="BU350" s="416" t="str">
        <f t="shared" si="248"/>
        <v/>
      </c>
      <c r="BV350" s="416" t="str">
        <f t="shared" si="249"/>
        <v/>
      </c>
      <c r="BW350" s="416" t="str">
        <f t="shared" si="250"/>
        <v/>
      </c>
      <c r="BX350" s="416" t="str">
        <f t="shared" si="251"/>
        <v/>
      </c>
      <c r="BY350" s="416" t="str">
        <f t="shared" si="252"/>
        <v/>
      </c>
      <c r="BZ350" s="416" t="str">
        <f t="shared" si="253"/>
        <v/>
      </c>
      <c r="CA350" s="416" t="str">
        <f t="shared" si="254"/>
        <v/>
      </c>
      <c r="CB350" s="416" t="str">
        <f t="shared" si="255"/>
        <v/>
      </c>
      <c r="CC350" s="416" t="str">
        <f t="shared" si="256"/>
        <v/>
      </c>
      <c r="CD350" s="416" t="str">
        <f t="shared" si="257"/>
        <v/>
      </c>
      <c r="CE350" s="416" t="str">
        <f t="shared" si="258"/>
        <v/>
      </c>
      <c r="CF350" s="416" t="str">
        <f t="shared" si="259"/>
        <v/>
      </c>
      <c r="CG350" s="416" t="str">
        <f t="shared" si="260"/>
        <v/>
      </c>
      <c r="CH350" s="416" t="str">
        <f t="shared" si="261"/>
        <v/>
      </c>
      <c r="CI350" s="416" t="str">
        <f t="shared" si="262"/>
        <v/>
      </c>
      <c r="CJ350" s="416" t="str">
        <f t="shared" si="263"/>
        <v/>
      </c>
      <c r="CK350" s="416" t="str">
        <f t="shared" si="264"/>
        <v/>
      </c>
    </row>
    <row r="351" spans="1:89">
      <c r="A351" s="3" t="e">
        <v>#VALUE!</v>
      </c>
      <c r="B351" s="3">
        <v>0</v>
      </c>
      <c r="C351" s="3" t="str">
        <v>MBRTU-0</v>
      </c>
      <c r="D351" s="3">
        <v>0</v>
      </c>
      <c r="E351" s="3">
        <v>0</v>
      </c>
      <c r="F351" s="3" t="e">
        <f t="shared" si="224"/>
        <v>#VALUE!</v>
      </c>
      <c r="G351" s="3" t="e">
        <f t="shared" si="221"/>
        <v>#VALUE!</v>
      </c>
      <c r="H351" s="50" t="e">
        <f t="shared" si="222"/>
        <v>#VALUE!</v>
      </c>
      <c r="I351" s="50" t="e">
        <f t="shared" si="223"/>
        <v>#VALUE!</v>
      </c>
      <c r="J351" s="3" t="e" cm="1">
        <f t="array" ref="J351">_xlfn.TEXTSPLIT(I351,CHAR(10),,TRUE,0)</f>
        <v>#VALUE!</v>
      </c>
      <c r="AX351" s="416" t="e">
        <f t="shared" si="225"/>
        <v>#VALUE!</v>
      </c>
      <c r="AY351" s="416" t="str">
        <f t="shared" si="226"/>
        <v/>
      </c>
      <c r="AZ351" s="416" t="str">
        <f t="shared" si="227"/>
        <v/>
      </c>
      <c r="BA351" s="416" t="str">
        <f t="shared" si="228"/>
        <v/>
      </c>
      <c r="BB351" s="416" t="str">
        <f t="shared" si="229"/>
        <v/>
      </c>
      <c r="BC351" s="416" t="str">
        <f t="shared" si="230"/>
        <v/>
      </c>
      <c r="BD351" s="416" t="str">
        <f t="shared" si="231"/>
        <v/>
      </c>
      <c r="BE351" s="416" t="str">
        <f t="shared" si="232"/>
        <v/>
      </c>
      <c r="BF351" s="416" t="str">
        <f t="shared" si="233"/>
        <v/>
      </c>
      <c r="BG351" s="416" t="str">
        <f t="shared" si="234"/>
        <v/>
      </c>
      <c r="BH351" s="416" t="str">
        <f t="shared" si="235"/>
        <v/>
      </c>
      <c r="BI351" s="416" t="str">
        <f t="shared" si="236"/>
        <v/>
      </c>
      <c r="BJ351" s="416" t="str">
        <f t="shared" si="237"/>
        <v/>
      </c>
      <c r="BK351" s="416" t="str">
        <f t="shared" si="238"/>
        <v/>
      </c>
      <c r="BL351" s="416" t="str">
        <f t="shared" si="239"/>
        <v/>
      </c>
      <c r="BM351" s="416" t="str">
        <f t="shared" si="240"/>
        <v/>
      </c>
      <c r="BN351" s="416" t="str">
        <f t="shared" si="241"/>
        <v/>
      </c>
      <c r="BO351" s="416" t="str">
        <f t="shared" si="242"/>
        <v/>
      </c>
      <c r="BP351" s="416" t="str">
        <f t="shared" si="243"/>
        <v/>
      </c>
      <c r="BQ351" s="416" t="str">
        <f t="shared" si="244"/>
        <v/>
      </c>
      <c r="BR351" s="416" t="str">
        <f t="shared" si="245"/>
        <v/>
      </c>
      <c r="BS351" s="416" t="str">
        <f t="shared" si="246"/>
        <v/>
      </c>
      <c r="BT351" s="416" t="str">
        <f t="shared" si="247"/>
        <v/>
      </c>
      <c r="BU351" s="416" t="str">
        <f t="shared" si="248"/>
        <v/>
      </c>
      <c r="BV351" s="416" t="str">
        <f t="shared" si="249"/>
        <v/>
      </c>
      <c r="BW351" s="416" t="str">
        <f t="shared" si="250"/>
        <v/>
      </c>
      <c r="BX351" s="416" t="str">
        <f t="shared" si="251"/>
        <v/>
      </c>
      <c r="BY351" s="416" t="str">
        <f t="shared" si="252"/>
        <v/>
      </c>
      <c r="BZ351" s="416" t="str">
        <f t="shared" si="253"/>
        <v/>
      </c>
      <c r="CA351" s="416" t="str">
        <f t="shared" si="254"/>
        <v/>
      </c>
      <c r="CB351" s="416" t="str">
        <f t="shared" si="255"/>
        <v/>
      </c>
      <c r="CC351" s="416" t="str">
        <f t="shared" si="256"/>
        <v/>
      </c>
      <c r="CD351" s="416" t="str">
        <f t="shared" si="257"/>
        <v/>
      </c>
      <c r="CE351" s="416" t="str">
        <f t="shared" si="258"/>
        <v/>
      </c>
      <c r="CF351" s="416" t="str">
        <f t="shared" si="259"/>
        <v/>
      </c>
      <c r="CG351" s="416" t="str">
        <f t="shared" si="260"/>
        <v/>
      </c>
      <c r="CH351" s="416" t="str">
        <f t="shared" si="261"/>
        <v/>
      </c>
      <c r="CI351" s="416" t="str">
        <f t="shared" si="262"/>
        <v/>
      </c>
      <c r="CJ351" s="416" t="str">
        <f t="shared" si="263"/>
        <v/>
      </c>
      <c r="CK351" s="416" t="str">
        <f t="shared" si="264"/>
        <v/>
      </c>
    </row>
    <row r="352" spans="1:89">
      <c r="A352" s="3" t="e">
        <v>#VALUE!</v>
      </c>
      <c r="B352" s="3">
        <v>0</v>
      </c>
      <c r="C352" s="3" t="str">
        <v>MBRTU-0</v>
      </c>
      <c r="D352" s="3">
        <v>0</v>
      </c>
      <c r="E352" s="3">
        <v>0</v>
      </c>
      <c r="F352" s="3" t="e">
        <f t="shared" si="224"/>
        <v>#VALUE!</v>
      </c>
      <c r="G352" s="3" t="e">
        <f t="shared" si="221"/>
        <v>#VALUE!</v>
      </c>
      <c r="H352" s="50" t="e">
        <f t="shared" si="222"/>
        <v>#VALUE!</v>
      </c>
      <c r="I352" s="50" t="e">
        <f t="shared" si="223"/>
        <v>#VALUE!</v>
      </c>
      <c r="J352" s="3" t="e" cm="1">
        <f t="array" ref="J352">_xlfn.TEXTSPLIT(I352,CHAR(10),,TRUE,0)</f>
        <v>#VALUE!</v>
      </c>
      <c r="AX352" s="416" t="e">
        <f t="shared" si="225"/>
        <v>#VALUE!</v>
      </c>
      <c r="AY352" s="416" t="str">
        <f t="shared" si="226"/>
        <v/>
      </c>
      <c r="AZ352" s="416" t="str">
        <f t="shared" si="227"/>
        <v/>
      </c>
      <c r="BA352" s="416" t="str">
        <f t="shared" si="228"/>
        <v/>
      </c>
      <c r="BB352" s="416" t="str">
        <f t="shared" si="229"/>
        <v/>
      </c>
      <c r="BC352" s="416" t="str">
        <f t="shared" si="230"/>
        <v/>
      </c>
      <c r="BD352" s="416" t="str">
        <f t="shared" si="231"/>
        <v/>
      </c>
      <c r="BE352" s="416" t="str">
        <f t="shared" si="232"/>
        <v/>
      </c>
      <c r="BF352" s="416" t="str">
        <f t="shared" si="233"/>
        <v/>
      </c>
      <c r="BG352" s="416" t="str">
        <f t="shared" si="234"/>
        <v/>
      </c>
      <c r="BH352" s="416" t="str">
        <f t="shared" si="235"/>
        <v/>
      </c>
      <c r="BI352" s="416" t="str">
        <f t="shared" si="236"/>
        <v/>
      </c>
      <c r="BJ352" s="416" t="str">
        <f t="shared" si="237"/>
        <v/>
      </c>
      <c r="BK352" s="416" t="str">
        <f t="shared" si="238"/>
        <v/>
      </c>
      <c r="BL352" s="416" t="str">
        <f t="shared" si="239"/>
        <v/>
      </c>
      <c r="BM352" s="416" t="str">
        <f t="shared" si="240"/>
        <v/>
      </c>
      <c r="BN352" s="416" t="str">
        <f t="shared" si="241"/>
        <v/>
      </c>
      <c r="BO352" s="416" t="str">
        <f t="shared" si="242"/>
        <v/>
      </c>
      <c r="BP352" s="416" t="str">
        <f t="shared" si="243"/>
        <v/>
      </c>
      <c r="BQ352" s="416" t="str">
        <f t="shared" si="244"/>
        <v/>
      </c>
      <c r="BR352" s="416" t="str">
        <f t="shared" si="245"/>
        <v/>
      </c>
      <c r="BS352" s="416" t="str">
        <f t="shared" si="246"/>
        <v/>
      </c>
      <c r="BT352" s="416" t="str">
        <f t="shared" si="247"/>
        <v/>
      </c>
      <c r="BU352" s="416" t="str">
        <f t="shared" si="248"/>
        <v/>
      </c>
      <c r="BV352" s="416" t="str">
        <f t="shared" si="249"/>
        <v/>
      </c>
      <c r="BW352" s="416" t="str">
        <f t="shared" si="250"/>
        <v/>
      </c>
      <c r="BX352" s="416" t="str">
        <f t="shared" si="251"/>
        <v/>
      </c>
      <c r="BY352" s="416" t="str">
        <f t="shared" si="252"/>
        <v/>
      </c>
      <c r="BZ352" s="416" t="str">
        <f t="shared" si="253"/>
        <v/>
      </c>
      <c r="CA352" s="416" t="str">
        <f t="shared" si="254"/>
        <v/>
      </c>
      <c r="CB352" s="416" t="str">
        <f t="shared" si="255"/>
        <v/>
      </c>
      <c r="CC352" s="416" t="str">
        <f t="shared" si="256"/>
        <v/>
      </c>
      <c r="CD352" s="416" t="str">
        <f t="shared" si="257"/>
        <v/>
      </c>
      <c r="CE352" s="416" t="str">
        <f t="shared" si="258"/>
        <v/>
      </c>
      <c r="CF352" s="416" t="str">
        <f t="shared" si="259"/>
        <v/>
      </c>
      <c r="CG352" s="416" t="str">
        <f t="shared" si="260"/>
        <v/>
      </c>
      <c r="CH352" s="416" t="str">
        <f t="shared" si="261"/>
        <v/>
      </c>
      <c r="CI352" s="416" t="str">
        <f t="shared" si="262"/>
        <v/>
      </c>
      <c r="CJ352" s="416" t="str">
        <f t="shared" si="263"/>
        <v/>
      </c>
      <c r="CK352" s="416" t="str">
        <f t="shared" si="264"/>
        <v/>
      </c>
    </row>
    <row r="353" spans="1:89">
      <c r="A353" s="3" t="e">
        <v>#VALUE!</v>
      </c>
      <c r="B353" s="3">
        <v>0</v>
      </c>
      <c r="C353" s="3" t="str">
        <v>MBRTU-0</v>
      </c>
      <c r="D353" s="3">
        <v>0</v>
      </c>
      <c r="E353" s="3">
        <v>0</v>
      </c>
      <c r="F353" s="3" t="e">
        <f t="shared" si="224"/>
        <v>#VALUE!</v>
      </c>
      <c r="G353" s="3" t="e">
        <f t="shared" si="221"/>
        <v>#VALUE!</v>
      </c>
      <c r="H353" s="50" t="e">
        <f t="shared" si="222"/>
        <v>#VALUE!</v>
      </c>
      <c r="I353" s="50" t="e">
        <f t="shared" si="223"/>
        <v>#VALUE!</v>
      </c>
      <c r="J353" s="3" t="e" cm="1">
        <f t="array" ref="J353">_xlfn.TEXTSPLIT(I353,CHAR(10),,TRUE,0)</f>
        <v>#VALUE!</v>
      </c>
      <c r="AX353" s="416" t="e">
        <f t="shared" si="225"/>
        <v>#VALUE!</v>
      </c>
      <c r="AY353" s="416" t="str">
        <f t="shared" si="226"/>
        <v/>
      </c>
      <c r="AZ353" s="416" t="str">
        <f t="shared" si="227"/>
        <v/>
      </c>
      <c r="BA353" s="416" t="str">
        <f t="shared" si="228"/>
        <v/>
      </c>
      <c r="BB353" s="416" t="str">
        <f t="shared" si="229"/>
        <v/>
      </c>
      <c r="BC353" s="416" t="str">
        <f t="shared" si="230"/>
        <v/>
      </c>
      <c r="BD353" s="416" t="str">
        <f t="shared" si="231"/>
        <v/>
      </c>
      <c r="BE353" s="416" t="str">
        <f t="shared" si="232"/>
        <v/>
      </c>
      <c r="BF353" s="416" t="str">
        <f t="shared" si="233"/>
        <v/>
      </c>
      <c r="BG353" s="416" t="str">
        <f t="shared" si="234"/>
        <v/>
      </c>
      <c r="BH353" s="416" t="str">
        <f t="shared" si="235"/>
        <v/>
      </c>
      <c r="BI353" s="416" t="str">
        <f t="shared" si="236"/>
        <v/>
      </c>
      <c r="BJ353" s="416" t="str">
        <f t="shared" si="237"/>
        <v/>
      </c>
      <c r="BK353" s="416" t="str">
        <f t="shared" si="238"/>
        <v/>
      </c>
      <c r="BL353" s="416" t="str">
        <f t="shared" si="239"/>
        <v/>
      </c>
      <c r="BM353" s="416" t="str">
        <f t="shared" si="240"/>
        <v/>
      </c>
      <c r="BN353" s="416" t="str">
        <f t="shared" si="241"/>
        <v/>
      </c>
      <c r="BO353" s="416" t="str">
        <f t="shared" si="242"/>
        <v/>
      </c>
      <c r="BP353" s="416" t="str">
        <f t="shared" si="243"/>
        <v/>
      </c>
      <c r="BQ353" s="416" t="str">
        <f t="shared" si="244"/>
        <v/>
      </c>
      <c r="BR353" s="416" t="str">
        <f t="shared" si="245"/>
        <v/>
      </c>
      <c r="BS353" s="416" t="str">
        <f t="shared" si="246"/>
        <v/>
      </c>
      <c r="BT353" s="416" t="str">
        <f t="shared" si="247"/>
        <v/>
      </c>
      <c r="BU353" s="416" t="str">
        <f t="shared" si="248"/>
        <v/>
      </c>
      <c r="BV353" s="416" t="str">
        <f t="shared" si="249"/>
        <v/>
      </c>
      <c r="BW353" s="416" t="str">
        <f t="shared" si="250"/>
        <v/>
      </c>
      <c r="BX353" s="416" t="str">
        <f t="shared" si="251"/>
        <v/>
      </c>
      <c r="BY353" s="416" t="str">
        <f t="shared" si="252"/>
        <v/>
      </c>
      <c r="BZ353" s="416" t="str">
        <f t="shared" si="253"/>
        <v/>
      </c>
      <c r="CA353" s="416" t="str">
        <f t="shared" si="254"/>
        <v/>
      </c>
      <c r="CB353" s="416" t="str">
        <f t="shared" si="255"/>
        <v/>
      </c>
      <c r="CC353" s="416" t="str">
        <f t="shared" si="256"/>
        <v/>
      </c>
      <c r="CD353" s="416" t="str">
        <f t="shared" si="257"/>
        <v/>
      </c>
      <c r="CE353" s="416" t="str">
        <f t="shared" si="258"/>
        <v/>
      </c>
      <c r="CF353" s="416" t="str">
        <f t="shared" si="259"/>
        <v/>
      </c>
      <c r="CG353" s="416" t="str">
        <f t="shared" si="260"/>
        <v/>
      </c>
      <c r="CH353" s="416" t="str">
        <f t="shared" si="261"/>
        <v/>
      </c>
      <c r="CI353" s="416" t="str">
        <f t="shared" si="262"/>
        <v/>
      </c>
      <c r="CJ353" s="416" t="str">
        <f t="shared" si="263"/>
        <v/>
      </c>
      <c r="CK353" s="416" t="str">
        <f t="shared" si="264"/>
        <v/>
      </c>
    </row>
    <row r="354" spans="1:89">
      <c r="A354" s="3" t="e">
        <v>#VALUE!</v>
      </c>
      <c r="B354" s="3">
        <v>0</v>
      </c>
      <c r="C354" s="3" t="str">
        <v>MBRTU-0</v>
      </c>
      <c r="D354" s="3">
        <v>0</v>
      </c>
      <c r="E354" s="3">
        <v>0</v>
      </c>
      <c r="F354" s="3" t="e">
        <f t="shared" si="224"/>
        <v>#VALUE!</v>
      </c>
      <c r="G354" s="3" t="e">
        <f t="shared" si="221"/>
        <v>#VALUE!</v>
      </c>
      <c r="H354" s="50" t="e">
        <f t="shared" si="222"/>
        <v>#VALUE!</v>
      </c>
      <c r="I354" s="50" t="e">
        <f t="shared" si="223"/>
        <v>#VALUE!</v>
      </c>
      <c r="J354" s="3" t="e" cm="1">
        <f t="array" ref="J354">_xlfn.TEXTSPLIT(I354,CHAR(10),,TRUE,0)</f>
        <v>#VALUE!</v>
      </c>
      <c r="AX354" s="416" t="e">
        <f t="shared" si="225"/>
        <v>#VALUE!</v>
      </c>
      <c r="AY354" s="416" t="str">
        <f t="shared" si="226"/>
        <v/>
      </c>
      <c r="AZ354" s="416" t="str">
        <f t="shared" si="227"/>
        <v/>
      </c>
      <c r="BA354" s="416" t="str">
        <f t="shared" si="228"/>
        <v/>
      </c>
      <c r="BB354" s="416" t="str">
        <f t="shared" si="229"/>
        <v/>
      </c>
      <c r="BC354" s="416" t="str">
        <f t="shared" si="230"/>
        <v/>
      </c>
      <c r="BD354" s="416" t="str">
        <f t="shared" si="231"/>
        <v/>
      </c>
      <c r="BE354" s="416" t="str">
        <f t="shared" si="232"/>
        <v/>
      </c>
      <c r="BF354" s="416" t="str">
        <f t="shared" si="233"/>
        <v/>
      </c>
      <c r="BG354" s="416" t="str">
        <f t="shared" si="234"/>
        <v/>
      </c>
      <c r="BH354" s="416" t="str">
        <f t="shared" si="235"/>
        <v/>
      </c>
      <c r="BI354" s="416" t="str">
        <f t="shared" si="236"/>
        <v/>
      </c>
      <c r="BJ354" s="416" t="str">
        <f t="shared" si="237"/>
        <v/>
      </c>
      <c r="BK354" s="416" t="str">
        <f t="shared" si="238"/>
        <v/>
      </c>
      <c r="BL354" s="416" t="str">
        <f t="shared" si="239"/>
        <v/>
      </c>
      <c r="BM354" s="416" t="str">
        <f t="shared" si="240"/>
        <v/>
      </c>
      <c r="BN354" s="416" t="str">
        <f t="shared" si="241"/>
        <v/>
      </c>
      <c r="BO354" s="416" t="str">
        <f t="shared" si="242"/>
        <v/>
      </c>
      <c r="BP354" s="416" t="str">
        <f t="shared" si="243"/>
        <v/>
      </c>
      <c r="BQ354" s="416" t="str">
        <f t="shared" si="244"/>
        <v/>
      </c>
      <c r="BR354" s="416" t="str">
        <f t="shared" si="245"/>
        <v/>
      </c>
      <c r="BS354" s="416" t="str">
        <f t="shared" si="246"/>
        <v/>
      </c>
      <c r="BT354" s="416" t="str">
        <f t="shared" si="247"/>
        <v/>
      </c>
      <c r="BU354" s="416" t="str">
        <f t="shared" si="248"/>
        <v/>
      </c>
      <c r="BV354" s="416" t="str">
        <f t="shared" si="249"/>
        <v/>
      </c>
      <c r="BW354" s="416" t="str">
        <f t="shared" si="250"/>
        <v/>
      </c>
      <c r="BX354" s="416" t="str">
        <f t="shared" si="251"/>
        <v/>
      </c>
      <c r="BY354" s="416" t="str">
        <f t="shared" si="252"/>
        <v/>
      </c>
      <c r="BZ354" s="416" t="str">
        <f t="shared" si="253"/>
        <v/>
      </c>
      <c r="CA354" s="416" t="str">
        <f t="shared" si="254"/>
        <v/>
      </c>
      <c r="CB354" s="416" t="str">
        <f t="shared" si="255"/>
        <v/>
      </c>
      <c r="CC354" s="416" t="str">
        <f t="shared" si="256"/>
        <v/>
      </c>
      <c r="CD354" s="416" t="str">
        <f t="shared" si="257"/>
        <v/>
      </c>
      <c r="CE354" s="416" t="str">
        <f t="shared" si="258"/>
        <v/>
      </c>
      <c r="CF354" s="416" t="str">
        <f t="shared" si="259"/>
        <v/>
      </c>
      <c r="CG354" s="416" t="str">
        <f t="shared" si="260"/>
        <v/>
      </c>
      <c r="CH354" s="416" t="str">
        <f t="shared" si="261"/>
        <v/>
      </c>
      <c r="CI354" s="416" t="str">
        <f t="shared" si="262"/>
        <v/>
      </c>
      <c r="CJ354" s="416" t="str">
        <f t="shared" si="263"/>
        <v/>
      </c>
      <c r="CK354" s="416" t="str">
        <f t="shared" si="264"/>
        <v/>
      </c>
    </row>
    <row r="355" spans="1:89">
      <c r="A355" s="3" t="e">
        <v>#VALUE!</v>
      </c>
      <c r="B355" s="3">
        <v>0</v>
      </c>
      <c r="C355" s="3" t="str">
        <v>MBRTU-0</v>
      </c>
      <c r="D355" s="3">
        <v>0</v>
      </c>
      <c r="E355" s="3">
        <v>0</v>
      </c>
      <c r="F355" s="3" t="e">
        <f t="shared" si="224"/>
        <v>#VALUE!</v>
      </c>
      <c r="G355" s="3" t="e">
        <f t="shared" si="221"/>
        <v>#VALUE!</v>
      </c>
      <c r="H355" s="50" t="e">
        <f t="shared" si="222"/>
        <v>#VALUE!</v>
      </c>
      <c r="I355" s="50" t="e">
        <f t="shared" si="223"/>
        <v>#VALUE!</v>
      </c>
      <c r="J355" s="3" t="e" cm="1">
        <f t="array" ref="J355">_xlfn.TEXTSPLIT(I355,CHAR(10),,TRUE,0)</f>
        <v>#VALUE!</v>
      </c>
      <c r="AX355" s="416" t="e">
        <f t="shared" si="225"/>
        <v>#VALUE!</v>
      </c>
      <c r="AY355" s="416" t="str">
        <f t="shared" si="226"/>
        <v/>
      </c>
      <c r="AZ355" s="416" t="str">
        <f t="shared" si="227"/>
        <v/>
      </c>
      <c r="BA355" s="416" t="str">
        <f t="shared" si="228"/>
        <v/>
      </c>
      <c r="BB355" s="416" t="str">
        <f t="shared" si="229"/>
        <v/>
      </c>
      <c r="BC355" s="416" t="str">
        <f t="shared" si="230"/>
        <v/>
      </c>
      <c r="BD355" s="416" t="str">
        <f t="shared" si="231"/>
        <v/>
      </c>
      <c r="BE355" s="416" t="str">
        <f t="shared" si="232"/>
        <v/>
      </c>
      <c r="BF355" s="416" t="str">
        <f t="shared" si="233"/>
        <v/>
      </c>
      <c r="BG355" s="416" t="str">
        <f t="shared" si="234"/>
        <v/>
      </c>
      <c r="BH355" s="416" t="str">
        <f t="shared" si="235"/>
        <v/>
      </c>
      <c r="BI355" s="416" t="str">
        <f t="shared" si="236"/>
        <v/>
      </c>
      <c r="BJ355" s="416" t="str">
        <f t="shared" si="237"/>
        <v/>
      </c>
      <c r="BK355" s="416" t="str">
        <f t="shared" si="238"/>
        <v/>
      </c>
      <c r="BL355" s="416" t="str">
        <f t="shared" si="239"/>
        <v/>
      </c>
      <c r="BM355" s="416" t="str">
        <f t="shared" si="240"/>
        <v/>
      </c>
      <c r="BN355" s="416" t="str">
        <f t="shared" si="241"/>
        <v/>
      </c>
      <c r="BO355" s="416" t="str">
        <f t="shared" si="242"/>
        <v/>
      </c>
      <c r="BP355" s="416" t="str">
        <f t="shared" si="243"/>
        <v/>
      </c>
      <c r="BQ355" s="416" t="str">
        <f t="shared" si="244"/>
        <v/>
      </c>
      <c r="BR355" s="416" t="str">
        <f t="shared" si="245"/>
        <v/>
      </c>
      <c r="BS355" s="416" t="str">
        <f t="shared" si="246"/>
        <v/>
      </c>
      <c r="BT355" s="416" t="str">
        <f t="shared" si="247"/>
        <v/>
      </c>
      <c r="BU355" s="416" t="str">
        <f t="shared" si="248"/>
        <v/>
      </c>
      <c r="BV355" s="416" t="str">
        <f t="shared" si="249"/>
        <v/>
      </c>
      <c r="BW355" s="416" t="str">
        <f t="shared" si="250"/>
        <v/>
      </c>
      <c r="BX355" s="416" t="str">
        <f t="shared" si="251"/>
        <v/>
      </c>
      <c r="BY355" s="416" t="str">
        <f t="shared" si="252"/>
        <v/>
      </c>
      <c r="BZ355" s="416" t="str">
        <f t="shared" si="253"/>
        <v/>
      </c>
      <c r="CA355" s="416" t="str">
        <f t="shared" si="254"/>
        <v/>
      </c>
      <c r="CB355" s="416" t="str">
        <f t="shared" si="255"/>
        <v/>
      </c>
      <c r="CC355" s="416" t="str">
        <f t="shared" si="256"/>
        <v/>
      </c>
      <c r="CD355" s="416" t="str">
        <f t="shared" si="257"/>
        <v/>
      </c>
      <c r="CE355" s="416" t="str">
        <f t="shared" si="258"/>
        <v/>
      </c>
      <c r="CF355" s="416" t="str">
        <f t="shared" si="259"/>
        <v/>
      </c>
      <c r="CG355" s="416" t="str">
        <f t="shared" si="260"/>
        <v/>
      </c>
      <c r="CH355" s="416" t="str">
        <f t="shared" si="261"/>
        <v/>
      </c>
      <c r="CI355" s="416" t="str">
        <f t="shared" si="262"/>
        <v/>
      </c>
      <c r="CJ355" s="416" t="str">
        <f t="shared" si="263"/>
        <v/>
      </c>
      <c r="CK355" s="416" t="str">
        <f t="shared" si="264"/>
        <v/>
      </c>
    </row>
    <row r="356" spans="1:89">
      <c r="A356" s="3" t="e">
        <v>#VALUE!</v>
      </c>
      <c r="B356" s="3">
        <v>0</v>
      </c>
      <c r="C356" s="3" t="str">
        <v>MBRTU-0</v>
      </c>
      <c r="D356" s="3">
        <v>0</v>
      </c>
      <c r="E356" s="3">
        <v>0</v>
      </c>
      <c r="F356" s="3" t="e">
        <f t="shared" si="224"/>
        <v>#VALUE!</v>
      </c>
      <c r="G356" s="3" t="e">
        <f t="shared" ref="G356:G419" si="265">MID(E356,SEARCH("|",E356,2)+1,SEARCH("|",E356,SEARCH("|",E356,2)+1)-SEARCH("|",E356,2)-1)</f>
        <v>#VALUE!</v>
      </c>
      <c r="H356" s="50" t="e">
        <f t="shared" ref="H356:H419" si="266">MID(E356,SEARCH("|",E356,SEARCH("|",E356,SEARCH("|",E356,2)+1)+1)+1,
SEARCH("|",E356,SEARCH("|",E356,SEARCH("|",E356,SEARCH("|",E356,2)+1)+1)+1)
-SEARCH("|",E356,SEARCH("|",E356,SEARCH("|",E356,2)+1)+1)-1)</f>
        <v>#VALUE!</v>
      </c>
      <c r="I356" s="50" t="e">
        <f t="shared" ref="I356:I419" si="267">MID(E356,SEARCH("|",E356,SEARCH("|",E356,2)+1)+1,SEARCH("|",E356,SEARCH("|",E356,SEARCH("|",E356,2)+1)+1)-SEARCH("|",E356,SEARCH("|",E356,2)+1)-1)</f>
        <v>#VALUE!</v>
      </c>
      <c r="J356" s="3" t="e" cm="1">
        <f t="array" ref="J356">_xlfn.TEXTSPLIT(I356,CHAR(10),,TRUE,0)</f>
        <v>#VALUE!</v>
      </c>
      <c r="AX356" s="416" t="e">
        <f t="shared" si="225"/>
        <v>#VALUE!</v>
      </c>
      <c r="AY356" s="416" t="str">
        <f t="shared" si="226"/>
        <v/>
      </c>
      <c r="AZ356" s="416" t="str">
        <f t="shared" si="227"/>
        <v/>
      </c>
      <c r="BA356" s="416" t="str">
        <f t="shared" si="228"/>
        <v/>
      </c>
      <c r="BB356" s="416" t="str">
        <f t="shared" si="229"/>
        <v/>
      </c>
      <c r="BC356" s="416" t="str">
        <f t="shared" si="230"/>
        <v/>
      </c>
      <c r="BD356" s="416" t="str">
        <f t="shared" si="231"/>
        <v/>
      </c>
      <c r="BE356" s="416" t="str">
        <f t="shared" si="232"/>
        <v/>
      </c>
      <c r="BF356" s="416" t="str">
        <f t="shared" si="233"/>
        <v/>
      </c>
      <c r="BG356" s="416" t="str">
        <f t="shared" si="234"/>
        <v/>
      </c>
      <c r="BH356" s="416" t="str">
        <f t="shared" si="235"/>
        <v/>
      </c>
      <c r="BI356" s="416" t="str">
        <f t="shared" si="236"/>
        <v/>
      </c>
      <c r="BJ356" s="416" t="str">
        <f t="shared" si="237"/>
        <v/>
      </c>
      <c r="BK356" s="416" t="str">
        <f t="shared" si="238"/>
        <v/>
      </c>
      <c r="BL356" s="416" t="str">
        <f t="shared" si="239"/>
        <v/>
      </c>
      <c r="BM356" s="416" t="str">
        <f t="shared" si="240"/>
        <v/>
      </c>
      <c r="BN356" s="416" t="str">
        <f t="shared" si="241"/>
        <v/>
      </c>
      <c r="BO356" s="416" t="str">
        <f t="shared" si="242"/>
        <v/>
      </c>
      <c r="BP356" s="416" t="str">
        <f t="shared" si="243"/>
        <v/>
      </c>
      <c r="BQ356" s="416" t="str">
        <f t="shared" si="244"/>
        <v/>
      </c>
      <c r="BR356" s="416" t="str">
        <f t="shared" si="245"/>
        <v/>
      </c>
      <c r="BS356" s="416" t="str">
        <f t="shared" si="246"/>
        <v/>
      </c>
      <c r="BT356" s="416" t="str">
        <f t="shared" si="247"/>
        <v/>
      </c>
      <c r="BU356" s="416" t="str">
        <f t="shared" si="248"/>
        <v/>
      </c>
      <c r="BV356" s="416" t="str">
        <f t="shared" si="249"/>
        <v/>
      </c>
      <c r="BW356" s="416" t="str">
        <f t="shared" si="250"/>
        <v/>
      </c>
      <c r="BX356" s="416" t="str">
        <f t="shared" si="251"/>
        <v/>
      </c>
      <c r="BY356" s="416" t="str">
        <f t="shared" si="252"/>
        <v/>
      </c>
      <c r="BZ356" s="416" t="str">
        <f t="shared" si="253"/>
        <v/>
      </c>
      <c r="CA356" s="416" t="str">
        <f t="shared" si="254"/>
        <v/>
      </c>
      <c r="CB356" s="416" t="str">
        <f t="shared" si="255"/>
        <v/>
      </c>
      <c r="CC356" s="416" t="str">
        <f t="shared" si="256"/>
        <v/>
      </c>
      <c r="CD356" s="416" t="str">
        <f t="shared" si="257"/>
        <v/>
      </c>
      <c r="CE356" s="416" t="str">
        <f t="shared" si="258"/>
        <v/>
      </c>
      <c r="CF356" s="416" t="str">
        <f t="shared" si="259"/>
        <v/>
      </c>
      <c r="CG356" s="416" t="str">
        <f t="shared" si="260"/>
        <v/>
      </c>
      <c r="CH356" s="416" t="str">
        <f t="shared" si="261"/>
        <v/>
      </c>
      <c r="CI356" s="416" t="str">
        <f t="shared" si="262"/>
        <v/>
      </c>
      <c r="CJ356" s="416" t="str">
        <f t="shared" si="263"/>
        <v/>
      </c>
      <c r="CK356" s="416" t="str">
        <f t="shared" si="264"/>
        <v/>
      </c>
    </row>
    <row r="357" spans="1:89">
      <c r="A357" s="3" t="e">
        <v>#VALUE!</v>
      </c>
      <c r="B357" s="3">
        <v>0</v>
      </c>
      <c r="C357" s="3" t="str">
        <v>MBRTU-0</v>
      </c>
      <c r="D357" s="3">
        <v>0</v>
      </c>
      <c r="E357" s="3">
        <v>0</v>
      </c>
      <c r="F357" s="3" t="e">
        <f t="shared" si="224"/>
        <v>#VALUE!</v>
      </c>
      <c r="G357" s="3" t="e">
        <f t="shared" si="265"/>
        <v>#VALUE!</v>
      </c>
      <c r="H357" s="50" t="e">
        <f t="shared" si="266"/>
        <v>#VALUE!</v>
      </c>
      <c r="I357" s="50" t="e">
        <f t="shared" si="267"/>
        <v>#VALUE!</v>
      </c>
      <c r="J357" s="3" t="e" cm="1">
        <f t="array" ref="J357">_xlfn.TEXTSPLIT(I357,CHAR(10),,TRUE,0)</f>
        <v>#VALUE!</v>
      </c>
      <c r="AX357" s="416" t="e">
        <f t="shared" si="225"/>
        <v>#VALUE!</v>
      </c>
      <c r="AY357" s="416" t="str">
        <f t="shared" si="226"/>
        <v/>
      </c>
      <c r="AZ357" s="416" t="str">
        <f t="shared" si="227"/>
        <v/>
      </c>
      <c r="BA357" s="416" t="str">
        <f t="shared" si="228"/>
        <v/>
      </c>
      <c r="BB357" s="416" t="str">
        <f t="shared" si="229"/>
        <v/>
      </c>
      <c r="BC357" s="416" t="str">
        <f t="shared" si="230"/>
        <v/>
      </c>
      <c r="BD357" s="416" t="str">
        <f t="shared" si="231"/>
        <v/>
      </c>
      <c r="BE357" s="416" t="str">
        <f t="shared" si="232"/>
        <v/>
      </c>
      <c r="BF357" s="416" t="str">
        <f t="shared" si="233"/>
        <v/>
      </c>
      <c r="BG357" s="416" t="str">
        <f t="shared" si="234"/>
        <v/>
      </c>
      <c r="BH357" s="416" t="str">
        <f t="shared" si="235"/>
        <v/>
      </c>
      <c r="BI357" s="416" t="str">
        <f t="shared" si="236"/>
        <v/>
      </c>
      <c r="BJ357" s="416" t="str">
        <f t="shared" si="237"/>
        <v/>
      </c>
      <c r="BK357" s="416" t="str">
        <f t="shared" si="238"/>
        <v/>
      </c>
      <c r="BL357" s="416" t="str">
        <f t="shared" si="239"/>
        <v/>
      </c>
      <c r="BM357" s="416" t="str">
        <f t="shared" si="240"/>
        <v/>
      </c>
      <c r="BN357" s="416" t="str">
        <f t="shared" si="241"/>
        <v/>
      </c>
      <c r="BO357" s="416" t="str">
        <f t="shared" si="242"/>
        <v/>
      </c>
      <c r="BP357" s="416" t="str">
        <f t="shared" si="243"/>
        <v/>
      </c>
      <c r="BQ357" s="416" t="str">
        <f t="shared" si="244"/>
        <v/>
      </c>
      <c r="BR357" s="416" t="str">
        <f t="shared" si="245"/>
        <v/>
      </c>
      <c r="BS357" s="416" t="str">
        <f t="shared" si="246"/>
        <v/>
      </c>
      <c r="BT357" s="416" t="str">
        <f t="shared" si="247"/>
        <v/>
      </c>
      <c r="BU357" s="416" t="str">
        <f t="shared" si="248"/>
        <v/>
      </c>
      <c r="BV357" s="416" t="str">
        <f t="shared" si="249"/>
        <v/>
      </c>
      <c r="BW357" s="416" t="str">
        <f t="shared" si="250"/>
        <v/>
      </c>
      <c r="BX357" s="416" t="str">
        <f t="shared" si="251"/>
        <v/>
      </c>
      <c r="BY357" s="416" t="str">
        <f t="shared" si="252"/>
        <v/>
      </c>
      <c r="BZ357" s="416" t="str">
        <f t="shared" si="253"/>
        <v/>
      </c>
      <c r="CA357" s="416" t="str">
        <f t="shared" si="254"/>
        <v/>
      </c>
      <c r="CB357" s="416" t="str">
        <f t="shared" si="255"/>
        <v/>
      </c>
      <c r="CC357" s="416" t="str">
        <f t="shared" si="256"/>
        <v/>
      </c>
      <c r="CD357" s="416" t="str">
        <f t="shared" si="257"/>
        <v/>
      </c>
      <c r="CE357" s="416" t="str">
        <f t="shared" si="258"/>
        <v/>
      </c>
      <c r="CF357" s="416" t="str">
        <f t="shared" si="259"/>
        <v/>
      </c>
      <c r="CG357" s="416" t="str">
        <f t="shared" si="260"/>
        <v/>
      </c>
      <c r="CH357" s="416" t="str">
        <f t="shared" si="261"/>
        <v/>
      </c>
      <c r="CI357" s="416" t="str">
        <f t="shared" si="262"/>
        <v/>
      </c>
      <c r="CJ357" s="416" t="str">
        <f t="shared" si="263"/>
        <v/>
      </c>
      <c r="CK357" s="416" t="str">
        <f t="shared" si="264"/>
        <v/>
      </c>
    </row>
    <row r="358" spans="1:89">
      <c r="A358" s="3" t="e">
        <v>#VALUE!</v>
      </c>
      <c r="B358" s="3">
        <v>0</v>
      </c>
      <c r="C358" s="3" t="str">
        <v>MBRTU-0</v>
      </c>
      <c r="D358" s="3">
        <v>0</v>
      </c>
      <c r="E358" s="3">
        <v>0</v>
      </c>
      <c r="F358" s="3" t="e">
        <f t="shared" si="224"/>
        <v>#VALUE!</v>
      </c>
      <c r="G358" s="3" t="e">
        <f t="shared" si="265"/>
        <v>#VALUE!</v>
      </c>
      <c r="H358" s="50" t="e">
        <f t="shared" si="266"/>
        <v>#VALUE!</v>
      </c>
      <c r="I358" s="50" t="e">
        <f t="shared" si="267"/>
        <v>#VALUE!</v>
      </c>
      <c r="J358" s="3" t="e" cm="1">
        <f t="array" ref="J358">_xlfn.TEXTSPLIT(I358,CHAR(10),,TRUE,0)</f>
        <v>#VALUE!</v>
      </c>
      <c r="AX358" s="416" t="e">
        <f t="shared" si="225"/>
        <v>#VALUE!</v>
      </c>
      <c r="AY358" s="416" t="str">
        <f t="shared" si="226"/>
        <v/>
      </c>
      <c r="AZ358" s="416" t="str">
        <f t="shared" si="227"/>
        <v/>
      </c>
      <c r="BA358" s="416" t="str">
        <f t="shared" si="228"/>
        <v/>
      </c>
      <c r="BB358" s="416" t="str">
        <f t="shared" si="229"/>
        <v/>
      </c>
      <c r="BC358" s="416" t="str">
        <f t="shared" si="230"/>
        <v/>
      </c>
      <c r="BD358" s="416" t="str">
        <f t="shared" si="231"/>
        <v/>
      </c>
      <c r="BE358" s="416" t="str">
        <f t="shared" si="232"/>
        <v/>
      </c>
      <c r="BF358" s="416" t="str">
        <f t="shared" si="233"/>
        <v/>
      </c>
      <c r="BG358" s="416" t="str">
        <f t="shared" si="234"/>
        <v/>
      </c>
      <c r="BH358" s="416" t="str">
        <f t="shared" si="235"/>
        <v/>
      </c>
      <c r="BI358" s="416" t="str">
        <f t="shared" si="236"/>
        <v/>
      </c>
      <c r="BJ358" s="416" t="str">
        <f t="shared" si="237"/>
        <v/>
      </c>
      <c r="BK358" s="416" t="str">
        <f t="shared" si="238"/>
        <v/>
      </c>
      <c r="BL358" s="416" t="str">
        <f t="shared" si="239"/>
        <v/>
      </c>
      <c r="BM358" s="416" t="str">
        <f t="shared" si="240"/>
        <v/>
      </c>
      <c r="BN358" s="416" t="str">
        <f t="shared" si="241"/>
        <v/>
      </c>
      <c r="BO358" s="416" t="str">
        <f t="shared" si="242"/>
        <v/>
      </c>
      <c r="BP358" s="416" t="str">
        <f t="shared" si="243"/>
        <v/>
      </c>
      <c r="BQ358" s="416" t="str">
        <f t="shared" si="244"/>
        <v/>
      </c>
      <c r="BR358" s="416" t="str">
        <f t="shared" si="245"/>
        <v/>
      </c>
      <c r="BS358" s="416" t="str">
        <f t="shared" si="246"/>
        <v/>
      </c>
      <c r="BT358" s="416" t="str">
        <f t="shared" si="247"/>
        <v/>
      </c>
      <c r="BU358" s="416" t="str">
        <f t="shared" si="248"/>
        <v/>
      </c>
      <c r="BV358" s="416" t="str">
        <f t="shared" si="249"/>
        <v/>
      </c>
      <c r="BW358" s="416" t="str">
        <f t="shared" si="250"/>
        <v/>
      </c>
      <c r="BX358" s="416" t="str">
        <f t="shared" si="251"/>
        <v/>
      </c>
      <c r="BY358" s="416" t="str">
        <f t="shared" si="252"/>
        <v/>
      </c>
      <c r="BZ358" s="416" t="str">
        <f t="shared" si="253"/>
        <v/>
      </c>
      <c r="CA358" s="416" t="str">
        <f t="shared" si="254"/>
        <v/>
      </c>
      <c r="CB358" s="416" t="str">
        <f t="shared" si="255"/>
        <v/>
      </c>
      <c r="CC358" s="416" t="str">
        <f t="shared" si="256"/>
        <v/>
      </c>
      <c r="CD358" s="416" t="str">
        <f t="shared" si="257"/>
        <v/>
      </c>
      <c r="CE358" s="416" t="str">
        <f t="shared" si="258"/>
        <v/>
      </c>
      <c r="CF358" s="416" t="str">
        <f t="shared" si="259"/>
        <v/>
      </c>
      <c r="CG358" s="416" t="str">
        <f t="shared" si="260"/>
        <v/>
      </c>
      <c r="CH358" s="416" t="str">
        <f t="shared" si="261"/>
        <v/>
      </c>
      <c r="CI358" s="416" t="str">
        <f t="shared" si="262"/>
        <v/>
      </c>
      <c r="CJ358" s="416" t="str">
        <f t="shared" si="263"/>
        <v/>
      </c>
      <c r="CK358" s="416" t="str">
        <f t="shared" si="264"/>
        <v/>
      </c>
    </row>
    <row r="359" spans="1:89">
      <c r="A359" s="3" t="e">
        <v>#VALUE!</v>
      </c>
      <c r="B359" s="3">
        <v>0</v>
      </c>
      <c r="C359" s="3" t="str">
        <v>MBRTU-0</v>
      </c>
      <c r="D359" s="3">
        <v>0</v>
      </c>
      <c r="E359" s="3">
        <v>0</v>
      </c>
      <c r="F359" s="3" t="e">
        <f t="shared" si="224"/>
        <v>#VALUE!</v>
      </c>
      <c r="G359" s="3" t="e">
        <f t="shared" si="265"/>
        <v>#VALUE!</v>
      </c>
      <c r="H359" s="50" t="e">
        <f t="shared" si="266"/>
        <v>#VALUE!</v>
      </c>
      <c r="I359" s="50" t="e">
        <f t="shared" si="267"/>
        <v>#VALUE!</v>
      </c>
      <c r="J359" s="3" t="e" cm="1">
        <f t="array" ref="J359">_xlfn.TEXTSPLIT(I359,CHAR(10),,TRUE,0)</f>
        <v>#VALUE!</v>
      </c>
      <c r="AX359" s="416" t="e">
        <f t="shared" si="225"/>
        <v>#VALUE!</v>
      </c>
      <c r="AY359" s="416" t="str">
        <f t="shared" si="226"/>
        <v/>
      </c>
      <c r="AZ359" s="416" t="str">
        <f t="shared" si="227"/>
        <v/>
      </c>
      <c r="BA359" s="416" t="str">
        <f t="shared" si="228"/>
        <v/>
      </c>
      <c r="BB359" s="416" t="str">
        <f t="shared" si="229"/>
        <v/>
      </c>
      <c r="BC359" s="416" t="str">
        <f t="shared" si="230"/>
        <v/>
      </c>
      <c r="BD359" s="416" t="str">
        <f t="shared" si="231"/>
        <v/>
      </c>
      <c r="BE359" s="416" t="str">
        <f t="shared" si="232"/>
        <v/>
      </c>
      <c r="BF359" s="416" t="str">
        <f t="shared" si="233"/>
        <v/>
      </c>
      <c r="BG359" s="416" t="str">
        <f t="shared" si="234"/>
        <v/>
      </c>
      <c r="BH359" s="416" t="str">
        <f t="shared" si="235"/>
        <v/>
      </c>
      <c r="BI359" s="416" t="str">
        <f t="shared" si="236"/>
        <v/>
      </c>
      <c r="BJ359" s="416" t="str">
        <f t="shared" si="237"/>
        <v/>
      </c>
      <c r="BK359" s="416" t="str">
        <f t="shared" si="238"/>
        <v/>
      </c>
      <c r="BL359" s="416" t="str">
        <f t="shared" si="239"/>
        <v/>
      </c>
      <c r="BM359" s="416" t="str">
        <f t="shared" si="240"/>
        <v/>
      </c>
      <c r="BN359" s="416" t="str">
        <f t="shared" si="241"/>
        <v/>
      </c>
      <c r="BO359" s="416" t="str">
        <f t="shared" si="242"/>
        <v/>
      </c>
      <c r="BP359" s="416" t="str">
        <f t="shared" si="243"/>
        <v/>
      </c>
      <c r="BQ359" s="416" t="str">
        <f t="shared" si="244"/>
        <v/>
      </c>
      <c r="BR359" s="416" t="str">
        <f t="shared" si="245"/>
        <v/>
      </c>
      <c r="BS359" s="416" t="str">
        <f t="shared" si="246"/>
        <v/>
      </c>
      <c r="BT359" s="416" t="str">
        <f t="shared" si="247"/>
        <v/>
      </c>
      <c r="BU359" s="416" t="str">
        <f t="shared" si="248"/>
        <v/>
      </c>
      <c r="BV359" s="416" t="str">
        <f t="shared" si="249"/>
        <v/>
      </c>
      <c r="BW359" s="416" t="str">
        <f t="shared" si="250"/>
        <v/>
      </c>
      <c r="BX359" s="416" t="str">
        <f t="shared" si="251"/>
        <v/>
      </c>
      <c r="BY359" s="416" t="str">
        <f t="shared" si="252"/>
        <v/>
      </c>
      <c r="BZ359" s="416" t="str">
        <f t="shared" si="253"/>
        <v/>
      </c>
      <c r="CA359" s="416" t="str">
        <f t="shared" si="254"/>
        <v/>
      </c>
      <c r="CB359" s="416" t="str">
        <f t="shared" si="255"/>
        <v/>
      </c>
      <c r="CC359" s="416" t="str">
        <f t="shared" si="256"/>
        <v/>
      </c>
      <c r="CD359" s="416" t="str">
        <f t="shared" si="257"/>
        <v/>
      </c>
      <c r="CE359" s="416" t="str">
        <f t="shared" si="258"/>
        <v/>
      </c>
      <c r="CF359" s="416" t="str">
        <f t="shared" si="259"/>
        <v/>
      </c>
      <c r="CG359" s="416" t="str">
        <f t="shared" si="260"/>
        <v/>
      </c>
      <c r="CH359" s="416" t="str">
        <f t="shared" si="261"/>
        <v/>
      </c>
      <c r="CI359" s="416" t="str">
        <f t="shared" si="262"/>
        <v/>
      </c>
      <c r="CJ359" s="416" t="str">
        <f t="shared" si="263"/>
        <v/>
      </c>
      <c r="CK359" s="416" t="str">
        <f t="shared" si="264"/>
        <v/>
      </c>
    </row>
    <row r="360" spans="1:89">
      <c r="A360" s="3" t="e">
        <v>#VALUE!</v>
      </c>
      <c r="B360" s="3">
        <v>0</v>
      </c>
      <c r="C360" s="3" t="str">
        <v>MBRTU-0</v>
      </c>
      <c r="D360" s="3">
        <v>0</v>
      </c>
      <c r="E360" s="3">
        <v>0</v>
      </c>
      <c r="F360" s="3" t="e">
        <f t="shared" si="224"/>
        <v>#VALUE!</v>
      </c>
      <c r="G360" s="3" t="e">
        <f t="shared" si="265"/>
        <v>#VALUE!</v>
      </c>
      <c r="H360" s="50" t="e">
        <f t="shared" si="266"/>
        <v>#VALUE!</v>
      </c>
      <c r="I360" s="50" t="e">
        <f t="shared" si="267"/>
        <v>#VALUE!</v>
      </c>
      <c r="J360" s="3" t="e" cm="1">
        <f t="array" ref="J360">_xlfn.TEXTSPLIT(I360,CHAR(10),,TRUE,0)</f>
        <v>#VALUE!</v>
      </c>
      <c r="AX360" s="416" t="e">
        <f t="shared" si="225"/>
        <v>#VALUE!</v>
      </c>
      <c r="AY360" s="416" t="str">
        <f t="shared" si="226"/>
        <v/>
      </c>
      <c r="AZ360" s="416" t="str">
        <f t="shared" si="227"/>
        <v/>
      </c>
      <c r="BA360" s="416" t="str">
        <f t="shared" si="228"/>
        <v/>
      </c>
      <c r="BB360" s="416" t="str">
        <f t="shared" si="229"/>
        <v/>
      </c>
      <c r="BC360" s="416" t="str">
        <f t="shared" si="230"/>
        <v/>
      </c>
      <c r="BD360" s="416" t="str">
        <f t="shared" si="231"/>
        <v/>
      </c>
      <c r="BE360" s="416" t="str">
        <f t="shared" si="232"/>
        <v/>
      </c>
      <c r="BF360" s="416" t="str">
        <f t="shared" si="233"/>
        <v/>
      </c>
      <c r="BG360" s="416" t="str">
        <f t="shared" si="234"/>
        <v/>
      </c>
      <c r="BH360" s="416" t="str">
        <f t="shared" si="235"/>
        <v/>
      </c>
      <c r="BI360" s="416" t="str">
        <f t="shared" si="236"/>
        <v/>
      </c>
      <c r="BJ360" s="416" t="str">
        <f t="shared" si="237"/>
        <v/>
      </c>
      <c r="BK360" s="416" t="str">
        <f t="shared" si="238"/>
        <v/>
      </c>
      <c r="BL360" s="416" t="str">
        <f t="shared" si="239"/>
        <v/>
      </c>
      <c r="BM360" s="416" t="str">
        <f t="shared" si="240"/>
        <v/>
      </c>
      <c r="BN360" s="416" t="str">
        <f t="shared" si="241"/>
        <v/>
      </c>
      <c r="BO360" s="416" t="str">
        <f t="shared" si="242"/>
        <v/>
      </c>
      <c r="BP360" s="416" t="str">
        <f t="shared" si="243"/>
        <v/>
      </c>
      <c r="BQ360" s="416" t="str">
        <f t="shared" si="244"/>
        <v/>
      </c>
      <c r="BR360" s="416" t="str">
        <f t="shared" si="245"/>
        <v/>
      </c>
      <c r="BS360" s="416" t="str">
        <f t="shared" si="246"/>
        <v/>
      </c>
      <c r="BT360" s="416" t="str">
        <f t="shared" si="247"/>
        <v/>
      </c>
      <c r="BU360" s="416" t="str">
        <f t="shared" si="248"/>
        <v/>
      </c>
      <c r="BV360" s="416" t="str">
        <f t="shared" si="249"/>
        <v/>
      </c>
      <c r="BW360" s="416" t="str">
        <f t="shared" si="250"/>
        <v/>
      </c>
      <c r="BX360" s="416" t="str">
        <f t="shared" si="251"/>
        <v/>
      </c>
      <c r="BY360" s="416" t="str">
        <f t="shared" si="252"/>
        <v/>
      </c>
      <c r="BZ360" s="416" t="str">
        <f t="shared" si="253"/>
        <v/>
      </c>
      <c r="CA360" s="416" t="str">
        <f t="shared" si="254"/>
        <v/>
      </c>
      <c r="CB360" s="416" t="str">
        <f t="shared" si="255"/>
        <v/>
      </c>
      <c r="CC360" s="416" t="str">
        <f t="shared" si="256"/>
        <v/>
      </c>
      <c r="CD360" s="416" t="str">
        <f t="shared" si="257"/>
        <v/>
      </c>
      <c r="CE360" s="416" t="str">
        <f t="shared" si="258"/>
        <v/>
      </c>
      <c r="CF360" s="416" t="str">
        <f t="shared" si="259"/>
        <v/>
      </c>
      <c r="CG360" s="416" t="str">
        <f t="shared" si="260"/>
        <v/>
      </c>
      <c r="CH360" s="416" t="str">
        <f t="shared" si="261"/>
        <v/>
      </c>
      <c r="CI360" s="416" t="str">
        <f t="shared" si="262"/>
        <v/>
      </c>
      <c r="CJ360" s="416" t="str">
        <f t="shared" si="263"/>
        <v/>
      </c>
      <c r="CK360" s="416" t="str">
        <f t="shared" si="264"/>
        <v/>
      </c>
    </row>
    <row r="361" spans="1:89">
      <c r="A361" s="3" t="e">
        <v>#VALUE!</v>
      </c>
      <c r="B361" s="3">
        <v>0</v>
      </c>
      <c r="C361" s="3" t="str">
        <v>MBRTU-0</v>
      </c>
      <c r="D361" s="3">
        <v>0</v>
      </c>
      <c r="E361" s="3">
        <v>0</v>
      </c>
      <c r="F361" s="3" t="e">
        <f t="shared" si="224"/>
        <v>#VALUE!</v>
      </c>
      <c r="G361" s="3" t="e">
        <f t="shared" si="265"/>
        <v>#VALUE!</v>
      </c>
      <c r="H361" s="50" t="e">
        <f t="shared" si="266"/>
        <v>#VALUE!</v>
      </c>
      <c r="I361" s="50" t="e">
        <f t="shared" si="267"/>
        <v>#VALUE!</v>
      </c>
      <c r="J361" s="3" t="e" cm="1">
        <f t="array" ref="J361">_xlfn.TEXTSPLIT(I361,CHAR(10),,TRUE,0)</f>
        <v>#VALUE!</v>
      </c>
      <c r="AX361" s="416" t="e">
        <f t="shared" si="225"/>
        <v>#VALUE!</v>
      </c>
      <c r="AY361" s="416" t="str">
        <f t="shared" si="226"/>
        <v/>
      </c>
      <c r="AZ361" s="416" t="str">
        <f t="shared" si="227"/>
        <v/>
      </c>
      <c r="BA361" s="416" t="str">
        <f t="shared" si="228"/>
        <v/>
      </c>
      <c r="BB361" s="416" t="str">
        <f t="shared" si="229"/>
        <v/>
      </c>
      <c r="BC361" s="416" t="str">
        <f t="shared" si="230"/>
        <v/>
      </c>
      <c r="BD361" s="416" t="str">
        <f t="shared" si="231"/>
        <v/>
      </c>
      <c r="BE361" s="416" t="str">
        <f t="shared" si="232"/>
        <v/>
      </c>
      <c r="BF361" s="416" t="str">
        <f t="shared" si="233"/>
        <v/>
      </c>
      <c r="BG361" s="416" t="str">
        <f t="shared" si="234"/>
        <v/>
      </c>
      <c r="BH361" s="416" t="str">
        <f t="shared" si="235"/>
        <v/>
      </c>
      <c r="BI361" s="416" t="str">
        <f t="shared" si="236"/>
        <v/>
      </c>
      <c r="BJ361" s="416" t="str">
        <f t="shared" si="237"/>
        <v/>
      </c>
      <c r="BK361" s="416" t="str">
        <f t="shared" si="238"/>
        <v/>
      </c>
      <c r="BL361" s="416" t="str">
        <f t="shared" si="239"/>
        <v/>
      </c>
      <c r="BM361" s="416" t="str">
        <f t="shared" si="240"/>
        <v/>
      </c>
      <c r="BN361" s="416" t="str">
        <f t="shared" si="241"/>
        <v/>
      </c>
      <c r="BO361" s="416" t="str">
        <f t="shared" si="242"/>
        <v/>
      </c>
      <c r="BP361" s="416" t="str">
        <f t="shared" si="243"/>
        <v/>
      </c>
      <c r="BQ361" s="416" t="str">
        <f t="shared" si="244"/>
        <v/>
      </c>
      <c r="BR361" s="416" t="str">
        <f t="shared" si="245"/>
        <v/>
      </c>
      <c r="BS361" s="416" t="str">
        <f t="shared" si="246"/>
        <v/>
      </c>
      <c r="BT361" s="416" t="str">
        <f t="shared" si="247"/>
        <v/>
      </c>
      <c r="BU361" s="416" t="str">
        <f t="shared" si="248"/>
        <v/>
      </c>
      <c r="BV361" s="416" t="str">
        <f t="shared" si="249"/>
        <v/>
      </c>
      <c r="BW361" s="416" t="str">
        <f t="shared" si="250"/>
        <v/>
      </c>
      <c r="BX361" s="416" t="str">
        <f t="shared" si="251"/>
        <v/>
      </c>
      <c r="BY361" s="416" t="str">
        <f t="shared" si="252"/>
        <v/>
      </c>
      <c r="BZ361" s="416" t="str">
        <f t="shared" si="253"/>
        <v/>
      </c>
      <c r="CA361" s="416" t="str">
        <f t="shared" si="254"/>
        <v/>
      </c>
      <c r="CB361" s="416" t="str">
        <f t="shared" si="255"/>
        <v/>
      </c>
      <c r="CC361" s="416" t="str">
        <f t="shared" si="256"/>
        <v/>
      </c>
      <c r="CD361" s="416" t="str">
        <f t="shared" si="257"/>
        <v/>
      </c>
      <c r="CE361" s="416" t="str">
        <f t="shared" si="258"/>
        <v/>
      </c>
      <c r="CF361" s="416" t="str">
        <f t="shared" si="259"/>
        <v/>
      </c>
      <c r="CG361" s="416" t="str">
        <f t="shared" si="260"/>
        <v/>
      </c>
      <c r="CH361" s="416" t="str">
        <f t="shared" si="261"/>
        <v/>
      </c>
      <c r="CI361" s="416" t="str">
        <f t="shared" si="262"/>
        <v/>
      </c>
      <c r="CJ361" s="416" t="str">
        <f t="shared" si="263"/>
        <v/>
      </c>
      <c r="CK361" s="416" t="str">
        <f t="shared" si="264"/>
        <v/>
      </c>
    </row>
    <row r="362" spans="1:89">
      <c r="A362" s="3" t="e">
        <v>#VALUE!</v>
      </c>
      <c r="B362" s="3">
        <v>0</v>
      </c>
      <c r="C362" s="3" t="str">
        <v>MBRTU-0</v>
      </c>
      <c r="D362" s="3">
        <v>0</v>
      </c>
      <c r="E362" s="3">
        <v>0</v>
      </c>
      <c r="F362" s="3" t="e">
        <f t="shared" si="224"/>
        <v>#VALUE!</v>
      </c>
      <c r="G362" s="3" t="e">
        <f t="shared" si="265"/>
        <v>#VALUE!</v>
      </c>
      <c r="H362" s="50" t="e">
        <f t="shared" si="266"/>
        <v>#VALUE!</v>
      </c>
      <c r="I362" s="50" t="e">
        <f t="shared" si="267"/>
        <v>#VALUE!</v>
      </c>
      <c r="J362" s="3" t="e" cm="1">
        <f t="array" ref="J362">_xlfn.TEXTSPLIT(I362,CHAR(10),,TRUE,0)</f>
        <v>#VALUE!</v>
      </c>
      <c r="AX362" s="416" t="e">
        <f t="shared" si="225"/>
        <v>#VALUE!</v>
      </c>
      <c r="AY362" s="416" t="str">
        <f t="shared" si="226"/>
        <v/>
      </c>
      <c r="AZ362" s="416" t="str">
        <f t="shared" si="227"/>
        <v/>
      </c>
      <c r="BA362" s="416" t="str">
        <f t="shared" si="228"/>
        <v/>
      </c>
      <c r="BB362" s="416" t="str">
        <f t="shared" si="229"/>
        <v/>
      </c>
      <c r="BC362" s="416" t="str">
        <f t="shared" si="230"/>
        <v/>
      </c>
      <c r="BD362" s="416" t="str">
        <f t="shared" si="231"/>
        <v/>
      </c>
      <c r="BE362" s="416" t="str">
        <f t="shared" si="232"/>
        <v/>
      </c>
      <c r="BF362" s="416" t="str">
        <f t="shared" si="233"/>
        <v/>
      </c>
      <c r="BG362" s="416" t="str">
        <f t="shared" si="234"/>
        <v/>
      </c>
      <c r="BH362" s="416" t="str">
        <f t="shared" si="235"/>
        <v/>
      </c>
      <c r="BI362" s="416" t="str">
        <f t="shared" si="236"/>
        <v/>
      </c>
      <c r="BJ362" s="416" t="str">
        <f t="shared" si="237"/>
        <v/>
      </c>
      <c r="BK362" s="416" t="str">
        <f t="shared" si="238"/>
        <v/>
      </c>
      <c r="BL362" s="416" t="str">
        <f t="shared" si="239"/>
        <v/>
      </c>
      <c r="BM362" s="416" t="str">
        <f t="shared" si="240"/>
        <v/>
      </c>
      <c r="BN362" s="416" t="str">
        <f t="shared" si="241"/>
        <v/>
      </c>
      <c r="BO362" s="416" t="str">
        <f t="shared" si="242"/>
        <v/>
      </c>
      <c r="BP362" s="416" t="str">
        <f t="shared" si="243"/>
        <v/>
      </c>
      <c r="BQ362" s="416" t="str">
        <f t="shared" si="244"/>
        <v/>
      </c>
      <c r="BR362" s="416" t="str">
        <f t="shared" si="245"/>
        <v/>
      </c>
      <c r="BS362" s="416" t="str">
        <f t="shared" si="246"/>
        <v/>
      </c>
      <c r="BT362" s="416" t="str">
        <f t="shared" si="247"/>
        <v/>
      </c>
      <c r="BU362" s="416" t="str">
        <f t="shared" si="248"/>
        <v/>
      </c>
      <c r="BV362" s="416" t="str">
        <f t="shared" si="249"/>
        <v/>
      </c>
      <c r="BW362" s="416" t="str">
        <f t="shared" si="250"/>
        <v/>
      </c>
      <c r="BX362" s="416" t="str">
        <f t="shared" si="251"/>
        <v/>
      </c>
      <c r="BY362" s="416" t="str">
        <f t="shared" si="252"/>
        <v/>
      </c>
      <c r="BZ362" s="416" t="str">
        <f t="shared" si="253"/>
        <v/>
      </c>
      <c r="CA362" s="416" t="str">
        <f t="shared" si="254"/>
        <v/>
      </c>
      <c r="CB362" s="416" t="str">
        <f t="shared" si="255"/>
        <v/>
      </c>
      <c r="CC362" s="416" t="str">
        <f t="shared" si="256"/>
        <v/>
      </c>
      <c r="CD362" s="416" t="str">
        <f t="shared" si="257"/>
        <v/>
      </c>
      <c r="CE362" s="416" t="str">
        <f t="shared" si="258"/>
        <v/>
      </c>
      <c r="CF362" s="416" t="str">
        <f t="shared" si="259"/>
        <v/>
      </c>
      <c r="CG362" s="416" t="str">
        <f t="shared" si="260"/>
        <v/>
      </c>
      <c r="CH362" s="416" t="str">
        <f t="shared" si="261"/>
        <v/>
      </c>
      <c r="CI362" s="416" t="str">
        <f t="shared" si="262"/>
        <v/>
      </c>
      <c r="CJ362" s="416" t="str">
        <f t="shared" si="263"/>
        <v/>
      </c>
      <c r="CK362" s="416" t="str">
        <f t="shared" si="264"/>
        <v/>
      </c>
    </row>
    <row r="363" spans="1:89">
      <c r="A363" s="3" t="e">
        <v>#VALUE!</v>
      </c>
      <c r="B363" s="3">
        <v>0</v>
      </c>
      <c r="C363" s="3" t="str">
        <v>MBRTU-0</v>
      </c>
      <c r="D363" s="3">
        <v>0</v>
      </c>
      <c r="E363" s="3">
        <v>0</v>
      </c>
      <c r="F363" s="3" t="e">
        <f t="shared" si="224"/>
        <v>#VALUE!</v>
      </c>
      <c r="G363" s="3" t="e">
        <f t="shared" si="265"/>
        <v>#VALUE!</v>
      </c>
      <c r="H363" s="50" t="e">
        <f t="shared" si="266"/>
        <v>#VALUE!</v>
      </c>
      <c r="I363" s="50" t="e">
        <f t="shared" si="267"/>
        <v>#VALUE!</v>
      </c>
      <c r="J363" s="3" t="e" cm="1">
        <f t="array" ref="J363">_xlfn.TEXTSPLIT(I363,CHAR(10),,TRUE,0)</f>
        <v>#VALUE!</v>
      </c>
      <c r="AX363" s="416" t="e">
        <f t="shared" si="225"/>
        <v>#VALUE!</v>
      </c>
      <c r="AY363" s="416" t="str">
        <f t="shared" si="226"/>
        <v/>
      </c>
      <c r="AZ363" s="416" t="str">
        <f t="shared" si="227"/>
        <v/>
      </c>
      <c r="BA363" s="416" t="str">
        <f t="shared" si="228"/>
        <v/>
      </c>
      <c r="BB363" s="416" t="str">
        <f t="shared" si="229"/>
        <v/>
      </c>
      <c r="BC363" s="416" t="str">
        <f t="shared" si="230"/>
        <v/>
      </c>
      <c r="BD363" s="416" t="str">
        <f t="shared" si="231"/>
        <v/>
      </c>
      <c r="BE363" s="416" t="str">
        <f t="shared" si="232"/>
        <v/>
      </c>
      <c r="BF363" s="416" t="str">
        <f t="shared" si="233"/>
        <v/>
      </c>
      <c r="BG363" s="416" t="str">
        <f t="shared" si="234"/>
        <v/>
      </c>
      <c r="BH363" s="416" t="str">
        <f t="shared" si="235"/>
        <v/>
      </c>
      <c r="BI363" s="416" t="str">
        <f t="shared" si="236"/>
        <v/>
      </c>
      <c r="BJ363" s="416" t="str">
        <f t="shared" si="237"/>
        <v/>
      </c>
      <c r="BK363" s="416" t="str">
        <f t="shared" si="238"/>
        <v/>
      </c>
      <c r="BL363" s="416" t="str">
        <f t="shared" si="239"/>
        <v/>
      </c>
      <c r="BM363" s="416" t="str">
        <f t="shared" si="240"/>
        <v/>
      </c>
      <c r="BN363" s="416" t="str">
        <f t="shared" si="241"/>
        <v/>
      </c>
      <c r="BO363" s="416" t="str">
        <f t="shared" si="242"/>
        <v/>
      </c>
      <c r="BP363" s="416" t="str">
        <f t="shared" si="243"/>
        <v/>
      </c>
      <c r="BQ363" s="416" t="str">
        <f t="shared" si="244"/>
        <v/>
      </c>
      <c r="BR363" s="416" t="str">
        <f t="shared" si="245"/>
        <v/>
      </c>
      <c r="BS363" s="416" t="str">
        <f t="shared" si="246"/>
        <v/>
      </c>
      <c r="BT363" s="416" t="str">
        <f t="shared" si="247"/>
        <v/>
      </c>
      <c r="BU363" s="416" t="str">
        <f t="shared" si="248"/>
        <v/>
      </c>
      <c r="BV363" s="416" t="str">
        <f t="shared" si="249"/>
        <v/>
      </c>
      <c r="BW363" s="416" t="str">
        <f t="shared" si="250"/>
        <v/>
      </c>
      <c r="BX363" s="416" t="str">
        <f t="shared" si="251"/>
        <v/>
      </c>
      <c r="BY363" s="416" t="str">
        <f t="shared" si="252"/>
        <v/>
      </c>
      <c r="BZ363" s="416" t="str">
        <f t="shared" si="253"/>
        <v/>
      </c>
      <c r="CA363" s="416" t="str">
        <f t="shared" si="254"/>
        <v/>
      </c>
      <c r="CB363" s="416" t="str">
        <f t="shared" si="255"/>
        <v/>
      </c>
      <c r="CC363" s="416" t="str">
        <f t="shared" si="256"/>
        <v/>
      </c>
      <c r="CD363" s="416" t="str">
        <f t="shared" si="257"/>
        <v/>
      </c>
      <c r="CE363" s="416" t="str">
        <f t="shared" si="258"/>
        <v/>
      </c>
      <c r="CF363" s="416" t="str">
        <f t="shared" si="259"/>
        <v/>
      </c>
      <c r="CG363" s="416" t="str">
        <f t="shared" si="260"/>
        <v/>
      </c>
      <c r="CH363" s="416" t="str">
        <f t="shared" si="261"/>
        <v/>
      </c>
      <c r="CI363" s="416" t="str">
        <f t="shared" si="262"/>
        <v/>
      </c>
      <c r="CJ363" s="416" t="str">
        <f t="shared" si="263"/>
        <v/>
      </c>
      <c r="CK363" s="416" t="str">
        <f t="shared" si="264"/>
        <v/>
      </c>
    </row>
    <row r="364" spans="1:89">
      <c r="A364" s="3" t="e">
        <v>#VALUE!</v>
      </c>
      <c r="B364" s="3">
        <v>0</v>
      </c>
      <c r="C364" s="3" t="str">
        <v>MBRTU-0</v>
      </c>
      <c r="D364" s="3">
        <v>0</v>
      </c>
      <c r="E364" s="3">
        <v>0</v>
      </c>
      <c r="F364" s="3" t="e">
        <f t="shared" si="224"/>
        <v>#VALUE!</v>
      </c>
      <c r="G364" s="3" t="e">
        <f t="shared" si="265"/>
        <v>#VALUE!</v>
      </c>
      <c r="H364" s="50" t="e">
        <f t="shared" si="266"/>
        <v>#VALUE!</v>
      </c>
      <c r="I364" s="50" t="e">
        <f t="shared" si="267"/>
        <v>#VALUE!</v>
      </c>
      <c r="J364" s="3" t="e" cm="1">
        <f t="array" ref="J364">_xlfn.TEXTSPLIT(I364,CHAR(10),,TRUE,0)</f>
        <v>#VALUE!</v>
      </c>
      <c r="AX364" s="416" t="e">
        <f t="shared" si="225"/>
        <v>#VALUE!</v>
      </c>
      <c r="AY364" s="416" t="str">
        <f t="shared" si="226"/>
        <v/>
      </c>
      <c r="AZ364" s="416" t="str">
        <f t="shared" si="227"/>
        <v/>
      </c>
      <c r="BA364" s="416" t="str">
        <f t="shared" si="228"/>
        <v/>
      </c>
      <c r="BB364" s="416" t="str">
        <f t="shared" si="229"/>
        <v/>
      </c>
      <c r="BC364" s="416" t="str">
        <f t="shared" si="230"/>
        <v/>
      </c>
      <c r="BD364" s="416" t="str">
        <f t="shared" si="231"/>
        <v/>
      </c>
      <c r="BE364" s="416" t="str">
        <f t="shared" si="232"/>
        <v/>
      </c>
      <c r="BF364" s="416" t="str">
        <f t="shared" si="233"/>
        <v/>
      </c>
      <c r="BG364" s="416" t="str">
        <f t="shared" si="234"/>
        <v/>
      </c>
      <c r="BH364" s="416" t="str">
        <f t="shared" si="235"/>
        <v/>
      </c>
      <c r="BI364" s="416" t="str">
        <f t="shared" si="236"/>
        <v/>
      </c>
      <c r="BJ364" s="416" t="str">
        <f t="shared" si="237"/>
        <v/>
      </c>
      <c r="BK364" s="416" t="str">
        <f t="shared" si="238"/>
        <v/>
      </c>
      <c r="BL364" s="416" t="str">
        <f t="shared" si="239"/>
        <v/>
      </c>
      <c r="BM364" s="416" t="str">
        <f t="shared" si="240"/>
        <v/>
      </c>
      <c r="BN364" s="416" t="str">
        <f t="shared" si="241"/>
        <v/>
      </c>
      <c r="BO364" s="416" t="str">
        <f t="shared" si="242"/>
        <v/>
      </c>
      <c r="BP364" s="416" t="str">
        <f t="shared" si="243"/>
        <v/>
      </c>
      <c r="BQ364" s="416" t="str">
        <f t="shared" si="244"/>
        <v/>
      </c>
      <c r="BR364" s="416" t="str">
        <f t="shared" si="245"/>
        <v/>
      </c>
      <c r="BS364" s="416" t="str">
        <f t="shared" si="246"/>
        <v/>
      </c>
      <c r="BT364" s="416" t="str">
        <f t="shared" si="247"/>
        <v/>
      </c>
      <c r="BU364" s="416" t="str">
        <f t="shared" si="248"/>
        <v/>
      </c>
      <c r="BV364" s="416" t="str">
        <f t="shared" si="249"/>
        <v/>
      </c>
      <c r="BW364" s="416" t="str">
        <f t="shared" si="250"/>
        <v/>
      </c>
      <c r="BX364" s="416" t="str">
        <f t="shared" si="251"/>
        <v/>
      </c>
      <c r="BY364" s="416" t="str">
        <f t="shared" si="252"/>
        <v/>
      </c>
      <c r="BZ364" s="416" t="str">
        <f t="shared" si="253"/>
        <v/>
      </c>
      <c r="CA364" s="416" t="str">
        <f t="shared" si="254"/>
        <v/>
      </c>
      <c r="CB364" s="416" t="str">
        <f t="shared" si="255"/>
        <v/>
      </c>
      <c r="CC364" s="416" t="str">
        <f t="shared" si="256"/>
        <v/>
      </c>
      <c r="CD364" s="416" t="str">
        <f t="shared" si="257"/>
        <v/>
      </c>
      <c r="CE364" s="416" t="str">
        <f t="shared" si="258"/>
        <v/>
      </c>
      <c r="CF364" s="416" t="str">
        <f t="shared" si="259"/>
        <v/>
      </c>
      <c r="CG364" s="416" t="str">
        <f t="shared" si="260"/>
        <v/>
      </c>
      <c r="CH364" s="416" t="str">
        <f t="shared" si="261"/>
        <v/>
      </c>
      <c r="CI364" s="416" t="str">
        <f t="shared" si="262"/>
        <v/>
      </c>
      <c r="CJ364" s="416" t="str">
        <f t="shared" si="263"/>
        <v/>
      </c>
      <c r="CK364" s="416" t="str">
        <f t="shared" si="264"/>
        <v/>
      </c>
    </row>
    <row r="365" spans="1:89">
      <c r="A365" s="3" t="e">
        <v>#VALUE!</v>
      </c>
      <c r="B365" s="3">
        <v>0</v>
      </c>
      <c r="C365" s="3" t="str">
        <v>MBRTU-0</v>
      </c>
      <c r="D365" s="3">
        <v>0</v>
      </c>
      <c r="E365" s="3">
        <v>0</v>
      </c>
      <c r="F365" s="3" t="e">
        <f t="shared" si="224"/>
        <v>#VALUE!</v>
      </c>
      <c r="G365" s="3" t="e">
        <f t="shared" si="265"/>
        <v>#VALUE!</v>
      </c>
      <c r="H365" s="50" t="e">
        <f t="shared" si="266"/>
        <v>#VALUE!</v>
      </c>
      <c r="I365" s="50" t="e">
        <f t="shared" si="267"/>
        <v>#VALUE!</v>
      </c>
      <c r="J365" s="3" t="e" cm="1">
        <f t="array" ref="J365">_xlfn.TEXTSPLIT(I365,CHAR(10),,TRUE,0)</f>
        <v>#VALUE!</v>
      </c>
      <c r="AX365" s="416" t="e">
        <f t="shared" si="225"/>
        <v>#VALUE!</v>
      </c>
      <c r="AY365" s="416" t="str">
        <f t="shared" si="226"/>
        <v/>
      </c>
      <c r="AZ365" s="416" t="str">
        <f t="shared" si="227"/>
        <v/>
      </c>
      <c r="BA365" s="416" t="str">
        <f t="shared" si="228"/>
        <v/>
      </c>
      <c r="BB365" s="416" t="str">
        <f t="shared" si="229"/>
        <v/>
      </c>
      <c r="BC365" s="416" t="str">
        <f t="shared" si="230"/>
        <v/>
      </c>
      <c r="BD365" s="416" t="str">
        <f t="shared" si="231"/>
        <v/>
      </c>
      <c r="BE365" s="416" t="str">
        <f t="shared" si="232"/>
        <v/>
      </c>
      <c r="BF365" s="416" t="str">
        <f t="shared" si="233"/>
        <v/>
      </c>
      <c r="BG365" s="416" t="str">
        <f t="shared" si="234"/>
        <v/>
      </c>
      <c r="BH365" s="416" t="str">
        <f t="shared" si="235"/>
        <v/>
      </c>
      <c r="BI365" s="416" t="str">
        <f t="shared" si="236"/>
        <v/>
      </c>
      <c r="BJ365" s="416" t="str">
        <f t="shared" si="237"/>
        <v/>
      </c>
      <c r="BK365" s="416" t="str">
        <f t="shared" si="238"/>
        <v/>
      </c>
      <c r="BL365" s="416" t="str">
        <f t="shared" si="239"/>
        <v/>
      </c>
      <c r="BM365" s="416" t="str">
        <f t="shared" si="240"/>
        <v/>
      </c>
      <c r="BN365" s="416" t="str">
        <f t="shared" si="241"/>
        <v/>
      </c>
      <c r="BO365" s="416" t="str">
        <f t="shared" si="242"/>
        <v/>
      </c>
      <c r="BP365" s="416" t="str">
        <f t="shared" si="243"/>
        <v/>
      </c>
      <c r="BQ365" s="416" t="str">
        <f t="shared" si="244"/>
        <v/>
      </c>
      <c r="BR365" s="416" t="str">
        <f t="shared" si="245"/>
        <v/>
      </c>
      <c r="BS365" s="416" t="str">
        <f t="shared" si="246"/>
        <v/>
      </c>
      <c r="BT365" s="416" t="str">
        <f t="shared" si="247"/>
        <v/>
      </c>
      <c r="BU365" s="416" t="str">
        <f t="shared" si="248"/>
        <v/>
      </c>
      <c r="BV365" s="416" t="str">
        <f t="shared" si="249"/>
        <v/>
      </c>
      <c r="BW365" s="416" t="str">
        <f t="shared" si="250"/>
        <v/>
      </c>
      <c r="BX365" s="416" t="str">
        <f t="shared" si="251"/>
        <v/>
      </c>
      <c r="BY365" s="416" t="str">
        <f t="shared" si="252"/>
        <v/>
      </c>
      <c r="BZ365" s="416" t="str">
        <f t="shared" si="253"/>
        <v/>
      </c>
      <c r="CA365" s="416" t="str">
        <f t="shared" si="254"/>
        <v/>
      </c>
      <c r="CB365" s="416" t="str">
        <f t="shared" si="255"/>
        <v/>
      </c>
      <c r="CC365" s="416" t="str">
        <f t="shared" si="256"/>
        <v/>
      </c>
      <c r="CD365" s="416" t="str">
        <f t="shared" si="257"/>
        <v/>
      </c>
      <c r="CE365" s="416" t="str">
        <f t="shared" si="258"/>
        <v/>
      </c>
      <c r="CF365" s="416" t="str">
        <f t="shared" si="259"/>
        <v/>
      </c>
      <c r="CG365" s="416" t="str">
        <f t="shared" si="260"/>
        <v/>
      </c>
      <c r="CH365" s="416" t="str">
        <f t="shared" si="261"/>
        <v/>
      </c>
      <c r="CI365" s="416" t="str">
        <f t="shared" si="262"/>
        <v/>
      </c>
      <c r="CJ365" s="416" t="str">
        <f t="shared" si="263"/>
        <v/>
      </c>
      <c r="CK365" s="416" t="str">
        <f t="shared" si="264"/>
        <v/>
      </c>
    </row>
    <row r="366" spans="1:89">
      <c r="A366" s="3" t="e">
        <v>#VALUE!</v>
      </c>
      <c r="B366" s="3">
        <v>0</v>
      </c>
      <c r="C366" s="3" t="str">
        <v>MBRTU-0</v>
      </c>
      <c r="D366" s="3">
        <v>0</v>
      </c>
      <c r="E366" s="3">
        <v>0</v>
      </c>
      <c r="F366" s="3" t="e">
        <f t="shared" si="224"/>
        <v>#VALUE!</v>
      </c>
      <c r="G366" s="3" t="e">
        <f t="shared" si="265"/>
        <v>#VALUE!</v>
      </c>
      <c r="H366" s="50" t="e">
        <f t="shared" si="266"/>
        <v>#VALUE!</v>
      </c>
      <c r="I366" s="50" t="e">
        <f t="shared" si="267"/>
        <v>#VALUE!</v>
      </c>
      <c r="J366" s="3" t="e" cm="1">
        <f t="array" ref="J366">_xlfn.TEXTSPLIT(I366,CHAR(10),,TRUE,0)</f>
        <v>#VALUE!</v>
      </c>
      <c r="AX366" s="416" t="e">
        <f t="shared" si="225"/>
        <v>#VALUE!</v>
      </c>
      <c r="AY366" s="416" t="str">
        <f t="shared" si="226"/>
        <v/>
      </c>
      <c r="AZ366" s="416" t="str">
        <f t="shared" si="227"/>
        <v/>
      </c>
      <c r="BA366" s="416" t="str">
        <f t="shared" si="228"/>
        <v/>
      </c>
      <c r="BB366" s="416" t="str">
        <f t="shared" si="229"/>
        <v/>
      </c>
      <c r="BC366" s="416" t="str">
        <f t="shared" si="230"/>
        <v/>
      </c>
      <c r="BD366" s="416" t="str">
        <f t="shared" si="231"/>
        <v/>
      </c>
      <c r="BE366" s="416" t="str">
        <f t="shared" si="232"/>
        <v/>
      </c>
      <c r="BF366" s="416" t="str">
        <f t="shared" si="233"/>
        <v/>
      </c>
      <c r="BG366" s="416" t="str">
        <f t="shared" si="234"/>
        <v/>
      </c>
      <c r="BH366" s="416" t="str">
        <f t="shared" si="235"/>
        <v/>
      </c>
      <c r="BI366" s="416" t="str">
        <f t="shared" si="236"/>
        <v/>
      </c>
      <c r="BJ366" s="416" t="str">
        <f t="shared" si="237"/>
        <v/>
      </c>
      <c r="BK366" s="416" t="str">
        <f t="shared" si="238"/>
        <v/>
      </c>
      <c r="BL366" s="416" t="str">
        <f t="shared" si="239"/>
        <v/>
      </c>
      <c r="BM366" s="416" t="str">
        <f t="shared" si="240"/>
        <v/>
      </c>
      <c r="BN366" s="416" t="str">
        <f t="shared" si="241"/>
        <v/>
      </c>
      <c r="BO366" s="416" t="str">
        <f t="shared" si="242"/>
        <v/>
      </c>
      <c r="BP366" s="416" t="str">
        <f t="shared" si="243"/>
        <v/>
      </c>
      <c r="BQ366" s="416" t="str">
        <f t="shared" si="244"/>
        <v/>
      </c>
      <c r="BR366" s="416" t="str">
        <f t="shared" si="245"/>
        <v/>
      </c>
      <c r="BS366" s="416" t="str">
        <f t="shared" si="246"/>
        <v/>
      </c>
      <c r="BT366" s="416" t="str">
        <f t="shared" si="247"/>
        <v/>
      </c>
      <c r="BU366" s="416" t="str">
        <f t="shared" si="248"/>
        <v/>
      </c>
      <c r="BV366" s="416" t="str">
        <f t="shared" si="249"/>
        <v/>
      </c>
      <c r="BW366" s="416" t="str">
        <f t="shared" si="250"/>
        <v/>
      </c>
      <c r="BX366" s="416" t="str">
        <f t="shared" si="251"/>
        <v/>
      </c>
      <c r="BY366" s="416" t="str">
        <f t="shared" si="252"/>
        <v/>
      </c>
      <c r="BZ366" s="416" t="str">
        <f t="shared" si="253"/>
        <v/>
      </c>
      <c r="CA366" s="416" t="str">
        <f t="shared" si="254"/>
        <v/>
      </c>
      <c r="CB366" s="416" t="str">
        <f t="shared" si="255"/>
        <v/>
      </c>
      <c r="CC366" s="416" t="str">
        <f t="shared" si="256"/>
        <v/>
      </c>
      <c r="CD366" s="416" t="str">
        <f t="shared" si="257"/>
        <v/>
      </c>
      <c r="CE366" s="416" t="str">
        <f t="shared" si="258"/>
        <v/>
      </c>
      <c r="CF366" s="416" t="str">
        <f t="shared" si="259"/>
        <v/>
      </c>
      <c r="CG366" s="416" t="str">
        <f t="shared" si="260"/>
        <v/>
      </c>
      <c r="CH366" s="416" t="str">
        <f t="shared" si="261"/>
        <v/>
      </c>
      <c r="CI366" s="416" t="str">
        <f t="shared" si="262"/>
        <v/>
      </c>
      <c r="CJ366" s="416" t="str">
        <f t="shared" si="263"/>
        <v/>
      </c>
      <c r="CK366" s="416" t="str">
        <f t="shared" si="264"/>
        <v/>
      </c>
    </row>
    <row r="367" spans="1:89">
      <c r="A367" s="3" t="e">
        <v>#VALUE!</v>
      </c>
      <c r="B367" s="3">
        <v>0</v>
      </c>
      <c r="C367" s="3" t="str">
        <v>MBRTU-0</v>
      </c>
      <c r="D367" s="3">
        <v>0</v>
      </c>
      <c r="E367" s="3">
        <v>0</v>
      </c>
      <c r="F367" s="3" t="e">
        <f t="shared" si="224"/>
        <v>#VALUE!</v>
      </c>
      <c r="G367" s="3" t="e">
        <f t="shared" si="265"/>
        <v>#VALUE!</v>
      </c>
      <c r="H367" s="50" t="e">
        <f t="shared" si="266"/>
        <v>#VALUE!</v>
      </c>
      <c r="I367" s="50" t="e">
        <f t="shared" si="267"/>
        <v>#VALUE!</v>
      </c>
      <c r="J367" s="3" t="e" cm="1">
        <f t="array" ref="J367">_xlfn.TEXTSPLIT(I367,CHAR(10),,TRUE,0)</f>
        <v>#VALUE!</v>
      </c>
      <c r="AX367" s="416" t="e">
        <f t="shared" si="225"/>
        <v>#VALUE!</v>
      </c>
      <c r="AY367" s="416" t="str">
        <f t="shared" si="226"/>
        <v/>
      </c>
      <c r="AZ367" s="416" t="str">
        <f t="shared" si="227"/>
        <v/>
      </c>
      <c r="BA367" s="416" t="str">
        <f t="shared" si="228"/>
        <v/>
      </c>
      <c r="BB367" s="416" t="str">
        <f t="shared" si="229"/>
        <v/>
      </c>
      <c r="BC367" s="416" t="str">
        <f t="shared" si="230"/>
        <v/>
      </c>
      <c r="BD367" s="416" t="str">
        <f t="shared" si="231"/>
        <v/>
      </c>
      <c r="BE367" s="416" t="str">
        <f t="shared" si="232"/>
        <v/>
      </c>
      <c r="BF367" s="416" t="str">
        <f t="shared" si="233"/>
        <v/>
      </c>
      <c r="BG367" s="416" t="str">
        <f t="shared" si="234"/>
        <v/>
      </c>
      <c r="BH367" s="416" t="str">
        <f t="shared" si="235"/>
        <v/>
      </c>
      <c r="BI367" s="416" t="str">
        <f t="shared" si="236"/>
        <v/>
      </c>
      <c r="BJ367" s="416" t="str">
        <f t="shared" si="237"/>
        <v/>
      </c>
      <c r="BK367" s="416" t="str">
        <f t="shared" si="238"/>
        <v/>
      </c>
      <c r="BL367" s="416" t="str">
        <f t="shared" si="239"/>
        <v/>
      </c>
      <c r="BM367" s="416" t="str">
        <f t="shared" si="240"/>
        <v/>
      </c>
      <c r="BN367" s="416" t="str">
        <f t="shared" si="241"/>
        <v/>
      </c>
      <c r="BO367" s="416" t="str">
        <f t="shared" si="242"/>
        <v/>
      </c>
      <c r="BP367" s="416" t="str">
        <f t="shared" si="243"/>
        <v/>
      </c>
      <c r="BQ367" s="416" t="str">
        <f t="shared" si="244"/>
        <v/>
      </c>
      <c r="BR367" s="416" t="str">
        <f t="shared" si="245"/>
        <v/>
      </c>
      <c r="BS367" s="416" t="str">
        <f t="shared" si="246"/>
        <v/>
      </c>
      <c r="BT367" s="416" t="str">
        <f t="shared" si="247"/>
        <v/>
      </c>
      <c r="BU367" s="416" t="str">
        <f t="shared" si="248"/>
        <v/>
      </c>
      <c r="BV367" s="416" t="str">
        <f t="shared" si="249"/>
        <v/>
      </c>
      <c r="BW367" s="416" t="str">
        <f t="shared" si="250"/>
        <v/>
      </c>
      <c r="BX367" s="416" t="str">
        <f t="shared" si="251"/>
        <v/>
      </c>
      <c r="BY367" s="416" t="str">
        <f t="shared" si="252"/>
        <v/>
      </c>
      <c r="BZ367" s="416" t="str">
        <f t="shared" si="253"/>
        <v/>
      </c>
      <c r="CA367" s="416" t="str">
        <f t="shared" si="254"/>
        <v/>
      </c>
      <c r="CB367" s="416" t="str">
        <f t="shared" si="255"/>
        <v/>
      </c>
      <c r="CC367" s="416" t="str">
        <f t="shared" si="256"/>
        <v/>
      </c>
      <c r="CD367" s="416" t="str">
        <f t="shared" si="257"/>
        <v/>
      </c>
      <c r="CE367" s="416" t="str">
        <f t="shared" si="258"/>
        <v/>
      </c>
      <c r="CF367" s="416" t="str">
        <f t="shared" si="259"/>
        <v/>
      </c>
      <c r="CG367" s="416" t="str">
        <f t="shared" si="260"/>
        <v/>
      </c>
      <c r="CH367" s="416" t="str">
        <f t="shared" si="261"/>
        <v/>
      </c>
      <c r="CI367" s="416" t="str">
        <f t="shared" si="262"/>
        <v/>
      </c>
      <c r="CJ367" s="416" t="str">
        <f t="shared" si="263"/>
        <v/>
      </c>
      <c r="CK367" s="416" t="str">
        <f t="shared" si="264"/>
        <v/>
      </c>
    </row>
    <row r="368" spans="1:89">
      <c r="A368" s="3" t="e">
        <v>#VALUE!</v>
      </c>
      <c r="B368" s="3">
        <v>0</v>
      </c>
      <c r="C368" s="3" t="str">
        <v>MBRTU-0</v>
      </c>
      <c r="D368" s="3">
        <v>0</v>
      </c>
      <c r="E368" s="3">
        <v>0</v>
      </c>
      <c r="F368" s="3" t="e">
        <f t="shared" si="224"/>
        <v>#VALUE!</v>
      </c>
      <c r="G368" s="3" t="e">
        <f t="shared" si="265"/>
        <v>#VALUE!</v>
      </c>
      <c r="H368" s="50" t="e">
        <f t="shared" si="266"/>
        <v>#VALUE!</v>
      </c>
      <c r="I368" s="50" t="e">
        <f t="shared" si="267"/>
        <v>#VALUE!</v>
      </c>
      <c r="J368" s="3" t="e" cm="1">
        <f t="array" ref="J368">_xlfn.TEXTSPLIT(I368,CHAR(10),,TRUE,0)</f>
        <v>#VALUE!</v>
      </c>
      <c r="AX368" s="416" t="e">
        <f t="shared" si="225"/>
        <v>#VALUE!</v>
      </c>
      <c r="AY368" s="416" t="str">
        <f t="shared" si="226"/>
        <v/>
      </c>
      <c r="AZ368" s="416" t="str">
        <f t="shared" si="227"/>
        <v/>
      </c>
      <c r="BA368" s="416" t="str">
        <f t="shared" si="228"/>
        <v/>
      </c>
      <c r="BB368" s="416" t="str">
        <f t="shared" si="229"/>
        <v/>
      </c>
      <c r="BC368" s="416" t="str">
        <f t="shared" si="230"/>
        <v/>
      </c>
      <c r="BD368" s="416" t="str">
        <f t="shared" si="231"/>
        <v/>
      </c>
      <c r="BE368" s="416" t="str">
        <f t="shared" si="232"/>
        <v/>
      </c>
      <c r="BF368" s="416" t="str">
        <f t="shared" si="233"/>
        <v/>
      </c>
      <c r="BG368" s="416" t="str">
        <f t="shared" si="234"/>
        <v/>
      </c>
      <c r="BH368" s="416" t="str">
        <f t="shared" si="235"/>
        <v/>
      </c>
      <c r="BI368" s="416" t="str">
        <f t="shared" si="236"/>
        <v/>
      </c>
      <c r="BJ368" s="416" t="str">
        <f t="shared" si="237"/>
        <v/>
      </c>
      <c r="BK368" s="416" t="str">
        <f t="shared" si="238"/>
        <v/>
      </c>
      <c r="BL368" s="416" t="str">
        <f t="shared" si="239"/>
        <v/>
      </c>
      <c r="BM368" s="416" t="str">
        <f t="shared" si="240"/>
        <v/>
      </c>
      <c r="BN368" s="416" t="str">
        <f t="shared" si="241"/>
        <v/>
      </c>
      <c r="BO368" s="416" t="str">
        <f t="shared" si="242"/>
        <v/>
      </c>
      <c r="BP368" s="416" t="str">
        <f t="shared" si="243"/>
        <v/>
      </c>
      <c r="BQ368" s="416" t="str">
        <f t="shared" si="244"/>
        <v/>
      </c>
      <c r="BR368" s="416" t="str">
        <f t="shared" si="245"/>
        <v/>
      </c>
      <c r="BS368" s="416" t="str">
        <f t="shared" si="246"/>
        <v/>
      </c>
      <c r="BT368" s="416" t="str">
        <f t="shared" si="247"/>
        <v/>
      </c>
      <c r="BU368" s="416" t="str">
        <f t="shared" si="248"/>
        <v/>
      </c>
      <c r="BV368" s="416" t="str">
        <f t="shared" si="249"/>
        <v/>
      </c>
      <c r="BW368" s="416" t="str">
        <f t="shared" si="250"/>
        <v/>
      </c>
      <c r="BX368" s="416" t="str">
        <f t="shared" si="251"/>
        <v/>
      </c>
      <c r="BY368" s="416" t="str">
        <f t="shared" si="252"/>
        <v/>
      </c>
      <c r="BZ368" s="416" t="str">
        <f t="shared" si="253"/>
        <v/>
      </c>
      <c r="CA368" s="416" t="str">
        <f t="shared" si="254"/>
        <v/>
      </c>
      <c r="CB368" s="416" t="str">
        <f t="shared" si="255"/>
        <v/>
      </c>
      <c r="CC368" s="416" t="str">
        <f t="shared" si="256"/>
        <v/>
      </c>
      <c r="CD368" s="416" t="str">
        <f t="shared" si="257"/>
        <v/>
      </c>
      <c r="CE368" s="416" t="str">
        <f t="shared" si="258"/>
        <v/>
      </c>
      <c r="CF368" s="416" t="str">
        <f t="shared" si="259"/>
        <v/>
      </c>
      <c r="CG368" s="416" t="str">
        <f t="shared" si="260"/>
        <v/>
      </c>
      <c r="CH368" s="416" t="str">
        <f t="shared" si="261"/>
        <v/>
      </c>
      <c r="CI368" s="416" t="str">
        <f t="shared" si="262"/>
        <v/>
      </c>
      <c r="CJ368" s="416" t="str">
        <f t="shared" si="263"/>
        <v/>
      </c>
      <c r="CK368" s="416" t="str">
        <f t="shared" si="264"/>
        <v/>
      </c>
    </row>
    <row r="369" spans="1:89">
      <c r="A369" s="3" t="e">
        <v>#VALUE!</v>
      </c>
      <c r="B369" s="3">
        <v>0</v>
      </c>
      <c r="C369" s="3" t="str">
        <v>MBRTU-0</v>
      </c>
      <c r="D369" s="3">
        <v>0</v>
      </c>
      <c r="E369" s="3">
        <v>0</v>
      </c>
      <c r="F369" s="3" t="e">
        <f t="shared" si="224"/>
        <v>#VALUE!</v>
      </c>
      <c r="G369" s="3" t="e">
        <f t="shared" si="265"/>
        <v>#VALUE!</v>
      </c>
      <c r="H369" s="50" t="e">
        <f t="shared" si="266"/>
        <v>#VALUE!</v>
      </c>
      <c r="I369" s="50" t="e">
        <f t="shared" si="267"/>
        <v>#VALUE!</v>
      </c>
      <c r="J369" s="3" t="e" cm="1">
        <f t="array" ref="J369">_xlfn.TEXTSPLIT(I369,CHAR(10),,TRUE,0)</f>
        <v>#VALUE!</v>
      </c>
      <c r="AX369" s="416" t="e">
        <f t="shared" si="225"/>
        <v>#VALUE!</v>
      </c>
      <c r="AY369" s="416" t="str">
        <f t="shared" si="226"/>
        <v/>
      </c>
      <c r="AZ369" s="416" t="str">
        <f t="shared" si="227"/>
        <v/>
      </c>
      <c r="BA369" s="416" t="str">
        <f t="shared" si="228"/>
        <v/>
      </c>
      <c r="BB369" s="416" t="str">
        <f t="shared" si="229"/>
        <v/>
      </c>
      <c r="BC369" s="416" t="str">
        <f t="shared" si="230"/>
        <v/>
      </c>
      <c r="BD369" s="416" t="str">
        <f t="shared" si="231"/>
        <v/>
      </c>
      <c r="BE369" s="416" t="str">
        <f t="shared" si="232"/>
        <v/>
      </c>
      <c r="BF369" s="416" t="str">
        <f t="shared" si="233"/>
        <v/>
      </c>
      <c r="BG369" s="416" t="str">
        <f t="shared" si="234"/>
        <v/>
      </c>
      <c r="BH369" s="416" t="str">
        <f t="shared" si="235"/>
        <v/>
      </c>
      <c r="BI369" s="416" t="str">
        <f t="shared" si="236"/>
        <v/>
      </c>
      <c r="BJ369" s="416" t="str">
        <f t="shared" si="237"/>
        <v/>
      </c>
      <c r="BK369" s="416" t="str">
        <f t="shared" si="238"/>
        <v/>
      </c>
      <c r="BL369" s="416" t="str">
        <f t="shared" si="239"/>
        <v/>
      </c>
      <c r="BM369" s="416" t="str">
        <f t="shared" si="240"/>
        <v/>
      </c>
      <c r="BN369" s="416" t="str">
        <f t="shared" si="241"/>
        <v/>
      </c>
      <c r="BO369" s="416" t="str">
        <f t="shared" si="242"/>
        <v/>
      </c>
      <c r="BP369" s="416" t="str">
        <f t="shared" si="243"/>
        <v/>
      </c>
      <c r="BQ369" s="416" t="str">
        <f t="shared" si="244"/>
        <v/>
      </c>
      <c r="BR369" s="416" t="str">
        <f t="shared" si="245"/>
        <v/>
      </c>
      <c r="BS369" s="416" t="str">
        <f t="shared" si="246"/>
        <v/>
      </c>
      <c r="BT369" s="416" t="str">
        <f t="shared" si="247"/>
        <v/>
      </c>
      <c r="BU369" s="416" t="str">
        <f t="shared" si="248"/>
        <v/>
      </c>
      <c r="BV369" s="416" t="str">
        <f t="shared" si="249"/>
        <v/>
      </c>
      <c r="BW369" s="416" t="str">
        <f t="shared" si="250"/>
        <v/>
      </c>
      <c r="BX369" s="416" t="str">
        <f t="shared" si="251"/>
        <v/>
      </c>
      <c r="BY369" s="416" t="str">
        <f t="shared" si="252"/>
        <v/>
      </c>
      <c r="BZ369" s="416" t="str">
        <f t="shared" si="253"/>
        <v/>
      </c>
      <c r="CA369" s="416" t="str">
        <f t="shared" si="254"/>
        <v/>
      </c>
      <c r="CB369" s="416" t="str">
        <f t="shared" si="255"/>
        <v/>
      </c>
      <c r="CC369" s="416" t="str">
        <f t="shared" si="256"/>
        <v/>
      </c>
      <c r="CD369" s="416" t="str">
        <f t="shared" si="257"/>
        <v/>
      </c>
      <c r="CE369" s="416" t="str">
        <f t="shared" si="258"/>
        <v/>
      </c>
      <c r="CF369" s="416" t="str">
        <f t="shared" si="259"/>
        <v/>
      </c>
      <c r="CG369" s="416" t="str">
        <f t="shared" si="260"/>
        <v/>
      </c>
      <c r="CH369" s="416" t="str">
        <f t="shared" si="261"/>
        <v/>
      </c>
      <c r="CI369" s="416" t="str">
        <f t="shared" si="262"/>
        <v/>
      </c>
      <c r="CJ369" s="416" t="str">
        <f t="shared" si="263"/>
        <v/>
      </c>
      <c r="CK369" s="416" t="str">
        <f t="shared" si="264"/>
        <v/>
      </c>
    </row>
    <row r="370" spans="1:89">
      <c r="A370" s="3" t="e">
        <v>#VALUE!</v>
      </c>
      <c r="B370" s="3">
        <v>0</v>
      </c>
      <c r="C370" s="3" t="str">
        <v>MBRTU-0</v>
      </c>
      <c r="D370" s="3">
        <v>0</v>
      </c>
      <c r="E370" s="3">
        <v>0</v>
      </c>
      <c r="F370" s="3" t="e">
        <f t="shared" si="224"/>
        <v>#VALUE!</v>
      </c>
      <c r="G370" s="3" t="e">
        <f t="shared" si="265"/>
        <v>#VALUE!</v>
      </c>
      <c r="H370" s="50" t="e">
        <f t="shared" si="266"/>
        <v>#VALUE!</v>
      </c>
      <c r="I370" s="50" t="e">
        <f t="shared" si="267"/>
        <v>#VALUE!</v>
      </c>
      <c r="J370" s="3" t="e" cm="1">
        <f t="array" ref="J370">_xlfn.TEXTSPLIT(I370,CHAR(10),,TRUE,0)</f>
        <v>#VALUE!</v>
      </c>
      <c r="AX370" s="416" t="e">
        <f t="shared" si="225"/>
        <v>#VALUE!</v>
      </c>
      <c r="AY370" s="416" t="str">
        <f t="shared" si="226"/>
        <v/>
      </c>
      <c r="AZ370" s="416" t="str">
        <f t="shared" si="227"/>
        <v/>
      </c>
      <c r="BA370" s="416" t="str">
        <f t="shared" si="228"/>
        <v/>
      </c>
      <c r="BB370" s="416" t="str">
        <f t="shared" si="229"/>
        <v/>
      </c>
      <c r="BC370" s="416" t="str">
        <f t="shared" si="230"/>
        <v/>
      </c>
      <c r="BD370" s="416" t="str">
        <f t="shared" si="231"/>
        <v/>
      </c>
      <c r="BE370" s="416" t="str">
        <f t="shared" si="232"/>
        <v/>
      </c>
      <c r="BF370" s="416" t="str">
        <f t="shared" si="233"/>
        <v/>
      </c>
      <c r="BG370" s="416" t="str">
        <f t="shared" si="234"/>
        <v/>
      </c>
      <c r="BH370" s="416" t="str">
        <f t="shared" si="235"/>
        <v/>
      </c>
      <c r="BI370" s="416" t="str">
        <f t="shared" si="236"/>
        <v/>
      </c>
      <c r="BJ370" s="416" t="str">
        <f t="shared" si="237"/>
        <v/>
      </c>
      <c r="BK370" s="416" t="str">
        <f t="shared" si="238"/>
        <v/>
      </c>
      <c r="BL370" s="416" t="str">
        <f t="shared" si="239"/>
        <v/>
      </c>
      <c r="BM370" s="416" t="str">
        <f t="shared" si="240"/>
        <v/>
      </c>
      <c r="BN370" s="416" t="str">
        <f t="shared" si="241"/>
        <v/>
      </c>
      <c r="BO370" s="416" t="str">
        <f t="shared" si="242"/>
        <v/>
      </c>
      <c r="BP370" s="416" t="str">
        <f t="shared" si="243"/>
        <v/>
      </c>
      <c r="BQ370" s="416" t="str">
        <f t="shared" si="244"/>
        <v/>
      </c>
      <c r="BR370" s="416" t="str">
        <f t="shared" si="245"/>
        <v/>
      </c>
      <c r="BS370" s="416" t="str">
        <f t="shared" si="246"/>
        <v/>
      </c>
      <c r="BT370" s="416" t="str">
        <f t="shared" si="247"/>
        <v/>
      </c>
      <c r="BU370" s="416" t="str">
        <f t="shared" si="248"/>
        <v/>
      </c>
      <c r="BV370" s="416" t="str">
        <f t="shared" si="249"/>
        <v/>
      </c>
      <c r="BW370" s="416" t="str">
        <f t="shared" si="250"/>
        <v/>
      </c>
      <c r="BX370" s="416" t="str">
        <f t="shared" si="251"/>
        <v/>
      </c>
      <c r="BY370" s="416" t="str">
        <f t="shared" si="252"/>
        <v/>
      </c>
      <c r="BZ370" s="416" t="str">
        <f t="shared" si="253"/>
        <v/>
      </c>
      <c r="CA370" s="416" t="str">
        <f t="shared" si="254"/>
        <v/>
      </c>
      <c r="CB370" s="416" t="str">
        <f t="shared" si="255"/>
        <v/>
      </c>
      <c r="CC370" s="416" t="str">
        <f t="shared" si="256"/>
        <v/>
      </c>
      <c r="CD370" s="416" t="str">
        <f t="shared" si="257"/>
        <v/>
      </c>
      <c r="CE370" s="416" t="str">
        <f t="shared" si="258"/>
        <v/>
      </c>
      <c r="CF370" s="416" t="str">
        <f t="shared" si="259"/>
        <v/>
      </c>
      <c r="CG370" s="416" t="str">
        <f t="shared" si="260"/>
        <v/>
      </c>
      <c r="CH370" s="416" t="str">
        <f t="shared" si="261"/>
        <v/>
      </c>
      <c r="CI370" s="416" t="str">
        <f t="shared" si="262"/>
        <v/>
      </c>
      <c r="CJ370" s="416" t="str">
        <f t="shared" si="263"/>
        <v/>
      </c>
      <c r="CK370" s="416" t="str">
        <f t="shared" si="264"/>
        <v/>
      </c>
    </row>
    <row r="371" spans="1:89">
      <c r="A371" s="3" t="e">
        <v>#VALUE!</v>
      </c>
      <c r="B371" s="3">
        <v>0</v>
      </c>
      <c r="C371" s="3" t="str">
        <v>MBRTU-0</v>
      </c>
      <c r="D371" s="3">
        <v>0</v>
      </c>
      <c r="E371" s="3">
        <v>0</v>
      </c>
      <c r="F371" s="3" t="e">
        <f t="shared" si="224"/>
        <v>#VALUE!</v>
      </c>
      <c r="G371" s="3" t="e">
        <f t="shared" si="265"/>
        <v>#VALUE!</v>
      </c>
      <c r="H371" s="50" t="e">
        <f t="shared" si="266"/>
        <v>#VALUE!</v>
      </c>
      <c r="I371" s="50" t="e">
        <f t="shared" si="267"/>
        <v>#VALUE!</v>
      </c>
      <c r="J371" s="3" t="e" cm="1">
        <f t="array" ref="J371">_xlfn.TEXTSPLIT(I371,CHAR(10),,TRUE,0)</f>
        <v>#VALUE!</v>
      </c>
      <c r="AX371" s="416" t="e">
        <f t="shared" si="225"/>
        <v>#VALUE!</v>
      </c>
      <c r="AY371" s="416" t="str">
        <f t="shared" si="226"/>
        <v/>
      </c>
      <c r="AZ371" s="416" t="str">
        <f t="shared" si="227"/>
        <v/>
      </c>
      <c r="BA371" s="416" t="str">
        <f t="shared" si="228"/>
        <v/>
      </c>
      <c r="BB371" s="416" t="str">
        <f t="shared" si="229"/>
        <v/>
      </c>
      <c r="BC371" s="416" t="str">
        <f t="shared" si="230"/>
        <v/>
      </c>
      <c r="BD371" s="416" t="str">
        <f t="shared" si="231"/>
        <v/>
      </c>
      <c r="BE371" s="416" t="str">
        <f t="shared" si="232"/>
        <v/>
      </c>
      <c r="BF371" s="416" t="str">
        <f t="shared" si="233"/>
        <v/>
      </c>
      <c r="BG371" s="416" t="str">
        <f t="shared" si="234"/>
        <v/>
      </c>
      <c r="BH371" s="416" t="str">
        <f t="shared" si="235"/>
        <v/>
      </c>
      <c r="BI371" s="416" t="str">
        <f t="shared" si="236"/>
        <v/>
      </c>
      <c r="BJ371" s="416" t="str">
        <f t="shared" si="237"/>
        <v/>
      </c>
      <c r="BK371" s="416" t="str">
        <f t="shared" si="238"/>
        <v/>
      </c>
      <c r="BL371" s="416" t="str">
        <f t="shared" si="239"/>
        <v/>
      </c>
      <c r="BM371" s="416" t="str">
        <f t="shared" si="240"/>
        <v/>
      </c>
      <c r="BN371" s="416" t="str">
        <f t="shared" si="241"/>
        <v/>
      </c>
      <c r="BO371" s="416" t="str">
        <f t="shared" si="242"/>
        <v/>
      </c>
      <c r="BP371" s="416" t="str">
        <f t="shared" si="243"/>
        <v/>
      </c>
      <c r="BQ371" s="416" t="str">
        <f t="shared" si="244"/>
        <v/>
      </c>
      <c r="BR371" s="416" t="str">
        <f t="shared" si="245"/>
        <v/>
      </c>
      <c r="BS371" s="416" t="str">
        <f t="shared" si="246"/>
        <v/>
      </c>
      <c r="BT371" s="416" t="str">
        <f t="shared" si="247"/>
        <v/>
      </c>
      <c r="BU371" s="416" t="str">
        <f t="shared" si="248"/>
        <v/>
      </c>
      <c r="BV371" s="416" t="str">
        <f t="shared" si="249"/>
        <v/>
      </c>
      <c r="BW371" s="416" t="str">
        <f t="shared" si="250"/>
        <v/>
      </c>
      <c r="BX371" s="416" t="str">
        <f t="shared" si="251"/>
        <v/>
      </c>
      <c r="BY371" s="416" t="str">
        <f t="shared" si="252"/>
        <v/>
      </c>
      <c r="BZ371" s="416" t="str">
        <f t="shared" si="253"/>
        <v/>
      </c>
      <c r="CA371" s="416" t="str">
        <f t="shared" si="254"/>
        <v/>
      </c>
      <c r="CB371" s="416" t="str">
        <f t="shared" si="255"/>
        <v/>
      </c>
      <c r="CC371" s="416" t="str">
        <f t="shared" si="256"/>
        <v/>
      </c>
      <c r="CD371" s="416" t="str">
        <f t="shared" si="257"/>
        <v/>
      </c>
      <c r="CE371" s="416" t="str">
        <f t="shared" si="258"/>
        <v/>
      </c>
      <c r="CF371" s="416" t="str">
        <f t="shared" si="259"/>
        <v/>
      </c>
      <c r="CG371" s="416" t="str">
        <f t="shared" si="260"/>
        <v/>
      </c>
      <c r="CH371" s="416" t="str">
        <f t="shared" si="261"/>
        <v/>
      </c>
      <c r="CI371" s="416" t="str">
        <f t="shared" si="262"/>
        <v/>
      </c>
      <c r="CJ371" s="416" t="str">
        <f t="shared" si="263"/>
        <v/>
      </c>
      <c r="CK371" s="416" t="str">
        <f t="shared" si="264"/>
        <v/>
      </c>
    </row>
    <row r="372" spans="1:89">
      <c r="A372" s="3" t="e">
        <v>#VALUE!</v>
      </c>
      <c r="B372" s="3">
        <v>0</v>
      </c>
      <c r="C372" s="3" t="str">
        <v>MBRTU-0</v>
      </c>
      <c r="D372" s="3">
        <v>0</v>
      </c>
      <c r="E372" s="3">
        <v>0</v>
      </c>
      <c r="F372" s="3" t="e">
        <f t="shared" si="224"/>
        <v>#VALUE!</v>
      </c>
      <c r="G372" s="3" t="e">
        <f t="shared" si="265"/>
        <v>#VALUE!</v>
      </c>
      <c r="H372" s="50" t="e">
        <f t="shared" si="266"/>
        <v>#VALUE!</v>
      </c>
      <c r="I372" s="50" t="e">
        <f t="shared" si="267"/>
        <v>#VALUE!</v>
      </c>
      <c r="J372" s="3" t="e" cm="1">
        <f t="array" ref="J372">_xlfn.TEXTSPLIT(I372,CHAR(10),,TRUE,0)</f>
        <v>#VALUE!</v>
      </c>
      <c r="AX372" s="416" t="e">
        <f t="shared" si="225"/>
        <v>#VALUE!</v>
      </c>
      <c r="AY372" s="416" t="str">
        <f t="shared" si="226"/>
        <v/>
      </c>
      <c r="AZ372" s="416" t="str">
        <f t="shared" si="227"/>
        <v/>
      </c>
      <c r="BA372" s="416" t="str">
        <f t="shared" si="228"/>
        <v/>
      </c>
      <c r="BB372" s="416" t="str">
        <f t="shared" si="229"/>
        <v/>
      </c>
      <c r="BC372" s="416" t="str">
        <f t="shared" si="230"/>
        <v/>
      </c>
      <c r="BD372" s="416" t="str">
        <f t="shared" si="231"/>
        <v/>
      </c>
      <c r="BE372" s="416" t="str">
        <f t="shared" si="232"/>
        <v/>
      </c>
      <c r="BF372" s="416" t="str">
        <f t="shared" si="233"/>
        <v/>
      </c>
      <c r="BG372" s="416" t="str">
        <f t="shared" si="234"/>
        <v/>
      </c>
      <c r="BH372" s="416" t="str">
        <f t="shared" si="235"/>
        <v/>
      </c>
      <c r="BI372" s="416" t="str">
        <f t="shared" si="236"/>
        <v/>
      </c>
      <c r="BJ372" s="416" t="str">
        <f t="shared" si="237"/>
        <v/>
      </c>
      <c r="BK372" s="416" t="str">
        <f t="shared" si="238"/>
        <v/>
      </c>
      <c r="BL372" s="416" t="str">
        <f t="shared" si="239"/>
        <v/>
      </c>
      <c r="BM372" s="416" t="str">
        <f t="shared" si="240"/>
        <v/>
      </c>
      <c r="BN372" s="416" t="str">
        <f t="shared" si="241"/>
        <v/>
      </c>
      <c r="BO372" s="416" t="str">
        <f t="shared" si="242"/>
        <v/>
      </c>
      <c r="BP372" s="416" t="str">
        <f t="shared" si="243"/>
        <v/>
      </c>
      <c r="BQ372" s="416" t="str">
        <f t="shared" si="244"/>
        <v/>
      </c>
      <c r="BR372" s="416" t="str">
        <f t="shared" si="245"/>
        <v/>
      </c>
      <c r="BS372" s="416" t="str">
        <f t="shared" si="246"/>
        <v/>
      </c>
      <c r="BT372" s="416" t="str">
        <f t="shared" si="247"/>
        <v/>
      </c>
      <c r="BU372" s="416" t="str">
        <f t="shared" si="248"/>
        <v/>
      </c>
      <c r="BV372" s="416" t="str">
        <f t="shared" si="249"/>
        <v/>
      </c>
      <c r="BW372" s="416" t="str">
        <f t="shared" si="250"/>
        <v/>
      </c>
      <c r="BX372" s="416" t="str">
        <f t="shared" si="251"/>
        <v/>
      </c>
      <c r="BY372" s="416" t="str">
        <f t="shared" si="252"/>
        <v/>
      </c>
      <c r="BZ372" s="416" t="str">
        <f t="shared" si="253"/>
        <v/>
      </c>
      <c r="CA372" s="416" t="str">
        <f t="shared" si="254"/>
        <v/>
      </c>
      <c r="CB372" s="416" t="str">
        <f t="shared" si="255"/>
        <v/>
      </c>
      <c r="CC372" s="416" t="str">
        <f t="shared" si="256"/>
        <v/>
      </c>
      <c r="CD372" s="416" t="str">
        <f t="shared" si="257"/>
        <v/>
      </c>
      <c r="CE372" s="416" t="str">
        <f t="shared" si="258"/>
        <v/>
      </c>
      <c r="CF372" s="416" t="str">
        <f t="shared" si="259"/>
        <v/>
      </c>
      <c r="CG372" s="416" t="str">
        <f t="shared" si="260"/>
        <v/>
      </c>
      <c r="CH372" s="416" t="str">
        <f t="shared" si="261"/>
        <v/>
      </c>
      <c r="CI372" s="416" t="str">
        <f t="shared" si="262"/>
        <v/>
      </c>
      <c r="CJ372" s="416" t="str">
        <f t="shared" si="263"/>
        <v/>
      </c>
      <c r="CK372" s="416" t="str">
        <f t="shared" si="264"/>
        <v/>
      </c>
    </row>
    <row r="373" spans="1:89">
      <c r="A373" s="3" t="e">
        <v>#VALUE!</v>
      </c>
      <c r="B373" s="3">
        <v>0</v>
      </c>
      <c r="C373" s="3" t="str">
        <v>MBRTU-0</v>
      </c>
      <c r="D373" s="3">
        <v>0</v>
      </c>
      <c r="E373" s="3">
        <v>0</v>
      </c>
      <c r="F373" s="3" t="e">
        <f t="shared" si="224"/>
        <v>#VALUE!</v>
      </c>
      <c r="G373" s="3" t="e">
        <f t="shared" si="265"/>
        <v>#VALUE!</v>
      </c>
      <c r="H373" s="50" t="e">
        <f t="shared" si="266"/>
        <v>#VALUE!</v>
      </c>
      <c r="I373" s="50" t="e">
        <f t="shared" si="267"/>
        <v>#VALUE!</v>
      </c>
      <c r="J373" s="3" t="e" cm="1">
        <f t="array" ref="J373">_xlfn.TEXTSPLIT(I373,CHAR(10),,TRUE,0)</f>
        <v>#VALUE!</v>
      </c>
      <c r="AX373" s="416" t="e">
        <f t="shared" si="225"/>
        <v>#VALUE!</v>
      </c>
      <c r="AY373" s="416" t="str">
        <f t="shared" si="226"/>
        <v/>
      </c>
      <c r="AZ373" s="416" t="str">
        <f t="shared" si="227"/>
        <v/>
      </c>
      <c r="BA373" s="416" t="str">
        <f t="shared" si="228"/>
        <v/>
      </c>
      <c r="BB373" s="416" t="str">
        <f t="shared" si="229"/>
        <v/>
      </c>
      <c r="BC373" s="416" t="str">
        <f t="shared" si="230"/>
        <v/>
      </c>
      <c r="BD373" s="416" t="str">
        <f t="shared" si="231"/>
        <v/>
      </c>
      <c r="BE373" s="416" t="str">
        <f t="shared" si="232"/>
        <v/>
      </c>
      <c r="BF373" s="416" t="str">
        <f t="shared" si="233"/>
        <v/>
      </c>
      <c r="BG373" s="416" t="str">
        <f t="shared" si="234"/>
        <v/>
      </c>
      <c r="BH373" s="416" t="str">
        <f t="shared" si="235"/>
        <v/>
      </c>
      <c r="BI373" s="416" t="str">
        <f t="shared" si="236"/>
        <v/>
      </c>
      <c r="BJ373" s="416" t="str">
        <f t="shared" si="237"/>
        <v/>
      </c>
      <c r="BK373" s="416" t="str">
        <f t="shared" si="238"/>
        <v/>
      </c>
      <c r="BL373" s="416" t="str">
        <f t="shared" si="239"/>
        <v/>
      </c>
      <c r="BM373" s="416" t="str">
        <f t="shared" si="240"/>
        <v/>
      </c>
      <c r="BN373" s="416" t="str">
        <f t="shared" si="241"/>
        <v/>
      </c>
      <c r="BO373" s="416" t="str">
        <f t="shared" si="242"/>
        <v/>
      </c>
      <c r="BP373" s="416" t="str">
        <f t="shared" si="243"/>
        <v/>
      </c>
      <c r="BQ373" s="416" t="str">
        <f t="shared" si="244"/>
        <v/>
      </c>
      <c r="BR373" s="416" t="str">
        <f t="shared" si="245"/>
        <v/>
      </c>
      <c r="BS373" s="416" t="str">
        <f t="shared" si="246"/>
        <v/>
      </c>
      <c r="BT373" s="416" t="str">
        <f t="shared" si="247"/>
        <v/>
      </c>
      <c r="BU373" s="416" t="str">
        <f t="shared" si="248"/>
        <v/>
      </c>
      <c r="BV373" s="416" t="str">
        <f t="shared" si="249"/>
        <v/>
      </c>
      <c r="BW373" s="416" t="str">
        <f t="shared" si="250"/>
        <v/>
      </c>
      <c r="BX373" s="416" t="str">
        <f t="shared" si="251"/>
        <v/>
      </c>
      <c r="BY373" s="416" t="str">
        <f t="shared" si="252"/>
        <v/>
      </c>
      <c r="BZ373" s="416" t="str">
        <f t="shared" si="253"/>
        <v/>
      </c>
      <c r="CA373" s="416" t="str">
        <f t="shared" si="254"/>
        <v/>
      </c>
      <c r="CB373" s="416" t="str">
        <f t="shared" si="255"/>
        <v/>
      </c>
      <c r="CC373" s="416" t="str">
        <f t="shared" si="256"/>
        <v/>
      </c>
      <c r="CD373" s="416" t="str">
        <f t="shared" si="257"/>
        <v/>
      </c>
      <c r="CE373" s="416" t="str">
        <f t="shared" si="258"/>
        <v/>
      </c>
      <c r="CF373" s="416" t="str">
        <f t="shared" si="259"/>
        <v/>
      </c>
      <c r="CG373" s="416" t="str">
        <f t="shared" si="260"/>
        <v/>
      </c>
      <c r="CH373" s="416" t="str">
        <f t="shared" si="261"/>
        <v/>
      </c>
      <c r="CI373" s="416" t="str">
        <f t="shared" si="262"/>
        <v/>
      </c>
      <c r="CJ373" s="416" t="str">
        <f t="shared" si="263"/>
        <v/>
      </c>
      <c r="CK373" s="416" t="str">
        <f t="shared" si="264"/>
        <v/>
      </c>
    </row>
    <row r="374" spans="1:89">
      <c r="A374" s="3" t="e">
        <v>#VALUE!</v>
      </c>
      <c r="B374" s="3">
        <v>0</v>
      </c>
      <c r="C374" s="3" t="str">
        <v>MBRTU-0</v>
      </c>
      <c r="D374" s="3">
        <v>0</v>
      </c>
      <c r="E374" s="3">
        <v>0</v>
      </c>
      <c r="F374" s="3" t="e">
        <f t="shared" si="224"/>
        <v>#VALUE!</v>
      </c>
      <c r="G374" s="3" t="e">
        <f t="shared" si="265"/>
        <v>#VALUE!</v>
      </c>
      <c r="H374" s="50" t="e">
        <f t="shared" si="266"/>
        <v>#VALUE!</v>
      </c>
      <c r="I374" s="50" t="e">
        <f t="shared" si="267"/>
        <v>#VALUE!</v>
      </c>
      <c r="J374" s="3" t="e" cm="1">
        <f t="array" ref="J374">_xlfn.TEXTSPLIT(I374,CHAR(10),,TRUE,0)</f>
        <v>#VALUE!</v>
      </c>
      <c r="AX374" s="416" t="e">
        <f t="shared" si="225"/>
        <v>#VALUE!</v>
      </c>
      <c r="AY374" s="416" t="str">
        <f t="shared" si="226"/>
        <v/>
      </c>
      <c r="AZ374" s="416" t="str">
        <f t="shared" si="227"/>
        <v/>
      </c>
      <c r="BA374" s="416" t="str">
        <f t="shared" si="228"/>
        <v/>
      </c>
      <c r="BB374" s="416" t="str">
        <f t="shared" si="229"/>
        <v/>
      </c>
      <c r="BC374" s="416" t="str">
        <f t="shared" si="230"/>
        <v/>
      </c>
      <c r="BD374" s="416" t="str">
        <f t="shared" si="231"/>
        <v/>
      </c>
      <c r="BE374" s="416" t="str">
        <f t="shared" si="232"/>
        <v/>
      </c>
      <c r="BF374" s="416" t="str">
        <f t="shared" si="233"/>
        <v/>
      </c>
      <c r="BG374" s="416" t="str">
        <f t="shared" si="234"/>
        <v/>
      </c>
      <c r="BH374" s="416" t="str">
        <f t="shared" si="235"/>
        <v/>
      </c>
      <c r="BI374" s="416" t="str">
        <f t="shared" si="236"/>
        <v/>
      </c>
      <c r="BJ374" s="416" t="str">
        <f t="shared" si="237"/>
        <v/>
      </c>
      <c r="BK374" s="416" t="str">
        <f t="shared" si="238"/>
        <v/>
      </c>
      <c r="BL374" s="416" t="str">
        <f t="shared" si="239"/>
        <v/>
      </c>
      <c r="BM374" s="416" t="str">
        <f t="shared" si="240"/>
        <v/>
      </c>
      <c r="BN374" s="416" t="str">
        <f t="shared" si="241"/>
        <v/>
      </c>
      <c r="BO374" s="416" t="str">
        <f t="shared" si="242"/>
        <v/>
      </c>
      <c r="BP374" s="416" t="str">
        <f t="shared" si="243"/>
        <v/>
      </c>
      <c r="BQ374" s="416" t="str">
        <f t="shared" si="244"/>
        <v/>
      </c>
      <c r="BR374" s="416" t="str">
        <f t="shared" si="245"/>
        <v/>
      </c>
      <c r="BS374" s="416" t="str">
        <f t="shared" si="246"/>
        <v/>
      </c>
      <c r="BT374" s="416" t="str">
        <f t="shared" si="247"/>
        <v/>
      </c>
      <c r="BU374" s="416" t="str">
        <f t="shared" si="248"/>
        <v/>
      </c>
      <c r="BV374" s="416" t="str">
        <f t="shared" si="249"/>
        <v/>
      </c>
      <c r="BW374" s="416" t="str">
        <f t="shared" si="250"/>
        <v/>
      </c>
      <c r="BX374" s="416" t="str">
        <f t="shared" si="251"/>
        <v/>
      </c>
      <c r="BY374" s="416" t="str">
        <f t="shared" si="252"/>
        <v/>
      </c>
      <c r="BZ374" s="416" t="str">
        <f t="shared" si="253"/>
        <v/>
      </c>
      <c r="CA374" s="416" t="str">
        <f t="shared" si="254"/>
        <v/>
      </c>
      <c r="CB374" s="416" t="str">
        <f t="shared" si="255"/>
        <v/>
      </c>
      <c r="CC374" s="416" t="str">
        <f t="shared" si="256"/>
        <v/>
      </c>
      <c r="CD374" s="416" t="str">
        <f t="shared" si="257"/>
        <v/>
      </c>
      <c r="CE374" s="416" t="str">
        <f t="shared" si="258"/>
        <v/>
      </c>
      <c r="CF374" s="416" t="str">
        <f t="shared" si="259"/>
        <v/>
      </c>
      <c r="CG374" s="416" t="str">
        <f t="shared" si="260"/>
        <v/>
      </c>
      <c r="CH374" s="416" t="str">
        <f t="shared" si="261"/>
        <v/>
      </c>
      <c r="CI374" s="416" t="str">
        <f t="shared" si="262"/>
        <v/>
      </c>
      <c r="CJ374" s="416" t="str">
        <f t="shared" si="263"/>
        <v/>
      </c>
      <c r="CK374" s="416" t="str">
        <f t="shared" si="264"/>
        <v/>
      </c>
    </row>
    <row r="375" spans="1:89">
      <c r="A375" s="3" t="e">
        <v>#VALUE!</v>
      </c>
      <c r="B375" s="3">
        <v>0</v>
      </c>
      <c r="C375" s="3" t="str">
        <v>MBRTU-0</v>
      </c>
      <c r="D375" s="3">
        <v>0</v>
      </c>
      <c r="E375" s="3">
        <v>0</v>
      </c>
      <c r="F375" s="3" t="e">
        <f t="shared" si="224"/>
        <v>#VALUE!</v>
      </c>
      <c r="G375" s="3" t="e">
        <f t="shared" si="265"/>
        <v>#VALUE!</v>
      </c>
      <c r="H375" s="50" t="e">
        <f t="shared" si="266"/>
        <v>#VALUE!</v>
      </c>
      <c r="I375" s="50" t="e">
        <f t="shared" si="267"/>
        <v>#VALUE!</v>
      </c>
      <c r="J375" s="3" t="e" cm="1">
        <f t="array" ref="J375">_xlfn.TEXTSPLIT(I375,CHAR(10),,TRUE,0)</f>
        <v>#VALUE!</v>
      </c>
      <c r="AX375" s="416" t="e">
        <f t="shared" si="225"/>
        <v>#VALUE!</v>
      </c>
      <c r="AY375" s="416" t="str">
        <f t="shared" si="226"/>
        <v/>
      </c>
      <c r="AZ375" s="416" t="str">
        <f t="shared" si="227"/>
        <v/>
      </c>
      <c r="BA375" s="416" t="str">
        <f t="shared" si="228"/>
        <v/>
      </c>
      <c r="BB375" s="416" t="str">
        <f t="shared" si="229"/>
        <v/>
      </c>
      <c r="BC375" s="416" t="str">
        <f t="shared" si="230"/>
        <v/>
      </c>
      <c r="BD375" s="416" t="str">
        <f t="shared" si="231"/>
        <v/>
      </c>
      <c r="BE375" s="416" t="str">
        <f t="shared" si="232"/>
        <v/>
      </c>
      <c r="BF375" s="416" t="str">
        <f t="shared" si="233"/>
        <v/>
      </c>
      <c r="BG375" s="416" t="str">
        <f t="shared" si="234"/>
        <v/>
      </c>
      <c r="BH375" s="416" t="str">
        <f t="shared" si="235"/>
        <v/>
      </c>
      <c r="BI375" s="416" t="str">
        <f t="shared" si="236"/>
        <v/>
      </c>
      <c r="BJ375" s="416" t="str">
        <f t="shared" si="237"/>
        <v/>
      </c>
      <c r="BK375" s="416" t="str">
        <f t="shared" si="238"/>
        <v/>
      </c>
      <c r="BL375" s="416" t="str">
        <f t="shared" si="239"/>
        <v/>
      </c>
      <c r="BM375" s="416" t="str">
        <f t="shared" si="240"/>
        <v/>
      </c>
      <c r="BN375" s="416" t="str">
        <f t="shared" si="241"/>
        <v/>
      </c>
      <c r="BO375" s="416" t="str">
        <f t="shared" si="242"/>
        <v/>
      </c>
      <c r="BP375" s="416" t="str">
        <f t="shared" si="243"/>
        <v/>
      </c>
      <c r="BQ375" s="416" t="str">
        <f t="shared" si="244"/>
        <v/>
      </c>
      <c r="BR375" s="416" t="str">
        <f t="shared" si="245"/>
        <v/>
      </c>
      <c r="BS375" s="416" t="str">
        <f t="shared" si="246"/>
        <v/>
      </c>
      <c r="BT375" s="416" t="str">
        <f t="shared" si="247"/>
        <v/>
      </c>
      <c r="BU375" s="416" t="str">
        <f t="shared" si="248"/>
        <v/>
      </c>
      <c r="BV375" s="416" t="str">
        <f t="shared" si="249"/>
        <v/>
      </c>
      <c r="BW375" s="416" t="str">
        <f t="shared" si="250"/>
        <v/>
      </c>
      <c r="BX375" s="416" t="str">
        <f t="shared" si="251"/>
        <v/>
      </c>
      <c r="BY375" s="416" t="str">
        <f t="shared" si="252"/>
        <v/>
      </c>
      <c r="BZ375" s="416" t="str">
        <f t="shared" si="253"/>
        <v/>
      </c>
      <c r="CA375" s="416" t="str">
        <f t="shared" si="254"/>
        <v/>
      </c>
      <c r="CB375" s="416" t="str">
        <f t="shared" si="255"/>
        <v/>
      </c>
      <c r="CC375" s="416" t="str">
        <f t="shared" si="256"/>
        <v/>
      </c>
      <c r="CD375" s="416" t="str">
        <f t="shared" si="257"/>
        <v/>
      </c>
      <c r="CE375" s="416" t="str">
        <f t="shared" si="258"/>
        <v/>
      </c>
      <c r="CF375" s="416" t="str">
        <f t="shared" si="259"/>
        <v/>
      </c>
      <c r="CG375" s="416" t="str">
        <f t="shared" si="260"/>
        <v/>
      </c>
      <c r="CH375" s="416" t="str">
        <f t="shared" si="261"/>
        <v/>
      </c>
      <c r="CI375" s="416" t="str">
        <f t="shared" si="262"/>
        <v/>
      </c>
      <c r="CJ375" s="416" t="str">
        <f t="shared" si="263"/>
        <v/>
      </c>
      <c r="CK375" s="416" t="str">
        <f t="shared" si="264"/>
        <v/>
      </c>
    </row>
    <row r="376" spans="1:89">
      <c r="A376" s="3" t="e">
        <v>#VALUE!</v>
      </c>
      <c r="B376" s="3">
        <v>0</v>
      </c>
      <c r="C376" s="3" t="str">
        <v>MBRTU-0</v>
      </c>
      <c r="D376" s="3">
        <v>0</v>
      </c>
      <c r="E376" s="3">
        <v>0</v>
      </c>
      <c r="F376" s="3" t="e">
        <f t="shared" si="224"/>
        <v>#VALUE!</v>
      </c>
      <c r="G376" s="3" t="e">
        <f t="shared" si="265"/>
        <v>#VALUE!</v>
      </c>
      <c r="H376" s="50" t="e">
        <f t="shared" si="266"/>
        <v>#VALUE!</v>
      </c>
      <c r="I376" s="50" t="e">
        <f t="shared" si="267"/>
        <v>#VALUE!</v>
      </c>
      <c r="J376" s="3" t="e" cm="1">
        <f t="array" ref="J376">_xlfn.TEXTSPLIT(I376,CHAR(10),,TRUE,0)</f>
        <v>#VALUE!</v>
      </c>
      <c r="AX376" s="416" t="e">
        <f t="shared" si="225"/>
        <v>#VALUE!</v>
      </c>
      <c r="AY376" s="416" t="str">
        <f t="shared" si="226"/>
        <v/>
      </c>
      <c r="AZ376" s="416" t="str">
        <f t="shared" si="227"/>
        <v/>
      </c>
      <c r="BA376" s="416" t="str">
        <f t="shared" si="228"/>
        <v/>
      </c>
      <c r="BB376" s="416" t="str">
        <f t="shared" si="229"/>
        <v/>
      </c>
      <c r="BC376" s="416" t="str">
        <f t="shared" si="230"/>
        <v/>
      </c>
      <c r="BD376" s="416" t="str">
        <f t="shared" si="231"/>
        <v/>
      </c>
      <c r="BE376" s="416" t="str">
        <f t="shared" si="232"/>
        <v/>
      </c>
      <c r="BF376" s="416" t="str">
        <f t="shared" si="233"/>
        <v/>
      </c>
      <c r="BG376" s="416" t="str">
        <f t="shared" si="234"/>
        <v/>
      </c>
      <c r="BH376" s="416" t="str">
        <f t="shared" si="235"/>
        <v/>
      </c>
      <c r="BI376" s="416" t="str">
        <f t="shared" si="236"/>
        <v/>
      </c>
      <c r="BJ376" s="416" t="str">
        <f t="shared" si="237"/>
        <v/>
      </c>
      <c r="BK376" s="416" t="str">
        <f t="shared" si="238"/>
        <v/>
      </c>
      <c r="BL376" s="416" t="str">
        <f t="shared" si="239"/>
        <v/>
      </c>
      <c r="BM376" s="416" t="str">
        <f t="shared" si="240"/>
        <v/>
      </c>
      <c r="BN376" s="416" t="str">
        <f t="shared" si="241"/>
        <v/>
      </c>
      <c r="BO376" s="416" t="str">
        <f t="shared" si="242"/>
        <v/>
      </c>
      <c r="BP376" s="416" t="str">
        <f t="shared" si="243"/>
        <v/>
      </c>
      <c r="BQ376" s="416" t="str">
        <f t="shared" si="244"/>
        <v/>
      </c>
      <c r="BR376" s="416" t="str">
        <f t="shared" si="245"/>
        <v/>
      </c>
      <c r="BS376" s="416" t="str">
        <f t="shared" si="246"/>
        <v/>
      </c>
      <c r="BT376" s="416" t="str">
        <f t="shared" si="247"/>
        <v/>
      </c>
      <c r="BU376" s="416" t="str">
        <f t="shared" si="248"/>
        <v/>
      </c>
      <c r="BV376" s="416" t="str">
        <f t="shared" si="249"/>
        <v/>
      </c>
      <c r="BW376" s="416" t="str">
        <f t="shared" si="250"/>
        <v/>
      </c>
      <c r="BX376" s="416" t="str">
        <f t="shared" si="251"/>
        <v/>
      </c>
      <c r="BY376" s="416" t="str">
        <f t="shared" si="252"/>
        <v/>
      </c>
      <c r="BZ376" s="416" t="str">
        <f t="shared" si="253"/>
        <v/>
      </c>
      <c r="CA376" s="416" t="str">
        <f t="shared" si="254"/>
        <v/>
      </c>
      <c r="CB376" s="416" t="str">
        <f t="shared" si="255"/>
        <v/>
      </c>
      <c r="CC376" s="416" t="str">
        <f t="shared" si="256"/>
        <v/>
      </c>
      <c r="CD376" s="416" t="str">
        <f t="shared" si="257"/>
        <v/>
      </c>
      <c r="CE376" s="416" t="str">
        <f t="shared" si="258"/>
        <v/>
      </c>
      <c r="CF376" s="416" t="str">
        <f t="shared" si="259"/>
        <v/>
      </c>
      <c r="CG376" s="416" t="str">
        <f t="shared" si="260"/>
        <v/>
      </c>
      <c r="CH376" s="416" t="str">
        <f t="shared" si="261"/>
        <v/>
      </c>
      <c r="CI376" s="416" t="str">
        <f t="shared" si="262"/>
        <v/>
      </c>
      <c r="CJ376" s="416" t="str">
        <f t="shared" si="263"/>
        <v/>
      </c>
      <c r="CK376" s="416" t="str">
        <f t="shared" si="264"/>
        <v/>
      </c>
    </row>
    <row r="377" spans="1:89">
      <c r="A377" s="3" t="e">
        <v>#VALUE!</v>
      </c>
      <c r="B377" s="3">
        <v>0</v>
      </c>
      <c r="C377" s="3" t="str">
        <v>MBRTU-0</v>
      </c>
      <c r="D377" s="3">
        <v>0</v>
      </c>
      <c r="E377" s="3">
        <v>0</v>
      </c>
      <c r="F377" s="3" t="e">
        <f t="shared" si="224"/>
        <v>#VALUE!</v>
      </c>
      <c r="G377" s="3" t="e">
        <f t="shared" si="265"/>
        <v>#VALUE!</v>
      </c>
      <c r="H377" s="50" t="e">
        <f t="shared" si="266"/>
        <v>#VALUE!</v>
      </c>
      <c r="I377" s="50" t="e">
        <f t="shared" si="267"/>
        <v>#VALUE!</v>
      </c>
      <c r="J377" s="3" t="e" cm="1">
        <f t="array" ref="J377">_xlfn.TEXTSPLIT(I377,CHAR(10),,TRUE,0)</f>
        <v>#VALUE!</v>
      </c>
      <c r="AX377" s="416" t="e">
        <f t="shared" si="225"/>
        <v>#VALUE!</v>
      </c>
      <c r="AY377" s="416" t="str">
        <f t="shared" si="226"/>
        <v/>
      </c>
      <c r="AZ377" s="416" t="str">
        <f t="shared" si="227"/>
        <v/>
      </c>
      <c r="BA377" s="416" t="str">
        <f t="shared" si="228"/>
        <v/>
      </c>
      <c r="BB377" s="416" t="str">
        <f t="shared" si="229"/>
        <v/>
      </c>
      <c r="BC377" s="416" t="str">
        <f t="shared" si="230"/>
        <v/>
      </c>
      <c r="BD377" s="416" t="str">
        <f t="shared" si="231"/>
        <v/>
      </c>
      <c r="BE377" s="416" t="str">
        <f t="shared" si="232"/>
        <v/>
      </c>
      <c r="BF377" s="416" t="str">
        <f t="shared" si="233"/>
        <v/>
      </c>
      <c r="BG377" s="416" t="str">
        <f t="shared" si="234"/>
        <v/>
      </c>
      <c r="BH377" s="416" t="str">
        <f t="shared" si="235"/>
        <v/>
      </c>
      <c r="BI377" s="416" t="str">
        <f t="shared" si="236"/>
        <v/>
      </c>
      <c r="BJ377" s="416" t="str">
        <f t="shared" si="237"/>
        <v/>
      </c>
      <c r="BK377" s="416" t="str">
        <f t="shared" si="238"/>
        <v/>
      </c>
      <c r="BL377" s="416" t="str">
        <f t="shared" si="239"/>
        <v/>
      </c>
      <c r="BM377" s="416" t="str">
        <f t="shared" si="240"/>
        <v/>
      </c>
      <c r="BN377" s="416" t="str">
        <f t="shared" si="241"/>
        <v/>
      </c>
      <c r="BO377" s="416" t="str">
        <f t="shared" si="242"/>
        <v/>
      </c>
      <c r="BP377" s="416" t="str">
        <f t="shared" si="243"/>
        <v/>
      </c>
      <c r="BQ377" s="416" t="str">
        <f t="shared" si="244"/>
        <v/>
      </c>
      <c r="BR377" s="416" t="str">
        <f t="shared" si="245"/>
        <v/>
      </c>
      <c r="BS377" s="416" t="str">
        <f t="shared" si="246"/>
        <v/>
      </c>
      <c r="BT377" s="416" t="str">
        <f t="shared" si="247"/>
        <v/>
      </c>
      <c r="BU377" s="416" t="str">
        <f t="shared" si="248"/>
        <v/>
      </c>
      <c r="BV377" s="416" t="str">
        <f t="shared" si="249"/>
        <v/>
      </c>
      <c r="BW377" s="416" t="str">
        <f t="shared" si="250"/>
        <v/>
      </c>
      <c r="BX377" s="416" t="str">
        <f t="shared" si="251"/>
        <v/>
      </c>
      <c r="BY377" s="416" t="str">
        <f t="shared" si="252"/>
        <v/>
      </c>
      <c r="BZ377" s="416" t="str">
        <f t="shared" si="253"/>
        <v/>
      </c>
      <c r="CA377" s="416" t="str">
        <f t="shared" si="254"/>
        <v/>
      </c>
      <c r="CB377" s="416" t="str">
        <f t="shared" si="255"/>
        <v/>
      </c>
      <c r="CC377" s="416" t="str">
        <f t="shared" si="256"/>
        <v/>
      </c>
      <c r="CD377" s="416" t="str">
        <f t="shared" si="257"/>
        <v/>
      </c>
      <c r="CE377" s="416" t="str">
        <f t="shared" si="258"/>
        <v/>
      </c>
      <c r="CF377" s="416" t="str">
        <f t="shared" si="259"/>
        <v/>
      </c>
      <c r="CG377" s="416" t="str">
        <f t="shared" si="260"/>
        <v/>
      </c>
      <c r="CH377" s="416" t="str">
        <f t="shared" si="261"/>
        <v/>
      </c>
      <c r="CI377" s="416" t="str">
        <f t="shared" si="262"/>
        <v/>
      </c>
      <c r="CJ377" s="416" t="str">
        <f t="shared" si="263"/>
        <v/>
      </c>
      <c r="CK377" s="416" t="str">
        <f t="shared" si="264"/>
        <v/>
      </c>
    </row>
    <row r="378" spans="1:89">
      <c r="A378" s="3" t="e">
        <v>#VALUE!</v>
      </c>
      <c r="B378" s="3">
        <v>0</v>
      </c>
      <c r="C378" s="3" t="str">
        <v>MBRTU-0</v>
      </c>
      <c r="D378" s="3">
        <v>0</v>
      </c>
      <c r="E378" s="3">
        <v>0</v>
      </c>
      <c r="F378" s="3" t="e">
        <f t="shared" si="224"/>
        <v>#VALUE!</v>
      </c>
      <c r="G378" s="3" t="e">
        <f t="shared" si="265"/>
        <v>#VALUE!</v>
      </c>
      <c r="H378" s="50" t="e">
        <f t="shared" si="266"/>
        <v>#VALUE!</v>
      </c>
      <c r="I378" s="50" t="e">
        <f t="shared" si="267"/>
        <v>#VALUE!</v>
      </c>
      <c r="J378" s="3" t="e" cm="1">
        <f t="array" ref="J378">_xlfn.TEXTSPLIT(I378,CHAR(10),,TRUE,0)</f>
        <v>#VALUE!</v>
      </c>
      <c r="AX378" s="416" t="e">
        <f t="shared" si="225"/>
        <v>#VALUE!</v>
      </c>
      <c r="AY378" s="416" t="str">
        <f t="shared" si="226"/>
        <v/>
      </c>
      <c r="AZ378" s="416" t="str">
        <f t="shared" si="227"/>
        <v/>
      </c>
      <c r="BA378" s="416" t="str">
        <f t="shared" si="228"/>
        <v/>
      </c>
      <c r="BB378" s="416" t="str">
        <f t="shared" si="229"/>
        <v/>
      </c>
      <c r="BC378" s="416" t="str">
        <f t="shared" si="230"/>
        <v/>
      </c>
      <c r="BD378" s="416" t="str">
        <f t="shared" si="231"/>
        <v/>
      </c>
      <c r="BE378" s="416" t="str">
        <f t="shared" si="232"/>
        <v/>
      </c>
      <c r="BF378" s="416" t="str">
        <f t="shared" si="233"/>
        <v/>
      </c>
      <c r="BG378" s="416" t="str">
        <f t="shared" si="234"/>
        <v/>
      </c>
      <c r="BH378" s="416" t="str">
        <f t="shared" si="235"/>
        <v/>
      </c>
      <c r="BI378" s="416" t="str">
        <f t="shared" si="236"/>
        <v/>
      </c>
      <c r="BJ378" s="416" t="str">
        <f t="shared" si="237"/>
        <v/>
      </c>
      <c r="BK378" s="416" t="str">
        <f t="shared" si="238"/>
        <v/>
      </c>
      <c r="BL378" s="416" t="str">
        <f t="shared" si="239"/>
        <v/>
      </c>
      <c r="BM378" s="416" t="str">
        <f t="shared" si="240"/>
        <v/>
      </c>
      <c r="BN378" s="416" t="str">
        <f t="shared" si="241"/>
        <v/>
      </c>
      <c r="BO378" s="416" t="str">
        <f t="shared" si="242"/>
        <v/>
      </c>
      <c r="BP378" s="416" t="str">
        <f t="shared" si="243"/>
        <v/>
      </c>
      <c r="BQ378" s="416" t="str">
        <f t="shared" si="244"/>
        <v/>
      </c>
      <c r="BR378" s="416" t="str">
        <f t="shared" si="245"/>
        <v/>
      </c>
      <c r="BS378" s="416" t="str">
        <f t="shared" si="246"/>
        <v/>
      </c>
      <c r="BT378" s="416" t="str">
        <f t="shared" si="247"/>
        <v/>
      </c>
      <c r="BU378" s="416" t="str">
        <f t="shared" si="248"/>
        <v/>
      </c>
      <c r="BV378" s="416" t="str">
        <f t="shared" si="249"/>
        <v/>
      </c>
      <c r="BW378" s="416" t="str">
        <f t="shared" si="250"/>
        <v/>
      </c>
      <c r="BX378" s="416" t="str">
        <f t="shared" si="251"/>
        <v/>
      </c>
      <c r="BY378" s="416" t="str">
        <f t="shared" si="252"/>
        <v/>
      </c>
      <c r="BZ378" s="416" t="str">
        <f t="shared" si="253"/>
        <v/>
      </c>
      <c r="CA378" s="416" t="str">
        <f t="shared" si="254"/>
        <v/>
      </c>
      <c r="CB378" s="416" t="str">
        <f t="shared" si="255"/>
        <v/>
      </c>
      <c r="CC378" s="416" t="str">
        <f t="shared" si="256"/>
        <v/>
      </c>
      <c r="CD378" s="416" t="str">
        <f t="shared" si="257"/>
        <v/>
      </c>
      <c r="CE378" s="416" t="str">
        <f t="shared" si="258"/>
        <v/>
      </c>
      <c r="CF378" s="416" t="str">
        <f t="shared" si="259"/>
        <v/>
      </c>
      <c r="CG378" s="416" t="str">
        <f t="shared" si="260"/>
        <v/>
      </c>
      <c r="CH378" s="416" t="str">
        <f t="shared" si="261"/>
        <v/>
      </c>
      <c r="CI378" s="416" t="str">
        <f t="shared" si="262"/>
        <v/>
      </c>
      <c r="CJ378" s="416" t="str">
        <f t="shared" si="263"/>
        <v/>
      </c>
      <c r="CK378" s="416" t="str">
        <f t="shared" si="264"/>
        <v/>
      </c>
    </row>
    <row r="379" spans="1:89">
      <c r="A379" s="3" t="e">
        <v>#VALUE!</v>
      </c>
      <c r="B379" s="3">
        <v>0</v>
      </c>
      <c r="C379" s="3" t="str">
        <v>MBRTU-0</v>
      </c>
      <c r="D379" s="3">
        <v>0</v>
      </c>
      <c r="E379" s="3">
        <v>0</v>
      </c>
      <c r="F379" s="3" t="e">
        <f t="shared" si="224"/>
        <v>#VALUE!</v>
      </c>
      <c r="G379" s="3" t="e">
        <f t="shared" si="265"/>
        <v>#VALUE!</v>
      </c>
      <c r="H379" s="50" t="e">
        <f t="shared" si="266"/>
        <v>#VALUE!</v>
      </c>
      <c r="I379" s="50" t="e">
        <f t="shared" si="267"/>
        <v>#VALUE!</v>
      </c>
      <c r="J379" s="3" t="e" cm="1">
        <f t="array" ref="J379">_xlfn.TEXTSPLIT(I379,CHAR(10),,TRUE,0)</f>
        <v>#VALUE!</v>
      </c>
      <c r="AX379" s="416" t="e">
        <f t="shared" si="225"/>
        <v>#VALUE!</v>
      </c>
      <c r="AY379" s="416" t="str">
        <f t="shared" si="226"/>
        <v/>
      </c>
      <c r="AZ379" s="416" t="str">
        <f t="shared" si="227"/>
        <v/>
      </c>
      <c r="BA379" s="416" t="str">
        <f t="shared" si="228"/>
        <v/>
      </c>
      <c r="BB379" s="416" t="str">
        <f t="shared" si="229"/>
        <v/>
      </c>
      <c r="BC379" s="416" t="str">
        <f t="shared" si="230"/>
        <v/>
      </c>
      <c r="BD379" s="416" t="str">
        <f t="shared" si="231"/>
        <v/>
      </c>
      <c r="BE379" s="416" t="str">
        <f t="shared" si="232"/>
        <v/>
      </c>
      <c r="BF379" s="416" t="str">
        <f t="shared" si="233"/>
        <v/>
      </c>
      <c r="BG379" s="416" t="str">
        <f t="shared" si="234"/>
        <v/>
      </c>
      <c r="BH379" s="416" t="str">
        <f t="shared" si="235"/>
        <v/>
      </c>
      <c r="BI379" s="416" t="str">
        <f t="shared" si="236"/>
        <v/>
      </c>
      <c r="BJ379" s="416" t="str">
        <f t="shared" si="237"/>
        <v/>
      </c>
      <c r="BK379" s="416" t="str">
        <f t="shared" si="238"/>
        <v/>
      </c>
      <c r="BL379" s="416" t="str">
        <f t="shared" si="239"/>
        <v/>
      </c>
      <c r="BM379" s="416" t="str">
        <f t="shared" si="240"/>
        <v/>
      </c>
      <c r="BN379" s="416" t="str">
        <f t="shared" si="241"/>
        <v/>
      </c>
      <c r="BO379" s="416" t="str">
        <f t="shared" si="242"/>
        <v/>
      </c>
      <c r="BP379" s="416" t="str">
        <f t="shared" si="243"/>
        <v/>
      </c>
      <c r="BQ379" s="416" t="str">
        <f t="shared" si="244"/>
        <v/>
      </c>
      <c r="BR379" s="416" t="str">
        <f t="shared" si="245"/>
        <v/>
      </c>
      <c r="BS379" s="416" t="str">
        <f t="shared" si="246"/>
        <v/>
      </c>
      <c r="BT379" s="416" t="str">
        <f t="shared" si="247"/>
        <v/>
      </c>
      <c r="BU379" s="416" t="str">
        <f t="shared" si="248"/>
        <v/>
      </c>
      <c r="BV379" s="416" t="str">
        <f t="shared" si="249"/>
        <v/>
      </c>
      <c r="BW379" s="416" t="str">
        <f t="shared" si="250"/>
        <v/>
      </c>
      <c r="BX379" s="416" t="str">
        <f t="shared" si="251"/>
        <v/>
      </c>
      <c r="BY379" s="416" t="str">
        <f t="shared" si="252"/>
        <v/>
      </c>
      <c r="BZ379" s="416" t="str">
        <f t="shared" si="253"/>
        <v/>
      </c>
      <c r="CA379" s="416" t="str">
        <f t="shared" si="254"/>
        <v/>
      </c>
      <c r="CB379" s="416" t="str">
        <f t="shared" si="255"/>
        <v/>
      </c>
      <c r="CC379" s="416" t="str">
        <f t="shared" si="256"/>
        <v/>
      </c>
      <c r="CD379" s="416" t="str">
        <f t="shared" si="257"/>
        <v/>
      </c>
      <c r="CE379" s="416" t="str">
        <f t="shared" si="258"/>
        <v/>
      </c>
      <c r="CF379" s="416" t="str">
        <f t="shared" si="259"/>
        <v/>
      </c>
      <c r="CG379" s="416" t="str">
        <f t="shared" si="260"/>
        <v/>
      </c>
      <c r="CH379" s="416" t="str">
        <f t="shared" si="261"/>
        <v/>
      </c>
      <c r="CI379" s="416" t="str">
        <f t="shared" si="262"/>
        <v/>
      </c>
      <c r="CJ379" s="416" t="str">
        <f t="shared" si="263"/>
        <v/>
      </c>
      <c r="CK379" s="416" t="str">
        <f t="shared" si="264"/>
        <v/>
      </c>
    </row>
    <row r="380" spans="1:89">
      <c r="A380" s="3" t="e">
        <v>#VALUE!</v>
      </c>
      <c r="B380" s="3">
        <v>0</v>
      </c>
      <c r="C380" s="3" t="str">
        <v>MBRTU-0</v>
      </c>
      <c r="D380" s="3">
        <v>0</v>
      </c>
      <c r="E380" s="3">
        <v>0</v>
      </c>
      <c r="F380" s="3" t="e">
        <f t="shared" si="224"/>
        <v>#VALUE!</v>
      </c>
      <c r="G380" s="3" t="e">
        <f t="shared" si="265"/>
        <v>#VALUE!</v>
      </c>
      <c r="H380" s="50" t="e">
        <f t="shared" si="266"/>
        <v>#VALUE!</v>
      </c>
      <c r="I380" s="50" t="e">
        <f t="shared" si="267"/>
        <v>#VALUE!</v>
      </c>
      <c r="J380" s="3" t="e" cm="1">
        <f t="array" ref="J380">_xlfn.TEXTSPLIT(I380,CHAR(10),,TRUE,0)</f>
        <v>#VALUE!</v>
      </c>
      <c r="AX380" s="416" t="e">
        <f t="shared" si="225"/>
        <v>#VALUE!</v>
      </c>
      <c r="AY380" s="416" t="str">
        <f t="shared" si="226"/>
        <v/>
      </c>
      <c r="AZ380" s="416" t="str">
        <f t="shared" si="227"/>
        <v/>
      </c>
      <c r="BA380" s="416" t="str">
        <f t="shared" si="228"/>
        <v/>
      </c>
      <c r="BB380" s="416" t="str">
        <f t="shared" si="229"/>
        <v/>
      </c>
      <c r="BC380" s="416" t="str">
        <f t="shared" si="230"/>
        <v/>
      </c>
      <c r="BD380" s="416" t="str">
        <f t="shared" si="231"/>
        <v/>
      </c>
      <c r="BE380" s="416" t="str">
        <f t="shared" si="232"/>
        <v/>
      </c>
      <c r="BF380" s="416" t="str">
        <f t="shared" si="233"/>
        <v/>
      </c>
      <c r="BG380" s="416" t="str">
        <f t="shared" si="234"/>
        <v/>
      </c>
      <c r="BH380" s="416" t="str">
        <f t="shared" si="235"/>
        <v/>
      </c>
      <c r="BI380" s="416" t="str">
        <f t="shared" si="236"/>
        <v/>
      </c>
      <c r="BJ380" s="416" t="str">
        <f t="shared" si="237"/>
        <v/>
      </c>
      <c r="BK380" s="416" t="str">
        <f t="shared" si="238"/>
        <v/>
      </c>
      <c r="BL380" s="416" t="str">
        <f t="shared" si="239"/>
        <v/>
      </c>
      <c r="BM380" s="416" t="str">
        <f t="shared" si="240"/>
        <v/>
      </c>
      <c r="BN380" s="416" t="str">
        <f t="shared" si="241"/>
        <v/>
      </c>
      <c r="BO380" s="416" t="str">
        <f t="shared" si="242"/>
        <v/>
      </c>
      <c r="BP380" s="416" t="str">
        <f t="shared" si="243"/>
        <v/>
      </c>
      <c r="BQ380" s="416" t="str">
        <f t="shared" si="244"/>
        <v/>
      </c>
      <c r="BR380" s="416" t="str">
        <f t="shared" si="245"/>
        <v/>
      </c>
      <c r="BS380" s="416" t="str">
        <f t="shared" si="246"/>
        <v/>
      </c>
      <c r="BT380" s="416" t="str">
        <f t="shared" si="247"/>
        <v/>
      </c>
      <c r="BU380" s="416" t="str">
        <f t="shared" si="248"/>
        <v/>
      </c>
      <c r="BV380" s="416" t="str">
        <f t="shared" si="249"/>
        <v/>
      </c>
      <c r="BW380" s="416" t="str">
        <f t="shared" si="250"/>
        <v/>
      </c>
      <c r="BX380" s="416" t="str">
        <f t="shared" si="251"/>
        <v/>
      </c>
      <c r="BY380" s="416" t="str">
        <f t="shared" si="252"/>
        <v/>
      </c>
      <c r="BZ380" s="416" t="str">
        <f t="shared" si="253"/>
        <v/>
      </c>
      <c r="CA380" s="416" t="str">
        <f t="shared" si="254"/>
        <v/>
      </c>
      <c r="CB380" s="416" t="str">
        <f t="shared" si="255"/>
        <v/>
      </c>
      <c r="CC380" s="416" t="str">
        <f t="shared" si="256"/>
        <v/>
      </c>
      <c r="CD380" s="416" t="str">
        <f t="shared" si="257"/>
        <v/>
      </c>
      <c r="CE380" s="416" t="str">
        <f t="shared" si="258"/>
        <v/>
      </c>
      <c r="CF380" s="416" t="str">
        <f t="shared" si="259"/>
        <v/>
      </c>
      <c r="CG380" s="416" t="str">
        <f t="shared" si="260"/>
        <v/>
      </c>
      <c r="CH380" s="416" t="str">
        <f t="shared" si="261"/>
        <v/>
      </c>
      <c r="CI380" s="416" t="str">
        <f t="shared" si="262"/>
        <v/>
      </c>
      <c r="CJ380" s="416" t="str">
        <f t="shared" si="263"/>
        <v/>
      </c>
      <c r="CK380" s="416" t="str">
        <f t="shared" si="264"/>
        <v/>
      </c>
    </row>
    <row r="381" spans="1:89">
      <c r="A381" s="3" t="e">
        <v>#VALUE!</v>
      </c>
      <c r="B381" s="3">
        <v>0</v>
      </c>
      <c r="C381" s="3" t="str">
        <v>MBRTU-0</v>
      </c>
      <c r="D381" s="3">
        <v>0</v>
      </c>
      <c r="E381" s="3">
        <v>0</v>
      </c>
      <c r="F381" s="3" t="e">
        <f t="shared" si="224"/>
        <v>#VALUE!</v>
      </c>
      <c r="G381" s="3" t="e">
        <f t="shared" si="265"/>
        <v>#VALUE!</v>
      </c>
      <c r="H381" s="50" t="e">
        <f t="shared" si="266"/>
        <v>#VALUE!</v>
      </c>
      <c r="I381" s="50" t="e">
        <f t="shared" si="267"/>
        <v>#VALUE!</v>
      </c>
      <c r="J381" s="3" t="e" cm="1">
        <f t="array" ref="J381">_xlfn.TEXTSPLIT(I381,CHAR(10),,TRUE,0)</f>
        <v>#VALUE!</v>
      </c>
      <c r="AX381" s="416" t="e">
        <f t="shared" si="225"/>
        <v>#VALUE!</v>
      </c>
      <c r="AY381" s="416" t="str">
        <f t="shared" si="226"/>
        <v/>
      </c>
      <c r="AZ381" s="416" t="str">
        <f t="shared" si="227"/>
        <v/>
      </c>
      <c r="BA381" s="416" t="str">
        <f t="shared" si="228"/>
        <v/>
      </c>
      <c r="BB381" s="416" t="str">
        <f t="shared" si="229"/>
        <v/>
      </c>
      <c r="BC381" s="416" t="str">
        <f t="shared" si="230"/>
        <v/>
      </c>
      <c r="BD381" s="416" t="str">
        <f t="shared" si="231"/>
        <v/>
      </c>
      <c r="BE381" s="416" t="str">
        <f t="shared" si="232"/>
        <v/>
      </c>
      <c r="BF381" s="416" t="str">
        <f t="shared" si="233"/>
        <v/>
      </c>
      <c r="BG381" s="416" t="str">
        <f t="shared" si="234"/>
        <v/>
      </c>
      <c r="BH381" s="416" t="str">
        <f t="shared" si="235"/>
        <v/>
      </c>
      <c r="BI381" s="416" t="str">
        <f t="shared" si="236"/>
        <v/>
      </c>
      <c r="BJ381" s="416" t="str">
        <f t="shared" si="237"/>
        <v/>
      </c>
      <c r="BK381" s="416" t="str">
        <f t="shared" si="238"/>
        <v/>
      </c>
      <c r="BL381" s="416" t="str">
        <f t="shared" si="239"/>
        <v/>
      </c>
      <c r="BM381" s="416" t="str">
        <f t="shared" si="240"/>
        <v/>
      </c>
      <c r="BN381" s="416" t="str">
        <f t="shared" si="241"/>
        <v/>
      </c>
      <c r="BO381" s="416" t="str">
        <f t="shared" si="242"/>
        <v/>
      </c>
      <c r="BP381" s="416" t="str">
        <f t="shared" si="243"/>
        <v/>
      </c>
      <c r="BQ381" s="416" t="str">
        <f t="shared" si="244"/>
        <v/>
      </c>
      <c r="BR381" s="416" t="str">
        <f t="shared" si="245"/>
        <v/>
      </c>
      <c r="BS381" s="416" t="str">
        <f t="shared" si="246"/>
        <v/>
      </c>
      <c r="BT381" s="416" t="str">
        <f t="shared" si="247"/>
        <v/>
      </c>
      <c r="BU381" s="416" t="str">
        <f t="shared" si="248"/>
        <v/>
      </c>
      <c r="BV381" s="416" t="str">
        <f t="shared" si="249"/>
        <v/>
      </c>
      <c r="BW381" s="416" t="str">
        <f t="shared" si="250"/>
        <v/>
      </c>
      <c r="BX381" s="416" t="str">
        <f t="shared" si="251"/>
        <v/>
      </c>
      <c r="BY381" s="416" t="str">
        <f t="shared" si="252"/>
        <v/>
      </c>
      <c r="BZ381" s="416" t="str">
        <f t="shared" si="253"/>
        <v/>
      </c>
      <c r="CA381" s="416" t="str">
        <f t="shared" si="254"/>
        <v/>
      </c>
      <c r="CB381" s="416" t="str">
        <f t="shared" si="255"/>
        <v/>
      </c>
      <c r="CC381" s="416" t="str">
        <f t="shared" si="256"/>
        <v/>
      </c>
      <c r="CD381" s="416" t="str">
        <f t="shared" si="257"/>
        <v/>
      </c>
      <c r="CE381" s="416" t="str">
        <f t="shared" si="258"/>
        <v/>
      </c>
      <c r="CF381" s="416" t="str">
        <f t="shared" si="259"/>
        <v/>
      </c>
      <c r="CG381" s="416" t="str">
        <f t="shared" si="260"/>
        <v/>
      </c>
      <c r="CH381" s="416" t="str">
        <f t="shared" si="261"/>
        <v/>
      </c>
      <c r="CI381" s="416" t="str">
        <f t="shared" si="262"/>
        <v/>
      </c>
      <c r="CJ381" s="416" t="str">
        <f t="shared" si="263"/>
        <v/>
      </c>
      <c r="CK381" s="416" t="str">
        <f t="shared" si="264"/>
        <v/>
      </c>
    </row>
    <row r="382" spans="1:89">
      <c r="A382" s="3" t="e">
        <v>#VALUE!</v>
      </c>
      <c r="B382" s="3">
        <v>0</v>
      </c>
      <c r="C382" s="3" t="str">
        <v>MBRTU-0</v>
      </c>
      <c r="D382" s="3">
        <v>0</v>
      </c>
      <c r="E382" s="3">
        <v>0</v>
      </c>
      <c r="F382" s="3" t="e">
        <f t="shared" si="224"/>
        <v>#VALUE!</v>
      </c>
      <c r="G382" s="3" t="e">
        <f t="shared" si="265"/>
        <v>#VALUE!</v>
      </c>
      <c r="H382" s="50" t="e">
        <f t="shared" si="266"/>
        <v>#VALUE!</v>
      </c>
      <c r="I382" s="50" t="e">
        <f t="shared" si="267"/>
        <v>#VALUE!</v>
      </c>
      <c r="J382" s="3" t="e" cm="1">
        <f t="array" ref="J382">_xlfn.TEXTSPLIT(I382,CHAR(10),,TRUE,0)</f>
        <v>#VALUE!</v>
      </c>
      <c r="AX382" s="416" t="e">
        <f t="shared" si="225"/>
        <v>#VALUE!</v>
      </c>
      <c r="AY382" s="416" t="str">
        <f t="shared" si="226"/>
        <v/>
      </c>
      <c r="AZ382" s="416" t="str">
        <f t="shared" si="227"/>
        <v/>
      </c>
      <c r="BA382" s="416" t="str">
        <f t="shared" si="228"/>
        <v/>
      </c>
      <c r="BB382" s="416" t="str">
        <f t="shared" si="229"/>
        <v/>
      </c>
      <c r="BC382" s="416" t="str">
        <f t="shared" si="230"/>
        <v/>
      </c>
      <c r="BD382" s="416" t="str">
        <f t="shared" si="231"/>
        <v/>
      </c>
      <c r="BE382" s="416" t="str">
        <f t="shared" si="232"/>
        <v/>
      </c>
      <c r="BF382" s="416" t="str">
        <f t="shared" si="233"/>
        <v/>
      </c>
      <c r="BG382" s="416" t="str">
        <f t="shared" si="234"/>
        <v/>
      </c>
      <c r="BH382" s="416" t="str">
        <f t="shared" si="235"/>
        <v/>
      </c>
      <c r="BI382" s="416" t="str">
        <f t="shared" si="236"/>
        <v/>
      </c>
      <c r="BJ382" s="416" t="str">
        <f t="shared" si="237"/>
        <v/>
      </c>
      <c r="BK382" s="416" t="str">
        <f t="shared" si="238"/>
        <v/>
      </c>
      <c r="BL382" s="416" t="str">
        <f t="shared" si="239"/>
        <v/>
      </c>
      <c r="BM382" s="416" t="str">
        <f t="shared" si="240"/>
        <v/>
      </c>
      <c r="BN382" s="416" t="str">
        <f t="shared" si="241"/>
        <v/>
      </c>
      <c r="BO382" s="416" t="str">
        <f t="shared" si="242"/>
        <v/>
      </c>
      <c r="BP382" s="416" t="str">
        <f t="shared" si="243"/>
        <v/>
      </c>
      <c r="BQ382" s="416" t="str">
        <f t="shared" si="244"/>
        <v/>
      </c>
      <c r="BR382" s="416" t="str">
        <f t="shared" si="245"/>
        <v/>
      </c>
      <c r="BS382" s="416" t="str">
        <f t="shared" si="246"/>
        <v/>
      </c>
      <c r="BT382" s="416" t="str">
        <f t="shared" si="247"/>
        <v/>
      </c>
      <c r="BU382" s="416" t="str">
        <f t="shared" si="248"/>
        <v/>
      </c>
      <c r="BV382" s="416" t="str">
        <f t="shared" si="249"/>
        <v/>
      </c>
      <c r="BW382" s="416" t="str">
        <f t="shared" si="250"/>
        <v/>
      </c>
      <c r="BX382" s="416" t="str">
        <f t="shared" si="251"/>
        <v/>
      </c>
      <c r="BY382" s="416" t="str">
        <f t="shared" si="252"/>
        <v/>
      </c>
      <c r="BZ382" s="416" t="str">
        <f t="shared" si="253"/>
        <v/>
      </c>
      <c r="CA382" s="416" t="str">
        <f t="shared" si="254"/>
        <v/>
      </c>
      <c r="CB382" s="416" t="str">
        <f t="shared" si="255"/>
        <v/>
      </c>
      <c r="CC382" s="416" t="str">
        <f t="shared" si="256"/>
        <v/>
      </c>
      <c r="CD382" s="416" t="str">
        <f t="shared" si="257"/>
        <v/>
      </c>
      <c r="CE382" s="416" t="str">
        <f t="shared" si="258"/>
        <v/>
      </c>
      <c r="CF382" s="416" t="str">
        <f t="shared" si="259"/>
        <v/>
      </c>
      <c r="CG382" s="416" t="str">
        <f t="shared" si="260"/>
        <v/>
      </c>
      <c r="CH382" s="416" t="str">
        <f t="shared" si="261"/>
        <v/>
      </c>
      <c r="CI382" s="416" t="str">
        <f t="shared" si="262"/>
        <v/>
      </c>
      <c r="CJ382" s="416" t="str">
        <f t="shared" si="263"/>
        <v/>
      </c>
      <c r="CK382" s="416" t="str">
        <f t="shared" si="264"/>
        <v/>
      </c>
    </row>
    <row r="383" spans="1:89">
      <c r="A383" s="3" t="e">
        <v>#VALUE!</v>
      </c>
      <c r="B383" s="3">
        <v>0</v>
      </c>
      <c r="C383" s="3" t="str">
        <v>MBRTU-0</v>
      </c>
      <c r="D383" s="3">
        <v>0</v>
      </c>
      <c r="E383" s="3">
        <v>0</v>
      </c>
      <c r="F383" s="3" t="e">
        <f t="shared" si="224"/>
        <v>#VALUE!</v>
      </c>
      <c r="G383" s="3" t="e">
        <f t="shared" si="265"/>
        <v>#VALUE!</v>
      </c>
      <c r="H383" s="50" t="e">
        <f t="shared" si="266"/>
        <v>#VALUE!</v>
      </c>
      <c r="I383" s="50" t="e">
        <f t="shared" si="267"/>
        <v>#VALUE!</v>
      </c>
      <c r="J383" s="3" t="e" cm="1">
        <f t="array" ref="J383">_xlfn.TEXTSPLIT(I383,CHAR(10),,TRUE,0)</f>
        <v>#VALUE!</v>
      </c>
      <c r="AX383" s="416" t="e">
        <f t="shared" si="225"/>
        <v>#VALUE!</v>
      </c>
      <c r="AY383" s="416" t="str">
        <f t="shared" si="226"/>
        <v/>
      </c>
      <c r="AZ383" s="416" t="str">
        <f t="shared" si="227"/>
        <v/>
      </c>
      <c r="BA383" s="416" t="str">
        <f t="shared" si="228"/>
        <v/>
      </c>
      <c r="BB383" s="416" t="str">
        <f t="shared" si="229"/>
        <v/>
      </c>
      <c r="BC383" s="416" t="str">
        <f t="shared" si="230"/>
        <v/>
      </c>
      <c r="BD383" s="416" t="str">
        <f t="shared" si="231"/>
        <v/>
      </c>
      <c r="BE383" s="416" t="str">
        <f t="shared" si="232"/>
        <v/>
      </c>
      <c r="BF383" s="416" t="str">
        <f t="shared" si="233"/>
        <v/>
      </c>
      <c r="BG383" s="416" t="str">
        <f t="shared" si="234"/>
        <v/>
      </c>
      <c r="BH383" s="416" t="str">
        <f t="shared" si="235"/>
        <v/>
      </c>
      <c r="BI383" s="416" t="str">
        <f t="shared" si="236"/>
        <v/>
      </c>
      <c r="BJ383" s="416" t="str">
        <f t="shared" si="237"/>
        <v/>
      </c>
      <c r="BK383" s="416" t="str">
        <f t="shared" si="238"/>
        <v/>
      </c>
      <c r="BL383" s="416" t="str">
        <f t="shared" si="239"/>
        <v/>
      </c>
      <c r="BM383" s="416" t="str">
        <f t="shared" si="240"/>
        <v/>
      </c>
      <c r="BN383" s="416" t="str">
        <f t="shared" si="241"/>
        <v/>
      </c>
      <c r="BO383" s="416" t="str">
        <f t="shared" si="242"/>
        <v/>
      </c>
      <c r="BP383" s="416" t="str">
        <f t="shared" si="243"/>
        <v/>
      </c>
      <c r="BQ383" s="416" t="str">
        <f t="shared" si="244"/>
        <v/>
      </c>
      <c r="BR383" s="416" t="str">
        <f t="shared" si="245"/>
        <v/>
      </c>
      <c r="BS383" s="416" t="str">
        <f t="shared" si="246"/>
        <v/>
      </c>
      <c r="BT383" s="416" t="str">
        <f t="shared" si="247"/>
        <v/>
      </c>
      <c r="BU383" s="416" t="str">
        <f t="shared" si="248"/>
        <v/>
      </c>
      <c r="BV383" s="416" t="str">
        <f t="shared" si="249"/>
        <v/>
      </c>
      <c r="BW383" s="416" t="str">
        <f t="shared" si="250"/>
        <v/>
      </c>
      <c r="BX383" s="416" t="str">
        <f t="shared" si="251"/>
        <v/>
      </c>
      <c r="BY383" s="416" t="str">
        <f t="shared" si="252"/>
        <v/>
      </c>
      <c r="BZ383" s="416" t="str">
        <f t="shared" si="253"/>
        <v/>
      </c>
      <c r="CA383" s="416" t="str">
        <f t="shared" si="254"/>
        <v/>
      </c>
      <c r="CB383" s="416" t="str">
        <f t="shared" si="255"/>
        <v/>
      </c>
      <c r="CC383" s="416" t="str">
        <f t="shared" si="256"/>
        <v/>
      </c>
      <c r="CD383" s="416" t="str">
        <f t="shared" si="257"/>
        <v/>
      </c>
      <c r="CE383" s="416" t="str">
        <f t="shared" si="258"/>
        <v/>
      </c>
      <c r="CF383" s="416" t="str">
        <f t="shared" si="259"/>
        <v/>
      </c>
      <c r="CG383" s="416" t="str">
        <f t="shared" si="260"/>
        <v/>
      </c>
      <c r="CH383" s="416" t="str">
        <f t="shared" si="261"/>
        <v/>
      </c>
      <c r="CI383" s="416" t="str">
        <f t="shared" si="262"/>
        <v/>
      </c>
      <c r="CJ383" s="416" t="str">
        <f t="shared" si="263"/>
        <v/>
      </c>
      <c r="CK383" s="416" t="str">
        <f t="shared" si="264"/>
        <v/>
      </c>
    </row>
    <row r="384" spans="1:89">
      <c r="A384" s="3" t="e">
        <v>#VALUE!</v>
      </c>
      <c r="B384" s="3">
        <v>0</v>
      </c>
      <c r="C384" s="3" t="str">
        <v>MBRTU-0</v>
      </c>
      <c r="D384" s="3">
        <v>0</v>
      </c>
      <c r="E384" s="3">
        <v>0</v>
      </c>
      <c r="F384" s="3" t="e">
        <f t="shared" si="224"/>
        <v>#VALUE!</v>
      </c>
      <c r="G384" s="3" t="e">
        <f t="shared" si="265"/>
        <v>#VALUE!</v>
      </c>
      <c r="H384" s="50" t="e">
        <f t="shared" si="266"/>
        <v>#VALUE!</v>
      </c>
      <c r="I384" s="50" t="e">
        <f t="shared" si="267"/>
        <v>#VALUE!</v>
      </c>
      <c r="J384" s="3" t="e" cm="1">
        <f t="array" ref="J384">_xlfn.TEXTSPLIT(I384,CHAR(10),,TRUE,0)</f>
        <v>#VALUE!</v>
      </c>
      <c r="AX384" s="416" t="e">
        <f t="shared" si="225"/>
        <v>#VALUE!</v>
      </c>
      <c r="AY384" s="416" t="str">
        <f t="shared" si="226"/>
        <v/>
      </c>
      <c r="AZ384" s="416" t="str">
        <f t="shared" si="227"/>
        <v/>
      </c>
      <c r="BA384" s="416" t="str">
        <f t="shared" si="228"/>
        <v/>
      </c>
      <c r="BB384" s="416" t="str">
        <f t="shared" si="229"/>
        <v/>
      </c>
      <c r="BC384" s="416" t="str">
        <f t="shared" si="230"/>
        <v/>
      </c>
      <c r="BD384" s="416" t="str">
        <f t="shared" si="231"/>
        <v/>
      </c>
      <c r="BE384" s="416" t="str">
        <f t="shared" si="232"/>
        <v/>
      </c>
      <c r="BF384" s="416" t="str">
        <f t="shared" si="233"/>
        <v/>
      </c>
      <c r="BG384" s="416" t="str">
        <f t="shared" si="234"/>
        <v/>
      </c>
      <c r="BH384" s="416" t="str">
        <f t="shared" si="235"/>
        <v/>
      </c>
      <c r="BI384" s="416" t="str">
        <f t="shared" si="236"/>
        <v/>
      </c>
      <c r="BJ384" s="416" t="str">
        <f t="shared" si="237"/>
        <v/>
      </c>
      <c r="BK384" s="416" t="str">
        <f t="shared" si="238"/>
        <v/>
      </c>
      <c r="BL384" s="416" t="str">
        <f t="shared" si="239"/>
        <v/>
      </c>
      <c r="BM384" s="416" t="str">
        <f t="shared" si="240"/>
        <v/>
      </c>
      <c r="BN384" s="416" t="str">
        <f t="shared" si="241"/>
        <v/>
      </c>
      <c r="BO384" s="416" t="str">
        <f t="shared" si="242"/>
        <v/>
      </c>
      <c r="BP384" s="416" t="str">
        <f t="shared" si="243"/>
        <v/>
      </c>
      <c r="BQ384" s="416" t="str">
        <f t="shared" si="244"/>
        <v/>
      </c>
      <c r="BR384" s="416" t="str">
        <f t="shared" si="245"/>
        <v/>
      </c>
      <c r="BS384" s="416" t="str">
        <f t="shared" si="246"/>
        <v/>
      </c>
      <c r="BT384" s="416" t="str">
        <f t="shared" si="247"/>
        <v/>
      </c>
      <c r="BU384" s="416" t="str">
        <f t="shared" si="248"/>
        <v/>
      </c>
      <c r="BV384" s="416" t="str">
        <f t="shared" si="249"/>
        <v/>
      </c>
      <c r="BW384" s="416" t="str">
        <f t="shared" si="250"/>
        <v/>
      </c>
      <c r="BX384" s="416" t="str">
        <f t="shared" si="251"/>
        <v/>
      </c>
      <c r="BY384" s="416" t="str">
        <f t="shared" si="252"/>
        <v/>
      </c>
      <c r="BZ384" s="416" t="str">
        <f t="shared" si="253"/>
        <v/>
      </c>
      <c r="CA384" s="416" t="str">
        <f t="shared" si="254"/>
        <v/>
      </c>
      <c r="CB384" s="416" t="str">
        <f t="shared" si="255"/>
        <v/>
      </c>
      <c r="CC384" s="416" t="str">
        <f t="shared" si="256"/>
        <v/>
      </c>
      <c r="CD384" s="416" t="str">
        <f t="shared" si="257"/>
        <v/>
      </c>
      <c r="CE384" s="416" t="str">
        <f t="shared" si="258"/>
        <v/>
      </c>
      <c r="CF384" s="416" t="str">
        <f t="shared" si="259"/>
        <v/>
      </c>
      <c r="CG384" s="416" t="str">
        <f t="shared" si="260"/>
        <v/>
      </c>
      <c r="CH384" s="416" t="str">
        <f t="shared" si="261"/>
        <v/>
      </c>
      <c r="CI384" s="416" t="str">
        <f t="shared" si="262"/>
        <v/>
      </c>
      <c r="CJ384" s="416" t="str">
        <f t="shared" si="263"/>
        <v/>
      </c>
      <c r="CK384" s="416" t="str">
        <f t="shared" si="264"/>
        <v/>
      </c>
    </row>
    <row r="385" spans="1:89">
      <c r="A385" s="3" t="e">
        <v>#VALUE!</v>
      </c>
      <c r="B385" s="3">
        <v>0</v>
      </c>
      <c r="C385" s="3" t="str">
        <v>MBRTU-0</v>
      </c>
      <c r="D385" s="3">
        <v>0</v>
      </c>
      <c r="E385" s="3">
        <v>0</v>
      </c>
      <c r="F385" s="3" t="e">
        <f t="shared" si="224"/>
        <v>#VALUE!</v>
      </c>
      <c r="G385" s="3" t="e">
        <f t="shared" si="265"/>
        <v>#VALUE!</v>
      </c>
      <c r="H385" s="50" t="e">
        <f t="shared" si="266"/>
        <v>#VALUE!</v>
      </c>
      <c r="I385" s="50" t="e">
        <f t="shared" si="267"/>
        <v>#VALUE!</v>
      </c>
      <c r="J385" s="3" t="e" cm="1">
        <f t="array" ref="J385">_xlfn.TEXTSPLIT(I385,CHAR(10),,TRUE,0)</f>
        <v>#VALUE!</v>
      </c>
      <c r="AX385" s="416" t="e">
        <f t="shared" si="225"/>
        <v>#VALUE!</v>
      </c>
      <c r="AY385" s="416" t="str">
        <f t="shared" si="226"/>
        <v/>
      </c>
      <c r="AZ385" s="416" t="str">
        <f t="shared" si="227"/>
        <v/>
      </c>
      <c r="BA385" s="416" t="str">
        <f t="shared" si="228"/>
        <v/>
      </c>
      <c r="BB385" s="416" t="str">
        <f t="shared" si="229"/>
        <v/>
      </c>
      <c r="BC385" s="416" t="str">
        <f t="shared" si="230"/>
        <v/>
      </c>
      <c r="BD385" s="416" t="str">
        <f t="shared" si="231"/>
        <v/>
      </c>
      <c r="BE385" s="416" t="str">
        <f t="shared" si="232"/>
        <v/>
      </c>
      <c r="BF385" s="416" t="str">
        <f t="shared" si="233"/>
        <v/>
      </c>
      <c r="BG385" s="416" t="str">
        <f t="shared" si="234"/>
        <v/>
      </c>
      <c r="BH385" s="416" t="str">
        <f t="shared" si="235"/>
        <v/>
      </c>
      <c r="BI385" s="416" t="str">
        <f t="shared" si="236"/>
        <v/>
      </c>
      <c r="BJ385" s="416" t="str">
        <f t="shared" si="237"/>
        <v/>
      </c>
      <c r="BK385" s="416" t="str">
        <f t="shared" si="238"/>
        <v/>
      </c>
      <c r="BL385" s="416" t="str">
        <f t="shared" si="239"/>
        <v/>
      </c>
      <c r="BM385" s="416" t="str">
        <f t="shared" si="240"/>
        <v/>
      </c>
      <c r="BN385" s="416" t="str">
        <f t="shared" si="241"/>
        <v/>
      </c>
      <c r="BO385" s="416" t="str">
        <f t="shared" si="242"/>
        <v/>
      </c>
      <c r="BP385" s="416" t="str">
        <f t="shared" si="243"/>
        <v/>
      </c>
      <c r="BQ385" s="416" t="str">
        <f t="shared" si="244"/>
        <v/>
      </c>
      <c r="BR385" s="416" t="str">
        <f t="shared" si="245"/>
        <v/>
      </c>
      <c r="BS385" s="416" t="str">
        <f t="shared" si="246"/>
        <v/>
      </c>
      <c r="BT385" s="416" t="str">
        <f t="shared" si="247"/>
        <v/>
      </c>
      <c r="BU385" s="416" t="str">
        <f t="shared" si="248"/>
        <v/>
      </c>
      <c r="BV385" s="416" t="str">
        <f t="shared" si="249"/>
        <v/>
      </c>
      <c r="BW385" s="416" t="str">
        <f t="shared" si="250"/>
        <v/>
      </c>
      <c r="BX385" s="416" t="str">
        <f t="shared" si="251"/>
        <v/>
      </c>
      <c r="BY385" s="416" t="str">
        <f t="shared" si="252"/>
        <v/>
      </c>
      <c r="BZ385" s="416" t="str">
        <f t="shared" si="253"/>
        <v/>
      </c>
      <c r="CA385" s="416" t="str">
        <f t="shared" si="254"/>
        <v/>
      </c>
      <c r="CB385" s="416" t="str">
        <f t="shared" si="255"/>
        <v/>
      </c>
      <c r="CC385" s="416" t="str">
        <f t="shared" si="256"/>
        <v/>
      </c>
      <c r="CD385" s="416" t="str">
        <f t="shared" si="257"/>
        <v/>
      </c>
      <c r="CE385" s="416" t="str">
        <f t="shared" si="258"/>
        <v/>
      </c>
      <c r="CF385" s="416" t="str">
        <f t="shared" si="259"/>
        <v/>
      </c>
      <c r="CG385" s="416" t="str">
        <f t="shared" si="260"/>
        <v/>
      </c>
      <c r="CH385" s="416" t="str">
        <f t="shared" si="261"/>
        <v/>
      </c>
      <c r="CI385" s="416" t="str">
        <f t="shared" si="262"/>
        <v/>
      </c>
      <c r="CJ385" s="416" t="str">
        <f t="shared" si="263"/>
        <v/>
      </c>
      <c r="CK385" s="416" t="str">
        <f t="shared" si="264"/>
        <v/>
      </c>
    </row>
    <row r="386" spans="1:89">
      <c r="A386" s="3" t="e">
        <v>#VALUE!</v>
      </c>
      <c r="B386" s="3">
        <v>0</v>
      </c>
      <c r="C386" s="3" t="str">
        <v>MBRTU-0</v>
      </c>
      <c r="D386" s="3">
        <v>0</v>
      </c>
      <c r="E386" s="3">
        <v>0</v>
      </c>
      <c r="F386" s="3" t="e">
        <f t="shared" si="224"/>
        <v>#VALUE!</v>
      </c>
      <c r="G386" s="3" t="e">
        <f t="shared" si="265"/>
        <v>#VALUE!</v>
      </c>
      <c r="H386" s="50" t="e">
        <f t="shared" si="266"/>
        <v>#VALUE!</v>
      </c>
      <c r="I386" s="50" t="e">
        <f t="shared" si="267"/>
        <v>#VALUE!</v>
      </c>
      <c r="J386" s="3" t="e" cm="1">
        <f t="array" ref="J386">_xlfn.TEXTSPLIT(I386,CHAR(10),,TRUE,0)</f>
        <v>#VALUE!</v>
      </c>
      <c r="AX386" s="416" t="e">
        <f t="shared" si="225"/>
        <v>#VALUE!</v>
      </c>
      <c r="AY386" s="416" t="str">
        <f t="shared" si="226"/>
        <v/>
      </c>
      <c r="AZ386" s="416" t="str">
        <f t="shared" si="227"/>
        <v/>
      </c>
      <c r="BA386" s="416" t="str">
        <f t="shared" si="228"/>
        <v/>
      </c>
      <c r="BB386" s="416" t="str">
        <f t="shared" si="229"/>
        <v/>
      </c>
      <c r="BC386" s="416" t="str">
        <f t="shared" si="230"/>
        <v/>
      </c>
      <c r="BD386" s="416" t="str">
        <f t="shared" si="231"/>
        <v/>
      </c>
      <c r="BE386" s="416" t="str">
        <f t="shared" si="232"/>
        <v/>
      </c>
      <c r="BF386" s="416" t="str">
        <f t="shared" si="233"/>
        <v/>
      </c>
      <c r="BG386" s="416" t="str">
        <f t="shared" si="234"/>
        <v/>
      </c>
      <c r="BH386" s="416" t="str">
        <f t="shared" si="235"/>
        <v/>
      </c>
      <c r="BI386" s="416" t="str">
        <f t="shared" si="236"/>
        <v/>
      </c>
      <c r="BJ386" s="416" t="str">
        <f t="shared" si="237"/>
        <v/>
      </c>
      <c r="BK386" s="416" t="str">
        <f t="shared" si="238"/>
        <v/>
      </c>
      <c r="BL386" s="416" t="str">
        <f t="shared" si="239"/>
        <v/>
      </c>
      <c r="BM386" s="416" t="str">
        <f t="shared" si="240"/>
        <v/>
      </c>
      <c r="BN386" s="416" t="str">
        <f t="shared" si="241"/>
        <v/>
      </c>
      <c r="BO386" s="416" t="str">
        <f t="shared" si="242"/>
        <v/>
      </c>
      <c r="BP386" s="416" t="str">
        <f t="shared" si="243"/>
        <v/>
      </c>
      <c r="BQ386" s="416" t="str">
        <f t="shared" si="244"/>
        <v/>
      </c>
      <c r="BR386" s="416" t="str">
        <f t="shared" si="245"/>
        <v/>
      </c>
      <c r="BS386" s="416" t="str">
        <f t="shared" si="246"/>
        <v/>
      </c>
      <c r="BT386" s="416" t="str">
        <f t="shared" si="247"/>
        <v/>
      </c>
      <c r="BU386" s="416" t="str">
        <f t="shared" si="248"/>
        <v/>
      </c>
      <c r="BV386" s="416" t="str">
        <f t="shared" si="249"/>
        <v/>
      </c>
      <c r="BW386" s="416" t="str">
        <f t="shared" si="250"/>
        <v/>
      </c>
      <c r="BX386" s="416" t="str">
        <f t="shared" si="251"/>
        <v/>
      </c>
      <c r="BY386" s="416" t="str">
        <f t="shared" si="252"/>
        <v/>
      </c>
      <c r="BZ386" s="416" t="str">
        <f t="shared" si="253"/>
        <v/>
      </c>
      <c r="CA386" s="416" t="str">
        <f t="shared" si="254"/>
        <v/>
      </c>
      <c r="CB386" s="416" t="str">
        <f t="shared" si="255"/>
        <v/>
      </c>
      <c r="CC386" s="416" t="str">
        <f t="shared" si="256"/>
        <v/>
      </c>
      <c r="CD386" s="416" t="str">
        <f t="shared" si="257"/>
        <v/>
      </c>
      <c r="CE386" s="416" t="str">
        <f t="shared" si="258"/>
        <v/>
      </c>
      <c r="CF386" s="416" t="str">
        <f t="shared" si="259"/>
        <v/>
      </c>
      <c r="CG386" s="416" t="str">
        <f t="shared" si="260"/>
        <v/>
      </c>
      <c r="CH386" s="416" t="str">
        <f t="shared" si="261"/>
        <v/>
      </c>
      <c r="CI386" s="416" t="str">
        <f t="shared" si="262"/>
        <v/>
      </c>
      <c r="CJ386" s="416" t="str">
        <f t="shared" si="263"/>
        <v/>
      </c>
      <c r="CK386" s="416" t="str">
        <f t="shared" si="264"/>
        <v/>
      </c>
    </row>
    <row r="387" spans="1:89">
      <c r="A387" s="3" t="e">
        <v>#VALUE!</v>
      </c>
      <c r="B387" s="3">
        <v>0</v>
      </c>
      <c r="C387" s="3" t="str">
        <v>MBRTU-0</v>
      </c>
      <c r="D387" s="3">
        <v>0</v>
      </c>
      <c r="E387" s="3">
        <v>0</v>
      </c>
      <c r="F387" s="3" t="e">
        <f t="shared" si="224"/>
        <v>#VALUE!</v>
      </c>
      <c r="G387" s="3" t="e">
        <f t="shared" si="265"/>
        <v>#VALUE!</v>
      </c>
      <c r="H387" s="50" t="e">
        <f t="shared" si="266"/>
        <v>#VALUE!</v>
      </c>
      <c r="I387" s="50" t="e">
        <f t="shared" si="267"/>
        <v>#VALUE!</v>
      </c>
      <c r="J387" s="3" t="e" cm="1">
        <f t="array" ref="J387">_xlfn.TEXTSPLIT(I387,CHAR(10),,TRUE,0)</f>
        <v>#VALUE!</v>
      </c>
      <c r="AX387" s="416" t="e">
        <f t="shared" si="225"/>
        <v>#VALUE!</v>
      </c>
      <c r="AY387" s="416" t="str">
        <f t="shared" si="226"/>
        <v/>
      </c>
      <c r="AZ387" s="416" t="str">
        <f t="shared" si="227"/>
        <v/>
      </c>
      <c r="BA387" s="416" t="str">
        <f t="shared" si="228"/>
        <v/>
      </c>
      <c r="BB387" s="416" t="str">
        <f t="shared" si="229"/>
        <v/>
      </c>
      <c r="BC387" s="416" t="str">
        <f t="shared" si="230"/>
        <v/>
      </c>
      <c r="BD387" s="416" t="str">
        <f t="shared" si="231"/>
        <v/>
      </c>
      <c r="BE387" s="416" t="str">
        <f t="shared" si="232"/>
        <v/>
      </c>
      <c r="BF387" s="416" t="str">
        <f t="shared" si="233"/>
        <v/>
      </c>
      <c r="BG387" s="416" t="str">
        <f t="shared" si="234"/>
        <v/>
      </c>
      <c r="BH387" s="416" t="str">
        <f t="shared" si="235"/>
        <v/>
      </c>
      <c r="BI387" s="416" t="str">
        <f t="shared" si="236"/>
        <v/>
      </c>
      <c r="BJ387" s="416" t="str">
        <f t="shared" si="237"/>
        <v/>
      </c>
      <c r="BK387" s="416" t="str">
        <f t="shared" si="238"/>
        <v/>
      </c>
      <c r="BL387" s="416" t="str">
        <f t="shared" si="239"/>
        <v/>
      </c>
      <c r="BM387" s="416" t="str">
        <f t="shared" si="240"/>
        <v/>
      </c>
      <c r="BN387" s="416" t="str">
        <f t="shared" si="241"/>
        <v/>
      </c>
      <c r="BO387" s="416" t="str">
        <f t="shared" si="242"/>
        <v/>
      </c>
      <c r="BP387" s="416" t="str">
        <f t="shared" si="243"/>
        <v/>
      </c>
      <c r="BQ387" s="416" t="str">
        <f t="shared" si="244"/>
        <v/>
      </c>
      <c r="BR387" s="416" t="str">
        <f t="shared" si="245"/>
        <v/>
      </c>
      <c r="BS387" s="416" t="str">
        <f t="shared" si="246"/>
        <v/>
      </c>
      <c r="BT387" s="416" t="str">
        <f t="shared" si="247"/>
        <v/>
      </c>
      <c r="BU387" s="416" t="str">
        <f t="shared" si="248"/>
        <v/>
      </c>
      <c r="BV387" s="416" t="str">
        <f t="shared" si="249"/>
        <v/>
      </c>
      <c r="BW387" s="416" t="str">
        <f t="shared" si="250"/>
        <v/>
      </c>
      <c r="BX387" s="416" t="str">
        <f t="shared" si="251"/>
        <v/>
      </c>
      <c r="BY387" s="416" t="str">
        <f t="shared" si="252"/>
        <v/>
      </c>
      <c r="BZ387" s="416" t="str">
        <f t="shared" si="253"/>
        <v/>
      </c>
      <c r="CA387" s="416" t="str">
        <f t="shared" si="254"/>
        <v/>
      </c>
      <c r="CB387" s="416" t="str">
        <f t="shared" si="255"/>
        <v/>
      </c>
      <c r="CC387" s="416" t="str">
        <f t="shared" si="256"/>
        <v/>
      </c>
      <c r="CD387" s="416" t="str">
        <f t="shared" si="257"/>
        <v/>
      </c>
      <c r="CE387" s="416" t="str">
        <f t="shared" si="258"/>
        <v/>
      </c>
      <c r="CF387" s="416" t="str">
        <f t="shared" si="259"/>
        <v/>
      </c>
      <c r="CG387" s="416" t="str">
        <f t="shared" si="260"/>
        <v/>
      </c>
      <c r="CH387" s="416" t="str">
        <f t="shared" si="261"/>
        <v/>
      </c>
      <c r="CI387" s="416" t="str">
        <f t="shared" si="262"/>
        <v/>
      </c>
      <c r="CJ387" s="416" t="str">
        <f t="shared" si="263"/>
        <v/>
      </c>
      <c r="CK387" s="416" t="str">
        <f t="shared" si="264"/>
        <v/>
      </c>
    </row>
    <row r="388" spans="1:89">
      <c r="F388" s="3" t="e">
        <f t="shared" si="224"/>
        <v>#VALUE!</v>
      </c>
      <c r="G388" s="3" t="e">
        <f t="shared" si="265"/>
        <v>#VALUE!</v>
      </c>
      <c r="H388" s="50" t="e">
        <f t="shared" si="266"/>
        <v>#VALUE!</v>
      </c>
      <c r="I388" s="50" t="e">
        <f t="shared" si="267"/>
        <v>#VALUE!</v>
      </c>
      <c r="J388" s="3" t="e" cm="1">
        <f t="array" ref="J388">_xlfn.TEXTSPLIT(I388,CHAR(10),,TRUE,0)</f>
        <v>#VALUE!</v>
      </c>
      <c r="AX388" s="416" t="e">
        <f t="shared" si="225"/>
        <v>#VALUE!</v>
      </c>
      <c r="AY388" s="416" t="str">
        <f t="shared" si="226"/>
        <v/>
      </c>
      <c r="AZ388" s="416" t="str">
        <f t="shared" si="227"/>
        <v/>
      </c>
      <c r="BA388" s="416" t="str">
        <f t="shared" si="228"/>
        <v/>
      </c>
      <c r="BB388" s="416" t="str">
        <f t="shared" si="229"/>
        <v/>
      </c>
      <c r="BC388" s="416" t="str">
        <f t="shared" si="230"/>
        <v/>
      </c>
      <c r="BD388" s="416" t="str">
        <f t="shared" si="231"/>
        <v/>
      </c>
      <c r="BE388" s="416" t="str">
        <f t="shared" si="232"/>
        <v/>
      </c>
      <c r="BF388" s="416" t="str">
        <f t="shared" si="233"/>
        <v/>
      </c>
      <c r="BG388" s="416" t="str">
        <f t="shared" si="234"/>
        <v/>
      </c>
      <c r="BH388" s="416" t="str">
        <f t="shared" si="235"/>
        <v/>
      </c>
      <c r="BI388" s="416" t="str">
        <f t="shared" si="236"/>
        <v/>
      </c>
      <c r="BJ388" s="416" t="str">
        <f t="shared" si="237"/>
        <v/>
      </c>
      <c r="BK388" s="416" t="str">
        <f t="shared" si="238"/>
        <v/>
      </c>
      <c r="BL388" s="416" t="str">
        <f t="shared" si="239"/>
        <v/>
      </c>
      <c r="BM388" s="416" t="str">
        <f t="shared" si="240"/>
        <v/>
      </c>
      <c r="BN388" s="416" t="str">
        <f t="shared" si="241"/>
        <v/>
      </c>
      <c r="BO388" s="416" t="str">
        <f t="shared" si="242"/>
        <v/>
      </c>
      <c r="BP388" s="416" t="str">
        <f t="shared" si="243"/>
        <v/>
      </c>
      <c r="BQ388" s="416" t="str">
        <f t="shared" si="244"/>
        <v/>
      </c>
      <c r="BR388" s="416" t="str">
        <f t="shared" si="245"/>
        <v/>
      </c>
      <c r="BS388" s="416" t="str">
        <f t="shared" si="246"/>
        <v/>
      </c>
      <c r="BT388" s="416" t="str">
        <f t="shared" si="247"/>
        <v/>
      </c>
      <c r="BU388" s="416" t="str">
        <f t="shared" si="248"/>
        <v/>
      </c>
      <c r="BV388" s="416" t="str">
        <f t="shared" si="249"/>
        <v/>
      </c>
      <c r="BW388" s="416" t="str">
        <f t="shared" si="250"/>
        <v/>
      </c>
      <c r="BX388" s="416" t="str">
        <f t="shared" si="251"/>
        <v/>
      </c>
      <c r="BY388" s="416" t="str">
        <f t="shared" si="252"/>
        <v/>
      </c>
      <c r="BZ388" s="416" t="str">
        <f t="shared" si="253"/>
        <v/>
      </c>
      <c r="CA388" s="416" t="str">
        <f t="shared" si="254"/>
        <v/>
      </c>
      <c r="CB388" s="416" t="str">
        <f t="shared" si="255"/>
        <v/>
      </c>
      <c r="CC388" s="416" t="str">
        <f t="shared" si="256"/>
        <v/>
      </c>
      <c r="CD388" s="416" t="str">
        <f t="shared" si="257"/>
        <v/>
      </c>
      <c r="CE388" s="416" t="str">
        <f t="shared" si="258"/>
        <v/>
      </c>
      <c r="CF388" s="416" t="str">
        <f t="shared" si="259"/>
        <v/>
      </c>
      <c r="CG388" s="416" t="str">
        <f t="shared" si="260"/>
        <v/>
      </c>
      <c r="CH388" s="416" t="str">
        <f t="shared" si="261"/>
        <v/>
      </c>
      <c r="CI388" s="416" t="str">
        <f t="shared" si="262"/>
        <v/>
      </c>
      <c r="CJ388" s="416" t="str">
        <f t="shared" si="263"/>
        <v/>
      </c>
      <c r="CK388" s="416" t="str">
        <f t="shared" si="264"/>
        <v/>
      </c>
    </row>
    <row r="389" spans="1:89">
      <c r="F389" s="3" t="e">
        <f t="shared" ref="F389:F452" si="268">MID(C389,1,FIND("-",C389,7)-1)</f>
        <v>#VALUE!</v>
      </c>
      <c r="G389" s="3" t="e">
        <f t="shared" si="265"/>
        <v>#VALUE!</v>
      </c>
      <c r="H389" s="50" t="e">
        <f t="shared" si="266"/>
        <v>#VALUE!</v>
      </c>
      <c r="I389" s="50" t="e">
        <f t="shared" si="267"/>
        <v>#VALUE!</v>
      </c>
      <c r="J389" s="3" t="e" cm="1">
        <f t="array" ref="J389">_xlfn.TEXTSPLIT(I389,CHAR(10),,TRUE,0)</f>
        <v>#VALUE!</v>
      </c>
      <c r="AX389" s="416" t="e">
        <f t="shared" ref="AX389:AX452" si="269">IF(J389="","",J389&amp;"|"&amp;$H389&amp;"|"&amp;$G389&amp;"\"&amp;$F389)</f>
        <v>#VALUE!</v>
      </c>
      <c r="AY389" s="416" t="str">
        <f t="shared" ref="AY389:AY452" si="270">IF(K389="","",K389&amp;"|"&amp;$H389&amp;"|"&amp;$G389&amp;"\"&amp;$F389)</f>
        <v/>
      </c>
      <c r="AZ389" s="416" t="str">
        <f t="shared" ref="AZ389:AZ452" si="271">IF(L389="","",L389&amp;"|"&amp;$H389&amp;"|"&amp;$G389&amp;"\"&amp;$F389)</f>
        <v/>
      </c>
      <c r="BA389" s="416" t="str">
        <f t="shared" ref="BA389:BA452" si="272">IF(M389="","",M389&amp;"|"&amp;$H389&amp;"|"&amp;$G389&amp;"\"&amp;$F389)</f>
        <v/>
      </c>
      <c r="BB389" s="416" t="str">
        <f t="shared" ref="BB389:BB452" si="273">IF(N389="","",N389&amp;"|"&amp;$H389&amp;"|"&amp;$G389&amp;"\"&amp;$F389)</f>
        <v/>
      </c>
      <c r="BC389" s="416" t="str">
        <f t="shared" ref="BC389:BC452" si="274">IF(O389="","",O389&amp;"|"&amp;$H389&amp;"|"&amp;$G389&amp;"\"&amp;$F389)</f>
        <v/>
      </c>
      <c r="BD389" s="416" t="str">
        <f t="shared" ref="BD389:BD452" si="275">IF(P389="","",P389&amp;"|"&amp;$H389&amp;"|"&amp;$G389&amp;"\"&amp;$F389)</f>
        <v/>
      </c>
      <c r="BE389" s="416" t="str">
        <f t="shared" ref="BE389:BE452" si="276">IF(Q389="","",Q389&amp;"|"&amp;$H389&amp;"|"&amp;$G389&amp;"\"&amp;$F389)</f>
        <v/>
      </c>
      <c r="BF389" s="416" t="str">
        <f t="shared" ref="BF389:BF452" si="277">IF(R389="","",R389&amp;"|"&amp;$H389&amp;"|"&amp;$G389&amp;"\"&amp;$F389)</f>
        <v/>
      </c>
      <c r="BG389" s="416" t="str">
        <f t="shared" ref="BG389:BG452" si="278">IF(S389="","",S389&amp;"|"&amp;$H389&amp;"|"&amp;$G389&amp;"\"&amp;$F389)</f>
        <v/>
      </c>
      <c r="BH389" s="416" t="str">
        <f t="shared" ref="BH389:BH452" si="279">IF(T389="","",T389&amp;"|"&amp;$H389&amp;"|"&amp;$G389&amp;"\"&amp;$F389)</f>
        <v/>
      </c>
      <c r="BI389" s="416" t="str">
        <f t="shared" ref="BI389:BI452" si="280">IF(U389="","",U389&amp;"|"&amp;$H389&amp;"|"&amp;$G389&amp;"\"&amp;$F389)</f>
        <v/>
      </c>
      <c r="BJ389" s="416" t="str">
        <f t="shared" ref="BJ389:BJ452" si="281">IF(V389="","",V389&amp;"|"&amp;$H389&amp;"|"&amp;$G389&amp;"\"&amp;$F389)</f>
        <v/>
      </c>
      <c r="BK389" s="416" t="str">
        <f t="shared" ref="BK389:BK452" si="282">IF(W389="","",W389&amp;"|"&amp;$H389&amp;"|"&amp;$G389&amp;"\"&amp;$F389)</f>
        <v/>
      </c>
      <c r="BL389" s="416" t="str">
        <f t="shared" ref="BL389:BL452" si="283">IF(X389="","",X389&amp;"|"&amp;$H389&amp;"|"&amp;$G389&amp;"\"&amp;$F389)</f>
        <v/>
      </c>
      <c r="BM389" s="416" t="str">
        <f t="shared" ref="BM389:BM452" si="284">IF(Y389="","",Y389&amp;"|"&amp;$H389&amp;"|"&amp;$G389&amp;"\"&amp;$F389)</f>
        <v/>
      </c>
      <c r="BN389" s="416" t="str">
        <f t="shared" ref="BN389:BN452" si="285">IF(Z389="","",Z389&amp;"|"&amp;$H389&amp;"|"&amp;$G389&amp;"\"&amp;$F389)</f>
        <v/>
      </c>
      <c r="BO389" s="416" t="str">
        <f t="shared" ref="BO389:BO452" si="286">IF(AA389="","",AA389&amp;"|"&amp;$H389&amp;"|"&amp;$G389&amp;"\"&amp;$F389)</f>
        <v/>
      </c>
      <c r="BP389" s="416" t="str">
        <f t="shared" ref="BP389:BP452" si="287">IF(AB389="","",AB389&amp;"|"&amp;$H389&amp;"|"&amp;$G389&amp;"\"&amp;$F389)</f>
        <v/>
      </c>
      <c r="BQ389" s="416" t="str">
        <f t="shared" ref="BQ389:BQ452" si="288">IF(AC389="","",AC389&amp;"|"&amp;$H389&amp;"|"&amp;$G389&amp;"\"&amp;$F389)</f>
        <v/>
      </c>
      <c r="BR389" s="416" t="str">
        <f t="shared" ref="BR389:BR452" si="289">IF(AD389="","",AD389&amp;"|"&amp;$H389&amp;"|"&amp;$G389&amp;"\"&amp;$F389)</f>
        <v/>
      </c>
      <c r="BS389" s="416" t="str">
        <f t="shared" ref="BS389:BS452" si="290">IF(AE389="","",AE389&amp;"|"&amp;$H389&amp;"|"&amp;$G389&amp;"\"&amp;$F389)</f>
        <v/>
      </c>
      <c r="BT389" s="416" t="str">
        <f t="shared" ref="BT389:BT452" si="291">IF(AF389="","",AF389&amp;"|"&amp;$H389&amp;"|"&amp;$G389&amp;"\"&amp;$F389)</f>
        <v/>
      </c>
      <c r="BU389" s="416" t="str">
        <f t="shared" ref="BU389:BU452" si="292">IF(AG389="","",AG389&amp;"|"&amp;$H389&amp;"|"&amp;$G389&amp;"\"&amp;$F389)</f>
        <v/>
      </c>
      <c r="BV389" s="416" t="str">
        <f t="shared" ref="BV389:BV452" si="293">IF(AH389="","",AH389&amp;"|"&amp;$H389&amp;"|"&amp;$G389&amp;"\"&amp;$F389)</f>
        <v/>
      </c>
      <c r="BW389" s="416" t="str">
        <f t="shared" ref="BW389:BW452" si="294">IF(AI389="","",AI389&amp;"|"&amp;$H389&amp;"|"&amp;$G389&amp;"\"&amp;$F389)</f>
        <v/>
      </c>
      <c r="BX389" s="416" t="str">
        <f t="shared" ref="BX389:BX452" si="295">IF(AJ389="","",AJ389&amp;"|"&amp;$H389&amp;"|"&amp;$G389&amp;"\"&amp;$F389)</f>
        <v/>
      </c>
      <c r="BY389" s="416" t="str">
        <f t="shared" ref="BY389:BY452" si="296">IF(AK389="","",AK389&amp;"|"&amp;$H389&amp;"|"&amp;$G389&amp;"\"&amp;$F389)</f>
        <v/>
      </c>
      <c r="BZ389" s="416" t="str">
        <f t="shared" ref="BZ389:BZ452" si="297">IF(AL389="","",AL389&amp;"|"&amp;$H389&amp;"|"&amp;$G389&amp;"\"&amp;$F389)</f>
        <v/>
      </c>
      <c r="CA389" s="416" t="str">
        <f t="shared" ref="CA389:CA452" si="298">IF(AM389="","",AM389&amp;"|"&amp;$H389&amp;"|"&amp;$G389&amp;"\"&amp;$F389)</f>
        <v/>
      </c>
      <c r="CB389" s="416" t="str">
        <f t="shared" ref="CB389:CB452" si="299">IF(AN389="","",AN389&amp;"|"&amp;$H389&amp;"|"&amp;$G389&amp;"\"&amp;$F389)</f>
        <v/>
      </c>
      <c r="CC389" s="416" t="str">
        <f t="shared" ref="CC389:CC452" si="300">IF(AO389="","",AO389&amp;"|"&amp;$H389&amp;"|"&amp;$G389&amp;"\"&amp;$F389)</f>
        <v/>
      </c>
      <c r="CD389" s="416" t="str">
        <f t="shared" ref="CD389:CD452" si="301">IF(AP389="","",AP389&amp;"|"&amp;$H389&amp;"|"&amp;$G389&amp;"\"&amp;$F389)</f>
        <v/>
      </c>
      <c r="CE389" s="416" t="str">
        <f t="shared" ref="CE389:CE452" si="302">IF(AQ389="","",AQ389&amp;"|"&amp;$H389&amp;"|"&amp;$G389&amp;"\"&amp;$F389)</f>
        <v/>
      </c>
      <c r="CF389" s="416" t="str">
        <f t="shared" ref="CF389:CF452" si="303">IF(AR389="","",AR389&amp;"|"&amp;$H389&amp;"|"&amp;$G389&amp;"\"&amp;$F389)</f>
        <v/>
      </c>
      <c r="CG389" s="416" t="str">
        <f t="shared" ref="CG389:CG452" si="304">IF(AS389="","",AS389&amp;"|"&amp;$H389&amp;"|"&amp;$G389&amp;"\"&amp;$F389)</f>
        <v/>
      </c>
      <c r="CH389" s="416" t="str">
        <f t="shared" ref="CH389:CH452" si="305">IF(AT389="","",AT389&amp;"|"&amp;$H389&amp;"|"&amp;$G389&amp;"\"&amp;$F389)</f>
        <v/>
      </c>
      <c r="CI389" s="416" t="str">
        <f t="shared" ref="CI389:CI452" si="306">IF(AU389="","",AU389&amp;"|"&amp;$H389&amp;"|"&amp;$G389&amp;"\"&amp;$F389)</f>
        <v/>
      </c>
      <c r="CJ389" s="416" t="str">
        <f t="shared" ref="CJ389:CJ452" si="307">IF(AV389="","",AV389&amp;"|"&amp;$H389&amp;"|"&amp;$G389&amp;"\"&amp;$F389)</f>
        <v/>
      </c>
      <c r="CK389" s="416" t="str">
        <f t="shared" ref="CK389:CK452" si="308">IF(AW389="","",AW389&amp;"|"&amp;$H389&amp;"|"&amp;$G389&amp;"\"&amp;$F389)</f>
        <v/>
      </c>
    </row>
    <row r="390" spans="1:89">
      <c r="F390" s="3" t="e">
        <f t="shared" si="268"/>
        <v>#VALUE!</v>
      </c>
      <c r="G390" s="3" t="e">
        <f t="shared" si="265"/>
        <v>#VALUE!</v>
      </c>
      <c r="H390" s="50" t="e">
        <f t="shared" si="266"/>
        <v>#VALUE!</v>
      </c>
      <c r="I390" s="50" t="e">
        <f t="shared" si="267"/>
        <v>#VALUE!</v>
      </c>
      <c r="J390" s="3" t="e" cm="1">
        <f t="array" ref="J390">_xlfn.TEXTSPLIT(I390,CHAR(10),,TRUE,0)</f>
        <v>#VALUE!</v>
      </c>
      <c r="AX390" s="416" t="e">
        <f t="shared" si="269"/>
        <v>#VALUE!</v>
      </c>
      <c r="AY390" s="416" t="str">
        <f t="shared" si="270"/>
        <v/>
      </c>
      <c r="AZ390" s="416" t="str">
        <f t="shared" si="271"/>
        <v/>
      </c>
      <c r="BA390" s="416" t="str">
        <f t="shared" si="272"/>
        <v/>
      </c>
      <c r="BB390" s="416" t="str">
        <f t="shared" si="273"/>
        <v/>
      </c>
      <c r="BC390" s="416" t="str">
        <f t="shared" si="274"/>
        <v/>
      </c>
      <c r="BD390" s="416" t="str">
        <f t="shared" si="275"/>
        <v/>
      </c>
      <c r="BE390" s="416" t="str">
        <f t="shared" si="276"/>
        <v/>
      </c>
      <c r="BF390" s="416" t="str">
        <f t="shared" si="277"/>
        <v/>
      </c>
      <c r="BG390" s="416" t="str">
        <f t="shared" si="278"/>
        <v/>
      </c>
      <c r="BH390" s="416" t="str">
        <f t="shared" si="279"/>
        <v/>
      </c>
      <c r="BI390" s="416" t="str">
        <f t="shared" si="280"/>
        <v/>
      </c>
      <c r="BJ390" s="416" t="str">
        <f t="shared" si="281"/>
        <v/>
      </c>
      <c r="BK390" s="416" t="str">
        <f t="shared" si="282"/>
        <v/>
      </c>
      <c r="BL390" s="416" t="str">
        <f t="shared" si="283"/>
        <v/>
      </c>
      <c r="BM390" s="416" t="str">
        <f t="shared" si="284"/>
        <v/>
      </c>
      <c r="BN390" s="416" t="str">
        <f t="shared" si="285"/>
        <v/>
      </c>
      <c r="BO390" s="416" t="str">
        <f t="shared" si="286"/>
        <v/>
      </c>
      <c r="BP390" s="416" t="str">
        <f t="shared" si="287"/>
        <v/>
      </c>
      <c r="BQ390" s="416" t="str">
        <f t="shared" si="288"/>
        <v/>
      </c>
      <c r="BR390" s="416" t="str">
        <f t="shared" si="289"/>
        <v/>
      </c>
      <c r="BS390" s="416" t="str">
        <f t="shared" si="290"/>
        <v/>
      </c>
      <c r="BT390" s="416" t="str">
        <f t="shared" si="291"/>
        <v/>
      </c>
      <c r="BU390" s="416" t="str">
        <f t="shared" si="292"/>
        <v/>
      </c>
      <c r="BV390" s="416" t="str">
        <f t="shared" si="293"/>
        <v/>
      </c>
      <c r="BW390" s="416" t="str">
        <f t="shared" si="294"/>
        <v/>
      </c>
      <c r="BX390" s="416" t="str">
        <f t="shared" si="295"/>
        <v/>
      </c>
      <c r="BY390" s="416" t="str">
        <f t="shared" si="296"/>
        <v/>
      </c>
      <c r="BZ390" s="416" t="str">
        <f t="shared" si="297"/>
        <v/>
      </c>
      <c r="CA390" s="416" t="str">
        <f t="shared" si="298"/>
        <v/>
      </c>
      <c r="CB390" s="416" t="str">
        <f t="shared" si="299"/>
        <v/>
      </c>
      <c r="CC390" s="416" t="str">
        <f t="shared" si="300"/>
        <v/>
      </c>
      <c r="CD390" s="416" t="str">
        <f t="shared" si="301"/>
        <v/>
      </c>
      <c r="CE390" s="416" t="str">
        <f t="shared" si="302"/>
        <v/>
      </c>
      <c r="CF390" s="416" t="str">
        <f t="shared" si="303"/>
        <v/>
      </c>
      <c r="CG390" s="416" t="str">
        <f t="shared" si="304"/>
        <v/>
      </c>
      <c r="CH390" s="416" t="str">
        <f t="shared" si="305"/>
        <v/>
      </c>
      <c r="CI390" s="416" t="str">
        <f t="shared" si="306"/>
        <v/>
      </c>
      <c r="CJ390" s="416" t="str">
        <f t="shared" si="307"/>
        <v/>
      </c>
      <c r="CK390" s="416" t="str">
        <f t="shared" si="308"/>
        <v/>
      </c>
    </row>
    <row r="391" spans="1:89">
      <c r="F391" s="3" t="e">
        <f t="shared" si="268"/>
        <v>#VALUE!</v>
      </c>
      <c r="G391" s="3" t="e">
        <f t="shared" si="265"/>
        <v>#VALUE!</v>
      </c>
      <c r="H391" s="50" t="e">
        <f t="shared" si="266"/>
        <v>#VALUE!</v>
      </c>
      <c r="I391" s="50" t="e">
        <f t="shared" si="267"/>
        <v>#VALUE!</v>
      </c>
      <c r="J391" s="3" t="e" cm="1">
        <f t="array" ref="J391">_xlfn.TEXTSPLIT(I391,CHAR(10),,TRUE,0)</f>
        <v>#VALUE!</v>
      </c>
      <c r="AX391" s="416" t="e">
        <f t="shared" si="269"/>
        <v>#VALUE!</v>
      </c>
      <c r="AY391" s="416" t="str">
        <f t="shared" si="270"/>
        <v/>
      </c>
      <c r="AZ391" s="416" t="str">
        <f t="shared" si="271"/>
        <v/>
      </c>
      <c r="BA391" s="416" t="str">
        <f t="shared" si="272"/>
        <v/>
      </c>
      <c r="BB391" s="416" t="str">
        <f t="shared" si="273"/>
        <v/>
      </c>
      <c r="BC391" s="416" t="str">
        <f t="shared" si="274"/>
        <v/>
      </c>
      <c r="BD391" s="416" t="str">
        <f t="shared" si="275"/>
        <v/>
      </c>
      <c r="BE391" s="416" t="str">
        <f t="shared" si="276"/>
        <v/>
      </c>
      <c r="BF391" s="416" t="str">
        <f t="shared" si="277"/>
        <v/>
      </c>
      <c r="BG391" s="416" t="str">
        <f t="shared" si="278"/>
        <v/>
      </c>
      <c r="BH391" s="416" t="str">
        <f t="shared" si="279"/>
        <v/>
      </c>
      <c r="BI391" s="416" t="str">
        <f t="shared" si="280"/>
        <v/>
      </c>
      <c r="BJ391" s="416" t="str">
        <f t="shared" si="281"/>
        <v/>
      </c>
      <c r="BK391" s="416" t="str">
        <f t="shared" si="282"/>
        <v/>
      </c>
      <c r="BL391" s="416" t="str">
        <f t="shared" si="283"/>
        <v/>
      </c>
      <c r="BM391" s="416" t="str">
        <f t="shared" si="284"/>
        <v/>
      </c>
      <c r="BN391" s="416" t="str">
        <f t="shared" si="285"/>
        <v/>
      </c>
      <c r="BO391" s="416" t="str">
        <f t="shared" si="286"/>
        <v/>
      </c>
      <c r="BP391" s="416" t="str">
        <f t="shared" si="287"/>
        <v/>
      </c>
      <c r="BQ391" s="416" t="str">
        <f t="shared" si="288"/>
        <v/>
      </c>
      <c r="BR391" s="416" t="str">
        <f t="shared" si="289"/>
        <v/>
      </c>
      <c r="BS391" s="416" t="str">
        <f t="shared" si="290"/>
        <v/>
      </c>
      <c r="BT391" s="416" t="str">
        <f t="shared" si="291"/>
        <v/>
      </c>
      <c r="BU391" s="416" t="str">
        <f t="shared" si="292"/>
        <v/>
      </c>
      <c r="BV391" s="416" t="str">
        <f t="shared" si="293"/>
        <v/>
      </c>
      <c r="BW391" s="416" t="str">
        <f t="shared" si="294"/>
        <v/>
      </c>
      <c r="BX391" s="416" t="str">
        <f t="shared" si="295"/>
        <v/>
      </c>
      <c r="BY391" s="416" t="str">
        <f t="shared" si="296"/>
        <v/>
      </c>
      <c r="BZ391" s="416" t="str">
        <f t="shared" si="297"/>
        <v/>
      </c>
      <c r="CA391" s="416" t="str">
        <f t="shared" si="298"/>
        <v/>
      </c>
      <c r="CB391" s="416" t="str">
        <f t="shared" si="299"/>
        <v/>
      </c>
      <c r="CC391" s="416" t="str">
        <f t="shared" si="300"/>
        <v/>
      </c>
      <c r="CD391" s="416" t="str">
        <f t="shared" si="301"/>
        <v/>
      </c>
      <c r="CE391" s="416" t="str">
        <f t="shared" si="302"/>
        <v/>
      </c>
      <c r="CF391" s="416" t="str">
        <f t="shared" si="303"/>
        <v/>
      </c>
      <c r="CG391" s="416" t="str">
        <f t="shared" si="304"/>
        <v/>
      </c>
      <c r="CH391" s="416" t="str">
        <f t="shared" si="305"/>
        <v/>
      </c>
      <c r="CI391" s="416" t="str">
        <f t="shared" si="306"/>
        <v/>
      </c>
      <c r="CJ391" s="416" t="str">
        <f t="shared" si="307"/>
        <v/>
      </c>
      <c r="CK391" s="416" t="str">
        <f t="shared" si="308"/>
        <v/>
      </c>
    </row>
    <row r="392" spans="1:89">
      <c r="F392" s="3" t="e">
        <f t="shared" si="268"/>
        <v>#VALUE!</v>
      </c>
      <c r="G392" s="3" t="e">
        <f t="shared" si="265"/>
        <v>#VALUE!</v>
      </c>
      <c r="H392" s="50" t="e">
        <f t="shared" si="266"/>
        <v>#VALUE!</v>
      </c>
      <c r="I392" s="50" t="e">
        <f t="shared" si="267"/>
        <v>#VALUE!</v>
      </c>
      <c r="J392" s="3" t="e" cm="1">
        <f t="array" ref="J392">_xlfn.TEXTSPLIT(I392,CHAR(10),,TRUE,0)</f>
        <v>#VALUE!</v>
      </c>
      <c r="AX392" s="416" t="e">
        <f t="shared" si="269"/>
        <v>#VALUE!</v>
      </c>
      <c r="AY392" s="416" t="str">
        <f t="shared" si="270"/>
        <v/>
      </c>
      <c r="AZ392" s="416" t="str">
        <f t="shared" si="271"/>
        <v/>
      </c>
      <c r="BA392" s="416" t="str">
        <f t="shared" si="272"/>
        <v/>
      </c>
      <c r="BB392" s="416" t="str">
        <f t="shared" si="273"/>
        <v/>
      </c>
      <c r="BC392" s="416" t="str">
        <f t="shared" si="274"/>
        <v/>
      </c>
      <c r="BD392" s="416" t="str">
        <f t="shared" si="275"/>
        <v/>
      </c>
      <c r="BE392" s="416" t="str">
        <f t="shared" si="276"/>
        <v/>
      </c>
      <c r="BF392" s="416" t="str">
        <f t="shared" si="277"/>
        <v/>
      </c>
      <c r="BG392" s="416" t="str">
        <f t="shared" si="278"/>
        <v/>
      </c>
      <c r="BH392" s="416" t="str">
        <f t="shared" si="279"/>
        <v/>
      </c>
      <c r="BI392" s="416" t="str">
        <f t="shared" si="280"/>
        <v/>
      </c>
      <c r="BJ392" s="416" t="str">
        <f t="shared" si="281"/>
        <v/>
      </c>
      <c r="BK392" s="416" t="str">
        <f t="shared" si="282"/>
        <v/>
      </c>
      <c r="BL392" s="416" t="str">
        <f t="shared" si="283"/>
        <v/>
      </c>
      <c r="BM392" s="416" t="str">
        <f t="shared" si="284"/>
        <v/>
      </c>
      <c r="BN392" s="416" t="str">
        <f t="shared" si="285"/>
        <v/>
      </c>
      <c r="BO392" s="416" t="str">
        <f t="shared" si="286"/>
        <v/>
      </c>
      <c r="BP392" s="416" t="str">
        <f t="shared" si="287"/>
        <v/>
      </c>
      <c r="BQ392" s="416" t="str">
        <f t="shared" si="288"/>
        <v/>
      </c>
      <c r="BR392" s="416" t="str">
        <f t="shared" si="289"/>
        <v/>
      </c>
      <c r="BS392" s="416" t="str">
        <f t="shared" si="290"/>
        <v/>
      </c>
      <c r="BT392" s="416" t="str">
        <f t="shared" si="291"/>
        <v/>
      </c>
      <c r="BU392" s="416" t="str">
        <f t="shared" si="292"/>
        <v/>
      </c>
      <c r="BV392" s="416" t="str">
        <f t="shared" si="293"/>
        <v/>
      </c>
      <c r="BW392" s="416" t="str">
        <f t="shared" si="294"/>
        <v/>
      </c>
      <c r="BX392" s="416" t="str">
        <f t="shared" si="295"/>
        <v/>
      </c>
      <c r="BY392" s="416" t="str">
        <f t="shared" si="296"/>
        <v/>
      </c>
      <c r="BZ392" s="416" t="str">
        <f t="shared" si="297"/>
        <v/>
      </c>
      <c r="CA392" s="416" t="str">
        <f t="shared" si="298"/>
        <v/>
      </c>
      <c r="CB392" s="416" t="str">
        <f t="shared" si="299"/>
        <v/>
      </c>
      <c r="CC392" s="416" t="str">
        <f t="shared" si="300"/>
        <v/>
      </c>
      <c r="CD392" s="416" t="str">
        <f t="shared" si="301"/>
        <v/>
      </c>
      <c r="CE392" s="416" t="str">
        <f t="shared" si="302"/>
        <v/>
      </c>
      <c r="CF392" s="416" t="str">
        <f t="shared" si="303"/>
        <v/>
      </c>
      <c r="CG392" s="416" t="str">
        <f t="shared" si="304"/>
        <v/>
      </c>
      <c r="CH392" s="416" t="str">
        <f t="shared" si="305"/>
        <v/>
      </c>
      <c r="CI392" s="416" t="str">
        <f t="shared" si="306"/>
        <v/>
      </c>
      <c r="CJ392" s="416" t="str">
        <f t="shared" si="307"/>
        <v/>
      </c>
      <c r="CK392" s="416" t="str">
        <f t="shared" si="308"/>
        <v/>
      </c>
    </row>
    <row r="393" spans="1:89">
      <c r="F393" s="3" t="e">
        <f t="shared" si="268"/>
        <v>#VALUE!</v>
      </c>
      <c r="G393" s="3" t="e">
        <f t="shared" si="265"/>
        <v>#VALUE!</v>
      </c>
      <c r="H393" s="50" t="e">
        <f t="shared" si="266"/>
        <v>#VALUE!</v>
      </c>
      <c r="I393" s="50" t="e">
        <f t="shared" si="267"/>
        <v>#VALUE!</v>
      </c>
      <c r="J393" s="3" t="e" cm="1">
        <f t="array" ref="J393">_xlfn.TEXTSPLIT(I393,CHAR(10),,TRUE,0)</f>
        <v>#VALUE!</v>
      </c>
      <c r="AX393" s="416" t="e">
        <f t="shared" si="269"/>
        <v>#VALUE!</v>
      </c>
      <c r="AY393" s="416" t="str">
        <f t="shared" si="270"/>
        <v/>
      </c>
      <c r="AZ393" s="416" t="str">
        <f t="shared" si="271"/>
        <v/>
      </c>
      <c r="BA393" s="416" t="str">
        <f t="shared" si="272"/>
        <v/>
      </c>
      <c r="BB393" s="416" t="str">
        <f t="shared" si="273"/>
        <v/>
      </c>
      <c r="BC393" s="416" t="str">
        <f t="shared" si="274"/>
        <v/>
      </c>
      <c r="BD393" s="416" t="str">
        <f t="shared" si="275"/>
        <v/>
      </c>
      <c r="BE393" s="416" t="str">
        <f t="shared" si="276"/>
        <v/>
      </c>
      <c r="BF393" s="416" t="str">
        <f t="shared" si="277"/>
        <v/>
      </c>
      <c r="BG393" s="416" t="str">
        <f t="shared" si="278"/>
        <v/>
      </c>
      <c r="BH393" s="416" t="str">
        <f t="shared" si="279"/>
        <v/>
      </c>
      <c r="BI393" s="416" t="str">
        <f t="shared" si="280"/>
        <v/>
      </c>
      <c r="BJ393" s="416" t="str">
        <f t="shared" si="281"/>
        <v/>
      </c>
      <c r="BK393" s="416" t="str">
        <f t="shared" si="282"/>
        <v/>
      </c>
      <c r="BL393" s="416" t="str">
        <f t="shared" si="283"/>
        <v/>
      </c>
      <c r="BM393" s="416" t="str">
        <f t="shared" si="284"/>
        <v/>
      </c>
      <c r="BN393" s="416" t="str">
        <f t="shared" si="285"/>
        <v/>
      </c>
      <c r="BO393" s="416" t="str">
        <f t="shared" si="286"/>
        <v/>
      </c>
      <c r="BP393" s="416" t="str">
        <f t="shared" si="287"/>
        <v/>
      </c>
      <c r="BQ393" s="416" t="str">
        <f t="shared" si="288"/>
        <v/>
      </c>
      <c r="BR393" s="416" t="str">
        <f t="shared" si="289"/>
        <v/>
      </c>
      <c r="BS393" s="416" t="str">
        <f t="shared" si="290"/>
        <v/>
      </c>
      <c r="BT393" s="416" t="str">
        <f t="shared" si="291"/>
        <v/>
      </c>
      <c r="BU393" s="416" t="str">
        <f t="shared" si="292"/>
        <v/>
      </c>
      <c r="BV393" s="416" t="str">
        <f t="shared" si="293"/>
        <v/>
      </c>
      <c r="BW393" s="416" t="str">
        <f t="shared" si="294"/>
        <v/>
      </c>
      <c r="BX393" s="416" t="str">
        <f t="shared" si="295"/>
        <v/>
      </c>
      <c r="BY393" s="416" t="str">
        <f t="shared" si="296"/>
        <v/>
      </c>
      <c r="BZ393" s="416" t="str">
        <f t="shared" si="297"/>
        <v/>
      </c>
      <c r="CA393" s="416" t="str">
        <f t="shared" si="298"/>
        <v/>
      </c>
      <c r="CB393" s="416" t="str">
        <f t="shared" si="299"/>
        <v/>
      </c>
      <c r="CC393" s="416" t="str">
        <f t="shared" si="300"/>
        <v/>
      </c>
      <c r="CD393" s="416" t="str">
        <f t="shared" si="301"/>
        <v/>
      </c>
      <c r="CE393" s="416" t="str">
        <f t="shared" si="302"/>
        <v/>
      </c>
      <c r="CF393" s="416" t="str">
        <f t="shared" si="303"/>
        <v/>
      </c>
      <c r="CG393" s="416" t="str">
        <f t="shared" si="304"/>
        <v/>
      </c>
      <c r="CH393" s="416" t="str">
        <f t="shared" si="305"/>
        <v/>
      </c>
      <c r="CI393" s="416" t="str">
        <f t="shared" si="306"/>
        <v/>
      </c>
      <c r="CJ393" s="416" t="str">
        <f t="shared" si="307"/>
        <v/>
      </c>
      <c r="CK393" s="416" t="str">
        <f t="shared" si="308"/>
        <v/>
      </c>
    </row>
    <row r="394" spans="1:89">
      <c r="F394" s="3" t="e">
        <f t="shared" si="268"/>
        <v>#VALUE!</v>
      </c>
      <c r="G394" s="3" t="e">
        <f t="shared" si="265"/>
        <v>#VALUE!</v>
      </c>
      <c r="H394" s="50" t="e">
        <f t="shared" si="266"/>
        <v>#VALUE!</v>
      </c>
      <c r="I394" s="50" t="e">
        <f t="shared" si="267"/>
        <v>#VALUE!</v>
      </c>
      <c r="J394" s="3" t="e" cm="1">
        <f t="array" ref="J394">_xlfn.TEXTSPLIT(I394,CHAR(10),,TRUE,0)</f>
        <v>#VALUE!</v>
      </c>
      <c r="AX394" s="416" t="e">
        <f t="shared" si="269"/>
        <v>#VALUE!</v>
      </c>
      <c r="AY394" s="416" t="str">
        <f t="shared" si="270"/>
        <v/>
      </c>
      <c r="AZ394" s="416" t="str">
        <f t="shared" si="271"/>
        <v/>
      </c>
      <c r="BA394" s="416" t="str">
        <f t="shared" si="272"/>
        <v/>
      </c>
      <c r="BB394" s="416" t="str">
        <f t="shared" si="273"/>
        <v/>
      </c>
      <c r="BC394" s="416" t="str">
        <f t="shared" si="274"/>
        <v/>
      </c>
      <c r="BD394" s="416" t="str">
        <f t="shared" si="275"/>
        <v/>
      </c>
      <c r="BE394" s="416" t="str">
        <f t="shared" si="276"/>
        <v/>
      </c>
      <c r="BF394" s="416" t="str">
        <f t="shared" si="277"/>
        <v/>
      </c>
      <c r="BG394" s="416" t="str">
        <f t="shared" si="278"/>
        <v/>
      </c>
      <c r="BH394" s="416" t="str">
        <f t="shared" si="279"/>
        <v/>
      </c>
      <c r="BI394" s="416" t="str">
        <f t="shared" si="280"/>
        <v/>
      </c>
      <c r="BJ394" s="416" t="str">
        <f t="shared" si="281"/>
        <v/>
      </c>
      <c r="BK394" s="416" t="str">
        <f t="shared" si="282"/>
        <v/>
      </c>
      <c r="BL394" s="416" t="str">
        <f t="shared" si="283"/>
        <v/>
      </c>
      <c r="BM394" s="416" t="str">
        <f t="shared" si="284"/>
        <v/>
      </c>
      <c r="BN394" s="416" t="str">
        <f t="shared" si="285"/>
        <v/>
      </c>
      <c r="BO394" s="416" t="str">
        <f t="shared" si="286"/>
        <v/>
      </c>
      <c r="BP394" s="416" t="str">
        <f t="shared" si="287"/>
        <v/>
      </c>
      <c r="BQ394" s="416" t="str">
        <f t="shared" si="288"/>
        <v/>
      </c>
      <c r="BR394" s="416" t="str">
        <f t="shared" si="289"/>
        <v/>
      </c>
      <c r="BS394" s="416" t="str">
        <f t="shared" si="290"/>
        <v/>
      </c>
      <c r="BT394" s="416" t="str">
        <f t="shared" si="291"/>
        <v/>
      </c>
      <c r="BU394" s="416" t="str">
        <f t="shared" si="292"/>
        <v/>
      </c>
      <c r="BV394" s="416" t="str">
        <f t="shared" si="293"/>
        <v/>
      </c>
      <c r="BW394" s="416" t="str">
        <f t="shared" si="294"/>
        <v/>
      </c>
      <c r="BX394" s="416" t="str">
        <f t="shared" si="295"/>
        <v/>
      </c>
      <c r="BY394" s="416" t="str">
        <f t="shared" si="296"/>
        <v/>
      </c>
      <c r="BZ394" s="416" t="str">
        <f t="shared" si="297"/>
        <v/>
      </c>
      <c r="CA394" s="416" t="str">
        <f t="shared" si="298"/>
        <v/>
      </c>
      <c r="CB394" s="416" t="str">
        <f t="shared" si="299"/>
        <v/>
      </c>
      <c r="CC394" s="416" t="str">
        <f t="shared" si="300"/>
        <v/>
      </c>
      <c r="CD394" s="416" t="str">
        <f t="shared" si="301"/>
        <v/>
      </c>
      <c r="CE394" s="416" t="str">
        <f t="shared" si="302"/>
        <v/>
      </c>
      <c r="CF394" s="416" t="str">
        <f t="shared" si="303"/>
        <v/>
      </c>
      <c r="CG394" s="416" t="str">
        <f t="shared" si="304"/>
        <v/>
      </c>
      <c r="CH394" s="416" t="str">
        <f t="shared" si="305"/>
        <v/>
      </c>
      <c r="CI394" s="416" t="str">
        <f t="shared" si="306"/>
        <v/>
      </c>
      <c r="CJ394" s="416" t="str">
        <f t="shared" si="307"/>
        <v/>
      </c>
      <c r="CK394" s="416" t="str">
        <f t="shared" si="308"/>
        <v/>
      </c>
    </row>
    <row r="395" spans="1:89">
      <c r="F395" s="3" t="e">
        <f t="shared" si="268"/>
        <v>#VALUE!</v>
      </c>
      <c r="G395" s="3" t="e">
        <f t="shared" si="265"/>
        <v>#VALUE!</v>
      </c>
      <c r="H395" s="50" t="e">
        <f t="shared" si="266"/>
        <v>#VALUE!</v>
      </c>
      <c r="I395" s="50" t="e">
        <f t="shared" si="267"/>
        <v>#VALUE!</v>
      </c>
      <c r="J395" s="3" t="e" cm="1">
        <f t="array" ref="J395">_xlfn.TEXTSPLIT(I395,CHAR(10),,TRUE,0)</f>
        <v>#VALUE!</v>
      </c>
      <c r="AX395" s="416" t="e">
        <f t="shared" si="269"/>
        <v>#VALUE!</v>
      </c>
      <c r="AY395" s="416" t="str">
        <f t="shared" si="270"/>
        <v/>
      </c>
      <c r="AZ395" s="416" t="str">
        <f t="shared" si="271"/>
        <v/>
      </c>
      <c r="BA395" s="416" t="str">
        <f t="shared" si="272"/>
        <v/>
      </c>
      <c r="BB395" s="416" t="str">
        <f t="shared" si="273"/>
        <v/>
      </c>
      <c r="BC395" s="416" t="str">
        <f t="shared" si="274"/>
        <v/>
      </c>
      <c r="BD395" s="416" t="str">
        <f t="shared" si="275"/>
        <v/>
      </c>
      <c r="BE395" s="416" t="str">
        <f t="shared" si="276"/>
        <v/>
      </c>
      <c r="BF395" s="416" t="str">
        <f t="shared" si="277"/>
        <v/>
      </c>
      <c r="BG395" s="416" t="str">
        <f t="shared" si="278"/>
        <v/>
      </c>
      <c r="BH395" s="416" t="str">
        <f t="shared" si="279"/>
        <v/>
      </c>
      <c r="BI395" s="416" t="str">
        <f t="shared" si="280"/>
        <v/>
      </c>
      <c r="BJ395" s="416" t="str">
        <f t="shared" si="281"/>
        <v/>
      </c>
      <c r="BK395" s="416" t="str">
        <f t="shared" si="282"/>
        <v/>
      </c>
      <c r="BL395" s="416" t="str">
        <f t="shared" si="283"/>
        <v/>
      </c>
      <c r="BM395" s="416" t="str">
        <f t="shared" si="284"/>
        <v/>
      </c>
      <c r="BN395" s="416" t="str">
        <f t="shared" si="285"/>
        <v/>
      </c>
      <c r="BO395" s="416" t="str">
        <f t="shared" si="286"/>
        <v/>
      </c>
      <c r="BP395" s="416" t="str">
        <f t="shared" si="287"/>
        <v/>
      </c>
      <c r="BQ395" s="416" t="str">
        <f t="shared" si="288"/>
        <v/>
      </c>
      <c r="BR395" s="416" t="str">
        <f t="shared" si="289"/>
        <v/>
      </c>
      <c r="BS395" s="416" t="str">
        <f t="shared" si="290"/>
        <v/>
      </c>
      <c r="BT395" s="416" t="str">
        <f t="shared" si="291"/>
        <v/>
      </c>
      <c r="BU395" s="416" t="str">
        <f t="shared" si="292"/>
        <v/>
      </c>
      <c r="BV395" s="416" t="str">
        <f t="shared" si="293"/>
        <v/>
      </c>
      <c r="BW395" s="416" t="str">
        <f t="shared" si="294"/>
        <v/>
      </c>
      <c r="BX395" s="416" t="str">
        <f t="shared" si="295"/>
        <v/>
      </c>
      <c r="BY395" s="416" t="str">
        <f t="shared" si="296"/>
        <v/>
      </c>
      <c r="BZ395" s="416" t="str">
        <f t="shared" si="297"/>
        <v/>
      </c>
      <c r="CA395" s="416" t="str">
        <f t="shared" si="298"/>
        <v/>
      </c>
      <c r="CB395" s="416" t="str">
        <f t="shared" si="299"/>
        <v/>
      </c>
      <c r="CC395" s="416" t="str">
        <f t="shared" si="300"/>
        <v/>
      </c>
      <c r="CD395" s="416" t="str">
        <f t="shared" si="301"/>
        <v/>
      </c>
      <c r="CE395" s="416" t="str">
        <f t="shared" si="302"/>
        <v/>
      </c>
      <c r="CF395" s="416" t="str">
        <f t="shared" si="303"/>
        <v/>
      </c>
      <c r="CG395" s="416" t="str">
        <f t="shared" si="304"/>
        <v/>
      </c>
      <c r="CH395" s="416" t="str">
        <f t="shared" si="305"/>
        <v/>
      </c>
      <c r="CI395" s="416" t="str">
        <f t="shared" si="306"/>
        <v/>
      </c>
      <c r="CJ395" s="416" t="str">
        <f t="shared" si="307"/>
        <v/>
      </c>
      <c r="CK395" s="416" t="str">
        <f t="shared" si="308"/>
        <v/>
      </c>
    </row>
    <row r="396" spans="1:89">
      <c r="F396" s="3" t="e">
        <f t="shared" si="268"/>
        <v>#VALUE!</v>
      </c>
      <c r="G396" s="3" t="e">
        <f t="shared" si="265"/>
        <v>#VALUE!</v>
      </c>
      <c r="H396" s="50" t="e">
        <f t="shared" si="266"/>
        <v>#VALUE!</v>
      </c>
      <c r="I396" s="50" t="e">
        <f t="shared" si="267"/>
        <v>#VALUE!</v>
      </c>
      <c r="J396" s="3" t="e" cm="1">
        <f t="array" ref="J396">_xlfn.TEXTSPLIT(I396,CHAR(10),,TRUE,0)</f>
        <v>#VALUE!</v>
      </c>
      <c r="AX396" s="416" t="e">
        <f t="shared" si="269"/>
        <v>#VALUE!</v>
      </c>
      <c r="AY396" s="416" t="str">
        <f t="shared" si="270"/>
        <v/>
      </c>
      <c r="AZ396" s="416" t="str">
        <f t="shared" si="271"/>
        <v/>
      </c>
      <c r="BA396" s="416" t="str">
        <f t="shared" si="272"/>
        <v/>
      </c>
      <c r="BB396" s="416" t="str">
        <f t="shared" si="273"/>
        <v/>
      </c>
      <c r="BC396" s="416" t="str">
        <f t="shared" si="274"/>
        <v/>
      </c>
      <c r="BD396" s="416" t="str">
        <f t="shared" si="275"/>
        <v/>
      </c>
      <c r="BE396" s="416" t="str">
        <f t="shared" si="276"/>
        <v/>
      </c>
      <c r="BF396" s="416" t="str">
        <f t="shared" si="277"/>
        <v/>
      </c>
      <c r="BG396" s="416" t="str">
        <f t="shared" si="278"/>
        <v/>
      </c>
      <c r="BH396" s="416" t="str">
        <f t="shared" si="279"/>
        <v/>
      </c>
      <c r="BI396" s="416" t="str">
        <f t="shared" si="280"/>
        <v/>
      </c>
      <c r="BJ396" s="416" t="str">
        <f t="shared" si="281"/>
        <v/>
      </c>
      <c r="BK396" s="416" t="str">
        <f t="shared" si="282"/>
        <v/>
      </c>
      <c r="BL396" s="416" t="str">
        <f t="shared" si="283"/>
        <v/>
      </c>
      <c r="BM396" s="416" t="str">
        <f t="shared" si="284"/>
        <v/>
      </c>
      <c r="BN396" s="416" t="str">
        <f t="shared" si="285"/>
        <v/>
      </c>
      <c r="BO396" s="416" t="str">
        <f t="shared" si="286"/>
        <v/>
      </c>
      <c r="BP396" s="416" t="str">
        <f t="shared" si="287"/>
        <v/>
      </c>
      <c r="BQ396" s="416" t="str">
        <f t="shared" si="288"/>
        <v/>
      </c>
      <c r="BR396" s="416" t="str">
        <f t="shared" si="289"/>
        <v/>
      </c>
      <c r="BS396" s="416" t="str">
        <f t="shared" si="290"/>
        <v/>
      </c>
      <c r="BT396" s="416" t="str">
        <f t="shared" si="291"/>
        <v/>
      </c>
      <c r="BU396" s="416" t="str">
        <f t="shared" si="292"/>
        <v/>
      </c>
      <c r="BV396" s="416" t="str">
        <f t="shared" si="293"/>
        <v/>
      </c>
      <c r="BW396" s="416" t="str">
        <f t="shared" si="294"/>
        <v/>
      </c>
      <c r="BX396" s="416" t="str">
        <f t="shared" si="295"/>
        <v/>
      </c>
      <c r="BY396" s="416" t="str">
        <f t="shared" si="296"/>
        <v/>
      </c>
      <c r="BZ396" s="416" t="str">
        <f t="shared" si="297"/>
        <v/>
      </c>
      <c r="CA396" s="416" t="str">
        <f t="shared" si="298"/>
        <v/>
      </c>
      <c r="CB396" s="416" t="str">
        <f t="shared" si="299"/>
        <v/>
      </c>
      <c r="CC396" s="416" t="str">
        <f t="shared" si="300"/>
        <v/>
      </c>
      <c r="CD396" s="416" t="str">
        <f t="shared" si="301"/>
        <v/>
      </c>
      <c r="CE396" s="416" t="str">
        <f t="shared" si="302"/>
        <v/>
      </c>
      <c r="CF396" s="416" t="str">
        <f t="shared" si="303"/>
        <v/>
      </c>
      <c r="CG396" s="416" t="str">
        <f t="shared" si="304"/>
        <v/>
      </c>
      <c r="CH396" s="416" t="str">
        <f t="shared" si="305"/>
        <v/>
      </c>
      <c r="CI396" s="416" t="str">
        <f t="shared" si="306"/>
        <v/>
      </c>
      <c r="CJ396" s="416" t="str">
        <f t="shared" si="307"/>
        <v/>
      </c>
      <c r="CK396" s="416" t="str">
        <f t="shared" si="308"/>
        <v/>
      </c>
    </row>
    <row r="397" spans="1:89">
      <c r="F397" s="3" t="e">
        <f t="shared" si="268"/>
        <v>#VALUE!</v>
      </c>
      <c r="G397" s="3" t="e">
        <f t="shared" si="265"/>
        <v>#VALUE!</v>
      </c>
      <c r="H397" s="50" t="e">
        <f t="shared" si="266"/>
        <v>#VALUE!</v>
      </c>
      <c r="I397" s="50" t="e">
        <f t="shared" si="267"/>
        <v>#VALUE!</v>
      </c>
      <c r="J397" s="3" t="e" cm="1">
        <f t="array" ref="J397">_xlfn.TEXTSPLIT(I397,CHAR(10),,TRUE,0)</f>
        <v>#VALUE!</v>
      </c>
      <c r="AX397" s="416" t="e">
        <f t="shared" si="269"/>
        <v>#VALUE!</v>
      </c>
      <c r="AY397" s="416" t="str">
        <f t="shared" si="270"/>
        <v/>
      </c>
      <c r="AZ397" s="416" t="str">
        <f t="shared" si="271"/>
        <v/>
      </c>
      <c r="BA397" s="416" t="str">
        <f t="shared" si="272"/>
        <v/>
      </c>
      <c r="BB397" s="416" t="str">
        <f t="shared" si="273"/>
        <v/>
      </c>
      <c r="BC397" s="416" t="str">
        <f t="shared" si="274"/>
        <v/>
      </c>
      <c r="BD397" s="416" t="str">
        <f t="shared" si="275"/>
        <v/>
      </c>
      <c r="BE397" s="416" t="str">
        <f t="shared" si="276"/>
        <v/>
      </c>
      <c r="BF397" s="416" t="str">
        <f t="shared" si="277"/>
        <v/>
      </c>
      <c r="BG397" s="416" t="str">
        <f t="shared" si="278"/>
        <v/>
      </c>
      <c r="BH397" s="416" t="str">
        <f t="shared" si="279"/>
        <v/>
      </c>
      <c r="BI397" s="416" t="str">
        <f t="shared" si="280"/>
        <v/>
      </c>
      <c r="BJ397" s="416" t="str">
        <f t="shared" si="281"/>
        <v/>
      </c>
      <c r="BK397" s="416" t="str">
        <f t="shared" si="282"/>
        <v/>
      </c>
      <c r="BL397" s="416" t="str">
        <f t="shared" si="283"/>
        <v/>
      </c>
      <c r="BM397" s="416" t="str">
        <f t="shared" si="284"/>
        <v/>
      </c>
      <c r="BN397" s="416" t="str">
        <f t="shared" si="285"/>
        <v/>
      </c>
      <c r="BO397" s="416" t="str">
        <f t="shared" si="286"/>
        <v/>
      </c>
      <c r="BP397" s="416" t="str">
        <f t="shared" si="287"/>
        <v/>
      </c>
      <c r="BQ397" s="416" t="str">
        <f t="shared" si="288"/>
        <v/>
      </c>
      <c r="BR397" s="416" t="str">
        <f t="shared" si="289"/>
        <v/>
      </c>
      <c r="BS397" s="416" t="str">
        <f t="shared" si="290"/>
        <v/>
      </c>
      <c r="BT397" s="416" t="str">
        <f t="shared" si="291"/>
        <v/>
      </c>
      <c r="BU397" s="416" t="str">
        <f t="shared" si="292"/>
        <v/>
      </c>
      <c r="BV397" s="416" t="str">
        <f t="shared" si="293"/>
        <v/>
      </c>
      <c r="BW397" s="416" t="str">
        <f t="shared" si="294"/>
        <v/>
      </c>
      <c r="BX397" s="416" t="str">
        <f t="shared" si="295"/>
        <v/>
      </c>
      <c r="BY397" s="416" t="str">
        <f t="shared" si="296"/>
        <v/>
      </c>
      <c r="BZ397" s="416" t="str">
        <f t="shared" si="297"/>
        <v/>
      </c>
      <c r="CA397" s="416" t="str">
        <f t="shared" si="298"/>
        <v/>
      </c>
      <c r="CB397" s="416" t="str">
        <f t="shared" si="299"/>
        <v/>
      </c>
      <c r="CC397" s="416" t="str">
        <f t="shared" si="300"/>
        <v/>
      </c>
      <c r="CD397" s="416" t="str">
        <f t="shared" si="301"/>
        <v/>
      </c>
      <c r="CE397" s="416" t="str">
        <f t="shared" si="302"/>
        <v/>
      </c>
      <c r="CF397" s="416" t="str">
        <f t="shared" si="303"/>
        <v/>
      </c>
      <c r="CG397" s="416" t="str">
        <f t="shared" si="304"/>
        <v/>
      </c>
      <c r="CH397" s="416" t="str">
        <f t="shared" si="305"/>
        <v/>
      </c>
      <c r="CI397" s="416" t="str">
        <f t="shared" si="306"/>
        <v/>
      </c>
      <c r="CJ397" s="416" t="str">
        <f t="shared" si="307"/>
        <v/>
      </c>
      <c r="CK397" s="416" t="str">
        <f t="shared" si="308"/>
        <v/>
      </c>
    </row>
    <row r="398" spans="1:89">
      <c r="F398" s="3" t="e">
        <f t="shared" si="268"/>
        <v>#VALUE!</v>
      </c>
      <c r="G398" s="3" t="e">
        <f t="shared" si="265"/>
        <v>#VALUE!</v>
      </c>
      <c r="H398" s="50" t="e">
        <f t="shared" si="266"/>
        <v>#VALUE!</v>
      </c>
      <c r="I398" s="50" t="e">
        <f t="shared" si="267"/>
        <v>#VALUE!</v>
      </c>
      <c r="J398" s="3" t="e" cm="1">
        <f t="array" ref="J398">_xlfn.TEXTSPLIT(I398,CHAR(10),,TRUE,0)</f>
        <v>#VALUE!</v>
      </c>
      <c r="AX398" s="416" t="e">
        <f t="shared" si="269"/>
        <v>#VALUE!</v>
      </c>
      <c r="AY398" s="416" t="str">
        <f t="shared" si="270"/>
        <v/>
      </c>
      <c r="AZ398" s="416" t="str">
        <f t="shared" si="271"/>
        <v/>
      </c>
      <c r="BA398" s="416" t="str">
        <f t="shared" si="272"/>
        <v/>
      </c>
      <c r="BB398" s="416" t="str">
        <f t="shared" si="273"/>
        <v/>
      </c>
      <c r="BC398" s="416" t="str">
        <f t="shared" si="274"/>
        <v/>
      </c>
      <c r="BD398" s="416" t="str">
        <f t="shared" si="275"/>
        <v/>
      </c>
      <c r="BE398" s="416" t="str">
        <f t="shared" si="276"/>
        <v/>
      </c>
      <c r="BF398" s="416" t="str">
        <f t="shared" si="277"/>
        <v/>
      </c>
      <c r="BG398" s="416" t="str">
        <f t="shared" si="278"/>
        <v/>
      </c>
      <c r="BH398" s="416" t="str">
        <f t="shared" si="279"/>
        <v/>
      </c>
      <c r="BI398" s="416" t="str">
        <f t="shared" si="280"/>
        <v/>
      </c>
      <c r="BJ398" s="416" t="str">
        <f t="shared" si="281"/>
        <v/>
      </c>
      <c r="BK398" s="416" t="str">
        <f t="shared" si="282"/>
        <v/>
      </c>
      <c r="BL398" s="416" t="str">
        <f t="shared" si="283"/>
        <v/>
      </c>
      <c r="BM398" s="416" t="str">
        <f t="shared" si="284"/>
        <v/>
      </c>
      <c r="BN398" s="416" t="str">
        <f t="shared" si="285"/>
        <v/>
      </c>
      <c r="BO398" s="416" t="str">
        <f t="shared" si="286"/>
        <v/>
      </c>
      <c r="BP398" s="416" t="str">
        <f t="shared" si="287"/>
        <v/>
      </c>
      <c r="BQ398" s="416" t="str">
        <f t="shared" si="288"/>
        <v/>
      </c>
      <c r="BR398" s="416" t="str">
        <f t="shared" si="289"/>
        <v/>
      </c>
      <c r="BS398" s="416" t="str">
        <f t="shared" si="290"/>
        <v/>
      </c>
      <c r="BT398" s="416" t="str">
        <f t="shared" si="291"/>
        <v/>
      </c>
      <c r="BU398" s="416" t="str">
        <f t="shared" si="292"/>
        <v/>
      </c>
      <c r="BV398" s="416" t="str">
        <f t="shared" si="293"/>
        <v/>
      </c>
      <c r="BW398" s="416" t="str">
        <f t="shared" si="294"/>
        <v/>
      </c>
      <c r="BX398" s="416" t="str">
        <f t="shared" si="295"/>
        <v/>
      </c>
      <c r="BY398" s="416" t="str">
        <f t="shared" si="296"/>
        <v/>
      </c>
      <c r="BZ398" s="416" t="str">
        <f t="shared" si="297"/>
        <v/>
      </c>
      <c r="CA398" s="416" t="str">
        <f t="shared" si="298"/>
        <v/>
      </c>
      <c r="CB398" s="416" t="str">
        <f t="shared" si="299"/>
        <v/>
      </c>
      <c r="CC398" s="416" t="str">
        <f t="shared" si="300"/>
        <v/>
      </c>
      <c r="CD398" s="416" t="str">
        <f t="shared" si="301"/>
        <v/>
      </c>
      <c r="CE398" s="416" t="str">
        <f t="shared" si="302"/>
        <v/>
      </c>
      <c r="CF398" s="416" t="str">
        <f t="shared" si="303"/>
        <v/>
      </c>
      <c r="CG398" s="416" t="str">
        <f t="shared" si="304"/>
        <v/>
      </c>
      <c r="CH398" s="416" t="str">
        <f t="shared" si="305"/>
        <v/>
      </c>
      <c r="CI398" s="416" t="str">
        <f t="shared" si="306"/>
        <v/>
      </c>
      <c r="CJ398" s="416" t="str">
        <f t="shared" si="307"/>
        <v/>
      </c>
      <c r="CK398" s="416" t="str">
        <f t="shared" si="308"/>
        <v/>
      </c>
    </row>
    <row r="399" spans="1:89">
      <c r="F399" s="3" t="e">
        <f t="shared" si="268"/>
        <v>#VALUE!</v>
      </c>
      <c r="G399" s="3" t="e">
        <f t="shared" si="265"/>
        <v>#VALUE!</v>
      </c>
      <c r="H399" s="50" t="e">
        <f t="shared" si="266"/>
        <v>#VALUE!</v>
      </c>
      <c r="I399" s="50" t="e">
        <f t="shared" si="267"/>
        <v>#VALUE!</v>
      </c>
      <c r="J399" s="3" t="e" cm="1">
        <f t="array" ref="J399">_xlfn.TEXTSPLIT(I399,CHAR(10),,TRUE,0)</f>
        <v>#VALUE!</v>
      </c>
      <c r="AX399" s="416" t="e">
        <f t="shared" si="269"/>
        <v>#VALUE!</v>
      </c>
      <c r="AY399" s="416" t="str">
        <f t="shared" si="270"/>
        <v/>
      </c>
      <c r="AZ399" s="416" t="str">
        <f t="shared" si="271"/>
        <v/>
      </c>
      <c r="BA399" s="416" t="str">
        <f t="shared" si="272"/>
        <v/>
      </c>
      <c r="BB399" s="416" t="str">
        <f t="shared" si="273"/>
        <v/>
      </c>
      <c r="BC399" s="416" t="str">
        <f t="shared" si="274"/>
        <v/>
      </c>
      <c r="BD399" s="416" t="str">
        <f t="shared" si="275"/>
        <v/>
      </c>
      <c r="BE399" s="416" t="str">
        <f t="shared" si="276"/>
        <v/>
      </c>
      <c r="BF399" s="416" t="str">
        <f t="shared" si="277"/>
        <v/>
      </c>
      <c r="BG399" s="416" t="str">
        <f t="shared" si="278"/>
        <v/>
      </c>
      <c r="BH399" s="416" t="str">
        <f t="shared" si="279"/>
        <v/>
      </c>
      <c r="BI399" s="416" t="str">
        <f t="shared" si="280"/>
        <v/>
      </c>
      <c r="BJ399" s="416" t="str">
        <f t="shared" si="281"/>
        <v/>
      </c>
      <c r="BK399" s="416" t="str">
        <f t="shared" si="282"/>
        <v/>
      </c>
      <c r="BL399" s="416" t="str">
        <f t="shared" si="283"/>
        <v/>
      </c>
      <c r="BM399" s="416" t="str">
        <f t="shared" si="284"/>
        <v/>
      </c>
      <c r="BN399" s="416" t="str">
        <f t="shared" si="285"/>
        <v/>
      </c>
      <c r="BO399" s="416" t="str">
        <f t="shared" si="286"/>
        <v/>
      </c>
      <c r="BP399" s="416" t="str">
        <f t="shared" si="287"/>
        <v/>
      </c>
      <c r="BQ399" s="416" t="str">
        <f t="shared" si="288"/>
        <v/>
      </c>
      <c r="BR399" s="416" t="str">
        <f t="shared" si="289"/>
        <v/>
      </c>
      <c r="BS399" s="416" t="str">
        <f t="shared" si="290"/>
        <v/>
      </c>
      <c r="BT399" s="416" t="str">
        <f t="shared" si="291"/>
        <v/>
      </c>
      <c r="BU399" s="416" t="str">
        <f t="shared" si="292"/>
        <v/>
      </c>
      <c r="BV399" s="416" t="str">
        <f t="shared" si="293"/>
        <v/>
      </c>
      <c r="BW399" s="416" t="str">
        <f t="shared" si="294"/>
        <v/>
      </c>
      <c r="BX399" s="416" t="str">
        <f t="shared" si="295"/>
        <v/>
      </c>
      <c r="BY399" s="416" t="str">
        <f t="shared" si="296"/>
        <v/>
      </c>
      <c r="BZ399" s="416" t="str">
        <f t="shared" si="297"/>
        <v/>
      </c>
      <c r="CA399" s="416" t="str">
        <f t="shared" si="298"/>
        <v/>
      </c>
      <c r="CB399" s="416" t="str">
        <f t="shared" si="299"/>
        <v/>
      </c>
      <c r="CC399" s="416" t="str">
        <f t="shared" si="300"/>
        <v/>
      </c>
      <c r="CD399" s="416" t="str">
        <f t="shared" si="301"/>
        <v/>
      </c>
      <c r="CE399" s="416" t="str">
        <f t="shared" si="302"/>
        <v/>
      </c>
      <c r="CF399" s="416" t="str">
        <f t="shared" si="303"/>
        <v/>
      </c>
      <c r="CG399" s="416" t="str">
        <f t="shared" si="304"/>
        <v/>
      </c>
      <c r="CH399" s="416" t="str">
        <f t="shared" si="305"/>
        <v/>
      </c>
      <c r="CI399" s="416" t="str">
        <f t="shared" si="306"/>
        <v/>
      </c>
      <c r="CJ399" s="416" t="str">
        <f t="shared" si="307"/>
        <v/>
      </c>
      <c r="CK399" s="416" t="str">
        <f t="shared" si="308"/>
        <v/>
      </c>
    </row>
    <row r="400" spans="1:89">
      <c r="F400" s="3" t="e">
        <f t="shared" si="268"/>
        <v>#VALUE!</v>
      </c>
      <c r="G400" s="3" t="e">
        <f t="shared" si="265"/>
        <v>#VALUE!</v>
      </c>
      <c r="H400" s="50" t="e">
        <f t="shared" si="266"/>
        <v>#VALUE!</v>
      </c>
      <c r="I400" s="50" t="e">
        <f t="shared" si="267"/>
        <v>#VALUE!</v>
      </c>
      <c r="J400" s="3" t="e" cm="1">
        <f t="array" ref="J400">_xlfn.TEXTSPLIT(I400,CHAR(10),,TRUE,0)</f>
        <v>#VALUE!</v>
      </c>
      <c r="AX400" s="416" t="e">
        <f t="shared" si="269"/>
        <v>#VALUE!</v>
      </c>
      <c r="AY400" s="416" t="str">
        <f t="shared" si="270"/>
        <v/>
      </c>
      <c r="AZ400" s="416" t="str">
        <f t="shared" si="271"/>
        <v/>
      </c>
      <c r="BA400" s="416" t="str">
        <f t="shared" si="272"/>
        <v/>
      </c>
      <c r="BB400" s="416" t="str">
        <f t="shared" si="273"/>
        <v/>
      </c>
      <c r="BC400" s="416" t="str">
        <f t="shared" si="274"/>
        <v/>
      </c>
      <c r="BD400" s="416" t="str">
        <f t="shared" si="275"/>
        <v/>
      </c>
      <c r="BE400" s="416" t="str">
        <f t="shared" si="276"/>
        <v/>
      </c>
      <c r="BF400" s="416" t="str">
        <f t="shared" si="277"/>
        <v/>
      </c>
      <c r="BG400" s="416" t="str">
        <f t="shared" si="278"/>
        <v/>
      </c>
      <c r="BH400" s="416" t="str">
        <f t="shared" si="279"/>
        <v/>
      </c>
      <c r="BI400" s="416" t="str">
        <f t="shared" si="280"/>
        <v/>
      </c>
      <c r="BJ400" s="416" t="str">
        <f t="shared" si="281"/>
        <v/>
      </c>
      <c r="BK400" s="416" t="str">
        <f t="shared" si="282"/>
        <v/>
      </c>
      <c r="BL400" s="416" t="str">
        <f t="shared" si="283"/>
        <v/>
      </c>
      <c r="BM400" s="416" t="str">
        <f t="shared" si="284"/>
        <v/>
      </c>
      <c r="BN400" s="416" t="str">
        <f t="shared" si="285"/>
        <v/>
      </c>
      <c r="BO400" s="416" t="str">
        <f t="shared" si="286"/>
        <v/>
      </c>
      <c r="BP400" s="416" t="str">
        <f t="shared" si="287"/>
        <v/>
      </c>
      <c r="BQ400" s="416" t="str">
        <f t="shared" si="288"/>
        <v/>
      </c>
      <c r="BR400" s="416" t="str">
        <f t="shared" si="289"/>
        <v/>
      </c>
      <c r="BS400" s="416" t="str">
        <f t="shared" si="290"/>
        <v/>
      </c>
      <c r="BT400" s="416" t="str">
        <f t="shared" si="291"/>
        <v/>
      </c>
      <c r="BU400" s="416" t="str">
        <f t="shared" si="292"/>
        <v/>
      </c>
      <c r="BV400" s="416" t="str">
        <f t="shared" si="293"/>
        <v/>
      </c>
      <c r="BW400" s="416" t="str">
        <f t="shared" si="294"/>
        <v/>
      </c>
      <c r="BX400" s="416" t="str">
        <f t="shared" si="295"/>
        <v/>
      </c>
      <c r="BY400" s="416" t="str">
        <f t="shared" si="296"/>
        <v/>
      </c>
      <c r="BZ400" s="416" t="str">
        <f t="shared" si="297"/>
        <v/>
      </c>
      <c r="CA400" s="416" t="str">
        <f t="shared" si="298"/>
        <v/>
      </c>
      <c r="CB400" s="416" t="str">
        <f t="shared" si="299"/>
        <v/>
      </c>
      <c r="CC400" s="416" t="str">
        <f t="shared" si="300"/>
        <v/>
      </c>
      <c r="CD400" s="416" t="str">
        <f t="shared" si="301"/>
        <v/>
      </c>
      <c r="CE400" s="416" t="str">
        <f t="shared" si="302"/>
        <v/>
      </c>
      <c r="CF400" s="416" t="str">
        <f t="shared" si="303"/>
        <v/>
      </c>
      <c r="CG400" s="416" t="str">
        <f t="shared" si="304"/>
        <v/>
      </c>
      <c r="CH400" s="416" t="str">
        <f t="shared" si="305"/>
        <v/>
      </c>
      <c r="CI400" s="416" t="str">
        <f t="shared" si="306"/>
        <v/>
      </c>
      <c r="CJ400" s="416" t="str">
        <f t="shared" si="307"/>
        <v/>
      </c>
      <c r="CK400" s="416" t="str">
        <f t="shared" si="308"/>
        <v/>
      </c>
    </row>
    <row r="401" spans="6:89">
      <c r="F401" s="3" t="e">
        <f t="shared" si="268"/>
        <v>#VALUE!</v>
      </c>
      <c r="G401" s="3" t="e">
        <f t="shared" si="265"/>
        <v>#VALUE!</v>
      </c>
      <c r="H401" s="50" t="e">
        <f t="shared" si="266"/>
        <v>#VALUE!</v>
      </c>
      <c r="I401" s="50" t="e">
        <f t="shared" si="267"/>
        <v>#VALUE!</v>
      </c>
      <c r="J401" s="3" t="e" cm="1">
        <f t="array" ref="J401">_xlfn.TEXTSPLIT(I401,CHAR(10),,TRUE,0)</f>
        <v>#VALUE!</v>
      </c>
      <c r="AX401" s="416" t="e">
        <f t="shared" si="269"/>
        <v>#VALUE!</v>
      </c>
      <c r="AY401" s="416" t="str">
        <f t="shared" si="270"/>
        <v/>
      </c>
      <c r="AZ401" s="416" t="str">
        <f t="shared" si="271"/>
        <v/>
      </c>
      <c r="BA401" s="416" t="str">
        <f t="shared" si="272"/>
        <v/>
      </c>
      <c r="BB401" s="416" t="str">
        <f t="shared" si="273"/>
        <v/>
      </c>
      <c r="BC401" s="416" t="str">
        <f t="shared" si="274"/>
        <v/>
      </c>
      <c r="BD401" s="416" t="str">
        <f t="shared" si="275"/>
        <v/>
      </c>
      <c r="BE401" s="416" t="str">
        <f t="shared" si="276"/>
        <v/>
      </c>
      <c r="BF401" s="416" t="str">
        <f t="shared" si="277"/>
        <v/>
      </c>
      <c r="BG401" s="416" t="str">
        <f t="shared" si="278"/>
        <v/>
      </c>
      <c r="BH401" s="416" t="str">
        <f t="shared" si="279"/>
        <v/>
      </c>
      <c r="BI401" s="416" t="str">
        <f t="shared" si="280"/>
        <v/>
      </c>
      <c r="BJ401" s="416" t="str">
        <f t="shared" si="281"/>
        <v/>
      </c>
      <c r="BK401" s="416" t="str">
        <f t="shared" si="282"/>
        <v/>
      </c>
      <c r="BL401" s="416" t="str">
        <f t="shared" si="283"/>
        <v/>
      </c>
      <c r="BM401" s="416" t="str">
        <f t="shared" si="284"/>
        <v/>
      </c>
      <c r="BN401" s="416" t="str">
        <f t="shared" si="285"/>
        <v/>
      </c>
      <c r="BO401" s="416" t="str">
        <f t="shared" si="286"/>
        <v/>
      </c>
      <c r="BP401" s="416" t="str">
        <f t="shared" si="287"/>
        <v/>
      </c>
      <c r="BQ401" s="416" t="str">
        <f t="shared" si="288"/>
        <v/>
      </c>
      <c r="BR401" s="416" t="str">
        <f t="shared" si="289"/>
        <v/>
      </c>
      <c r="BS401" s="416" t="str">
        <f t="shared" si="290"/>
        <v/>
      </c>
      <c r="BT401" s="416" t="str">
        <f t="shared" si="291"/>
        <v/>
      </c>
      <c r="BU401" s="416" t="str">
        <f t="shared" si="292"/>
        <v/>
      </c>
      <c r="BV401" s="416" t="str">
        <f t="shared" si="293"/>
        <v/>
      </c>
      <c r="BW401" s="416" t="str">
        <f t="shared" si="294"/>
        <v/>
      </c>
      <c r="BX401" s="416" t="str">
        <f t="shared" si="295"/>
        <v/>
      </c>
      <c r="BY401" s="416" t="str">
        <f t="shared" si="296"/>
        <v/>
      </c>
      <c r="BZ401" s="416" t="str">
        <f t="shared" si="297"/>
        <v/>
      </c>
      <c r="CA401" s="416" t="str">
        <f t="shared" si="298"/>
        <v/>
      </c>
      <c r="CB401" s="416" t="str">
        <f t="shared" si="299"/>
        <v/>
      </c>
      <c r="CC401" s="416" t="str">
        <f t="shared" si="300"/>
        <v/>
      </c>
      <c r="CD401" s="416" t="str">
        <f t="shared" si="301"/>
        <v/>
      </c>
      <c r="CE401" s="416" t="str">
        <f t="shared" si="302"/>
        <v/>
      </c>
      <c r="CF401" s="416" t="str">
        <f t="shared" si="303"/>
        <v/>
      </c>
      <c r="CG401" s="416" t="str">
        <f t="shared" si="304"/>
        <v/>
      </c>
      <c r="CH401" s="416" t="str">
        <f t="shared" si="305"/>
        <v/>
      </c>
      <c r="CI401" s="416" t="str">
        <f t="shared" si="306"/>
        <v/>
      </c>
      <c r="CJ401" s="416" t="str">
        <f t="shared" si="307"/>
        <v/>
      </c>
      <c r="CK401" s="416" t="str">
        <f t="shared" si="308"/>
        <v/>
      </c>
    </row>
    <row r="402" spans="6:89">
      <c r="F402" s="3" t="e">
        <f t="shared" si="268"/>
        <v>#VALUE!</v>
      </c>
      <c r="G402" s="3" t="e">
        <f t="shared" si="265"/>
        <v>#VALUE!</v>
      </c>
      <c r="H402" s="50" t="e">
        <f t="shared" si="266"/>
        <v>#VALUE!</v>
      </c>
      <c r="I402" s="50" t="e">
        <f t="shared" si="267"/>
        <v>#VALUE!</v>
      </c>
      <c r="J402" s="3" t="e" cm="1">
        <f t="array" ref="J402">_xlfn.TEXTSPLIT(I402,CHAR(10),,TRUE,0)</f>
        <v>#VALUE!</v>
      </c>
      <c r="AX402" s="416" t="e">
        <f t="shared" si="269"/>
        <v>#VALUE!</v>
      </c>
      <c r="AY402" s="416" t="str">
        <f t="shared" si="270"/>
        <v/>
      </c>
      <c r="AZ402" s="416" t="str">
        <f t="shared" si="271"/>
        <v/>
      </c>
      <c r="BA402" s="416" t="str">
        <f t="shared" si="272"/>
        <v/>
      </c>
      <c r="BB402" s="416" t="str">
        <f t="shared" si="273"/>
        <v/>
      </c>
      <c r="BC402" s="416" t="str">
        <f t="shared" si="274"/>
        <v/>
      </c>
      <c r="BD402" s="416" t="str">
        <f t="shared" si="275"/>
        <v/>
      </c>
      <c r="BE402" s="416" t="str">
        <f t="shared" si="276"/>
        <v/>
      </c>
      <c r="BF402" s="416" t="str">
        <f t="shared" si="277"/>
        <v/>
      </c>
      <c r="BG402" s="416" t="str">
        <f t="shared" si="278"/>
        <v/>
      </c>
      <c r="BH402" s="416" t="str">
        <f t="shared" si="279"/>
        <v/>
      </c>
      <c r="BI402" s="416" t="str">
        <f t="shared" si="280"/>
        <v/>
      </c>
      <c r="BJ402" s="416" t="str">
        <f t="shared" si="281"/>
        <v/>
      </c>
      <c r="BK402" s="416" t="str">
        <f t="shared" si="282"/>
        <v/>
      </c>
      <c r="BL402" s="416" t="str">
        <f t="shared" si="283"/>
        <v/>
      </c>
      <c r="BM402" s="416" t="str">
        <f t="shared" si="284"/>
        <v/>
      </c>
      <c r="BN402" s="416" t="str">
        <f t="shared" si="285"/>
        <v/>
      </c>
      <c r="BO402" s="416" t="str">
        <f t="shared" si="286"/>
        <v/>
      </c>
      <c r="BP402" s="416" t="str">
        <f t="shared" si="287"/>
        <v/>
      </c>
      <c r="BQ402" s="416" t="str">
        <f t="shared" si="288"/>
        <v/>
      </c>
      <c r="BR402" s="416" t="str">
        <f t="shared" si="289"/>
        <v/>
      </c>
      <c r="BS402" s="416" t="str">
        <f t="shared" si="290"/>
        <v/>
      </c>
      <c r="BT402" s="416" t="str">
        <f t="shared" si="291"/>
        <v/>
      </c>
      <c r="BU402" s="416" t="str">
        <f t="shared" si="292"/>
        <v/>
      </c>
      <c r="BV402" s="416" t="str">
        <f t="shared" si="293"/>
        <v/>
      </c>
      <c r="BW402" s="416" t="str">
        <f t="shared" si="294"/>
        <v/>
      </c>
      <c r="BX402" s="416" t="str">
        <f t="shared" si="295"/>
        <v/>
      </c>
      <c r="BY402" s="416" t="str">
        <f t="shared" si="296"/>
        <v/>
      </c>
      <c r="BZ402" s="416" t="str">
        <f t="shared" si="297"/>
        <v/>
      </c>
      <c r="CA402" s="416" t="str">
        <f t="shared" si="298"/>
        <v/>
      </c>
      <c r="CB402" s="416" t="str">
        <f t="shared" si="299"/>
        <v/>
      </c>
      <c r="CC402" s="416" t="str">
        <f t="shared" si="300"/>
        <v/>
      </c>
      <c r="CD402" s="416" t="str">
        <f t="shared" si="301"/>
        <v/>
      </c>
      <c r="CE402" s="416" t="str">
        <f t="shared" si="302"/>
        <v/>
      </c>
      <c r="CF402" s="416" t="str">
        <f t="shared" si="303"/>
        <v/>
      </c>
      <c r="CG402" s="416" t="str">
        <f t="shared" si="304"/>
        <v/>
      </c>
      <c r="CH402" s="416" t="str">
        <f t="shared" si="305"/>
        <v/>
      </c>
      <c r="CI402" s="416" t="str">
        <f t="shared" si="306"/>
        <v/>
      </c>
      <c r="CJ402" s="416" t="str">
        <f t="shared" si="307"/>
        <v/>
      </c>
      <c r="CK402" s="416" t="str">
        <f t="shared" si="308"/>
        <v/>
      </c>
    </row>
    <row r="403" spans="6:89">
      <c r="F403" s="3" t="e">
        <f t="shared" si="268"/>
        <v>#VALUE!</v>
      </c>
      <c r="G403" s="3" t="e">
        <f t="shared" si="265"/>
        <v>#VALUE!</v>
      </c>
      <c r="H403" s="50" t="e">
        <f t="shared" si="266"/>
        <v>#VALUE!</v>
      </c>
      <c r="I403" s="50" t="e">
        <f t="shared" si="267"/>
        <v>#VALUE!</v>
      </c>
      <c r="J403" s="3" t="e" cm="1">
        <f t="array" ref="J403">_xlfn.TEXTSPLIT(I403,CHAR(10),,TRUE,0)</f>
        <v>#VALUE!</v>
      </c>
      <c r="AX403" s="416" t="e">
        <f t="shared" si="269"/>
        <v>#VALUE!</v>
      </c>
      <c r="AY403" s="416" t="str">
        <f t="shared" si="270"/>
        <v/>
      </c>
      <c r="AZ403" s="416" t="str">
        <f t="shared" si="271"/>
        <v/>
      </c>
      <c r="BA403" s="416" t="str">
        <f t="shared" si="272"/>
        <v/>
      </c>
      <c r="BB403" s="416" t="str">
        <f t="shared" si="273"/>
        <v/>
      </c>
      <c r="BC403" s="416" t="str">
        <f t="shared" si="274"/>
        <v/>
      </c>
      <c r="BD403" s="416" t="str">
        <f t="shared" si="275"/>
        <v/>
      </c>
      <c r="BE403" s="416" t="str">
        <f t="shared" si="276"/>
        <v/>
      </c>
      <c r="BF403" s="416" t="str">
        <f t="shared" si="277"/>
        <v/>
      </c>
      <c r="BG403" s="416" t="str">
        <f t="shared" si="278"/>
        <v/>
      </c>
      <c r="BH403" s="416" t="str">
        <f t="shared" si="279"/>
        <v/>
      </c>
      <c r="BI403" s="416" t="str">
        <f t="shared" si="280"/>
        <v/>
      </c>
      <c r="BJ403" s="416" t="str">
        <f t="shared" si="281"/>
        <v/>
      </c>
      <c r="BK403" s="416" t="str">
        <f t="shared" si="282"/>
        <v/>
      </c>
      <c r="BL403" s="416" t="str">
        <f t="shared" si="283"/>
        <v/>
      </c>
      <c r="BM403" s="416" t="str">
        <f t="shared" si="284"/>
        <v/>
      </c>
      <c r="BN403" s="416" t="str">
        <f t="shared" si="285"/>
        <v/>
      </c>
      <c r="BO403" s="416" t="str">
        <f t="shared" si="286"/>
        <v/>
      </c>
      <c r="BP403" s="416" t="str">
        <f t="shared" si="287"/>
        <v/>
      </c>
      <c r="BQ403" s="416" t="str">
        <f t="shared" si="288"/>
        <v/>
      </c>
      <c r="BR403" s="416" t="str">
        <f t="shared" si="289"/>
        <v/>
      </c>
      <c r="BS403" s="416" t="str">
        <f t="shared" si="290"/>
        <v/>
      </c>
      <c r="BT403" s="416" t="str">
        <f t="shared" si="291"/>
        <v/>
      </c>
      <c r="BU403" s="416" t="str">
        <f t="shared" si="292"/>
        <v/>
      </c>
      <c r="BV403" s="416" t="str">
        <f t="shared" si="293"/>
        <v/>
      </c>
      <c r="BW403" s="416" t="str">
        <f t="shared" si="294"/>
        <v/>
      </c>
      <c r="BX403" s="416" t="str">
        <f t="shared" si="295"/>
        <v/>
      </c>
      <c r="BY403" s="416" t="str">
        <f t="shared" si="296"/>
        <v/>
      </c>
      <c r="BZ403" s="416" t="str">
        <f t="shared" si="297"/>
        <v/>
      </c>
      <c r="CA403" s="416" t="str">
        <f t="shared" si="298"/>
        <v/>
      </c>
      <c r="CB403" s="416" t="str">
        <f t="shared" si="299"/>
        <v/>
      </c>
      <c r="CC403" s="416" t="str">
        <f t="shared" si="300"/>
        <v/>
      </c>
      <c r="CD403" s="416" t="str">
        <f t="shared" si="301"/>
        <v/>
      </c>
      <c r="CE403" s="416" t="str">
        <f t="shared" si="302"/>
        <v/>
      </c>
      <c r="CF403" s="416" t="str">
        <f t="shared" si="303"/>
        <v/>
      </c>
      <c r="CG403" s="416" t="str">
        <f t="shared" si="304"/>
        <v/>
      </c>
      <c r="CH403" s="416" t="str">
        <f t="shared" si="305"/>
        <v/>
      </c>
      <c r="CI403" s="416" t="str">
        <f t="shared" si="306"/>
        <v/>
      </c>
      <c r="CJ403" s="416" t="str">
        <f t="shared" si="307"/>
        <v/>
      </c>
      <c r="CK403" s="416" t="str">
        <f t="shared" si="308"/>
        <v/>
      </c>
    </row>
    <row r="404" spans="6:89">
      <c r="F404" s="3" t="e">
        <f t="shared" si="268"/>
        <v>#VALUE!</v>
      </c>
      <c r="G404" s="3" t="e">
        <f t="shared" si="265"/>
        <v>#VALUE!</v>
      </c>
      <c r="H404" s="50" t="e">
        <f t="shared" si="266"/>
        <v>#VALUE!</v>
      </c>
      <c r="I404" s="50" t="e">
        <f t="shared" si="267"/>
        <v>#VALUE!</v>
      </c>
      <c r="J404" s="3" t="e" cm="1">
        <f t="array" ref="J404">_xlfn.TEXTSPLIT(I404,CHAR(10),,TRUE,0)</f>
        <v>#VALUE!</v>
      </c>
      <c r="AX404" s="416" t="e">
        <f t="shared" si="269"/>
        <v>#VALUE!</v>
      </c>
      <c r="AY404" s="416" t="str">
        <f t="shared" si="270"/>
        <v/>
      </c>
      <c r="AZ404" s="416" t="str">
        <f t="shared" si="271"/>
        <v/>
      </c>
      <c r="BA404" s="416" t="str">
        <f t="shared" si="272"/>
        <v/>
      </c>
      <c r="BB404" s="416" t="str">
        <f t="shared" si="273"/>
        <v/>
      </c>
      <c r="BC404" s="416" t="str">
        <f t="shared" si="274"/>
        <v/>
      </c>
      <c r="BD404" s="416" t="str">
        <f t="shared" si="275"/>
        <v/>
      </c>
      <c r="BE404" s="416" t="str">
        <f t="shared" si="276"/>
        <v/>
      </c>
      <c r="BF404" s="416" t="str">
        <f t="shared" si="277"/>
        <v/>
      </c>
      <c r="BG404" s="416" t="str">
        <f t="shared" si="278"/>
        <v/>
      </c>
      <c r="BH404" s="416" t="str">
        <f t="shared" si="279"/>
        <v/>
      </c>
      <c r="BI404" s="416" t="str">
        <f t="shared" si="280"/>
        <v/>
      </c>
      <c r="BJ404" s="416" t="str">
        <f t="shared" si="281"/>
        <v/>
      </c>
      <c r="BK404" s="416" t="str">
        <f t="shared" si="282"/>
        <v/>
      </c>
      <c r="BL404" s="416" t="str">
        <f t="shared" si="283"/>
        <v/>
      </c>
      <c r="BM404" s="416" t="str">
        <f t="shared" si="284"/>
        <v/>
      </c>
      <c r="BN404" s="416" t="str">
        <f t="shared" si="285"/>
        <v/>
      </c>
      <c r="BO404" s="416" t="str">
        <f t="shared" si="286"/>
        <v/>
      </c>
      <c r="BP404" s="416" t="str">
        <f t="shared" si="287"/>
        <v/>
      </c>
      <c r="BQ404" s="416" t="str">
        <f t="shared" si="288"/>
        <v/>
      </c>
      <c r="BR404" s="416" t="str">
        <f t="shared" si="289"/>
        <v/>
      </c>
      <c r="BS404" s="416" t="str">
        <f t="shared" si="290"/>
        <v/>
      </c>
      <c r="BT404" s="416" t="str">
        <f t="shared" si="291"/>
        <v/>
      </c>
      <c r="BU404" s="416" t="str">
        <f t="shared" si="292"/>
        <v/>
      </c>
      <c r="BV404" s="416" t="str">
        <f t="shared" si="293"/>
        <v/>
      </c>
      <c r="BW404" s="416" t="str">
        <f t="shared" si="294"/>
        <v/>
      </c>
      <c r="BX404" s="416" t="str">
        <f t="shared" si="295"/>
        <v/>
      </c>
      <c r="BY404" s="416" t="str">
        <f t="shared" si="296"/>
        <v/>
      </c>
      <c r="BZ404" s="416" t="str">
        <f t="shared" si="297"/>
        <v/>
      </c>
      <c r="CA404" s="416" t="str">
        <f t="shared" si="298"/>
        <v/>
      </c>
      <c r="CB404" s="416" t="str">
        <f t="shared" si="299"/>
        <v/>
      </c>
      <c r="CC404" s="416" t="str">
        <f t="shared" si="300"/>
        <v/>
      </c>
      <c r="CD404" s="416" t="str">
        <f t="shared" si="301"/>
        <v/>
      </c>
      <c r="CE404" s="416" t="str">
        <f t="shared" si="302"/>
        <v/>
      </c>
      <c r="CF404" s="416" t="str">
        <f t="shared" si="303"/>
        <v/>
      </c>
      <c r="CG404" s="416" t="str">
        <f t="shared" si="304"/>
        <v/>
      </c>
      <c r="CH404" s="416" t="str">
        <f t="shared" si="305"/>
        <v/>
      </c>
      <c r="CI404" s="416" t="str">
        <f t="shared" si="306"/>
        <v/>
      </c>
      <c r="CJ404" s="416" t="str">
        <f t="shared" si="307"/>
        <v/>
      </c>
      <c r="CK404" s="416" t="str">
        <f t="shared" si="308"/>
        <v/>
      </c>
    </row>
    <row r="405" spans="6:89">
      <c r="F405" s="3" t="e">
        <f t="shared" si="268"/>
        <v>#VALUE!</v>
      </c>
      <c r="G405" s="3" t="e">
        <f t="shared" si="265"/>
        <v>#VALUE!</v>
      </c>
      <c r="H405" s="50" t="e">
        <f t="shared" si="266"/>
        <v>#VALUE!</v>
      </c>
      <c r="I405" s="50" t="e">
        <f t="shared" si="267"/>
        <v>#VALUE!</v>
      </c>
      <c r="J405" s="3" t="e" cm="1">
        <f t="array" ref="J405">_xlfn.TEXTSPLIT(I405,CHAR(10),,TRUE,0)</f>
        <v>#VALUE!</v>
      </c>
      <c r="AX405" s="416" t="e">
        <f t="shared" si="269"/>
        <v>#VALUE!</v>
      </c>
      <c r="AY405" s="416" t="str">
        <f t="shared" si="270"/>
        <v/>
      </c>
      <c r="AZ405" s="416" t="str">
        <f t="shared" si="271"/>
        <v/>
      </c>
      <c r="BA405" s="416" t="str">
        <f t="shared" si="272"/>
        <v/>
      </c>
      <c r="BB405" s="416" t="str">
        <f t="shared" si="273"/>
        <v/>
      </c>
      <c r="BC405" s="416" t="str">
        <f t="shared" si="274"/>
        <v/>
      </c>
      <c r="BD405" s="416" t="str">
        <f t="shared" si="275"/>
        <v/>
      </c>
      <c r="BE405" s="416" t="str">
        <f t="shared" si="276"/>
        <v/>
      </c>
      <c r="BF405" s="416" t="str">
        <f t="shared" si="277"/>
        <v/>
      </c>
      <c r="BG405" s="416" t="str">
        <f t="shared" si="278"/>
        <v/>
      </c>
      <c r="BH405" s="416" t="str">
        <f t="shared" si="279"/>
        <v/>
      </c>
      <c r="BI405" s="416" t="str">
        <f t="shared" si="280"/>
        <v/>
      </c>
      <c r="BJ405" s="416" t="str">
        <f t="shared" si="281"/>
        <v/>
      </c>
      <c r="BK405" s="416" t="str">
        <f t="shared" si="282"/>
        <v/>
      </c>
      <c r="BL405" s="416" t="str">
        <f t="shared" si="283"/>
        <v/>
      </c>
      <c r="BM405" s="416" t="str">
        <f t="shared" si="284"/>
        <v/>
      </c>
      <c r="BN405" s="416" t="str">
        <f t="shared" si="285"/>
        <v/>
      </c>
      <c r="BO405" s="416" t="str">
        <f t="shared" si="286"/>
        <v/>
      </c>
      <c r="BP405" s="416" t="str">
        <f t="shared" si="287"/>
        <v/>
      </c>
      <c r="BQ405" s="416" t="str">
        <f t="shared" si="288"/>
        <v/>
      </c>
      <c r="BR405" s="416" t="str">
        <f t="shared" si="289"/>
        <v/>
      </c>
      <c r="BS405" s="416" t="str">
        <f t="shared" si="290"/>
        <v/>
      </c>
      <c r="BT405" s="416" t="str">
        <f t="shared" si="291"/>
        <v/>
      </c>
      <c r="BU405" s="416" t="str">
        <f t="shared" si="292"/>
        <v/>
      </c>
      <c r="BV405" s="416" t="str">
        <f t="shared" si="293"/>
        <v/>
      </c>
      <c r="BW405" s="416" t="str">
        <f t="shared" si="294"/>
        <v/>
      </c>
      <c r="BX405" s="416" t="str">
        <f t="shared" si="295"/>
        <v/>
      </c>
      <c r="BY405" s="416" t="str">
        <f t="shared" si="296"/>
        <v/>
      </c>
      <c r="BZ405" s="416" t="str">
        <f t="shared" si="297"/>
        <v/>
      </c>
      <c r="CA405" s="416" t="str">
        <f t="shared" si="298"/>
        <v/>
      </c>
      <c r="CB405" s="416" t="str">
        <f t="shared" si="299"/>
        <v/>
      </c>
      <c r="CC405" s="416" t="str">
        <f t="shared" si="300"/>
        <v/>
      </c>
      <c r="CD405" s="416" t="str">
        <f t="shared" si="301"/>
        <v/>
      </c>
      <c r="CE405" s="416" t="str">
        <f t="shared" si="302"/>
        <v/>
      </c>
      <c r="CF405" s="416" t="str">
        <f t="shared" si="303"/>
        <v/>
      </c>
      <c r="CG405" s="416" t="str">
        <f t="shared" si="304"/>
        <v/>
      </c>
      <c r="CH405" s="416" t="str">
        <f t="shared" si="305"/>
        <v/>
      </c>
      <c r="CI405" s="416" t="str">
        <f t="shared" si="306"/>
        <v/>
      </c>
      <c r="CJ405" s="416" t="str">
        <f t="shared" si="307"/>
        <v/>
      </c>
      <c r="CK405" s="416" t="str">
        <f t="shared" si="308"/>
        <v/>
      </c>
    </row>
    <row r="406" spans="6:89">
      <c r="F406" s="3" t="e">
        <f t="shared" si="268"/>
        <v>#VALUE!</v>
      </c>
      <c r="G406" s="3" t="e">
        <f t="shared" si="265"/>
        <v>#VALUE!</v>
      </c>
      <c r="H406" s="50" t="e">
        <f t="shared" si="266"/>
        <v>#VALUE!</v>
      </c>
      <c r="I406" s="50" t="e">
        <f t="shared" si="267"/>
        <v>#VALUE!</v>
      </c>
      <c r="J406" s="3" t="e" cm="1">
        <f t="array" ref="J406">_xlfn.TEXTSPLIT(I406,CHAR(10),,TRUE,0)</f>
        <v>#VALUE!</v>
      </c>
      <c r="AX406" s="416" t="e">
        <f t="shared" si="269"/>
        <v>#VALUE!</v>
      </c>
      <c r="AY406" s="416" t="str">
        <f t="shared" si="270"/>
        <v/>
      </c>
      <c r="AZ406" s="416" t="str">
        <f t="shared" si="271"/>
        <v/>
      </c>
      <c r="BA406" s="416" t="str">
        <f t="shared" si="272"/>
        <v/>
      </c>
      <c r="BB406" s="416" t="str">
        <f t="shared" si="273"/>
        <v/>
      </c>
      <c r="BC406" s="416" t="str">
        <f t="shared" si="274"/>
        <v/>
      </c>
      <c r="BD406" s="416" t="str">
        <f t="shared" si="275"/>
        <v/>
      </c>
      <c r="BE406" s="416" t="str">
        <f t="shared" si="276"/>
        <v/>
      </c>
      <c r="BF406" s="416" t="str">
        <f t="shared" si="277"/>
        <v/>
      </c>
      <c r="BG406" s="416" t="str">
        <f t="shared" si="278"/>
        <v/>
      </c>
      <c r="BH406" s="416" t="str">
        <f t="shared" si="279"/>
        <v/>
      </c>
      <c r="BI406" s="416" t="str">
        <f t="shared" si="280"/>
        <v/>
      </c>
      <c r="BJ406" s="416" t="str">
        <f t="shared" si="281"/>
        <v/>
      </c>
      <c r="BK406" s="416" t="str">
        <f t="shared" si="282"/>
        <v/>
      </c>
      <c r="BL406" s="416" t="str">
        <f t="shared" si="283"/>
        <v/>
      </c>
      <c r="BM406" s="416" t="str">
        <f t="shared" si="284"/>
        <v/>
      </c>
      <c r="BN406" s="416" t="str">
        <f t="shared" si="285"/>
        <v/>
      </c>
      <c r="BO406" s="416" t="str">
        <f t="shared" si="286"/>
        <v/>
      </c>
      <c r="BP406" s="416" t="str">
        <f t="shared" si="287"/>
        <v/>
      </c>
      <c r="BQ406" s="416" t="str">
        <f t="shared" si="288"/>
        <v/>
      </c>
      <c r="BR406" s="416" t="str">
        <f t="shared" si="289"/>
        <v/>
      </c>
      <c r="BS406" s="416" t="str">
        <f t="shared" si="290"/>
        <v/>
      </c>
      <c r="BT406" s="416" t="str">
        <f t="shared" si="291"/>
        <v/>
      </c>
      <c r="BU406" s="416" t="str">
        <f t="shared" si="292"/>
        <v/>
      </c>
      <c r="BV406" s="416" t="str">
        <f t="shared" si="293"/>
        <v/>
      </c>
      <c r="BW406" s="416" t="str">
        <f t="shared" si="294"/>
        <v/>
      </c>
      <c r="BX406" s="416" t="str">
        <f t="shared" si="295"/>
        <v/>
      </c>
      <c r="BY406" s="416" t="str">
        <f t="shared" si="296"/>
        <v/>
      </c>
      <c r="BZ406" s="416" t="str">
        <f t="shared" si="297"/>
        <v/>
      </c>
      <c r="CA406" s="416" t="str">
        <f t="shared" si="298"/>
        <v/>
      </c>
      <c r="CB406" s="416" t="str">
        <f t="shared" si="299"/>
        <v/>
      </c>
      <c r="CC406" s="416" t="str">
        <f t="shared" si="300"/>
        <v/>
      </c>
      <c r="CD406" s="416" t="str">
        <f t="shared" si="301"/>
        <v/>
      </c>
      <c r="CE406" s="416" t="str">
        <f t="shared" si="302"/>
        <v/>
      </c>
      <c r="CF406" s="416" t="str">
        <f t="shared" si="303"/>
        <v/>
      </c>
      <c r="CG406" s="416" t="str">
        <f t="shared" si="304"/>
        <v/>
      </c>
      <c r="CH406" s="416" t="str">
        <f t="shared" si="305"/>
        <v/>
      </c>
      <c r="CI406" s="416" t="str">
        <f t="shared" si="306"/>
        <v/>
      </c>
      <c r="CJ406" s="416" t="str">
        <f t="shared" si="307"/>
        <v/>
      </c>
      <c r="CK406" s="416" t="str">
        <f t="shared" si="308"/>
        <v/>
      </c>
    </row>
    <row r="407" spans="6:89">
      <c r="F407" s="3" t="e">
        <f t="shared" si="268"/>
        <v>#VALUE!</v>
      </c>
      <c r="G407" s="3" t="e">
        <f t="shared" si="265"/>
        <v>#VALUE!</v>
      </c>
      <c r="H407" s="50" t="e">
        <f t="shared" si="266"/>
        <v>#VALUE!</v>
      </c>
      <c r="I407" s="50" t="e">
        <f t="shared" si="267"/>
        <v>#VALUE!</v>
      </c>
      <c r="J407" s="3" t="e" cm="1">
        <f t="array" ref="J407">_xlfn.TEXTSPLIT(I407,CHAR(10),,TRUE,0)</f>
        <v>#VALUE!</v>
      </c>
      <c r="AX407" s="416" t="e">
        <f t="shared" si="269"/>
        <v>#VALUE!</v>
      </c>
      <c r="AY407" s="416" t="str">
        <f t="shared" si="270"/>
        <v/>
      </c>
      <c r="AZ407" s="416" t="str">
        <f t="shared" si="271"/>
        <v/>
      </c>
      <c r="BA407" s="416" t="str">
        <f t="shared" si="272"/>
        <v/>
      </c>
      <c r="BB407" s="416" t="str">
        <f t="shared" si="273"/>
        <v/>
      </c>
      <c r="BC407" s="416" t="str">
        <f t="shared" si="274"/>
        <v/>
      </c>
      <c r="BD407" s="416" t="str">
        <f t="shared" si="275"/>
        <v/>
      </c>
      <c r="BE407" s="416" t="str">
        <f t="shared" si="276"/>
        <v/>
      </c>
      <c r="BF407" s="416" t="str">
        <f t="shared" si="277"/>
        <v/>
      </c>
      <c r="BG407" s="416" t="str">
        <f t="shared" si="278"/>
        <v/>
      </c>
      <c r="BH407" s="416" t="str">
        <f t="shared" si="279"/>
        <v/>
      </c>
      <c r="BI407" s="416" t="str">
        <f t="shared" si="280"/>
        <v/>
      </c>
      <c r="BJ407" s="416" t="str">
        <f t="shared" si="281"/>
        <v/>
      </c>
      <c r="BK407" s="416" t="str">
        <f t="shared" si="282"/>
        <v/>
      </c>
      <c r="BL407" s="416" t="str">
        <f t="shared" si="283"/>
        <v/>
      </c>
      <c r="BM407" s="416" t="str">
        <f t="shared" si="284"/>
        <v/>
      </c>
      <c r="BN407" s="416" t="str">
        <f t="shared" si="285"/>
        <v/>
      </c>
      <c r="BO407" s="416" t="str">
        <f t="shared" si="286"/>
        <v/>
      </c>
      <c r="BP407" s="416" t="str">
        <f t="shared" si="287"/>
        <v/>
      </c>
      <c r="BQ407" s="416" t="str">
        <f t="shared" si="288"/>
        <v/>
      </c>
      <c r="BR407" s="416" t="str">
        <f t="shared" si="289"/>
        <v/>
      </c>
      <c r="BS407" s="416" t="str">
        <f t="shared" si="290"/>
        <v/>
      </c>
      <c r="BT407" s="416" t="str">
        <f t="shared" si="291"/>
        <v/>
      </c>
      <c r="BU407" s="416" t="str">
        <f t="shared" si="292"/>
        <v/>
      </c>
      <c r="BV407" s="416" t="str">
        <f t="shared" si="293"/>
        <v/>
      </c>
      <c r="BW407" s="416" t="str">
        <f t="shared" si="294"/>
        <v/>
      </c>
      <c r="BX407" s="416" t="str">
        <f t="shared" si="295"/>
        <v/>
      </c>
      <c r="BY407" s="416" t="str">
        <f t="shared" si="296"/>
        <v/>
      </c>
      <c r="BZ407" s="416" t="str">
        <f t="shared" si="297"/>
        <v/>
      </c>
      <c r="CA407" s="416" t="str">
        <f t="shared" si="298"/>
        <v/>
      </c>
      <c r="CB407" s="416" t="str">
        <f t="shared" si="299"/>
        <v/>
      </c>
      <c r="CC407" s="416" t="str">
        <f t="shared" si="300"/>
        <v/>
      </c>
      <c r="CD407" s="416" t="str">
        <f t="shared" si="301"/>
        <v/>
      </c>
      <c r="CE407" s="416" t="str">
        <f t="shared" si="302"/>
        <v/>
      </c>
      <c r="CF407" s="416" t="str">
        <f t="shared" si="303"/>
        <v/>
      </c>
      <c r="CG407" s="416" t="str">
        <f t="shared" si="304"/>
        <v/>
      </c>
      <c r="CH407" s="416" t="str">
        <f t="shared" si="305"/>
        <v/>
      </c>
      <c r="CI407" s="416" t="str">
        <f t="shared" si="306"/>
        <v/>
      </c>
      <c r="CJ407" s="416" t="str">
        <f t="shared" si="307"/>
        <v/>
      </c>
      <c r="CK407" s="416" t="str">
        <f t="shared" si="308"/>
        <v/>
      </c>
    </row>
    <row r="408" spans="6:89">
      <c r="F408" s="3" t="e">
        <f t="shared" si="268"/>
        <v>#VALUE!</v>
      </c>
      <c r="G408" s="3" t="e">
        <f t="shared" si="265"/>
        <v>#VALUE!</v>
      </c>
      <c r="H408" s="50" t="e">
        <f t="shared" si="266"/>
        <v>#VALUE!</v>
      </c>
      <c r="I408" s="50" t="e">
        <f t="shared" si="267"/>
        <v>#VALUE!</v>
      </c>
      <c r="J408" s="3" t="e" cm="1">
        <f t="array" ref="J408">_xlfn.TEXTSPLIT(I408,CHAR(10),,TRUE,0)</f>
        <v>#VALUE!</v>
      </c>
      <c r="AX408" s="416" t="e">
        <f t="shared" si="269"/>
        <v>#VALUE!</v>
      </c>
      <c r="AY408" s="416" t="str">
        <f t="shared" si="270"/>
        <v/>
      </c>
      <c r="AZ408" s="416" t="str">
        <f t="shared" si="271"/>
        <v/>
      </c>
      <c r="BA408" s="416" t="str">
        <f t="shared" si="272"/>
        <v/>
      </c>
      <c r="BB408" s="416" t="str">
        <f t="shared" si="273"/>
        <v/>
      </c>
      <c r="BC408" s="416" t="str">
        <f t="shared" si="274"/>
        <v/>
      </c>
      <c r="BD408" s="416" t="str">
        <f t="shared" si="275"/>
        <v/>
      </c>
      <c r="BE408" s="416" t="str">
        <f t="shared" si="276"/>
        <v/>
      </c>
      <c r="BF408" s="416" t="str">
        <f t="shared" si="277"/>
        <v/>
      </c>
      <c r="BG408" s="416" t="str">
        <f t="shared" si="278"/>
        <v/>
      </c>
      <c r="BH408" s="416" t="str">
        <f t="shared" si="279"/>
        <v/>
      </c>
      <c r="BI408" s="416" t="str">
        <f t="shared" si="280"/>
        <v/>
      </c>
      <c r="BJ408" s="416" t="str">
        <f t="shared" si="281"/>
        <v/>
      </c>
      <c r="BK408" s="416" t="str">
        <f t="shared" si="282"/>
        <v/>
      </c>
      <c r="BL408" s="416" t="str">
        <f t="shared" si="283"/>
        <v/>
      </c>
      <c r="BM408" s="416" t="str">
        <f t="shared" si="284"/>
        <v/>
      </c>
      <c r="BN408" s="416" t="str">
        <f t="shared" si="285"/>
        <v/>
      </c>
      <c r="BO408" s="416" t="str">
        <f t="shared" si="286"/>
        <v/>
      </c>
      <c r="BP408" s="416" t="str">
        <f t="shared" si="287"/>
        <v/>
      </c>
      <c r="BQ408" s="416" t="str">
        <f t="shared" si="288"/>
        <v/>
      </c>
      <c r="BR408" s="416" t="str">
        <f t="shared" si="289"/>
        <v/>
      </c>
      <c r="BS408" s="416" t="str">
        <f t="shared" si="290"/>
        <v/>
      </c>
      <c r="BT408" s="416" t="str">
        <f t="shared" si="291"/>
        <v/>
      </c>
      <c r="BU408" s="416" t="str">
        <f t="shared" si="292"/>
        <v/>
      </c>
      <c r="BV408" s="416" t="str">
        <f t="shared" si="293"/>
        <v/>
      </c>
      <c r="BW408" s="416" t="str">
        <f t="shared" si="294"/>
        <v/>
      </c>
      <c r="BX408" s="416" t="str">
        <f t="shared" si="295"/>
        <v/>
      </c>
      <c r="BY408" s="416" t="str">
        <f t="shared" si="296"/>
        <v/>
      </c>
      <c r="BZ408" s="416" t="str">
        <f t="shared" si="297"/>
        <v/>
      </c>
      <c r="CA408" s="416" t="str">
        <f t="shared" si="298"/>
        <v/>
      </c>
      <c r="CB408" s="416" t="str">
        <f t="shared" si="299"/>
        <v/>
      </c>
      <c r="CC408" s="416" t="str">
        <f t="shared" si="300"/>
        <v/>
      </c>
      <c r="CD408" s="416" t="str">
        <f t="shared" si="301"/>
        <v/>
      </c>
      <c r="CE408" s="416" t="str">
        <f t="shared" si="302"/>
        <v/>
      </c>
      <c r="CF408" s="416" t="str">
        <f t="shared" si="303"/>
        <v/>
      </c>
      <c r="CG408" s="416" t="str">
        <f t="shared" si="304"/>
        <v/>
      </c>
      <c r="CH408" s="416" t="str">
        <f t="shared" si="305"/>
        <v/>
      </c>
      <c r="CI408" s="416" t="str">
        <f t="shared" si="306"/>
        <v/>
      </c>
      <c r="CJ408" s="416" t="str">
        <f t="shared" si="307"/>
        <v/>
      </c>
      <c r="CK408" s="416" t="str">
        <f t="shared" si="308"/>
        <v/>
      </c>
    </row>
    <row r="409" spans="6:89">
      <c r="F409" s="3" t="e">
        <f t="shared" si="268"/>
        <v>#VALUE!</v>
      </c>
      <c r="G409" s="3" t="e">
        <f t="shared" si="265"/>
        <v>#VALUE!</v>
      </c>
      <c r="H409" s="50" t="e">
        <f t="shared" si="266"/>
        <v>#VALUE!</v>
      </c>
      <c r="I409" s="50" t="e">
        <f t="shared" si="267"/>
        <v>#VALUE!</v>
      </c>
      <c r="J409" s="3" t="e" cm="1">
        <f t="array" ref="J409">_xlfn.TEXTSPLIT(I409,CHAR(10),,TRUE,0)</f>
        <v>#VALUE!</v>
      </c>
      <c r="AX409" s="416" t="e">
        <f t="shared" si="269"/>
        <v>#VALUE!</v>
      </c>
      <c r="AY409" s="416" t="str">
        <f t="shared" si="270"/>
        <v/>
      </c>
      <c r="AZ409" s="416" t="str">
        <f t="shared" si="271"/>
        <v/>
      </c>
      <c r="BA409" s="416" t="str">
        <f t="shared" si="272"/>
        <v/>
      </c>
      <c r="BB409" s="416" t="str">
        <f t="shared" si="273"/>
        <v/>
      </c>
      <c r="BC409" s="416" t="str">
        <f t="shared" si="274"/>
        <v/>
      </c>
      <c r="BD409" s="416" t="str">
        <f t="shared" si="275"/>
        <v/>
      </c>
      <c r="BE409" s="416" t="str">
        <f t="shared" si="276"/>
        <v/>
      </c>
      <c r="BF409" s="416" t="str">
        <f t="shared" si="277"/>
        <v/>
      </c>
      <c r="BG409" s="416" t="str">
        <f t="shared" si="278"/>
        <v/>
      </c>
      <c r="BH409" s="416" t="str">
        <f t="shared" si="279"/>
        <v/>
      </c>
      <c r="BI409" s="416" t="str">
        <f t="shared" si="280"/>
        <v/>
      </c>
      <c r="BJ409" s="416" t="str">
        <f t="shared" si="281"/>
        <v/>
      </c>
      <c r="BK409" s="416" t="str">
        <f t="shared" si="282"/>
        <v/>
      </c>
      <c r="BL409" s="416" t="str">
        <f t="shared" si="283"/>
        <v/>
      </c>
      <c r="BM409" s="416" t="str">
        <f t="shared" si="284"/>
        <v/>
      </c>
      <c r="BN409" s="416" t="str">
        <f t="shared" si="285"/>
        <v/>
      </c>
      <c r="BO409" s="416" t="str">
        <f t="shared" si="286"/>
        <v/>
      </c>
      <c r="BP409" s="416" t="str">
        <f t="shared" si="287"/>
        <v/>
      </c>
      <c r="BQ409" s="416" t="str">
        <f t="shared" si="288"/>
        <v/>
      </c>
      <c r="BR409" s="416" t="str">
        <f t="shared" si="289"/>
        <v/>
      </c>
      <c r="BS409" s="416" t="str">
        <f t="shared" si="290"/>
        <v/>
      </c>
      <c r="BT409" s="416" t="str">
        <f t="shared" si="291"/>
        <v/>
      </c>
      <c r="BU409" s="416" t="str">
        <f t="shared" si="292"/>
        <v/>
      </c>
      <c r="BV409" s="416" t="str">
        <f t="shared" si="293"/>
        <v/>
      </c>
      <c r="BW409" s="416" t="str">
        <f t="shared" si="294"/>
        <v/>
      </c>
      <c r="BX409" s="416" t="str">
        <f t="shared" si="295"/>
        <v/>
      </c>
      <c r="BY409" s="416" t="str">
        <f t="shared" si="296"/>
        <v/>
      </c>
      <c r="BZ409" s="416" t="str">
        <f t="shared" si="297"/>
        <v/>
      </c>
      <c r="CA409" s="416" t="str">
        <f t="shared" si="298"/>
        <v/>
      </c>
      <c r="CB409" s="416" t="str">
        <f t="shared" si="299"/>
        <v/>
      </c>
      <c r="CC409" s="416" t="str">
        <f t="shared" si="300"/>
        <v/>
      </c>
      <c r="CD409" s="416" t="str">
        <f t="shared" si="301"/>
        <v/>
      </c>
      <c r="CE409" s="416" t="str">
        <f t="shared" si="302"/>
        <v/>
      </c>
      <c r="CF409" s="416" t="str">
        <f t="shared" si="303"/>
        <v/>
      </c>
      <c r="CG409" s="416" t="str">
        <f t="shared" si="304"/>
        <v/>
      </c>
      <c r="CH409" s="416" t="str">
        <f t="shared" si="305"/>
        <v/>
      </c>
      <c r="CI409" s="416" t="str">
        <f t="shared" si="306"/>
        <v/>
      </c>
      <c r="CJ409" s="416" t="str">
        <f t="shared" si="307"/>
        <v/>
      </c>
      <c r="CK409" s="416" t="str">
        <f t="shared" si="308"/>
        <v/>
      </c>
    </row>
    <row r="410" spans="6:89">
      <c r="F410" s="3" t="e">
        <f t="shared" si="268"/>
        <v>#VALUE!</v>
      </c>
      <c r="G410" s="3" t="e">
        <f t="shared" si="265"/>
        <v>#VALUE!</v>
      </c>
      <c r="H410" s="50" t="e">
        <f t="shared" si="266"/>
        <v>#VALUE!</v>
      </c>
      <c r="I410" s="50" t="e">
        <f t="shared" si="267"/>
        <v>#VALUE!</v>
      </c>
      <c r="J410" s="3" t="e" cm="1">
        <f t="array" ref="J410">_xlfn.TEXTSPLIT(I410,CHAR(10),,TRUE,0)</f>
        <v>#VALUE!</v>
      </c>
      <c r="AX410" s="416" t="e">
        <f t="shared" si="269"/>
        <v>#VALUE!</v>
      </c>
      <c r="AY410" s="416" t="str">
        <f t="shared" si="270"/>
        <v/>
      </c>
      <c r="AZ410" s="416" t="str">
        <f t="shared" si="271"/>
        <v/>
      </c>
      <c r="BA410" s="416" t="str">
        <f t="shared" si="272"/>
        <v/>
      </c>
      <c r="BB410" s="416" t="str">
        <f t="shared" si="273"/>
        <v/>
      </c>
      <c r="BC410" s="416" t="str">
        <f t="shared" si="274"/>
        <v/>
      </c>
      <c r="BD410" s="416" t="str">
        <f t="shared" si="275"/>
        <v/>
      </c>
      <c r="BE410" s="416" t="str">
        <f t="shared" si="276"/>
        <v/>
      </c>
      <c r="BF410" s="416" t="str">
        <f t="shared" si="277"/>
        <v/>
      </c>
      <c r="BG410" s="416" t="str">
        <f t="shared" si="278"/>
        <v/>
      </c>
      <c r="BH410" s="416" t="str">
        <f t="shared" si="279"/>
        <v/>
      </c>
      <c r="BI410" s="416" t="str">
        <f t="shared" si="280"/>
        <v/>
      </c>
      <c r="BJ410" s="416" t="str">
        <f t="shared" si="281"/>
        <v/>
      </c>
      <c r="BK410" s="416" t="str">
        <f t="shared" si="282"/>
        <v/>
      </c>
      <c r="BL410" s="416" t="str">
        <f t="shared" si="283"/>
        <v/>
      </c>
      <c r="BM410" s="416" t="str">
        <f t="shared" si="284"/>
        <v/>
      </c>
      <c r="BN410" s="416" t="str">
        <f t="shared" si="285"/>
        <v/>
      </c>
      <c r="BO410" s="416" t="str">
        <f t="shared" si="286"/>
        <v/>
      </c>
      <c r="BP410" s="416" t="str">
        <f t="shared" si="287"/>
        <v/>
      </c>
      <c r="BQ410" s="416" t="str">
        <f t="shared" si="288"/>
        <v/>
      </c>
      <c r="BR410" s="416" t="str">
        <f t="shared" si="289"/>
        <v/>
      </c>
      <c r="BS410" s="416" t="str">
        <f t="shared" si="290"/>
        <v/>
      </c>
      <c r="BT410" s="416" t="str">
        <f t="shared" si="291"/>
        <v/>
      </c>
      <c r="BU410" s="416" t="str">
        <f t="shared" si="292"/>
        <v/>
      </c>
      <c r="BV410" s="416" t="str">
        <f t="shared" si="293"/>
        <v/>
      </c>
      <c r="BW410" s="416" t="str">
        <f t="shared" si="294"/>
        <v/>
      </c>
      <c r="BX410" s="416" t="str">
        <f t="shared" si="295"/>
        <v/>
      </c>
      <c r="BY410" s="416" t="str">
        <f t="shared" si="296"/>
        <v/>
      </c>
      <c r="BZ410" s="416" t="str">
        <f t="shared" si="297"/>
        <v/>
      </c>
      <c r="CA410" s="416" t="str">
        <f t="shared" si="298"/>
        <v/>
      </c>
      <c r="CB410" s="416" t="str">
        <f t="shared" si="299"/>
        <v/>
      </c>
      <c r="CC410" s="416" t="str">
        <f t="shared" si="300"/>
        <v/>
      </c>
      <c r="CD410" s="416" t="str">
        <f t="shared" si="301"/>
        <v/>
      </c>
      <c r="CE410" s="416" t="str">
        <f t="shared" si="302"/>
        <v/>
      </c>
      <c r="CF410" s="416" t="str">
        <f t="shared" si="303"/>
        <v/>
      </c>
      <c r="CG410" s="416" t="str">
        <f t="shared" si="304"/>
        <v/>
      </c>
      <c r="CH410" s="416" t="str">
        <f t="shared" si="305"/>
        <v/>
      </c>
      <c r="CI410" s="416" t="str">
        <f t="shared" si="306"/>
        <v/>
      </c>
      <c r="CJ410" s="416" t="str">
        <f t="shared" si="307"/>
        <v/>
      </c>
      <c r="CK410" s="416" t="str">
        <f t="shared" si="308"/>
        <v/>
      </c>
    </row>
    <row r="411" spans="6:89">
      <c r="F411" s="3" t="e">
        <f t="shared" si="268"/>
        <v>#VALUE!</v>
      </c>
      <c r="G411" s="3" t="e">
        <f t="shared" si="265"/>
        <v>#VALUE!</v>
      </c>
      <c r="H411" s="50" t="e">
        <f t="shared" si="266"/>
        <v>#VALUE!</v>
      </c>
      <c r="I411" s="50" t="e">
        <f t="shared" si="267"/>
        <v>#VALUE!</v>
      </c>
      <c r="J411" s="3" t="e" cm="1">
        <f t="array" ref="J411">_xlfn.TEXTSPLIT(I411,CHAR(10),,TRUE,0)</f>
        <v>#VALUE!</v>
      </c>
      <c r="AX411" s="416" t="e">
        <f t="shared" si="269"/>
        <v>#VALUE!</v>
      </c>
      <c r="AY411" s="416" t="str">
        <f t="shared" si="270"/>
        <v/>
      </c>
      <c r="AZ411" s="416" t="str">
        <f t="shared" si="271"/>
        <v/>
      </c>
      <c r="BA411" s="416" t="str">
        <f t="shared" si="272"/>
        <v/>
      </c>
      <c r="BB411" s="416" t="str">
        <f t="shared" si="273"/>
        <v/>
      </c>
      <c r="BC411" s="416" t="str">
        <f t="shared" si="274"/>
        <v/>
      </c>
      <c r="BD411" s="416" t="str">
        <f t="shared" si="275"/>
        <v/>
      </c>
      <c r="BE411" s="416" t="str">
        <f t="shared" si="276"/>
        <v/>
      </c>
      <c r="BF411" s="416" t="str">
        <f t="shared" si="277"/>
        <v/>
      </c>
      <c r="BG411" s="416" t="str">
        <f t="shared" si="278"/>
        <v/>
      </c>
      <c r="BH411" s="416" t="str">
        <f t="shared" si="279"/>
        <v/>
      </c>
      <c r="BI411" s="416" t="str">
        <f t="shared" si="280"/>
        <v/>
      </c>
      <c r="BJ411" s="416" t="str">
        <f t="shared" si="281"/>
        <v/>
      </c>
      <c r="BK411" s="416" t="str">
        <f t="shared" si="282"/>
        <v/>
      </c>
      <c r="BL411" s="416" t="str">
        <f t="shared" si="283"/>
        <v/>
      </c>
      <c r="BM411" s="416" t="str">
        <f t="shared" si="284"/>
        <v/>
      </c>
      <c r="BN411" s="416" t="str">
        <f t="shared" si="285"/>
        <v/>
      </c>
      <c r="BO411" s="416" t="str">
        <f t="shared" si="286"/>
        <v/>
      </c>
      <c r="BP411" s="416" t="str">
        <f t="shared" si="287"/>
        <v/>
      </c>
      <c r="BQ411" s="416" t="str">
        <f t="shared" si="288"/>
        <v/>
      </c>
      <c r="BR411" s="416" t="str">
        <f t="shared" si="289"/>
        <v/>
      </c>
      <c r="BS411" s="416" t="str">
        <f t="shared" si="290"/>
        <v/>
      </c>
      <c r="BT411" s="416" t="str">
        <f t="shared" si="291"/>
        <v/>
      </c>
      <c r="BU411" s="416" t="str">
        <f t="shared" si="292"/>
        <v/>
      </c>
      <c r="BV411" s="416" t="str">
        <f t="shared" si="293"/>
        <v/>
      </c>
      <c r="BW411" s="416" t="str">
        <f t="shared" si="294"/>
        <v/>
      </c>
      <c r="BX411" s="416" t="str">
        <f t="shared" si="295"/>
        <v/>
      </c>
      <c r="BY411" s="416" t="str">
        <f t="shared" si="296"/>
        <v/>
      </c>
      <c r="BZ411" s="416" t="str">
        <f t="shared" si="297"/>
        <v/>
      </c>
      <c r="CA411" s="416" t="str">
        <f t="shared" si="298"/>
        <v/>
      </c>
      <c r="CB411" s="416" t="str">
        <f t="shared" si="299"/>
        <v/>
      </c>
      <c r="CC411" s="416" t="str">
        <f t="shared" si="300"/>
        <v/>
      </c>
      <c r="CD411" s="416" t="str">
        <f t="shared" si="301"/>
        <v/>
      </c>
      <c r="CE411" s="416" t="str">
        <f t="shared" si="302"/>
        <v/>
      </c>
      <c r="CF411" s="416" t="str">
        <f t="shared" si="303"/>
        <v/>
      </c>
      <c r="CG411" s="416" t="str">
        <f t="shared" si="304"/>
        <v/>
      </c>
      <c r="CH411" s="416" t="str">
        <f t="shared" si="305"/>
        <v/>
      </c>
      <c r="CI411" s="416" t="str">
        <f t="shared" si="306"/>
        <v/>
      </c>
      <c r="CJ411" s="416" t="str">
        <f t="shared" si="307"/>
        <v/>
      </c>
      <c r="CK411" s="416" t="str">
        <f t="shared" si="308"/>
        <v/>
      </c>
    </row>
    <row r="412" spans="6:89">
      <c r="F412" s="3" t="e">
        <f t="shared" si="268"/>
        <v>#VALUE!</v>
      </c>
      <c r="G412" s="3" t="e">
        <f t="shared" si="265"/>
        <v>#VALUE!</v>
      </c>
      <c r="H412" s="50" t="e">
        <f t="shared" si="266"/>
        <v>#VALUE!</v>
      </c>
      <c r="I412" s="50" t="e">
        <f t="shared" si="267"/>
        <v>#VALUE!</v>
      </c>
      <c r="J412" s="3" t="e" cm="1">
        <f t="array" ref="J412">_xlfn.TEXTSPLIT(I412,CHAR(10),,TRUE,0)</f>
        <v>#VALUE!</v>
      </c>
      <c r="AX412" s="416" t="e">
        <f t="shared" si="269"/>
        <v>#VALUE!</v>
      </c>
      <c r="AY412" s="416" t="str">
        <f t="shared" si="270"/>
        <v/>
      </c>
      <c r="AZ412" s="416" t="str">
        <f t="shared" si="271"/>
        <v/>
      </c>
      <c r="BA412" s="416" t="str">
        <f t="shared" si="272"/>
        <v/>
      </c>
      <c r="BB412" s="416" t="str">
        <f t="shared" si="273"/>
        <v/>
      </c>
      <c r="BC412" s="416" t="str">
        <f t="shared" si="274"/>
        <v/>
      </c>
      <c r="BD412" s="416" t="str">
        <f t="shared" si="275"/>
        <v/>
      </c>
      <c r="BE412" s="416" t="str">
        <f t="shared" si="276"/>
        <v/>
      </c>
      <c r="BF412" s="416" t="str">
        <f t="shared" si="277"/>
        <v/>
      </c>
      <c r="BG412" s="416" t="str">
        <f t="shared" si="278"/>
        <v/>
      </c>
      <c r="BH412" s="416" t="str">
        <f t="shared" si="279"/>
        <v/>
      </c>
      <c r="BI412" s="416" t="str">
        <f t="shared" si="280"/>
        <v/>
      </c>
      <c r="BJ412" s="416" t="str">
        <f t="shared" si="281"/>
        <v/>
      </c>
      <c r="BK412" s="416" t="str">
        <f t="shared" si="282"/>
        <v/>
      </c>
      <c r="BL412" s="416" t="str">
        <f t="shared" si="283"/>
        <v/>
      </c>
      <c r="BM412" s="416" t="str">
        <f t="shared" si="284"/>
        <v/>
      </c>
      <c r="BN412" s="416" t="str">
        <f t="shared" si="285"/>
        <v/>
      </c>
      <c r="BO412" s="416" t="str">
        <f t="shared" si="286"/>
        <v/>
      </c>
      <c r="BP412" s="416" t="str">
        <f t="shared" si="287"/>
        <v/>
      </c>
      <c r="BQ412" s="416" t="str">
        <f t="shared" si="288"/>
        <v/>
      </c>
      <c r="BR412" s="416" t="str">
        <f t="shared" si="289"/>
        <v/>
      </c>
      <c r="BS412" s="416" t="str">
        <f t="shared" si="290"/>
        <v/>
      </c>
      <c r="BT412" s="416" t="str">
        <f t="shared" si="291"/>
        <v/>
      </c>
      <c r="BU412" s="416" t="str">
        <f t="shared" si="292"/>
        <v/>
      </c>
      <c r="BV412" s="416" t="str">
        <f t="shared" si="293"/>
        <v/>
      </c>
      <c r="BW412" s="416" t="str">
        <f t="shared" si="294"/>
        <v/>
      </c>
      <c r="BX412" s="416" t="str">
        <f t="shared" si="295"/>
        <v/>
      </c>
      <c r="BY412" s="416" t="str">
        <f t="shared" si="296"/>
        <v/>
      </c>
      <c r="BZ412" s="416" t="str">
        <f t="shared" si="297"/>
        <v/>
      </c>
      <c r="CA412" s="416" t="str">
        <f t="shared" si="298"/>
        <v/>
      </c>
      <c r="CB412" s="416" t="str">
        <f t="shared" si="299"/>
        <v/>
      </c>
      <c r="CC412" s="416" t="str">
        <f t="shared" si="300"/>
        <v/>
      </c>
      <c r="CD412" s="416" t="str">
        <f t="shared" si="301"/>
        <v/>
      </c>
      <c r="CE412" s="416" t="str">
        <f t="shared" si="302"/>
        <v/>
      </c>
      <c r="CF412" s="416" t="str">
        <f t="shared" si="303"/>
        <v/>
      </c>
      <c r="CG412" s="416" t="str">
        <f t="shared" si="304"/>
        <v/>
      </c>
      <c r="CH412" s="416" t="str">
        <f t="shared" si="305"/>
        <v/>
      </c>
      <c r="CI412" s="416" t="str">
        <f t="shared" si="306"/>
        <v/>
      </c>
      <c r="CJ412" s="416" t="str">
        <f t="shared" si="307"/>
        <v/>
      </c>
      <c r="CK412" s="416" t="str">
        <f t="shared" si="308"/>
        <v/>
      </c>
    </row>
    <row r="413" spans="6:89">
      <c r="F413" s="3" t="e">
        <f t="shared" si="268"/>
        <v>#VALUE!</v>
      </c>
      <c r="G413" s="3" t="e">
        <f t="shared" si="265"/>
        <v>#VALUE!</v>
      </c>
      <c r="H413" s="50" t="e">
        <f t="shared" si="266"/>
        <v>#VALUE!</v>
      </c>
      <c r="I413" s="50" t="e">
        <f t="shared" si="267"/>
        <v>#VALUE!</v>
      </c>
      <c r="J413" s="3" t="e" cm="1">
        <f t="array" ref="J413">_xlfn.TEXTSPLIT(I413,CHAR(10),,TRUE,0)</f>
        <v>#VALUE!</v>
      </c>
      <c r="AX413" s="416" t="e">
        <f t="shared" si="269"/>
        <v>#VALUE!</v>
      </c>
      <c r="AY413" s="416" t="str">
        <f t="shared" si="270"/>
        <v/>
      </c>
      <c r="AZ413" s="416" t="str">
        <f t="shared" si="271"/>
        <v/>
      </c>
      <c r="BA413" s="416" t="str">
        <f t="shared" si="272"/>
        <v/>
      </c>
      <c r="BB413" s="416" t="str">
        <f t="shared" si="273"/>
        <v/>
      </c>
      <c r="BC413" s="416" t="str">
        <f t="shared" si="274"/>
        <v/>
      </c>
      <c r="BD413" s="416" t="str">
        <f t="shared" si="275"/>
        <v/>
      </c>
      <c r="BE413" s="416" t="str">
        <f t="shared" si="276"/>
        <v/>
      </c>
      <c r="BF413" s="416" t="str">
        <f t="shared" si="277"/>
        <v/>
      </c>
      <c r="BG413" s="416" t="str">
        <f t="shared" si="278"/>
        <v/>
      </c>
      <c r="BH413" s="416" t="str">
        <f t="shared" si="279"/>
        <v/>
      </c>
      <c r="BI413" s="416" t="str">
        <f t="shared" si="280"/>
        <v/>
      </c>
      <c r="BJ413" s="416" t="str">
        <f t="shared" si="281"/>
        <v/>
      </c>
      <c r="BK413" s="416" t="str">
        <f t="shared" si="282"/>
        <v/>
      </c>
      <c r="BL413" s="416" t="str">
        <f t="shared" si="283"/>
        <v/>
      </c>
      <c r="BM413" s="416" t="str">
        <f t="shared" si="284"/>
        <v/>
      </c>
      <c r="BN413" s="416" t="str">
        <f t="shared" si="285"/>
        <v/>
      </c>
      <c r="BO413" s="416" t="str">
        <f t="shared" si="286"/>
        <v/>
      </c>
      <c r="BP413" s="416" t="str">
        <f t="shared" si="287"/>
        <v/>
      </c>
      <c r="BQ413" s="416" t="str">
        <f t="shared" si="288"/>
        <v/>
      </c>
      <c r="BR413" s="416" t="str">
        <f t="shared" si="289"/>
        <v/>
      </c>
      <c r="BS413" s="416" t="str">
        <f t="shared" si="290"/>
        <v/>
      </c>
      <c r="BT413" s="416" t="str">
        <f t="shared" si="291"/>
        <v/>
      </c>
      <c r="BU413" s="416" t="str">
        <f t="shared" si="292"/>
        <v/>
      </c>
      <c r="BV413" s="416" t="str">
        <f t="shared" si="293"/>
        <v/>
      </c>
      <c r="BW413" s="416" t="str">
        <f t="shared" si="294"/>
        <v/>
      </c>
      <c r="BX413" s="416" t="str">
        <f t="shared" si="295"/>
        <v/>
      </c>
      <c r="BY413" s="416" t="str">
        <f t="shared" si="296"/>
        <v/>
      </c>
      <c r="BZ413" s="416" t="str">
        <f t="shared" si="297"/>
        <v/>
      </c>
      <c r="CA413" s="416" t="str">
        <f t="shared" si="298"/>
        <v/>
      </c>
      <c r="CB413" s="416" t="str">
        <f t="shared" si="299"/>
        <v/>
      </c>
      <c r="CC413" s="416" t="str">
        <f t="shared" si="300"/>
        <v/>
      </c>
      <c r="CD413" s="416" t="str">
        <f t="shared" si="301"/>
        <v/>
      </c>
      <c r="CE413" s="416" t="str">
        <f t="shared" si="302"/>
        <v/>
      </c>
      <c r="CF413" s="416" t="str">
        <f t="shared" si="303"/>
        <v/>
      </c>
      <c r="CG413" s="416" t="str">
        <f t="shared" si="304"/>
        <v/>
      </c>
      <c r="CH413" s="416" t="str">
        <f t="shared" si="305"/>
        <v/>
      </c>
      <c r="CI413" s="416" t="str">
        <f t="shared" si="306"/>
        <v/>
      </c>
      <c r="CJ413" s="416" t="str">
        <f t="shared" si="307"/>
        <v/>
      </c>
      <c r="CK413" s="416" t="str">
        <f t="shared" si="308"/>
        <v/>
      </c>
    </row>
    <row r="414" spans="6:89">
      <c r="F414" s="3" t="e">
        <f t="shared" si="268"/>
        <v>#VALUE!</v>
      </c>
      <c r="G414" s="3" t="e">
        <f t="shared" si="265"/>
        <v>#VALUE!</v>
      </c>
      <c r="H414" s="50" t="e">
        <f t="shared" si="266"/>
        <v>#VALUE!</v>
      </c>
      <c r="I414" s="50" t="e">
        <f t="shared" si="267"/>
        <v>#VALUE!</v>
      </c>
      <c r="J414" s="3" t="e" cm="1">
        <f t="array" ref="J414">_xlfn.TEXTSPLIT(I414,CHAR(10),,TRUE,0)</f>
        <v>#VALUE!</v>
      </c>
      <c r="AX414" s="416" t="e">
        <f t="shared" si="269"/>
        <v>#VALUE!</v>
      </c>
      <c r="AY414" s="416" t="str">
        <f t="shared" si="270"/>
        <v/>
      </c>
      <c r="AZ414" s="416" t="str">
        <f t="shared" si="271"/>
        <v/>
      </c>
      <c r="BA414" s="416" t="str">
        <f t="shared" si="272"/>
        <v/>
      </c>
      <c r="BB414" s="416" t="str">
        <f t="shared" si="273"/>
        <v/>
      </c>
      <c r="BC414" s="416" t="str">
        <f t="shared" si="274"/>
        <v/>
      </c>
      <c r="BD414" s="416" t="str">
        <f t="shared" si="275"/>
        <v/>
      </c>
      <c r="BE414" s="416" t="str">
        <f t="shared" si="276"/>
        <v/>
      </c>
      <c r="BF414" s="416" t="str">
        <f t="shared" si="277"/>
        <v/>
      </c>
      <c r="BG414" s="416" t="str">
        <f t="shared" si="278"/>
        <v/>
      </c>
      <c r="BH414" s="416" t="str">
        <f t="shared" si="279"/>
        <v/>
      </c>
      <c r="BI414" s="416" t="str">
        <f t="shared" si="280"/>
        <v/>
      </c>
      <c r="BJ414" s="416" t="str">
        <f t="shared" si="281"/>
        <v/>
      </c>
      <c r="BK414" s="416" t="str">
        <f t="shared" si="282"/>
        <v/>
      </c>
      <c r="BL414" s="416" t="str">
        <f t="shared" si="283"/>
        <v/>
      </c>
      <c r="BM414" s="416" t="str">
        <f t="shared" si="284"/>
        <v/>
      </c>
      <c r="BN414" s="416" t="str">
        <f t="shared" si="285"/>
        <v/>
      </c>
      <c r="BO414" s="416" t="str">
        <f t="shared" si="286"/>
        <v/>
      </c>
      <c r="BP414" s="416" t="str">
        <f t="shared" si="287"/>
        <v/>
      </c>
      <c r="BQ414" s="416" t="str">
        <f t="shared" si="288"/>
        <v/>
      </c>
      <c r="BR414" s="416" t="str">
        <f t="shared" si="289"/>
        <v/>
      </c>
      <c r="BS414" s="416" t="str">
        <f t="shared" si="290"/>
        <v/>
      </c>
      <c r="BT414" s="416" t="str">
        <f t="shared" si="291"/>
        <v/>
      </c>
      <c r="BU414" s="416" t="str">
        <f t="shared" si="292"/>
        <v/>
      </c>
      <c r="BV414" s="416" t="str">
        <f t="shared" si="293"/>
        <v/>
      </c>
      <c r="BW414" s="416" t="str">
        <f t="shared" si="294"/>
        <v/>
      </c>
      <c r="BX414" s="416" t="str">
        <f t="shared" si="295"/>
        <v/>
      </c>
      <c r="BY414" s="416" t="str">
        <f t="shared" si="296"/>
        <v/>
      </c>
      <c r="BZ414" s="416" t="str">
        <f t="shared" si="297"/>
        <v/>
      </c>
      <c r="CA414" s="416" t="str">
        <f t="shared" si="298"/>
        <v/>
      </c>
      <c r="CB414" s="416" t="str">
        <f t="shared" si="299"/>
        <v/>
      </c>
      <c r="CC414" s="416" t="str">
        <f t="shared" si="300"/>
        <v/>
      </c>
      <c r="CD414" s="416" t="str">
        <f t="shared" si="301"/>
        <v/>
      </c>
      <c r="CE414" s="416" t="str">
        <f t="shared" si="302"/>
        <v/>
      </c>
      <c r="CF414" s="416" t="str">
        <f t="shared" si="303"/>
        <v/>
      </c>
      <c r="CG414" s="416" t="str">
        <f t="shared" si="304"/>
        <v/>
      </c>
      <c r="CH414" s="416" t="str">
        <f t="shared" si="305"/>
        <v/>
      </c>
      <c r="CI414" s="416" t="str">
        <f t="shared" si="306"/>
        <v/>
      </c>
      <c r="CJ414" s="416" t="str">
        <f t="shared" si="307"/>
        <v/>
      </c>
      <c r="CK414" s="416" t="str">
        <f t="shared" si="308"/>
        <v/>
      </c>
    </row>
    <row r="415" spans="6:89">
      <c r="F415" s="3" t="e">
        <f t="shared" si="268"/>
        <v>#VALUE!</v>
      </c>
      <c r="G415" s="3" t="e">
        <f t="shared" si="265"/>
        <v>#VALUE!</v>
      </c>
      <c r="H415" s="50" t="e">
        <f t="shared" si="266"/>
        <v>#VALUE!</v>
      </c>
      <c r="I415" s="50" t="e">
        <f t="shared" si="267"/>
        <v>#VALUE!</v>
      </c>
      <c r="J415" s="3" t="e" cm="1">
        <f t="array" ref="J415">_xlfn.TEXTSPLIT(I415,CHAR(10),,TRUE,0)</f>
        <v>#VALUE!</v>
      </c>
      <c r="AX415" s="416" t="e">
        <f t="shared" si="269"/>
        <v>#VALUE!</v>
      </c>
      <c r="AY415" s="416" t="str">
        <f t="shared" si="270"/>
        <v/>
      </c>
      <c r="AZ415" s="416" t="str">
        <f t="shared" si="271"/>
        <v/>
      </c>
      <c r="BA415" s="416" t="str">
        <f t="shared" si="272"/>
        <v/>
      </c>
      <c r="BB415" s="416" t="str">
        <f t="shared" si="273"/>
        <v/>
      </c>
      <c r="BC415" s="416" t="str">
        <f t="shared" si="274"/>
        <v/>
      </c>
      <c r="BD415" s="416" t="str">
        <f t="shared" si="275"/>
        <v/>
      </c>
      <c r="BE415" s="416" t="str">
        <f t="shared" si="276"/>
        <v/>
      </c>
      <c r="BF415" s="416" t="str">
        <f t="shared" si="277"/>
        <v/>
      </c>
      <c r="BG415" s="416" t="str">
        <f t="shared" si="278"/>
        <v/>
      </c>
      <c r="BH415" s="416" t="str">
        <f t="shared" si="279"/>
        <v/>
      </c>
      <c r="BI415" s="416" t="str">
        <f t="shared" si="280"/>
        <v/>
      </c>
      <c r="BJ415" s="416" t="str">
        <f t="shared" si="281"/>
        <v/>
      </c>
      <c r="BK415" s="416" t="str">
        <f t="shared" si="282"/>
        <v/>
      </c>
      <c r="BL415" s="416" t="str">
        <f t="shared" si="283"/>
        <v/>
      </c>
      <c r="BM415" s="416" t="str">
        <f t="shared" si="284"/>
        <v/>
      </c>
      <c r="BN415" s="416" t="str">
        <f t="shared" si="285"/>
        <v/>
      </c>
      <c r="BO415" s="416" t="str">
        <f t="shared" si="286"/>
        <v/>
      </c>
      <c r="BP415" s="416" t="str">
        <f t="shared" si="287"/>
        <v/>
      </c>
      <c r="BQ415" s="416" t="str">
        <f t="shared" si="288"/>
        <v/>
      </c>
      <c r="BR415" s="416" t="str">
        <f t="shared" si="289"/>
        <v/>
      </c>
      <c r="BS415" s="416" t="str">
        <f t="shared" si="290"/>
        <v/>
      </c>
      <c r="BT415" s="416" t="str">
        <f t="shared" si="291"/>
        <v/>
      </c>
      <c r="BU415" s="416" t="str">
        <f t="shared" si="292"/>
        <v/>
      </c>
      <c r="BV415" s="416" t="str">
        <f t="shared" si="293"/>
        <v/>
      </c>
      <c r="BW415" s="416" t="str">
        <f t="shared" si="294"/>
        <v/>
      </c>
      <c r="BX415" s="416" t="str">
        <f t="shared" si="295"/>
        <v/>
      </c>
      <c r="BY415" s="416" t="str">
        <f t="shared" si="296"/>
        <v/>
      </c>
      <c r="BZ415" s="416" t="str">
        <f t="shared" si="297"/>
        <v/>
      </c>
      <c r="CA415" s="416" t="str">
        <f t="shared" si="298"/>
        <v/>
      </c>
      <c r="CB415" s="416" t="str">
        <f t="shared" si="299"/>
        <v/>
      </c>
      <c r="CC415" s="416" t="str">
        <f t="shared" si="300"/>
        <v/>
      </c>
      <c r="CD415" s="416" t="str">
        <f t="shared" si="301"/>
        <v/>
      </c>
      <c r="CE415" s="416" t="str">
        <f t="shared" si="302"/>
        <v/>
      </c>
      <c r="CF415" s="416" t="str">
        <f t="shared" si="303"/>
        <v/>
      </c>
      <c r="CG415" s="416" t="str">
        <f t="shared" si="304"/>
        <v/>
      </c>
      <c r="CH415" s="416" t="str">
        <f t="shared" si="305"/>
        <v/>
      </c>
      <c r="CI415" s="416" t="str">
        <f t="shared" si="306"/>
        <v/>
      </c>
      <c r="CJ415" s="416" t="str">
        <f t="shared" si="307"/>
        <v/>
      </c>
      <c r="CK415" s="416" t="str">
        <f t="shared" si="308"/>
        <v/>
      </c>
    </row>
    <row r="416" spans="6:89">
      <c r="F416" s="3" t="e">
        <f t="shared" si="268"/>
        <v>#VALUE!</v>
      </c>
      <c r="G416" s="3" t="e">
        <f t="shared" si="265"/>
        <v>#VALUE!</v>
      </c>
      <c r="H416" s="50" t="e">
        <f t="shared" si="266"/>
        <v>#VALUE!</v>
      </c>
      <c r="I416" s="50" t="e">
        <f t="shared" si="267"/>
        <v>#VALUE!</v>
      </c>
      <c r="J416" s="3" t="e" cm="1">
        <f t="array" ref="J416">_xlfn.TEXTSPLIT(I416,CHAR(10),,TRUE,0)</f>
        <v>#VALUE!</v>
      </c>
      <c r="AX416" s="416" t="e">
        <f t="shared" si="269"/>
        <v>#VALUE!</v>
      </c>
      <c r="AY416" s="416" t="str">
        <f t="shared" si="270"/>
        <v/>
      </c>
      <c r="AZ416" s="416" t="str">
        <f t="shared" si="271"/>
        <v/>
      </c>
      <c r="BA416" s="416" t="str">
        <f t="shared" si="272"/>
        <v/>
      </c>
      <c r="BB416" s="416" t="str">
        <f t="shared" si="273"/>
        <v/>
      </c>
      <c r="BC416" s="416" t="str">
        <f t="shared" si="274"/>
        <v/>
      </c>
      <c r="BD416" s="416" t="str">
        <f t="shared" si="275"/>
        <v/>
      </c>
      <c r="BE416" s="416" t="str">
        <f t="shared" si="276"/>
        <v/>
      </c>
      <c r="BF416" s="416" t="str">
        <f t="shared" si="277"/>
        <v/>
      </c>
      <c r="BG416" s="416" t="str">
        <f t="shared" si="278"/>
        <v/>
      </c>
      <c r="BH416" s="416" t="str">
        <f t="shared" si="279"/>
        <v/>
      </c>
      <c r="BI416" s="416" t="str">
        <f t="shared" si="280"/>
        <v/>
      </c>
      <c r="BJ416" s="416" t="str">
        <f t="shared" si="281"/>
        <v/>
      </c>
      <c r="BK416" s="416" t="str">
        <f t="shared" si="282"/>
        <v/>
      </c>
      <c r="BL416" s="416" t="str">
        <f t="shared" si="283"/>
        <v/>
      </c>
      <c r="BM416" s="416" t="str">
        <f t="shared" si="284"/>
        <v/>
      </c>
      <c r="BN416" s="416" t="str">
        <f t="shared" si="285"/>
        <v/>
      </c>
      <c r="BO416" s="416" t="str">
        <f t="shared" si="286"/>
        <v/>
      </c>
      <c r="BP416" s="416" t="str">
        <f t="shared" si="287"/>
        <v/>
      </c>
      <c r="BQ416" s="416" t="str">
        <f t="shared" si="288"/>
        <v/>
      </c>
      <c r="BR416" s="416" t="str">
        <f t="shared" si="289"/>
        <v/>
      </c>
      <c r="BS416" s="416" t="str">
        <f t="shared" si="290"/>
        <v/>
      </c>
      <c r="BT416" s="416" t="str">
        <f t="shared" si="291"/>
        <v/>
      </c>
      <c r="BU416" s="416" t="str">
        <f t="shared" si="292"/>
        <v/>
      </c>
      <c r="BV416" s="416" t="str">
        <f t="shared" si="293"/>
        <v/>
      </c>
      <c r="BW416" s="416" t="str">
        <f t="shared" si="294"/>
        <v/>
      </c>
      <c r="BX416" s="416" t="str">
        <f t="shared" si="295"/>
        <v/>
      </c>
      <c r="BY416" s="416" t="str">
        <f t="shared" si="296"/>
        <v/>
      </c>
      <c r="BZ416" s="416" t="str">
        <f t="shared" si="297"/>
        <v/>
      </c>
      <c r="CA416" s="416" t="str">
        <f t="shared" si="298"/>
        <v/>
      </c>
      <c r="CB416" s="416" t="str">
        <f t="shared" si="299"/>
        <v/>
      </c>
      <c r="CC416" s="416" t="str">
        <f t="shared" si="300"/>
        <v/>
      </c>
      <c r="CD416" s="416" t="str">
        <f t="shared" si="301"/>
        <v/>
      </c>
      <c r="CE416" s="416" t="str">
        <f t="shared" si="302"/>
        <v/>
      </c>
      <c r="CF416" s="416" t="str">
        <f t="shared" si="303"/>
        <v/>
      </c>
      <c r="CG416" s="416" t="str">
        <f t="shared" si="304"/>
        <v/>
      </c>
      <c r="CH416" s="416" t="str">
        <f t="shared" si="305"/>
        <v/>
      </c>
      <c r="CI416" s="416" t="str">
        <f t="shared" si="306"/>
        <v/>
      </c>
      <c r="CJ416" s="416" t="str">
        <f t="shared" si="307"/>
        <v/>
      </c>
      <c r="CK416" s="416" t="str">
        <f t="shared" si="308"/>
        <v/>
      </c>
    </row>
    <row r="417" spans="6:89">
      <c r="F417" s="3" t="e">
        <f t="shared" si="268"/>
        <v>#VALUE!</v>
      </c>
      <c r="G417" s="3" t="e">
        <f t="shared" si="265"/>
        <v>#VALUE!</v>
      </c>
      <c r="H417" s="50" t="e">
        <f t="shared" si="266"/>
        <v>#VALUE!</v>
      </c>
      <c r="I417" s="50" t="e">
        <f t="shared" si="267"/>
        <v>#VALUE!</v>
      </c>
      <c r="J417" s="3" t="e" cm="1">
        <f t="array" ref="J417">_xlfn.TEXTSPLIT(I417,CHAR(10),,TRUE,0)</f>
        <v>#VALUE!</v>
      </c>
      <c r="AX417" s="416" t="e">
        <f t="shared" si="269"/>
        <v>#VALUE!</v>
      </c>
      <c r="AY417" s="416" t="str">
        <f t="shared" si="270"/>
        <v/>
      </c>
      <c r="AZ417" s="416" t="str">
        <f t="shared" si="271"/>
        <v/>
      </c>
      <c r="BA417" s="416" t="str">
        <f t="shared" si="272"/>
        <v/>
      </c>
      <c r="BB417" s="416" t="str">
        <f t="shared" si="273"/>
        <v/>
      </c>
      <c r="BC417" s="416" t="str">
        <f t="shared" si="274"/>
        <v/>
      </c>
      <c r="BD417" s="416" t="str">
        <f t="shared" si="275"/>
        <v/>
      </c>
      <c r="BE417" s="416" t="str">
        <f t="shared" si="276"/>
        <v/>
      </c>
      <c r="BF417" s="416" t="str">
        <f t="shared" si="277"/>
        <v/>
      </c>
      <c r="BG417" s="416" t="str">
        <f t="shared" si="278"/>
        <v/>
      </c>
      <c r="BH417" s="416" t="str">
        <f t="shared" si="279"/>
        <v/>
      </c>
      <c r="BI417" s="416" t="str">
        <f t="shared" si="280"/>
        <v/>
      </c>
      <c r="BJ417" s="416" t="str">
        <f t="shared" si="281"/>
        <v/>
      </c>
      <c r="BK417" s="416" t="str">
        <f t="shared" si="282"/>
        <v/>
      </c>
      <c r="BL417" s="416" t="str">
        <f t="shared" si="283"/>
        <v/>
      </c>
      <c r="BM417" s="416" t="str">
        <f t="shared" si="284"/>
        <v/>
      </c>
      <c r="BN417" s="416" t="str">
        <f t="shared" si="285"/>
        <v/>
      </c>
      <c r="BO417" s="416" t="str">
        <f t="shared" si="286"/>
        <v/>
      </c>
      <c r="BP417" s="416" t="str">
        <f t="shared" si="287"/>
        <v/>
      </c>
      <c r="BQ417" s="416" t="str">
        <f t="shared" si="288"/>
        <v/>
      </c>
      <c r="BR417" s="416" t="str">
        <f t="shared" si="289"/>
        <v/>
      </c>
      <c r="BS417" s="416" t="str">
        <f t="shared" si="290"/>
        <v/>
      </c>
      <c r="BT417" s="416" t="str">
        <f t="shared" si="291"/>
        <v/>
      </c>
      <c r="BU417" s="416" t="str">
        <f t="shared" si="292"/>
        <v/>
      </c>
      <c r="BV417" s="416" t="str">
        <f t="shared" si="293"/>
        <v/>
      </c>
      <c r="BW417" s="416" t="str">
        <f t="shared" si="294"/>
        <v/>
      </c>
      <c r="BX417" s="416" t="str">
        <f t="shared" si="295"/>
        <v/>
      </c>
      <c r="BY417" s="416" t="str">
        <f t="shared" si="296"/>
        <v/>
      </c>
      <c r="BZ417" s="416" t="str">
        <f t="shared" si="297"/>
        <v/>
      </c>
      <c r="CA417" s="416" t="str">
        <f t="shared" si="298"/>
        <v/>
      </c>
      <c r="CB417" s="416" t="str">
        <f t="shared" si="299"/>
        <v/>
      </c>
      <c r="CC417" s="416" t="str">
        <f t="shared" si="300"/>
        <v/>
      </c>
      <c r="CD417" s="416" t="str">
        <f t="shared" si="301"/>
        <v/>
      </c>
      <c r="CE417" s="416" t="str">
        <f t="shared" si="302"/>
        <v/>
      </c>
      <c r="CF417" s="416" t="str">
        <f t="shared" si="303"/>
        <v/>
      </c>
      <c r="CG417" s="416" t="str">
        <f t="shared" si="304"/>
        <v/>
      </c>
      <c r="CH417" s="416" t="str">
        <f t="shared" si="305"/>
        <v/>
      </c>
      <c r="CI417" s="416" t="str">
        <f t="shared" si="306"/>
        <v/>
      </c>
      <c r="CJ417" s="416" t="str">
        <f t="shared" si="307"/>
        <v/>
      </c>
      <c r="CK417" s="416" t="str">
        <f t="shared" si="308"/>
        <v/>
      </c>
    </row>
    <row r="418" spans="6:89">
      <c r="F418" s="3" t="e">
        <f t="shared" si="268"/>
        <v>#VALUE!</v>
      </c>
      <c r="G418" s="3" t="e">
        <f t="shared" si="265"/>
        <v>#VALUE!</v>
      </c>
      <c r="H418" s="50" t="e">
        <f t="shared" si="266"/>
        <v>#VALUE!</v>
      </c>
      <c r="I418" s="50" t="e">
        <f t="shared" si="267"/>
        <v>#VALUE!</v>
      </c>
      <c r="J418" s="3" t="e" cm="1">
        <f t="array" ref="J418">_xlfn.TEXTSPLIT(I418,CHAR(10),,TRUE,0)</f>
        <v>#VALUE!</v>
      </c>
      <c r="AX418" s="416" t="e">
        <f t="shared" si="269"/>
        <v>#VALUE!</v>
      </c>
      <c r="AY418" s="416" t="str">
        <f t="shared" si="270"/>
        <v/>
      </c>
      <c r="AZ418" s="416" t="str">
        <f t="shared" si="271"/>
        <v/>
      </c>
      <c r="BA418" s="416" t="str">
        <f t="shared" si="272"/>
        <v/>
      </c>
      <c r="BB418" s="416" t="str">
        <f t="shared" si="273"/>
        <v/>
      </c>
      <c r="BC418" s="416" t="str">
        <f t="shared" si="274"/>
        <v/>
      </c>
      <c r="BD418" s="416" t="str">
        <f t="shared" si="275"/>
        <v/>
      </c>
      <c r="BE418" s="416" t="str">
        <f t="shared" si="276"/>
        <v/>
      </c>
      <c r="BF418" s="416" t="str">
        <f t="shared" si="277"/>
        <v/>
      </c>
      <c r="BG418" s="416" t="str">
        <f t="shared" si="278"/>
        <v/>
      </c>
      <c r="BH418" s="416" t="str">
        <f t="shared" si="279"/>
        <v/>
      </c>
      <c r="BI418" s="416" t="str">
        <f t="shared" si="280"/>
        <v/>
      </c>
      <c r="BJ418" s="416" t="str">
        <f t="shared" si="281"/>
        <v/>
      </c>
      <c r="BK418" s="416" t="str">
        <f t="shared" si="282"/>
        <v/>
      </c>
      <c r="BL418" s="416" t="str">
        <f t="shared" si="283"/>
        <v/>
      </c>
      <c r="BM418" s="416" t="str">
        <f t="shared" si="284"/>
        <v/>
      </c>
      <c r="BN418" s="416" t="str">
        <f t="shared" si="285"/>
        <v/>
      </c>
      <c r="BO418" s="416" t="str">
        <f t="shared" si="286"/>
        <v/>
      </c>
      <c r="BP418" s="416" t="str">
        <f t="shared" si="287"/>
        <v/>
      </c>
      <c r="BQ418" s="416" t="str">
        <f t="shared" si="288"/>
        <v/>
      </c>
      <c r="BR418" s="416" t="str">
        <f t="shared" si="289"/>
        <v/>
      </c>
      <c r="BS418" s="416" t="str">
        <f t="shared" si="290"/>
        <v/>
      </c>
      <c r="BT418" s="416" t="str">
        <f t="shared" si="291"/>
        <v/>
      </c>
      <c r="BU418" s="416" t="str">
        <f t="shared" si="292"/>
        <v/>
      </c>
      <c r="BV418" s="416" t="str">
        <f t="shared" si="293"/>
        <v/>
      </c>
      <c r="BW418" s="416" t="str">
        <f t="shared" si="294"/>
        <v/>
      </c>
      <c r="BX418" s="416" t="str">
        <f t="shared" si="295"/>
        <v/>
      </c>
      <c r="BY418" s="416" t="str">
        <f t="shared" si="296"/>
        <v/>
      </c>
      <c r="BZ418" s="416" t="str">
        <f t="shared" si="297"/>
        <v/>
      </c>
      <c r="CA418" s="416" t="str">
        <f t="shared" si="298"/>
        <v/>
      </c>
      <c r="CB418" s="416" t="str">
        <f t="shared" si="299"/>
        <v/>
      </c>
      <c r="CC418" s="416" t="str">
        <f t="shared" si="300"/>
        <v/>
      </c>
      <c r="CD418" s="416" t="str">
        <f t="shared" si="301"/>
        <v/>
      </c>
      <c r="CE418" s="416" t="str">
        <f t="shared" si="302"/>
        <v/>
      </c>
      <c r="CF418" s="416" t="str">
        <f t="shared" si="303"/>
        <v/>
      </c>
      <c r="CG418" s="416" t="str">
        <f t="shared" si="304"/>
        <v/>
      </c>
      <c r="CH418" s="416" t="str">
        <f t="shared" si="305"/>
        <v/>
      </c>
      <c r="CI418" s="416" t="str">
        <f t="shared" si="306"/>
        <v/>
      </c>
      <c r="CJ418" s="416" t="str">
        <f t="shared" si="307"/>
        <v/>
      </c>
      <c r="CK418" s="416" t="str">
        <f t="shared" si="308"/>
        <v/>
      </c>
    </row>
    <row r="419" spans="6:89">
      <c r="F419" s="3" t="e">
        <f t="shared" si="268"/>
        <v>#VALUE!</v>
      </c>
      <c r="G419" s="3" t="e">
        <f t="shared" si="265"/>
        <v>#VALUE!</v>
      </c>
      <c r="H419" s="50" t="e">
        <f t="shared" si="266"/>
        <v>#VALUE!</v>
      </c>
      <c r="I419" s="50" t="e">
        <f t="shared" si="267"/>
        <v>#VALUE!</v>
      </c>
      <c r="J419" s="3" t="e" cm="1">
        <f t="array" ref="J419">_xlfn.TEXTSPLIT(I419,CHAR(10),,TRUE,0)</f>
        <v>#VALUE!</v>
      </c>
      <c r="AX419" s="416" t="e">
        <f t="shared" si="269"/>
        <v>#VALUE!</v>
      </c>
      <c r="AY419" s="416" t="str">
        <f t="shared" si="270"/>
        <v/>
      </c>
      <c r="AZ419" s="416" t="str">
        <f t="shared" si="271"/>
        <v/>
      </c>
      <c r="BA419" s="416" t="str">
        <f t="shared" si="272"/>
        <v/>
      </c>
      <c r="BB419" s="416" t="str">
        <f t="shared" si="273"/>
        <v/>
      </c>
      <c r="BC419" s="416" t="str">
        <f t="shared" si="274"/>
        <v/>
      </c>
      <c r="BD419" s="416" t="str">
        <f t="shared" si="275"/>
        <v/>
      </c>
      <c r="BE419" s="416" t="str">
        <f t="shared" si="276"/>
        <v/>
      </c>
      <c r="BF419" s="416" t="str">
        <f t="shared" si="277"/>
        <v/>
      </c>
      <c r="BG419" s="416" t="str">
        <f t="shared" si="278"/>
        <v/>
      </c>
      <c r="BH419" s="416" t="str">
        <f t="shared" si="279"/>
        <v/>
      </c>
      <c r="BI419" s="416" t="str">
        <f t="shared" si="280"/>
        <v/>
      </c>
      <c r="BJ419" s="416" t="str">
        <f t="shared" si="281"/>
        <v/>
      </c>
      <c r="BK419" s="416" t="str">
        <f t="shared" si="282"/>
        <v/>
      </c>
      <c r="BL419" s="416" t="str">
        <f t="shared" si="283"/>
        <v/>
      </c>
      <c r="BM419" s="416" t="str">
        <f t="shared" si="284"/>
        <v/>
      </c>
      <c r="BN419" s="416" t="str">
        <f t="shared" si="285"/>
        <v/>
      </c>
      <c r="BO419" s="416" t="str">
        <f t="shared" si="286"/>
        <v/>
      </c>
      <c r="BP419" s="416" t="str">
        <f t="shared" si="287"/>
        <v/>
      </c>
      <c r="BQ419" s="416" t="str">
        <f t="shared" si="288"/>
        <v/>
      </c>
      <c r="BR419" s="416" t="str">
        <f t="shared" si="289"/>
        <v/>
      </c>
      <c r="BS419" s="416" t="str">
        <f t="shared" si="290"/>
        <v/>
      </c>
      <c r="BT419" s="416" t="str">
        <f t="shared" si="291"/>
        <v/>
      </c>
      <c r="BU419" s="416" t="str">
        <f t="shared" si="292"/>
        <v/>
      </c>
      <c r="BV419" s="416" t="str">
        <f t="shared" si="293"/>
        <v/>
      </c>
      <c r="BW419" s="416" t="str">
        <f t="shared" si="294"/>
        <v/>
      </c>
      <c r="BX419" s="416" t="str">
        <f t="shared" si="295"/>
        <v/>
      </c>
      <c r="BY419" s="416" t="str">
        <f t="shared" si="296"/>
        <v/>
      </c>
      <c r="BZ419" s="416" t="str">
        <f t="shared" si="297"/>
        <v/>
      </c>
      <c r="CA419" s="416" t="str">
        <f t="shared" si="298"/>
        <v/>
      </c>
      <c r="CB419" s="416" t="str">
        <f t="shared" si="299"/>
        <v/>
      </c>
      <c r="CC419" s="416" t="str">
        <f t="shared" si="300"/>
        <v/>
      </c>
      <c r="CD419" s="416" t="str">
        <f t="shared" si="301"/>
        <v/>
      </c>
      <c r="CE419" s="416" t="str">
        <f t="shared" si="302"/>
        <v/>
      </c>
      <c r="CF419" s="416" t="str">
        <f t="shared" si="303"/>
        <v/>
      </c>
      <c r="CG419" s="416" t="str">
        <f t="shared" si="304"/>
        <v/>
      </c>
      <c r="CH419" s="416" t="str">
        <f t="shared" si="305"/>
        <v/>
      </c>
      <c r="CI419" s="416" t="str">
        <f t="shared" si="306"/>
        <v/>
      </c>
      <c r="CJ419" s="416" t="str">
        <f t="shared" si="307"/>
        <v/>
      </c>
      <c r="CK419" s="416" t="str">
        <f t="shared" si="308"/>
        <v/>
      </c>
    </row>
    <row r="420" spans="6:89">
      <c r="F420" s="3" t="e">
        <f t="shared" si="268"/>
        <v>#VALUE!</v>
      </c>
      <c r="G420" s="3" t="e">
        <f t="shared" ref="G420:G483" si="309">MID(E420,SEARCH("|",E420,2)+1,SEARCH("|",E420,SEARCH("|",E420,2)+1)-SEARCH("|",E420,2)-1)</f>
        <v>#VALUE!</v>
      </c>
      <c r="H420" s="50" t="e">
        <f t="shared" ref="H420:H483" si="310">MID(E420,SEARCH("|",E420,SEARCH("|",E420,SEARCH("|",E420,2)+1)+1)+1,
SEARCH("|",E420,SEARCH("|",E420,SEARCH("|",E420,SEARCH("|",E420,2)+1)+1)+1)
-SEARCH("|",E420,SEARCH("|",E420,SEARCH("|",E420,2)+1)+1)-1)</f>
        <v>#VALUE!</v>
      </c>
      <c r="I420" s="50" t="e">
        <f t="shared" ref="I420:I483" si="311">MID(E420,SEARCH("|",E420,SEARCH("|",E420,2)+1)+1,SEARCH("|",E420,SEARCH("|",E420,SEARCH("|",E420,2)+1)+1)-SEARCH("|",E420,SEARCH("|",E420,2)+1)-1)</f>
        <v>#VALUE!</v>
      </c>
      <c r="J420" s="3" t="e" cm="1">
        <f t="array" ref="J420">_xlfn.TEXTSPLIT(I420,CHAR(10),,TRUE,0)</f>
        <v>#VALUE!</v>
      </c>
      <c r="AX420" s="416" t="e">
        <f t="shared" si="269"/>
        <v>#VALUE!</v>
      </c>
      <c r="AY420" s="416" t="str">
        <f t="shared" si="270"/>
        <v/>
      </c>
      <c r="AZ420" s="416" t="str">
        <f t="shared" si="271"/>
        <v/>
      </c>
      <c r="BA420" s="416" t="str">
        <f t="shared" si="272"/>
        <v/>
      </c>
      <c r="BB420" s="416" t="str">
        <f t="shared" si="273"/>
        <v/>
      </c>
      <c r="BC420" s="416" t="str">
        <f t="shared" si="274"/>
        <v/>
      </c>
      <c r="BD420" s="416" t="str">
        <f t="shared" si="275"/>
        <v/>
      </c>
      <c r="BE420" s="416" t="str">
        <f t="shared" si="276"/>
        <v/>
      </c>
      <c r="BF420" s="416" t="str">
        <f t="shared" si="277"/>
        <v/>
      </c>
      <c r="BG420" s="416" t="str">
        <f t="shared" si="278"/>
        <v/>
      </c>
      <c r="BH420" s="416" t="str">
        <f t="shared" si="279"/>
        <v/>
      </c>
      <c r="BI420" s="416" t="str">
        <f t="shared" si="280"/>
        <v/>
      </c>
      <c r="BJ420" s="416" t="str">
        <f t="shared" si="281"/>
        <v/>
      </c>
      <c r="BK420" s="416" t="str">
        <f t="shared" si="282"/>
        <v/>
      </c>
      <c r="BL420" s="416" t="str">
        <f t="shared" si="283"/>
        <v/>
      </c>
      <c r="BM420" s="416" t="str">
        <f t="shared" si="284"/>
        <v/>
      </c>
      <c r="BN420" s="416" t="str">
        <f t="shared" si="285"/>
        <v/>
      </c>
      <c r="BO420" s="416" t="str">
        <f t="shared" si="286"/>
        <v/>
      </c>
      <c r="BP420" s="416" t="str">
        <f t="shared" si="287"/>
        <v/>
      </c>
      <c r="BQ420" s="416" t="str">
        <f t="shared" si="288"/>
        <v/>
      </c>
      <c r="BR420" s="416" t="str">
        <f t="shared" si="289"/>
        <v/>
      </c>
      <c r="BS420" s="416" t="str">
        <f t="shared" si="290"/>
        <v/>
      </c>
      <c r="BT420" s="416" t="str">
        <f t="shared" si="291"/>
        <v/>
      </c>
      <c r="BU420" s="416" t="str">
        <f t="shared" si="292"/>
        <v/>
      </c>
      <c r="BV420" s="416" t="str">
        <f t="shared" si="293"/>
        <v/>
      </c>
      <c r="BW420" s="416" t="str">
        <f t="shared" si="294"/>
        <v/>
      </c>
      <c r="BX420" s="416" t="str">
        <f t="shared" si="295"/>
        <v/>
      </c>
      <c r="BY420" s="416" t="str">
        <f t="shared" si="296"/>
        <v/>
      </c>
      <c r="BZ420" s="416" t="str">
        <f t="shared" si="297"/>
        <v/>
      </c>
      <c r="CA420" s="416" t="str">
        <f t="shared" si="298"/>
        <v/>
      </c>
      <c r="CB420" s="416" t="str">
        <f t="shared" si="299"/>
        <v/>
      </c>
      <c r="CC420" s="416" t="str">
        <f t="shared" si="300"/>
        <v/>
      </c>
      <c r="CD420" s="416" t="str">
        <f t="shared" si="301"/>
        <v/>
      </c>
      <c r="CE420" s="416" t="str">
        <f t="shared" si="302"/>
        <v/>
      </c>
      <c r="CF420" s="416" t="str">
        <f t="shared" si="303"/>
        <v/>
      </c>
      <c r="CG420" s="416" t="str">
        <f t="shared" si="304"/>
        <v/>
      </c>
      <c r="CH420" s="416" t="str">
        <f t="shared" si="305"/>
        <v/>
      </c>
      <c r="CI420" s="416" t="str">
        <f t="shared" si="306"/>
        <v/>
      </c>
      <c r="CJ420" s="416" t="str">
        <f t="shared" si="307"/>
        <v/>
      </c>
      <c r="CK420" s="416" t="str">
        <f t="shared" si="308"/>
        <v/>
      </c>
    </row>
    <row r="421" spans="6:89">
      <c r="F421" s="3" t="e">
        <f t="shared" si="268"/>
        <v>#VALUE!</v>
      </c>
      <c r="G421" s="3" t="e">
        <f t="shared" si="309"/>
        <v>#VALUE!</v>
      </c>
      <c r="H421" s="50" t="e">
        <f t="shared" si="310"/>
        <v>#VALUE!</v>
      </c>
      <c r="I421" s="50" t="e">
        <f t="shared" si="311"/>
        <v>#VALUE!</v>
      </c>
      <c r="J421" s="3" t="e" cm="1">
        <f t="array" ref="J421">_xlfn.TEXTSPLIT(I421,CHAR(10),,TRUE,0)</f>
        <v>#VALUE!</v>
      </c>
      <c r="AX421" s="416" t="e">
        <f t="shared" si="269"/>
        <v>#VALUE!</v>
      </c>
      <c r="AY421" s="416" t="str">
        <f t="shared" si="270"/>
        <v/>
      </c>
      <c r="AZ421" s="416" t="str">
        <f t="shared" si="271"/>
        <v/>
      </c>
      <c r="BA421" s="416" t="str">
        <f t="shared" si="272"/>
        <v/>
      </c>
      <c r="BB421" s="416" t="str">
        <f t="shared" si="273"/>
        <v/>
      </c>
      <c r="BC421" s="416" t="str">
        <f t="shared" si="274"/>
        <v/>
      </c>
      <c r="BD421" s="416" t="str">
        <f t="shared" si="275"/>
        <v/>
      </c>
      <c r="BE421" s="416" t="str">
        <f t="shared" si="276"/>
        <v/>
      </c>
      <c r="BF421" s="416" t="str">
        <f t="shared" si="277"/>
        <v/>
      </c>
      <c r="BG421" s="416" t="str">
        <f t="shared" si="278"/>
        <v/>
      </c>
      <c r="BH421" s="416" t="str">
        <f t="shared" si="279"/>
        <v/>
      </c>
      <c r="BI421" s="416" t="str">
        <f t="shared" si="280"/>
        <v/>
      </c>
      <c r="BJ421" s="416" t="str">
        <f t="shared" si="281"/>
        <v/>
      </c>
      <c r="BK421" s="416" t="str">
        <f t="shared" si="282"/>
        <v/>
      </c>
      <c r="BL421" s="416" t="str">
        <f t="shared" si="283"/>
        <v/>
      </c>
      <c r="BM421" s="416" t="str">
        <f t="shared" si="284"/>
        <v/>
      </c>
      <c r="BN421" s="416" t="str">
        <f t="shared" si="285"/>
        <v/>
      </c>
      <c r="BO421" s="416" t="str">
        <f t="shared" si="286"/>
        <v/>
      </c>
      <c r="BP421" s="416" t="str">
        <f t="shared" si="287"/>
        <v/>
      </c>
      <c r="BQ421" s="416" t="str">
        <f t="shared" si="288"/>
        <v/>
      </c>
      <c r="BR421" s="416" t="str">
        <f t="shared" si="289"/>
        <v/>
      </c>
      <c r="BS421" s="416" t="str">
        <f t="shared" si="290"/>
        <v/>
      </c>
      <c r="BT421" s="416" t="str">
        <f t="shared" si="291"/>
        <v/>
      </c>
      <c r="BU421" s="416" t="str">
        <f t="shared" si="292"/>
        <v/>
      </c>
      <c r="BV421" s="416" t="str">
        <f t="shared" si="293"/>
        <v/>
      </c>
      <c r="BW421" s="416" t="str">
        <f t="shared" si="294"/>
        <v/>
      </c>
      <c r="BX421" s="416" t="str">
        <f t="shared" si="295"/>
        <v/>
      </c>
      <c r="BY421" s="416" t="str">
        <f t="shared" si="296"/>
        <v/>
      </c>
      <c r="BZ421" s="416" t="str">
        <f t="shared" si="297"/>
        <v/>
      </c>
      <c r="CA421" s="416" t="str">
        <f t="shared" si="298"/>
        <v/>
      </c>
      <c r="CB421" s="416" t="str">
        <f t="shared" si="299"/>
        <v/>
      </c>
      <c r="CC421" s="416" t="str">
        <f t="shared" si="300"/>
        <v/>
      </c>
      <c r="CD421" s="416" t="str">
        <f t="shared" si="301"/>
        <v/>
      </c>
      <c r="CE421" s="416" t="str">
        <f t="shared" si="302"/>
        <v/>
      </c>
      <c r="CF421" s="416" t="str">
        <f t="shared" si="303"/>
        <v/>
      </c>
      <c r="CG421" s="416" t="str">
        <f t="shared" si="304"/>
        <v/>
      </c>
      <c r="CH421" s="416" t="str">
        <f t="shared" si="305"/>
        <v/>
      </c>
      <c r="CI421" s="416" t="str">
        <f t="shared" si="306"/>
        <v/>
      </c>
      <c r="CJ421" s="416" t="str">
        <f t="shared" si="307"/>
        <v/>
      </c>
      <c r="CK421" s="416" t="str">
        <f t="shared" si="308"/>
        <v/>
      </c>
    </row>
    <row r="422" spans="6:89">
      <c r="F422" s="3" t="e">
        <f t="shared" si="268"/>
        <v>#VALUE!</v>
      </c>
      <c r="G422" s="3" t="e">
        <f t="shared" si="309"/>
        <v>#VALUE!</v>
      </c>
      <c r="H422" s="50" t="e">
        <f t="shared" si="310"/>
        <v>#VALUE!</v>
      </c>
      <c r="I422" s="50" t="e">
        <f t="shared" si="311"/>
        <v>#VALUE!</v>
      </c>
      <c r="J422" s="3" t="e" cm="1">
        <f t="array" ref="J422">_xlfn.TEXTSPLIT(I422,CHAR(10),,TRUE,0)</f>
        <v>#VALUE!</v>
      </c>
      <c r="AX422" s="416" t="e">
        <f t="shared" si="269"/>
        <v>#VALUE!</v>
      </c>
      <c r="AY422" s="416" t="str">
        <f t="shared" si="270"/>
        <v/>
      </c>
      <c r="AZ422" s="416" t="str">
        <f t="shared" si="271"/>
        <v/>
      </c>
      <c r="BA422" s="416" t="str">
        <f t="shared" si="272"/>
        <v/>
      </c>
      <c r="BB422" s="416" t="str">
        <f t="shared" si="273"/>
        <v/>
      </c>
      <c r="BC422" s="416" t="str">
        <f t="shared" si="274"/>
        <v/>
      </c>
      <c r="BD422" s="416" t="str">
        <f t="shared" si="275"/>
        <v/>
      </c>
      <c r="BE422" s="416" t="str">
        <f t="shared" si="276"/>
        <v/>
      </c>
      <c r="BF422" s="416" t="str">
        <f t="shared" si="277"/>
        <v/>
      </c>
      <c r="BG422" s="416" t="str">
        <f t="shared" si="278"/>
        <v/>
      </c>
      <c r="BH422" s="416" t="str">
        <f t="shared" si="279"/>
        <v/>
      </c>
      <c r="BI422" s="416" t="str">
        <f t="shared" si="280"/>
        <v/>
      </c>
      <c r="BJ422" s="416" t="str">
        <f t="shared" si="281"/>
        <v/>
      </c>
      <c r="BK422" s="416" t="str">
        <f t="shared" si="282"/>
        <v/>
      </c>
      <c r="BL422" s="416" t="str">
        <f t="shared" si="283"/>
        <v/>
      </c>
      <c r="BM422" s="416" t="str">
        <f t="shared" si="284"/>
        <v/>
      </c>
      <c r="BN422" s="416" t="str">
        <f t="shared" si="285"/>
        <v/>
      </c>
      <c r="BO422" s="416" t="str">
        <f t="shared" si="286"/>
        <v/>
      </c>
      <c r="BP422" s="416" t="str">
        <f t="shared" si="287"/>
        <v/>
      </c>
      <c r="BQ422" s="416" t="str">
        <f t="shared" si="288"/>
        <v/>
      </c>
      <c r="BR422" s="416" t="str">
        <f t="shared" si="289"/>
        <v/>
      </c>
      <c r="BS422" s="416" t="str">
        <f t="shared" si="290"/>
        <v/>
      </c>
      <c r="BT422" s="416" t="str">
        <f t="shared" si="291"/>
        <v/>
      </c>
      <c r="BU422" s="416" t="str">
        <f t="shared" si="292"/>
        <v/>
      </c>
      <c r="BV422" s="416" t="str">
        <f t="shared" si="293"/>
        <v/>
      </c>
      <c r="BW422" s="416" t="str">
        <f t="shared" si="294"/>
        <v/>
      </c>
      <c r="BX422" s="416" t="str">
        <f t="shared" si="295"/>
        <v/>
      </c>
      <c r="BY422" s="416" t="str">
        <f t="shared" si="296"/>
        <v/>
      </c>
      <c r="BZ422" s="416" t="str">
        <f t="shared" si="297"/>
        <v/>
      </c>
      <c r="CA422" s="416" t="str">
        <f t="shared" si="298"/>
        <v/>
      </c>
      <c r="CB422" s="416" t="str">
        <f t="shared" si="299"/>
        <v/>
      </c>
      <c r="CC422" s="416" t="str">
        <f t="shared" si="300"/>
        <v/>
      </c>
      <c r="CD422" s="416" t="str">
        <f t="shared" si="301"/>
        <v/>
      </c>
      <c r="CE422" s="416" t="str">
        <f t="shared" si="302"/>
        <v/>
      </c>
      <c r="CF422" s="416" t="str">
        <f t="shared" si="303"/>
        <v/>
      </c>
      <c r="CG422" s="416" t="str">
        <f t="shared" si="304"/>
        <v/>
      </c>
      <c r="CH422" s="416" t="str">
        <f t="shared" si="305"/>
        <v/>
      </c>
      <c r="CI422" s="416" t="str">
        <f t="shared" si="306"/>
        <v/>
      </c>
      <c r="CJ422" s="416" t="str">
        <f t="shared" si="307"/>
        <v/>
      </c>
      <c r="CK422" s="416" t="str">
        <f t="shared" si="308"/>
        <v/>
      </c>
    </row>
    <row r="423" spans="6:89">
      <c r="F423" s="3" t="e">
        <f t="shared" si="268"/>
        <v>#VALUE!</v>
      </c>
      <c r="G423" s="3" t="e">
        <f t="shared" si="309"/>
        <v>#VALUE!</v>
      </c>
      <c r="H423" s="50" t="e">
        <f t="shared" si="310"/>
        <v>#VALUE!</v>
      </c>
      <c r="I423" s="50" t="e">
        <f t="shared" si="311"/>
        <v>#VALUE!</v>
      </c>
      <c r="J423" s="3" t="e" cm="1">
        <f t="array" ref="J423">_xlfn.TEXTSPLIT(I423,CHAR(10),,TRUE,0)</f>
        <v>#VALUE!</v>
      </c>
      <c r="AX423" s="416" t="e">
        <f t="shared" si="269"/>
        <v>#VALUE!</v>
      </c>
      <c r="AY423" s="416" t="str">
        <f t="shared" si="270"/>
        <v/>
      </c>
      <c r="AZ423" s="416" t="str">
        <f t="shared" si="271"/>
        <v/>
      </c>
      <c r="BA423" s="416" t="str">
        <f t="shared" si="272"/>
        <v/>
      </c>
      <c r="BB423" s="416" t="str">
        <f t="shared" si="273"/>
        <v/>
      </c>
      <c r="BC423" s="416" t="str">
        <f t="shared" si="274"/>
        <v/>
      </c>
      <c r="BD423" s="416" t="str">
        <f t="shared" si="275"/>
        <v/>
      </c>
      <c r="BE423" s="416" t="str">
        <f t="shared" si="276"/>
        <v/>
      </c>
      <c r="BF423" s="416" t="str">
        <f t="shared" si="277"/>
        <v/>
      </c>
      <c r="BG423" s="416" t="str">
        <f t="shared" si="278"/>
        <v/>
      </c>
      <c r="BH423" s="416" t="str">
        <f t="shared" si="279"/>
        <v/>
      </c>
      <c r="BI423" s="416" t="str">
        <f t="shared" si="280"/>
        <v/>
      </c>
      <c r="BJ423" s="416" t="str">
        <f t="shared" si="281"/>
        <v/>
      </c>
      <c r="BK423" s="416" t="str">
        <f t="shared" si="282"/>
        <v/>
      </c>
      <c r="BL423" s="416" t="str">
        <f t="shared" si="283"/>
        <v/>
      </c>
      <c r="BM423" s="416" t="str">
        <f t="shared" si="284"/>
        <v/>
      </c>
      <c r="BN423" s="416" t="str">
        <f t="shared" si="285"/>
        <v/>
      </c>
      <c r="BO423" s="416" t="str">
        <f t="shared" si="286"/>
        <v/>
      </c>
      <c r="BP423" s="416" t="str">
        <f t="shared" si="287"/>
        <v/>
      </c>
      <c r="BQ423" s="416" t="str">
        <f t="shared" si="288"/>
        <v/>
      </c>
      <c r="BR423" s="416" t="str">
        <f t="shared" si="289"/>
        <v/>
      </c>
      <c r="BS423" s="416" t="str">
        <f t="shared" si="290"/>
        <v/>
      </c>
      <c r="BT423" s="416" t="str">
        <f t="shared" si="291"/>
        <v/>
      </c>
      <c r="BU423" s="416" t="str">
        <f t="shared" si="292"/>
        <v/>
      </c>
      <c r="BV423" s="416" t="str">
        <f t="shared" si="293"/>
        <v/>
      </c>
      <c r="BW423" s="416" t="str">
        <f t="shared" si="294"/>
        <v/>
      </c>
      <c r="BX423" s="416" t="str">
        <f t="shared" si="295"/>
        <v/>
      </c>
      <c r="BY423" s="416" t="str">
        <f t="shared" si="296"/>
        <v/>
      </c>
      <c r="BZ423" s="416" t="str">
        <f t="shared" si="297"/>
        <v/>
      </c>
      <c r="CA423" s="416" t="str">
        <f t="shared" si="298"/>
        <v/>
      </c>
      <c r="CB423" s="416" t="str">
        <f t="shared" si="299"/>
        <v/>
      </c>
      <c r="CC423" s="416" t="str">
        <f t="shared" si="300"/>
        <v/>
      </c>
      <c r="CD423" s="416" t="str">
        <f t="shared" si="301"/>
        <v/>
      </c>
      <c r="CE423" s="416" t="str">
        <f t="shared" si="302"/>
        <v/>
      </c>
      <c r="CF423" s="416" t="str">
        <f t="shared" si="303"/>
        <v/>
      </c>
      <c r="CG423" s="416" t="str">
        <f t="shared" si="304"/>
        <v/>
      </c>
      <c r="CH423" s="416" t="str">
        <f t="shared" si="305"/>
        <v/>
      </c>
      <c r="CI423" s="416" t="str">
        <f t="shared" si="306"/>
        <v/>
      </c>
      <c r="CJ423" s="416" t="str">
        <f t="shared" si="307"/>
        <v/>
      </c>
      <c r="CK423" s="416" t="str">
        <f t="shared" si="308"/>
        <v/>
      </c>
    </row>
    <row r="424" spans="6:89">
      <c r="F424" s="3" t="e">
        <f t="shared" si="268"/>
        <v>#VALUE!</v>
      </c>
      <c r="G424" s="3" t="e">
        <f t="shared" si="309"/>
        <v>#VALUE!</v>
      </c>
      <c r="H424" s="50" t="e">
        <f t="shared" si="310"/>
        <v>#VALUE!</v>
      </c>
      <c r="I424" s="50" t="e">
        <f t="shared" si="311"/>
        <v>#VALUE!</v>
      </c>
      <c r="J424" s="3" t="e" cm="1">
        <f t="array" ref="J424">_xlfn.TEXTSPLIT(I424,CHAR(10),,TRUE,0)</f>
        <v>#VALUE!</v>
      </c>
      <c r="AX424" s="416" t="e">
        <f t="shared" si="269"/>
        <v>#VALUE!</v>
      </c>
      <c r="AY424" s="416" t="str">
        <f t="shared" si="270"/>
        <v/>
      </c>
      <c r="AZ424" s="416" t="str">
        <f t="shared" si="271"/>
        <v/>
      </c>
      <c r="BA424" s="416" t="str">
        <f t="shared" si="272"/>
        <v/>
      </c>
      <c r="BB424" s="416" t="str">
        <f t="shared" si="273"/>
        <v/>
      </c>
      <c r="BC424" s="416" t="str">
        <f t="shared" si="274"/>
        <v/>
      </c>
      <c r="BD424" s="416" t="str">
        <f t="shared" si="275"/>
        <v/>
      </c>
      <c r="BE424" s="416" t="str">
        <f t="shared" si="276"/>
        <v/>
      </c>
      <c r="BF424" s="416" t="str">
        <f t="shared" si="277"/>
        <v/>
      </c>
      <c r="BG424" s="416" t="str">
        <f t="shared" si="278"/>
        <v/>
      </c>
      <c r="BH424" s="416" t="str">
        <f t="shared" si="279"/>
        <v/>
      </c>
      <c r="BI424" s="416" t="str">
        <f t="shared" si="280"/>
        <v/>
      </c>
      <c r="BJ424" s="416" t="str">
        <f t="shared" si="281"/>
        <v/>
      </c>
      <c r="BK424" s="416" t="str">
        <f t="shared" si="282"/>
        <v/>
      </c>
      <c r="BL424" s="416" t="str">
        <f t="shared" si="283"/>
        <v/>
      </c>
      <c r="BM424" s="416" t="str">
        <f t="shared" si="284"/>
        <v/>
      </c>
      <c r="BN424" s="416" t="str">
        <f t="shared" si="285"/>
        <v/>
      </c>
      <c r="BO424" s="416" t="str">
        <f t="shared" si="286"/>
        <v/>
      </c>
      <c r="BP424" s="416" t="str">
        <f t="shared" si="287"/>
        <v/>
      </c>
      <c r="BQ424" s="416" t="str">
        <f t="shared" si="288"/>
        <v/>
      </c>
      <c r="BR424" s="416" t="str">
        <f t="shared" si="289"/>
        <v/>
      </c>
      <c r="BS424" s="416" t="str">
        <f t="shared" si="290"/>
        <v/>
      </c>
      <c r="BT424" s="416" t="str">
        <f t="shared" si="291"/>
        <v/>
      </c>
      <c r="BU424" s="416" t="str">
        <f t="shared" si="292"/>
        <v/>
      </c>
      <c r="BV424" s="416" t="str">
        <f t="shared" si="293"/>
        <v/>
      </c>
      <c r="BW424" s="416" t="str">
        <f t="shared" si="294"/>
        <v/>
      </c>
      <c r="BX424" s="416" t="str">
        <f t="shared" si="295"/>
        <v/>
      </c>
      <c r="BY424" s="416" t="str">
        <f t="shared" si="296"/>
        <v/>
      </c>
      <c r="BZ424" s="416" t="str">
        <f t="shared" si="297"/>
        <v/>
      </c>
      <c r="CA424" s="416" t="str">
        <f t="shared" si="298"/>
        <v/>
      </c>
      <c r="CB424" s="416" t="str">
        <f t="shared" si="299"/>
        <v/>
      </c>
      <c r="CC424" s="416" t="str">
        <f t="shared" si="300"/>
        <v/>
      </c>
      <c r="CD424" s="416" t="str">
        <f t="shared" si="301"/>
        <v/>
      </c>
      <c r="CE424" s="416" t="str">
        <f t="shared" si="302"/>
        <v/>
      </c>
      <c r="CF424" s="416" t="str">
        <f t="shared" si="303"/>
        <v/>
      </c>
      <c r="CG424" s="416" t="str">
        <f t="shared" si="304"/>
        <v/>
      </c>
      <c r="CH424" s="416" t="str">
        <f t="shared" si="305"/>
        <v/>
      </c>
      <c r="CI424" s="416" t="str">
        <f t="shared" si="306"/>
        <v/>
      </c>
      <c r="CJ424" s="416" t="str">
        <f t="shared" si="307"/>
        <v/>
      </c>
      <c r="CK424" s="416" t="str">
        <f t="shared" si="308"/>
        <v/>
      </c>
    </row>
    <row r="425" spans="6:89">
      <c r="F425" s="3" t="e">
        <f t="shared" si="268"/>
        <v>#VALUE!</v>
      </c>
      <c r="G425" s="3" t="e">
        <f t="shared" si="309"/>
        <v>#VALUE!</v>
      </c>
      <c r="H425" s="50" t="e">
        <f t="shared" si="310"/>
        <v>#VALUE!</v>
      </c>
      <c r="I425" s="50" t="e">
        <f t="shared" si="311"/>
        <v>#VALUE!</v>
      </c>
      <c r="J425" s="3" t="e" cm="1">
        <f t="array" ref="J425">_xlfn.TEXTSPLIT(I425,CHAR(10),,TRUE,0)</f>
        <v>#VALUE!</v>
      </c>
      <c r="AX425" s="416" t="e">
        <f t="shared" si="269"/>
        <v>#VALUE!</v>
      </c>
      <c r="AY425" s="416" t="str">
        <f t="shared" si="270"/>
        <v/>
      </c>
      <c r="AZ425" s="416" t="str">
        <f t="shared" si="271"/>
        <v/>
      </c>
      <c r="BA425" s="416" t="str">
        <f t="shared" si="272"/>
        <v/>
      </c>
      <c r="BB425" s="416" t="str">
        <f t="shared" si="273"/>
        <v/>
      </c>
      <c r="BC425" s="416" t="str">
        <f t="shared" si="274"/>
        <v/>
      </c>
      <c r="BD425" s="416" t="str">
        <f t="shared" si="275"/>
        <v/>
      </c>
      <c r="BE425" s="416" t="str">
        <f t="shared" si="276"/>
        <v/>
      </c>
      <c r="BF425" s="416" t="str">
        <f t="shared" si="277"/>
        <v/>
      </c>
      <c r="BG425" s="416" t="str">
        <f t="shared" si="278"/>
        <v/>
      </c>
      <c r="BH425" s="416" t="str">
        <f t="shared" si="279"/>
        <v/>
      </c>
      <c r="BI425" s="416" t="str">
        <f t="shared" si="280"/>
        <v/>
      </c>
      <c r="BJ425" s="416" t="str">
        <f t="shared" si="281"/>
        <v/>
      </c>
      <c r="BK425" s="416" t="str">
        <f t="shared" si="282"/>
        <v/>
      </c>
      <c r="BL425" s="416" t="str">
        <f t="shared" si="283"/>
        <v/>
      </c>
      <c r="BM425" s="416" t="str">
        <f t="shared" si="284"/>
        <v/>
      </c>
      <c r="BN425" s="416" t="str">
        <f t="shared" si="285"/>
        <v/>
      </c>
      <c r="BO425" s="416" t="str">
        <f t="shared" si="286"/>
        <v/>
      </c>
      <c r="BP425" s="416" t="str">
        <f t="shared" si="287"/>
        <v/>
      </c>
      <c r="BQ425" s="416" t="str">
        <f t="shared" si="288"/>
        <v/>
      </c>
      <c r="BR425" s="416" t="str">
        <f t="shared" si="289"/>
        <v/>
      </c>
      <c r="BS425" s="416" t="str">
        <f t="shared" si="290"/>
        <v/>
      </c>
      <c r="BT425" s="416" t="str">
        <f t="shared" si="291"/>
        <v/>
      </c>
      <c r="BU425" s="416" t="str">
        <f t="shared" si="292"/>
        <v/>
      </c>
      <c r="BV425" s="416" t="str">
        <f t="shared" si="293"/>
        <v/>
      </c>
      <c r="BW425" s="416" t="str">
        <f t="shared" si="294"/>
        <v/>
      </c>
      <c r="BX425" s="416" t="str">
        <f t="shared" si="295"/>
        <v/>
      </c>
      <c r="BY425" s="416" t="str">
        <f t="shared" si="296"/>
        <v/>
      </c>
      <c r="BZ425" s="416" t="str">
        <f t="shared" si="297"/>
        <v/>
      </c>
      <c r="CA425" s="416" t="str">
        <f t="shared" si="298"/>
        <v/>
      </c>
      <c r="CB425" s="416" t="str">
        <f t="shared" si="299"/>
        <v/>
      </c>
      <c r="CC425" s="416" t="str">
        <f t="shared" si="300"/>
        <v/>
      </c>
      <c r="CD425" s="416" t="str">
        <f t="shared" si="301"/>
        <v/>
      </c>
      <c r="CE425" s="416" t="str">
        <f t="shared" si="302"/>
        <v/>
      </c>
      <c r="CF425" s="416" t="str">
        <f t="shared" si="303"/>
        <v/>
      </c>
      <c r="CG425" s="416" t="str">
        <f t="shared" si="304"/>
        <v/>
      </c>
      <c r="CH425" s="416" t="str">
        <f t="shared" si="305"/>
        <v/>
      </c>
      <c r="CI425" s="416" t="str">
        <f t="shared" si="306"/>
        <v/>
      </c>
      <c r="CJ425" s="416" t="str">
        <f t="shared" si="307"/>
        <v/>
      </c>
      <c r="CK425" s="416" t="str">
        <f t="shared" si="308"/>
        <v/>
      </c>
    </row>
    <row r="426" spans="6:89">
      <c r="F426" s="3" t="e">
        <f t="shared" si="268"/>
        <v>#VALUE!</v>
      </c>
      <c r="G426" s="3" t="e">
        <f t="shared" si="309"/>
        <v>#VALUE!</v>
      </c>
      <c r="H426" s="50" t="e">
        <f t="shared" si="310"/>
        <v>#VALUE!</v>
      </c>
      <c r="I426" s="50" t="e">
        <f t="shared" si="311"/>
        <v>#VALUE!</v>
      </c>
      <c r="J426" s="3" t="e" cm="1">
        <f t="array" ref="J426">_xlfn.TEXTSPLIT(I426,CHAR(10),,TRUE,0)</f>
        <v>#VALUE!</v>
      </c>
      <c r="AX426" s="416" t="e">
        <f t="shared" si="269"/>
        <v>#VALUE!</v>
      </c>
      <c r="AY426" s="416" t="str">
        <f t="shared" si="270"/>
        <v/>
      </c>
      <c r="AZ426" s="416" t="str">
        <f t="shared" si="271"/>
        <v/>
      </c>
      <c r="BA426" s="416" t="str">
        <f t="shared" si="272"/>
        <v/>
      </c>
      <c r="BB426" s="416" t="str">
        <f t="shared" si="273"/>
        <v/>
      </c>
      <c r="BC426" s="416" t="str">
        <f t="shared" si="274"/>
        <v/>
      </c>
      <c r="BD426" s="416" t="str">
        <f t="shared" si="275"/>
        <v/>
      </c>
      <c r="BE426" s="416" t="str">
        <f t="shared" si="276"/>
        <v/>
      </c>
      <c r="BF426" s="416" t="str">
        <f t="shared" si="277"/>
        <v/>
      </c>
      <c r="BG426" s="416" t="str">
        <f t="shared" si="278"/>
        <v/>
      </c>
      <c r="BH426" s="416" t="str">
        <f t="shared" si="279"/>
        <v/>
      </c>
      <c r="BI426" s="416" t="str">
        <f t="shared" si="280"/>
        <v/>
      </c>
      <c r="BJ426" s="416" t="str">
        <f t="shared" si="281"/>
        <v/>
      </c>
      <c r="BK426" s="416" t="str">
        <f t="shared" si="282"/>
        <v/>
      </c>
      <c r="BL426" s="416" t="str">
        <f t="shared" si="283"/>
        <v/>
      </c>
      <c r="BM426" s="416" t="str">
        <f t="shared" si="284"/>
        <v/>
      </c>
      <c r="BN426" s="416" t="str">
        <f t="shared" si="285"/>
        <v/>
      </c>
      <c r="BO426" s="416" t="str">
        <f t="shared" si="286"/>
        <v/>
      </c>
      <c r="BP426" s="416" t="str">
        <f t="shared" si="287"/>
        <v/>
      </c>
      <c r="BQ426" s="416" t="str">
        <f t="shared" si="288"/>
        <v/>
      </c>
      <c r="BR426" s="416" t="str">
        <f t="shared" si="289"/>
        <v/>
      </c>
      <c r="BS426" s="416" t="str">
        <f t="shared" si="290"/>
        <v/>
      </c>
      <c r="BT426" s="416" t="str">
        <f t="shared" si="291"/>
        <v/>
      </c>
      <c r="BU426" s="416" t="str">
        <f t="shared" si="292"/>
        <v/>
      </c>
      <c r="BV426" s="416" t="str">
        <f t="shared" si="293"/>
        <v/>
      </c>
      <c r="BW426" s="416" t="str">
        <f t="shared" si="294"/>
        <v/>
      </c>
      <c r="BX426" s="416" t="str">
        <f t="shared" si="295"/>
        <v/>
      </c>
      <c r="BY426" s="416" t="str">
        <f t="shared" si="296"/>
        <v/>
      </c>
      <c r="BZ426" s="416" t="str">
        <f t="shared" si="297"/>
        <v/>
      </c>
      <c r="CA426" s="416" t="str">
        <f t="shared" si="298"/>
        <v/>
      </c>
      <c r="CB426" s="416" t="str">
        <f t="shared" si="299"/>
        <v/>
      </c>
      <c r="CC426" s="416" t="str">
        <f t="shared" si="300"/>
        <v/>
      </c>
      <c r="CD426" s="416" t="str">
        <f t="shared" si="301"/>
        <v/>
      </c>
      <c r="CE426" s="416" t="str">
        <f t="shared" si="302"/>
        <v/>
      </c>
      <c r="CF426" s="416" t="str">
        <f t="shared" si="303"/>
        <v/>
      </c>
      <c r="CG426" s="416" t="str">
        <f t="shared" si="304"/>
        <v/>
      </c>
      <c r="CH426" s="416" t="str">
        <f t="shared" si="305"/>
        <v/>
      </c>
      <c r="CI426" s="416" t="str">
        <f t="shared" si="306"/>
        <v/>
      </c>
      <c r="CJ426" s="416" t="str">
        <f t="shared" si="307"/>
        <v/>
      </c>
      <c r="CK426" s="416" t="str">
        <f t="shared" si="308"/>
        <v/>
      </c>
    </row>
    <row r="427" spans="6:89">
      <c r="F427" s="3" t="e">
        <f t="shared" si="268"/>
        <v>#VALUE!</v>
      </c>
      <c r="G427" s="3" t="e">
        <f t="shared" si="309"/>
        <v>#VALUE!</v>
      </c>
      <c r="H427" s="50" t="e">
        <f t="shared" si="310"/>
        <v>#VALUE!</v>
      </c>
      <c r="I427" s="50" t="e">
        <f t="shared" si="311"/>
        <v>#VALUE!</v>
      </c>
      <c r="J427" s="3" t="e" cm="1">
        <f t="array" ref="J427">_xlfn.TEXTSPLIT(I427,CHAR(10),,TRUE,0)</f>
        <v>#VALUE!</v>
      </c>
      <c r="AX427" s="416" t="e">
        <f t="shared" si="269"/>
        <v>#VALUE!</v>
      </c>
      <c r="AY427" s="416" t="str">
        <f t="shared" si="270"/>
        <v/>
      </c>
      <c r="AZ427" s="416" t="str">
        <f t="shared" si="271"/>
        <v/>
      </c>
      <c r="BA427" s="416" t="str">
        <f t="shared" si="272"/>
        <v/>
      </c>
      <c r="BB427" s="416" t="str">
        <f t="shared" si="273"/>
        <v/>
      </c>
      <c r="BC427" s="416" t="str">
        <f t="shared" si="274"/>
        <v/>
      </c>
      <c r="BD427" s="416" t="str">
        <f t="shared" si="275"/>
        <v/>
      </c>
      <c r="BE427" s="416" t="str">
        <f t="shared" si="276"/>
        <v/>
      </c>
      <c r="BF427" s="416" t="str">
        <f t="shared" si="277"/>
        <v/>
      </c>
      <c r="BG427" s="416" t="str">
        <f t="shared" si="278"/>
        <v/>
      </c>
      <c r="BH427" s="416" t="str">
        <f t="shared" si="279"/>
        <v/>
      </c>
      <c r="BI427" s="416" t="str">
        <f t="shared" si="280"/>
        <v/>
      </c>
      <c r="BJ427" s="416" t="str">
        <f t="shared" si="281"/>
        <v/>
      </c>
      <c r="BK427" s="416" t="str">
        <f t="shared" si="282"/>
        <v/>
      </c>
      <c r="BL427" s="416" t="str">
        <f t="shared" si="283"/>
        <v/>
      </c>
      <c r="BM427" s="416" t="str">
        <f t="shared" si="284"/>
        <v/>
      </c>
      <c r="BN427" s="416" t="str">
        <f t="shared" si="285"/>
        <v/>
      </c>
      <c r="BO427" s="416" t="str">
        <f t="shared" si="286"/>
        <v/>
      </c>
      <c r="BP427" s="416" t="str">
        <f t="shared" si="287"/>
        <v/>
      </c>
      <c r="BQ427" s="416" t="str">
        <f t="shared" si="288"/>
        <v/>
      </c>
      <c r="BR427" s="416" t="str">
        <f t="shared" si="289"/>
        <v/>
      </c>
      <c r="BS427" s="416" t="str">
        <f t="shared" si="290"/>
        <v/>
      </c>
      <c r="BT427" s="416" t="str">
        <f t="shared" si="291"/>
        <v/>
      </c>
      <c r="BU427" s="416" t="str">
        <f t="shared" si="292"/>
        <v/>
      </c>
      <c r="BV427" s="416" t="str">
        <f t="shared" si="293"/>
        <v/>
      </c>
      <c r="BW427" s="416" t="str">
        <f t="shared" si="294"/>
        <v/>
      </c>
      <c r="BX427" s="416" t="str">
        <f t="shared" si="295"/>
        <v/>
      </c>
      <c r="BY427" s="416" t="str">
        <f t="shared" si="296"/>
        <v/>
      </c>
      <c r="BZ427" s="416" t="str">
        <f t="shared" si="297"/>
        <v/>
      </c>
      <c r="CA427" s="416" t="str">
        <f t="shared" si="298"/>
        <v/>
      </c>
      <c r="CB427" s="416" t="str">
        <f t="shared" si="299"/>
        <v/>
      </c>
      <c r="CC427" s="416" t="str">
        <f t="shared" si="300"/>
        <v/>
      </c>
      <c r="CD427" s="416" t="str">
        <f t="shared" si="301"/>
        <v/>
      </c>
      <c r="CE427" s="416" t="str">
        <f t="shared" si="302"/>
        <v/>
      </c>
      <c r="CF427" s="416" t="str">
        <f t="shared" si="303"/>
        <v/>
      </c>
      <c r="CG427" s="416" t="str">
        <f t="shared" si="304"/>
        <v/>
      </c>
      <c r="CH427" s="416" t="str">
        <f t="shared" si="305"/>
        <v/>
      </c>
      <c r="CI427" s="416" t="str">
        <f t="shared" si="306"/>
        <v/>
      </c>
      <c r="CJ427" s="416" t="str">
        <f t="shared" si="307"/>
        <v/>
      </c>
      <c r="CK427" s="416" t="str">
        <f t="shared" si="308"/>
        <v/>
      </c>
    </row>
    <row r="428" spans="6:89">
      <c r="F428" s="3" t="e">
        <f t="shared" si="268"/>
        <v>#VALUE!</v>
      </c>
      <c r="G428" s="3" t="e">
        <f t="shared" si="309"/>
        <v>#VALUE!</v>
      </c>
      <c r="H428" s="50" t="e">
        <f t="shared" si="310"/>
        <v>#VALUE!</v>
      </c>
      <c r="I428" s="50" t="e">
        <f t="shared" si="311"/>
        <v>#VALUE!</v>
      </c>
      <c r="J428" s="3" t="e" cm="1">
        <f t="array" ref="J428">_xlfn.TEXTSPLIT(I428,CHAR(10),,TRUE,0)</f>
        <v>#VALUE!</v>
      </c>
      <c r="AX428" s="416" t="e">
        <f t="shared" si="269"/>
        <v>#VALUE!</v>
      </c>
      <c r="AY428" s="416" t="str">
        <f t="shared" si="270"/>
        <v/>
      </c>
      <c r="AZ428" s="416" t="str">
        <f t="shared" si="271"/>
        <v/>
      </c>
      <c r="BA428" s="416" t="str">
        <f t="shared" si="272"/>
        <v/>
      </c>
      <c r="BB428" s="416" t="str">
        <f t="shared" si="273"/>
        <v/>
      </c>
      <c r="BC428" s="416" t="str">
        <f t="shared" si="274"/>
        <v/>
      </c>
      <c r="BD428" s="416" t="str">
        <f t="shared" si="275"/>
        <v/>
      </c>
      <c r="BE428" s="416" t="str">
        <f t="shared" si="276"/>
        <v/>
      </c>
      <c r="BF428" s="416" t="str">
        <f t="shared" si="277"/>
        <v/>
      </c>
      <c r="BG428" s="416" t="str">
        <f t="shared" si="278"/>
        <v/>
      </c>
      <c r="BH428" s="416" t="str">
        <f t="shared" si="279"/>
        <v/>
      </c>
      <c r="BI428" s="416" t="str">
        <f t="shared" si="280"/>
        <v/>
      </c>
      <c r="BJ428" s="416" t="str">
        <f t="shared" si="281"/>
        <v/>
      </c>
      <c r="BK428" s="416" t="str">
        <f t="shared" si="282"/>
        <v/>
      </c>
      <c r="BL428" s="416" t="str">
        <f t="shared" si="283"/>
        <v/>
      </c>
      <c r="BM428" s="416" t="str">
        <f t="shared" si="284"/>
        <v/>
      </c>
      <c r="BN428" s="416" t="str">
        <f t="shared" si="285"/>
        <v/>
      </c>
      <c r="BO428" s="416" t="str">
        <f t="shared" si="286"/>
        <v/>
      </c>
      <c r="BP428" s="416" t="str">
        <f t="shared" si="287"/>
        <v/>
      </c>
      <c r="BQ428" s="416" t="str">
        <f t="shared" si="288"/>
        <v/>
      </c>
      <c r="BR428" s="416" t="str">
        <f t="shared" si="289"/>
        <v/>
      </c>
      <c r="BS428" s="416" t="str">
        <f t="shared" si="290"/>
        <v/>
      </c>
      <c r="BT428" s="416" t="str">
        <f t="shared" si="291"/>
        <v/>
      </c>
      <c r="BU428" s="416" t="str">
        <f t="shared" si="292"/>
        <v/>
      </c>
      <c r="BV428" s="416" t="str">
        <f t="shared" si="293"/>
        <v/>
      </c>
      <c r="BW428" s="416" t="str">
        <f t="shared" si="294"/>
        <v/>
      </c>
      <c r="BX428" s="416" t="str">
        <f t="shared" si="295"/>
        <v/>
      </c>
      <c r="BY428" s="416" t="str">
        <f t="shared" si="296"/>
        <v/>
      </c>
      <c r="BZ428" s="416" t="str">
        <f t="shared" si="297"/>
        <v/>
      </c>
      <c r="CA428" s="416" t="str">
        <f t="shared" si="298"/>
        <v/>
      </c>
      <c r="CB428" s="416" t="str">
        <f t="shared" si="299"/>
        <v/>
      </c>
      <c r="CC428" s="416" t="str">
        <f t="shared" si="300"/>
        <v/>
      </c>
      <c r="CD428" s="416" t="str">
        <f t="shared" si="301"/>
        <v/>
      </c>
      <c r="CE428" s="416" t="str">
        <f t="shared" si="302"/>
        <v/>
      </c>
      <c r="CF428" s="416" t="str">
        <f t="shared" si="303"/>
        <v/>
      </c>
      <c r="CG428" s="416" t="str">
        <f t="shared" si="304"/>
        <v/>
      </c>
      <c r="CH428" s="416" t="str">
        <f t="shared" si="305"/>
        <v/>
      </c>
      <c r="CI428" s="416" t="str">
        <f t="shared" si="306"/>
        <v/>
      </c>
      <c r="CJ428" s="416" t="str">
        <f t="shared" si="307"/>
        <v/>
      </c>
      <c r="CK428" s="416" t="str">
        <f t="shared" si="308"/>
        <v/>
      </c>
    </row>
    <row r="429" spans="6:89">
      <c r="F429" s="3" t="e">
        <f t="shared" si="268"/>
        <v>#VALUE!</v>
      </c>
      <c r="G429" s="3" t="e">
        <f t="shared" si="309"/>
        <v>#VALUE!</v>
      </c>
      <c r="H429" s="50" t="e">
        <f t="shared" si="310"/>
        <v>#VALUE!</v>
      </c>
      <c r="I429" s="50" t="e">
        <f t="shared" si="311"/>
        <v>#VALUE!</v>
      </c>
      <c r="J429" s="3" t="e" cm="1">
        <f t="array" ref="J429">_xlfn.TEXTSPLIT(I429,CHAR(10),,TRUE,0)</f>
        <v>#VALUE!</v>
      </c>
      <c r="AX429" s="416" t="e">
        <f t="shared" si="269"/>
        <v>#VALUE!</v>
      </c>
      <c r="AY429" s="416" t="str">
        <f t="shared" si="270"/>
        <v/>
      </c>
      <c r="AZ429" s="416" t="str">
        <f t="shared" si="271"/>
        <v/>
      </c>
      <c r="BA429" s="416" t="str">
        <f t="shared" si="272"/>
        <v/>
      </c>
      <c r="BB429" s="416" t="str">
        <f t="shared" si="273"/>
        <v/>
      </c>
      <c r="BC429" s="416" t="str">
        <f t="shared" si="274"/>
        <v/>
      </c>
      <c r="BD429" s="416" t="str">
        <f t="shared" si="275"/>
        <v/>
      </c>
      <c r="BE429" s="416" t="str">
        <f t="shared" si="276"/>
        <v/>
      </c>
      <c r="BF429" s="416" t="str">
        <f t="shared" si="277"/>
        <v/>
      </c>
      <c r="BG429" s="416" t="str">
        <f t="shared" si="278"/>
        <v/>
      </c>
      <c r="BH429" s="416" t="str">
        <f t="shared" si="279"/>
        <v/>
      </c>
      <c r="BI429" s="416" t="str">
        <f t="shared" si="280"/>
        <v/>
      </c>
      <c r="BJ429" s="416" t="str">
        <f t="shared" si="281"/>
        <v/>
      </c>
      <c r="BK429" s="416" t="str">
        <f t="shared" si="282"/>
        <v/>
      </c>
      <c r="BL429" s="416" t="str">
        <f t="shared" si="283"/>
        <v/>
      </c>
      <c r="BM429" s="416" t="str">
        <f t="shared" si="284"/>
        <v/>
      </c>
      <c r="BN429" s="416" t="str">
        <f t="shared" si="285"/>
        <v/>
      </c>
      <c r="BO429" s="416" t="str">
        <f t="shared" si="286"/>
        <v/>
      </c>
      <c r="BP429" s="416" t="str">
        <f t="shared" si="287"/>
        <v/>
      </c>
      <c r="BQ429" s="416" t="str">
        <f t="shared" si="288"/>
        <v/>
      </c>
      <c r="BR429" s="416" t="str">
        <f t="shared" si="289"/>
        <v/>
      </c>
      <c r="BS429" s="416" t="str">
        <f t="shared" si="290"/>
        <v/>
      </c>
      <c r="BT429" s="416" t="str">
        <f t="shared" si="291"/>
        <v/>
      </c>
      <c r="BU429" s="416" t="str">
        <f t="shared" si="292"/>
        <v/>
      </c>
      <c r="BV429" s="416" t="str">
        <f t="shared" si="293"/>
        <v/>
      </c>
      <c r="BW429" s="416" t="str">
        <f t="shared" si="294"/>
        <v/>
      </c>
      <c r="BX429" s="416" t="str">
        <f t="shared" si="295"/>
        <v/>
      </c>
      <c r="BY429" s="416" t="str">
        <f t="shared" si="296"/>
        <v/>
      </c>
      <c r="BZ429" s="416" t="str">
        <f t="shared" si="297"/>
        <v/>
      </c>
      <c r="CA429" s="416" t="str">
        <f t="shared" si="298"/>
        <v/>
      </c>
      <c r="CB429" s="416" t="str">
        <f t="shared" si="299"/>
        <v/>
      </c>
      <c r="CC429" s="416" t="str">
        <f t="shared" si="300"/>
        <v/>
      </c>
      <c r="CD429" s="416" t="str">
        <f t="shared" si="301"/>
        <v/>
      </c>
      <c r="CE429" s="416" t="str">
        <f t="shared" si="302"/>
        <v/>
      </c>
      <c r="CF429" s="416" t="str">
        <f t="shared" si="303"/>
        <v/>
      </c>
      <c r="CG429" s="416" t="str">
        <f t="shared" si="304"/>
        <v/>
      </c>
      <c r="CH429" s="416" t="str">
        <f t="shared" si="305"/>
        <v/>
      </c>
      <c r="CI429" s="416" t="str">
        <f t="shared" si="306"/>
        <v/>
      </c>
      <c r="CJ429" s="416" t="str">
        <f t="shared" si="307"/>
        <v/>
      </c>
      <c r="CK429" s="416" t="str">
        <f t="shared" si="308"/>
        <v/>
      </c>
    </row>
    <row r="430" spans="6:89">
      <c r="F430" s="3" t="e">
        <f t="shared" si="268"/>
        <v>#VALUE!</v>
      </c>
      <c r="G430" s="3" t="e">
        <f t="shared" si="309"/>
        <v>#VALUE!</v>
      </c>
      <c r="H430" s="50" t="e">
        <f t="shared" si="310"/>
        <v>#VALUE!</v>
      </c>
      <c r="I430" s="50" t="e">
        <f t="shared" si="311"/>
        <v>#VALUE!</v>
      </c>
      <c r="J430" s="3" t="e" cm="1">
        <f t="array" ref="J430">_xlfn.TEXTSPLIT(I430,CHAR(10),,TRUE,0)</f>
        <v>#VALUE!</v>
      </c>
      <c r="AX430" s="416" t="e">
        <f t="shared" si="269"/>
        <v>#VALUE!</v>
      </c>
      <c r="AY430" s="416" t="str">
        <f t="shared" si="270"/>
        <v/>
      </c>
      <c r="AZ430" s="416" t="str">
        <f t="shared" si="271"/>
        <v/>
      </c>
      <c r="BA430" s="416" t="str">
        <f t="shared" si="272"/>
        <v/>
      </c>
      <c r="BB430" s="416" t="str">
        <f t="shared" si="273"/>
        <v/>
      </c>
      <c r="BC430" s="416" t="str">
        <f t="shared" si="274"/>
        <v/>
      </c>
      <c r="BD430" s="416" t="str">
        <f t="shared" si="275"/>
        <v/>
      </c>
      <c r="BE430" s="416" t="str">
        <f t="shared" si="276"/>
        <v/>
      </c>
      <c r="BF430" s="416" t="str">
        <f t="shared" si="277"/>
        <v/>
      </c>
      <c r="BG430" s="416" t="str">
        <f t="shared" si="278"/>
        <v/>
      </c>
      <c r="BH430" s="416" t="str">
        <f t="shared" si="279"/>
        <v/>
      </c>
      <c r="BI430" s="416" t="str">
        <f t="shared" si="280"/>
        <v/>
      </c>
      <c r="BJ430" s="416" t="str">
        <f t="shared" si="281"/>
        <v/>
      </c>
      <c r="BK430" s="416" t="str">
        <f t="shared" si="282"/>
        <v/>
      </c>
      <c r="BL430" s="416" t="str">
        <f t="shared" si="283"/>
        <v/>
      </c>
      <c r="BM430" s="416" t="str">
        <f t="shared" si="284"/>
        <v/>
      </c>
      <c r="BN430" s="416" t="str">
        <f t="shared" si="285"/>
        <v/>
      </c>
      <c r="BO430" s="416" t="str">
        <f t="shared" si="286"/>
        <v/>
      </c>
      <c r="BP430" s="416" t="str">
        <f t="shared" si="287"/>
        <v/>
      </c>
      <c r="BQ430" s="416" t="str">
        <f t="shared" si="288"/>
        <v/>
      </c>
      <c r="BR430" s="416" t="str">
        <f t="shared" si="289"/>
        <v/>
      </c>
      <c r="BS430" s="416" t="str">
        <f t="shared" si="290"/>
        <v/>
      </c>
      <c r="BT430" s="416" t="str">
        <f t="shared" si="291"/>
        <v/>
      </c>
      <c r="BU430" s="416" t="str">
        <f t="shared" si="292"/>
        <v/>
      </c>
      <c r="BV430" s="416" t="str">
        <f t="shared" si="293"/>
        <v/>
      </c>
      <c r="BW430" s="416" t="str">
        <f t="shared" si="294"/>
        <v/>
      </c>
      <c r="BX430" s="416" t="str">
        <f t="shared" si="295"/>
        <v/>
      </c>
      <c r="BY430" s="416" t="str">
        <f t="shared" si="296"/>
        <v/>
      </c>
      <c r="BZ430" s="416" t="str">
        <f t="shared" si="297"/>
        <v/>
      </c>
      <c r="CA430" s="416" t="str">
        <f t="shared" si="298"/>
        <v/>
      </c>
      <c r="CB430" s="416" t="str">
        <f t="shared" si="299"/>
        <v/>
      </c>
      <c r="CC430" s="416" t="str">
        <f t="shared" si="300"/>
        <v/>
      </c>
      <c r="CD430" s="416" t="str">
        <f t="shared" si="301"/>
        <v/>
      </c>
      <c r="CE430" s="416" t="str">
        <f t="shared" si="302"/>
        <v/>
      </c>
      <c r="CF430" s="416" t="str">
        <f t="shared" si="303"/>
        <v/>
      </c>
      <c r="CG430" s="416" t="str">
        <f t="shared" si="304"/>
        <v/>
      </c>
      <c r="CH430" s="416" t="str">
        <f t="shared" si="305"/>
        <v/>
      </c>
      <c r="CI430" s="416" t="str">
        <f t="shared" si="306"/>
        <v/>
      </c>
      <c r="CJ430" s="416" t="str">
        <f t="shared" si="307"/>
        <v/>
      </c>
      <c r="CK430" s="416" t="str">
        <f t="shared" si="308"/>
        <v/>
      </c>
    </row>
    <row r="431" spans="6:89">
      <c r="F431" s="3" t="e">
        <f t="shared" si="268"/>
        <v>#VALUE!</v>
      </c>
      <c r="G431" s="3" t="e">
        <f t="shared" si="309"/>
        <v>#VALUE!</v>
      </c>
      <c r="H431" s="50" t="e">
        <f t="shared" si="310"/>
        <v>#VALUE!</v>
      </c>
      <c r="I431" s="50" t="e">
        <f t="shared" si="311"/>
        <v>#VALUE!</v>
      </c>
      <c r="J431" s="3" t="e" cm="1">
        <f t="array" ref="J431">_xlfn.TEXTSPLIT(I431,CHAR(10),,TRUE,0)</f>
        <v>#VALUE!</v>
      </c>
      <c r="AX431" s="416" t="e">
        <f t="shared" si="269"/>
        <v>#VALUE!</v>
      </c>
      <c r="AY431" s="416" t="str">
        <f t="shared" si="270"/>
        <v/>
      </c>
      <c r="AZ431" s="416" t="str">
        <f t="shared" si="271"/>
        <v/>
      </c>
      <c r="BA431" s="416" t="str">
        <f t="shared" si="272"/>
        <v/>
      </c>
      <c r="BB431" s="416" t="str">
        <f t="shared" si="273"/>
        <v/>
      </c>
      <c r="BC431" s="416" t="str">
        <f t="shared" si="274"/>
        <v/>
      </c>
      <c r="BD431" s="416" t="str">
        <f t="shared" si="275"/>
        <v/>
      </c>
      <c r="BE431" s="416" t="str">
        <f t="shared" si="276"/>
        <v/>
      </c>
      <c r="BF431" s="416" t="str">
        <f t="shared" si="277"/>
        <v/>
      </c>
      <c r="BG431" s="416" t="str">
        <f t="shared" si="278"/>
        <v/>
      </c>
      <c r="BH431" s="416" t="str">
        <f t="shared" si="279"/>
        <v/>
      </c>
      <c r="BI431" s="416" t="str">
        <f t="shared" si="280"/>
        <v/>
      </c>
      <c r="BJ431" s="416" t="str">
        <f t="shared" si="281"/>
        <v/>
      </c>
      <c r="BK431" s="416" t="str">
        <f t="shared" si="282"/>
        <v/>
      </c>
      <c r="BL431" s="416" t="str">
        <f t="shared" si="283"/>
        <v/>
      </c>
      <c r="BM431" s="416" t="str">
        <f t="shared" si="284"/>
        <v/>
      </c>
      <c r="BN431" s="416" t="str">
        <f t="shared" si="285"/>
        <v/>
      </c>
      <c r="BO431" s="416" t="str">
        <f t="shared" si="286"/>
        <v/>
      </c>
      <c r="BP431" s="416" t="str">
        <f t="shared" si="287"/>
        <v/>
      </c>
      <c r="BQ431" s="416" t="str">
        <f t="shared" si="288"/>
        <v/>
      </c>
      <c r="BR431" s="416" t="str">
        <f t="shared" si="289"/>
        <v/>
      </c>
      <c r="BS431" s="416" t="str">
        <f t="shared" si="290"/>
        <v/>
      </c>
      <c r="BT431" s="416" t="str">
        <f t="shared" si="291"/>
        <v/>
      </c>
      <c r="BU431" s="416" t="str">
        <f t="shared" si="292"/>
        <v/>
      </c>
      <c r="BV431" s="416" t="str">
        <f t="shared" si="293"/>
        <v/>
      </c>
      <c r="BW431" s="416" t="str">
        <f t="shared" si="294"/>
        <v/>
      </c>
      <c r="BX431" s="416" t="str">
        <f t="shared" si="295"/>
        <v/>
      </c>
      <c r="BY431" s="416" t="str">
        <f t="shared" si="296"/>
        <v/>
      </c>
      <c r="BZ431" s="416" t="str">
        <f t="shared" si="297"/>
        <v/>
      </c>
      <c r="CA431" s="416" t="str">
        <f t="shared" si="298"/>
        <v/>
      </c>
      <c r="CB431" s="416" t="str">
        <f t="shared" si="299"/>
        <v/>
      </c>
      <c r="CC431" s="416" t="str">
        <f t="shared" si="300"/>
        <v/>
      </c>
      <c r="CD431" s="416" t="str">
        <f t="shared" si="301"/>
        <v/>
      </c>
      <c r="CE431" s="416" t="str">
        <f t="shared" si="302"/>
        <v/>
      </c>
      <c r="CF431" s="416" t="str">
        <f t="shared" si="303"/>
        <v/>
      </c>
      <c r="CG431" s="416" t="str">
        <f t="shared" si="304"/>
        <v/>
      </c>
      <c r="CH431" s="416" t="str">
        <f t="shared" si="305"/>
        <v/>
      </c>
      <c r="CI431" s="416" t="str">
        <f t="shared" si="306"/>
        <v/>
      </c>
      <c r="CJ431" s="416" t="str">
        <f t="shared" si="307"/>
        <v/>
      </c>
      <c r="CK431" s="416" t="str">
        <f t="shared" si="308"/>
        <v/>
      </c>
    </row>
    <row r="432" spans="6:89">
      <c r="F432" s="3" t="e">
        <f t="shared" si="268"/>
        <v>#VALUE!</v>
      </c>
      <c r="G432" s="3" t="e">
        <f t="shared" si="309"/>
        <v>#VALUE!</v>
      </c>
      <c r="H432" s="50" t="e">
        <f t="shared" si="310"/>
        <v>#VALUE!</v>
      </c>
      <c r="I432" s="50" t="e">
        <f t="shared" si="311"/>
        <v>#VALUE!</v>
      </c>
      <c r="J432" s="3" t="e" cm="1">
        <f t="array" ref="J432">_xlfn.TEXTSPLIT(I432,CHAR(10),,TRUE,0)</f>
        <v>#VALUE!</v>
      </c>
      <c r="AX432" s="416" t="e">
        <f t="shared" si="269"/>
        <v>#VALUE!</v>
      </c>
      <c r="AY432" s="416" t="str">
        <f t="shared" si="270"/>
        <v/>
      </c>
      <c r="AZ432" s="416" t="str">
        <f t="shared" si="271"/>
        <v/>
      </c>
      <c r="BA432" s="416" t="str">
        <f t="shared" si="272"/>
        <v/>
      </c>
      <c r="BB432" s="416" t="str">
        <f t="shared" si="273"/>
        <v/>
      </c>
      <c r="BC432" s="416" t="str">
        <f t="shared" si="274"/>
        <v/>
      </c>
      <c r="BD432" s="416" t="str">
        <f t="shared" si="275"/>
        <v/>
      </c>
      <c r="BE432" s="416" t="str">
        <f t="shared" si="276"/>
        <v/>
      </c>
      <c r="BF432" s="416" t="str">
        <f t="shared" si="277"/>
        <v/>
      </c>
      <c r="BG432" s="416" t="str">
        <f t="shared" si="278"/>
        <v/>
      </c>
      <c r="BH432" s="416" t="str">
        <f t="shared" si="279"/>
        <v/>
      </c>
      <c r="BI432" s="416" t="str">
        <f t="shared" si="280"/>
        <v/>
      </c>
      <c r="BJ432" s="416" t="str">
        <f t="shared" si="281"/>
        <v/>
      </c>
      <c r="BK432" s="416" t="str">
        <f t="shared" si="282"/>
        <v/>
      </c>
      <c r="BL432" s="416" t="str">
        <f t="shared" si="283"/>
        <v/>
      </c>
      <c r="BM432" s="416" t="str">
        <f t="shared" si="284"/>
        <v/>
      </c>
      <c r="BN432" s="416" t="str">
        <f t="shared" si="285"/>
        <v/>
      </c>
      <c r="BO432" s="416" t="str">
        <f t="shared" si="286"/>
        <v/>
      </c>
      <c r="BP432" s="416" t="str">
        <f t="shared" si="287"/>
        <v/>
      </c>
      <c r="BQ432" s="416" t="str">
        <f t="shared" si="288"/>
        <v/>
      </c>
      <c r="BR432" s="416" t="str">
        <f t="shared" si="289"/>
        <v/>
      </c>
      <c r="BS432" s="416" t="str">
        <f t="shared" si="290"/>
        <v/>
      </c>
      <c r="BT432" s="416" t="str">
        <f t="shared" si="291"/>
        <v/>
      </c>
      <c r="BU432" s="416" t="str">
        <f t="shared" si="292"/>
        <v/>
      </c>
      <c r="BV432" s="416" t="str">
        <f t="shared" si="293"/>
        <v/>
      </c>
      <c r="BW432" s="416" t="str">
        <f t="shared" si="294"/>
        <v/>
      </c>
      <c r="BX432" s="416" t="str">
        <f t="shared" si="295"/>
        <v/>
      </c>
      <c r="BY432" s="416" t="str">
        <f t="shared" si="296"/>
        <v/>
      </c>
      <c r="BZ432" s="416" t="str">
        <f t="shared" si="297"/>
        <v/>
      </c>
      <c r="CA432" s="416" t="str">
        <f t="shared" si="298"/>
        <v/>
      </c>
      <c r="CB432" s="416" t="str">
        <f t="shared" si="299"/>
        <v/>
      </c>
      <c r="CC432" s="416" t="str">
        <f t="shared" si="300"/>
        <v/>
      </c>
      <c r="CD432" s="416" t="str">
        <f t="shared" si="301"/>
        <v/>
      </c>
      <c r="CE432" s="416" t="str">
        <f t="shared" si="302"/>
        <v/>
      </c>
      <c r="CF432" s="416" t="str">
        <f t="shared" si="303"/>
        <v/>
      </c>
      <c r="CG432" s="416" t="str">
        <f t="shared" si="304"/>
        <v/>
      </c>
      <c r="CH432" s="416" t="str">
        <f t="shared" si="305"/>
        <v/>
      </c>
      <c r="CI432" s="416" t="str">
        <f t="shared" si="306"/>
        <v/>
      </c>
      <c r="CJ432" s="416" t="str">
        <f t="shared" si="307"/>
        <v/>
      </c>
      <c r="CK432" s="416" t="str">
        <f t="shared" si="308"/>
        <v/>
      </c>
    </row>
    <row r="433" spans="6:89">
      <c r="F433" s="3" t="e">
        <f t="shared" si="268"/>
        <v>#VALUE!</v>
      </c>
      <c r="G433" s="3" t="e">
        <f t="shared" si="309"/>
        <v>#VALUE!</v>
      </c>
      <c r="H433" s="50" t="e">
        <f t="shared" si="310"/>
        <v>#VALUE!</v>
      </c>
      <c r="I433" s="50" t="e">
        <f t="shared" si="311"/>
        <v>#VALUE!</v>
      </c>
      <c r="J433" s="3" t="e" cm="1">
        <f t="array" ref="J433">_xlfn.TEXTSPLIT(I433,CHAR(10),,TRUE,0)</f>
        <v>#VALUE!</v>
      </c>
      <c r="AX433" s="416" t="e">
        <f t="shared" si="269"/>
        <v>#VALUE!</v>
      </c>
      <c r="AY433" s="416" t="str">
        <f t="shared" si="270"/>
        <v/>
      </c>
      <c r="AZ433" s="416" t="str">
        <f t="shared" si="271"/>
        <v/>
      </c>
      <c r="BA433" s="416" t="str">
        <f t="shared" si="272"/>
        <v/>
      </c>
      <c r="BB433" s="416" t="str">
        <f t="shared" si="273"/>
        <v/>
      </c>
      <c r="BC433" s="416" t="str">
        <f t="shared" si="274"/>
        <v/>
      </c>
      <c r="BD433" s="416" t="str">
        <f t="shared" si="275"/>
        <v/>
      </c>
      <c r="BE433" s="416" t="str">
        <f t="shared" si="276"/>
        <v/>
      </c>
      <c r="BF433" s="416" t="str">
        <f t="shared" si="277"/>
        <v/>
      </c>
      <c r="BG433" s="416" t="str">
        <f t="shared" si="278"/>
        <v/>
      </c>
      <c r="BH433" s="416" t="str">
        <f t="shared" si="279"/>
        <v/>
      </c>
      <c r="BI433" s="416" t="str">
        <f t="shared" si="280"/>
        <v/>
      </c>
      <c r="BJ433" s="416" t="str">
        <f t="shared" si="281"/>
        <v/>
      </c>
      <c r="BK433" s="416" t="str">
        <f t="shared" si="282"/>
        <v/>
      </c>
      <c r="BL433" s="416" t="str">
        <f t="shared" si="283"/>
        <v/>
      </c>
      <c r="BM433" s="416" t="str">
        <f t="shared" si="284"/>
        <v/>
      </c>
      <c r="BN433" s="416" t="str">
        <f t="shared" si="285"/>
        <v/>
      </c>
      <c r="BO433" s="416" t="str">
        <f t="shared" si="286"/>
        <v/>
      </c>
      <c r="BP433" s="416" t="str">
        <f t="shared" si="287"/>
        <v/>
      </c>
      <c r="BQ433" s="416" t="str">
        <f t="shared" si="288"/>
        <v/>
      </c>
      <c r="BR433" s="416" t="str">
        <f t="shared" si="289"/>
        <v/>
      </c>
      <c r="BS433" s="416" t="str">
        <f t="shared" si="290"/>
        <v/>
      </c>
      <c r="BT433" s="416" t="str">
        <f t="shared" si="291"/>
        <v/>
      </c>
      <c r="BU433" s="416" t="str">
        <f t="shared" si="292"/>
        <v/>
      </c>
      <c r="BV433" s="416" t="str">
        <f t="shared" si="293"/>
        <v/>
      </c>
      <c r="BW433" s="416" t="str">
        <f t="shared" si="294"/>
        <v/>
      </c>
      <c r="BX433" s="416" t="str">
        <f t="shared" si="295"/>
        <v/>
      </c>
      <c r="BY433" s="416" t="str">
        <f t="shared" si="296"/>
        <v/>
      </c>
      <c r="BZ433" s="416" t="str">
        <f t="shared" si="297"/>
        <v/>
      </c>
      <c r="CA433" s="416" t="str">
        <f t="shared" si="298"/>
        <v/>
      </c>
      <c r="CB433" s="416" t="str">
        <f t="shared" si="299"/>
        <v/>
      </c>
      <c r="CC433" s="416" t="str">
        <f t="shared" si="300"/>
        <v/>
      </c>
      <c r="CD433" s="416" t="str">
        <f t="shared" si="301"/>
        <v/>
      </c>
      <c r="CE433" s="416" t="str">
        <f t="shared" si="302"/>
        <v/>
      </c>
      <c r="CF433" s="416" t="str">
        <f t="shared" si="303"/>
        <v/>
      </c>
      <c r="CG433" s="416" t="str">
        <f t="shared" si="304"/>
        <v/>
      </c>
      <c r="CH433" s="416" t="str">
        <f t="shared" si="305"/>
        <v/>
      </c>
      <c r="CI433" s="416" t="str">
        <f t="shared" si="306"/>
        <v/>
      </c>
      <c r="CJ433" s="416" t="str">
        <f t="shared" si="307"/>
        <v/>
      </c>
      <c r="CK433" s="416" t="str">
        <f t="shared" si="308"/>
        <v/>
      </c>
    </row>
    <row r="434" spans="6:89">
      <c r="F434" s="3" t="e">
        <f t="shared" si="268"/>
        <v>#VALUE!</v>
      </c>
      <c r="G434" s="3" t="e">
        <f t="shared" si="309"/>
        <v>#VALUE!</v>
      </c>
      <c r="H434" s="50" t="e">
        <f t="shared" si="310"/>
        <v>#VALUE!</v>
      </c>
      <c r="I434" s="50" t="e">
        <f t="shared" si="311"/>
        <v>#VALUE!</v>
      </c>
      <c r="J434" s="3" t="e" cm="1">
        <f t="array" ref="J434">_xlfn.TEXTSPLIT(I434,CHAR(10),,TRUE,0)</f>
        <v>#VALUE!</v>
      </c>
      <c r="AX434" s="416" t="e">
        <f t="shared" si="269"/>
        <v>#VALUE!</v>
      </c>
      <c r="AY434" s="416" t="str">
        <f t="shared" si="270"/>
        <v/>
      </c>
      <c r="AZ434" s="416" t="str">
        <f t="shared" si="271"/>
        <v/>
      </c>
      <c r="BA434" s="416" t="str">
        <f t="shared" si="272"/>
        <v/>
      </c>
      <c r="BB434" s="416" t="str">
        <f t="shared" si="273"/>
        <v/>
      </c>
      <c r="BC434" s="416" t="str">
        <f t="shared" si="274"/>
        <v/>
      </c>
      <c r="BD434" s="416" t="str">
        <f t="shared" si="275"/>
        <v/>
      </c>
      <c r="BE434" s="416" t="str">
        <f t="shared" si="276"/>
        <v/>
      </c>
      <c r="BF434" s="416" t="str">
        <f t="shared" si="277"/>
        <v/>
      </c>
      <c r="BG434" s="416" t="str">
        <f t="shared" si="278"/>
        <v/>
      </c>
      <c r="BH434" s="416" t="str">
        <f t="shared" si="279"/>
        <v/>
      </c>
      <c r="BI434" s="416" t="str">
        <f t="shared" si="280"/>
        <v/>
      </c>
      <c r="BJ434" s="416" t="str">
        <f t="shared" si="281"/>
        <v/>
      </c>
      <c r="BK434" s="416" t="str">
        <f t="shared" si="282"/>
        <v/>
      </c>
      <c r="BL434" s="416" t="str">
        <f t="shared" si="283"/>
        <v/>
      </c>
      <c r="BM434" s="416" t="str">
        <f t="shared" si="284"/>
        <v/>
      </c>
      <c r="BN434" s="416" t="str">
        <f t="shared" si="285"/>
        <v/>
      </c>
      <c r="BO434" s="416" t="str">
        <f t="shared" si="286"/>
        <v/>
      </c>
      <c r="BP434" s="416" t="str">
        <f t="shared" si="287"/>
        <v/>
      </c>
      <c r="BQ434" s="416" t="str">
        <f t="shared" si="288"/>
        <v/>
      </c>
      <c r="BR434" s="416" t="str">
        <f t="shared" si="289"/>
        <v/>
      </c>
      <c r="BS434" s="416" t="str">
        <f t="shared" si="290"/>
        <v/>
      </c>
      <c r="BT434" s="416" t="str">
        <f t="shared" si="291"/>
        <v/>
      </c>
      <c r="BU434" s="416" t="str">
        <f t="shared" si="292"/>
        <v/>
      </c>
      <c r="BV434" s="416" t="str">
        <f t="shared" si="293"/>
        <v/>
      </c>
      <c r="BW434" s="416" t="str">
        <f t="shared" si="294"/>
        <v/>
      </c>
      <c r="BX434" s="416" t="str">
        <f t="shared" si="295"/>
        <v/>
      </c>
      <c r="BY434" s="416" t="str">
        <f t="shared" si="296"/>
        <v/>
      </c>
      <c r="BZ434" s="416" t="str">
        <f t="shared" si="297"/>
        <v/>
      </c>
      <c r="CA434" s="416" t="str">
        <f t="shared" si="298"/>
        <v/>
      </c>
      <c r="CB434" s="416" t="str">
        <f t="shared" si="299"/>
        <v/>
      </c>
      <c r="CC434" s="416" t="str">
        <f t="shared" si="300"/>
        <v/>
      </c>
      <c r="CD434" s="416" t="str">
        <f t="shared" si="301"/>
        <v/>
      </c>
      <c r="CE434" s="416" t="str">
        <f t="shared" si="302"/>
        <v/>
      </c>
      <c r="CF434" s="416" t="str">
        <f t="shared" si="303"/>
        <v/>
      </c>
      <c r="CG434" s="416" t="str">
        <f t="shared" si="304"/>
        <v/>
      </c>
      <c r="CH434" s="416" t="str">
        <f t="shared" si="305"/>
        <v/>
      </c>
      <c r="CI434" s="416" t="str">
        <f t="shared" si="306"/>
        <v/>
      </c>
      <c r="CJ434" s="416" t="str">
        <f t="shared" si="307"/>
        <v/>
      </c>
      <c r="CK434" s="416" t="str">
        <f t="shared" si="308"/>
        <v/>
      </c>
    </row>
    <row r="435" spans="6:89">
      <c r="F435" s="3" t="e">
        <f t="shared" si="268"/>
        <v>#VALUE!</v>
      </c>
      <c r="G435" s="3" t="e">
        <f t="shared" si="309"/>
        <v>#VALUE!</v>
      </c>
      <c r="H435" s="50" t="e">
        <f t="shared" si="310"/>
        <v>#VALUE!</v>
      </c>
      <c r="I435" s="50" t="e">
        <f t="shared" si="311"/>
        <v>#VALUE!</v>
      </c>
      <c r="J435" s="3" t="e" cm="1">
        <f t="array" ref="J435">_xlfn.TEXTSPLIT(I435,CHAR(10),,TRUE,0)</f>
        <v>#VALUE!</v>
      </c>
      <c r="AX435" s="416" t="e">
        <f t="shared" si="269"/>
        <v>#VALUE!</v>
      </c>
      <c r="AY435" s="416" t="str">
        <f t="shared" si="270"/>
        <v/>
      </c>
      <c r="AZ435" s="416" t="str">
        <f t="shared" si="271"/>
        <v/>
      </c>
      <c r="BA435" s="416" t="str">
        <f t="shared" si="272"/>
        <v/>
      </c>
      <c r="BB435" s="416" t="str">
        <f t="shared" si="273"/>
        <v/>
      </c>
      <c r="BC435" s="416" t="str">
        <f t="shared" si="274"/>
        <v/>
      </c>
      <c r="BD435" s="416" t="str">
        <f t="shared" si="275"/>
        <v/>
      </c>
      <c r="BE435" s="416" t="str">
        <f t="shared" si="276"/>
        <v/>
      </c>
      <c r="BF435" s="416" t="str">
        <f t="shared" si="277"/>
        <v/>
      </c>
      <c r="BG435" s="416" t="str">
        <f t="shared" si="278"/>
        <v/>
      </c>
      <c r="BH435" s="416" t="str">
        <f t="shared" si="279"/>
        <v/>
      </c>
      <c r="BI435" s="416" t="str">
        <f t="shared" si="280"/>
        <v/>
      </c>
      <c r="BJ435" s="416" t="str">
        <f t="shared" si="281"/>
        <v/>
      </c>
      <c r="BK435" s="416" t="str">
        <f t="shared" si="282"/>
        <v/>
      </c>
      <c r="BL435" s="416" t="str">
        <f t="shared" si="283"/>
        <v/>
      </c>
      <c r="BM435" s="416" t="str">
        <f t="shared" si="284"/>
        <v/>
      </c>
      <c r="BN435" s="416" t="str">
        <f t="shared" si="285"/>
        <v/>
      </c>
      <c r="BO435" s="416" t="str">
        <f t="shared" si="286"/>
        <v/>
      </c>
      <c r="BP435" s="416" t="str">
        <f t="shared" si="287"/>
        <v/>
      </c>
      <c r="BQ435" s="416" t="str">
        <f t="shared" si="288"/>
        <v/>
      </c>
      <c r="BR435" s="416" t="str">
        <f t="shared" si="289"/>
        <v/>
      </c>
      <c r="BS435" s="416" t="str">
        <f t="shared" si="290"/>
        <v/>
      </c>
      <c r="BT435" s="416" t="str">
        <f t="shared" si="291"/>
        <v/>
      </c>
      <c r="BU435" s="416" t="str">
        <f t="shared" si="292"/>
        <v/>
      </c>
      <c r="BV435" s="416" t="str">
        <f t="shared" si="293"/>
        <v/>
      </c>
      <c r="BW435" s="416" t="str">
        <f t="shared" si="294"/>
        <v/>
      </c>
      <c r="BX435" s="416" t="str">
        <f t="shared" si="295"/>
        <v/>
      </c>
      <c r="BY435" s="416" t="str">
        <f t="shared" si="296"/>
        <v/>
      </c>
      <c r="BZ435" s="416" t="str">
        <f t="shared" si="297"/>
        <v/>
      </c>
      <c r="CA435" s="416" t="str">
        <f t="shared" si="298"/>
        <v/>
      </c>
      <c r="CB435" s="416" t="str">
        <f t="shared" si="299"/>
        <v/>
      </c>
      <c r="CC435" s="416" t="str">
        <f t="shared" si="300"/>
        <v/>
      </c>
      <c r="CD435" s="416" t="str">
        <f t="shared" si="301"/>
        <v/>
      </c>
      <c r="CE435" s="416" t="str">
        <f t="shared" si="302"/>
        <v/>
      </c>
      <c r="CF435" s="416" t="str">
        <f t="shared" si="303"/>
        <v/>
      </c>
      <c r="CG435" s="416" t="str">
        <f t="shared" si="304"/>
        <v/>
      </c>
      <c r="CH435" s="416" t="str">
        <f t="shared" si="305"/>
        <v/>
      </c>
      <c r="CI435" s="416" t="str">
        <f t="shared" si="306"/>
        <v/>
      </c>
      <c r="CJ435" s="416" t="str">
        <f t="shared" si="307"/>
        <v/>
      </c>
      <c r="CK435" s="416" t="str">
        <f t="shared" si="308"/>
        <v/>
      </c>
    </row>
    <row r="436" spans="6:89">
      <c r="F436" s="3" t="e">
        <f t="shared" si="268"/>
        <v>#VALUE!</v>
      </c>
      <c r="G436" s="3" t="e">
        <f t="shared" si="309"/>
        <v>#VALUE!</v>
      </c>
      <c r="H436" s="50" t="e">
        <f t="shared" si="310"/>
        <v>#VALUE!</v>
      </c>
      <c r="I436" s="50" t="e">
        <f t="shared" si="311"/>
        <v>#VALUE!</v>
      </c>
      <c r="J436" s="3" t="e" cm="1">
        <f t="array" ref="J436">_xlfn.TEXTSPLIT(I436,CHAR(10),,TRUE,0)</f>
        <v>#VALUE!</v>
      </c>
      <c r="AX436" s="416" t="e">
        <f t="shared" si="269"/>
        <v>#VALUE!</v>
      </c>
      <c r="AY436" s="416" t="str">
        <f t="shared" si="270"/>
        <v/>
      </c>
      <c r="AZ436" s="416" t="str">
        <f t="shared" si="271"/>
        <v/>
      </c>
      <c r="BA436" s="416" t="str">
        <f t="shared" si="272"/>
        <v/>
      </c>
      <c r="BB436" s="416" t="str">
        <f t="shared" si="273"/>
        <v/>
      </c>
      <c r="BC436" s="416" t="str">
        <f t="shared" si="274"/>
        <v/>
      </c>
      <c r="BD436" s="416" t="str">
        <f t="shared" si="275"/>
        <v/>
      </c>
      <c r="BE436" s="416" t="str">
        <f t="shared" si="276"/>
        <v/>
      </c>
      <c r="BF436" s="416" t="str">
        <f t="shared" si="277"/>
        <v/>
      </c>
      <c r="BG436" s="416" t="str">
        <f t="shared" si="278"/>
        <v/>
      </c>
      <c r="BH436" s="416" t="str">
        <f t="shared" si="279"/>
        <v/>
      </c>
      <c r="BI436" s="416" t="str">
        <f t="shared" si="280"/>
        <v/>
      </c>
      <c r="BJ436" s="416" t="str">
        <f t="shared" si="281"/>
        <v/>
      </c>
      <c r="BK436" s="416" t="str">
        <f t="shared" si="282"/>
        <v/>
      </c>
      <c r="BL436" s="416" t="str">
        <f t="shared" si="283"/>
        <v/>
      </c>
      <c r="BM436" s="416" t="str">
        <f t="shared" si="284"/>
        <v/>
      </c>
      <c r="BN436" s="416" t="str">
        <f t="shared" si="285"/>
        <v/>
      </c>
      <c r="BO436" s="416" t="str">
        <f t="shared" si="286"/>
        <v/>
      </c>
      <c r="BP436" s="416" t="str">
        <f t="shared" si="287"/>
        <v/>
      </c>
      <c r="BQ436" s="416" t="str">
        <f t="shared" si="288"/>
        <v/>
      </c>
      <c r="BR436" s="416" t="str">
        <f t="shared" si="289"/>
        <v/>
      </c>
      <c r="BS436" s="416" t="str">
        <f t="shared" si="290"/>
        <v/>
      </c>
      <c r="BT436" s="416" t="str">
        <f t="shared" si="291"/>
        <v/>
      </c>
      <c r="BU436" s="416" t="str">
        <f t="shared" si="292"/>
        <v/>
      </c>
      <c r="BV436" s="416" t="str">
        <f t="shared" si="293"/>
        <v/>
      </c>
      <c r="BW436" s="416" t="str">
        <f t="shared" si="294"/>
        <v/>
      </c>
      <c r="BX436" s="416" t="str">
        <f t="shared" si="295"/>
        <v/>
      </c>
      <c r="BY436" s="416" t="str">
        <f t="shared" si="296"/>
        <v/>
      </c>
      <c r="BZ436" s="416" t="str">
        <f t="shared" si="297"/>
        <v/>
      </c>
      <c r="CA436" s="416" t="str">
        <f t="shared" si="298"/>
        <v/>
      </c>
      <c r="CB436" s="416" t="str">
        <f t="shared" si="299"/>
        <v/>
      </c>
      <c r="CC436" s="416" t="str">
        <f t="shared" si="300"/>
        <v/>
      </c>
      <c r="CD436" s="416" t="str">
        <f t="shared" si="301"/>
        <v/>
      </c>
      <c r="CE436" s="416" t="str">
        <f t="shared" si="302"/>
        <v/>
      </c>
      <c r="CF436" s="416" t="str">
        <f t="shared" si="303"/>
        <v/>
      </c>
      <c r="CG436" s="416" t="str">
        <f t="shared" si="304"/>
        <v/>
      </c>
      <c r="CH436" s="416" t="str">
        <f t="shared" si="305"/>
        <v/>
      </c>
      <c r="CI436" s="416" t="str">
        <f t="shared" si="306"/>
        <v/>
      </c>
      <c r="CJ436" s="416" t="str">
        <f t="shared" si="307"/>
        <v/>
      </c>
      <c r="CK436" s="416" t="str">
        <f t="shared" si="308"/>
        <v/>
      </c>
    </row>
    <row r="437" spans="6:89">
      <c r="F437" s="3" t="e">
        <f t="shared" si="268"/>
        <v>#VALUE!</v>
      </c>
      <c r="G437" s="3" t="e">
        <f t="shared" si="309"/>
        <v>#VALUE!</v>
      </c>
      <c r="H437" s="50" t="e">
        <f t="shared" si="310"/>
        <v>#VALUE!</v>
      </c>
      <c r="I437" s="50" t="e">
        <f t="shared" si="311"/>
        <v>#VALUE!</v>
      </c>
      <c r="J437" s="3" t="e" cm="1">
        <f t="array" ref="J437">_xlfn.TEXTSPLIT(I437,CHAR(10),,TRUE,0)</f>
        <v>#VALUE!</v>
      </c>
      <c r="AX437" s="416" t="e">
        <f t="shared" si="269"/>
        <v>#VALUE!</v>
      </c>
      <c r="AY437" s="416" t="str">
        <f t="shared" si="270"/>
        <v/>
      </c>
      <c r="AZ437" s="416" t="str">
        <f t="shared" si="271"/>
        <v/>
      </c>
      <c r="BA437" s="416" t="str">
        <f t="shared" si="272"/>
        <v/>
      </c>
      <c r="BB437" s="416" t="str">
        <f t="shared" si="273"/>
        <v/>
      </c>
      <c r="BC437" s="416" t="str">
        <f t="shared" si="274"/>
        <v/>
      </c>
      <c r="BD437" s="416" t="str">
        <f t="shared" si="275"/>
        <v/>
      </c>
      <c r="BE437" s="416" t="str">
        <f t="shared" si="276"/>
        <v/>
      </c>
      <c r="BF437" s="416" t="str">
        <f t="shared" si="277"/>
        <v/>
      </c>
      <c r="BG437" s="416" t="str">
        <f t="shared" si="278"/>
        <v/>
      </c>
      <c r="BH437" s="416" t="str">
        <f t="shared" si="279"/>
        <v/>
      </c>
      <c r="BI437" s="416" t="str">
        <f t="shared" si="280"/>
        <v/>
      </c>
      <c r="BJ437" s="416" t="str">
        <f t="shared" si="281"/>
        <v/>
      </c>
      <c r="BK437" s="416" t="str">
        <f t="shared" si="282"/>
        <v/>
      </c>
      <c r="BL437" s="416" t="str">
        <f t="shared" si="283"/>
        <v/>
      </c>
      <c r="BM437" s="416" t="str">
        <f t="shared" si="284"/>
        <v/>
      </c>
      <c r="BN437" s="416" t="str">
        <f t="shared" si="285"/>
        <v/>
      </c>
      <c r="BO437" s="416" t="str">
        <f t="shared" si="286"/>
        <v/>
      </c>
      <c r="BP437" s="416" t="str">
        <f t="shared" si="287"/>
        <v/>
      </c>
      <c r="BQ437" s="416" t="str">
        <f t="shared" si="288"/>
        <v/>
      </c>
      <c r="BR437" s="416" t="str">
        <f t="shared" si="289"/>
        <v/>
      </c>
      <c r="BS437" s="416" t="str">
        <f t="shared" si="290"/>
        <v/>
      </c>
      <c r="BT437" s="416" t="str">
        <f t="shared" si="291"/>
        <v/>
      </c>
      <c r="BU437" s="416" t="str">
        <f t="shared" si="292"/>
        <v/>
      </c>
      <c r="BV437" s="416" t="str">
        <f t="shared" si="293"/>
        <v/>
      </c>
      <c r="BW437" s="416" t="str">
        <f t="shared" si="294"/>
        <v/>
      </c>
      <c r="BX437" s="416" t="str">
        <f t="shared" si="295"/>
        <v/>
      </c>
      <c r="BY437" s="416" t="str">
        <f t="shared" si="296"/>
        <v/>
      </c>
      <c r="BZ437" s="416" t="str">
        <f t="shared" si="297"/>
        <v/>
      </c>
      <c r="CA437" s="416" t="str">
        <f t="shared" si="298"/>
        <v/>
      </c>
      <c r="CB437" s="416" t="str">
        <f t="shared" si="299"/>
        <v/>
      </c>
      <c r="CC437" s="416" t="str">
        <f t="shared" si="300"/>
        <v/>
      </c>
      <c r="CD437" s="416" t="str">
        <f t="shared" si="301"/>
        <v/>
      </c>
      <c r="CE437" s="416" t="str">
        <f t="shared" si="302"/>
        <v/>
      </c>
      <c r="CF437" s="416" t="str">
        <f t="shared" si="303"/>
        <v/>
      </c>
      <c r="CG437" s="416" t="str">
        <f t="shared" si="304"/>
        <v/>
      </c>
      <c r="CH437" s="416" t="str">
        <f t="shared" si="305"/>
        <v/>
      </c>
      <c r="CI437" s="416" t="str">
        <f t="shared" si="306"/>
        <v/>
      </c>
      <c r="CJ437" s="416" t="str">
        <f t="shared" si="307"/>
        <v/>
      </c>
      <c r="CK437" s="416" t="str">
        <f t="shared" si="308"/>
        <v/>
      </c>
    </row>
    <row r="438" spans="6:89">
      <c r="F438" s="3" t="e">
        <f t="shared" si="268"/>
        <v>#VALUE!</v>
      </c>
      <c r="G438" s="3" t="e">
        <f t="shared" si="309"/>
        <v>#VALUE!</v>
      </c>
      <c r="H438" s="50" t="e">
        <f t="shared" si="310"/>
        <v>#VALUE!</v>
      </c>
      <c r="I438" s="50" t="e">
        <f t="shared" si="311"/>
        <v>#VALUE!</v>
      </c>
      <c r="J438" s="3" t="e" cm="1">
        <f t="array" ref="J438">_xlfn.TEXTSPLIT(I438,CHAR(10),,TRUE,0)</f>
        <v>#VALUE!</v>
      </c>
      <c r="AX438" s="416" t="e">
        <f t="shared" si="269"/>
        <v>#VALUE!</v>
      </c>
      <c r="AY438" s="416" t="str">
        <f t="shared" si="270"/>
        <v/>
      </c>
      <c r="AZ438" s="416" t="str">
        <f t="shared" si="271"/>
        <v/>
      </c>
      <c r="BA438" s="416" t="str">
        <f t="shared" si="272"/>
        <v/>
      </c>
      <c r="BB438" s="416" t="str">
        <f t="shared" si="273"/>
        <v/>
      </c>
      <c r="BC438" s="416" t="str">
        <f t="shared" si="274"/>
        <v/>
      </c>
      <c r="BD438" s="416" t="str">
        <f t="shared" si="275"/>
        <v/>
      </c>
      <c r="BE438" s="416" t="str">
        <f t="shared" si="276"/>
        <v/>
      </c>
      <c r="BF438" s="416" t="str">
        <f t="shared" si="277"/>
        <v/>
      </c>
      <c r="BG438" s="416" t="str">
        <f t="shared" si="278"/>
        <v/>
      </c>
      <c r="BH438" s="416" t="str">
        <f t="shared" si="279"/>
        <v/>
      </c>
      <c r="BI438" s="416" t="str">
        <f t="shared" si="280"/>
        <v/>
      </c>
      <c r="BJ438" s="416" t="str">
        <f t="shared" si="281"/>
        <v/>
      </c>
      <c r="BK438" s="416" t="str">
        <f t="shared" si="282"/>
        <v/>
      </c>
      <c r="BL438" s="416" t="str">
        <f t="shared" si="283"/>
        <v/>
      </c>
      <c r="BM438" s="416" t="str">
        <f t="shared" si="284"/>
        <v/>
      </c>
      <c r="BN438" s="416" t="str">
        <f t="shared" si="285"/>
        <v/>
      </c>
      <c r="BO438" s="416" t="str">
        <f t="shared" si="286"/>
        <v/>
      </c>
      <c r="BP438" s="416" t="str">
        <f t="shared" si="287"/>
        <v/>
      </c>
      <c r="BQ438" s="416" t="str">
        <f t="shared" si="288"/>
        <v/>
      </c>
      <c r="BR438" s="416" t="str">
        <f t="shared" si="289"/>
        <v/>
      </c>
      <c r="BS438" s="416" t="str">
        <f t="shared" si="290"/>
        <v/>
      </c>
      <c r="BT438" s="416" t="str">
        <f t="shared" si="291"/>
        <v/>
      </c>
      <c r="BU438" s="416" t="str">
        <f t="shared" si="292"/>
        <v/>
      </c>
      <c r="BV438" s="416" t="str">
        <f t="shared" si="293"/>
        <v/>
      </c>
      <c r="BW438" s="416" t="str">
        <f t="shared" si="294"/>
        <v/>
      </c>
      <c r="BX438" s="416" t="str">
        <f t="shared" si="295"/>
        <v/>
      </c>
      <c r="BY438" s="416" t="str">
        <f t="shared" si="296"/>
        <v/>
      </c>
      <c r="BZ438" s="416" t="str">
        <f t="shared" si="297"/>
        <v/>
      </c>
      <c r="CA438" s="416" t="str">
        <f t="shared" si="298"/>
        <v/>
      </c>
      <c r="CB438" s="416" t="str">
        <f t="shared" si="299"/>
        <v/>
      </c>
      <c r="CC438" s="416" t="str">
        <f t="shared" si="300"/>
        <v/>
      </c>
      <c r="CD438" s="416" t="str">
        <f t="shared" si="301"/>
        <v/>
      </c>
      <c r="CE438" s="416" t="str">
        <f t="shared" si="302"/>
        <v/>
      </c>
      <c r="CF438" s="416" t="str">
        <f t="shared" si="303"/>
        <v/>
      </c>
      <c r="CG438" s="416" t="str">
        <f t="shared" si="304"/>
        <v/>
      </c>
      <c r="CH438" s="416" t="str">
        <f t="shared" si="305"/>
        <v/>
      </c>
      <c r="CI438" s="416" t="str">
        <f t="shared" si="306"/>
        <v/>
      </c>
      <c r="CJ438" s="416" t="str">
        <f t="shared" si="307"/>
        <v/>
      </c>
      <c r="CK438" s="416" t="str">
        <f t="shared" si="308"/>
        <v/>
      </c>
    </row>
    <row r="439" spans="6:89">
      <c r="F439" s="3" t="e">
        <f t="shared" si="268"/>
        <v>#VALUE!</v>
      </c>
      <c r="G439" s="3" t="e">
        <f t="shared" si="309"/>
        <v>#VALUE!</v>
      </c>
      <c r="H439" s="50" t="e">
        <f t="shared" si="310"/>
        <v>#VALUE!</v>
      </c>
      <c r="I439" s="50" t="e">
        <f t="shared" si="311"/>
        <v>#VALUE!</v>
      </c>
      <c r="J439" s="3" t="e" cm="1">
        <f t="array" ref="J439">_xlfn.TEXTSPLIT(I439,CHAR(10),,TRUE,0)</f>
        <v>#VALUE!</v>
      </c>
      <c r="AX439" s="416" t="e">
        <f t="shared" si="269"/>
        <v>#VALUE!</v>
      </c>
      <c r="AY439" s="416" t="str">
        <f t="shared" si="270"/>
        <v/>
      </c>
      <c r="AZ439" s="416" t="str">
        <f t="shared" si="271"/>
        <v/>
      </c>
      <c r="BA439" s="416" t="str">
        <f t="shared" si="272"/>
        <v/>
      </c>
      <c r="BB439" s="416" t="str">
        <f t="shared" si="273"/>
        <v/>
      </c>
      <c r="BC439" s="416" t="str">
        <f t="shared" si="274"/>
        <v/>
      </c>
      <c r="BD439" s="416" t="str">
        <f t="shared" si="275"/>
        <v/>
      </c>
      <c r="BE439" s="416" t="str">
        <f t="shared" si="276"/>
        <v/>
      </c>
      <c r="BF439" s="416" t="str">
        <f t="shared" si="277"/>
        <v/>
      </c>
      <c r="BG439" s="416" t="str">
        <f t="shared" si="278"/>
        <v/>
      </c>
      <c r="BH439" s="416" t="str">
        <f t="shared" si="279"/>
        <v/>
      </c>
      <c r="BI439" s="416" t="str">
        <f t="shared" si="280"/>
        <v/>
      </c>
      <c r="BJ439" s="416" t="str">
        <f t="shared" si="281"/>
        <v/>
      </c>
      <c r="BK439" s="416" t="str">
        <f t="shared" si="282"/>
        <v/>
      </c>
      <c r="BL439" s="416" t="str">
        <f t="shared" si="283"/>
        <v/>
      </c>
      <c r="BM439" s="416" t="str">
        <f t="shared" si="284"/>
        <v/>
      </c>
      <c r="BN439" s="416" t="str">
        <f t="shared" si="285"/>
        <v/>
      </c>
      <c r="BO439" s="416" t="str">
        <f t="shared" si="286"/>
        <v/>
      </c>
      <c r="BP439" s="416" t="str">
        <f t="shared" si="287"/>
        <v/>
      </c>
      <c r="BQ439" s="416" t="str">
        <f t="shared" si="288"/>
        <v/>
      </c>
      <c r="BR439" s="416" t="str">
        <f t="shared" si="289"/>
        <v/>
      </c>
      <c r="BS439" s="416" t="str">
        <f t="shared" si="290"/>
        <v/>
      </c>
      <c r="BT439" s="416" t="str">
        <f t="shared" si="291"/>
        <v/>
      </c>
      <c r="BU439" s="416" t="str">
        <f t="shared" si="292"/>
        <v/>
      </c>
      <c r="BV439" s="416" t="str">
        <f t="shared" si="293"/>
        <v/>
      </c>
      <c r="BW439" s="416" t="str">
        <f t="shared" si="294"/>
        <v/>
      </c>
      <c r="BX439" s="416" t="str">
        <f t="shared" si="295"/>
        <v/>
      </c>
      <c r="BY439" s="416" t="str">
        <f t="shared" si="296"/>
        <v/>
      </c>
      <c r="BZ439" s="416" t="str">
        <f t="shared" si="297"/>
        <v/>
      </c>
      <c r="CA439" s="416" t="str">
        <f t="shared" si="298"/>
        <v/>
      </c>
      <c r="CB439" s="416" t="str">
        <f t="shared" si="299"/>
        <v/>
      </c>
      <c r="CC439" s="416" t="str">
        <f t="shared" si="300"/>
        <v/>
      </c>
      <c r="CD439" s="416" t="str">
        <f t="shared" si="301"/>
        <v/>
      </c>
      <c r="CE439" s="416" t="str">
        <f t="shared" si="302"/>
        <v/>
      </c>
      <c r="CF439" s="416" t="str">
        <f t="shared" si="303"/>
        <v/>
      </c>
      <c r="CG439" s="416" t="str">
        <f t="shared" si="304"/>
        <v/>
      </c>
      <c r="CH439" s="416" t="str">
        <f t="shared" si="305"/>
        <v/>
      </c>
      <c r="CI439" s="416" t="str">
        <f t="shared" si="306"/>
        <v/>
      </c>
      <c r="CJ439" s="416" t="str">
        <f t="shared" si="307"/>
        <v/>
      </c>
      <c r="CK439" s="416" t="str">
        <f t="shared" si="308"/>
        <v/>
      </c>
    </row>
    <row r="440" spans="6:89">
      <c r="F440" s="3" t="e">
        <f t="shared" si="268"/>
        <v>#VALUE!</v>
      </c>
      <c r="G440" s="3" t="e">
        <f t="shared" si="309"/>
        <v>#VALUE!</v>
      </c>
      <c r="H440" s="50" t="e">
        <f t="shared" si="310"/>
        <v>#VALUE!</v>
      </c>
      <c r="I440" s="50" t="e">
        <f t="shared" si="311"/>
        <v>#VALUE!</v>
      </c>
      <c r="J440" s="3" t="e" cm="1">
        <f t="array" ref="J440">_xlfn.TEXTSPLIT(I440,CHAR(10),,TRUE,0)</f>
        <v>#VALUE!</v>
      </c>
      <c r="AX440" s="416" t="e">
        <f t="shared" si="269"/>
        <v>#VALUE!</v>
      </c>
      <c r="AY440" s="416" t="str">
        <f t="shared" si="270"/>
        <v/>
      </c>
      <c r="AZ440" s="416" t="str">
        <f t="shared" si="271"/>
        <v/>
      </c>
      <c r="BA440" s="416" t="str">
        <f t="shared" si="272"/>
        <v/>
      </c>
      <c r="BB440" s="416" t="str">
        <f t="shared" si="273"/>
        <v/>
      </c>
      <c r="BC440" s="416" t="str">
        <f t="shared" si="274"/>
        <v/>
      </c>
      <c r="BD440" s="416" t="str">
        <f t="shared" si="275"/>
        <v/>
      </c>
      <c r="BE440" s="416" t="str">
        <f t="shared" si="276"/>
        <v/>
      </c>
      <c r="BF440" s="416" t="str">
        <f t="shared" si="277"/>
        <v/>
      </c>
      <c r="BG440" s="416" t="str">
        <f t="shared" si="278"/>
        <v/>
      </c>
      <c r="BH440" s="416" t="str">
        <f t="shared" si="279"/>
        <v/>
      </c>
      <c r="BI440" s="416" t="str">
        <f t="shared" si="280"/>
        <v/>
      </c>
      <c r="BJ440" s="416" t="str">
        <f t="shared" si="281"/>
        <v/>
      </c>
      <c r="BK440" s="416" t="str">
        <f t="shared" si="282"/>
        <v/>
      </c>
      <c r="BL440" s="416" t="str">
        <f t="shared" si="283"/>
        <v/>
      </c>
      <c r="BM440" s="416" t="str">
        <f t="shared" si="284"/>
        <v/>
      </c>
      <c r="BN440" s="416" t="str">
        <f t="shared" si="285"/>
        <v/>
      </c>
      <c r="BO440" s="416" t="str">
        <f t="shared" si="286"/>
        <v/>
      </c>
      <c r="BP440" s="416" t="str">
        <f t="shared" si="287"/>
        <v/>
      </c>
      <c r="BQ440" s="416" t="str">
        <f t="shared" si="288"/>
        <v/>
      </c>
      <c r="BR440" s="416" t="str">
        <f t="shared" si="289"/>
        <v/>
      </c>
      <c r="BS440" s="416" t="str">
        <f t="shared" si="290"/>
        <v/>
      </c>
      <c r="BT440" s="416" t="str">
        <f t="shared" si="291"/>
        <v/>
      </c>
      <c r="BU440" s="416" t="str">
        <f t="shared" si="292"/>
        <v/>
      </c>
      <c r="BV440" s="416" t="str">
        <f t="shared" si="293"/>
        <v/>
      </c>
      <c r="BW440" s="416" t="str">
        <f t="shared" si="294"/>
        <v/>
      </c>
      <c r="BX440" s="416" t="str">
        <f t="shared" si="295"/>
        <v/>
      </c>
      <c r="BY440" s="416" t="str">
        <f t="shared" si="296"/>
        <v/>
      </c>
      <c r="BZ440" s="416" t="str">
        <f t="shared" si="297"/>
        <v/>
      </c>
      <c r="CA440" s="416" t="str">
        <f t="shared" si="298"/>
        <v/>
      </c>
      <c r="CB440" s="416" t="str">
        <f t="shared" si="299"/>
        <v/>
      </c>
      <c r="CC440" s="416" t="str">
        <f t="shared" si="300"/>
        <v/>
      </c>
      <c r="CD440" s="416" t="str">
        <f t="shared" si="301"/>
        <v/>
      </c>
      <c r="CE440" s="416" t="str">
        <f t="shared" si="302"/>
        <v/>
      </c>
      <c r="CF440" s="416" t="str">
        <f t="shared" si="303"/>
        <v/>
      </c>
      <c r="CG440" s="416" t="str">
        <f t="shared" si="304"/>
        <v/>
      </c>
      <c r="CH440" s="416" t="str">
        <f t="shared" si="305"/>
        <v/>
      </c>
      <c r="CI440" s="416" t="str">
        <f t="shared" si="306"/>
        <v/>
      </c>
      <c r="CJ440" s="416" t="str">
        <f t="shared" si="307"/>
        <v/>
      </c>
      <c r="CK440" s="416" t="str">
        <f t="shared" si="308"/>
        <v/>
      </c>
    </row>
    <row r="441" spans="6:89">
      <c r="F441" s="3" t="e">
        <f t="shared" si="268"/>
        <v>#VALUE!</v>
      </c>
      <c r="G441" s="3" t="e">
        <f t="shared" si="309"/>
        <v>#VALUE!</v>
      </c>
      <c r="H441" s="50" t="e">
        <f t="shared" si="310"/>
        <v>#VALUE!</v>
      </c>
      <c r="I441" s="50" t="e">
        <f t="shared" si="311"/>
        <v>#VALUE!</v>
      </c>
      <c r="J441" s="3" t="e" cm="1">
        <f t="array" ref="J441">_xlfn.TEXTSPLIT(I441,CHAR(10),,TRUE,0)</f>
        <v>#VALUE!</v>
      </c>
      <c r="AX441" s="416" t="e">
        <f t="shared" si="269"/>
        <v>#VALUE!</v>
      </c>
      <c r="AY441" s="416" t="str">
        <f t="shared" si="270"/>
        <v/>
      </c>
      <c r="AZ441" s="416" t="str">
        <f t="shared" si="271"/>
        <v/>
      </c>
      <c r="BA441" s="416" t="str">
        <f t="shared" si="272"/>
        <v/>
      </c>
      <c r="BB441" s="416" t="str">
        <f t="shared" si="273"/>
        <v/>
      </c>
      <c r="BC441" s="416" t="str">
        <f t="shared" si="274"/>
        <v/>
      </c>
      <c r="BD441" s="416" t="str">
        <f t="shared" si="275"/>
        <v/>
      </c>
      <c r="BE441" s="416" t="str">
        <f t="shared" si="276"/>
        <v/>
      </c>
      <c r="BF441" s="416" t="str">
        <f t="shared" si="277"/>
        <v/>
      </c>
      <c r="BG441" s="416" t="str">
        <f t="shared" si="278"/>
        <v/>
      </c>
      <c r="BH441" s="416" t="str">
        <f t="shared" si="279"/>
        <v/>
      </c>
      <c r="BI441" s="416" t="str">
        <f t="shared" si="280"/>
        <v/>
      </c>
      <c r="BJ441" s="416" t="str">
        <f t="shared" si="281"/>
        <v/>
      </c>
      <c r="BK441" s="416" t="str">
        <f t="shared" si="282"/>
        <v/>
      </c>
      <c r="BL441" s="416" t="str">
        <f t="shared" si="283"/>
        <v/>
      </c>
      <c r="BM441" s="416" t="str">
        <f t="shared" si="284"/>
        <v/>
      </c>
      <c r="BN441" s="416" t="str">
        <f t="shared" si="285"/>
        <v/>
      </c>
      <c r="BO441" s="416" t="str">
        <f t="shared" si="286"/>
        <v/>
      </c>
      <c r="BP441" s="416" t="str">
        <f t="shared" si="287"/>
        <v/>
      </c>
      <c r="BQ441" s="416" t="str">
        <f t="shared" si="288"/>
        <v/>
      </c>
      <c r="BR441" s="416" t="str">
        <f t="shared" si="289"/>
        <v/>
      </c>
      <c r="BS441" s="416" t="str">
        <f t="shared" si="290"/>
        <v/>
      </c>
      <c r="BT441" s="416" t="str">
        <f t="shared" si="291"/>
        <v/>
      </c>
      <c r="BU441" s="416" t="str">
        <f t="shared" si="292"/>
        <v/>
      </c>
      <c r="BV441" s="416" t="str">
        <f t="shared" si="293"/>
        <v/>
      </c>
      <c r="BW441" s="416" t="str">
        <f t="shared" si="294"/>
        <v/>
      </c>
      <c r="BX441" s="416" t="str">
        <f t="shared" si="295"/>
        <v/>
      </c>
      <c r="BY441" s="416" t="str">
        <f t="shared" si="296"/>
        <v/>
      </c>
      <c r="BZ441" s="416" t="str">
        <f t="shared" si="297"/>
        <v/>
      </c>
      <c r="CA441" s="416" t="str">
        <f t="shared" si="298"/>
        <v/>
      </c>
      <c r="CB441" s="416" t="str">
        <f t="shared" si="299"/>
        <v/>
      </c>
      <c r="CC441" s="416" t="str">
        <f t="shared" si="300"/>
        <v/>
      </c>
      <c r="CD441" s="416" t="str">
        <f t="shared" si="301"/>
        <v/>
      </c>
      <c r="CE441" s="416" t="str">
        <f t="shared" si="302"/>
        <v/>
      </c>
      <c r="CF441" s="416" t="str">
        <f t="shared" si="303"/>
        <v/>
      </c>
      <c r="CG441" s="416" t="str">
        <f t="shared" si="304"/>
        <v/>
      </c>
      <c r="CH441" s="416" t="str">
        <f t="shared" si="305"/>
        <v/>
      </c>
      <c r="CI441" s="416" t="str">
        <f t="shared" si="306"/>
        <v/>
      </c>
      <c r="CJ441" s="416" t="str">
        <f t="shared" si="307"/>
        <v/>
      </c>
      <c r="CK441" s="416" t="str">
        <f t="shared" si="308"/>
        <v/>
      </c>
    </row>
    <row r="442" spans="6:89">
      <c r="F442" s="3" t="e">
        <f t="shared" si="268"/>
        <v>#VALUE!</v>
      </c>
      <c r="G442" s="3" t="e">
        <f t="shared" si="309"/>
        <v>#VALUE!</v>
      </c>
      <c r="H442" s="50" t="e">
        <f t="shared" si="310"/>
        <v>#VALUE!</v>
      </c>
      <c r="I442" s="50" t="e">
        <f t="shared" si="311"/>
        <v>#VALUE!</v>
      </c>
      <c r="J442" s="3" t="e" cm="1">
        <f t="array" ref="J442">_xlfn.TEXTSPLIT(I442,CHAR(10),,TRUE,0)</f>
        <v>#VALUE!</v>
      </c>
      <c r="AX442" s="416" t="e">
        <f t="shared" si="269"/>
        <v>#VALUE!</v>
      </c>
      <c r="AY442" s="416" t="str">
        <f t="shared" si="270"/>
        <v/>
      </c>
      <c r="AZ442" s="416" t="str">
        <f t="shared" si="271"/>
        <v/>
      </c>
      <c r="BA442" s="416" t="str">
        <f t="shared" si="272"/>
        <v/>
      </c>
      <c r="BB442" s="416" t="str">
        <f t="shared" si="273"/>
        <v/>
      </c>
      <c r="BC442" s="416" t="str">
        <f t="shared" si="274"/>
        <v/>
      </c>
      <c r="BD442" s="416" t="str">
        <f t="shared" si="275"/>
        <v/>
      </c>
      <c r="BE442" s="416" t="str">
        <f t="shared" si="276"/>
        <v/>
      </c>
      <c r="BF442" s="416" t="str">
        <f t="shared" si="277"/>
        <v/>
      </c>
      <c r="BG442" s="416" t="str">
        <f t="shared" si="278"/>
        <v/>
      </c>
      <c r="BH442" s="416" t="str">
        <f t="shared" si="279"/>
        <v/>
      </c>
      <c r="BI442" s="416" t="str">
        <f t="shared" si="280"/>
        <v/>
      </c>
      <c r="BJ442" s="416" t="str">
        <f t="shared" si="281"/>
        <v/>
      </c>
      <c r="BK442" s="416" t="str">
        <f t="shared" si="282"/>
        <v/>
      </c>
      <c r="BL442" s="416" t="str">
        <f t="shared" si="283"/>
        <v/>
      </c>
      <c r="BM442" s="416" t="str">
        <f t="shared" si="284"/>
        <v/>
      </c>
      <c r="BN442" s="416" t="str">
        <f t="shared" si="285"/>
        <v/>
      </c>
      <c r="BO442" s="416" t="str">
        <f t="shared" si="286"/>
        <v/>
      </c>
      <c r="BP442" s="416" t="str">
        <f t="shared" si="287"/>
        <v/>
      </c>
      <c r="BQ442" s="416" t="str">
        <f t="shared" si="288"/>
        <v/>
      </c>
      <c r="BR442" s="416" t="str">
        <f t="shared" si="289"/>
        <v/>
      </c>
      <c r="BS442" s="416" t="str">
        <f t="shared" si="290"/>
        <v/>
      </c>
      <c r="BT442" s="416" t="str">
        <f t="shared" si="291"/>
        <v/>
      </c>
      <c r="BU442" s="416" t="str">
        <f t="shared" si="292"/>
        <v/>
      </c>
      <c r="BV442" s="416" t="str">
        <f t="shared" si="293"/>
        <v/>
      </c>
      <c r="BW442" s="416" t="str">
        <f t="shared" si="294"/>
        <v/>
      </c>
      <c r="BX442" s="416" t="str">
        <f t="shared" si="295"/>
        <v/>
      </c>
      <c r="BY442" s="416" t="str">
        <f t="shared" si="296"/>
        <v/>
      </c>
      <c r="BZ442" s="416" t="str">
        <f t="shared" si="297"/>
        <v/>
      </c>
      <c r="CA442" s="416" t="str">
        <f t="shared" si="298"/>
        <v/>
      </c>
      <c r="CB442" s="416" t="str">
        <f t="shared" si="299"/>
        <v/>
      </c>
      <c r="CC442" s="416" t="str">
        <f t="shared" si="300"/>
        <v/>
      </c>
      <c r="CD442" s="416" t="str">
        <f t="shared" si="301"/>
        <v/>
      </c>
      <c r="CE442" s="416" t="str">
        <f t="shared" si="302"/>
        <v/>
      </c>
      <c r="CF442" s="416" t="str">
        <f t="shared" si="303"/>
        <v/>
      </c>
      <c r="CG442" s="416" t="str">
        <f t="shared" si="304"/>
        <v/>
      </c>
      <c r="CH442" s="416" t="str">
        <f t="shared" si="305"/>
        <v/>
      </c>
      <c r="CI442" s="416" t="str">
        <f t="shared" si="306"/>
        <v/>
      </c>
      <c r="CJ442" s="416" t="str">
        <f t="shared" si="307"/>
        <v/>
      </c>
      <c r="CK442" s="416" t="str">
        <f t="shared" si="308"/>
        <v/>
      </c>
    </row>
    <row r="443" spans="6:89">
      <c r="F443" s="3" t="e">
        <f t="shared" si="268"/>
        <v>#VALUE!</v>
      </c>
      <c r="G443" s="3" t="e">
        <f t="shared" si="309"/>
        <v>#VALUE!</v>
      </c>
      <c r="H443" s="50" t="e">
        <f t="shared" si="310"/>
        <v>#VALUE!</v>
      </c>
      <c r="I443" s="50" t="e">
        <f t="shared" si="311"/>
        <v>#VALUE!</v>
      </c>
      <c r="J443" s="3" t="e" cm="1">
        <f t="array" ref="J443">_xlfn.TEXTSPLIT(I443,CHAR(10),,TRUE,0)</f>
        <v>#VALUE!</v>
      </c>
      <c r="AX443" s="416" t="e">
        <f t="shared" si="269"/>
        <v>#VALUE!</v>
      </c>
      <c r="AY443" s="416" t="str">
        <f t="shared" si="270"/>
        <v/>
      </c>
      <c r="AZ443" s="416" t="str">
        <f t="shared" si="271"/>
        <v/>
      </c>
      <c r="BA443" s="416" t="str">
        <f t="shared" si="272"/>
        <v/>
      </c>
      <c r="BB443" s="416" t="str">
        <f t="shared" si="273"/>
        <v/>
      </c>
      <c r="BC443" s="416" t="str">
        <f t="shared" si="274"/>
        <v/>
      </c>
      <c r="BD443" s="416" t="str">
        <f t="shared" si="275"/>
        <v/>
      </c>
      <c r="BE443" s="416" t="str">
        <f t="shared" si="276"/>
        <v/>
      </c>
      <c r="BF443" s="416" t="str">
        <f t="shared" si="277"/>
        <v/>
      </c>
      <c r="BG443" s="416" t="str">
        <f t="shared" si="278"/>
        <v/>
      </c>
      <c r="BH443" s="416" t="str">
        <f t="shared" si="279"/>
        <v/>
      </c>
      <c r="BI443" s="416" t="str">
        <f t="shared" si="280"/>
        <v/>
      </c>
      <c r="BJ443" s="416" t="str">
        <f t="shared" si="281"/>
        <v/>
      </c>
      <c r="BK443" s="416" t="str">
        <f t="shared" si="282"/>
        <v/>
      </c>
      <c r="BL443" s="416" t="str">
        <f t="shared" si="283"/>
        <v/>
      </c>
      <c r="BM443" s="416" t="str">
        <f t="shared" si="284"/>
        <v/>
      </c>
      <c r="BN443" s="416" t="str">
        <f t="shared" si="285"/>
        <v/>
      </c>
      <c r="BO443" s="416" t="str">
        <f t="shared" si="286"/>
        <v/>
      </c>
      <c r="BP443" s="416" t="str">
        <f t="shared" si="287"/>
        <v/>
      </c>
      <c r="BQ443" s="416" t="str">
        <f t="shared" si="288"/>
        <v/>
      </c>
      <c r="BR443" s="416" t="str">
        <f t="shared" si="289"/>
        <v/>
      </c>
      <c r="BS443" s="416" t="str">
        <f t="shared" si="290"/>
        <v/>
      </c>
      <c r="BT443" s="416" t="str">
        <f t="shared" si="291"/>
        <v/>
      </c>
      <c r="BU443" s="416" t="str">
        <f t="shared" si="292"/>
        <v/>
      </c>
      <c r="BV443" s="416" t="str">
        <f t="shared" si="293"/>
        <v/>
      </c>
      <c r="BW443" s="416" t="str">
        <f t="shared" si="294"/>
        <v/>
      </c>
      <c r="BX443" s="416" t="str">
        <f t="shared" si="295"/>
        <v/>
      </c>
      <c r="BY443" s="416" t="str">
        <f t="shared" si="296"/>
        <v/>
      </c>
      <c r="BZ443" s="416" t="str">
        <f t="shared" si="297"/>
        <v/>
      </c>
      <c r="CA443" s="416" t="str">
        <f t="shared" si="298"/>
        <v/>
      </c>
      <c r="CB443" s="416" t="str">
        <f t="shared" si="299"/>
        <v/>
      </c>
      <c r="CC443" s="416" t="str">
        <f t="shared" si="300"/>
        <v/>
      </c>
      <c r="CD443" s="416" t="str">
        <f t="shared" si="301"/>
        <v/>
      </c>
      <c r="CE443" s="416" t="str">
        <f t="shared" si="302"/>
        <v/>
      </c>
      <c r="CF443" s="416" t="str">
        <f t="shared" si="303"/>
        <v/>
      </c>
      <c r="CG443" s="416" t="str">
        <f t="shared" si="304"/>
        <v/>
      </c>
      <c r="CH443" s="416" t="str">
        <f t="shared" si="305"/>
        <v/>
      </c>
      <c r="CI443" s="416" t="str">
        <f t="shared" si="306"/>
        <v/>
      </c>
      <c r="CJ443" s="416" t="str">
        <f t="shared" si="307"/>
        <v/>
      </c>
      <c r="CK443" s="416" t="str">
        <f t="shared" si="308"/>
        <v/>
      </c>
    </row>
    <row r="444" spans="6:89">
      <c r="F444" s="3" t="e">
        <f t="shared" si="268"/>
        <v>#VALUE!</v>
      </c>
      <c r="G444" s="3" t="e">
        <f t="shared" si="309"/>
        <v>#VALUE!</v>
      </c>
      <c r="H444" s="50" t="e">
        <f t="shared" si="310"/>
        <v>#VALUE!</v>
      </c>
      <c r="I444" s="50" t="e">
        <f t="shared" si="311"/>
        <v>#VALUE!</v>
      </c>
      <c r="J444" s="3" t="e" cm="1">
        <f t="array" ref="J444">_xlfn.TEXTSPLIT(I444,CHAR(10),,TRUE,0)</f>
        <v>#VALUE!</v>
      </c>
      <c r="AX444" s="416" t="e">
        <f t="shared" si="269"/>
        <v>#VALUE!</v>
      </c>
      <c r="AY444" s="416" t="str">
        <f t="shared" si="270"/>
        <v/>
      </c>
      <c r="AZ444" s="416" t="str">
        <f t="shared" si="271"/>
        <v/>
      </c>
      <c r="BA444" s="416" t="str">
        <f t="shared" si="272"/>
        <v/>
      </c>
      <c r="BB444" s="416" t="str">
        <f t="shared" si="273"/>
        <v/>
      </c>
      <c r="BC444" s="416" t="str">
        <f t="shared" si="274"/>
        <v/>
      </c>
      <c r="BD444" s="416" t="str">
        <f t="shared" si="275"/>
        <v/>
      </c>
      <c r="BE444" s="416" t="str">
        <f t="shared" si="276"/>
        <v/>
      </c>
      <c r="BF444" s="416" t="str">
        <f t="shared" si="277"/>
        <v/>
      </c>
      <c r="BG444" s="416" t="str">
        <f t="shared" si="278"/>
        <v/>
      </c>
      <c r="BH444" s="416" t="str">
        <f t="shared" si="279"/>
        <v/>
      </c>
      <c r="BI444" s="416" t="str">
        <f t="shared" si="280"/>
        <v/>
      </c>
      <c r="BJ444" s="416" t="str">
        <f t="shared" si="281"/>
        <v/>
      </c>
      <c r="BK444" s="416" t="str">
        <f t="shared" si="282"/>
        <v/>
      </c>
      <c r="BL444" s="416" t="str">
        <f t="shared" si="283"/>
        <v/>
      </c>
      <c r="BM444" s="416" t="str">
        <f t="shared" si="284"/>
        <v/>
      </c>
      <c r="BN444" s="416" t="str">
        <f t="shared" si="285"/>
        <v/>
      </c>
      <c r="BO444" s="416" t="str">
        <f t="shared" si="286"/>
        <v/>
      </c>
      <c r="BP444" s="416" t="str">
        <f t="shared" si="287"/>
        <v/>
      </c>
      <c r="BQ444" s="416" t="str">
        <f t="shared" si="288"/>
        <v/>
      </c>
      <c r="BR444" s="416" t="str">
        <f t="shared" si="289"/>
        <v/>
      </c>
      <c r="BS444" s="416" t="str">
        <f t="shared" si="290"/>
        <v/>
      </c>
      <c r="BT444" s="416" t="str">
        <f t="shared" si="291"/>
        <v/>
      </c>
      <c r="BU444" s="416" t="str">
        <f t="shared" si="292"/>
        <v/>
      </c>
      <c r="BV444" s="416" t="str">
        <f t="shared" si="293"/>
        <v/>
      </c>
      <c r="BW444" s="416" t="str">
        <f t="shared" si="294"/>
        <v/>
      </c>
      <c r="BX444" s="416" t="str">
        <f t="shared" si="295"/>
        <v/>
      </c>
      <c r="BY444" s="416" t="str">
        <f t="shared" si="296"/>
        <v/>
      </c>
      <c r="BZ444" s="416" t="str">
        <f t="shared" si="297"/>
        <v/>
      </c>
      <c r="CA444" s="416" t="str">
        <f t="shared" si="298"/>
        <v/>
      </c>
      <c r="CB444" s="416" t="str">
        <f t="shared" si="299"/>
        <v/>
      </c>
      <c r="CC444" s="416" t="str">
        <f t="shared" si="300"/>
        <v/>
      </c>
      <c r="CD444" s="416" t="str">
        <f t="shared" si="301"/>
        <v/>
      </c>
      <c r="CE444" s="416" t="str">
        <f t="shared" si="302"/>
        <v/>
      </c>
      <c r="CF444" s="416" t="str">
        <f t="shared" si="303"/>
        <v/>
      </c>
      <c r="CG444" s="416" t="str">
        <f t="shared" si="304"/>
        <v/>
      </c>
      <c r="CH444" s="416" t="str">
        <f t="shared" si="305"/>
        <v/>
      </c>
      <c r="CI444" s="416" t="str">
        <f t="shared" si="306"/>
        <v/>
      </c>
      <c r="CJ444" s="416" t="str">
        <f t="shared" si="307"/>
        <v/>
      </c>
      <c r="CK444" s="416" t="str">
        <f t="shared" si="308"/>
        <v/>
      </c>
    </row>
    <row r="445" spans="6:89">
      <c r="F445" s="3" t="e">
        <f t="shared" si="268"/>
        <v>#VALUE!</v>
      </c>
      <c r="G445" s="3" t="e">
        <f t="shared" si="309"/>
        <v>#VALUE!</v>
      </c>
      <c r="H445" s="50" t="e">
        <f t="shared" si="310"/>
        <v>#VALUE!</v>
      </c>
      <c r="I445" s="50" t="e">
        <f t="shared" si="311"/>
        <v>#VALUE!</v>
      </c>
      <c r="J445" s="3" t="e" cm="1">
        <f t="array" ref="J445">_xlfn.TEXTSPLIT(I445,CHAR(10),,TRUE,0)</f>
        <v>#VALUE!</v>
      </c>
      <c r="AX445" s="416" t="e">
        <f t="shared" si="269"/>
        <v>#VALUE!</v>
      </c>
      <c r="AY445" s="416" t="str">
        <f t="shared" si="270"/>
        <v/>
      </c>
      <c r="AZ445" s="416" t="str">
        <f t="shared" si="271"/>
        <v/>
      </c>
      <c r="BA445" s="416" t="str">
        <f t="shared" si="272"/>
        <v/>
      </c>
      <c r="BB445" s="416" t="str">
        <f t="shared" si="273"/>
        <v/>
      </c>
      <c r="BC445" s="416" t="str">
        <f t="shared" si="274"/>
        <v/>
      </c>
      <c r="BD445" s="416" t="str">
        <f t="shared" si="275"/>
        <v/>
      </c>
      <c r="BE445" s="416" t="str">
        <f t="shared" si="276"/>
        <v/>
      </c>
      <c r="BF445" s="416" t="str">
        <f t="shared" si="277"/>
        <v/>
      </c>
      <c r="BG445" s="416" t="str">
        <f t="shared" si="278"/>
        <v/>
      </c>
      <c r="BH445" s="416" t="str">
        <f t="shared" si="279"/>
        <v/>
      </c>
      <c r="BI445" s="416" t="str">
        <f t="shared" si="280"/>
        <v/>
      </c>
      <c r="BJ445" s="416" t="str">
        <f t="shared" si="281"/>
        <v/>
      </c>
      <c r="BK445" s="416" t="str">
        <f t="shared" si="282"/>
        <v/>
      </c>
      <c r="BL445" s="416" t="str">
        <f t="shared" si="283"/>
        <v/>
      </c>
      <c r="BM445" s="416" t="str">
        <f t="shared" si="284"/>
        <v/>
      </c>
      <c r="BN445" s="416" t="str">
        <f t="shared" si="285"/>
        <v/>
      </c>
      <c r="BO445" s="416" t="str">
        <f t="shared" si="286"/>
        <v/>
      </c>
      <c r="BP445" s="416" t="str">
        <f t="shared" si="287"/>
        <v/>
      </c>
      <c r="BQ445" s="416" t="str">
        <f t="shared" si="288"/>
        <v/>
      </c>
      <c r="BR445" s="416" t="str">
        <f t="shared" si="289"/>
        <v/>
      </c>
      <c r="BS445" s="416" t="str">
        <f t="shared" si="290"/>
        <v/>
      </c>
      <c r="BT445" s="416" t="str">
        <f t="shared" si="291"/>
        <v/>
      </c>
      <c r="BU445" s="416" t="str">
        <f t="shared" si="292"/>
        <v/>
      </c>
      <c r="BV445" s="416" t="str">
        <f t="shared" si="293"/>
        <v/>
      </c>
      <c r="BW445" s="416" t="str">
        <f t="shared" si="294"/>
        <v/>
      </c>
      <c r="BX445" s="416" t="str">
        <f t="shared" si="295"/>
        <v/>
      </c>
      <c r="BY445" s="416" t="str">
        <f t="shared" si="296"/>
        <v/>
      </c>
      <c r="BZ445" s="416" t="str">
        <f t="shared" si="297"/>
        <v/>
      </c>
      <c r="CA445" s="416" t="str">
        <f t="shared" si="298"/>
        <v/>
      </c>
      <c r="CB445" s="416" t="str">
        <f t="shared" si="299"/>
        <v/>
      </c>
      <c r="CC445" s="416" t="str">
        <f t="shared" si="300"/>
        <v/>
      </c>
      <c r="CD445" s="416" t="str">
        <f t="shared" si="301"/>
        <v/>
      </c>
      <c r="CE445" s="416" t="str">
        <f t="shared" si="302"/>
        <v/>
      </c>
      <c r="CF445" s="416" t="str">
        <f t="shared" si="303"/>
        <v/>
      </c>
      <c r="CG445" s="416" t="str">
        <f t="shared" si="304"/>
        <v/>
      </c>
      <c r="CH445" s="416" t="str">
        <f t="shared" si="305"/>
        <v/>
      </c>
      <c r="CI445" s="416" t="str">
        <f t="shared" si="306"/>
        <v/>
      </c>
      <c r="CJ445" s="416" t="str">
        <f t="shared" si="307"/>
        <v/>
      </c>
      <c r="CK445" s="416" t="str">
        <f t="shared" si="308"/>
        <v/>
      </c>
    </row>
    <row r="446" spans="6:89">
      <c r="F446" s="3" t="e">
        <f t="shared" si="268"/>
        <v>#VALUE!</v>
      </c>
      <c r="G446" s="3" t="e">
        <f t="shared" si="309"/>
        <v>#VALUE!</v>
      </c>
      <c r="H446" s="50" t="e">
        <f t="shared" si="310"/>
        <v>#VALUE!</v>
      </c>
      <c r="I446" s="50" t="e">
        <f t="shared" si="311"/>
        <v>#VALUE!</v>
      </c>
      <c r="J446" s="3" t="e" cm="1">
        <f t="array" ref="J446">_xlfn.TEXTSPLIT(I446,CHAR(10),,TRUE,0)</f>
        <v>#VALUE!</v>
      </c>
      <c r="AX446" s="416" t="e">
        <f t="shared" si="269"/>
        <v>#VALUE!</v>
      </c>
      <c r="AY446" s="416" t="str">
        <f t="shared" si="270"/>
        <v/>
      </c>
      <c r="AZ446" s="416" t="str">
        <f t="shared" si="271"/>
        <v/>
      </c>
      <c r="BA446" s="416" t="str">
        <f t="shared" si="272"/>
        <v/>
      </c>
      <c r="BB446" s="416" t="str">
        <f t="shared" si="273"/>
        <v/>
      </c>
      <c r="BC446" s="416" t="str">
        <f t="shared" si="274"/>
        <v/>
      </c>
      <c r="BD446" s="416" t="str">
        <f t="shared" si="275"/>
        <v/>
      </c>
      <c r="BE446" s="416" t="str">
        <f t="shared" si="276"/>
        <v/>
      </c>
      <c r="BF446" s="416" t="str">
        <f t="shared" si="277"/>
        <v/>
      </c>
      <c r="BG446" s="416" t="str">
        <f t="shared" si="278"/>
        <v/>
      </c>
      <c r="BH446" s="416" t="str">
        <f t="shared" si="279"/>
        <v/>
      </c>
      <c r="BI446" s="416" t="str">
        <f t="shared" si="280"/>
        <v/>
      </c>
      <c r="BJ446" s="416" t="str">
        <f t="shared" si="281"/>
        <v/>
      </c>
      <c r="BK446" s="416" t="str">
        <f t="shared" si="282"/>
        <v/>
      </c>
      <c r="BL446" s="416" t="str">
        <f t="shared" si="283"/>
        <v/>
      </c>
      <c r="BM446" s="416" t="str">
        <f t="shared" si="284"/>
        <v/>
      </c>
      <c r="BN446" s="416" t="str">
        <f t="shared" si="285"/>
        <v/>
      </c>
      <c r="BO446" s="416" t="str">
        <f t="shared" si="286"/>
        <v/>
      </c>
      <c r="BP446" s="416" t="str">
        <f t="shared" si="287"/>
        <v/>
      </c>
      <c r="BQ446" s="416" t="str">
        <f t="shared" si="288"/>
        <v/>
      </c>
      <c r="BR446" s="416" t="str">
        <f t="shared" si="289"/>
        <v/>
      </c>
      <c r="BS446" s="416" t="str">
        <f t="shared" si="290"/>
        <v/>
      </c>
      <c r="BT446" s="416" t="str">
        <f t="shared" si="291"/>
        <v/>
      </c>
      <c r="BU446" s="416" t="str">
        <f t="shared" si="292"/>
        <v/>
      </c>
      <c r="BV446" s="416" t="str">
        <f t="shared" si="293"/>
        <v/>
      </c>
      <c r="BW446" s="416" t="str">
        <f t="shared" si="294"/>
        <v/>
      </c>
      <c r="BX446" s="416" t="str">
        <f t="shared" si="295"/>
        <v/>
      </c>
      <c r="BY446" s="416" t="str">
        <f t="shared" si="296"/>
        <v/>
      </c>
      <c r="BZ446" s="416" t="str">
        <f t="shared" si="297"/>
        <v/>
      </c>
      <c r="CA446" s="416" t="str">
        <f t="shared" si="298"/>
        <v/>
      </c>
      <c r="CB446" s="416" t="str">
        <f t="shared" si="299"/>
        <v/>
      </c>
      <c r="CC446" s="416" t="str">
        <f t="shared" si="300"/>
        <v/>
      </c>
      <c r="CD446" s="416" t="str">
        <f t="shared" si="301"/>
        <v/>
      </c>
      <c r="CE446" s="416" t="str">
        <f t="shared" si="302"/>
        <v/>
      </c>
      <c r="CF446" s="416" t="str">
        <f t="shared" si="303"/>
        <v/>
      </c>
      <c r="CG446" s="416" t="str">
        <f t="shared" si="304"/>
        <v/>
      </c>
      <c r="CH446" s="416" t="str">
        <f t="shared" si="305"/>
        <v/>
      </c>
      <c r="CI446" s="416" t="str">
        <f t="shared" si="306"/>
        <v/>
      </c>
      <c r="CJ446" s="416" t="str">
        <f t="shared" si="307"/>
        <v/>
      </c>
      <c r="CK446" s="416" t="str">
        <f t="shared" si="308"/>
        <v/>
      </c>
    </row>
    <row r="447" spans="6:89">
      <c r="F447" s="3" t="e">
        <f t="shared" si="268"/>
        <v>#VALUE!</v>
      </c>
      <c r="G447" s="3" t="e">
        <f t="shared" si="309"/>
        <v>#VALUE!</v>
      </c>
      <c r="H447" s="50" t="e">
        <f t="shared" si="310"/>
        <v>#VALUE!</v>
      </c>
      <c r="I447" s="50" t="e">
        <f t="shared" si="311"/>
        <v>#VALUE!</v>
      </c>
      <c r="J447" s="3" t="e" cm="1">
        <f t="array" ref="J447">_xlfn.TEXTSPLIT(I447,CHAR(10),,TRUE,0)</f>
        <v>#VALUE!</v>
      </c>
      <c r="AX447" s="416" t="e">
        <f t="shared" si="269"/>
        <v>#VALUE!</v>
      </c>
      <c r="AY447" s="416" t="str">
        <f t="shared" si="270"/>
        <v/>
      </c>
      <c r="AZ447" s="416" t="str">
        <f t="shared" si="271"/>
        <v/>
      </c>
      <c r="BA447" s="416" t="str">
        <f t="shared" si="272"/>
        <v/>
      </c>
      <c r="BB447" s="416" t="str">
        <f t="shared" si="273"/>
        <v/>
      </c>
      <c r="BC447" s="416" t="str">
        <f t="shared" si="274"/>
        <v/>
      </c>
      <c r="BD447" s="416" t="str">
        <f t="shared" si="275"/>
        <v/>
      </c>
      <c r="BE447" s="416" t="str">
        <f t="shared" si="276"/>
        <v/>
      </c>
      <c r="BF447" s="416" t="str">
        <f t="shared" si="277"/>
        <v/>
      </c>
      <c r="BG447" s="416" t="str">
        <f t="shared" si="278"/>
        <v/>
      </c>
      <c r="BH447" s="416" t="str">
        <f t="shared" si="279"/>
        <v/>
      </c>
      <c r="BI447" s="416" t="str">
        <f t="shared" si="280"/>
        <v/>
      </c>
      <c r="BJ447" s="416" t="str">
        <f t="shared" si="281"/>
        <v/>
      </c>
      <c r="BK447" s="416" t="str">
        <f t="shared" si="282"/>
        <v/>
      </c>
      <c r="BL447" s="416" t="str">
        <f t="shared" si="283"/>
        <v/>
      </c>
      <c r="BM447" s="416" t="str">
        <f t="shared" si="284"/>
        <v/>
      </c>
      <c r="BN447" s="416" t="str">
        <f t="shared" si="285"/>
        <v/>
      </c>
      <c r="BO447" s="416" t="str">
        <f t="shared" si="286"/>
        <v/>
      </c>
      <c r="BP447" s="416" t="str">
        <f t="shared" si="287"/>
        <v/>
      </c>
      <c r="BQ447" s="416" t="str">
        <f t="shared" si="288"/>
        <v/>
      </c>
      <c r="BR447" s="416" t="str">
        <f t="shared" si="289"/>
        <v/>
      </c>
      <c r="BS447" s="416" t="str">
        <f t="shared" si="290"/>
        <v/>
      </c>
      <c r="BT447" s="416" t="str">
        <f t="shared" si="291"/>
        <v/>
      </c>
      <c r="BU447" s="416" t="str">
        <f t="shared" si="292"/>
        <v/>
      </c>
      <c r="BV447" s="416" t="str">
        <f t="shared" si="293"/>
        <v/>
      </c>
      <c r="BW447" s="416" t="str">
        <f t="shared" si="294"/>
        <v/>
      </c>
      <c r="BX447" s="416" t="str">
        <f t="shared" si="295"/>
        <v/>
      </c>
      <c r="BY447" s="416" t="str">
        <f t="shared" si="296"/>
        <v/>
      </c>
      <c r="BZ447" s="416" t="str">
        <f t="shared" si="297"/>
        <v/>
      </c>
      <c r="CA447" s="416" t="str">
        <f t="shared" si="298"/>
        <v/>
      </c>
      <c r="CB447" s="416" t="str">
        <f t="shared" si="299"/>
        <v/>
      </c>
      <c r="CC447" s="416" t="str">
        <f t="shared" si="300"/>
        <v/>
      </c>
      <c r="CD447" s="416" t="str">
        <f t="shared" si="301"/>
        <v/>
      </c>
      <c r="CE447" s="416" t="str">
        <f t="shared" si="302"/>
        <v/>
      </c>
      <c r="CF447" s="416" t="str">
        <f t="shared" si="303"/>
        <v/>
      </c>
      <c r="CG447" s="416" t="str">
        <f t="shared" si="304"/>
        <v/>
      </c>
      <c r="CH447" s="416" t="str">
        <f t="shared" si="305"/>
        <v/>
      </c>
      <c r="CI447" s="416" t="str">
        <f t="shared" si="306"/>
        <v/>
      </c>
      <c r="CJ447" s="416" t="str">
        <f t="shared" si="307"/>
        <v/>
      </c>
      <c r="CK447" s="416" t="str">
        <f t="shared" si="308"/>
        <v/>
      </c>
    </row>
    <row r="448" spans="6:89">
      <c r="F448" s="3" t="e">
        <f t="shared" si="268"/>
        <v>#VALUE!</v>
      </c>
      <c r="G448" s="3" t="e">
        <f t="shared" si="309"/>
        <v>#VALUE!</v>
      </c>
      <c r="H448" s="50" t="e">
        <f t="shared" si="310"/>
        <v>#VALUE!</v>
      </c>
      <c r="I448" s="50" t="e">
        <f t="shared" si="311"/>
        <v>#VALUE!</v>
      </c>
      <c r="J448" s="3" t="e" cm="1">
        <f t="array" ref="J448">_xlfn.TEXTSPLIT(I448,CHAR(10),,TRUE,0)</f>
        <v>#VALUE!</v>
      </c>
      <c r="AX448" s="416" t="e">
        <f t="shared" si="269"/>
        <v>#VALUE!</v>
      </c>
      <c r="AY448" s="416" t="str">
        <f t="shared" si="270"/>
        <v/>
      </c>
      <c r="AZ448" s="416" t="str">
        <f t="shared" si="271"/>
        <v/>
      </c>
      <c r="BA448" s="416" t="str">
        <f t="shared" si="272"/>
        <v/>
      </c>
      <c r="BB448" s="416" t="str">
        <f t="shared" si="273"/>
        <v/>
      </c>
      <c r="BC448" s="416" t="str">
        <f t="shared" si="274"/>
        <v/>
      </c>
      <c r="BD448" s="416" t="str">
        <f t="shared" si="275"/>
        <v/>
      </c>
      <c r="BE448" s="416" t="str">
        <f t="shared" si="276"/>
        <v/>
      </c>
      <c r="BF448" s="416" t="str">
        <f t="shared" si="277"/>
        <v/>
      </c>
      <c r="BG448" s="416" t="str">
        <f t="shared" si="278"/>
        <v/>
      </c>
      <c r="BH448" s="416" t="str">
        <f t="shared" si="279"/>
        <v/>
      </c>
      <c r="BI448" s="416" t="str">
        <f t="shared" si="280"/>
        <v/>
      </c>
      <c r="BJ448" s="416" t="str">
        <f t="shared" si="281"/>
        <v/>
      </c>
      <c r="BK448" s="416" t="str">
        <f t="shared" si="282"/>
        <v/>
      </c>
      <c r="BL448" s="416" t="str">
        <f t="shared" si="283"/>
        <v/>
      </c>
      <c r="BM448" s="416" t="str">
        <f t="shared" si="284"/>
        <v/>
      </c>
      <c r="BN448" s="416" t="str">
        <f t="shared" si="285"/>
        <v/>
      </c>
      <c r="BO448" s="416" t="str">
        <f t="shared" si="286"/>
        <v/>
      </c>
      <c r="BP448" s="416" t="str">
        <f t="shared" si="287"/>
        <v/>
      </c>
      <c r="BQ448" s="416" t="str">
        <f t="shared" si="288"/>
        <v/>
      </c>
      <c r="BR448" s="416" t="str">
        <f t="shared" si="289"/>
        <v/>
      </c>
      <c r="BS448" s="416" t="str">
        <f t="shared" si="290"/>
        <v/>
      </c>
      <c r="BT448" s="416" t="str">
        <f t="shared" si="291"/>
        <v/>
      </c>
      <c r="BU448" s="416" t="str">
        <f t="shared" si="292"/>
        <v/>
      </c>
      <c r="BV448" s="416" t="str">
        <f t="shared" si="293"/>
        <v/>
      </c>
      <c r="BW448" s="416" t="str">
        <f t="shared" si="294"/>
        <v/>
      </c>
      <c r="BX448" s="416" t="str">
        <f t="shared" si="295"/>
        <v/>
      </c>
      <c r="BY448" s="416" t="str">
        <f t="shared" si="296"/>
        <v/>
      </c>
      <c r="BZ448" s="416" t="str">
        <f t="shared" si="297"/>
        <v/>
      </c>
      <c r="CA448" s="416" t="str">
        <f t="shared" si="298"/>
        <v/>
      </c>
      <c r="CB448" s="416" t="str">
        <f t="shared" si="299"/>
        <v/>
      </c>
      <c r="CC448" s="416" t="str">
        <f t="shared" si="300"/>
        <v/>
      </c>
      <c r="CD448" s="416" t="str">
        <f t="shared" si="301"/>
        <v/>
      </c>
      <c r="CE448" s="416" t="str">
        <f t="shared" si="302"/>
        <v/>
      </c>
      <c r="CF448" s="416" t="str">
        <f t="shared" si="303"/>
        <v/>
      </c>
      <c r="CG448" s="416" t="str">
        <f t="shared" si="304"/>
        <v/>
      </c>
      <c r="CH448" s="416" t="str">
        <f t="shared" si="305"/>
        <v/>
      </c>
      <c r="CI448" s="416" t="str">
        <f t="shared" si="306"/>
        <v/>
      </c>
      <c r="CJ448" s="416" t="str">
        <f t="shared" si="307"/>
        <v/>
      </c>
      <c r="CK448" s="416" t="str">
        <f t="shared" si="308"/>
        <v/>
      </c>
    </row>
    <row r="449" spans="6:89">
      <c r="F449" s="3" t="e">
        <f t="shared" si="268"/>
        <v>#VALUE!</v>
      </c>
      <c r="G449" s="3" t="e">
        <f t="shared" si="309"/>
        <v>#VALUE!</v>
      </c>
      <c r="H449" s="50" t="e">
        <f t="shared" si="310"/>
        <v>#VALUE!</v>
      </c>
      <c r="I449" s="50" t="e">
        <f t="shared" si="311"/>
        <v>#VALUE!</v>
      </c>
      <c r="J449" s="3" t="e" cm="1">
        <f t="array" ref="J449">_xlfn.TEXTSPLIT(I449,CHAR(10),,TRUE,0)</f>
        <v>#VALUE!</v>
      </c>
      <c r="AX449" s="416" t="e">
        <f t="shared" si="269"/>
        <v>#VALUE!</v>
      </c>
      <c r="AY449" s="416" t="str">
        <f t="shared" si="270"/>
        <v/>
      </c>
      <c r="AZ449" s="416" t="str">
        <f t="shared" si="271"/>
        <v/>
      </c>
      <c r="BA449" s="416" t="str">
        <f t="shared" si="272"/>
        <v/>
      </c>
      <c r="BB449" s="416" t="str">
        <f t="shared" si="273"/>
        <v/>
      </c>
      <c r="BC449" s="416" t="str">
        <f t="shared" si="274"/>
        <v/>
      </c>
      <c r="BD449" s="416" t="str">
        <f t="shared" si="275"/>
        <v/>
      </c>
      <c r="BE449" s="416" t="str">
        <f t="shared" si="276"/>
        <v/>
      </c>
      <c r="BF449" s="416" t="str">
        <f t="shared" si="277"/>
        <v/>
      </c>
      <c r="BG449" s="416" t="str">
        <f t="shared" si="278"/>
        <v/>
      </c>
      <c r="BH449" s="416" t="str">
        <f t="shared" si="279"/>
        <v/>
      </c>
      <c r="BI449" s="416" t="str">
        <f t="shared" si="280"/>
        <v/>
      </c>
      <c r="BJ449" s="416" t="str">
        <f t="shared" si="281"/>
        <v/>
      </c>
      <c r="BK449" s="416" t="str">
        <f t="shared" si="282"/>
        <v/>
      </c>
      <c r="BL449" s="416" t="str">
        <f t="shared" si="283"/>
        <v/>
      </c>
      <c r="BM449" s="416" t="str">
        <f t="shared" si="284"/>
        <v/>
      </c>
      <c r="BN449" s="416" t="str">
        <f t="shared" si="285"/>
        <v/>
      </c>
      <c r="BO449" s="416" t="str">
        <f t="shared" si="286"/>
        <v/>
      </c>
      <c r="BP449" s="416" t="str">
        <f t="shared" si="287"/>
        <v/>
      </c>
      <c r="BQ449" s="416" t="str">
        <f t="shared" si="288"/>
        <v/>
      </c>
      <c r="BR449" s="416" t="str">
        <f t="shared" si="289"/>
        <v/>
      </c>
      <c r="BS449" s="416" t="str">
        <f t="shared" si="290"/>
        <v/>
      </c>
      <c r="BT449" s="416" t="str">
        <f t="shared" si="291"/>
        <v/>
      </c>
      <c r="BU449" s="416" t="str">
        <f t="shared" si="292"/>
        <v/>
      </c>
      <c r="BV449" s="416" t="str">
        <f t="shared" si="293"/>
        <v/>
      </c>
      <c r="BW449" s="416" t="str">
        <f t="shared" si="294"/>
        <v/>
      </c>
      <c r="BX449" s="416" t="str">
        <f t="shared" si="295"/>
        <v/>
      </c>
      <c r="BY449" s="416" t="str">
        <f t="shared" si="296"/>
        <v/>
      </c>
      <c r="BZ449" s="416" t="str">
        <f t="shared" si="297"/>
        <v/>
      </c>
      <c r="CA449" s="416" t="str">
        <f t="shared" si="298"/>
        <v/>
      </c>
      <c r="CB449" s="416" t="str">
        <f t="shared" si="299"/>
        <v/>
      </c>
      <c r="CC449" s="416" t="str">
        <f t="shared" si="300"/>
        <v/>
      </c>
      <c r="CD449" s="416" t="str">
        <f t="shared" si="301"/>
        <v/>
      </c>
      <c r="CE449" s="416" t="str">
        <f t="shared" si="302"/>
        <v/>
      </c>
      <c r="CF449" s="416" t="str">
        <f t="shared" si="303"/>
        <v/>
      </c>
      <c r="CG449" s="416" t="str">
        <f t="shared" si="304"/>
        <v/>
      </c>
      <c r="CH449" s="416" t="str">
        <f t="shared" si="305"/>
        <v/>
      </c>
      <c r="CI449" s="416" t="str">
        <f t="shared" si="306"/>
        <v/>
      </c>
      <c r="CJ449" s="416" t="str">
        <f t="shared" si="307"/>
        <v/>
      </c>
      <c r="CK449" s="416" t="str">
        <f t="shared" si="308"/>
        <v/>
      </c>
    </row>
    <row r="450" spans="6:89">
      <c r="F450" s="3" t="e">
        <f t="shared" si="268"/>
        <v>#VALUE!</v>
      </c>
      <c r="G450" s="3" t="e">
        <f t="shared" si="309"/>
        <v>#VALUE!</v>
      </c>
      <c r="H450" s="50" t="e">
        <f t="shared" si="310"/>
        <v>#VALUE!</v>
      </c>
      <c r="I450" s="50" t="e">
        <f t="shared" si="311"/>
        <v>#VALUE!</v>
      </c>
      <c r="J450" s="3" t="e" cm="1">
        <f t="array" ref="J450">_xlfn.TEXTSPLIT(I450,CHAR(10),,TRUE,0)</f>
        <v>#VALUE!</v>
      </c>
      <c r="AX450" s="416" t="e">
        <f t="shared" si="269"/>
        <v>#VALUE!</v>
      </c>
      <c r="AY450" s="416" t="str">
        <f t="shared" si="270"/>
        <v/>
      </c>
      <c r="AZ450" s="416" t="str">
        <f t="shared" si="271"/>
        <v/>
      </c>
      <c r="BA450" s="416" t="str">
        <f t="shared" si="272"/>
        <v/>
      </c>
      <c r="BB450" s="416" t="str">
        <f t="shared" si="273"/>
        <v/>
      </c>
      <c r="BC450" s="416" t="str">
        <f t="shared" si="274"/>
        <v/>
      </c>
      <c r="BD450" s="416" t="str">
        <f t="shared" si="275"/>
        <v/>
      </c>
      <c r="BE450" s="416" t="str">
        <f t="shared" si="276"/>
        <v/>
      </c>
      <c r="BF450" s="416" t="str">
        <f t="shared" si="277"/>
        <v/>
      </c>
      <c r="BG450" s="416" t="str">
        <f t="shared" si="278"/>
        <v/>
      </c>
      <c r="BH450" s="416" t="str">
        <f t="shared" si="279"/>
        <v/>
      </c>
      <c r="BI450" s="416" t="str">
        <f t="shared" si="280"/>
        <v/>
      </c>
      <c r="BJ450" s="416" t="str">
        <f t="shared" si="281"/>
        <v/>
      </c>
      <c r="BK450" s="416" t="str">
        <f t="shared" si="282"/>
        <v/>
      </c>
      <c r="BL450" s="416" t="str">
        <f t="shared" si="283"/>
        <v/>
      </c>
      <c r="BM450" s="416" t="str">
        <f t="shared" si="284"/>
        <v/>
      </c>
      <c r="BN450" s="416" t="str">
        <f t="shared" si="285"/>
        <v/>
      </c>
      <c r="BO450" s="416" t="str">
        <f t="shared" si="286"/>
        <v/>
      </c>
      <c r="BP450" s="416" t="str">
        <f t="shared" si="287"/>
        <v/>
      </c>
      <c r="BQ450" s="416" t="str">
        <f t="shared" si="288"/>
        <v/>
      </c>
      <c r="BR450" s="416" t="str">
        <f t="shared" si="289"/>
        <v/>
      </c>
      <c r="BS450" s="416" t="str">
        <f t="shared" si="290"/>
        <v/>
      </c>
      <c r="BT450" s="416" t="str">
        <f t="shared" si="291"/>
        <v/>
      </c>
      <c r="BU450" s="416" t="str">
        <f t="shared" si="292"/>
        <v/>
      </c>
      <c r="BV450" s="416" t="str">
        <f t="shared" si="293"/>
        <v/>
      </c>
      <c r="BW450" s="416" t="str">
        <f t="shared" si="294"/>
        <v/>
      </c>
      <c r="BX450" s="416" t="str">
        <f t="shared" si="295"/>
        <v/>
      </c>
      <c r="BY450" s="416" t="str">
        <f t="shared" si="296"/>
        <v/>
      </c>
      <c r="BZ450" s="416" t="str">
        <f t="shared" si="297"/>
        <v/>
      </c>
      <c r="CA450" s="416" t="str">
        <f t="shared" si="298"/>
        <v/>
      </c>
      <c r="CB450" s="416" t="str">
        <f t="shared" si="299"/>
        <v/>
      </c>
      <c r="CC450" s="416" t="str">
        <f t="shared" si="300"/>
        <v/>
      </c>
      <c r="CD450" s="416" t="str">
        <f t="shared" si="301"/>
        <v/>
      </c>
      <c r="CE450" s="416" t="str">
        <f t="shared" si="302"/>
        <v/>
      </c>
      <c r="CF450" s="416" t="str">
        <f t="shared" si="303"/>
        <v/>
      </c>
      <c r="CG450" s="416" t="str">
        <f t="shared" si="304"/>
        <v/>
      </c>
      <c r="CH450" s="416" t="str">
        <f t="shared" si="305"/>
        <v/>
      </c>
      <c r="CI450" s="416" t="str">
        <f t="shared" si="306"/>
        <v/>
      </c>
      <c r="CJ450" s="416" t="str">
        <f t="shared" si="307"/>
        <v/>
      </c>
      <c r="CK450" s="416" t="str">
        <f t="shared" si="308"/>
        <v/>
      </c>
    </row>
    <row r="451" spans="6:89">
      <c r="F451" s="3" t="e">
        <f t="shared" si="268"/>
        <v>#VALUE!</v>
      </c>
      <c r="G451" s="3" t="e">
        <f t="shared" si="309"/>
        <v>#VALUE!</v>
      </c>
      <c r="H451" s="50" t="e">
        <f t="shared" si="310"/>
        <v>#VALUE!</v>
      </c>
      <c r="I451" s="50" t="e">
        <f t="shared" si="311"/>
        <v>#VALUE!</v>
      </c>
      <c r="J451" s="3" t="e" cm="1">
        <f t="array" ref="J451">_xlfn.TEXTSPLIT(I451,CHAR(10),,TRUE,0)</f>
        <v>#VALUE!</v>
      </c>
      <c r="AX451" s="416" t="e">
        <f t="shared" si="269"/>
        <v>#VALUE!</v>
      </c>
      <c r="AY451" s="416" t="str">
        <f t="shared" si="270"/>
        <v/>
      </c>
      <c r="AZ451" s="416" t="str">
        <f t="shared" si="271"/>
        <v/>
      </c>
      <c r="BA451" s="416" t="str">
        <f t="shared" si="272"/>
        <v/>
      </c>
      <c r="BB451" s="416" t="str">
        <f t="shared" si="273"/>
        <v/>
      </c>
      <c r="BC451" s="416" t="str">
        <f t="shared" si="274"/>
        <v/>
      </c>
      <c r="BD451" s="416" t="str">
        <f t="shared" si="275"/>
        <v/>
      </c>
      <c r="BE451" s="416" t="str">
        <f t="shared" si="276"/>
        <v/>
      </c>
      <c r="BF451" s="416" t="str">
        <f t="shared" si="277"/>
        <v/>
      </c>
      <c r="BG451" s="416" t="str">
        <f t="shared" si="278"/>
        <v/>
      </c>
      <c r="BH451" s="416" t="str">
        <f t="shared" si="279"/>
        <v/>
      </c>
      <c r="BI451" s="416" t="str">
        <f t="shared" si="280"/>
        <v/>
      </c>
      <c r="BJ451" s="416" t="str">
        <f t="shared" si="281"/>
        <v/>
      </c>
      <c r="BK451" s="416" t="str">
        <f t="shared" si="282"/>
        <v/>
      </c>
      <c r="BL451" s="416" t="str">
        <f t="shared" si="283"/>
        <v/>
      </c>
      <c r="BM451" s="416" t="str">
        <f t="shared" si="284"/>
        <v/>
      </c>
      <c r="BN451" s="416" t="str">
        <f t="shared" si="285"/>
        <v/>
      </c>
      <c r="BO451" s="416" t="str">
        <f t="shared" si="286"/>
        <v/>
      </c>
      <c r="BP451" s="416" t="str">
        <f t="shared" si="287"/>
        <v/>
      </c>
      <c r="BQ451" s="416" t="str">
        <f t="shared" si="288"/>
        <v/>
      </c>
      <c r="BR451" s="416" t="str">
        <f t="shared" si="289"/>
        <v/>
      </c>
      <c r="BS451" s="416" t="str">
        <f t="shared" si="290"/>
        <v/>
      </c>
      <c r="BT451" s="416" t="str">
        <f t="shared" si="291"/>
        <v/>
      </c>
      <c r="BU451" s="416" t="str">
        <f t="shared" si="292"/>
        <v/>
      </c>
      <c r="BV451" s="416" t="str">
        <f t="shared" si="293"/>
        <v/>
      </c>
      <c r="BW451" s="416" t="str">
        <f t="shared" si="294"/>
        <v/>
      </c>
      <c r="BX451" s="416" t="str">
        <f t="shared" si="295"/>
        <v/>
      </c>
      <c r="BY451" s="416" t="str">
        <f t="shared" si="296"/>
        <v/>
      </c>
      <c r="BZ451" s="416" t="str">
        <f t="shared" si="297"/>
        <v/>
      </c>
      <c r="CA451" s="416" t="str">
        <f t="shared" si="298"/>
        <v/>
      </c>
      <c r="CB451" s="416" t="str">
        <f t="shared" si="299"/>
        <v/>
      </c>
      <c r="CC451" s="416" t="str">
        <f t="shared" si="300"/>
        <v/>
      </c>
      <c r="CD451" s="416" t="str">
        <f t="shared" si="301"/>
        <v/>
      </c>
      <c r="CE451" s="416" t="str">
        <f t="shared" si="302"/>
        <v/>
      </c>
      <c r="CF451" s="416" t="str">
        <f t="shared" si="303"/>
        <v/>
      </c>
      <c r="CG451" s="416" t="str">
        <f t="shared" si="304"/>
        <v/>
      </c>
      <c r="CH451" s="416" t="str">
        <f t="shared" si="305"/>
        <v/>
      </c>
      <c r="CI451" s="416" t="str">
        <f t="shared" si="306"/>
        <v/>
      </c>
      <c r="CJ451" s="416" t="str">
        <f t="shared" si="307"/>
        <v/>
      </c>
      <c r="CK451" s="416" t="str">
        <f t="shared" si="308"/>
        <v/>
      </c>
    </row>
    <row r="452" spans="6:89">
      <c r="F452" s="3" t="e">
        <f t="shared" si="268"/>
        <v>#VALUE!</v>
      </c>
      <c r="G452" s="3" t="e">
        <f t="shared" si="309"/>
        <v>#VALUE!</v>
      </c>
      <c r="H452" s="50" t="e">
        <f t="shared" si="310"/>
        <v>#VALUE!</v>
      </c>
      <c r="I452" s="50" t="e">
        <f t="shared" si="311"/>
        <v>#VALUE!</v>
      </c>
      <c r="J452" s="3" t="e" cm="1">
        <f t="array" ref="J452">_xlfn.TEXTSPLIT(I452,CHAR(10),,TRUE,0)</f>
        <v>#VALUE!</v>
      </c>
      <c r="AX452" s="416" t="e">
        <f t="shared" si="269"/>
        <v>#VALUE!</v>
      </c>
      <c r="AY452" s="416" t="str">
        <f t="shared" si="270"/>
        <v/>
      </c>
      <c r="AZ452" s="416" t="str">
        <f t="shared" si="271"/>
        <v/>
      </c>
      <c r="BA452" s="416" t="str">
        <f t="shared" si="272"/>
        <v/>
      </c>
      <c r="BB452" s="416" t="str">
        <f t="shared" si="273"/>
        <v/>
      </c>
      <c r="BC452" s="416" t="str">
        <f t="shared" si="274"/>
        <v/>
      </c>
      <c r="BD452" s="416" t="str">
        <f t="shared" si="275"/>
        <v/>
      </c>
      <c r="BE452" s="416" t="str">
        <f t="shared" si="276"/>
        <v/>
      </c>
      <c r="BF452" s="416" t="str">
        <f t="shared" si="277"/>
        <v/>
      </c>
      <c r="BG452" s="416" t="str">
        <f t="shared" si="278"/>
        <v/>
      </c>
      <c r="BH452" s="416" t="str">
        <f t="shared" si="279"/>
        <v/>
      </c>
      <c r="BI452" s="416" t="str">
        <f t="shared" si="280"/>
        <v/>
      </c>
      <c r="BJ452" s="416" t="str">
        <f t="shared" si="281"/>
        <v/>
      </c>
      <c r="BK452" s="416" t="str">
        <f t="shared" si="282"/>
        <v/>
      </c>
      <c r="BL452" s="416" t="str">
        <f t="shared" si="283"/>
        <v/>
      </c>
      <c r="BM452" s="416" t="str">
        <f t="shared" si="284"/>
        <v/>
      </c>
      <c r="BN452" s="416" t="str">
        <f t="shared" si="285"/>
        <v/>
      </c>
      <c r="BO452" s="416" t="str">
        <f t="shared" si="286"/>
        <v/>
      </c>
      <c r="BP452" s="416" t="str">
        <f t="shared" si="287"/>
        <v/>
      </c>
      <c r="BQ452" s="416" t="str">
        <f t="shared" si="288"/>
        <v/>
      </c>
      <c r="BR452" s="416" t="str">
        <f t="shared" si="289"/>
        <v/>
      </c>
      <c r="BS452" s="416" t="str">
        <f t="shared" si="290"/>
        <v/>
      </c>
      <c r="BT452" s="416" t="str">
        <f t="shared" si="291"/>
        <v/>
      </c>
      <c r="BU452" s="416" t="str">
        <f t="shared" si="292"/>
        <v/>
      </c>
      <c r="BV452" s="416" t="str">
        <f t="shared" si="293"/>
        <v/>
      </c>
      <c r="BW452" s="416" t="str">
        <f t="shared" si="294"/>
        <v/>
      </c>
      <c r="BX452" s="416" t="str">
        <f t="shared" si="295"/>
        <v/>
      </c>
      <c r="BY452" s="416" t="str">
        <f t="shared" si="296"/>
        <v/>
      </c>
      <c r="BZ452" s="416" t="str">
        <f t="shared" si="297"/>
        <v/>
      </c>
      <c r="CA452" s="416" t="str">
        <f t="shared" si="298"/>
        <v/>
      </c>
      <c r="CB452" s="416" t="str">
        <f t="shared" si="299"/>
        <v/>
      </c>
      <c r="CC452" s="416" t="str">
        <f t="shared" si="300"/>
        <v/>
      </c>
      <c r="CD452" s="416" t="str">
        <f t="shared" si="301"/>
        <v/>
      </c>
      <c r="CE452" s="416" t="str">
        <f t="shared" si="302"/>
        <v/>
      </c>
      <c r="CF452" s="416" t="str">
        <f t="shared" si="303"/>
        <v/>
      </c>
      <c r="CG452" s="416" t="str">
        <f t="shared" si="304"/>
        <v/>
      </c>
      <c r="CH452" s="416" t="str">
        <f t="shared" si="305"/>
        <v/>
      </c>
      <c r="CI452" s="416" t="str">
        <f t="shared" si="306"/>
        <v/>
      </c>
      <c r="CJ452" s="416" t="str">
        <f t="shared" si="307"/>
        <v/>
      </c>
      <c r="CK452" s="416" t="str">
        <f t="shared" si="308"/>
        <v/>
      </c>
    </row>
    <row r="453" spans="6:89">
      <c r="F453" s="3" t="e">
        <f t="shared" ref="F453:F503" si="312">MID(C453,1,FIND("-",C453,7)-1)</f>
        <v>#VALUE!</v>
      </c>
      <c r="G453" s="3" t="e">
        <f t="shared" si="309"/>
        <v>#VALUE!</v>
      </c>
      <c r="H453" s="50" t="e">
        <f t="shared" si="310"/>
        <v>#VALUE!</v>
      </c>
      <c r="I453" s="50" t="e">
        <f t="shared" si="311"/>
        <v>#VALUE!</v>
      </c>
      <c r="J453" s="3" t="e" cm="1">
        <f t="array" ref="J453">_xlfn.TEXTSPLIT(I453,CHAR(10),,TRUE,0)</f>
        <v>#VALUE!</v>
      </c>
      <c r="AX453" s="416" t="e">
        <f t="shared" ref="AX453:AX503" si="313">IF(J453="","",J453&amp;"|"&amp;$H453&amp;"|"&amp;$G453&amp;"\"&amp;$F453)</f>
        <v>#VALUE!</v>
      </c>
      <c r="AY453" s="416" t="str">
        <f t="shared" ref="AY453:AY503" si="314">IF(K453="","",K453&amp;"|"&amp;$H453&amp;"|"&amp;$G453&amp;"\"&amp;$F453)</f>
        <v/>
      </c>
      <c r="AZ453" s="416" t="str">
        <f t="shared" ref="AZ453:AZ503" si="315">IF(L453="","",L453&amp;"|"&amp;$H453&amp;"|"&amp;$G453&amp;"\"&amp;$F453)</f>
        <v/>
      </c>
      <c r="BA453" s="416" t="str">
        <f t="shared" ref="BA453:BA503" si="316">IF(M453="","",M453&amp;"|"&amp;$H453&amp;"|"&amp;$G453&amp;"\"&amp;$F453)</f>
        <v/>
      </c>
      <c r="BB453" s="416" t="str">
        <f t="shared" ref="BB453:BB503" si="317">IF(N453="","",N453&amp;"|"&amp;$H453&amp;"|"&amp;$G453&amp;"\"&amp;$F453)</f>
        <v/>
      </c>
      <c r="BC453" s="416" t="str">
        <f t="shared" ref="BC453:BC503" si="318">IF(O453="","",O453&amp;"|"&amp;$H453&amp;"|"&amp;$G453&amp;"\"&amp;$F453)</f>
        <v/>
      </c>
      <c r="BD453" s="416" t="str">
        <f t="shared" ref="BD453:BD503" si="319">IF(P453="","",P453&amp;"|"&amp;$H453&amp;"|"&amp;$G453&amp;"\"&amp;$F453)</f>
        <v/>
      </c>
      <c r="BE453" s="416" t="str">
        <f t="shared" ref="BE453:BE503" si="320">IF(Q453="","",Q453&amp;"|"&amp;$H453&amp;"|"&amp;$G453&amp;"\"&amp;$F453)</f>
        <v/>
      </c>
      <c r="BF453" s="416" t="str">
        <f t="shared" ref="BF453:BF503" si="321">IF(R453="","",R453&amp;"|"&amp;$H453&amp;"|"&amp;$G453&amp;"\"&amp;$F453)</f>
        <v/>
      </c>
      <c r="BG453" s="416" t="str">
        <f t="shared" ref="BG453:BG503" si="322">IF(S453="","",S453&amp;"|"&amp;$H453&amp;"|"&amp;$G453&amp;"\"&amp;$F453)</f>
        <v/>
      </c>
      <c r="BH453" s="416" t="str">
        <f t="shared" ref="BH453:BH503" si="323">IF(T453="","",T453&amp;"|"&amp;$H453&amp;"|"&amp;$G453&amp;"\"&amp;$F453)</f>
        <v/>
      </c>
      <c r="BI453" s="416" t="str">
        <f t="shared" ref="BI453:BI503" si="324">IF(U453="","",U453&amp;"|"&amp;$H453&amp;"|"&amp;$G453&amp;"\"&amp;$F453)</f>
        <v/>
      </c>
      <c r="BJ453" s="416" t="str">
        <f t="shared" ref="BJ453:BJ503" si="325">IF(V453="","",V453&amp;"|"&amp;$H453&amp;"|"&amp;$G453&amp;"\"&amp;$F453)</f>
        <v/>
      </c>
      <c r="BK453" s="416" t="str">
        <f t="shared" ref="BK453:BK503" si="326">IF(W453="","",W453&amp;"|"&amp;$H453&amp;"|"&amp;$G453&amp;"\"&amp;$F453)</f>
        <v/>
      </c>
      <c r="BL453" s="416" t="str">
        <f t="shared" ref="BL453:BL503" si="327">IF(X453="","",X453&amp;"|"&amp;$H453&amp;"|"&amp;$G453&amp;"\"&amp;$F453)</f>
        <v/>
      </c>
      <c r="BM453" s="416" t="str">
        <f t="shared" ref="BM453:BM503" si="328">IF(Y453="","",Y453&amp;"|"&amp;$H453&amp;"|"&amp;$G453&amp;"\"&amp;$F453)</f>
        <v/>
      </c>
      <c r="BN453" s="416" t="str">
        <f t="shared" ref="BN453:BN503" si="329">IF(Z453="","",Z453&amp;"|"&amp;$H453&amp;"|"&amp;$G453&amp;"\"&amp;$F453)</f>
        <v/>
      </c>
      <c r="BO453" s="416" t="str">
        <f t="shared" ref="BO453:BO503" si="330">IF(AA453="","",AA453&amp;"|"&amp;$H453&amp;"|"&amp;$G453&amp;"\"&amp;$F453)</f>
        <v/>
      </c>
      <c r="BP453" s="416" t="str">
        <f t="shared" ref="BP453:BP503" si="331">IF(AB453="","",AB453&amp;"|"&amp;$H453&amp;"|"&amp;$G453&amp;"\"&amp;$F453)</f>
        <v/>
      </c>
      <c r="BQ453" s="416" t="str">
        <f t="shared" ref="BQ453:BQ503" si="332">IF(AC453="","",AC453&amp;"|"&amp;$H453&amp;"|"&amp;$G453&amp;"\"&amp;$F453)</f>
        <v/>
      </c>
      <c r="BR453" s="416" t="str">
        <f t="shared" ref="BR453:BR503" si="333">IF(AD453="","",AD453&amp;"|"&amp;$H453&amp;"|"&amp;$G453&amp;"\"&amp;$F453)</f>
        <v/>
      </c>
      <c r="BS453" s="416" t="str">
        <f t="shared" ref="BS453:BS503" si="334">IF(AE453="","",AE453&amp;"|"&amp;$H453&amp;"|"&amp;$G453&amp;"\"&amp;$F453)</f>
        <v/>
      </c>
      <c r="BT453" s="416" t="str">
        <f t="shared" ref="BT453:BT503" si="335">IF(AF453="","",AF453&amp;"|"&amp;$H453&amp;"|"&amp;$G453&amp;"\"&amp;$F453)</f>
        <v/>
      </c>
      <c r="BU453" s="416" t="str">
        <f t="shared" ref="BU453:BU503" si="336">IF(AG453="","",AG453&amp;"|"&amp;$H453&amp;"|"&amp;$G453&amp;"\"&amp;$F453)</f>
        <v/>
      </c>
      <c r="BV453" s="416" t="str">
        <f t="shared" ref="BV453:BV503" si="337">IF(AH453="","",AH453&amp;"|"&amp;$H453&amp;"|"&amp;$G453&amp;"\"&amp;$F453)</f>
        <v/>
      </c>
      <c r="BW453" s="416" t="str">
        <f t="shared" ref="BW453:BW503" si="338">IF(AI453="","",AI453&amp;"|"&amp;$H453&amp;"|"&amp;$G453&amp;"\"&amp;$F453)</f>
        <v/>
      </c>
      <c r="BX453" s="416" t="str">
        <f t="shared" ref="BX453:BX503" si="339">IF(AJ453="","",AJ453&amp;"|"&amp;$H453&amp;"|"&amp;$G453&amp;"\"&amp;$F453)</f>
        <v/>
      </c>
      <c r="BY453" s="416" t="str">
        <f t="shared" ref="BY453:BY503" si="340">IF(AK453="","",AK453&amp;"|"&amp;$H453&amp;"|"&amp;$G453&amp;"\"&amp;$F453)</f>
        <v/>
      </c>
      <c r="BZ453" s="416" t="str">
        <f t="shared" ref="BZ453:BZ503" si="341">IF(AL453="","",AL453&amp;"|"&amp;$H453&amp;"|"&amp;$G453&amp;"\"&amp;$F453)</f>
        <v/>
      </c>
      <c r="CA453" s="416" t="str">
        <f t="shared" ref="CA453:CA503" si="342">IF(AM453="","",AM453&amp;"|"&amp;$H453&amp;"|"&amp;$G453&amp;"\"&amp;$F453)</f>
        <v/>
      </c>
      <c r="CB453" s="416" t="str">
        <f t="shared" ref="CB453:CB503" si="343">IF(AN453="","",AN453&amp;"|"&amp;$H453&amp;"|"&amp;$G453&amp;"\"&amp;$F453)</f>
        <v/>
      </c>
      <c r="CC453" s="416" t="str">
        <f t="shared" ref="CC453:CC503" si="344">IF(AO453="","",AO453&amp;"|"&amp;$H453&amp;"|"&amp;$G453&amp;"\"&amp;$F453)</f>
        <v/>
      </c>
      <c r="CD453" s="416" t="str">
        <f t="shared" ref="CD453:CD503" si="345">IF(AP453="","",AP453&amp;"|"&amp;$H453&amp;"|"&amp;$G453&amp;"\"&amp;$F453)</f>
        <v/>
      </c>
      <c r="CE453" s="416" t="str">
        <f t="shared" ref="CE453:CE503" si="346">IF(AQ453="","",AQ453&amp;"|"&amp;$H453&amp;"|"&amp;$G453&amp;"\"&amp;$F453)</f>
        <v/>
      </c>
      <c r="CF453" s="416" t="str">
        <f t="shared" ref="CF453:CF503" si="347">IF(AR453="","",AR453&amp;"|"&amp;$H453&amp;"|"&amp;$G453&amp;"\"&amp;$F453)</f>
        <v/>
      </c>
      <c r="CG453" s="416" t="str">
        <f t="shared" ref="CG453:CG503" si="348">IF(AS453="","",AS453&amp;"|"&amp;$H453&amp;"|"&amp;$G453&amp;"\"&amp;$F453)</f>
        <v/>
      </c>
      <c r="CH453" s="416" t="str">
        <f t="shared" ref="CH453:CH503" si="349">IF(AT453="","",AT453&amp;"|"&amp;$H453&amp;"|"&amp;$G453&amp;"\"&amp;$F453)</f>
        <v/>
      </c>
      <c r="CI453" s="416" t="str">
        <f t="shared" ref="CI453:CI503" si="350">IF(AU453="","",AU453&amp;"|"&amp;$H453&amp;"|"&amp;$G453&amp;"\"&amp;$F453)</f>
        <v/>
      </c>
      <c r="CJ453" s="416" t="str">
        <f t="shared" ref="CJ453:CJ503" si="351">IF(AV453="","",AV453&amp;"|"&amp;$H453&amp;"|"&amp;$G453&amp;"\"&amp;$F453)</f>
        <v/>
      </c>
      <c r="CK453" s="416" t="str">
        <f t="shared" ref="CK453:CK503" si="352">IF(AW453="","",AW453&amp;"|"&amp;$H453&amp;"|"&amp;$G453&amp;"\"&amp;$F453)</f>
        <v/>
      </c>
    </row>
    <row r="454" spans="6:89">
      <c r="F454" s="3" t="e">
        <f t="shared" si="312"/>
        <v>#VALUE!</v>
      </c>
      <c r="G454" s="3" t="e">
        <f t="shared" si="309"/>
        <v>#VALUE!</v>
      </c>
      <c r="H454" s="50" t="e">
        <f t="shared" si="310"/>
        <v>#VALUE!</v>
      </c>
      <c r="I454" s="50" t="e">
        <f t="shared" si="311"/>
        <v>#VALUE!</v>
      </c>
      <c r="J454" s="3" t="e" cm="1">
        <f t="array" ref="J454">_xlfn.TEXTSPLIT(I454,CHAR(10),,TRUE,0)</f>
        <v>#VALUE!</v>
      </c>
      <c r="AX454" s="416" t="e">
        <f t="shared" si="313"/>
        <v>#VALUE!</v>
      </c>
      <c r="AY454" s="416" t="str">
        <f t="shared" si="314"/>
        <v/>
      </c>
      <c r="AZ454" s="416" t="str">
        <f t="shared" si="315"/>
        <v/>
      </c>
      <c r="BA454" s="416" t="str">
        <f t="shared" si="316"/>
        <v/>
      </c>
      <c r="BB454" s="416" t="str">
        <f t="shared" si="317"/>
        <v/>
      </c>
      <c r="BC454" s="416" t="str">
        <f t="shared" si="318"/>
        <v/>
      </c>
      <c r="BD454" s="416" t="str">
        <f t="shared" si="319"/>
        <v/>
      </c>
      <c r="BE454" s="416" t="str">
        <f t="shared" si="320"/>
        <v/>
      </c>
      <c r="BF454" s="416" t="str">
        <f t="shared" si="321"/>
        <v/>
      </c>
      <c r="BG454" s="416" t="str">
        <f t="shared" si="322"/>
        <v/>
      </c>
      <c r="BH454" s="416" t="str">
        <f t="shared" si="323"/>
        <v/>
      </c>
      <c r="BI454" s="416" t="str">
        <f t="shared" si="324"/>
        <v/>
      </c>
      <c r="BJ454" s="416" t="str">
        <f t="shared" si="325"/>
        <v/>
      </c>
      <c r="BK454" s="416" t="str">
        <f t="shared" si="326"/>
        <v/>
      </c>
      <c r="BL454" s="416" t="str">
        <f t="shared" si="327"/>
        <v/>
      </c>
      <c r="BM454" s="416" t="str">
        <f t="shared" si="328"/>
        <v/>
      </c>
      <c r="BN454" s="416" t="str">
        <f t="shared" si="329"/>
        <v/>
      </c>
      <c r="BO454" s="416" t="str">
        <f t="shared" si="330"/>
        <v/>
      </c>
      <c r="BP454" s="416" t="str">
        <f t="shared" si="331"/>
        <v/>
      </c>
      <c r="BQ454" s="416" t="str">
        <f t="shared" si="332"/>
        <v/>
      </c>
      <c r="BR454" s="416" t="str">
        <f t="shared" si="333"/>
        <v/>
      </c>
      <c r="BS454" s="416" t="str">
        <f t="shared" si="334"/>
        <v/>
      </c>
      <c r="BT454" s="416" t="str">
        <f t="shared" si="335"/>
        <v/>
      </c>
      <c r="BU454" s="416" t="str">
        <f t="shared" si="336"/>
        <v/>
      </c>
      <c r="BV454" s="416" t="str">
        <f t="shared" si="337"/>
        <v/>
      </c>
      <c r="BW454" s="416" t="str">
        <f t="shared" si="338"/>
        <v/>
      </c>
      <c r="BX454" s="416" t="str">
        <f t="shared" si="339"/>
        <v/>
      </c>
      <c r="BY454" s="416" t="str">
        <f t="shared" si="340"/>
        <v/>
      </c>
      <c r="BZ454" s="416" t="str">
        <f t="shared" si="341"/>
        <v/>
      </c>
      <c r="CA454" s="416" t="str">
        <f t="shared" si="342"/>
        <v/>
      </c>
      <c r="CB454" s="416" t="str">
        <f t="shared" si="343"/>
        <v/>
      </c>
      <c r="CC454" s="416" t="str">
        <f t="shared" si="344"/>
        <v/>
      </c>
      <c r="CD454" s="416" t="str">
        <f t="shared" si="345"/>
        <v/>
      </c>
      <c r="CE454" s="416" t="str">
        <f t="shared" si="346"/>
        <v/>
      </c>
      <c r="CF454" s="416" t="str">
        <f t="shared" si="347"/>
        <v/>
      </c>
      <c r="CG454" s="416" t="str">
        <f t="shared" si="348"/>
        <v/>
      </c>
      <c r="CH454" s="416" t="str">
        <f t="shared" si="349"/>
        <v/>
      </c>
      <c r="CI454" s="416" t="str">
        <f t="shared" si="350"/>
        <v/>
      </c>
      <c r="CJ454" s="416" t="str">
        <f t="shared" si="351"/>
        <v/>
      </c>
      <c r="CK454" s="416" t="str">
        <f t="shared" si="352"/>
        <v/>
      </c>
    </row>
    <row r="455" spans="6:89">
      <c r="F455" s="3" t="e">
        <f t="shared" si="312"/>
        <v>#VALUE!</v>
      </c>
      <c r="G455" s="3" t="e">
        <f t="shared" si="309"/>
        <v>#VALUE!</v>
      </c>
      <c r="H455" s="50" t="e">
        <f t="shared" si="310"/>
        <v>#VALUE!</v>
      </c>
      <c r="I455" s="50" t="e">
        <f t="shared" si="311"/>
        <v>#VALUE!</v>
      </c>
      <c r="J455" s="3" t="e" cm="1">
        <f t="array" ref="J455">_xlfn.TEXTSPLIT(I455,CHAR(10),,TRUE,0)</f>
        <v>#VALUE!</v>
      </c>
      <c r="AX455" s="416" t="e">
        <f t="shared" si="313"/>
        <v>#VALUE!</v>
      </c>
      <c r="AY455" s="416" t="str">
        <f t="shared" si="314"/>
        <v/>
      </c>
      <c r="AZ455" s="416" t="str">
        <f t="shared" si="315"/>
        <v/>
      </c>
      <c r="BA455" s="416" t="str">
        <f t="shared" si="316"/>
        <v/>
      </c>
      <c r="BB455" s="416" t="str">
        <f t="shared" si="317"/>
        <v/>
      </c>
      <c r="BC455" s="416" t="str">
        <f t="shared" si="318"/>
        <v/>
      </c>
      <c r="BD455" s="416" t="str">
        <f t="shared" si="319"/>
        <v/>
      </c>
      <c r="BE455" s="416" t="str">
        <f t="shared" si="320"/>
        <v/>
      </c>
      <c r="BF455" s="416" t="str">
        <f t="shared" si="321"/>
        <v/>
      </c>
      <c r="BG455" s="416" t="str">
        <f t="shared" si="322"/>
        <v/>
      </c>
      <c r="BH455" s="416" t="str">
        <f t="shared" si="323"/>
        <v/>
      </c>
      <c r="BI455" s="416" t="str">
        <f t="shared" si="324"/>
        <v/>
      </c>
      <c r="BJ455" s="416" t="str">
        <f t="shared" si="325"/>
        <v/>
      </c>
      <c r="BK455" s="416" t="str">
        <f t="shared" si="326"/>
        <v/>
      </c>
      <c r="BL455" s="416" t="str">
        <f t="shared" si="327"/>
        <v/>
      </c>
      <c r="BM455" s="416" t="str">
        <f t="shared" si="328"/>
        <v/>
      </c>
      <c r="BN455" s="416" t="str">
        <f t="shared" si="329"/>
        <v/>
      </c>
      <c r="BO455" s="416" t="str">
        <f t="shared" si="330"/>
        <v/>
      </c>
      <c r="BP455" s="416" t="str">
        <f t="shared" si="331"/>
        <v/>
      </c>
      <c r="BQ455" s="416" t="str">
        <f t="shared" si="332"/>
        <v/>
      </c>
      <c r="BR455" s="416" t="str">
        <f t="shared" si="333"/>
        <v/>
      </c>
      <c r="BS455" s="416" t="str">
        <f t="shared" si="334"/>
        <v/>
      </c>
      <c r="BT455" s="416" t="str">
        <f t="shared" si="335"/>
        <v/>
      </c>
      <c r="BU455" s="416" t="str">
        <f t="shared" si="336"/>
        <v/>
      </c>
      <c r="BV455" s="416" t="str">
        <f t="shared" si="337"/>
        <v/>
      </c>
      <c r="BW455" s="416" t="str">
        <f t="shared" si="338"/>
        <v/>
      </c>
      <c r="BX455" s="416" t="str">
        <f t="shared" si="339"/>
        <v/>
      </c>
      <c r="BY455" s="416" t="str">
        <f t="shared" si="340"/>
        <v/>
      </c>
      <c r="BZ455" s="416" t="str">
        <f t="shared" si="341"/>
        <v/>
      </c>
      <c r="CA455" s="416" t="str">
        <f t="shared" si="342"/>
        <v/>
      </c>
      <c r="CB455" s="416" t="str">
        <f t="shared" si="343"/>
        <v/>
      </c>
      <c r="CC455" s="416" t="str">
        <f t="shared" si="344"/>
        <v/>
      </c>
      <c r="CD455" s="416" t="str">
        <f t="shared" si="345"/>
        <v/>
      </c>
      <c r="CE455" s="416" t="str">
        <f t="shared" si="346"/>
        <v/>
      </c>
      <c r="CF455" s="416" t="str">
        <f t="shared" si="347"/>
        <v/>
      </c>
      <c r="CG455" s="416" t="str">
        <f t="shared" si="348"/>
        <v/>
      </c>
      <c r="CH455" s="416" t="str">
        <f t="shared" si="349"/>
        <v/>
      </c>
      <c r="CI455" s="416" t="str">
        <f t="shared" si="350"/>
        <v/>
      </c>
      <c r="CJ455" s="416" t="str">
        <f t="shared" si="351"/>
        <v/>
      </c>
      <c r="CK455" s="416" t="str">
        <f t="shared" si="352"/>
        <v/>
      </c>
    </row>
    <row r="456" spans="6:89">
      <c r="F456" s="3" t="e">
        <f t="shared" si="312"/>
        <v>#VALUE!</v>
      </c>
      <c r="G456" s="3" t="e">
        <f t="shared" si="309"/>
        <v>#VALUE!</v>
      </c>
      <c r="H456" s="50" t="e">
        <f t="shared" si="310"/>
        <v>#VALUE!</v>
      </c>
      <c r="I456" s="50" t="e">
        <f t="shared" si="311"/>
        <v>#VALUE!</v>
      </c>
      <c r="J456" s="3" t="e" cm="1">
        <f t="array" ref="J456">_xlfn.TEXTSPLIT(I456,CHAR(10),,TRUE,0)</f>
        <v>#VALUE!</v>
      </c>
      <c r="AX456" s="416" t="e">
        <f t="shared" si="313"/>
        <v>#VALUE!</v>
      </c>
      <c r="AY456" s="416" t="str">
        <f t="shared" si="314"/>
        <v/>
      </c>
      <c r="AZ456" s="416" t="str">
        <f t="shared" si="315"/>
        <v/>
      </c>
      <c r="BA456" s="416" t="str">
        <f t="shared" si="316"/>
        <v/>
      </c>
      <c r="BB456" s="416" t="str">
        <f t="shared" si="317"/>
        <v/>
      </c>
      <c r="BC456" s="416" t="str">
        <f t="shared" si="318"/>
        <v/>
      </c>
      <c r="BD456" s="416" t="str">
        <f t="shared" si="319"/>
        <v/>
      </c>
      <c r="BE456" s="416" t="str">
        <f t="shared" si="320"/>
        <v/>
      </c>
      <c r="BF456" s="416" t="str">
        <f t="shared" si="321"/>
        <v/>
      </c>
      <c r="BG456" s="416" t="str">
        <f t="shared" si="322"/>
        <v/>
      </c>
      <c r="BH456" s="416" t="str">
        <f t="shared" si="323"/>
        <v/>
      </c>
      <c r="BI456" s="416" t="str">
        <f t="shared" si="324"/>
        <v/>
      </c>
      <c r="BJ456" s="416" t="str">
        <f t="shared" si="325"/>
        <v/>
      </c>
      <c r="BK456" s="416" t="str">
        <f t="shared" si="326"/>
        <v/>
      </c>
      <c r="BL456" s="416" t="str">
        <f t="shared" si="327"/>
        <v/>
      </c>
      <c r="BM456" s="416" t="str">
        <f t="shared" si="328"/>
        <v/>
      </c>
      <c r="BN456" s="416" t="str">
        <f t="shared" si="329"/>
        <v/>
      </c>
      <c r="BO456" s="416" t="str">
        <f t="shared" si="330"/>
        <v/>
      </c>
      <c r="BP456" s="416" t="str">
        <f t="shared" si="331"/>
        <v/>
      </c>
      <c r="BQ456" s="416" t="str">
        <f t="shared" si="332"/>
        <v/>
      </c>
      <c r="BR456" s="416" t="str">
        <f t="shared" si="333"/>
        <v/>
      </c>
      <c r="BS456" s="416" t="str">
        <f t="shared" si="334"/>
        <v/>
      </c>
      <c r="BT456" s="416" t="str">
        <f t="shared" si="335"/>
        <v/>
      </c>
      <c r="BU456" s="416" t="str">
        <f t="shared" si="336"/>
        <v/>
      </c>
      <c r="BV456" s="416" t="str">
        <f t="shared" si="337"/>
        <v/>
      </c>
      <c r="BW456" s="416" t="str">
        <f t="shared" si="338"/>
        <v/>
      </c>
      <c r="BX456" s="416" t="str">
        <f t="shared" si="339"/>
        <v/>
      </c>
      <c r="BY456" s="416" t="str">
        <f t="shared" si="340"/>
        <v/>
      </c>
      <c r="BZ456" s="416" t="str">
        <f t="shared" si="341"/>
        <v/>
      </c>
      <c r="CA456" s="416" t="str">
        <f t="shared" si="342"/>
        <v/>
      </c>
      <c r="CB456" s="416" t="str">
        <f t="shared" si="343"/>
        <v/>
      </c>
      <c r="CC456" s="416" t="str">
        <f t="shared" si="344"/>
        <v/>
      </c>
      <c r="CD456" s="416" t="str">
        <f t="shared" si="345"/>
        <v/>
      </c>
      <c r="CE456" s="416" t="str">
        <f t="shared" si="346"/>
        <v/>
      </c>
      <c r="CF456" s="416" t="str">
        <f t="shared" si="347"/>
        <v/>
      </c>
      <c r="CG456" s="416" t="str">
        <f t="shared" si="348"/>
        <v/>
      </c>
      <c r="CH456" s="416" t="str">
        <f t="shared" si="349"/>
        <v/>
      </c>
      <c r="CI456" s="416" t="str">
        <f t="shared" si="350"/>
        <v/>
      </c>
      <c r="CJ456" s="416" t="str">
        <f t="shared" si="351"/>
        <v/>
      </c>
      <c r="CK456" s="416" t="str">
        <f t="shared" si="352"/>
        <v/>
      </c>
    </row>
    <row r="457" spans="6:89">
      <c r="F457" s="3" t="e">
        <f t="shared" si="312"/>
        <v>#VALUE!</v>
      </c>
      <c r="G457" s="3" t="e">
        <f t="shared" si="309"/>
        <v>#VALUE!</v>
      </c>
      <c r="H457" s="50" t="e">
        <f t="shared" si="310"/>
        <v>#VALUE!</v>
      </c>
      <c r="I457" s="50" t="e">
        <f t="shared" si="311"/>
        <v>#VALUE!</v>
      </c>
      <c r="J457" s="3" t="e" cm="1">
        <f t="array" ref="J457">_xlfn.TEXTSPLIT(I457,CHAR(10),,TRUE,0)</f>
        <v>#VALUE!</v>
      </c>
      <c r="AX457" s="416" t="e">
        <f t="shared" si="313"/>
        <v>#VALUE!</v>
      </c>
      <c r="AY457" s="416" t="str">
        <f t="shared" si="314"/>
        <v/>
      </c>
      <c r="AZ457" s="416" t="str">
        <f t="shared" si="315"/>
        <v/>
      </c>
      <c r="BA457" s="416" t="str">
        <f t="shared" si="316"/>
        <v/>
      </c>
      <c r="BB457" s="416" t="str">
        <f t="shared" si="317"/>
        <v/>
      </c>
      <c r="BC457" s="416" t="str">
        <f t="shared" si="318"/>
        <v/>
      </c>
      <c r="BD457" s="416" t="str">
        <f t="shared" si="319"/>
        <v/>
      </c>
      <c r="BE457" s="416" t="str">
        <f t="shared" si="320"/>
        <v/>
      </c>
      <c r="BF457" s="416" t="str">
        <f t="shared" si="321"/>
        <v/>
      </c>
      <c r="BG457" s="416" t="str">
        <f t="shared" si="322"/>
        <v/>
      </c>
      <c r="BH457" s="416" t="str">
        <f t="shared" si="323"/>
        <v/>
      </c>
      <c r="BI457" s="416" t="str">
        <f t="shared" si="324"/>
        <v/>
      </c>
      <c r="BJ457" s="416" t="str">
        <f t="shared" si="325"/>
        <v/>
      </c>
      <c r="BK457" s="416" t="str">
        <f t="shared" si="326"/>
        <v/>
      </c>
      <c r="BL457" s="416" t="str">
        <f t="shared" si="327"/>
        <v/>
      </c>
      <c r="BM457" s="416" t="str">
        <f t="shared" si="328"/>
        <v/>
      </c>
      <c r="BN457" s="416" t="str">
        <f t="shared" si="329"/>
        <v/>
      </c>
      <c r="BO457" s="416" t="str">
        <f t="shared" si="330"/>
        <v/>
      </c>
      <c r="BP457" s="416" t="str">
        <f t="shared" si="331"/>
        <v/>
      </c>
      <c r="BQ457" s="416" t="str">
        <f t="shared" si="332"/>
        <v/>
      </c>
      <c r="BR457" s="416" t="str">
        <f t="shared" si="333"/>
        <v/>
      </c>
      <c r="BS457" s="416" t="str">
        <f t="shared" si="334"/>
        <v/>
      </c>
      <c r="BT457" s="416" t="str">
        <f t="shared" si="335"/>
        <v/>
      </c>
      <c r="BU457" s="416" t="str">
        <f t="shared" si="336"/>
        <v/>
      </c>
      <c r="BV457" s="416" t="str">
        <f t="shared" si="337"/>
        <v/>
      </c>
      <c r="BW457" s="416" t="str">
        <f t="shared" si="338"/>
        <v/>
      </c>
      <c r="BX457" s="416" t="str">
        <f t="shared" si="339"/>
        <v/>
      </c>
      <c r="BY457" s="416" t="str">
        <f t="shared" si="340"/>
        <v/>
      </c>
      <c r="BZ457" s="416" t="str">
        <f t="shared" si="341"/>
        <v/>
      </c>
      <c r="CA457" s="416" t="str">
        <f t="shared" si="342"/>
        <v/>
      </c>
      <c r="CB457" s="416" t="str">
        <f t="shared" si="343"/>
        <v/>
      </c>
      <c r="CC457" s="416" t="str">
        <f t="shared" si="344"/>
        <v/>
      </c>
      <c r="CD457" s="416" t="str">
        <f t="shared" si="345"/>
        <v/>
      </c>
      <c r="CE457" s="416" t="str">
        <f t="shared" si="346"/>
        <v/>
      </c>
      <c r="CF457" s="416" t="str">
        <f t="shared" si="347"/>
        <v/>
      </c>
      <c r="CG457" s="416" t="str">
        <f t="shared" si="348"/>
        <v/>
      </c>
      <c r="CH457" s="416" t="str">
        <f t="shared" si="349"/>
        <v/>
      </c>
      <c r="CI457" s="416" t="str">
        <f t="shared" si="350"/>
        <v/>
      </c>
      <c r="CJ457" s="416" t="str">
        <f t="shared" si="351"/>
        <v/>
      </c>
      <c r="CK457" s="416" t="str">
        <f t="shared" si="352"/>
        <v/>
      </c>
    </row>
    <row r="458" spans="6:89">
      <c r="F458" s="3" t="e">
        <f t="shared" si="312"/>
        <v>#VALUE!</v>
      </c>
      <c r="G458" s="3" t="e">
        <f t="shared" si="309"/>
        <v>#VALUE!</v>
      </c>
      <c r="H458" s="50" t="e">
        <f t="shared" si="310"/>
        <v>#VALUE!</v>
      </c>
      <c r="I458" s="50" t="e">
        <f t="shared" si="311"/>
        <v>#VALUE!</v>
      </c>
      <c r="J458" s="3" t="e" cm="1">
        <f t="array" ref="J458">_xlfn.TEXTSPLIT(I458,CHAR(10),,TRUE,0)</f>
        <v>#VALUE!</v>
      </c>
      <c r="AX458" s="416" t="e">
        <f t="shared" si="313"/>
        <v>#VALUE!</v>
      </c>
      <c r="AY458" s="416" t="str">
        <f t="shared" si="314"/>
        <v/>
      </c>
      <c r="AZ458" s="416" t="str">
        <f t="shared" si="315"/>
        <v/>
      </c>
      <c r="BA458" s="416" t="str">
        <f t="shared" si="316"/>
        <v/>
      </c>
      <c r="BB458" s="416" t="str">
        <f t="shared" si="317"/>
        <v/>
      </c>
      <c r="BC458" s="416" t="str">
        <f t="shared" si="318"/>
        <v/>
      </c>
      <c r="BD458" s="416" t="str">
        <f t="shared" si="319"/>
        <v/>
      </c>
      <c r="BE458" s="416" t="str">
        <f t="shared" si="320"/>
        <v/>
      </c>
      <c r="BF458" s="416" t="str">
        <f t="shared" si="321"/>
        <v/>
      </c>
      <c r="BG458" s="416" t="str">
        <f t="shared" si="322"/>
        <v/>
      </c>
      <c r="BH458" s="416" t="str">
        <f t="shared" si="323"/>
        <v/>
      </c>
      <c r="BI458" s="416" t="str">
        <f t="shared" si="324"/>
        <v/>
      </c>
      <c r="BJ458" s="416" t="str">
        <f t="shared" si="325"/>
        <v/>
      </c>
      <c r="BK458" s="416" t="str">
        <f t="shared" si="326"/>
        <v/>
      </c>
      <c r="BL458" s="416" t="str">
        <f t="shared" si="327"/>
        <v/>
      </c>
      <c r="BM458" s="416" t="str">
        <f t="shared" si="328"/>
        <v/>
      </c>
      <c r="BN458" s="416" t="str">
        <f t="shared" si="329"/>
        <v/>
      </c>
      <c r="BO458" s="416" t="str">
        <f t="shared" si="330"/>
        <v/>
      </c>
      <c r="BP458" s="416" t="str">
        <f t="shared" si="331"/>
        <v/>
      </c>
      <c r="BQ458" s="416" t="str">
        <f t="shared" si="332"/>
        <v/>
      </c>
      <c r="BR458" s="416" t="str">
        <f t="shared" si="333"/>
        <v/>
      </c>
      <c r="BS458" s="416" t="str">
        <f t="shared" si="334"/>
        <v/>
      </c>
      <c r="BT458" s="416" t="str">
        <f t="shared" si="335"/>
        <v/>
      </c>
      <c r="BU458" s="416" t="str">
        <f t="shared" si="336"/>
        <v/>
      </c>
      <c r="BV458" s="416" t="str">
        <f t="shared" si="337"/>
        <v/>
      </c>
      <c r="BW458" s="416" t="str">
        <f t="shared" si="338"/>
        <v/>
      </c>
      <c r="BX458" s="416" t="str">
        <f t="shared" si="339"/>
        <v/>
      </c>
      <c r="BY458" s="416" t="str">
        <f t="shared" si="340"/>
        <v/>
      </c>
      <c r="BZ458" s="416" t="str">
        <f t="shared" si="341"/>
        <v/>
      </c>
      <c r="CA458" s="416" t="str">
        <f t="shared" si="342"/>
        <v/>
      </c>
      <c r="CB458" s="416" t="str">
        <f t="shared" si="343"/>
        <v/>
      </c>
      <c r="CC458" s="416" t="str">
        <f t="shared" si="344"/>
        <v/>
      </c>
      <c r="CD458" s="416" t="str">
        <f t="shared" si="345"/>
        <v/>
      </c>
      <c r="CE458" s="416" t="str">
        <f t="shared" si="346"/>
        <v/>
      </c>
      <c r="CF458" s="416" t="str">
        <f t="shared" si="347"/>
        <v/>
      </c>
      <c r="CG458" s="416" t="str">
        <f t="shared" si="348"/>
        <v/>
      </c>
      <c r="CH458" s="416" t="str">
        <f t="shared" si="349"/>
        <v/>
      </c>
      <c r="CI458" s="416" t="str">
        <f t="shared" si="350"/>
        <v/>
      </c>
      <c r="CJ458" s="416" t="str">
        <f t="shared" si="351"/>
        <v/>
      </c>
      <c r="CK458" s="416" t="str">
        <f t="shared" si="352"/>
        <v/>
      </c>
    </row>
    <row r="459" spans="6:89">
      <c r="F459" s="3" t="e">
        <f t="shared" si="312"/>
        <v>#VALUE!</v>
      </c>
      <c r="G459" s="3" t="e">
        <f t="shared" si="309"/>
        <v>#VALUE!</v>
      </c>
      <c r="H459" s="50" t="e">
        <f t="shared" si="310"/>
        <v>#VALUE!</v>
      </c>
      <c r="I459" s="50" t="e">
        <f t="shared" si="311"/>
        <v>#VALUE!</v>
      </c>
      <c r="J459" s="3" t="e" cm="1">
        <f t="array" ref="J459">_xlfn.TEXTSPLIT(I459,CHAR(10),,TRUE,0)</f>
        <v>#VALUE!</v>
      </c>
      <c r="AX459" s="416" t="e">
        <f t="shared" si="313"/>
        <v>#VALUE!</v>
      </c>
      <c r="AY459" s="416" t="str">
        <f t="shared" si="314"/>
        <v/>
      </c>
      <c r="AZ459" s="416" t="str">
        <f t="shared" si="315"/>
        <v/>
      </c>
      <c r="BA459" s="416" t="str">
        <f t="shared" si="316"/>
        <v/>
      </c>
      <c r="BB459" s="416" t="str">
        <f t="shared" si="317"/>
        <v/>
      </c>
      <c r="BC459" s="416" t="str">
        <f t="shared" si="318"/>
        <v/>
      </c>
      <c r="BD459" s="416" t="str">
        <f t="shared" si="319"/>
        <v/>
      </c>
      <c r="BE459" s="416" t="str">
        <f t="shared" si="320"/>
        <v/>
      </c>
      <c r="BF459" s="416" t="str">
        <f t="shared" si="321"/>
        <v/>
      </c>
      <c r="BG459" s="416" t="str">
        <f t="shared" si="322"/>
        <v/>
      </c>
      <c r="BH459" s="416" t="str">
        <f t="shared" si="323"/>
        <v/>
      </c>
      <c r="BI459" s="416" t="str">
        <f t="shared" si="324"/>
        <v/>
      </c>
      <c r="BJ459" s="416" t="str">
        <f t="shared" si="325"/>
        <v/>
      </c>
      <c r="BK459" s="416" t="str">
        <f t="shared" si="326"/>
        <v/>
      </c>
      <c r="BL459" s="416" t="str">
        <f t="shared" si="327"/>
        <v/>
      </c>
      <c r="BM459" s="416" t="str">
        <f t="shared" si="328"/>
        <v/>
      </c>
      <c r="BN459" s="416" t="str">
        <f t="shared" si="329"/>
        <v/>
      </c>
      <c r="BO459" s="416" t="str">
        <f t="shared" si="330"/>
        <v/>
      </c>
      <c r="BP459" s="416" t="str">
        <f t="shared" si="331"/>
        <v/>
      </c>
      <c r="BQ459" s="416" t="str">
        <f t="shared" si="332"/>
        <v/>
      </c>
      <c r="BR459" s="416" t="str">
        <f t="shared" si="333"/>
        <v/>
      </c>
      <c r="BS459" s="416" t="str">
        <f t="shared" si="334"/>
        <v/>
      </c>
      <c r="BT459" s="416" t="str">
        <f t="shared" si="335"/>
        <v/>
      </c>
      <c r="BU459" s="416" t="str">
        <f t="shared" si="336"/>
        <v/>
      </c>
      <c r="BV459" s="416" t="str">
        <f t="shared" si="337"/>
        <v/>
      </c>
      <c r="BW459" s="416" t="str">
        <f t="shared" si="338"/>
        <v/>
      </c>
      <c r="BX459" s="416" t="str">
        <f t="shared" si="339"/>
        <v/>
      </c>
      <c r="BY459" s="416" t="str">
        <f t="shared" si="340"/>
        <v/>
      </c>
      <c r="BZ459" s="416" t="str">
        <f t="shared" si="341"/>
        <v/>
      </c>
      <c r="CA459" s="416" t="str">
        <f t="shared" si="342"/>
        <v/>
      </c>
      <c r="CB459" s="416" t="str">
        <f t="shared" si="343"/>
        <v/>
      </c>
      <c r="CC459" s="416" t="str">
        <f t="shared" si="344"/>
        <v/>
      </c>
      <c r="CD459" s="416" t="str">
        <f t="shared" si="345"/>
        <v/>
      </c>
      <c r="CE459" s="416" t="str">
        <f t="shared" si="346"/>
        <v/>
      </c>
      <c r="CF459" s="416" t="str">
        <f t="shared" si="347"/>
        <v/>
      </c>
      <c r="CG459" s="416" t="str">
        <f t="shared" si="348"/>
        <v/>
      </c>
      <c r="CH459" s="416" t="str">
        <f t="shared" si="349"/>
        <v/>
      </c>
      <c r="CI459" s="416" t="str">
        <f t="shared" si="350"/>
        <v/>
      </c>
      <c r="CJ459" s="416" t="str">
        <f t="shared" si="351"/>
        <v/>
      </c>
      <c r="CK459" s="416" t="str">
        <f t="shared" si="352"/>
        <v/>
      </c>
    </row>
    <row r="460" spans="6:89">
      <c r="F460" s="3" t="e">
        <f t="shared" si="312"/>
        <v>#VALUE!</v>
      </c>
      <c r="G460" s="3" t="e">
        <f t="shared" si="309"/>
        <v>#VALUE!</v>
      </c>
      <c r="H460" s="50" t="e">
        <f t="shared" si="310"/>
        <v>#VALUE!</v>
      </c>
      <c r="I460" s="50" t="e">
        <f t="shared" si="311"/>
        <v>#VALUE!</v>
      </c>
      <c r="J460" s="3" t="e" cm="1">
        <f t="array" ref="J460">_xlfn.TEXTSPLIT(I460,CHAR(10),,TRUE,0)</f>
        <v>#VALUE!</v>
      </c>
      <c r="AX460" s="416" t="e">
        <f t="shared" si="313"/>
        <v>#VALUE!</v>
      </c>
      <c r="AY460" s="416" t="str">
        <f t="shared" si="314"/>
        <v/>
      </c>
      <c r="AZ460" s="416" t="str">
        <f t="shared" si="315"/>
        <v/>
      </c>
      <c r="BA460" s="416" t="str">
        <f t="shared" si="316"/>
        <v/>
      </c>
      <c r="BB460" s="416" t="str">
        <f t="shared" si="317"/>
        <v/>
      </c>
      <c r="BC460" s="416" t="str">
        <f t="shared" si="318"/>
        <v/>
      </c>
      <c r="BD460" s="416" t="str">
        <f t="shared" si="319"/>
        <v/>
      </c>
      <c r="BE460" s="416" t="str">
        <f t="shared" si="320"/>
        <v/>
      </c>
      <c r="BF460" s="416" t="str">
        <f t="shared" si="321"/>
        <v/>
      </c>
      <c r="BG460" s="416" t="str">
        <f t="shared" si="322"/>
        <v/>
      </c>
      <c r="BH460" s="416" t="str">
        <f t="shared" si="323"/>
        <v/>
      </c>
      <c r="BI460" s="416" t="str">
        <f t="shared" si="324"/>
        <v/>
      </c>
      <c r="BJ460" s="416" t="str">
        <f t="shared" si="325"/>
        <v/>
      </c>
      <c r="BK460" s="416" t="str">
        <f t="shared" si="326"/>
        <v/>
      </c>
      <c r="BL460" s="416" t="str">
        <f t="shared" si="327"/>
        <v/>
      </c>
      <c r="BM460" s="416" t="str">
        <f t="shared" si="328"/>
        <v/>
      </c>
      <c r="BN460" s="416" t="str">
        <f t="shared" si="329"/>
        <v/>
      </c>
      <c r="BO460" s="416" t="str">
        <f t="shared" si="330"/>
        <v/>
      </c>
      <c r="BP460" s="416" t="str">
        <f t="shared" si="331"/>
        <v/>
      </c>
      <c r="BQ460" s="416" t="str">
        <f t="shared" si="332"/>
        <v/>
      </c>
      <c r="BR460" s="416" t="str">
        <f t="shared" si="333"/>
        <v/>
      </c>
      <c r="BS460" s="416" t="str">
        <f t="shared" si="334"/>
        <v/>
      </c>
      <c r="BT460" s="416" t="str">
        <f t="shared" si="335"/>
        <v/>
      </c>
      <c r="BU460" s="416" t="str">
        <f t="shared" si="336"/>
        <v/>
      </c>
      <c r="BV460" s="416" t="str">
        <f t="shared" si="337"/>
        <v/>
      </c>
      <c r="BW460" s="416" t="str">
        <f t="shared" si="338"/>
        <v/>
      </c>
      <c r="BX460" s="416" t="str">
        <f t="shared" si="339"/>
        <v/>
      </c>
      <c r="BY460" s="416" t="str">
        <f t="shared" si="340"/>
        <v/>
      </c>
      <c r="BZ460" s="416" t="str">
        <f t="shared" si="341"/>
        <v/>
      </c>
      <c r="CA460" s="416" t="str">
        <f t="shared" si="342"/>
        <v/>
      </c>
      <c r="CB460" s="416" t="str">
        <f t="shared" si="343"/>
        <v/>
      </c>
      <c r="CC460" s="416" t="str">
        <f t="shared" si="344"/>
        <v/>
      </c>
      <c r="CD460" s="416" t="str">
        <f t="shared" si="345"/>
        <v/>
      </c>
      <c r="CE460" s="416" t="str">
        <f t="shared" si="346"/>
        <v/>
      </c>
      <c r="CF460" s="416" t="str">
        <f t="shared" si="347"/>
        <v/>
      </c>
      <c r="CG460" s="416" t="str">
        <f t="shared" si="348"/>
        <v/>
      </c>
      <c r="CH460" s="416" t="str">
        <f t="shared" si="349"/>
        <v/>
      </c>
      <c r="CI460" s="416" t="str">
        <f t="shared" si="350"/>
        <v/>
      </c>
      <c r="CJ460" s="416" t="str">
        <f t="shared" si="351"/>
        <v/>
      </c>
      <c r="CK460" s="416" t="str">
        <f t="shared" si="352"/>
        <v/>
      </c>
    </row>
    <row r="461" spans="6:89">
      <c r="F461" s="3" t="e">
        <f t="shared" si="312"/>
        <v>#VALUE!</v>
      </c>
      <c r="G461" s="3" t="e">
        <f t="shared" si="309"/>
        <v>#VALUE!</v>
      </c>
      <c r="H461" s="50" t="e">
        <f t="shared" si="310"/>
        <v>#VALUE!</v>
      </c>
      <c r="I461" s="50" t="e">
        <f t="shared" si="311"/>
        <v>#VALUE!</v>
      </c>
      <c r="J461" s="3" t="e" cm="1">
        <f t="array" ref="J461">_xlfn.TEXTSPLIT(I461,CHAR(10),,TRUE,0)</f>
        <v>#VALUE!</v>
      </c>
      <c r="AX461" s="416" t="e">
        <f t="shared" si="313"/>
        <v>#VALUE!</v>
      </c>
      <c r="AY461" s="416" t="str">
        <f t="shared" si="314"/>
        <v/>
      </c>
      <c r="AZ461" s="416" t="str">
        <f t="shared" si="315"/>
        <v/>
      </c>
      <c r="BA461" s="416" t="str">
        <f t="shared" si="316"/>
        <v/>
      </c>
      <c r="BB461" s="416" t="str">
        <f t="shared" si="317"/>
        <v/>
      </c>
      <c r="BC461" s="416" t="str">
        <f t="shared" si="318"/>
        <v/>
      </c>
      <c r="BD461" s="416" t="str">
        <f t="shared" si="319"/>
        <v/>
      </c>
      <c r="BE461" s="416" t="str">
        <f t="shared" si="320"/>
        <v/>
      </c>
      <c r="BF461" s="416" t="str">
        <f t="shared" si="321"/>
        <v/>
      </c>
      <c r="BG461" s="416" t="str">
        <f t="shared" si="322"/>
        <v/>
      </c>
      <c r="BH461" s="416" t="str">
        <f t="shared" si="323"/>
        <v/>
      </c>
      <c r="BI461" s="416" t="str">
        <f t="shared" si="324"/>
        <v/>
      </c>
      <c r="BJ461" s="416" t="str">
        <f t="shared" si="325"/>
        <v/>
      </c>
      <c r="BK461" s="416" t="str">
        <f t="shared" si="326"/>
        <v/>
      </c>
      <c r="BL461" s="416" t="str">
        <f t="shared" si="327"/>
        <v/>
      </c>
      <c r="BM461" s="416" t="str">
        <f t="shared" si="328"/>
        <v/>
      </c>
      <c r="BN461" s="416" t="str">
        <f t="shared" si="329"/>
        <v/>
      </c>
      <c r="BO461" s="416" t="str">
        <f t="shared" si="330"/>
        <v/>
      </c>
      <c r="BP461" s="416" t="str">
        <f t="shared" si="331"/>
        <v/>
      </c>
      <c r="BQ461" s="416" t="str">
        <f t="shared" si="332"/>
        <v/>
      </c>
      <c r="BR461" s="416" t="str">
        <f t="shared" si="333"/>
        <v/>
      </c>
      <c r="BS461" s="416" t="str">
        <f t="shared" si="334"/>
        <v/>
      </c>
      <c r="BT461" s="416" t="str">
        <f t="shared" si="335"/>
        <v/>
      </c>
      <c r="BU461" s="416" t="str">
        <f t="shared" si="336"/>
        <v/>
      </c>
      <c r="BV461" s="416" t="str">
        <f t="shared" si="337"/>
        <v/>
      </c>
      <c r="BW461" s="416" t="str">
        <f t="shared" si="338"/>
        <v/>
      </c>
      <c r="BX461" s="416" t="str">
        <f t="shared" si="339"/>
        <v/>
      </c>
      <c r="BY461" s="416" t="str">
        <f t="shared" si="340"/>
        <v/>
      </c>
      <c r="BZ461" s="416" t="str">
        <f t="shared" si="341"/>
        <v/>
      </c>
      <c r="CA461" s="416" t="str">
        <f t="shared" si="342"/>
        <v/>
      </c>
      <c r="CB461" s="416" t="str">
        <f t="shared" si="343"/>
        <v/>
      </c>
      <c r="CC461" s="416" t="str">
        <f t="shared" si="344"/>
        <v/>
      </c>
      <c r="CD461" s="416" t="str">
        <f t="shared" si="345"/>
        <v/>
      </c>
      <c r="CE461" s="416" t="str">
        <f t="shared" si="346"/>
        <v/>
      </c>
      <c r="CF461" s="416" t="str">
        <f t="shared" si="347"/>
        <v/>
      </c>
      <c r="CG461" s="416" t="str">
        <f t="shared" si="348"/>
        <v/>
      </c>
      <c r="CH461" s="416" t="str">
        <f t="shared" si="349"/>
        <v/>
      </c>
      <c r="CI461" s="416" t="str">
        <f t="shared" si="350"/>
        <v/>
      </c>
      <c r="CJ461" s="416" t="str">
        <f t="shared" si="351"/>
        <v/>
      </c>
      <c r="CK461" s="416" t="str">
        <f t="shared" si="352"/>
        <v/>
      </c>
    </row>
    <row r="462" spans="6:89">
      <c r="F462" s="3" t="e">
        <f t="shared" si="312"/>
        <v>#VALUE!</v>
      </c>
      <c r="G462" s="3" t="e">
        <f t="shared" si="309"/>
        <v>#VALUE!</v>
      </c>
      <c r="H462" s="50" t="e">
        <f t="shared" si="310"/>
        <v>#VALUE!</v>
      </c>
      <c r="I462" s="50" t="e">
        <f t="shared" si="311"/>
        <v>#VALUE!</v>
      </c>
      <c r="J462" s="3" t="e" cm="1">
        <f t="array" ref="J462">_xlfn.TEXTSPLIT(I462,CHAR(10),,TRUE,0)</f>
        <v>#VALUE!</v>
      </c>
      <c r="AX462" s="416" t="e">
        <f t="shared" si="313"/>
        <v>#VALUE!</v>
      </c>
      <c r="AY462" s="416" t="str">
        <f t="shared" si="314"/>
        <v/>
      </c>
      <c r="AZ462" s="416" t="str">
        <f t="shared" si="315"/>
        <v/>
      </c>
      <c r="BA462" s="416" t="str">
        <f t="shared" si="316"/>
        <v/>
      </c>
      <c r="BB462" s="416" t="str">
        <f t="shared" si="317"/>
        <v/>
      </c>
      <c r="BC462" s="416" t="str">
        <f t="shared" si="318"/>
        <v/>
      </c>
      <c r="BD462" s="416" t="str">
        <f t="shared" si="319"/>
        <v/>
      </c>
      <c r="BE462" s="416" t="str">
        <f t="shared" si="320"/>
        <v/>
      </c>
      <c r="BF462" s="416" t="str">
        <f t="shared" si="321"/>
        <v/>
      </c>
      <c r="BG462" s="416" t="str">
        <f t="shared" si="322"/>
        <v/>
      </c>
      <c r="BH462" s="416" t="str">
        <f t="shared" si="323"/>
        <v/>
      </c>
      <c r="BI462" s="416" t="str">
        <f t="shared" si="324"/>
        <v/>
      </c>
      <c r="BJ462" s="416" t="str">
        <f t="shared" si="325"/>
        <v/>
      </c>
      <c r="BK462" s="416" t="str">
        <f t="shared" si="326"/>
        <v/>
      </c>
      <c r="BL462" s="416" t="str">
        <f t="shared" si="327"/>
        <v/>
      </c>
      <c r="BM462" s="416" t="str">
        <f t="shared" si="328"/>
        <v/>
      </c>
      <c r="BN462" s="416" t="str">
        <f t="shared" si="329"/>
        <v/>
      </c>
      <c r="BO462" s="416" t="str">
        <f t="shared" si="330"/>
        <v/>
      </c>
      <c r="BP462" s="416" t="str">
        <f t="shared" si="331"/>
        <v/>
      </c>
      <c r="BQ462" s="416" t="str">
        <f t="shared" si="332"/>
        <v/>
      </c>
      <c r="BR462" s="416" t="str">
        <f t="shared" si="333"/>
        <v/>
      </c>
      <c r="BS462" s="416" t="str">
        <f t="shared" si="334"/>
        <v/>
      </c>
      <c r="BT462" s="416" t="str">
        <f t="shared" si="335"/>
        <v/>
      </c>
      <c r="BU462" s="416" t="str">
        <f t="shared" si="336"/>
        <v/>
      </c>
      <c r="BV462" s="416" t="str">
        <f t="shared" si="337"/>
        <v/>
      </c>
      <c r="BW462" s="416" t="str">
        <f t="shared" si="338"/>
        <v/>
      </c>
      <c r="BX462" s="416" t="str">
        <f t="shared" si="339"/>
        <v/>
      </c>
      <c r="BY462" s="416" t="str">
        <f t="shared" si="340"/>
        <v/>
      </c>
      <c r="BZ462" s="416" t="str">
        <f t="shared" si="341"/>
        <v/>
      </c>
      <c r="CA462" s="416" t="str">
        <f t="shared" si="342"/>
        <v/>
      </c>
      <c r="CB462" s="416" t="str">
        <f t="shared" si="343"/>
        <v/>
      </c>
      <c r="CC462" s="416" t="str">
        <f t="shared" si="344"/>
        <v/>
      </c>
      <c r="CD462" s="416" t="str">
        <f t="shared" si="345"/>
        <v/>
      </c>
      <c r="CE462" s="416" t="str">
        <f t="shared" si="346"/>
        <v/>
      </c>
      <c r="CF462" s="416" t="str">
        <f t="shared" si="347"/>
        <v/>
      </c>
      <c r="CG462" s="416" t="str">
        <f t="shared" si="348"/>
        <v/>
      </c>
      <c r="CH462" s="416" t="str">
        <f t="shared" si="349"/>
        <v/>
      </c>
      <c r="CI462" s="416" t="str">
        <f t="shared" si="350"/>
        <v/>
      </c>
      <c r="CJ462" s="416" t="str">
        <f t="shared" si="351"/>
        <v/>
      </c>
      <c r="CK462" s="416" t="str">
        <f t="shared" si="352"/>
        <v/>
      </c>
    </row>
    <row r="463" spans="6:89">
      <c r="F463" s="3" t="e">
        <f t="shared" si="312"/>
        <v>#VALUE!</v>
      </c>
      <c r="G463" s="3" t="e">
        <f t="shared" si="309"/>
        <v>#VALUE!</v>
      </c>
      <c r="H463" s="50" t="e">
        <f t="shared" si="310"/>
        <v>#VALUE!</v>
      </c>
      <c r="I463" s="50" t="e">
        <f t="shared" si="311"/>
        <v>#VALUE!</v>
      </c>
      <c r="J463" s="3" t="e" cm="1">
        <f t="array" ref="J463">_xlfn.TEXTSPLIT(I463,CHAR(10),,TRUE,0)</f>
        <v>#VALUE!</v>
      </c>
      <c r="AX463" s="416" t="e">
        <f t="shared" si="313"/>
        <v>#VALUE!</v>
      </c>
      <c r="AY463" s="416" t="str">
        <f t="shared" si="314"/>
        <v/>
      </c>
      <c r="AZ463" s="416" t="str">
        <f t="shared" si="315"/>
        <v/>
      </c>
      <c r="BA463" s="416" t="str">
        <f t="shared" si="316"/>
        <v/>
      </c>
      <c r="BB463" s="416" t="str">
        <f t="shared" si="317"/>
        <v/>
      </c>
      <c r="BC463" s="416" t="str">
        <f t="shared" si="318"/>
        <v/>
      </c>
      <c r="BD463" s="416" t="str">
        <f t="shared" si="319"/>
        <v/>
      </c>
      <c r="BE463" s="416" t="str">
        <f t="shared" si="320"/>
        <v/>
      </c>
      <c r="BF463" s="416" t="str">
        <f t="shared" si="321"/>
        <v/>
      </c>
      <c r="BG463" s="416" t="str">
        <f t="shared" si="322"/>
        <v/>
      </c>
      <c r="BH463" s="416" t="str">
        <f t="shared" si="323"/>
        <v/>
      </c>
      <c r="BI463" s="416" t="str">
        <f t="shared" si="324"/>
        <v/>
      </c>
      <c r="BJ463" s="416" t="str">
        <f t="shared" si="325"/>
        <v/>
      </c>
      <c r="BK463" s="416" t="str">
        <f t="shared" si="326"/>
        <v/>
      </c>
      <c r="BL463" s="416" t="str">
        <f t="shared" si="327"/>
        <v/>
      </c>
      <c r="BM463" s="416" t="str">
        <f t="shared" si="328"/>
        <v/>
      </c>
      <c r="BN463" s="416" t="str">
        <f t="shared" si="329"/>
        <v/>
      </c>
      <c r="BO463" s="416" t="str">
        <f t="shared" si="330"/>
        <v/>
      </c>
      <c r="BP463" s="416" t="str">
        <f t="shared" si="331"/>
        <v/>
      </c>
      <c r="BQ463" s="416" t="str">
        <f t="shared" si="332"/>
        <v/>
      </c>
      <c r="BR463" s="416" t="str">
        <f t="shared" si="333"/>
        <v/>
      </c>
      <c r="BS463" s="416" t="str">
        <f t="shared" si="334"/>
        <v/>
      </c>
      <c r="BT463" s="416" t="str">
        <f t="shared" si="335"/>
        <v/>
      </c>
      <c r="BU463" s="416" t="str">
        <f t="shared" si="336"/>
        <v/>
      </c>
      <c r="BV463" s="416" t="str">
        <f t="shared" si="337"/>
        <v/>
      </c>
      <c r="BW463" s="416" t="str">
        <f t="shared" si="338"/>
        <v/>
      </c>
      <c r="BX463" s="416" t="str">
        <f t="shared" si="339"/>
        <v/>
      </c>
      <c r="BY463" s="416" t="str">
        <f t="shared" si="340"/>
        <v/>
      </c>
      <c r="BZ463" s="416" t="str">
        <f t="shared" si="341"/>
        <v/>
      </c>
      <c r="CA463" s="416" t="str">
        <f t="shared" si="342"/>
        <v/>
      </c>
      <c r="CB463" s="416" t="str">
        <f t="shared" si="343"/>
        <v/>
      </c>
      <c r="CC463" s="416" t="str">
        <f t="shared" si="344"/>
        <v/>
      </c>
      <c r="CD463" s="416" t="str">
        <f t="shared" si="345"/>
        <v/>
      </c>
      <c r="CE463" s="416" t="str">
        <f t="shared" si="346"/>
        <v/>
      </c>
      <c r="CF463" s="416" t="str">
        <f t="shared" si="347"/>
        <v/>
      </c>
      <c r="CG463" s="416" t="str">
        <f t="shared" si="348"/>
        <v/>
      </c>
      <c r="CH463" s="416" t="str">
        <f t="shared" si="349"/>
        <v/>
      </c>
      <c r="CI463" s="416" t="str">
        <f t="shared" si="350"/>
        <v/>
      </c>
      <c r="CJ463" s="416" t="str">
        <f t="shared" si="351"/>
        <v/>
      </c>
      <c r="CK463" s="416" t="str">
        <f t="shared" si="352"/>
        <v/>
      </c>
    </row>
    <row r="464" spans="6:89">
      <c r="F464" s="3" t="e">
        <f t="shared" si="312"/>
        <v>#VALUE!</v>
      </c>
      <c r="G464" s="3" t="e">
        <f t="shared" si="309"/>
        <v>#VALUE!</v>
      </c>
      <c r="H464" s="50" t="e">
        <f t="shared" si="310"/>
        <v>#VALUE!</v>
      </c>
      <c r="I464" s="50" t="e">
        <f t="shared" si="311"/>
        <v>#VALUE!</v>
      </c>
      <c r="J464" s="3" t="e" cm="1">
        <f t="array" ref="J464">_xlfn.TEXTSPLIT(I464,CHAR(10),,TRUE,0)</f>
        <v>#VALUE!</v>
      </c>
      <c r="AX464" s="416" t="e">
        <f t="shared" si="313"/>
        <v>#VALUE!</v>
      </c>
      <c r="AY464" s="416" t="str">
        <f t="shared" si="314"/>
        <v/>
      </c>
      <c r="AZ464" s="416" t="str">
        <f t="shared" si="315"/>
        <v/>
      </c>
      <c r="BA464" s="416" t="str">
        <f t="shared" si="316"/>
        <v/>
      </c>
      <c r="BB464" s="416" t="str">
        <f t="shared" si="317"/>
        <v/>
      </c>
      <c r="BC464" s="416" t="str">
        <f t="shared" si="318"/>
        <v/>
      </c>
      <c r="BD464" s="416" t="str">
        <f t="shared" si="319"/>
        <v/>
      </c>
      <c r="BE464" s="416" t="str">
        <f t="shared" si="320"/>
        <v/>
      </c>
      <c r="BF464" s="416" t="str">
        <f t="shared" si="321"/>
        <v/>
      </c>
      <c r="BG464" s="416" t="str">
        <f t="shared" si="322"/>
        <v/>
      </c>
      <c r="BH464" s="416" t="str">
        <f t="shared" si="323"/>
        <v/>
      </c>
      <c r="BI464" s="416" t="str">
        <f t="shared" si="324"/>
        <v/>
      </c>
      <c r="BJ464" s="416" t="str">
        <f t="shared" si="325"/>
        <v/>
      </c>
      <c r="BK464" s="416" t="str">
        <f t="shared" si="326"/>
        <v/>
      </c>
      <c r="BL464" s="416" t="str">
        <f t="shared" si="327"/>
        <v/>
      </c>
      <c r="BM464" s="416" t="str">
        <f t="shared" si="328"/>
        <v/>
      </c>
      <c r="BN464" s="416" t="str">
        <f t="shared" si="329"/>
        <v/>
      </c>
      <c r="BO464" s="416" t="str">
        <f t="shared" si="330"/>
        <v/>
      </c>
      <c r="BP464" s="416" t="str">
        <f t="shared" si="331"/>
        <v/>
      </c>
      <c r="BQ464" s="416" t="str">
        <f t="shared" si="332"/>
        <v/>
      </c>
      <c r="BR464" s="416" t="str">
        <f t="shared" si="333"/>
        <v/>
      </c>
      <c r="BS464" s="416" t="str">
        <f t="shared" si="334"/>
        <v/>
      </c>
      <c r="BT464" s="416" t="str">
        <f t="shared" si="335"/>
        <v/>
      </c>
      <c r="BU464" s="416" t="str">
        <f t="shared" si="336"/>
        <v/>
      </c>
      <c r="BV464" s="416" t="str">
        <f t="shared" si="337"/>
        <v/>
      </c>
      <c r="BW464" s="416" t="str">
        <f t="shared" si="338"/>
        <v/>
      </c>
      <c r="BX464" s="416" t="str">
        <f t="shared" si="339"/>
        <v/>
      </c>
      <c r="BY464" s="416" t="str">
        <f t="shared" si="340"/>
        <v/>
      </c>
      <c r="BZ464" s="416" t="str">
        <f t="shared" si="341"/>
        <v/>
      </c>
      <c r="CA464" s="416" t="str">
        <f t="shared" si="342"/>
        <v/>
      </c>
      <c r="CB464" s="416" t="str">
        <f t="shared" si="343"/>
        <v/>
      </c>
      <c r="CC464" s="416" t="str">
        <f t="shared" si="344"/>
        <v/>
      </c>
      <c r="CD464" s="416" t="str">
        <f t="shared" si="345"/>
        <v/>
      </c>
      <c r="CE464" s="416" t="str">
        <f t="shared" si="346"/>
        <v/>
      </c>
      <c r="CF464" s="416" t="str">
        <f t="shared" si="347"/>
        <v/>
      </c>
      <c r="CG464" s="416" t="str">
        <f t="shared" si="348"/>
        <v/>
      </c>
      <c r="CH464" s="416" t="str">
        <f t="shared" si="349"/>
        <v/>
      </c>
      <c r="CI464" s="416" t="str">
        <f t="shared" si="350"/>
        <v/>
      </c>
      <c r="CJ464" s="416" t="str">
        <f t="shared" si="351"/>
        <v/>
      </c>
      <c r="CK464" s="416" t="str">
        <f t="shared" si="352"/>
        <v/>
      </c>
    </row>
    <row r="465" spans="6:89">
      <c r="F465" s="3" t="e">
        <f t="shared" si="312"/>
        <v>#VALUE!</v>
      </c>
      <c r="G465" s="3" t="e">
        <f t="shared" si="309"/>
        <v>#VALUE!</v>
      </c>
      <c r="H465" s="50" t="e">
        <f t="shared" si="310"/>
        <v>#VALUE!</v>
      </c>
      <c r="I465" s="50" t="e">
        <f t="shared" si="311"/>
        <v>#VALUE!</v>
      </c>
      <c r="J465" s="3" t="e" cm="1">
        <f t="array" ref="J465">_xlfn.TEXTSPLIT(I465,CHAR(10),,TRUE,0)</f>
        <v>#VALUE!</v>
      </c>
      <c r="AX465" s="416" t="e">
        <f t="shared" si="313"/>
        <v>#VALUE!</v>
      </c>
      <c r="AY465" s="416" t="str">
        <f t="shared" si="314"/>
        <v/>
      </c>
      <c r="AZ465" s="416" t="str">
        <f t="shared" si="315"/>
        <v/>
      </c>
      <c r="BA465" s="416" t="str">
        <f t="shared" si="316"/>
        <v/>
      </c>
      <c r="BB465" s="416" t="str">
        <f t="shared" si="317"/>
        <v/>
      </c>
      <c r="BC465" s="416" t="str">
        <f t="shared" si="318"/>
        <v/>
      </c>
      <c r="BD465" s="416" t="str">
        <f t="shared" si="319"/>
        <v/>
      </c>
      <c r="BE465" s="416" t="str">
        <f t="shared" si="320"/>
        <v/>
      </c>
      <c r="BF465" s="416" t="str">
        <f t="shared" si="321"/>
        <v/>
      </c>
      <c r="BG465" s="416" t="str">
        <f t="shared" si="322"/>
        <v/>
      </c>
      <c r="BH465" s="416" t="str">
        <f t="shared" si="323"/>
        <v/>
      </c>
      <c r="BI465" s="416" t="str">
        <f t="shared" si="324"/>
        <v/>
      </c>
      <c r="BJ465" s="416" t="str">
        <f t="shared" si="325"/>
        <v/>
      </c>
      <c r="BK465" s="416" t="str">
        <f t="shared" si="326"/>
        <v/>
      </c>
      <c r="BL465" s="416" t="str">
        <f t="shared" si="327"/>
        <v/>
      </c>
      <c r="BM465" s="416" t="str">
        <f t="shared" si="328"/>
        <v/>
      </c>
      <c r="BN465" s="416" t="str">
        <f t="shared" si="329"/>
        <v/>
      </c>
      <c r="BO465" s="416" t="str">
        <f t="shared" si="330"/>
        <v/>
      </c>
      <c r="BP465" s="416" t="str">
        <f t="shared" si="331"/>
        <v/>
      </c>
      <c r="BQ465" s="416" t="str">
        <f t="shared" si="332"/>
        <v/>
      </c>
      <c r="BR465" s="416" t="str">
        <f t="shared" si="333"/>
        <v/>
      </c>
      <c r="BS465" s="416" t="str">
        <f t="shared" si="334"/>
        <v/>
      </c>
      <c r="BT465" s="416" t="str">
        <f t="shared" si="335"/>
        <v/>
      </c>
      <c r="BU465" s="416" t="str">
        <f t="shared" si="336"/>
        <v/>
      </c>
      <c r="BV465" s="416" t="str">
        <f t="shared" si="337"/>
        <v/>
      </c>
      <c r="BW465" s="416" t="str">
        <f t="shared" si="338"/>
        <v/>
      </c>
      <c r="BX465" s="416" t="str">
        <f t="shared" si="339"/>
        <v/>
      </c>
      <c r="BY465" s="416" t="str">
        <f t="shared" si="340"/>
        <v/>
      </c>
      <c r="BZ465" s="416" t="str">
        <f t="shared" si="341"/>
        <v/>
      </c>
      <c r="CA465" s="416" t="str">
        <f t="shared" si="342"/>
        <v/>
      </c>
      <c r="CB465" s="416" t="str">
        <f t="shared" si="343"/>
        <v/>
      </c>
      <c r="CC465" s="416" t="str">
        <f t="shared" si="344"/>
        <v/>
      </c>
      <c r="CD465" s="416" t="str">
        <f t="shared" si="345"/>
        <v/>
      </c>
      <c r="CE465" s="416" t="str">
        <f t="shared" si="346"/>
        <v/>
      </c>
      <c r="CF465" s="416" t="str">
        <f t="shared" si="347"/>
        <v/>
      </c>
      <c r="CG465" s="416" t="str">
        <f t="shared" si="348"/>
        <v/>
      </c>
      <c r="CH465" s="416" t="str">
        <f t="shared" si="349"/>
        <v/>
      </c>
      <c r="CI465" s="416" t="str">
        <f t="shared" si="350"/>
        <v/>
      </c>
      <c r="CJ465" s="416" t="str">
        <f t="shared" si="351"/>
        <v/>
      </c>
      <c r="CK465" s="416" t="str">
        <f t="shared" si="352"/>
        <v/>
      </c>
    </row>
    <row r="466" spans="6:89">
      <c r="F466" s="3" t="e">
        <f t="shared" si="312"/>
        <v>#VALUE!</v>
      </c>
      <c r="G466" s="3" t="e">
        <f t="shared" si="309"/>
        <v>#VALUE!</v>
      </c>
      <c r="H466" s="50" t="e">
        <f t="shared" si="310"/>
        <v>#VALUE!</v>
      </c>
      <c r="I466" s="50" t="e">
        <f t="shared" si="311"/>
        <v>#VALUE!</v>
      </c>
      <c r="J466" s="3" t="e" cm="1">
        <f t="array" ref="J466">_xlfn.TEXTSPLIT(I466,CHAR(10),,TRUE,0)</f>
        <v>#VALUE!</v>
      </c>
      <c r="AX466" s="416" t="e">
        <f t="shared" si="313"/>
        <v>#VALUE!</v>
      </c>
      <c r="AY466" s="416" t="str">
        <f t="shared" si="314"/>
        <v/>
      </c>
      <c r="AZ466" s="416" t="str">
        <f t="shared" si="315"/>
        <v/>
      </c>
      <c r="BA466" s="416" t="str">
        <f t="shared" si="316"/>
        <v/>
      </c>
      <c r="BB466" s="416" t="str">
        <f t="shared" si="317"/>
        <v/>
      </c>
      <c r="BC466" s="416" t="str">
        <f t="shared" si="318"/>
        <v/>
      </c>
      <c r="BD466" s="416" t="str">
        <f t="shared" si="319"/>
        <v/>
      </c>
      <c r="BE466" s="416" t="str">
        <f t="shared" si="320"/>
        <v/>
      </c>
      <c r="BF466" s="416" t="str">
        <f t="shared" si="321"/>
        <v/>
      </c>
      <c r="BG466" s="416" t="str">
        <f t="shared" si="322"/>
        <v/>
      </c>
      <c r="BH466" s="416" t="str">
        <f t="shared" si="323"/>
        <v/>
      </c>
      <c r="BI466" s="416" t="str">
        <f t="shared" si="324"/>
        <v/>
      </c>
      <c r="BJ466" s="416" t="str">
        <f t="shared" si="325"/>
        <v/>
      </c>
      <c r="BK466" s="416" t="str">
        <f t="shared" si="326"/>
        <v/>
      </c>
      <c r="BL466" s="416" t="str">
        <f t="shared" si="327"/>
        <v/>
      </c>
      <c r="BM466" s="416" t="str">
        <f t="shared" si="328"/>
        <v/>
      </c>
      <c r="BN466" s="416" t="str">
        <f t="shared" si="329"/>
        <v/>
      </c>
      <c r="BO466" s="416" t="str">
        <f t="shared" si="330"/>
        <v/>
      </c>
      <c r="BP466" s="416" t="str">
        <f t="shared" si="331"/>
        <v/>
      </c>
      <c r="BQ466" s="416" t="str">
        <f t="shared" si="332"/>
        <v/>
      </c>
      <c r="BR466" s="416" t="str">
        <f t="shared" si="333"/>
        <v/>
      </c>
      <c r="BS466" s="416" t="str">
        <f t="shared" si="334"/>
        <v/>
      </c>
      <c r="BT466" s="416" t="str">
        <f t="shared" si="335"/>
        <v/>
      </c>
      <c r="BU466" s="416" t="str">
        <f t="shared" si="336"/>
        <v/>
      </c>
      <c r="BV466" s="416" t="str">
        <f t="shared" si="337"/>
        <v/>
      </c>
      <c r="BW466" s="416" t="str">
        <f t="shared" si="338"/>
        <v/>
      </c>
      <c r="BX466" s="416" t="str">
        <f t="shared" si="339"/>
        <v/>
      </c>
      <c r="BY466" s="416" t="str">
        <f t="shared" si="340"/>
        <v/>
      </c>
      <c r="BZ466" s="416" t="str">
        <f t="shared" si="341"/>
        <v/>
      </c>
      <c r="CA466" s="416" t="str">
        <f t="shared" si="342"/>
        <v/>
      </c>
      <c r="CB466" s="416" t="str">
        <f t="shared" si="343"/>
        <v/>
      </c>
      <c r="CC466" s="416" t="str">
        <f t="shared" si="344"/>
        <v/>
      </c>
      <c r="CD466" s="416" t="str">
        <f t="shared" si="345"/>
        <v/>
      </c>
      <c r="CE466" s="416" t="str">
        <f t="shared" si="346"/>
        <v/>
      </c>
      <c r="CF466" s="416" t="str">
        <f t="shared" si="347"/>
        <v/>
      </c>
      <c r="CG466" s="416" t="str">
        <f t="shared" si="348"/>
        <v/>
      </c>
      <c r="CH466" s="416" t="str">
        <f t="shared" si="349"/>
        <v/>
      </c>
      <c r="CI466" s="416" t="str">
        <f t="shared" si="350"/>
        <v/>
      </c>
      <c r="CJ466" s="416" t="str">
        <f t="shared" si="351"/>
        <v/>
      </c>
      <c r="CK466" s="416" t="str">
        <f t="shared" si="352"/>
        <v/>
      </c>
    </row>
    <row r="467" spans="6:89">
      <c r="F467" s="3" t="e">
        <f t="shared" si="312"/>
        <v>#VALUE!</v>
      </c>
      <c r="G467" s="3" t="e">
        <f t="shared" si="309"/>
        <v>#VALUE!</v>
      </c>
      <c r="H467" s="50" t="e">
        <f t="shared" si="310"/>
        <v>#VALUE!</v>
      </c>
      <c r="I467" s="50" t="e">
        <f t="shared" si="311"/>
        <v>#VALUE!</v>
      </c>
      <c r="J467" s="3" t="e" cm="1">
        <f t="array" ref="J467">_xlfn.TEXTSPLIT(I467,CHAR(10),,TRUE,0)</f>
        <v>#VALUE!</v>
      </c>
      <c r="AX467" s="416" t="e">
        <f t="shared" si="313"/>
        <v>#VALUE!</v>
      </c>
      <c r="AY467" s="416" t="str">
        <f t="shared" si="314"/>
        <v/>
      </c>
      <c r="AZ467" s="416" t="str">
        <f t="shared" si="315"/>
        <v/>
      </c>
      <c r="BA467" s="416" t="str">
        <f t="shared" si="316"/>
        <v/>
      </c>
      <c r="BB467" s="416" t="str">
        <f t="shared" si="317"/>
        <v/>
      </c>
      <c r="BC467" s="416" t="str">
        <f t="shared" si="318"/>
        <v/>
      </c>
      <c r="BD467" s="416" t="str">
        <f t="shared" si="319"/>
        <v/>
      </c>
      <c r="BE467" s="416" t="str">
        <f t="shared" si="320"/>
        <v/>
      </c>
      <c r="BF467" s="416" t="str">
        <f t="shared" si="321"/>
        <v/>
      </c>
      <c r="BG467" s="416" t="str">
        <f t="shared" si="322"/>
        <v/>
      </c>
      <c r="BH467" s="416" t="str">
        <f t="shared" si="323"/>
        <v/>
      </c>
      <c r="BI467" s="416" t="str">
        <f t="shared" si="324"/>
        <v/>
      </c>
      <c r="BJ467" s="416" t="str">
        <f t="shared" si="325"/>
        <v/>
      </c>
      <c r="BK467" s="416" t="str">
        <f t="shared" si="326"/>
        <v/>
      </c>
      <c r="BL467" s="416" t="str">
        <f t="shared" si="327"/>
        <v/>
      </c>
      <c r="BM467" s="416" t="str">
        <f t="shared" si="328"/>
        <v/>
      </c>
      <c r="BN467" s="416" t="str">
        <f t="shared" si="329"/>
        <v/>
      </c>
      <c r="BO467" s="416" t="str">
        <f t="shared" si="330"/>
        <v/>
      </c>
      <c r="BP467" s="416" t="str">
        <f t="shared" si="331"/>
        <v/>
      </c>
      <c r="BQ467" s="416" t="str">
        <f t="shared" si="332"/>
        <v/>
      </c>
      <c r="BR467" s="416" t="str">
        <f t="shared" si="333"/>
        <v/>
      </c>
      <c r="BS467" s="416" t="str">
        <f t="shared" si="334"/>
        <v/>
      </c>
      <c r="BT467" s="416" t="str">
        <f t="shared" si="335"/>
        <v/>
      </c>
      <c r="BU467" s="416" t="str">
        <f t="shared" si="336"/>
        <v/>
      </c>
      <c r="BV467" s="416" t="str">
        <f t="shared" si="337"/>
        <v/>
      </c>
      <c r="BW467" s="416" t="str">
        <f t="shared" si="338"/>
        <v/>
      </c>
      <c r="BX467" s="416" t="str">
        <f t="shared" si="339"/>
        <v/>
      </c>
      <c r="BY467" s="416" t="str">
        <f t="shared" si="340"/>
        <v/>
      </c>
      <c r="BZ467" s="416" t="str">
        <f t="shared" si="341"/>
        <v/>
      </c>
      <c r="CA467" s="416" t="str">
        <f t="shared" si="342"/>
        <v/>
      </c>
      <c r="CB467" s="416" t="str">
        <f t="shared" si="343"/>
        <v/>
      </c>
      <c r="CC467" s="416" t="str">
        <f t="shared" si="344"/>
        <v/>
      </c>
      <c r="CD467" s="416" t="str">
        <f t="shared" si="345"/>
        <v/>
      </c>
      <c r="CE467" s="416" t="str">
        <f t="shared" si="346"/>
        <v/>
      </c>
      <c r="CF467" s="416" t="str">
        <f t="shared" si="347"/>
        <v/>
      </c>
      <c r="CG467" s="416" t="str">
        <f t="shared" si="348"/>
        <v/>
      </c>
      <c r="CH467" s="416" t="str">
        <f t="shared" si="349"/>
        <v/>
      </c>
      <c r="CI467" s="416" t="str">
        <f t="shared" si="350"/>
        <v/>
      </c>
      <c r="CJ467" s="416" t="str">
        <f t="shared" si="351"/>
        <v/>
      </c>
      <c r="CK467" s="416" t="str">
        <f t="shared" si="352"/>
        <v/>
      </c>
    </row>
    <row r="468" spans="6:89">
      <c r="F468" s="3" t="e">
        <f t="shared" si="312"/>
        <v>#VALUE!</v>
      </c>
      <c r="G468" s="3" t="e">
        <f t="shared" si="309"/>
        <v>#VALUE!</v>
      </c>
      <c r="H468" s="50" t="e">
        <f t="shared" si="310"/>
        <v>#VALUE!</v>
      </c>
      <c r="I468" s="50" t="e">
        <f t="shared" si="311"/>
        <v>#VALUE!</v>
      </c>
      <c r="J468" s="3" t="e" cm="1">
        <f t="array" ref="J468">_xlfn.TEXTSPLIT(I468,CHAR(10),,TRUE,0)</f>
        <v>#VALUE!</v>
      </c>
      <c r="AX468" s="416" t="e">
        <f t="shared" si="313"/>
        <v>#VALUE!</v>
      </c>
      <c r="AY468" s="416" t="str">
        <f t="shared" si="314"/>
        <v/>
      </c>
      <c r="AZ468" s="416" t="str">
        <f t="shared" si="315"/>
        <v/>
      </c>
      <c r="BA468" s="416" t="str">
        <f t="shared" si="316"/>
        <v/>
      </c>
      <c r="BB468" s="416" t="str">
        <f t="shared" si="317"/>
        <v/>
      </c>
      <c r="BC468" s="416" t="str">
        <f t="shared" si="318"/>
        <v/>
      </c>
      <c r="BD468" s="416" t="str">
        <f t="shared" si="319"/>
        <v/>
      </c>
      <c r="BE468" s="416" t="str">
        <f t="shared" si="320"/>
        <v/>
      </c>
      <c r="BF468" s="416" t="str">
        <f t="shared" si="321"/>
        <v/>
      </c>
      <c r="BG468" s="416" t="str">
        <f t="shared" si="322"/>
        <v/>
      </c>
      <c r="BH468" s="416" t="str">
        <f t="shared" si="323"/>
        <v/>
      </c>
      <c r="BI468" s="416" t="str">
        <f t="shared" si="324"/>
        <v/>
      </c>
      <c r="BJ468" s="416" t="str">
        <f t="shared" si="325"/>
        <v/>
      </c>
      <c r="BK468" s="416" t="str">
        <f t="shared" si="326"/>
        <v/>
      </c>
      <c r="BL468" s="416" t="str">
        <f t="shared" si="327"/>
        <v/>
      </c>
      <c r="BM468" s="416" t="str">
        <f t="shared" si="328"/>
        <v/>
      </c>
      <c r="BN468" s="416" t="str">
        <f t="shared" si="329"/>
        <v/>
      </c>
      <c r="BO468" s="416" t="str">
        <f t="shared" si="330"/>
        <v/>
      </c>
      <c r="BP468" s="416" t="str">
        <f t="shared" si="331"/>
        <v/>
      </c>
      <c r="BQ468" s="416" t="str">
        <f t="shared" si="332"/>
        <v/>
      </c>
      <c r="BR468" s="416" t="str">
        <f t="shared" si="333"/>
        <v/>
      </c>
      <c r="BS468" s="416" t="str">
        <f t="shared" si="334"/>
        <v/>
      </c>
      <c r="BT468" s="416" t="str">
        <f t="shared" si="335"/>
        <v/>
      </c>
      <c r="BU468" s="416" t="str">
        <f t="shared" si="336"/>
        <v/>
      </c>
      <c r="BV468" s="416" t="str">
        <f t="shared" si="337"/>
        <v/>
      </c>
      <c r="BW468" s="416" t="str">
        <f t="shared" si="338"/>
        <v/>
      </c>
      <c r="BX468" s="416" t="str">
        <f t="shared" si="339"/>
        <v/>
      </c>
      <c r="BY468" s="416" t="str">
        <f t="shared" si="340"/>
        <v/>
      </c>
      <c r="BZ468" s="416" t="str">
        <f t="shared" si="341"/>
        <v/>
      </c>
      <c r="CA468" s="416" t="str">
        <f t="shared" si="342"/>
        <v/>
      </c>
      <c r="CB468" s="416" t="str">
        <f t="shared" si="343"/>
        <v/>
      </c>
      <c r="CC468" s="416" t="str">
        <f t="shared" si="344"/>
        <v/>
      </c>
      <c r="CD468" s="416" t="str">
        <f t="shared" si="345"/>
        <v/>
      </c>
      <c r="CE468" s="416" t="str">
        <f t="shared" si="346"/>
        <v/>
      </c>
      <c r="CF468" s="416" t="str">
        <f t="shared" si="347"/>
        <v/>
      </c>
      <c r="CG468" s="416" t="str">
        <f t="shared" si="348"/>
        <v/>
      </c>
      <c r="CH468" s="416" t="str">
        <f t="shared" si="349"/>
        <v/>
      </c>
      <c r="CI468" s="416" t="str">
        <f t="shared" si="350"/>
        <v/>
      </c>
      <c r="CJ468" s="416" t="str">
        <f t="shared" si="351"/>
        <v/>
      </c>
      <c r="CK468" s="416" t="str">
        <f t="shared" si="352"/>
        <v/>
      </c>
    </row>
    <row r="469" spans="6:89">
      <c r="F469" s="3" t="e">
        <f t="shared" si="312"/>
        <v>#VALUE!</v>
      </c>
      <c r="G469" s="3" t="e">
        <f t="shared" si="309"/>
        <v>#VALUE!</v>
      </c>
      <c r="H469" s="50" t="e">
        <f t="shared" si="310"/>
        <v>#VALUE!</v>
      </c>
      <c r="I469" s="50" t="e">
        <f t="shared" si="311"/>
        <v>#VALUE!</v>
      </c>
      <c r="J469" s="3" t="e" cm="1">
        <f t="array" ref="J469">_xlfn.TEXTSPLIT(I469,CHAR(10),,TRUE,0)</f>
        <v>#VALUE!</v>
      </c>
      <c r="AX469" s="416" t="e">
        <f t="shared" si="313"/>
        <v>#VALUE!</v>
      </c>
      <c r="AY469" s="416" t="str">
        <f t="shared" si="314"/>
        <v/>
      </c>
      <c r="AZ469" s="416" t="str">
        <f t="shared" si="315"/>
        <v/>
      </c>
      <c r="BA469" s="416" t="str">
        <f t="shared" si="316"/>
        <v/>
      </c>
      <c r="BB469" s="416" t="str">
        <f t="shared" si="317"/>
        <v/>
      </c>
      <c r="BC469" s="416" t="str">
        <f t="shared" si="318"/>
        <v/>
      </c>
      <c r="BD469" s="416" t="str">
        <f t="shared" si="319"/>
        <v/>
      </c>
      <c r="BE469" s="416" t="str">
        <f t="shared" si="320"/>
        <v/>
      </c>
      <c r="BF469" s="416" t="str">
        <f t="shared" si="321"/>
        <v/>
      </c>
      <c r="BG469" s="416" t="str">
        <f t="shared" si="322"/>
        <v/>
      </c>
      <c r="BH469" s="416" t="str">
        <f t="shared" si="323"/>
        <v/>
      </c>
      <c r="BI469" s="416" t="str">
        <f t="shared" si="324"/>
        <v/>
      </c>
      <c r="BJ469" s="416" t="str">
        <f t="shared" si="325"/>
        <v/>
      </c>
      <c r="BK469" s="416" t="str">
        <f t="shared" si="326"/>
        <v/>
      </c>
      <c r="BL469" s="416" t="str">
        <f t="shared" si="327"/>
        <v/>
      </c>
      <c r="BM469" s="416" t="str">
        <f t="shared" si="328"/>
        <v/>
      </c>
      <c r="BN469" s="416" t="str">
        <f t="shared" si="329"/>
        <v/>
      </c>
      <c r="BO469" s="416" t="str">
        <f t="shared" si="330"/>
        <v/>
      </c>
      <c r="BP469" s="416" t="str">
        <f t="shared" si="331"/>
        <v/>
      </c>
      <c r="BQ469" s="416" t="str">
        <f t="shared" si="332"/>
        <v/>
      </c>
      <c r="BR469" s="416" t="str">
        <f t="shared" si="333"/>
        <v/>
      </c>
      <c r="BS469" s="416" t="str">
        <f t="shared" si="334"/>
        <v/>
      </c>
      <c r="BT469" s="416" t="str">
        <f t="shared" si="335"/>
        <v/>
      </c>
      <c r="BU469" s="416" t="str">
        <f t="shared" si="336"/>
        <v/>
      </c>
      <c r="BV469" s="416" t="str">
        <f t="shared" si="337"/>
        <v/>
      </c>
      <c r="BW469" s="416" t="str">
        <f t="shared" si="338"/>
        <v/>
      </c>
      <c r="BX469" s="416" t="str">
        <f t="shared" si="339"/>
        <v/>
      </c>
      <c r="BY469" s="416" t="str">
        <f t="shared" si="340"/>
        <v/>
      </c>
      <c r="BZ469" s="416" t="str">
        <f t="shared" si="341"/>
        <v/>
      </c>
      <c r="CA469" s="416" t="str">
        <f t="shared" si="342"/>
        <v/>
      </c>
      <c r="CB469" s="416" t="str">
        <f t="shared" si="343"/>
        <v/>
      </c>
      <c r="CC469" s="416" t="str">
        <f t="shared" si="344"/>
        <v/>
      </c>
      <c r="CD469" s="416" t="str">
        <f t="shared" si="345"/>
        <v/>
      </c>
      <c r="CE469" s="416" t="str">
        <f t="shared" si="346"/>
        <v/>
      </c>
      <c r="CF469" s="416" t="str">
        <f t="shared" si="347"/>
        <v/>
      </c>
      <c r="CG469" s="416" t="str">
        <f t="shared" si="348"/>
        <v/>
      </c>
      <c r="CH469" s="416" t="str">
        <f t="shared" si="349"/>
        <v/>
      </c>
      <c r="CI469" s="416" t="str">
        <f t="shared" si="350"/>
        <v/>
      </c>
      <c r="CJ469" s="416" t="str">
        <f t="shared" si="351"/>
        <v/>
      </c>
      <c r="CK469" s="416" t="str">
        <f t="shared" si="352"/>
        <v/>
      </c>
    </row>
    <row r="470" spans="6:89">
      <c r="F470" s="3" t="e">
        <f t="shared" si="312"/>
        <v>#VALUE!</v>
      </c>
      <c r="G470" s="3" t="e">
        <f t="shared" si="309"/>
        <v>#VALUE!</v>
      </c>
      <c r="H470" s="50" t="e">
        <f t="shared" si="310"/>
        <v>#VALUE!</v>
      </c>
      <c r="I470" s="50" t="e">
        <f t="shared" si="311"/>
        <v>#VALUE!</v>
      </c>
      <c r="J470" s="3" t="e" cm="1">
        <f t="array" ref="J470">_xlfn.TEXTSPLIT(I470,CHAR(10),,TRUE,0)</f>
        <v>#VALUE!</v>
      </c>
      <c r="AX470" s="416" t="e">
        <f t="shared" si="313"/>
        <v>#VALUE!</v>
      </c>
      <c r="AY470" s="416" t="str">
        <f t="shared" si="314"/>
        <v/>
      </c>
      <c r="AZ470" s="416" t="str">
        <f t="shared" si="315"/>
        <v/>
      </c>
      <c r="BA470" s="416" t="str">
        <f t="shared" si="316"/>
        <v/>
      </c>
      <c r="BB470" s="416" t="str">
        <f t="shared" si="317"/>
        <v/>
      </c>
      <c r="BC470" s="416" t="str">
        <f t="shared" si="318"/>
        <v/>
      </c>
      <c r="BD470" s="416" t="str">
        <f t="shared" si="319"/>
        <v/>
      </c>
      <c r="BE470" s="416" t="str">
        <f t="shared" si="320"/>
        <v/>
      </c>
      <c r="BF470" s="416" t="str">
        <f t="shared" si="321"/>
        <v/>
      </c>
      <c r="BG470" s="416" t="str">
        <f t="shared" si="322"/>
        <v/>
      </c>
      <c r="BH470" s="416" t="str">
        <f t="shared" si="323"/>
        <v/>
      </c>
      <c r="BI470" s="416" t="str">
        <f t="shared" si="324"/>
        <v/>
      </c>
      <c r="BJ470" s="416" t="str">
        <f t="shared" si="325"/>
        <v/>
      </c>
      <c r="BK470" s="416" t="str">
        <f t="shared" si="326"/>
        <v/>
      </c>
      <c r="BL470" s="416" t="str">
        <f t="shared" si="327"/>
        <v/>
      </c>
      <c r="BM470" s="416" t="str">
        <f t="shared" si="328"/>
        <v/>
      </c>
      <c r="BN470" s="416" t="str">
        <f t="shared" si="329"/>
        <v/>
      </c>
      <c r="BO470" s="416" t="str">
        <f t="shared" si="330"/>
        <v/>
      </c>
      <c r="BP470" s="416" t="str">
        <f t="shared" si="331"/>
        <v/>
      </c>
      <c r="BQ470" s="416" t="str">
        <f t="shared" si="332"/>
        <v/>
      </c>
      <c r="BR470" s="416" t="str">
        <f t="shared" si="333"/>
        <v/>
      </c>
      <c r="BS470" s="416" t="str">
        <f t="shared" si="334"/>
        <v/>
      </c>
      <c r="BT470" s="416" t="str">
        <f t="shared" si="335"/>
        <v/>
      </c>
      <c r="BU470" s="416" t="str">
        <f t="shared" si="336"/>
        <v/>
      </c>
      <c r="BV470" s="416" t="str">
        <f t="shared" si="337"/>
        <v/>
      </c>
      <c r="BW470" s="416" t="str">
        <f t="shared" si="338"/>
        <v/>
      </c>
      <c r="BX470" s="416" t="str">
        <f t="shared" si="339"/>
        <v/>
      </c>
      <c r="BY470" s="416" t="str">
        <f t="shared" si="340"/>
        <v/>
      </c>
      <c r="BZ470" s="416" t="str">
        <f t="shared" si="341"/>
        <v/>
      </c>
      <c r="CA470" s="416" t="str">
        <f t="shared" si="342"/>
        <v/>
      </c>
      <c r="CB470" s="416" t="str">
        <f t="shared" si="343"/>
        <v/>
      </c>
      <c r="CC470" s="416" t="str">
        <f t="shared" si="344"/>
        <v/>
      </c>
      <c r="CD470" s="416" t="str">
        <f t="shared" si="345"/>
        <v/>
      </c>
      <c r="CE470" s="416" t="str">
        <f t="shared" si="346"/>
        <v/>
      </c>
      <c r="CF470" s="416" t="str">
        <f t="shared" si="347"/>
        <v/>
      </c>
      <c r="CG470" s="416" t="str">
        <f t="shared" si="348"/>
        <v/>
      </c>
      <c r="CH470" s="416" t="str">
        <f t="shared" si="349"/>
        <v/>
      </c>
      <c r="CI470" s="416" t="str">
        <f t="shared" si="350"/>
        <v/>
      </c>
      <c r="CJ470" s="416" t="str">
        <f t="shared" si="351"/>
        <v/>
      </c>
      <c r="CK470" s="416" t="str">
        <f t="shared" si="352"/>
        <v/>
      </c>
    </row>
    <row r="471" spans="6:89">
      <c r="F471" s="3" t="e">
        <f t="shared" si="312"/>
        <v>#VALUE!</v>
      </c>
      <c r="G471" s="3" t="e">
        <f t="shared" si="309"/>
        <v>#VALUE!</v>
      </c>
      <c r="H471" s="50" t="e">
        <f t="shared" si="310"/>
        <v>#VALUE!</v>
      </c>
      <c r="I471" s="50" t="e">
        <f t="shared" si="311"/>
        <v>#VALUE!</v>
      </c>
      <c r="J471" s="3" t="e" cm="1">
        <f t="array" ref="J471">_xlfn.TEXTSPLIT(I471,CHAR(10),,TRUE,0)</f>
        <v>#VALUE!</v>
      </c>
      <c r="AX471" s="416" t="e">
        <f t="shared" si="313"/>
        <v>#VALUE!</v>
      </c>
      <c r="AY471" s="416" t="str">
        <f t="shared" si="314"/>
        <v/>
      </c>
      <c r="AZ471" s="416" t="str">
        <f t="shared" si="315"/>
        <v/>
      </c>
      <c r="BA471" s="416" t="str">
        <f t="shared" si="316"/>
        <v/>
      </c>
      <c r="BB471" s="416" t="str">
        <f t="shared" si="317"/>
        <v/>
      </c>
      <c r="BC471" s="416" t="str">
        <f t="shared" si="318"/>
        <v/>
      </c>
      <c r="BD471" s="416" t="str">
        <f t="shared" si="319"/>
        <v/>
      </c>
      <c r="BE471" s="416" t="str">
        <f t="shared" si="320"/>
        <v/>
      </c>
      <c r="BF471" s="416" t="str">
        <f t="shared" si="321"/>
        <v/>
      </c>
      <c r="BG471" s="416" t="str">
        <f t="shared" si="322"/>
        <v/>
      </c>
      <c r="BH471" s="416" t="str">
        <f t="shared" si="323"/>
        <v/>
      </c>
      <c r="BI471" s="416" t="str">
        <f t="shared" si="324"/>
        <v/>
      </c>
      <c r="BJ471" s="416" t="str">
        <f t="shared" si="325"/>
        <v/>
      </c>
      <c r="BK471" s="416" t="str">
        <f t="shared" si="326"/>
        <v/>
      </c>
      <c r="BL471" s="416" t="str">
        <f t="shared" si="327"/>
        <v/>
      </c>
      <c r="BM471" s="416" t="str">
        <f t="shared" si="328"/>
        <v/>
      </c>
      <c r="BN471" s="416" t="str">
        <f t="shared" si="329"/>
        <v/>
      </c>
      <c r="BO471" s="416" t="str">
        <f t="shared" si="330"/>
        <v/>
      </c>
      <c r="BP471" s="416" t="str">
        <f t="shared" si="331"/>
        <v/>
      </c>
      <c r="BQ471" s="416" t="str">
        <f t="shared" si="332"/>
        <v/>
      </c>
      <c r="BR471" s="416" t="str">
        <f t="shared" si="333"/>
        <v/>
      </c>
      <c r="BS471" s="416" t="str">
        <f t="shared" si="334"/>
        <v/>
      </c>
      <c r="BT471" s="416" t="str">
        <f t="shared" si="335"/>
        <v/>
      </c>
      <c r="BU471" s="416" t="str">
        <f t="shared" si="336"/>
        <v/>
      </c>
      <c r="BV471" s="416" t="str">
        <f t="shared" si="337"/>
        <v/>
      </c>
      <c r="BW471" s="416" t="str">
        <f t="shared" si="338"/>
        <v/>
      </c>
      <c r="BX471" s="416" t="str">
        <f t="shared" si="339"/>
        <v/>
      </c>
      <c r="BY471" s="416" t="str">
        <f t="shared" si="340"/>
        <v/>
      </c>
      <c r="BZ471" s="416" t="str">
        <f t="shared" si="341"/>
        <v/>
      </c>
      <c r="CA471" s="416" t="str">
        <f t="shared" si="342"/>
        <v/>
      </c>
      <c r="CB471" s="416" t="str">
        <f t="shared" si="343"/>
        <v/>
      </c>
      <c r="CC471" s="416" t="str">
        <f t="shared" si="344"/>
        <v/>
      </c>
      <c r="CD471" s="416" t="str">
        <f t="shared" si="345"/>
        <v/>
      </c>
      <c r="CE471" s="416" t="str">
        <f t="shared" si="346"/>
        <v/>
      </c>
      <c r="CF471" s="416" t="str">
        <f t="shared" si="347"/>
        <v/>
      </c>
      <c r="CG471" s="416" t="str">
        <f t="shared" si="348"/>
        <v/>
      </c>
      <c r="CH471" s="416" t="str">
        <f t="shared" si="349"/>
        <v/>
      </c>
      <c r="CI471" s="416" t="str">
        <f t="shared" si="350"/>
        <v/>
      </c>
      <c r="CJ471" s="416" t="str">
        <f t="shared" si="351"/>
        <v/>
      </c>
      <c r="CK471" s="416" t="str">
        <f t="shared" si="352"/>
        <v/>
      </c>
    </row>
    <row r="472" spans="6:89">
      <c r="F472" s="3" t="e">
        <f t="shared" si="312"/>
        <v>#VALUE!</v>
      </c>
      <c r="G472" s="3" t="e">
        <f t="shared" si="309"/>
        <v>#VALUE!</v>
      </c>
      <c r="H472" s="50" t="e">
        <f t="shared" si="310"/>
        <v>#VALUE!</v>
      </c>
      <c r="I472" s="50" t="e">
        <f t="shared" si="311"/>
        <v>#VALUE!</v>
      </c>
      <c r="J472" s="3" t="e" cm="1">
        <f t="array" ref="J472">_xlfn.TEXTSPLIT(I472,CHAR(10),,TRUE,0)</f>
        <v>#VALUE!</v>
      </c>
      <c r="AX472" s="416" t="e">
        <f t="shared" si="313"/>
        <v>#VALUE!</v>
      </c>
      <c r="AY472" s="416" t="str">
        <f t="shared" si="314"/>
        <v/>
      </c>
      <c r="AZ472" s="416" t="str">
        <f t="shared" si="315"/>
        <v/>
      </c>
      <c r="BA472" s="416" t="str">
        <f t="shared" si="316"/>
        <v/>
      </c>
      <c r="BB472" s="416" t="str">
        <f t="shared" si="317"/>
        <v/>
      </c>
      <c r="BC472" s="416" t="str">
        <f t="shared" si="318"/>
        <v/>
      </c>
      <c r="BD472" s="416" t="str">
        <f t="shared" si="319"/>
        <v/>
      </c>
      <c r="BE472" s="416" t="str">
        <f t="shared" si="320"/>
        <v/>
      </c>
      <c r="BF472" s="416" t="str">
        <f t="shared" si="321"/>
        <v/>
      </c>
      <c r="BG472" s="416" t="str">
        <f t="shared" si="322"/>
        <v/>
      </c>
      <c r="BH472" s="416" t="str">
        <f t="shared" si="323"/>
        <v/>
      </c>
      <c r="BI472" s="416" t="str">
        <f t="shared" si="324"/>
        <v/>
      </c>
      <c r="BJ472" s="416" t="str">
        <f t="shared" si="325"/>
        <v/>
      </c>
      <c r="BK472" s="416" t="str">
        <f t="shared" si="326"/>
        <v/>
      </c>
      <c r="BL472" s="416" t="str">
        <f t="shared" si="327"/>
        <v/>
      </c>
      <c r="BM472" s="416" t="str">
        <f t="shared" si="328"/>
        <v/>
      </c>
      <c r="BN472" s="416" t="str">
        <f t="shared" si="329"/>
        <v/>
      </c>
      <c r="BO472" s="416" t="str">
        <f t="shared" si="330"/>
        <v/>
      </c>
      <c r="BP472" s="416" t="str">
        <f t="shared" si="331"/>
        <v/>
      </c>
      <c r="BQ472" s="416" t="str">
        <f t="shared" si="332"/>
        <v/>
      </c>
      <c r="BR472" s="416" t="str">
        <f t="shared" si="333"/>
        <v/>
      </c>
      <c r="BS472" s="416" t="str">
        <f t="shared" si="334"/>
        <v/>
      </c>
      <c r="BT472" s="416" t="str">
        <f t="shared" si="335"/>
        <v/>
      </c>
      <c r="BU472" s="416" t="str">
        <f t="shared" si="336"/>
        <v/>
      </c>
      <c r="BV472" s="416" t="str">
        <f t="shared" si="337"/>
        <v/>
      </c>
      <c r="BW472" s="416" t="str">
        <f t="shared" si="338"/>
        <v/>
      </c>
      <c r="BX472" s="416" t="str">
        <f t="shared" si="339"/>
        <v/>
      </c>
      <c r="BY472" s="416" t="str">
        <f t="shared" si="340"/>
        <v/>
      </c>
      <c r="BZ472" s="416" t="str">
        <f t="shared" si="341"/>
        <v/>
      </c>
      <c r="CA472" s="416" t="str">
        <f t="shared" si="342"/>
        <v/>
      </c>
      <c r="CB472" s="416" t="str">
        <f t="shared" si="343"/>
        <v/>
      </c>
      <c r="CC472" s="416" t="str">
        <f t="shared" si="344"/>
        <v/>
      </c>
      <c r="CD472" s="416" t="str">
        <f t="shared" si="345"/>
        <v/>
      </c>
      <c r="CE472" s="416" t="str">
        <f t="shared" si="346"/>
        <v/>
      </c>
      <c r="CF472" s="416" t="str">
        <f t="shared" si="347"/>
        <v/>
      </c>
      <c r="CG472" s="416" t="str">
        <f t="shared" si="348"/>
        <v/>
      </c>
      <c r="CH472" s="416" t="str">
        <f t="shared" si="349"/>
        <v/>
      </c>
      <c r="CI472" s="416" t="str">
        <f t="shared" si="350"/>
        <v/>
      </c>
      <c r="CJ472" s="416" t="str">
        <f t="shared" si="351"/>
        <v/>
      </c>
      <c r="CK472" s="416" t="str">
        <f t="shared" si="352"/>
        <v/>
      </c>
    </row>
    <row r="473" spans="6:89">
      <c r="F473" s="3" t="e">
        <f t="shared" si="312"/>
        <v>#VALUE!</v>
      </c>
      <c r="G473" s="3" t="e">
        <f t="shared" si="309"/>
        <v>#VALUE!</v>
      </c>
      <c r="H473" s="50" t="e">
        <f t="shared" si="310"/>
        <v>#VALUE!</v>
      </c>
      <c r="I473" s="50" t="e">
        <f t="shared" si="311"/>
        <v>#VALUE!</v>
      </c>
      <c r="J473" s="3" t="e" cm="1">
        <f t="array" ref="J473">_xlfn.TEXTSPLIT(I473,CHAR(10),,TRUE,0)</f>
        <v>#VALUE!</v>
      </c>
      <c r="AX473" s="416" t="e">
        <f t="shared" si="313"/>
        <v>#VALUE!</v>
      </c>
      <c r="AY473" s="416" t="str">
        <f t="shared" si="314"/>
        <v/>
      </c>
      <c r="AZ473" s="416" t="str">
        <f t="shared" si="315"/>
        <v/>
      </c>
      <c r="BA473" s="416" t="str">
        <f t="shared" si="316"/>
        <v/>
      </c>
      <c r="BB473" s="416" t="str">
        <f t="shared" si="317"/>
        <v/>
      </c>
      <c r="BC473" s="416" t="str">
        <f t="shared" si="318"/>
        <v/>
      </c>
      <c r="BD473" s="416" t="str">
        <f t="shared" si="319"/>
        <v/>
      </c>
      <c r="BE473" s="416" t="str">
        <f t="shared" si="320"/>
        <v/>
      </c>
      <c r="BF473" s="416" t="str">
        <f t="shared" si="321"/>
        <v/>
      </c>
      <c r="BG473" s="416" t="str">
        <f t="shared" si="322"/>
        <v/>
      </c>
      <c r="BH473" s="416" t="str">
        <f t="shared" si="323"/>
        <v/>
      </c>
      <c r="BI473" s="416" t="str">
        <f t="shared" si="324"/>
        <v/>
      </c>
      <c r="BJ473" s="416" t="str">
        <f t="shared" si="325"/>
        <v/>
      </c>
      <c r="BK473" s="416" t="str">
        <f t="shared" si="326"/>
        <v/>
      </c>
      <c r="BL473" s="416" t="str">
        <f t="shared" si="327"/>
        <v/>
      </c>
      <c r="BM473" s="416" t="str">
        <f t="shared" si="328"/>
        <v/>
      </c>
      <c r="BN473" s="416" t="str">
        <f t="shared" si="329"/>
        <v/>
      </c>
      <c r="BO473" s="416" t="str">
        <f t="shared" si="330"/>
        <v/>
      </c>
      <c r="BP473" s="416" t="str">
        <f t="shared" si="331"/>
        <v/>
      </c>
      <c r="BQ473" s="416" t="str">
        <f t="shared" si="332"/>
        <v/>
      </c>
      <c r="BR473" s="416" t="str">
        <f t="shared" si="333"/>
        <v/>
      </c>
      <c r="BS473" s="416" t="str">
        <f t="shared" si="334"/>
        <v/>
      </c>
      <c r="BT473" s="416" t="str">
        <f t="shared" si="335"/>
        <v/>
      </c>
      <c r="BU473" s="416" t="str">
        <f t="shared" si="336"/>
        <v/>
      </c>
      <c r="BV473" s="416" t="str">
        <f t="shared" si="337"/>
        <v/>
      </c>
      <c r="BW473" s="416" t="str">
        <f t="shared" si="338"/>
        <v/>
      </c>
      <c r="BX473" s="416" t="str">
        <f t="shared" si="339"/>
        <v/>
      </c>
      <c r="BY473" s="416" t="str">
        <f t="shared" si="340"/>
        <v/>
      </c>
      <c r="BZ473" s="416" t="str">
        <f t="shared" si="341"/>
        <v/>
      </c>
      <c r="CA473" s="416" t="str">
        <f t="shared" si="342"/>
        <v/>
      </c>
      <c r="CB473" s="416" t="str">
        <f t="shared" si="343"/>
        <v/>
      </c>
      <c r="CC473" s="416" t="str">
        <f t="shared" si="344"/>
        <v/>
      </c>
      <c r="CD473" s="416" t="str">
        <f t="shared" si="345"/>
        <v/>
      </c>
      <c r="CE473" s="416" t="str">
        <f t="shared" si="346"/>
        <v/>
      </c>
      <c r="CF473" s="416" t="str">
        <f t="shared" si="347"/>
        <v/>
      </c>
      <c r="CG473" s="416" t="str">
        <f t="shared" si="348"/>
        <v/>
      </c>
      <c r="CH473" s="416" t="str">
        <f t="shared" si="349"/>
        <v/>
      </c>
      <c r="CI473" s="416" t="str">
        <f t="shared" si="350"/>
        <v/>
      </c>
      <c r="CJ473" s="416" t="str">
        <f t="shared" si="351"/>
        <v/>
      </c>
      <c r="CK473" s="416" t="str">
        <f t="shared" si="352"/>
        <v/>
      </c>
    </row>
    <row r="474" spans="6:89">
      <c r="F474" s="3" t="e">
        <f t="shared" si="312"/>
        <v>#VALUE!</v>
      </c>
      <c r="G474" s="3" t="e">
        <f t="shared" si="309"/>
        <v>#VALUE!</v>
      </c>
      <c r="H474" s="50" t="e">
        <f t="shared" si="310"/>
        <v>#VALUE!</v>
      </c>
      <c r="I474" s="50" t="e">
        <f t="shared" si="311"/>
        <v>#VALUE!</v>
      </c>
      <c r="J474" s="3" t="e" cm="1">
        <f t="array" ref="J474">_xlfn.TEXTSPLIT(I474,CHAR(10),,TRUE,0)</f>
        <v>#VALUE!</v>
      </c>
      <c r="AX474" s="416" t="e">
        <f t="shared" si="313"/>
        <v>#VALUE!</v>
      </c>
      <c r="AY474" s="416" t="str">
        <f t="shared" si="314"/>
        <v/>
      </c>
      <c r="AZ474" s="416" t="str">
        <f t="shared" si="315"/>
        <v/>
      </c>
      <c r="BA474" s="416" t="str">
        <f t="shared" si="316"/>
        <v/>
      </c>
      <c r="BB474" s="416" t="str">
        <f t="shared" si="317"/>
        <v/>
      </c>
      <c r="BC474" s="416" t="str">
        <f t="shared" si="318"/>
        <v/>
      </c>
      <c r="BD474" s="416" t="str">
        <f t="shared" si="319"/>
        <v/>
      </c>
      <c r="BE474" s="416" t="str">
        <f t="shared" si="320"/>
        <v/>
      </c>
      <c r="BF474" s="416" t="str">
        <f t="shared" si="321"/>
        <v/>
      </c>
      <c r="BG474" s="416" t="str">
        <f t="shared" si="322"/>
        <v/>
      </c>
      <c r="BH474" s="416" t="str">
        <f t="shared" si="323"/>
        <v/>
      </c>
      <c r="BI474" s="416" t="str">
        <f t="shared" si="324"/>
        <v/>
      </c>
      <c r="BJ474" s="416" t="str">
        <f t="shared" si="325"/>
        <v/>
      </c>
      <c r="BK474" s="416" t="str">
        <f t="shared" si="326"/>
        <v/>
      </c>
      <c r="BL474" s="416" t="str">
        <f t="shared" si="327"/>
        <v/>
      </c>
      <c r="BM474" s="416" t="str">
        <f t="shared" si="328"/>
        <v/>
      </c>
      <c r="BN474" s="416" t="str">
        <f t="shared" si="329"/>
        <v/>
      </c>
      <c r="BO474" s="416" t="str">
        <f t="shared" si="330"/>
        <v/>
      </c>
      <c r="BP474" s="416" t="str">
        <f t="shared" si="331"/>
        <v/>
      </c>
      <c r="BQ474" s="416" t="str">
        <f t="shared" si="332"/>
        <v/>
      </c>
      <c r="BR474" s="416" t="str">
        <f t="shared" si="333"/>
        <v/>
      </c>
      <c r="BS474" s="416" t="str">
        <f t="shared" si="334"/>
        <v/>
      </c>
      <c r="BT474" s="416" t="str">
        <f t="shared" si="335"/>
        <v/>
      </c>
      <c r="BU474" s="416" t="str">
        <f t="shared" si="336"/>
        <v/>
      </c>
      <c r="BV474" s="416" t="str">
        <f t="shared" si="337"/>
        <v/>
      </c>
      <c r="BW474" s="416" t="str">
        <f t="shared" si="338"/>
        <v/>
      </c>
      <c r="BX474" s="416" t="str">
        <f t="shared" si="339"/>
        <v/>
      </c>
      <c r="BY474" s="416" t="str">
        <f t="shared" si="340"/>
        <v/>
      </c>
      <c r="BZ474" s="416" t="str">
        <f t="shared" si="341"/>
        <v/>
      </c>
      <c r="CA474" s="416" t="str">
        <f t="shared" si="342"/>
        <v/>
      </c>
      <c r="CB474" s="416" t="str">
        <f t="shared" si="343"/>
        <v/>
      </c>
      <c r="CC474" s="416" t="str">
        <f t="shared" si="344"/>
        <v/>
      </c>
      <c r="CD474" s="416" t="str">
        <f t="shared" si="345"/>
        <v/>
      </c>
      <c r="CE474" s="416" t="str">
        <f t="shared" si="346"/>
        <v/>
      </c>
      <c r="CF474" s="416" t="str">
        <f t="shared" si="347"/>
        <v/>
      </c>
      <c r="CG474" s="416" t="str">
        <f t="shared" si="348"/>
        <v/>
      </c>
      <c r="CH474" s="416" t="str">
        <f t="shared" si="349"/>
        <v/>
      </c>
      <c r="CI474" s="416" t="str">
        <f t="shared" si="350"/>
        <v/>
      </c>
      <c r="CJ474" s="416" t="str">
        <f t="shared" si="351"/>
        <v/>
      </c>
      <c r="CK474" s="416" t="str">
        <f t="shared" si="352"/>
        <v/>
      </c>
    </row>
    <row r="475" spans="6:89">
      <c r="F475" s="3" t="e">
        <f t="shared" si="312"/>
        <v>#VALUE!</v>
      </c>
      <c r="G475" s="3" t="e">
        <f t="shared" si="309"/>
        <v>#VALUE!</v>
      </c>
      <c r="H475" s="50" t="e">
        <f t="shared" si="310"/>
        <v>#VALUE!</v>
      </c>
      <c r="I475" s="50" t="e">
        <f t="shared" si="311"/>
        <v>#VALUE!</v>
      </c>
      <c r="J475" s="3" t="e" cm="1">
        <f t="array" ref="J475">_xlfn.TEXTSPLIT(I475,CHAR(10),,TRUE,0)</f>
        <v>#VALUE!</v>
      </c>
      <c r="AX475" s="416" t="e">
        <f t="shared" si="313"/>
        <v>#VALUE!</v>
      </c>
      <c r="AY475" s="416" t="str">
        <f t="shared" si="314"/>
        <v/>
      </c>
      <c r="AZ475" s="416" t="str">
        <f t="shared" si="315"/>
        <v/>
      </c>
      <c r="BA475" s="416" t="str">
        <f t="shared" si="316"/>
        <v/>
      </c>
      <c r="BB475" s="416" t="str">
        <f t="shared" si="317"/>
        <v/>
      </c>
      <c r="BC475" s="416" t="str">
        <f t="shared" si="318"/>
        <v/>
      </c>
      <c r="BD475" s="416" t="str">
        <f t="shared" si="319"/>
        <v/>
      </c>
      <c r="BE475" s="416" t="str">
        <f t="shared" si="320"/>
        <v/>
      </c>
      <c r="BF475" s="416" t="str">
        <f t="shared" si="321"/>
        <v/>
      </c>
      <c r="BG475" s="416" t="str">
        <f t="shared" si="322"/>
        <v/>
      </c>
      <c r="BH475" s="416" t="str">
        <f t="shared" si="323"/>
        <v/>
      </c>
      <c r="BI475" s="416" t="str">
        <f t="shared" si="324"/>
        <v/>
      </c>
      <c r="BJ475" s="416" t="str">
        <f t="shared" si="325"/>
        <v/>
      </c>
      <c r="BK475" s="416" t="str">
        <f t="shared" si="326"/>
        <v/>
      </c>
      <c r="BL475" s="416" t="str">
        <f t="shared" si="327"/>
        <v/>
      </c>
      <c r="BM475" s="416" t="str">
        <f t="shared" si="328"/>
        <v/>
      </c>
      <c r="BN475" s="416" t="str">
        <f t="shared" si="329"/>
        <v/>
      </c>
      <c r="BO475" s="416" t="str">
        <f t="shared" si="330"/>
        <v/>
      </c>
      <c r="BP475" s="416" t="str">
        <f t="shared" si="331"/>
        <v/>
      </c>
      <c r="BQ475" s="416" t="str">
        <f t="shared" si="332"/>
        <v/>
      </c>
      <c r="BR475" s="416" t="str">
        <f t="shared" si="333"/>
        <v/>
      </c>
      <c r="BS475" s="416" t="str">
        <f t="shared" si="334"/>
        <v/>
      </c>
      <c r="BT475" s="416" t="str">
        <f t="shared" si="335"/>
        <v/>
      </c>
      <c r="BU475" s="416" t="str">
        <f t="shared" si="336"/>
        <v/>
      </c>
      <c r="BV475" s="416" t="str">
        <f t="shared" si="337"/>
        <v/>
      </c>
      <c r="BW475" s="416" t="str">
        <f t="shared" si="338"/>
        <v/>
      </c>
      <c r="BX475" s="416" t="str">
        <f t="shared" si="339"/>
        <v/>
      </c>
      <c r="BY475" s="416" t="str">
        <f t="shared" si="340"/>
        <v/>
      </c>
      <c r="BZ475" s="416" t="str">
        <f t="shared" si="341"/>
        <v/>
      </c>
      <c r="CA475" s="416" t="str">
        <f t="shared" si="342"/>
        <v/>
      </c>
      <c r="CB475" s="416" t="str">
        <f t="shared" si="343"/>
        <v/>
      </c>
      <c r="CC475" s="416" t="str">
        <f t="shared" si="344"/>
        <v/>
      </c>
      <c r="CD475" s="416" t="str">
        <f t="shared" si="345"/>
        <v/>
      </c>
      <c r="CE475" s="416" t="str">
        <f t="shared" si="346"/>
        <v/>
      </c>
      <c r="CF475" s="416" t="str">
        <f t="shared" si="347"/>
        <v/>
      </c>
      <c r="CG475" s="416" t="str">
        <f t="shared" si="348"/>
        <v/>
      </c>
      <c r="CH475" s="416" t="str">
        <f t="shared" si="349"/>
        <v/>
      </c>
      <c r="CI475" s="416" t="str">
        <f t="shared" si="350"/>
        <v/>
      </c>
      <c r="CJ475" s="416" t="str">
        <f t="shared" si="351"/>
        <v/>
      </c>
      <c r="CK475" s="416" t="str">
        <f t="shared" si="352"/>
        <v/>
      </c>
    </row>
    <row r="476" spans="6:89">
      <c r="F476" s="3" t="e">
        <f t="shared" si="312"/>
        <v>#VALUE!</v>
      </c>
      <c r="G476" s="3" t="e">
        <f t="shared" si="309"/>
        <v>#VALUE!</v>
      </c>
      <c r="H476" s="50" t="e">
        <f t="shared" si="310"/>
        <v>#VALUE!</v>
      </c>
      <c r="I476" s="50" t="e">
        <f t="shared" si="311"/>
        <v>#VALUE!</v>
      </c>
      <c r="J476" s="3" t="e" cm="1">
        <f t="array" ref="J476">_xlfn.TEXTSPLIT(I476,CHAR(10),,TRUE,0)</f>
        <v>#VALUE!</v>
      </c>
      <c r="AX476" s="416" t="e">
        <f t="shared" si="313"/>
        <v>#VALUE!</v>
      </c>
      <c r="AY476" s="416" t="str">
        <f t="shared" si="314"/>
        <v/>
      </c>
      <c r="AZ476" s="416" t="str">
        <f t="shared" si="315"/>
        <v/>
      </c>
      <c r="BA476" s="416" t="str">
        <f t="shared" si="316"/>
        <v/>
      </c>
      <c r="BB476" s="416" t="str">
        <f t="shared" si="317"/>
        <v/>
      </c>
      <c r="BC476" s="416" t="str">
        <f t="shared" si="318"/>
        <v/>
      </c>
      <c r="BD476" s="416" t="str">
        <f t="shared" si="319"/>
        <v/>
      </c>
      <c r="BE476" s="416" t="str">
        <f t="shared" si="320"/>
        <v/>
      </c>
      <c r="BF476" s="416" t="str">
        <f t="shared" si="321"/>
        <v/>
      </c>
      <c r="BG476" s="416" t="str">
        <f t="shared" si="322"/>
        <v/>
      </c>
      <c r="BH476" s="416" t="str">
        <f t="shared" si="323"/>
        <v/>
      </c>
      <c r="BI476" s="416" t="str">
        <f t="shared" si="324"/>
        <v/>
      </c>
      <c r="BJ476" s="416" t="str">
        <f t="shared" si="325"/>
        <v/>
      </c>
      <c r="BK476" s="416" t="str">
        <f t="shared" si="326"/>
        <v/>
      </c>
      <c r="BL476" s="416" t="str">
        <f t="shared" si="327"/>
        <v/>
      </c>
      <c r="BM476" s="416" t="str">
        <f t="shared" si="328"/>
        <v/>
      </c>
      <c r="BN476" s="416" t="str">
        <f t="shared" si="329"/>
        <v/>
      </c>
      <c r="BO476" s="416" t="str">
        <f t="shared" si="330"/>
        <v/>
      </c>
      <c r="BP476" s="416" t="str">
        <f t="shared" si="331"/>
        <v/>
      </c>
      <c r="BQ476" s="416" t="str">
        <f t="shared" si="332"/>
        <v/>
      </c>
      <c r="BR476" s="416" t="str">
        <f t="shared" si="333"/>
        <v/>
      </c>
      <c r="BS476" s="416" t="str">
        <f t="shared" si="334"/>
        <v/>
      </c>
      <c r="BT476" s="416" t="str">
        <f t="shared" si="335"/>
        <v/>
      </c>
      <c r="BU476" s="416" t="str">
        <f t="shared" si="336"/>
        <v/>
      </c>
      <c r="BV476" s="416" t="str">
        <f t="shared" si="337"/>
        <v/>
      </c>
      <c r="BW476" s="416" t="str">
        <f t="shared" si="338"/>
        <v/>
      </c>
      <c r="BX476" s="416" t="str">
        <f t="shared" si="339"/>
        <v/>
      </c>
      <c r="BY476" s="416" t="str">
        <f t="shared" si="340"/>
        <v/>
      </c>
      <c r="BZ476" s="416" t="str">
        <f t="shared" si="341"/>
        <v/>
      </c>
      <c r="CA476" s="416" t="str">
        <f t="shared" si="342"/>
        <v/>
      </c>
      <c r="CB476" s="416" t="str">
        <f t="shared" si="343"/>
        <v/>
      </c>
      <c r="CC476" s="416" t="str">
        <f t="shared" si="344"/>
        <v/>
      </c>
      <c r="CD476" s="416" t="str">
        <f t="shared" si="345"/>
        <v/>
      </c>
      <c r="CE476" s="416" t="str">
        <f t="shared" si="346"/>
        <v/>
      </c>
      <c r="CF476" s="416" t="str">
        <f t="shared" si="347"/>
        <v/>
      </c>
      <c r="CG476" s="416" t="str">
        <f t="shared" si="348"/>
        <v/>
      </c>
      <c r="CH476" s="416" t="str">
        <f t="shared" si="349"/>
        <v/>
      </c>
      <c r="CI476" s="416" t="str">
        <f t="shared" si="350"/>
        <v/>
      </c>
      <c r="CJ476" s="416" t="str">
        <f t="shared" si="351"/>
        <v/>
      </c>
      <c r="CK476" s="416" t="str">
        <f t="shared" si="352"/>
        <v/>
      </c>
    </row>
    <row r="477" spans="6:89">
      <c r="F477" s="3" t="e">
        <f t="shared" si="312"/>
        <v>#VALUE!</v>
      </c>
      <c r="G477" s="3" t="e">
        <f t="shared" si="309"/>
        <v>#VALUE!</v>
      </c>
      <c r="H477" s="50" t="e">
        <f t="shared" si="310"/>
        <v>#VALUE!</v>
      </c>
      <c r="I477" s="50" t="e">
        <f t="shared" si="311"/>
        <v>#VALUE!</v>
      </c>
      <c r="J477" s="3" t="e" cm="1">
        <f t="array" ref="J477">_xlfn.TEXTSPLIT(I477,CHAR(10),,TRUE,0)</f>
        <v>#VALUE!</v>
      </c>
      <c r="AX477" s="416" t="e">
        <f t="shared" si="313"/>
        <v>#VALUE!</v>
      </c>
      <c r="AY477" s="416" t="str">
        <f t="shared" si="314"/>
        <v/>
      </c>
      <c r="AZ477" s="416" t="str">
        <f t="shared" si="315"/>
        <v/>
      </c>
      <c r="BA477" s="416" t="str">
        <f t="shared" si="316"/>
        <v/>
      </c>
      <c r="BB477" s="416" t="str">
        <f t="shared" si="317"/>
        <v/>
      </c>
      <c r="BC477" s="416" t="str">
        <f t="shared" si="318"/>
        <v/>
      </c>
      <c r="BD477" s="416" t="str">
        <f t="shared" si="319"/>
        <v/>
      </c>
      <c r="BE477" s="416" t="str">
        <f t="shared" si="320"/>
        <v/>
      </c>
      <c r="BF477" s="416" t="str">
        <f t="shared" si="321"/>
        <v/>
      </c>
      <c r="BG477" s="416" t="str">
        <f t="shared" si="322"/>
        <v/>
      </c>
      <c r="BH477" s="416" t="str">
        <f t="shared" si="323"/>
        <v/>
      </c>
      <c r="BI477" s="416" t="str">
        <f t="shared" si="324"/>
        <v/>
      </c>
      <c r="BJ477" s="416" t="str">
        <f t="shared" si="325"/>
        <v/>
      </c>
      <c r="BK477" s="416" t="str">
        <f t="shared" si="326"/>
        <v/>
      </c>
      <c r="BL477" s="416" t="str">
        <f t="shared" si="327"/>
        <v/>
      </c>
      <c r="BM477" s="416" t="str">
        <f t="shared" si="328"/>
        <v/>
      </c>
      <c r="BN477" s="416" t="str">
        <f t="shared" si="329"/>
        <v/>
      </c>
      <c r="BO477" s="416" t="str">
        <f t="shared" si="330"/>
        <v/>
      </c>
      <c r="BP477" s="416" t="str">
        <f t="shared" si="331"/>
        <v/>
      </c>
      <c r="BQ477" s="416" t="str">
        <f t="shared" si="332"/>
        <v/>
      </c>
      <c r="BR477" s="416" t="str">
        <f t="shared" si="333"/>
        <v/>
      </c>
      <c r="BS477" s="416" t="str">
        <f t="shared" si="334"/>
        <v/>
      </c>
      <c r="BT477" s="416" t="str">
        <f t="shared" si="335"/>
        <v/>
      </c>
      <c r="BU477" s="416" t="str">
        <f t="shared" si="336"/>
        <v/>
      </c>
      <c r="BV477" s="416" t="str">
        <f t="shared" si="337"/>
        <v/>
      </c>
      <c r="BW477" s="416" t="str">
        <f t="shared" si="338"/>
        <v/>
      </c>
      <c r="BX477" s="416" t="str">
        <f t="shared" si="339"/>
        <v/>
      </c>
      <c r="BY477" s="416" t="str">
        <f t="shared" si="340"/>
        <v/>
      </c>
      <c r="BZ477" s="416" t="str">
        <f t="shared" si="341"/>
        <v/>
      </c>
      <c r="CA477" s="416" t="str">
        <f t="shared" si="342"/>
        <v/>
      </c>
      <c r="CB477" s="416" t="str">
        <f t="shared" si="343"/>
        <v/>
      </c>
      <c r="CC477" s="416" t="str">
        <f t="shared" si="344"/>
        <v/>
      </c>
      <c r="CD477" s="416" t="str">
        <f t="shared" si="345"/>
        <v/>
      </c>
      <c r="CE477" s="416" t="str">
        <f t="shared" si="346"/>
        <v/>
      </c>
      <c r="CF477" s="416" t="str">
        <f t="shared" si="347"/>
        <v/>
      </c>
      <c r="CG477" s="416" t="str">
        <f t="shared" si="348"/>
        <v/>
      </c>
      <c r="CH477" s="416" t="str">
        <f t="shared" si="349"/>
        <v/>
      </c>
      <c r="CI477" s="416" t="str">
        <f t="shared" si="350"/>
        <v/>
      </c>
      <c r="CJ477" s="416" t="str">
        <f t="shared" si="351"/>
        <v/>
      </c>
      <c r="CK477" s="416" t="str">
        <f t="shared" si="352"/>
        <v/>
      </c>
    </row>
    <row r="478" spans="6:89">
      <c r="F478" s="3" t="e">
        <f t="shared" si="312"/>
        <v>#VALUE!</v>
      </c>
      <c r="G478" s="3" t="e">
        <f t="shared" si="309"/>
        <v>#VALUE!</v>
      </c>
      <c r="H478" s="50" t="e">
        <f t="shared" si="310"/>
        <v>#VALUE!</v>
      </c>
      <c r="I478" s="50" t="e">
        <f t="shared" si="311"/>
        <v>#VALUE!</v>
      </c>
      <c r="J478" s="3" t="e" cm="1">
        <f t="array" ref="J478">_xlfn.TEXTSPLIT(I478,CHAR(10),,TRUE,0)</f>
        <v>#VALUE!</v>
      </c>
      <c r="AX478" s="416" t="e">
        <f t="shared" si="313"/>
        <v>#VALUE!</v>
      </c>
      <c r="AY478" s="416" t="str">
        <f t="shared" si="314"/>
        <v/>
      </c>
      <c r="AZ478" s="416" t="str">
        <f t="shared" si="315"/>
        <v/>
      </c>
      <c r="BA478" s="416" t="str">
        <f t="shared" si="316"/>
        <v/>
      </c>
      <c r="BB478" s="416" t="str">
        <f t="shared" si="317"/>
        <v/>
      </c>
      <c r="BC478" s="416" t="str">
        <f t="shared" si="318"/>
        <v/>
      </c>
      <c r="BD478" s="416" t="str">
        <f t="shared" si="319"/>
        <v/>
      </c>
      <c r="BE478" s="416" t="str">
        <f t="shared" si="320"/>
        <v/>
      </c>
      <c r="BF478" s="416" t="str">
        <f t="shared" si="321"/>
        <v/>
      </c>
      <c r="BG478" s="416" t="str">
        <f t="shared" si="322"/>
        <v/>
      </c>
      <c r="BH478" s="416" t="str">
        <f t="shared" si="323"/>
        <v/>
      </c>
      <c r="BI478" s="416" t="str">
        <f t="shared" si="324"/>
        <v/>
      </c>
      <c r="BJ478" s="416" t="str">
        <f t="shared" si="325"/>
        <v/>
      </c>
      <c r="BK478" s="416" t="str">
        <f t="shared" si="326"/>
        <v/>
      </c>
      <c r="BL478" s="416" t="str">
        <f t="shared" si="327"/>
        <v/>
      </c>
      <c r="BM478" s="416" t="str">
        <f t="shared" si="328"/>
        <v/>
      </c>
      <c r="BN478" s="416" t="str">
        <f t="shared" si="329"/>
        <v/>
      </c>
      <c r="BO478" s="416" t="str">
        <f t="shared" si="330"/>
        <v/>
      </c>
      <c r="BP478" s="416" t="str">
        <f t="shared" si="331"/>
        <v/>
      </c>
      <c r="BQ478" s="416" t="str">
        <f t="shared" si="332"/>
        <v/>
      </c>
      <c r="BR478" s="416" t="str">
        <f t="shared" si="333"/>
        <v/>
      </c>
      <c r="BS478" s="416" t="str">
        <f t="shared" si="334"/>
        <v/>
      </c>
      <c r="BT478" s="416" t="str">
        <f t="shared" si="335"/>
        <v/>
      </c>
      <c r="BU478" s="416" t="str">
        <f t="shared" si="336"/>
        <v/>
      </c>
      <c r="BV478" s="416" t="str">
        <f t="shared" si="337"/>
        <v/>
      </c>
      <c r="BW478" s="416" t="str">
        <f t="shared" si="338"/>
        <v/>
      </c>
      <c r="BX478" s="416" t="str">
        <f t="shared" si="339"/>
        <v/>
      </c>
      <c r="BY478" s="416" t="str">
        <f t="shared" si="340"/>
        <v/>
      </c>
      <c r="BZ478" s="416" t="str">
        <f t="shared" si="341"/>
        <v/>
      </c>
      <c r="CA478" s="416" t="str">
        <f t="shared" si="342"/>
        <v/>
      </c>
      <c r="CB478" s="416" t="str">
        <f t="shared" si="343"/>
        <v/>
      </c>
      <c r="CC478" s="416" t="str">
        <f t="shared" si="344"/>
        <v/>
      </c>
      <c r="CD478" s="416" t="str">
        <f t="shared" si="345"/>
        <v/>
      </c>
      <c r="CE478" s="416" t="str">
        <f t="shared" si="346"/>
        <v/>
      </c>
      <c r="CF478" s="416" t="str">
        <f t="shared" si="347"/>
        <v/>
      </c>
      <c r="CG478" s="416" t="str">
        <f t="shared" si="348"/>
        <v/>
      </c>
      <c r="CH478" s="416" t="str">
        <f t="shared" si="349"/>
        <v/>
      </c>
      <c r="CI478" s="416" t="str">
        <f t="shared" si="350"/>
        <v/>
      </c>
      <c r="CJ478" s="416" t="str">
        <f t="shared" si="351"/>
        <v/>
      </c>
      <c r="CK478" s="416" t="str">
        <f t="shared" si="352"/>
        <v/>
      </c>
    </row>
    <row r="479" spans="6:89">
      <c r="F479" s="3" t="e">
        <f t="shared" si="312"/>
        <v>#VALUE!</v>
      </c>
      <c r="G479" s="3" t="e">
        <f t="shared" si="309"/>
        <v>#VALUE!</v>
      </c>
      <c r="H479" s="50" t="e">
        <f t="shared" si="310"/>
        <v>#VALUE!</v>
      </c>
      <c r="I479" s="50" t="e">
        <f t="shared" si="311"/>
        <v>#VALUE!</v>
      </c>
      <c r="J479" s="3" t="e" cm="1">
        <f t="array" ref="J479">_xlfn.TEXTSPLIT(I479,CHAR(10),,TRUE,0)</f>
        <v>#VALUE!</v>
      </c>
      <c r="AX479" s="416" t="e">
        <f t="shared" si="313"/>
        <v>#VALUE!</v>
      </c>
      <c r="AY479" s="416" t="str">
        <f t="shared" si="314"/>
        <v/>
      </c>
      <c r="AZ479" s="416" t="str">
        <f t="shared" si="315"/>
        <v/>
      </c>
      <c r="BA479" s="416" t="str">
        <f t="shared" si="316"/>
        <v/>
      </c>
      <c r="BB479" s="416" t="str">
        <f t="shared" si="317"/>
        <v/>
      </c>
      <c r="BC479" s="416" t="str">
        <f t="shared" si="318"/>
        <v/>
      </c>
      <c r="BD479" s="416" t="str">
        <f t="shared" si="319"/>
        <v/>
      </c>
      <c r="BE479" s="416" t="str">
        <f t="shared" si="320"/>
        <v/>
      </c>
      <c r="BF479" s="416" t="str">
        <f t="shared" si="321"/>
        <v/>
      </c>
      <c r="BG479" s="416" t="str">
        <f t="shared" si="322"/>
        <v/>
      </c>
      <c r="BH479" s="416" t="str">
        <f t="shared" si="323"/>
        <v/>
      </c>
      <c r="BI479" s="416" t="str">
        <f t="shared" si="324"/>
        <v/>
      </c>
      <c r="BJ479" s="416" t="str">
        <f t="shared" si="325"/>
        <v/>
      </c>
      <c r="BK479" s="416" t="str">
        <f t="shared" si="326"/>
        <v/>
      </c>
      <c r="BL479" s="416" t="str">
        <f t="shared" si="327"/>
        <v/>
      </c>
      <c r="BM479" s="416" t="str">
        <f t="shared" si="328"/>
        <v/>
      </c>
      <c r="BN479" s="416" t="str">
        <f t="shared" si="329"/>
        <v/>
      </c>
      <c r="BO479" s="416" t="str">
        <f t="shared" si="330"/>
        <v/>
      </c>
      <c r="BP479" s="416" t="str">
        <f t="shared" si="331"/>
        <v/>
      </c>
      <c r="BQ479" s="416" t="str">
        <f t="shared" si="332"/>
        <v/>
      </c>
      <c r="BR479" s="416" t="str">
        <f t="shared" si="333"/>
        <v/>
      </c>
      <c r="BS479" s="416" t="str">
        <f t="shared" si="334"/>
        <v/>
      </c>
      <c r="BT479" s="416" t="str">
        <f t="shared" si="335"/>
        <v/>
      </c>
      <c r="BU479" s="416" t="str">
        <f t="shared" si="336"/>
        <v/>
      </c>
      <c r="BV479" s="416" t="str">
        <f t="shared" si="337"/>
        <v/>
      </c>
      <c r="BW479" s="416" t="str">
        <f t="shared" si="338"/>
        <v/>
      </c>
      <c r="BX479" s="416" t="str">
        <f t="shared" si="339"/>
        <v/>
      </c>
      <c r="BY479" s="416" t="str">
        <f t="shared" si="340"/>
        <v/>
      </c>
      <c r="BZ479" s="416" t="str">
        <f t="shared" si="341"/>
        <v/>
      </c>
      <c r="CA479" s="416" t="str">
        <f t="shared" si="342"/>
        <v/>
      </c>
      <c r="CB479" s="416" t="str">
        <f t="shared" si="343"/>
        <v/>
      </c>
      <c r="CC479" s="416" t="str">
        <f t="shared" si="344"/>
        <v/>
      </c>
      <c r="CD479" s="416" t="str">
        <f t="shared" si="345"/>
        <v/>
      </c>
      <c r="CE479" s="416" t="str">
        <f t="shared" si="346"/>
        <v/>
      </c>
      <c r="CF479" s="416" t="str">
        <f t="shared" si="347"/>
        <v/>
      </c>
      <c r="CG479" s="416" t="str">
        <f t="shared" si="348"/>
        <v/>
      </c>
      <c r="CH479" s="416" t="str">
        <f t="shared" si="349"/>
        <v/>
      </c>
      <c r="CI479" s="416" t="str">
        <f t="shared" si="350"/>
        <v/>
      </c>
      <c r="CJ479" s="416" t="str">
        <f t="shared" si="351"/>
        <v/>
      </c>
      <c r="CK479" s="416" t="str">
        <f t="shared" si="352"/>
        <v/>
      </c>
    </row>
    <row r="480" spans="6:89">
      <c r="F480" s="3" t="e">
        <f t="shared" si="312"/>
        <v>#VALUE!</v>
      </c>
      <c r="G480" s="3" t="e">
        <f t="shared" si="309"/>
        <v>#VALUE!</v>
      </c>
      <c r="H480" s="50" t="e">
        <f t="shared" si="310"/>
        <v>#VALUE!</v>
      </c>
      <c r="I480" s="50" t="e">
        <f t="shared" si="311"/>
        <v>#VALUE!</v>
      </c>
      <c r="J480" s="3" t="e" cm="1">
        <f t="array" ref="J480">_xlfn.TEXTSPLIT(I480,CHAR(10),,TRUE,0)</f>
        <v>#VALUE!</v>
      </c>
      <c r="AX480" s="416" t="e">
        <f t="shared" si="313"/>
        <v>#VALUE!</v>
      </c>
      <c r="AY480" s="416" t="str">
        <f t="shared" si="314"/>
        <v/>
      </c>
      <c r="AZ480" s="416" t="str">
        <f t="shared" si="315"/>
        <v/>
      </c>
      <c r="BA480" s="416" t="str">
        <f t="shared" si="316"/>
        <v/>
      </c>
      <c r="BB480" s="416" t="str">
        <f t="shared" si="317"/>
        <v/>
      </c>
      <c r="BC480" s="416" t="str">
        <f t="shared" si="318"/>
        <v/>
      </c>
      <c r="BD480" s="416" t="str">
        <f t="shared" si="319"/>
        <v/>
      </c>
      <c r="BE480" s="416" t="str">
        <f t="shared" si="320"/>
        <v/>
      </c>
      <c r="BF480" s="416" t="str">
        <f t="shared" si="321"/>
        <v/>
      </c>
      <c r="BG480" s="416" t="str">
        <f t="shared" si="322"/>
        <v/>
      </c>
      <c r="BH480" s="416" t="str">
        <f t="shared" si="323"/>
        <v/>
      </c>
      <c r="BI480" s="416" t="str">
        <f t="shared" si="324"/>
        <v/>
      </c>
      <c r="BJ480" s="416" t="str">
        <f t="shared" si="325"/>
        <v/>
      </c>
      <c r="BK480" s="416" t="str">
        <f t="shared" si="326"/>
        <v/>
      </c>
      <c r="BL480" s="416" t="str">
        <f t="shared" si="327"/>
        <v/>
      </c>
      <c r="BM480" s="416" t="str">
        <f t="shared" si="328"/>
        <v/>
      </c>
      <c r="BN480" s="416" t="str">
        <f t="shared" si="329"/>
        <v/>
      </c>
      <c r="BO480" s="416" t="str">
        <f t="shared" si="330"/>
        <v/>
      </c>
      <c r="BP480" s="416" t="str">
        <f t="shared" si="331"/>
        <v/>
      </c>
      <c r="BQ480" s="416" t="str">
        <f t="shared" si="332"/>
        <v/>
      </c>
      <c r="BR480" s="416" t="str">
        <f t="shared" si="333"/>
        <v/>
      </c>
      <c r="BS480" s="416" t="str">
        <f t="shared" si="334"/>
        <v/>
      </c>
      <c r="BT480" s="416" t="str">
        <f t="shared" si="335"/>
        <v/>
      </c>
      <c r="BU480" s="416" t="str">
        <f t="shared" si="336"/>
        <v/>
      </c>
      <c r="BV480" s="416" t="str">
        <f t="shared" si="337"/>
        <v/>
      </c>
      <c r="BW480" s="416" t="str">
        <f t="shared" si="338"/>
        <v/>
      </c>
      <c r="BX480" s="416" t="str">
        <f t="shared" si="339"/>
        <v/>
      </c>
      <c r="BY480" s="416" t="str">
        <f t="shared" si="340"/>
        <v/>
      </c>
      <c r="BZ480" s="416" t="str">
        <f t="shared" si="341"/>
        <v/>
      </c>
      <c r="CA480" s="416" t="str">
        <f t="shared" si="342"/>
        <v/>
      </c>
      <c r="CB480" s="416" t="str">
        <f t="shared" si="343"/>
        <v/>
      </c>
      <c r="CC480" s="416" t="str">
        <f t="shared" si="344"/>
        <v/>
      </c>
      <c r="CD480" s="416" t="str">
        <f t="shared" si="345"/>
        <v/>
      </c>
      <c r="CE480" s="416" t="str">
        <f t="shared" si="346"/>
        <v/>
      </c>
      <c r="CF480" s="416" t="str">
        <f t="shared" si="347"/>
        <v/>
      </c>
      <c r="CG480" s="416" t="str">
        <f t="shared" si="348"/>
        <v/>
      </c>
      <c r="CH480" s="416" t="str">
        <f t="shared" si="349"/>
        <v/>
      </c>
      <c r="CI480" s="416" t="str">
        <f t="shared" si="350"/>
        <v/>
      </c>
      <c r="CJ480" s="416" t="str">
        <f t="shared" si="351"/>
        <v/>
      </c>
      <c r="CK480" s="416" t="str">
        <f t="shared" si="352"/>
        <v/>
      </c>
    </row>
    <row r="481" spans="6:89">
      <c r="F481" s="3" t="e">
        <f t="shared" si="312"/>
        <v>#VALUE!</v>
      </c>
      <c r="G481" s="3" t="e">
        <f t="shared" si="309"/>
        <v>#VALUE!</v>
      </c>
      <c r="H481" s="50" t="e">
        <f t="shared" si="310"/>
        <v>#VALUE!</v>
      </c>
      <c r="I481" s="50" t="e">
        <f t="shared" si="311"/>
        <v>#VALUE!</v>
      </c>
      <c r="J481" s="3" t="e" cm="1">
        <f t="array" ref="J481">_xlfn.TEXTSPLIT(I481,CHAR(10),,TRUE,0)</f>
        <v>#VALUE!</v>
      </c>
      <c r="AX481" s="416" t="e">
        <f t="shared" si="313"/>
        <v>#VALUE!</v>
      </c>
      <c r="AY481" s="416" t="str">
        <f t="shared" si="314"/>
        <v/>
      </c>
      <c r="AZ481" s="416" t="str">
        <f t="shared" si="315"/>
        <v/>
      </c>
      <c r="BA481" s="416" t="str">
        <f t="shared" si="316"/>
        <v/>
      </c>
      <c r="BB481" s="416" t="str">
        <f t="shared" si="317"/>
        <v/>
      </c>
      <c r="BC481" s="416" t="str">
        <f t="shared" si="318"/>
        <v/>
      </c>
      <c r="BD481" s="416" t="str">
        <f t="shared" si="319"/>
        <v/>
      </c>
      <c r="BE481" s="416" t="str">
        <f t="shared" si="320"/>
        <v/>
      </c>
      <c r="BF481" s="416" t="str">
        <f t="shared" si="321"/>
        <v/>
      </c>
      <c r="BG481" s="416" t="str">
        <f t="shared" si="322"/>
        <v/>
      </c>
      <c r="BH481" s="416" t="str">
        <f t="shared" si="323"/>
        <v/>
      </c>
      <c r="BI481" s="416" t="str">
        <f t="shared" si="324"/>
        <v/>
      </c>
      <c r="BJ481" s="416" t="str">
        <f t="shared" si="325"/>
        <v/>
      </c>
      <c r="BK481" s="416" t="str">
        <f t="shared" si="326"/>
        <v/>
      </c>
      <c r="BL481" s="416" t="str">
        <f t="shared" si="327"/>
        <v/>
      </c>
      <c r="BM481" s="416" t="str">
        <f t="shared" si="328"/>
        <v/>
      </c>
      <c r="BN481" s="416" t="str">
        <f t="shared" si="329"/>
        <v/>
      </c>
      <c r="BO481" s="416" t="str">
        <f t="shared" si="330"/>
        <v/>
      </c>
      <c r="BP481" s="416" t="str">
        <f t="shared" si="331"/>
        <v/>
      </c>
      <c r="BQ481" s="416" t="str">
        <f t="shared" si="332"/>
        <v/>
      </c>
      <c r="BR481" s="416" t="str">
        <f t="shared" si="333"/>
        <v/>
      </c>
      <c r="BS481" s="416" t="str">
        <f t="shared" si="334"/>
        <v/>
      </c>
      <c r="BT481" s="416" t="str">
        <f t="shared" si="335"/>
        <v/>
      </c>
      <c r="BU481" s="416" t="str">
        <f t="shared" si="336"/>
        <v/>
      </c>
      <c r="BV481" s="416" t="str">
        <f t="shared" si="337"/>
        <v/>
      </c>
      <c r="BW481" s="416" t="str">
        <f t="shared" si="338"/>
        <v/>
      </c>
      <c r="BX481" s="416" t="str">
        <f t="shared" si="339"/>
        <v/>
      </c>
      <c r="BY481" s="416" t="str">
        <f t="shared" si="340"/>
        <v/>
      </c>
      <c r="BZ481" s="416" t="str">
        <f t="shared" si="341"/>
        <v/>
      </c>
      <c r="CA481" s="416" t="str">
        <f t="shared" si="342"/>
        <v/>
      </c>
      <c r="CB481" s="416" t="str">
        <f t="shared" si="343"/>
        <v/>
      </c>
      <c r="CC481" s="416" t="str">
        <f t="shared" si="344"/>
        <v/>
      </c>
      <c r="CD481" s="416" t="str">
        <f t="shared" si="345"/>
        <v/>
      </c>
      <c r="CE481" s="416" t="str">
        <f t="shared" si="346"/>
        <v/>
      </c>
      <c r="CF481" s="416" t="str">
        <f t="shared" si="347"/>
        <v/>
      </c>
      <c r="CG481" s="416" t="str">
        <f t="shared" si="348"/>
        <v/>
      </c>
      <c r="CH481" s="416" t="str">
        <f t="shared" si="349"/>
        <v/>
      </c>
      <c r="CI481" s="416" t="str">
        <f t="shared" si="350"/>
        <v/>
      </c>
      <c r="CJ481" s="416" t="str">
        <f t="shared" si="351"/>
        <v/>
      </c>
      <c r="CK481" s="416" t="str">
        <f t="shared" si="352"/>
        <v/>
      </c>
    </row>
    <row r="482" spans="6:89">
      <c r="F482" s="3" t="e">
        <f t="shared" si="312"/>
        <v>#VALUE!</v>
      </c>
      <c r="G482" s="3" t="e">
        <f t="shared" si="309"/>
        <v>#VALUE!</v>
      </c>
      <c r="H482" s="50" t="e">
        <f t="shared" si="310"/>
        <v>#VALUE!</v>
      </c>
      <c r="I482" s="50" t="e">
        <f t="shared" si="311"/>
        <v>#VALUE!</v>
      </c>
      <c r="J482" s="3" t="e" cm="1">
        <f t="array" ref="J482">_xlfn.TEXTSPLIT(I482,CHAR(10),,TRUE,0)</f>
        <v>#VALUE!</v>
      </c>
      <c r="AX482" s="416" t="e">
        <f t="shared" si="313"/>
        <v>#VALUE!</v>
      </c>
      <c r="AY482" s="416" t="str">
        <f t="shared" si="314"/>
        <v/>
      </c>
      <c r="AZ482" s="416" t="str">
        <f t="shared" si="315"/>
        <v/>
      </c>
      <c r="BA482" s="416" t="str">
        <f t="shared" si="316"/>
        <v/>
      </c>
      <c r="BB482" s="416" t="str">
        <f t="shared" si="317"/>
        <v/>
      </c>
      <c r="BC482" s="416" t="str">
        <f t="shared" si="318"/>
        <v/>
      </c>
      <c r="BD482" s="416" t="str">
        <f t="shared" si="319"/>
        <v/>
      </c>
      <c r="BE482" s="416" t="str">
        <f t="shared" si="320"/>
        <v/>
      </c>
      <c r="BF482" s="416" t="str">
        <f t="shared" si="321"/>
        <v/>
      </c>
      <c r="BG482" s="416" t="str">
        <f t="shared" si="322"/>
        <v/>
      </c>
      <c r="BH482" s="416" t="str">
        <f t="shared" si="323"/>
        <v/>
      </c>
      <c r="BI482" s="416" t="str">
        <f t="shared" si="324"/>
        <v/>
      </c>
      <c r="BJ482" s="416" t="str">
        <f t="shared" si="325"/>
        <v/>
      </c>
      <c r="BK482" s="416" t="str">
        <f t="shared" si="326"/>
        <v/>
      </c>
      <c r="BL482" s="416" t="str">
        <f t="shared" si="327"/>
        <v/>
      </c>
      <c r="BM482" s="416" t="str">
        <f t="shared" si="328"/>
        <v/>
      </c>
      <c r="BN482" s="416" t="str">
        <f t="shared" si="329"/>
        <v/>
      </c>
      <c r="BO482" s="416" t="str">
        <f t="shared" si="330"/>
        <v/>
      </c>
      <c r="BP482" s="416" t="str">
        <f t="shared" si="331"/>
        <v/>
      </c>
      <c r="BQ482" s="416" t="str">
        <f t="shared" si="332"/>
        <v/>
      </c>
      <c r="BR482" s="416" t="str">
        <f t="shared" si="333"/>
        <v/>
      </c>
      <c r="BS482" s="416" t="str">
        <f t="shared" si="334"/>
        <v/>
      </c>
      <c r="BT482" s="416" t="str">
        <f t="shared" si="335"/>
        <v/>
      </c>
      <c r="BU482" s="416" t="str">
        <f t="shared" si="336"/>
        <v/>
      </c>
      <c r="BV482" s="416" t="str">
        <f t="shared" si="337"/>
        <v/>
      </c>
      <c r="BW482" s="416" t="str">
        <f t="shared" si="338"/>
        <v/>
      </c>
      <c r="BX482" s="416" t="str">
        <f t="shared" si="339"/>
        <v/>
      </c>
      <c r="BY482" s="416" t="str">
        <f t="shared" si="340"/>
        <v/>
      </c>
      <c r="BZ482" s="416" t="str">
        <f t="shared" si="341"/>
        <v/>
      </c>
      <c r="CA482" s="416" t="str">
        <f t="shared" si="342"/>
        <v/>
      </c>
      <c r="CB482" s="416" t="str">
        <f t="shared" si="343"/>
        <v/>
      </c>
      <c r="CC482" s="416" t="str">
        <f t="shared" si="344"/>
        <v/>
      </c>
      <c r="CD482" s="416" t="str">
        <f t="shared" si="345"/>
        <v/>
      </c>
      <c r="CE482" s="416" t="str">
        <f t="shared" si="346"/>
        <v/>
      </c>
      <c r="CF482" s="416" t="str">
        <f t="shared" si="347"/>
        <v/>
      </c>
      <c r="CG482" s="416" t="str">
        <f t="shared" si="348"/>
        <v/>
      </c>
      <c r="CH482" s="416" t="str">
        <f t="shared" si="349"/>
        <v/>
      </c>
      <c r="CI482" s="416" t="str">
        <f t="shared" si="350"/>
        <v/>
      </c>
      <c r="CJ482" s="416" t="str">
        <f t="shared" si="351"/>
        <v/>
      </c>
      <c r="CK482" s="416" t="str">
        <f t="shared" si="352"/>
        <v/>
      </c>
    </row>
    <row r="483" spans="6:89">
      <c r="F483" s="3" t="e">
        <f t="shared" si="312"/>
        <v>#VALUE!</v>
      </c>
      <c r="G483" s="3" t="e">
        <f t="shared" si="309"/>
        <v>#VALUE!</v>
      </c>
      <c r="H483" s="50" t="e">
        <f t="shared" si="310"/>
        <v>#VALUE!</v>
      </c>
      <c r="I483" s="50" t="e">
        <f t="shared" si="311"/>
        <v>#VALUE!</v>
      </c>
      <c r="J483" s="3" t="e" cm="1">
        <f t="array" ref="J483">_xlfn.TEXTSPLIT(I483,CHAR(10),,TRUE,0)</f>
        <v>#VALUE!</v>
      </c>
      <c r="AX483" s="416" t="e">
        <f t="shared" si="313"/>
        <v>#VALUE!</v>
      </c>
      <c r="AY483" s="416" t="str">
        <f t="shared" si="314"/>
        <v/>
      </c>
      <c r="AZ483" s="416" t="str">
        <f t="shared" si="315"/>
        <v/>
      </c>
      <c r="BA483" s="416" t="str">
        <f t="shared" si="316"/>
        <v/>
      </c>
      <c r="BB483" s="416" t="str">
        <f t="shared" si="317"/>
        <v/>
      </c>
      <c r="BC483" s="416" t="str">
        <f t="shared" si="318"/>
        <v/>
      </c>
      <c r="BD483" s="416" t="str">
        <f t="shared" si="319"/>
        <v/>
      </c>
      <c r="BE483" s="416" t="str">
        <f t="shared" si="320"/>
        <v/>
      </c>
      <c r="BF483" s="416" t="str">
        <f t="shared" si="321"/>
        <v/>
      </c>
      <c r="BG483" s="416" t="str">
        <f t="shared" si="322"/>
        <v/>
      </c>
      <c r="BH483" s="416" t="str">
        <f t="shared" si="323"/>
        <v/>
      </c>
      <c r="BI483" s="416" t="str">
        <f t="shared" si="324"/>
        <v/>
      </c>
      <c r="BJ483" s="416" t="str">
        <f t="shared" si="325"/>
        <v/>
      </c>
      <c r="BK483" s="416" t="str">
        <f t="shared" si="326"/>
        <v/>
      </c>
      <c r="BL483" s="416" t="str">
        <f t="shared" si="327"/>
        <v/>
      </c>
      <c r="BM483" s="416" t="str">
        <f t="shared" si="328"/>
        <v/>
      </c>
      <c r="BN483" s="416" t="str">
        <f t="shared" si="329"/>
        <v/>
      </c>
      <c r="BO483" s="416" t="str">
        <f t="shared" si="330"/>
        <v/>
      </c>
      <c r="BP483" s="416" t="str">
        <f t="shared" si="331"/>
        <v/>
      </c>
      <c r="BQ483" s="416" t="str">
        <f t="shared" si="332"/>
        <v/>
      </c>
      <c r="BR483" s="416" t="str">
        <f t="shared" si="333"/>
        <v/>
      </c>
      <c r="BS483" s="416" t="str">
        <f t="shared" si="334"/>
        <v/>
      </c>
      <c r="BT483" s="416" t="str">
        <f t="shared" si="335"/>
        <v/>
      </c>
      <c r="BU483" s="416" t="str">
        <f t="shared" si="336"/>
        <v/>
      </c>
      <c r="BV483" s="416" t="str">
        <f t="shared" si="337"/>
        <v/>
      </c>
      <c r="BW483" s="416" t="str">
        <f t="shared" si="338"/>
        <v/>
      </c>
      <c r="BX483" s="416" t="str">
        <f t="shared" si="339"/>
        <v/>
      </c>
      <c r="BY483" s="416" t="str">
        <f t="shared" si="340"/>
        <v/>
      </c>
      <c r="BZ483" s="416" t="str">
        <f t="shared" si="341"/>
        <v/>
      </c>
      <c r="CA483" s="416" t="str">
        <f t="shared" si="342"/>
        <v/>
      </c>
      <c r="CB483" s="416" t="str">
        <f t="shared" si="343"/>
        <v/>
      </c>
      <c r="CC483" s="416" t="str">
        <f t="shared" si="344"/>
        <v/>
      </c>
      <c r="CD483" s="416" t="str">
        <f t="shared" si="345"/>
        <v/>
      </c>
      <c r="CE483" s="416" t="str">
        <f t="shared" si="346"/>
        <v/>
      </c>
      <c r="CF483" s="416" t="str">
        <f t="shared" si="347"/>
        <v/>
      </c>
      <c r="CG483" s="416" t="str">
        <f t="shared" si="348"/>
        <v/>
      </c>
      <c r="CH483" s="416" t="str">
        <f t="shared" si="349"/>
        <v/>
      </c>
      <c r="CI483" s="416" t="str">
        <f t="shared" si="350"/>
        <v/>
      </c>
      <c r="CJ483" s="416" t="str">
        <f t="shared" si="351"/>
        <v/>
      </c>
      <c r="CK483" s="416" t="str">
        <f t="shared" si="352"/>
        <v/>
      </c>
    </row>
    <row r="484" spans="6:89">
      <c r="F484" s="3" t="e">
        <f t="shared" si="312"/>
        <v>#VALUE!</v>
      </c>
      <c r="G484" s="3" t="e">
        <f t="shared" ref="G484:G503" si="353">MID(E484,SEARCH("|",E484,2)+1,SEARCH("|",E484,SEARCH("|",E484,2)+1)-SEARCH("|",E484,2)-1)</f>
        <v>#VALUE!</v>
      </c>
      <c r="H484" s="50" t="e">
        <f t="shared" ref="H484:H503" si="354">MID(E484,SEARCH("|",E484,SEARCH("|",E484,SEARCH("|",E484,2)+1)+1)+1,
SEARCH("|",E484,SEARCH("|",E484,SEARCH("|",E484,SEARCH("|",E484,2)+1)+1)+1)
-SEARCH("|",E484,SEARCH("|",E484,SEARCH("|",E484,2)+1)+1)-1)</f>
        <v>#VALUE!</v>
      </c>
      <c r="I484" s="50" t="e">
        <f t="shared" ref="I484:I503" si="355">MID(E484,SEARCH("|",E484,SEARCH("|",E484,2)+1)+1,SEARCH("|",E484,SEARCH("|",E484,SEARCH("|",E484,2)+1)+1)-SEARCH("|",E484,SEARCH("|",E484,2)+1)-1)</f>
        <v>#VALUE!</v>
      </c>
      <c r="J484" s="3" t="e" cm="1">
        <f t="array" ref="J484">_xlfn.TEXTSPLIT(I484,CHAR(10),,TRUE,0)</f>
        <v>#VALUE!</v>
      </c>
      <c r="AX484" s="416" t="e">
        <f t="shared" si="313"/>
        <v>#VALUE!</v>
      </c>
      <c r="AY484" s="416" t="str">
        <f t="shared" si="314"/>
        <v/>
      </c>
      <c r="AZ484" s="416" t="str">
        <f t="shared" si="315"/>
        <v/>
      </c>
      <c r="BA484" s="416" t="str">
        <f t="shared" si="316"/>
        <v/>
      </c>
      <c r="BB484" s="416" t="str">
        <f t="shared" si="317"/>
        <v/>
      </c>
      <c r="BC484" s="416" t="str">
        <f t="shared" si="318"/>
        <v/>
      </c>
      <c r="BD484" s="416" t="str">
        <f t="shared" si="319"/>
        <v/>
      </c>
      <c r="BE484" s="416" t="str">
        <f t="shared" si="320"/>
        <v/>
      </c>
      <c r="BF484" s="416" t="str">
        <f t="shared" si="321"/>
        <v/>
      </c>
      <c r="BG484" s="416" t="str">
        <f t="shared" si="322"/>
        <v/>
      </c>
      <c r="BH484" s="416" t="str">
        <f t="shared" si="323"/>
        <v/>
      </c>
      <c r="BI484" s="416" t="str">
        <f t="shared" si="324"/>
        <v/>
      </c>
      <c r="BJ484" s="416" t="str">
        <f t="shared" si="325"/>
        <v/>
      </c>
      <c r="BK484" s="416" t="str">
        <f t="shared" si="326"/>
        <v/>
      </c>
      <c r="BL484" s="416" t="str">
        <f t="shared" si="327"/>
        <v/>
      </c>
      <c r="BM484" s="416" t="str">
        <f t="shared" si="328"/>
        <v/>
      </c>
      <c r="BN484" s="416" t="str">
        <f t="shared" si="329"/>
        <v/>
      </c>
      <c r="BO484" s="416" t="str">
        <f t="shared" si="330"/>
        <v/>
      </c>
      <c r="BP484" s="416" t="str">
        <f t="shared" si="331"/>
        <v/>
      </c>
      <c r="BQ484" s="416" t="str">
        <f t="shared" si="332"/>
        <v/>
      </c>
      <c r="BR484" s="416" t="str">
        <f t="shared" si="333"/>
        <v/>
      </c>
      <c r="BS484" s="416" t="str">
        <f t="shared" si="334"/>
        <v/>
      </c>
      <c r="BT484" s="416" t="str">
        <f t="shared" si="335"/>
        <v/>
      </c>
      <c r="BU484" s="416" t="str">
        <f t="shared" si="336"/>
        <v/>
      </c>
      <c r="BV484" s="416" t="str">
        <f t="shared" si="337"/>
        <v/>
      </c>
      <c r="BW484" s="416" t="str">
        <f t="shared" si="338"/>
        <v/>
      </c>
      <c r="BX484" s="416" t="str">
        <f t="shared" si="339"/>
        <v/>
      </c>
      <c r="BY484" s="416" t="str">
        <f t="shared" si="340"/>
        <v/>
      </c>
      <c r="BZ484" s="416" t="str">
        <f t="shared" si="341"/>
        <v/>
      </c>
      <c r="CA484" s="416" t="str">
        <f t="shared" si="342"/>
        <v/>
      </c>
      <c r="CB484" s="416" t="str">
        <f t="shared" si="343"/>
        <v/>
      </c>
      <c r="CC484" s="416" t="str">
        <f t="shared" si="344"/>
        <v/>
      </c>
      <c r="CD484" s="416" t="str">
        <f t="shared" si="345"/>
        <v/>
      </c>
      <c r="CE484" s="416" t="str">
        <f t="shared" si="346"/>
        <v/>
      </c>
      <c r="CF484" s="416" t="str">
        <f t="shared" si="347"/>
        <v/>
      </c>
      <c r="CG484" s="416" t="str">
        <f t="shared" si="348"/>
        <v/>
      </c>
      <c r="CH484" s="416" t="str">
        <f t="shared" si="349"/>
        <v/>
      </c>
      <c r="CI484" s="416" t="str">
        <f t="shared" si="350"/>
        <v/>
      </c>
      <c r="CJ484" s="416" t="str">
        <f t="shared" si="351"/>
        <v/>
      </c>
      <c r="CK484" s="416" t="str">
        <f t="shared" si="352"/>
        <v/>
      </c>
    </row>
    <row r="485" spans="6:89">
      <c r="F485" s="3" t="e">
        <f t="shared" si="312"/>
        <v>#VALUE!</v>
      </c>
      <c r="G485" s="3" t="e">
        <f t="shared" si="353"/>
        <v>#VALUE!</v>
      </c>
      <c r="H485" s="50" t="e">
        <f t="shared" si="354"/>
        <v>#VALUE!</v>
      </c>
      <c r="I485" s="50" t="e">
        <f t="shared" si="355"/>
        <v>#VALUE!</v>
      </c>
      <c r="J485" s="3" t="e" cm="1">
        <f t="array" ref="J485">_xlfn.TEXTSPLIT(I485,CHAR(10),,TRUE,0)</f>
        <v>#VALUE!</v>
      </c>
      <c r="AX485" s="416" t="e">
        <f t="shared" si="313"/>
        <v>#VALUE!</v>
      </c>
      <c r="AY485" s="416" t="str">
        <f t="shared" si="314"/>
        <v/>
      </c>
      <c r="AZ485" s="416" t="str">
        <f t="shared" si="315"/>
        <v/>
      </c>
      <c r="BA485" s="416" t="str">
        <f t="shared" si="316"/>
        <v/>
      </c>
      <c r="BB485" s="416" t="str">
        <f t="shared" si="317"/>
        <v/>
      </c>
      <c r="BC485" s="416" t="str">
        <f t="shared" si="318"/>
        <v/>
      </c>
      <c r="BD485" s="416" t="str">
        <f t="shared" si="319"/>
        <v/>
      </c>
      <c r="BE485" s="416" t="str">
        <f t="shared" si="320"/>
        <v/>
      </c>
      <c r="BF485" s="416" t="str">
        <f t="shared" si="321"/>
        <v/>
      </c>
      <c r="BG485" s="416" t="str">
        <f t="shared" si="322"/>
        <v/>
      </c>
      <c r="BH485" s="416" t="str">
        <f t="shared" si="323"/>
        <v/>
      </c>
      <c r="BI485" s="416" t="str">
        <f t="shared" si="324"/>
        <v/>
      </c>
      <c r="BJ485" s="416" t="str">
        <f t="shared" si="325"/>
        <v/>
      </c>
      <c r="BK485" s="416" t="str">
        <f t="shared" si="326"/>
        <v/>
      </c>
      <c r="BL485" s="416" t="str">
        <f t="shared" si="327"/>
        <v/>
      </c>
      <c r="BM485" s="416" t="str">
        <f t="shared" si="328"/>
        <v/>
      </c>
      <c r="BN485" s="416" t="str">
        <f t="shared" si="329"/>
        <v/>
      </c>
      <c r="BO485" s="416" t="str">
        <f t="shared" si="330"/>
        <v/>
      </c>
      <c r="BP485" s="416" t="str">
        <f t="shared" si="331"/>
        <v/>
      </c>
      <c r="BQ485" s="416" t="str">
        <f t="shared" si="332"/>
        <v/>
      </c>
      <c r="BR485" s="416" t="str">
        <f t="shared" si="333"/>
        <v/>
      </c>
      <c r="BS485" s="416" t="str">
        <f t="shared" si="334"/>
        <v/>
      </c>
      <c r="BT485" s="416" t="str">
        <f t="shared" si="335"/>
        <v/>
      </c>
      <c r="BU485" s="416" t="str">
        <f t="shared" si="336"/>
        <v/>
      </c>
      <c r="BV485" s="416" t="str">
        <f t="shared" si="337"/>
        <v/>
      </c>
      <c r="BW485" s="416" t="str">
        <f t="shared" si="338"/>
        <v/>
      </c>
      <c r="BX485" s="416" t="str">
        <f t="shared" si="339"/>
        <v/>
      </c>
      <c r="BY485" s="416" t="str">
        <f t="shared" si="340"/>
        <v/>
      </c>
      <c r="BZ485" s="416" t="str">
        <f t="shared" si="341"/>
        <v/>
      </c>
      <c r="CA485" s="416" t="str">
        <f t="shared" si="342"/>
        <v/>
      </c>
      <c r="CB485" s="416" t="str">
        <f t="shared" si="343"/>
        <v/>
      </c>
      <c r="CC485" s="416" t="str">
        <f t="shared" si="344"/>
        <v/>
      </c>
      <c r="CD485" s="416" t="str">
        <f t="shared" si="345"/>
        <v/>
      </c>
      <c r="CE485" s="416" t="str">
        <f t="shared" si="346"/>
        <v/>
      </c>
      <c r="CF485" s="416" t="str">
        <f t="shared" si="347"/>
        <v/>
      </c>
      <c r="CG485" s="416" t="str">
        <f t="shared" si="348"/>
        <v/>
      </c>
      <c r="CH485" s="416" t="str">
        <f t="shared" si="349"/>
        <v/>
      </c>
      <c r="CI485" s="416" t="str">
        <f t="shared" si="350"/>
        <v/>
      </c>
      <c r="CJ485" s="416" t="str">
        <f t="shared" si="351"/>
        <v/>
      </c>
      <c r="CK485" s="416" t="str">
        <f t="shared" si="352"/>
        <v/>
      </c>
    </row>
    <row r="486" spans="6:89">
      <c r="F486" s="3" t="e">
        <f t="shared" si="312"/>
        <v>#VALUE!</v>
      </c>
      <c r="G486" s="3" t="e">
        <f t="shared" si="353"/>
        <v>#VALUE!</v>
      </c>
      <c r="H486" s="50" t="e">
        <f t="shared" si="354"/>
        <v>#VALUE!</v>
      </c>
      <c r="I486" s="50" t="e">
        <f t="shared" si="355"/>
        <v>#VALUE!</v>
      </c>
      <c r="J486" s="3" t="e" cm="1">
        <f t="array" ref="J486">_xlfn.TEXTSPLIT(I486,CHAR(10),,TRUE,0)</f>
        <v>#VALUE!</v>
      </c>
      <c r="AX486" s="416" t="e">
        <f t="shared" si="313"/>
        <v>#VALUE!</v>
      </c>
      <c r="AY486" s="416" t="str">
        <f t="shared" si="314"/>
        <v/>
      </c>
      <c r="AZ486" s="416" t="str">
        <f t="shared" si="315"/>
        <v/>
      </c>
      <c r="BA486" s="416" t="str">
        <f t="shared" si="316"/>
        <v/>
      </c>
      <c r="BB486" s="416" t="str">
        <f t="shared" si="317"/>
        <v/>
      </c>
      <c r="BC486" s="416" t="str">
        <f t="shared" si="318"/>
        <v/>
      </c>
      <c r="BD486" s="416" t="str">
        <f t="shared" si="319"/>
        <v/>
      </c>
      <c r="BE486" s="416" t="str">
        <f t="shared" si="320"/>
        <v/>
      </c>
      <c r="BF486" s="416" t="str">
        <f t="shared" si="321"/>
        <v/>
      </c>
      <c r="BG486" s="416" t="str">
        <f t="shared" si="322"/>
        <v/>
      </c>
      <c r="BH486" s="416" t="str">
        <f t="shared" si="323"/>
        <v/>
      </c>
      <c r="BI486" s="416" t="str">
        <f t="shared" si="324"/>
        <v/>
      </c>
      <c r="BJ486" s="416" t="str">
        <f t="shared" si="325"/>
        <v/>
      </c>
      <c r="BK486" s="416" t="str">
        <f t="shared" si="326"/>
        <v/>
      </c>
      <c r="BL486" s="416" t="str">
        <f t="shared" si="327"/>
        <v/>
      </c>
      <c r="BM486" s="416" t="str">
        <f t="shared" si="328"/>
        <v/>
      </c>
      <c r="BN486" s="416" t="str">
        <f t="shared" si="329"/>
        <v/>
      </c>
      <c r="BO486" s="416" t="str">
        <f t="shared" si="330"/>
        <v/>
      </c>
      <c r="BP486" s="416" t="str">
        <f t="shared" si="331"/>
        <v/>
      </c>
      <c r="BQ486" s="416" t="str">
        <f t="shared" si="332"/>
        <v/>
      </c>
      <c r="BR486" s="416" t="str">
        <f t="shared" si="333"/>
        <v/>
      </c>
      <c r="BS486" s="416" t="str">
        <f t="shared" si="334"/>
        <v/>
      </c>
      <c r="BT486" s="416" t="str">
        <f t="shared" si="335"/>
        <v/>
      </c>
      <c r="BU486" s="416" t="str">
        <f t="shared" si="336"/>
        <v/>
      </c>
      <c r="BV486" s="416" t="str">
        <f t="shared" si="337"/>
        <v/>
      </c>
      <c r="BW486" s="416" t="str">
        <f t="shared" si="338"/>
        <v/>
      </c>
      <c r="BX486" s="416" t="str">
        <f t="shared" si="339"/>
        <v/>
      </c>
      <c r="BY486" s="416" t="str">
        <f t="shared" si="340"/>
        <v/>
      </c>
      <c r="BZ486" s="416" t="str">
        <f t="shared" si="341"/>
        <v/>
      </c>
      <c r="CA486" s="416" t="str">
        <f t="shared" si="342"/>
        <v/>
      </c>
      <c r="CB486" s="416" t="str">
        <f t="shared" si="343"/>
        <v/>
      </c>
      <c r="CC486" s="416" t="str">
        <f t="shared" si="344"/>
        <v/>
      </c>
      <c r="CD486" s="416" t="str">
        <f t="shared" si="345"/>
        <v/>
      </c>
      <c r="CE486" s="416" t="str">
        <f t="shared" si="346"/>
        <v/>
      </c>
      <c r="CF486" s="416" t="str">
        <f t="shared" si="347"/>
        <v/>
      </c>
      <c r="CG486" s="416" t="str">
        <f t="shared" si="348"/>
        <v/>
      </c>
      <c r="CH486" s="416" t="str">
        <f t="shared" si="349"/>
        <v/>
      </c>
      <c r="CI486" s="416" t="str">
        <f t="shared" si="350"/>
        <v/>
      </c>
      <c r="CJ486" s="416" t="str">
        <f t="shared" si="351"/>
        <v/>
      </c>
      <c r="CK486" s="416" t="str">
        <f t="shared" si="352"/>
        <v/>
      </c>
    </row>
    <row r="487" spans="6:89">
      <c r="F487" s="3" t="e">
        <f t="shared" si="312"/>
        <v>#VALUE!</v>
      </c>
      <c r="G487" s="3" t="e">
        <f t="shared" si="353"/>
        <v>#VALUE!</v>
      </c>
      <c r="H487" s="50" t="e">
        <f t="shared" si="354"/>
        <v>#VALUE!</v>
      </c>
      <c r="I487" s="50" t="e">
        <f t="shared" si="355"/>
        <v>#VALUE!</v>
      </c>
      <c r="J487" s="3" t="e" cm="1">
        <f t="array" ref="J487">_xlfn.TEXTSPLIT(I487,CHAR(10),,TRUE,0)</f>
        <v>#VALUE!</v>
      </c>
      <c r="AX487" s="416" t="e">
        <f t="shared" si="313"/>
        <v>#VALUE!</v>
      </c>
      <c r="AY487" s="416" t="str">
        <f t="shared" si="314"/>
        <v/>
      </c>
      <c r="AZ487" s="416" t="str">
        <f t="shared" si="315"/>
        <v/>
      </c>
      <c r="BA487" s="416" t="str">
        <f t="shared" si="316"/>
        <v/>
      </c>
      <c r="BB487" s="416" t="str">
        <f t="shared" si="317"/>
        <v/>
      </c>
      <c r="BC487" s="416" t="str">
        <f t="shared" si="318"/>
        <v/>
      </c>
      <c r="BD487" s="416" t="str">
        <f t="shared" si="319"/>
        <v/>
      </c>
      <c r="BE487" s="416" t="str">
        <f t="shared" si="320"/>
        <v/>
      </c>
      <c r="BF487" s="416" t="str">
        <f t="shared" si="321"/>
        <v/>
      </c>
      <c r="BG487" s="416" t="str">
        <f t="shared" si="322"/>
        <v/>
      </c>
      <c r="BH487" s="416" t="str">
        <f t="shared" si="323"/>
        <v/>
      </c>
      <c r="BI487" s="416" t="str">
        <f t="shared" si="324"/>
        <v/>
      </c>
      <c r="BJ487" s="416" t="str">
        <f t="shared" si="325"/>
        <v/>
      </c>
      <c r="BK487" s="416" t="str">
        <f t="shared" si="326"/>
        <v/>
      </c>
      <c r="BL487" s="416" t="str">
        <f t="shared" si="327"/>
        <v/>
      </c>
      <c r="BM487" s="416" t="str">
        <f t="shared" si="328"/>
        <v/>
      </c>
      <c r="BN487" s="416" t="str">
        <f t="shared" si="329"/>
        <v/>
      </c>
      <c r="BO487" s="416" t="str">
        <f t="shared" si="330"/>
        <v/>
      </c>
      <c r="BP487" s="416" t="str">
        <f t="shared" si="331"/>
        <v/>
      </c>
      <c r="BQ487" s="416" t="str">
        <f t="shared" si="332"/>
        <v/>
      </c>
      <c r="BR487" s="416" t="str">
        <f t="shared" si="333"/>
        <v/>
      </c>
      <c r="BS487" s="416" t="str">
        <f t="shared" si="334"/>
        <v/>
      </c>
      <c r="BT487" s="416" t="str">
        <f t="shared" si="335"/>
        <v/>
      </c>
      <c r="BU487" s="416" t="str">
        <f t="shared" si="336"/>
        <v/>
      </c>
      <c r="BV487" s="416" t="str">
        <f t="shared" si="337"/>
        <v/>
      </c>
      <c r="BW487" s="416" t="str">
        <f t="shared" si="338"/>
        <v/>
      </c>
      <c r="BX487" s="416" t="str">
        <f t="shared" si="339"/>
        <v/>
      </c>
      <c r="BY487" s="416" t="str">
        <f t="shared" si="340"/>
        <v/>
      </c>
      <c r="BZ487" s="416" t="str">
        <f t="shared" si="341"/>
        <v/>
      </c>
      <c r="CA487" s="416" t="str">
        <f t="shared" si="342"/>
        <v/>
      </c>
      <c r="CB487" s="416" t="str">
        <f t="shared" si="343"/>
        <v/>
      </c>
      <c r="CC487" s="416" t="str">
        <f t="shared" si="344"/>
        <v/>
      </c>
      <c r="CD487" s="416" t="str">
        <f t="shared" si="345"/>
        <v/>
      </c>
      <c r="CE487" s="416" t="str">
        <f t="shared" si="346"/>
        <v/>
      </c>
      <c r="CF487" s="416" t="str">
        <f t="shared" si="347"/>
        <v/>
      </c>
      <c r="CG487" s="416" t="str">
        <f t="shared" si="348"/>
        <v/>
      </c>
      <c r="CH487" s="416" t="str">
        <f t="shared" si="349"/>
        <v/>
      </c>
      <c r="CI487" s="416" t="str">
        <f t="shared" si="350"/>
        <v/>
      </c>
      <c r="CJ487" s="416" t="str">
        <f t="shared" si="351"/>
        <v/>
      </c>
      <c r="CK487" s="416" t="str">
        <f t="shared" si="352"/>
        <v/>
      </c>
    </row>
    <row r="488" spans="6:89">
      <c r="F488" s="3" t="e">
        <f t="shared" si="312"/>
        <v>#VALUE!</v>
      </c>
      <c r="G488" s="3" t="e">
        <f t="shared" si="353"/>
        <v>#VALUE!</v>
      </c>
      <c r="H488" s="50" t="e">
        <f t="shared" si="354"/>
        <v>#VALUE!</v>
      </c>
      <c r="I488" s="50" t="e">
        <f t="shared" si="355"/>
        <v>#VALUE!</v>
      </c>
      <c r="J488" s="3" t="e" cm="1">
        <f t="array" ref="J488">_xlfn.TEXTSPLIT(I488,CHAR(10),,TRUE,0)</f>
        <v>#VALUE!</v>
      </c>
      <c r="AX488" s="416" t="e">
        <f t="shared" si="313"/>
        <v>#VALUE!</v>
      </c>
      <c r="AY488" s="416" t="str">
        <f t="shared" si="314"/>
        <v/>
      </c>
      <c r="AZ488" s="416" t="str">
        <f t="shared" si="315"/>
        <v/>
      </c>
      <c r="BA488" s="416" t="str">
        <f t="shared" si="316"/>
        <v/>
      </c>
      <c r="BB488" s="416" t="str">
        <f t="shared" si="317"/>
        <v/>
      </c>
      <c r="BC488" s="416" t="str">
        <f t="shared" si="318"/>
        <v/>
      </c>
      <c r="BD488" s="416" t="str">
        <f t="shared" si="319"/>
        <v/>
      </c>
      <c r="BE488" s="416" t="str">
        <f t="shared" si="320"/>
        <v/>
      </c>
      <c r="BF488" s="416" t="str">
        <f t="shared" si="321"/>
        <v/>
      </c>
      <c r="BG488" s="416" t="str">
        <f t="shared" si="322"/>
        <v/>
      </c>
      <c r="BH488" s="416" t="str">
        <f t="shared" si="323"/>
        <v/>
      </c>
      <c r="BI488" s="416" t="str">
        <f t="shared" si="324"/>
        <v/>
      </c>
      <c r="BJ488" s="416" t="str">
        <f t="shared" si="325"/>
        <v/>
      </c>
      <c r="BK488" s="416" t="str">
        <f t="shared" si="326"/>
        <v/>
      </c>
      <c r="BL488" s="416" t="str">
        <f t="shared" si="327"/>
        <v/>
      </c>
      <c r="BM488" s="416" t="str">
        <f t="shared" si="328"/>
        <v/>
      </c>
      <c r="BN488" s="416" t="str">
        <f t="shared" si="329"/>
        <v/>
      </c>
      <c r="BO488" s="416" t="str">
        <f t="shared" si="330"/>
        <v/>
      </c>
      <c r="BP488" s="416" t="str">
        <f t="shared" si="331"/>
        <v/>
      </c>
      <c r="BQ488" s="416" t="str">
        <f t="shared" si="332"/>
        <v/>
      </c>
      <c r="BR488" s="416" t="str">
        <f t="shared" si="333"/>
        <v/>
      </c>
      <c r="BS488" s="416" t="str">
        <f t="shared" si="334"/>
        <v/>
      </c>
      <c r="BT488" s="416" t="str">
        <f t="shared" si="335"/>
        <v/>
      </c>
      <c r="BU488" s="416" t="str">
        <f t="shared" si="336"/>
        <v/>
      </c>
      <c r="BV488" s="416" t="str">
        <f t="shared" si="337"/>
        <v/>
      </c>
      <c r="BW488" s="416" t="str">
        <f t="shared" si="338"/>
        <v/>
      </c>
      <c r="BX488" s="416" t="str">
        <f t="shared" si="339"/>
        <v/>
      </c>
      <c r="BY488" s="416" t="str">
        <f t="shared" si="340"/>
        <v/>
      </c>
      <c r="BZ488" s="416" t="str">
        <f t="shared" si="341"/>
        <v/>
      </c>
      <c r="CA488" s="416" t="str">
        <f t="shared" si="342"/>
        <v/>
      </c>
      <c r="CB488" s="416" t="str">
        <f t="shared" si="343"/>
        <v/>
      </c>
      <c r="CC488" s="416" t="str">
        <f t="shared" si="344"/>
        <v/>
      </c>
      <c r="CD488" s="416" t="str">
        <f t="shared" si="345"/>
        <v/>
      </c>
      <c r="CE488" s="416" t="str">
        <f t="shared" si="346"/>
        <v/>
      </c>
      <c r="CF488" s="416" t="str">
        <f t="shared" si="347"/>
        <v/>
      </c>
      <c r="CG488" s="416" t="str">
        <f t="shared" si="348"/>
        <v/>
      </c>
      <c r="CH488" s="416" t="str">
        <f t="shared" si="349"/>
        <v/>
      </c>
      <c r="CI488" s="416" t="str">
        <f t="shared" si="350"/>
        <v/>
      </c>
      <c r="CJ488" s="416" t="str">
        <f t="shared" si="351"/>
        <v/>
      </c>
      <c r="CK488" s="416" t="str">
        <f t="shared" si="352"/>
        <v/>
      </c>
    </row>
    <row r="489" spans="6:89">
      <c r="F489" s="3" t="e">
        <f t="shared" si="312"/>
        <v>#VALUE!</v>
      </c>
      <c r="G489" s="3" t="e">
        <f t="shared" si="353"/>
        <v>#VALUE!</v>
      </c>
      <c r="H489" s="50" t="e">
        <f t="shared" si="354"/>
        <v>#VALUE!</v>
      </c>
      <c r="I489" s="50" t="e">
        <f t="shared" si="355"/>
        <v>#VALUE!</v>
      </c>
      <c r="J489" s="3" t="e" cm="1">
        <f t="array" ref="J489">_xlfn.TEXTSPLIT(I489,CHAR(10),,TRUE,0)</f>
        <v>#VALUE!</v>
      </c>
      <c r="AX489" s="416" t="e">
        <f t="shared" si="313"/>
        <v>#VALUE!</v>
      </c>
      <c r="AY489" s="416" t="str">
        <f t="shared" si="314"/>
        <v/>
      </c>
      <c r="AZ489" s="416" t="str">
        <f t="shared" si="315"/>
        <v/>
      </c>
      <c r="BA489" s="416" t="str">
        <f t="shared" si="316"/>
        <v/>
      </c>
      <c r="BB489" s="416" t="str">
        <f t="shared" si="317"/>
        <v/>
      </c>
      <c r="BC489" s="416" t="str">
        <f t="shared" si="318"/>
        <v/>
      </c>
      <c r="BD489" s="416" t="str">
        <f t="shared" si="319"/>
        <v/>
      </c>
      <c r="BE489" s="416" t="str">
        <f t="shared" si="320"/>
        <v/>
      </c>
      <c r="BF489" s="416" t="str">
        <f t="shared" si="321"/>
        <v/>
      </c>
      <c r="BG489" s="416" t="str">
        <f t="shared" si="322"/>
        <v/>
      </c>
      <c r="BH489" s="416" t="str">
        <f t="shared" si="323"/>
        <v/>
      </c>
      <c r="BI489" s="416" t="str">
        <f t="shared" si="324"/>
        <v/>
      </c>
      <c r="BJ489" s="416" t="str">
        <f t="shared" si="325"/>
        <v/>
      </c>
      <c r="BK489" s="416" t="str">
        <f t="shared" si="326"/>
        <v/>
      </c>
      <c r="BL489" s="416" t="str">
        <f t="shared" si="327"/>
        <v/>
      </c>
      <c r="BM489" s="416" t="str">
        <f t="shared" si="328"/>
        <v/>
      </c>
      <c r="BN489" s="416" t="str">
        <f t="shared" si="329"/>
        <v/>
      </c>
      <c r="BO489" s="416" t="str">
        <f t="shared" si="330"/>
        <v/>
      </c>
      <c r="BP489" s="416" t="str">
        <f t="shared" si="331"/>
        <v/>
      </c>
      <c r="BQ489" s="416" t="str">
        <f t="shared" si="332"/>
        <v/>
      </c>
      <c r="BR489" s="416" t="str">
        <f t="shared" si="333"/>
        <v/>
      </c>
      <c r="BS489" s="416" t="str">
        <f t="shared" si="334"/>
        <v/>
      </c>
      <c r="BT489" s="416" t="str">
        <f t="shared" si="335"/>
        <v/>
      </c>
      <c r="BU489" s="416" t="str">
        <f t="shared" si="336"/>
        <v/>
      </c>
      <c r="BV489" s="416" t="str">
        <f t="shared" si="337"/>
        <v/>
      </c>
      <c r="BW489" s="416" t="str">
        <f t="shared" si="338"/>
        <v/>
      </c>
      <c r="BX489" s="416" t="str">
        <f t="shared" si="339"/>
        <v/>
      </c>
      <c r="BY489" s="416" t="str">
        <f t="shared" si="340"/>
        <v/>
      </c>
      <c r="BZ489" s="416" t="str">
        <f t="shared" si="341"/>
        <v/>
      </c>
      <c r="CA489" s="416" t="str">
        <f t="shared" si="342"/>
        <v/>
      </c>
      <c r="CB489" s="416" t="str">
        <f t="shared" si="343"/>
        <v/>
      </c>
      <c r="CC489" s="416" t="str">
        <f t="shared" si="344"/>
        <v/>
      </c>
      <c r="CD489" s="416" t="str">
        <f t="shared" si="345"/>
        <v/>
      </c>
      <c r="CE489" s="416" t="str">
        <f t="shared" si="346"/>
        <v/>
      </c>
      <c r="CF489" s="416" t="str">
        <f t="shared" si="347"/>
        <v/>
      </c>
      <c r="CG489" s="416" t="str">
        <f t="shared" si="348"/>
        <v/>
      </c>
      <c r="CH489" s="416" t="str">
        <f t="shared" si="349"/>
        <v/>
      </c>
      <c r="CI489" s="416" t="str">
        <f t="shared" si="350"/>
        <v/>
      </c>
      <c r="CJ489" s="416" t="str">
        <f t="shared" si="351"/>
        <v/>
      </c>
      <c r="CK489" s="416" t="str">
        <f t="shared" si="352"/>
        <v/>
      </c>
    </row>
    <row r="490" spans="6:89">
      <c r="F490" s="3" t="e">
        <f t="shared" si="312"/>
        <v>#VALUE!</v>
      </c>
      <c r="G490" s="3" t="e">
        <f t="shared" si="353"/>
        <v>#VALUE!</v>
      </c>
      <c r="H490" s="50" t="e">
        <f t="shared" si="354"/>
        <v>#VALUE!</v>
      </c>
      <c r="I490" s="50" t="e">
        <f t="shared" si="355"/>
        <v>#VALUE!</v>
      </c>
      <c r="J490" s="3" t="e" cm="1">
        <f t="array" ref="J490">_xlfn.TEXTSPLIT(I490,CHAR(10),,TRUE,0)</f>
        <v>#VALUE!</v>
      </c>
      <c r="AX490" s="416" t="e">
        <f t="shared" si="313"/>
        <v>#VALUE!</v>
      </c>
      <c r="AY490" s="416" t="str">
        <f t="shared" si="314"/>
        <v/>
      </c>
      <c r="AZ490" s="416" t="str">
        <f t="shared" si="315"/>
        <v/>
      </c>
      <c r="BA490" s="416" t="str">
        <f t="shared" si="316"/>
        <v/>
      </c>
      <c r="BB490" s="416" t="str">
        <f t="shared" si="317"/>
        <v/>
      </c>
      <c r="BC490" s="416" t="str">
        <f t="shared" si="318"/>
        <v/>
      </c>
      <c r="BD490" s="416" t="str">
        <f t="shared" si="319"/>
        <v/>
      </c>
      <c r="BE490" s="416" t="str">
        <f t="shared" si="320"/>
        <v/>
      </c>
      <c r="BF490" s="416" t="str">
        <f t="shared" si="321"/>
        <v/>
      </c>
      <c r="BG490" s="416" t="str">
        <f t="shared" si="322"/>
        <v/>
      </c>
      <c r="BH490" s="416" t="str">
        <f t="shared" si="323"/>
        <v/>
      </c>
      <c r="BI490" s="416" t="str">
        <f t="shared" si="324"/>
        <v/>
      </c>
      <c r="BJ490" s="416" t="str">
        <f t="shared" si="325"/>
        <v/>
      </c>
      <c r="BK490" s="416" t="str">
        <f t="shared" si="326"/>
        <v/>
      </c>
      <c r="BL490" s="416" t="str">
        <f t="shared" si="327"/>
        <v/>
      </c>
      <c r="BM490" s="416" t="str">
        <f t="shared" si="328"/>
        <v/>
      </c>
      <c r="BN490" s="416" t="str">
        <f t="shared" si="329"/>
        <v/>
      </c>
      <c r="BO490" s="416" t="str">
        <f t="shared" si="330"/>
        <v/>
      </c>
      <c r="BP490" s="416" t="str">
        <f t="shared" si="331"/>
        <v/>
      </c>
      <c r="BQ490" s="416" t="str">
        <f t="shared" si="332"/>
        <v/>
      </c>
      <c r="BR490" s="416" t="str">
        <f t="shared" si="333"/>
        <v/>
      </c>
      <c r="BS490" s="416" t="str">
        <f t="shared" si="334"/>
        <v/>
      </c>
      <c r="BT490" s="416" t="str">
        <f t="shared" si="335"/>
        <v/>
      </c>
      <c r="BU490" s="416" t="str">
        <f t="shared" si="336"/>
        <v/>
      </c>
      <c r="BV490" s="416" t="str">
        <f t="shared" si="337"/>
        <v/>
      </c>
      <c r="BW490" s="416" t="str">
        <f t="shared" si="338"/>
        <v/>
      </c>
      <c r="BX490" s="416" t="str">
        <f t="shared" si="339"/>
        <v/>
      </c>
      <c r="BY490" s="416" t="str">
        <f t="shared" si="340"/>
        <v/>
      </c>
      <c r="BZ490" s="416" t="str">
        <f t="shared" si="341"/>
        <v/>
      </c>
      <c r="CA490" s="416" t="str">
        <f t="shared" si="342"/>
        <v/>
      </c>
      <c r="CB490" s="416" t="str">
        <f t="shared" si="343"/>
        <v/>
      </c>
      <c r="CC490" s="416" t="str">
        <f t="shared" si="344"/>
        <v/>
      </c>
      <c r="CD490" s="416" t="str">
        <f t="shared" si="345"/>
        <v/>
      </c>
      <c r="CE490" s="416" t="str">
        <f t="shared" si="346"/>
        <v/>
      </c>
      <c r="CF490" s="416" t="str">
        <f t="shared" si="347"/>
        <v/>
      </c>
      <c r="CG490" s="416" t="str">
        <f t="shared" si="348"/>
        <v/>
      </c>
      <c r="CH490" s="416" t="str">
        <f t="shared" si="349"/>
        <v/>
      </c>
      <c r="CI490" s="416" t="str">
        <f t="shared" si="350"/>
        <v/>
      </c>
      <c r="CJ490" s="416" t="str">
        <f t="shared" si="351"/>
        <v/>
      </c>
      <c r="CK490" s="416" t="str">
        <f t="shared" si="352"/>
        <v/>
      </c>
    </row>
    <row r="491" spans="6:89">
      <c r="F491" s="3" t="e">
        <f t="shared" si="312"/>
        <v>#VALUE!</v>
      </c>
      <c r="G491" s="3" t="e">
        <f t="shared" si="353"/>
        <v>#VALUE!</v>
      </c>
      <c r="H491" s="50" t="e">
        <f t="shared" si="354"/>
        <v>#VALUE!</v>
      </c>
      <c r="I491" s="50" t="e">
        <f t="shared" si="355"/>
        <v>#VALUE!</v>
      </c>
      <c r="J491" s="3" t="e" cm="1">
        <f t="array" ref="J491">_xlfn.TEXTSPLIT(I491,CHAR(10),,TRUE,0)</f>
        <v>#VALUE!</v>
      </c>
      <c r="AX491" s="416" t="e">
        <f t="shared" si="313"/>
        <v>#VALUE!</v>
      </c>
      <c r="AY491" s="416" t="str">
        <f t="shared" si="314"/>
        <v/>
      </c>
      <c r="AZ491" s="416" t="str">
        <f t="shared" si="315"/>
        <v/>
      </c>
      <c r="BA491" s="416" t="str">
        <f t="shared" si="316"/>
        <v/>
      </c>
      <c r="BB491" s="416" t="str">
        <f t="shared" si="317"/>
        <v/>
      </c>
      <c r="BC491" s="416" t="str">
        <f t="shared" si="318"/>
        <v/>
      </c>
      <c r="BD491" s="416" t="str">
        <f t="shared" si="319"/>
        <v/>
      </c>
      <c r="BE491" s="416" t="str">
        <f t="shared" si="320"/>
        <v/>
      </c>
      <c r="BF491" s="416" t="str">
        <f t="shared" si="321"/>
        <v/>
      </c>
      <c r="BG491" s="416" t="str">
        <f t="shared" si="322"/>
        <v/>
      </c>
      <c r="BH491" s="416" t="str">
        <f t="shared" si="323"/>
        <v/>
      </c>
      <c r="BI491" s="416" t="str">
        <f t="shared" si="324"/>
        <v/>
      </c>
      <c r="BJ491" s="416" t="str">
        <f t="shared" si="325"/>
        <v/>
      </c>
      <c r="BK491" s="416" t="str">
        <f t="shared" si="326"/>
        <v/>
      </c>
      <c r="BL491" s="416" t="str">
        <f t="shared" si="327"/>
        <v/>
      </c>
      <c r="BM491" s="416" t="str">
        <f t="shared" si="328"/>
        <v/>
      </c>
      <c r="BN491" s="416" t="str">
        <f t="shared" si="329"/>
        <v/>
      </c>
      <c r="BO491" s="416" t="str">
        <f t="shared" si="330"/>
        <v/>
      </c>
      <c r="BP491" s="416" t="str">
        <f t="shared" si="331"/>
        <v/>
      </c>
      <c r="BQ491" s="416" t="str">
        <f t="shared" si="332"/>
        <v/>
      </c>
      <c r="BR491" s="416" t="str">
        <f t="shared" si="333"/>
        <v/>
      </c>
      <c r="BS491" s="416" t="str">
        <f t="shared" si="334"/>
        <v/>
      </c>
      <c r="BT491" s="416" t="str">
        <f t="shared" si="335"/>
        <v/>
      </c>
      <c r="BU491" s="416" t="str">
        <f t="shared" si="336"/>
        <v/>
      </c>
      <c r="BV491" s="416" t="str">
        <f t="shared" si="337"/>
        <v/>
      </c>
      <c r="BW491" s="416" t="str">
        <f t="shared" si="338"/>
        <v/>
      </c>
      <c r="BX491" s="416" t="str">
        <f t="shared" si="339"/>
        <v/>
      </c>
      <c r="BY491" s="416" t="str">
        <f t="shared" si="340"/>
        <v/>
      </c>
      <c r="BZ491" s="416" t="str">
        <f t="shared" si="341"/>
        <v/>
      </c>
      <c r="CA491" s="416" t="str">
        <f t="shared" si="342"/>
        <v/>
      </c>
      <c r="CB491" s="416" t="str">
        <f t="shared" si="343"/>
        <v/>
      </c>
      <c r="CC491" s="416" t="str">
        <f t="shared" si="344"/>
        <v/>
      </c>
      <c r="CD491" s="416" t="str">
        <f t="shared" si="345"/>
        <v/>
      </c>
      <c r="CE491" s="416" t="str">
        <f t="shared" si="346"/>
        <v/>
      </c>
      <c r="CF491" s="416" t="str">
        <f t="shared" si="347"/>
        <v/>
      </c>
      <c r="CG491" s="416" t="str">
        <f t="shared" si="348"/>
        <v/>
      </c>
      <c r="CH491" s="416" t="str">
        <f t="shared" si="349"/>
        <v/>
      </c>
      <c r="CI491" s="416" t="str">
        <f t="shared" si="350"/>
        <v/>
      </c>
      <c r="CJ491" s="416" t="str">
        <f t="shared" si="351"/>
        <v/>
      </c>
      <c r="CK491" s="416" t="str">
        <f t="shared" si="352"/>
        <v/>
      </c>
    </row>
    <row r="492" spans="6:89">
      <c r="F492" s="3" t="e">
        <f t="shared" si="312"/>
        <v>#VALUE!</v>
      </c>
      <c r="G492" s="3" t="e">
        <f t="shared" si="353"/>
        <v>#VALUE!</v>
      </c>
      <c r="H492" s="50" t="e">
        <f t="shared" si="354"/>
        <v>#VALUE!</v>
      </c>
      <c r="I492" s="50" t="e">
        <f t="shared" si="355"/>
        <v>#VALUE!</v>
      </c>
      <c r="J492" s="3" t="e" cm="1">
        <f t="array" ref="J492">_xlfn.TEXTSPLIT(I492,CHAR(10),,TRUE,0)</f>
        <v>#VALUE!</v>
      </c>
      <c r="AX492" s="416" t="e">
        <f t="shared" si="313"/>
        <v>#VALUE!</v>
      </c>
      <c r="AY492" s="416" t="str">
        <f t="shared" si="314"/>
        <v/>
      </c>
      <c r="AZ492" s="416" t="str">
        <f t="shared" si="315"/>
        <v/>
      </c>
      <c r="BA492" s="416" t="str">
        <f t="shared" si="316"/>
        <v/>
      </c>
      <c r="BB492" s="416" t="str">
        <f t="shared" si="317"/>
        <v/>
      </c>
      <c r="BC492" s="416" t="str">
        <f t="shared" si="318"/>
        <v/>
      </c>
      <c r="BD492" s="416" t="str">
        <f t="shared" si="319"/>
        <v/>
      </c>
      <c r="BE492" s="416" t="str">
        <f t="shared" si="320"/>
        <v/>
      </c>
      <c r="BF492" s="416" t="str">
        <f t="shared" si="321"/>
        <v/>
      </c>
      <c r="BG492" s="416" t="str">
        <f t="shared" si="322"/>
        <v/>
      </c>
      <c r="BH492" s="416" t="str">
        <f t="shared" si="323"/>
        <v/>
      </c>
      <c r="BI492" s="416" t="str">
        <f t="shared" si="324"/>
        <v/>
      </c>
      <c r="BJ492" s="416" t="str">
        <f t="shared" si="325"/>
        <v/>
      </c>
      <c r="BK492" s="416" t="str">
        <f t="shared" si="326"/>
        <v/>
      </c>
      <c r="BL492" s="416" t="str">
        <f t="shared" si="327"/>
        <v/>
      </c>
      <c r="BM492" s="416" t="str">
        <f t="shared" si="328"/>
        <v/>
      </c>
      <c r="BN492" s="416" t="str">
        <f t="shared" si="329"/>
        <v/>
      </c>
      <c r="BO492" s="416" t="str">
        <f t="shared" si="330"/>
        <v/>
      </c>
      <c r="BP492" s="416" t="str">
        <f t="shared" si="331"/>
        <v/>
      </c>
      <c r="BQ492" s="416" t="str">
        <f t="shared" si="332"/>
        <v/>
      </c>
      <c r="BR492" s="416" t="str">
        <f t="shared" si="333"/>
        <v/>
      </c>
      <c r="BS492" s="416" t="str">
        <f t="shared" si="334"/>
        <v/>
      </c>
      <c r="BT492" s="416" t="str">
        <f t="shared" si="335"/>
        <v/>
      </c>
      <c r="BU492" s="416" t="str">
        <f t="shared" si="336"/>
        <v/>
      </c>
      <c r="BV492" s="416" t="str">
        <f t="shared" si="337"/>
        <v/>
      </c>
      <c r="BW492" s="416" t="str">
        <f t="shared" si="338"/>
        <v/>
      </c>
      <c r="BX492" s="416" t="str">
        <f t="shared" si="339"/>
        <v/>
      </c>
      <c r="BY492" s="416" t="str">
        <f t="shared" si="340"/>
        <v/>
      </c>
      <c r="BZ492" s="416" t="str">
        <f t="shared" si="341"/>
        <v/>
      </c>
      <c r="CA492" s="416" t="str">
        <f t="shared" si="342"/>
        <v/>
      </c>
      <c r="CB492" s="416" t="str">
        <f t="shared" si="343"/>
        <v/>
      </c>
      <c r="CC492" s="416" t="str">
        <f t="shared" si="344"/>
        <v/>
      </c>
      <c r="CD492" s="416" t="str">
        <f t="shared" si="345"/>
        <v/>
      </c>
      <c r="CE492" s="416" t="str">
        <f t="shared" si="346"/>
        <v/>
      </c>
      <c r="CF492" s="416" t="str">
        <f t="shared" si="347"/>
        <v/>
      </c>
      <c r="CG492" s="416" t="str">
        <f t="shared" si="348"/>
        <v/>
      </c>
      <c r="CH492" s="416" t="str">
        <f t="shared" si="349"/>
        <v/>
      </c>
      <c r="CI492" s="416" t="str">
        <f t="shared" si="350"/>
        <v/>
      </c>
      <c r="CJ492" s="416" t="str">
        <f t="shared" si="351"/>
        <v/>
      </c>
      <c r="CK492" s="416" t="str">
        <f t="shared" si="352"/>
        <v/>
      </c>
    </row>
    <row r="493" spans="6:89">
      <c r="F493" s="3" t="e">
        <f t="shared" si="312"/>
        <v>#VALUE!</v>
      </c>
      <c r="G493" s="3" t="e">
        <f t="shared" si="353"/>
        <v>#VALUE!</v>
      </c>
      <c r="H493" s="50" t="e">
        <f t="shared" si="354"/>
        <v>#VALUE!</v>
      </c>
      <c r="I493" s="50" t="e">
        <f t="shared" si="355"/>
        <v>#VALUE!</v>
      </c>
      <c r="J493" s="3" t="e" cm="1">
        <f t="array" ref="J493">_xlfn.TEXTSPLIT(I493,CHAR(10),,TRUE,0)</f>
        <v>#VALUE!</v>
      </c>
      <c r="AX493" s="416" t="e">
        <f t="shared" si="313"/>
        <v>#VALUE!</v>
      </c>
      <c r="AY493" s="416" t="str">
        <f t="shared" si="314"/>
        <v/>
      </c>
      <c r="AZ493" s="416" t="str">
        <f t="shared" si="315"/>
        <v/>
      </c>
      <c r="BA493" s="416" t="str">
        <f t="shared" si="316"/>
        <v/>
      </c>
      <c r="BB493" s="416" t="str">
        <f t="shared" si="317"/>
        <v/>
      </c>
      <c r="BC493" s="416" t="str">
        <f t="shared" si="318"/>
        <v/>
      </c>
      <c r="BD493" s="416" t="str">
        <f t="shared" si="319"/>
        <v/>
      </c>
      <c r="BE493" s="416" t="str">
        <f t="shared" si="320"/>
        <v/>
      </c>
      <c r="BF493" s="416" t="str">
        <f t="shared" si="321"/>
        <v/>
      </c>
      <c r="BG493" s="416" t="str">
        <f t="shared" si="322"/>
        <v/>
      </c>
      <c r="BH493" s="416" t="str">
        <f t="shared" si="323"/>
        <v/>
      </c>
      <c r="BI493" s="416" t="str">
        <f t="shared" si="324"/>
        <v/>
      </c>
      <c r="BJ493" s="416" t="str">
        <f t="shared" si="325"/>
        <v/>
      </c>
      <c r="BK493" s="416" t="str">
        <f t="shared" si="326"/>
        <v/>
      </c>
      <c r="BL493" s="416" t="str">
        <f t="shared" si="327"/>
        <v/>
      </c>
      <c r="BM493" s="416" t="str">
        <f t="shared" si="328"/>
        <v/>
      </c>
      <c r="BN493" s="416" t="str">
        <f t="shared" si="329"/>
        <v/>
      </c>
      <c r="BO493" s="416" t="str">
        <f t="shared" si="330"/>
        <v/>
      </c>
      <c r="BP493" s="416" t="str">
        <f t="shared" si="331"/>
        <v/>
      </c>
      <c r="BQ493" s="416" t="str">
        <f t="shared" si="332"/>
        <v/>
      </c>
      <c r="BR493" s="416" t="str">
        <f t="shared" si="333"/>
        <v/>
      </c>
      <c r="BS493" s="416" t="str">
        <f t="shared" si="334"/>
        <v/>
      </c>
      <c r="BT493" s="416" t="str">
        <f t="shared" si="335"/>
        <v/>
      </c>
      <c r="BU493" s="416" t="str">
        <f t="shared" si="336"/>
        <v/>
      </c>
      <c r="BV493" s="416" t="str">
        <f t="shared" si="337"/>
        <v/>
      </c>
      <c r="BW493" s="416" t="str">
        <f t="shared" si="338"/>
        <v/>
      </c>
      <c r="BX493" s="416" t="str">
        <f t="shared" si="339"/>
        <v/>
      </c>
      <c r="BY493" s="416" t="str">
        <f t="shared" si="340"/>
        <v/>
      </c>
      <c r="BZ493" s="416" t="str">
        <f t="shared" si="341"/>
        <v/>
      </c>
      <c r="CA493" s="416" t="str">
        <f t="shared" si="342"/>
        <v/>
      </c>
      <c r="CB493" s="416" t="str">
        <f t="shared" si="343"/>
        <v/>
      </c>
      <c r="CC493" s="416" t="str">
        <f t="shared" si="344"/>
        <v/>
      </c>
      <c r="CD493" s="416" t="str">
        <f t="shared" si="345"/>
        <v/>
      </c>
      <c r="CE493" s="416" t="str">
        <f t="shared" si="346"/>
        <v/>
      </c>
      <c r="CF493" s="416" t="str">
        <f t="shared" si="347"/>
        <v/>
      </c>
      <c r="CG493" s="416" t="str">
        <f t="shared" si="348"/>
        <v/>
      </c>
      <c r="CH493" s="416" t="str">
        <f t="shared" si="349"/>
        <v/>
      </c>
      <c r="CI493" s="416" t="str">
        <f t="shared" si="350"/>
        <v/>
      </c>
      <c r="CJ493" s="416" t="str">
        <f t="shared" si="351"/>
        <v/>
      </c>
      <c r="CK493" s="416" t="str">
        <f t="shared" si="352"/>
        <v/>
      </c>
    </row>
    <row r="494" spans="6:89">
      <c r="F494" s="3" t="e">
        <f t="shared" si="312"/>
        <v>#VALUE!</v>
      </c>
      <c r="G494" s="3" t="e">
        <f t="shared" si="353"/>
        <v>#VALUE!</v>
      </c>
      <c r="H494" s="50" t="e">
        <f t="shared" si="354"/>
        <v>#VALUE!</v>
      </c>
      <c r="I494" s="50" t="e">
        <f t="shared" si="355"/>
        <v>#VALUE!</v>
      </c>
      <c r="J494" s="3" t="e" cm="1">
        <f t="array" ref="J494">_xlfn.TEXTSPLIT(I494,CHAR(10),,TRUE,0)</f>
        <v>#VALUE!</v>
      </c>
      <c r="AX494" s="416" t="e">
        <f t="shared" si="313"/>
        <v>#VALUE!</v>
      </c>
      <c r="AY494" s="416" t="str">
        <f t="shared" si="314"/>
        <v/>
      </c>
      <c r="AZ494" s="416" t="str">
        <f t="shared" si="315"/>
        <v/>
      </c>
      <c r="BA494" s="416" t="str">
        <f t="shared" si="316"/>
        <v/>
      </c>
      <c r="BB494" s="416" t="str">
        <f t="shared" si="317"/>
        <v/>
      </c>
      <c r="BC494" s="416" t="str">
        <f t="shared" si="318"/>
        <v/>
      </c>
      <c r="BD494" s="416" t="str">
        <f t="shared" si="319"/>
        <v/>
      </c>
      <c r="BE494" s="416" t="str">
        <f t="shared" si="320"/>
        <v/>
      </c>
      <c r="BF494" s="416" t="str">
        <f t="shared" si="321"/>
        <v/>
      </c>
      <c r="BG494" s="416" t="str">
        <f t="shared" si="322"/>
        <v/>
      </c>
      <c r="BH494" s="416" t="str">
        <f t="shared" si="323"/>
        <v/>
      </c>
      <c r="BI494" s="416" t="str">
        <f t="shared" si="324"/>
        <v/>
      </c>
      <c r="BJ494" s="416" t="str">
        <f t="shared" si="325"/>
        <v/>
      </c>
      <c r="BK494" s="416" t="str">
        <f t="shared" si="326"/>
        <v/>
      </c>
      <c r="BL494" s="416" t="str">
        <f t="shared" si="327"/>
        <v/>
      </c>
      <c r="BM494" s="416" t="str">
        <f t="shared" si="328"/>
        <v/>
      </c>
      <c r="BN494" s="416" t="str">
        <f t="shared" si="329"/>
        <v/>
      </c>
      <c r="BO494" s="416" t="str">
        <f t="shared" si="330"/>
        <v/>
      </c>
      <c r="BP494" s="416" t="str">
        <f t="shared" si="331"/>
        <v/>
      </c>
      <c r="BQ494" s="416" t="str">
        <f t="shared" si="332"/>
        <v/>
      </c>
      <c r="BR494" s="416" t="str">
        <f t="shared" si="333"/>
        <v/>
      </c>
      <c r="BS494" s="416" t="str">
        <f t="shared" si="334"/>
        <v/>
      </c>
      <c r="BT494" s="416" t="str">
        <f t="shared" si="335"/>
        <v/>
      </c>
      <c r="BU494" s="416" t="str">
        <f t="shared" si="336"/>
        <v/>
      </c>
      <c r="BV494" s="416" t="str">
        <f t="shared" si="337"/>
        <v/>
      </c>
      <c r="BW494" s="416" t="str">
        <f t="shared" si="338"/>
        <v/>
      </c>
      <c r="BX494" s="416" t="str">
        <f t="shared" si="339"/>
        <v/>
      </c>
      <c r="BY494" s="416" t="str">
        <f t="shared" si="340"/>
        <v/>
      </c>
      <c r="BZ494" s="416" t="str">
        <f t="shared" si="341"/>
        <v/>
      </c>
      <c r="CA494" s="416" t="str">
        <f t="shared" si="342"/>
        <v/>
      </c>
      <c r="CB494" s="416" t="str">
        <f t="shared" si="343"/>
        <v/>
      </c>
      <c r="CC494" s="416" t="str">
        <f t="shared" si="344"/>
        <v/>
      </c>
      <c r="CD494" s="416" t="str">
        <f t="shared" si="345"/>
        <v/>
      </c>
      <c r="CE494" s="416" t="str">
        <f t="shared" si="346"/>
        <v/>
      </c>
      <c r="CF494" s="416" t="str">
        <f t="shared" si="347"/>
        <v/>
      </c>
      <c r="CG494" s="416" t="str">
        <f t="shared" si="348"/>
        <v/>
      </c>
      <c r="CH494" s="416" t="str">
        <f t="shared" si="349"/>
        <v/>
      </c>
      <c r="CI494" s="416" t="str">
        <f t="shared" si="350"/>
        <v/>
      </c>
      <c r="CJ494" s="416" t="str">
        <f t="shared" si="351"/>
        <v/>
      </c>
      <c r="CK494" s="416" t="str">
        <f t="shared" si="352"/>
        <v/>
      </c>
    </row>
    <row r="495" spans="6:89">
      <c r="F495" s="3" t="e">
        <f t="shared" si="312"/>
        <v>#VALUE!</v>
      </c>
      <c r="G495" s="3" t="e">
        <f t="shared" si="353"/>
        <v>#VALUE!</v>
      </c>
      <c r="H495" s="50" t="e">
        <f t="shared" si="354"/>
        <v>#VALUE!</v>
      </c>
      <c r="I495" s="50" t="e">
        <f t="shared" si="355"/>
        <v>#VALUE!</v>
      </c>
      <c r="J495" s="3" t="e" cm="1">
        <f t="array" ref="J495">_xlfn.TEXTSPLIT(I495,CHAR(10),,TRUE,0)</f>
        <v>#VALUE!</v>
      </c>
      <c r="AX495" s="416" t="e">
        <f t="shared" si="313"/>
        <v>#VALUE!</v>
      </c>
      <c r="AY495" s="416" t="str">
        <f t="shared" si="314"/>
        <v/>
      </c>
      <c r="AZ495" s="416" t="str">
        <f t="shared" si="315"/>
        <v/>
      </c>
      <c r="BA495" s="416" t="str">
        <f t="shared" si="316"/>
        <v/>
      </c>
      <c r="BB495" s="416" t="str">
        <f t="shared" si="317"/>
        <v/>
      </c>
      <c r="BC495" s="416" t="str">
        <f t="shared" si="318"/>
        <v/>
      </c>
      <c r="BD495" s="416" t="str">
        <f t="shared" si="319"/>
        <v/>
      </c>
      <c r="BE495" s="416" t="str">
        <f t="shared" si="320"/>
        <v/>
      </c>
      <c r="BF495" s="416" t="str">
        <f t="shared" si="321"/>
        <v/>
      </c>
      <c r="BG495" s="416" t="str">
        <f t="shared" si="322"/>
        <v/>
      </c>
      <c r="BH495" s="416" t="str">
        <f t="shared" si="323"/>
        <v/>
      </c>
      <c r="BI495" s="416" t="str">
        <f t="shared" si="324"/>
        <v/>
      </c>
      <c r="BJ495" s="416" t="str">
        <f t="shared" si="325"/>
        <v/>
      </c>
      <c r="BK495" s="416" t="str">
        <f t="shared" si="326"/>
        <v/>
      </c>
      <c r="BL495" s="416" t="str">
        <f t="shared" si="327"/>
        <v/>
      </c>
      <c r="BM495" s="416" t="str">
        <f t="shared" si="328"/>
        <v/>
      </c>
      <c r="BN495" s="416" t="str">
        <f t="shared" si="329"/>
        <v/>
      </c>
      <c r="BO495" s="416" t="str">
        <f t="shared" si="330"/>
        <v/>
      </c>
      <c r="BP495" s="416" t="str">
        <f t="shared" si="331"/>
        <v/>
      </c>
      <c r="BQ495" s="416" t="str">
        <f t="shared" si="332"/>
        <v/>
      </c>
      <c r="BR495" s="416" t="str">
        <f t="shared" si="333"/>
        <v/>
      </c>
      <c r="BS495" s="416" t="str">
        <f t="shared" si="334"/>
        <v/>
      </c>
      <c r="BT495" s="416" t="str">
        <f t="shared" si="335"/>
        <v/>
      </c>
      <c r="BU495" s="416" t="str">
        <f t="shared" si="336"/>
        <v/>
      </c>
      <c r="BV495" s="416" t="str">
        <f t="shared" si="337"/>
        <v/>
      </c>
      <c r="BW495" s="416" t="str">
        <f t="shared" si="338"/>
        <v/>
      </c>
      <c r="BX495" s="416" t="str">
        <f t="shared" si="339"/>
        <v/>
      </c>
      <c r="BY495" s="416" t="str">
        <f t="shared" si="340"/>
        <v/>
      </c>
      <c r="BZ495" s="416" t="str">
        <f t="shared" si="341"/>
        <v/>
      </c>
      <c r="CA495" s="416" t="str">
        <f t="shared" si="342"/>
        <v/>
      </c>
      <c r="CB495" s="416" t="str">
        <f t="shared" si="343"/>
        <v/>
      </c>
      <c r="CC495" s="416" t="str">
        <f t="shared" si="344"/>
        <v/>
      </c>
      <c r="CD495" s="416" t="str">
        <f t="shared" si="345"/>
        <v/>
      </c>
      <c r="CE495" s="416" t="str">
        <f t="shared" si="346"/>
        <v/>
      </c>
      <c r="CF495" s="416" t="str">
        <f t="shared" si="347"/>
        <v/>
      </c>
      <c r="CG495" s="416" t="str">
        <f t="shared" si="348"/>
        <v/>
      </c>
      <c r="CH495" s="416" t="str">
        <f t="shared" si="349"/>
        <v/>
      </c>
      <c r="CI495" s="416" t="str">
        <f t="shared" si="350"/>
        <v/>
      </c>
      <c r="CJ495" s="416" t="str">
        <f t="shared" si="351"/>
        <v/>
      </c>
      <c r="CK495" s="416" t="str">
        <f t="shared" si="352"/>
        <v/>
      </c>
    </row>
    <row r="496" spans="6:89">
      <c r="F496" s="3" t="e">
        <f t="shared" si="312"/>
        <v>#VALUE!</v>
      </c>
      <c r="G496" s="3" t="e">
        <f t="shared" si="353"/>
        <v>#VALUE!</v>
      </c>
      <c r="H496" s="50" t="e">
        <f t="shared" si="354"/>
        <v>#VALUE!</v>
      </c>
      <c r="I496" s="50" t="e">
        <f t="shared" si="355"/>
        <v>#VALUE!</v>
      </c>
      <c r="J496" s="3" t="e" cm="1">
        <f t="array" ref="J496">_xlfn.TEXTSPLIT(I496,CHAR(10),,TRUE,0)</f>
        <v>#VALUE!</v>
      </c>
      <c r="AX496" s="416" t="e">
        <f t="shared" si="313"/>
        <v>#VALUE!</v>
      </c>
      <c r="AY496" s="416" t="str">
        <f t="shared" si="314"/>
        <v/>
      </c>
      <c r="AZ496" s="416" t="str">
        <f t="shared" si="315"/>
        <v/>
      </c>
      <c r="BA496" s="416" t="str">
        <f t="shared" si="316"/>
        <v/>
      </c>
      <c r="BB496" s="416" t="str">
        <f t="shared" si="317"/>
        <v/>
      </c>
      <c r="BC496" s="416" t="str">
        <f t="shared" si="318"/>
        <v/>
      </c>
      <c r="BD496" s="416" t="str">
        <f t="shared" si="319"/>
        <v/>
      </c>
      <c r="BE496" s="416" t="str">
        <f t="shared" si="320"/>
        <v/>
      </c>
      <c r="BF496" s="416" t="str">
        <f t="shared" si="321"/>
        <v/>
      </c>
      <c r="BG496" s="416" t="str">
        <f t="shared" si="322"/>
        <v/>
      </c>
      <c r="BH496" s="416" t="str">
        <f t="shared" si="323"/>
        <v/>
      </c>
      <c r="BI496" s="416" t="str">
        <f t="shared" si="324"/>
        <v/>
      </c>
      <c r="BJ496" s="416" t="str">
        <f t="shared" si="325"/>
        <v/>
      </c>
      <c r="BK496" s="416" t="str">
        <f t="shared" si="326"/>
        <v/>
      </c>
      <c r="BL496" s="416" t="str">
        <f t="shared" si="327"/>
        <v/>
      </c>
      <c r="BM496" s="416" t="str">
        <f t="shared" si="328"/>
        <v/>
      </c>
      <c r="BN496" s="416" t="str">
        <f t="shared" si="329"/>
        <v/>
      </c>
      <c r="BO496" s="416" t="str">
        <f t="shared" si="330"/>
        <v/>
      </c>
      <c r="BP496" s="416" t="str">
        <f t="shared" si="331"/>
        <v/>
      </c>
      <c r="BQ496" s="416" t="str">
        <f t="shared" si="332"/>
        <v/>
      </c>
      <c r="BR496" s="416" t="str">
        <f t="shared" si="333"/>
        <v/>
      </c>
      <c r="BS496" s="416" t="str">
        <f t="shared" si="334"/>
        <v/>
      </c>
      <c r="BT496" s="416" t="str">
        <f t="shared" si="335"/>
        <v/>
      </c>
      <c r="BU496" s="416" t="str">
        <f t="shared" si="336"/>
        <v/>
      </c>
      <c r="BV496" s="416" t="str">
        <f t="shared" si="337"/>
        <v/>
      </c>
      <c r="BW496" s="416" t="str">
        <f t="shared" si="338"/>
        <v/>
      </c>
      <c r="BX496" s="416" t="str">
        <f t="shared" si="339"/>
        <v/>
      </c>
      <c r="BY496" s="416" t="str">
        <f t="shared" si="340"/>
        <v/>
      </c>
      <c r="BZ496" s="416" t="str">
        <f t="shared" si="341"/>
        <v/>
      </c>
      <c r="CA496" s="416" t="str">
        <f t="shared" si="342"/>
        <v/>
      </c>
      <c r="CB496" s="416" t="str">
        <f t="shared" si="343"/>
        <v/>
      </c>
      <c r="CC496" s="416" t="str">
        <f t="shared" si="344"/>
        <v/>
      </c>
      <c r="CD496" s="416" t="str">
        <f t="shared" si="345"/>
        <v/>
      </c>
      <c r="CE496" s="416" t="str">
        <f t="shared" si="346"/>
        <v/>
      </c>
      <c r="CF496" s="416" t="str">
        <f t="shared" si="347"/>
        <v/>
      </c>
      <c r="CG496" s="416" t="str">
        <f t="shared" si="348"/>
        <v/>
      </c>
      <c r="CH496" s="416" t="str">
        <f t="shared" si="349"/>
        <v/>
      </c>
      <c r="CI496" s="416" t="str">
        <f t="shared" si="350"/>
        <v/>
      </c>
      <c r="CJ496" s="416" t="str">
        <f t="shared" si="351"/>
        <v/>
      </c>
      <c r="CK496" s="416" t="str">
        <f t="shared" si="352"/>
        <v/>
      </c>
    </row>
    <row r="497" spans="6:89">
      <c r="F497" s="3" t="e">
        <f t="shared" si="312"/>
        <v>#VALUE!</v>
      </c>
      <c r="G497" s="3" t="e">
        <f t="shared" si="353"/>
        <v>#VALUE!</v>
      </c>
      <c r="H497" s="50" t="e">
        <f t="shared" si="354"/>
        <v>#VALUE!</v>
      </c>
      <c r="I497" s="50" t="e">
        <f t="shared" si="355"/>
        <v>#VALUE!</v>
      </c>
      <c r="J497" s="3" t="e" cm="1">
        <f t="array" ref="J497">_xlfn.TEXTSPLIT(I497,CHAR(10),,TRUE,0)</f>
        <v>#VALUE!</v>
      </c>
      <c r="AX497" s="416" t="e">
        <f t="shared" si="313"/>
        <v>#VALUE!</v>
      </c>
      <c r="AY497" s="416" t="str">
        <f t="shared" si="314"/>
        <v/>
      </c>
      <c r="AZ497" s="416" t="str">
        <f t="shared" si="315"/>
        <v/>
      </c>
      <c r="BA497" s="416" t="str">
        <f t="shared" si="316"/>
        <v/>
      </c>
      <c r="BB497" s="416" t="str">
        <f t="shared" si="317"/>
        <v/>
      </c>
      <c r="BC497" s="416" t="str">
        <f t="shared" si="318"/>
        <v/>
      </c>
      <c r="BD497" s="416" t="str">
        <f t="shared" si="319"/>
        <v/>
      </c>
      <c r="BE497" s="416" t="str">
        <f t="shared" si="320"/>
        <v/>
      </c>
      <c r="BF497" s="416" t="str">
        <f t="shared" si="321"/>
        <v/>
      </c>
      <c r="BG497" s="416" t="str">
        <f t="shared" si="322"/>
        <v/>
      </c>
      <c r="BH497" s="416" t="str">
        <f t="shared" si="323"/>
        <v/>
      </c>
      <c r="BI497" s="416" t="str">
        <f t="shared" si="324"/>
        <v/>
      </c>
      <c r="BJ497" s="416" t="str">
        <f t="shared" si="325"/>
        <v/>
      </c>
      <c r="BK497" s="416" t="str">
        <f t="shared" si="326"/>
        <v/>
      </c>
      <c r="BL497" s="416" t="str">
        <f t="shared" si="327"/>
        <v/>
      </c>
      <c r="BM497" s="416" t="str">
        <f t="shared" si="328"/>
        <v/>
      </c>
      <c r="BN497" s="416" t="str">
        <f t="shared" si="329"/>
        <v/>
      </c>
      <c r="BO497" s="416" t="str">
        <f t="shared" si="330"/>
        <v/>
      </c>
      <c r="BP497" s="416" t="str">
        <f t="shared" si="331"/>
        <v/>
      </c>
      <c r="BQ497" s="416" t="str">
        <f t="shared" si="332"/>
        <v/>
      </c>
      <c r="BR497" s="416" t="str">
        <f t="shared" si="333"/>
        <v/>
      </c>
      <c r="BS497" s="416" t="str">
        <f t="shared" si="334"/>
        <v/>
      </c>
      <c r="BT497" s="416" t="str">
        <f t="shared" si="335"/>
        <v/>
      </c>
      <c r="BU497" s="416" t="str">
        <f t="shared" si="336"/>
        <v/>
      </c>
      <c r="BV497" s="416" t="str">
        <f t="shared" si="337"/>
        <v/>
      </c>
      <c r="BW497" s="416" t="str">
        <f t="shared" si="338"/>
        <v/>
      </c>
      <c r="BX497" s="416" t="str">
        <f t="shared" si="339"/>
        <v/>
      </c>
      <c r="BY497" s="416" t="str">
        <f t="shared" si="340"/>
        <v/>
      </c>
      <c r="BZ497" s="416" t="str">
        <f t="shared" si="341"/>
        <v/>
      </c>
      <c r="CA497" s="416" t="str">
        <f t="shared" si="342"/>
        <v/>
      </c>
      <c r="CB497" s="416" t="str">
        <f t="shared" si="343"/>
        <v/>
      </c>
      <c r="CC497" s="416" t="str">
        <f t="shared" si="344"/>
        <v/>
      </c>
      <c r="CD497" s="416" t="str">
        <f t="shared" si="345"/>
        <v/>
      </c>
      <c r="CE497" s="416" t="str">
        <f t="shared" si="346"/>
        <v/>
      </c>
      <c r="CF497" s="416" t="str">
        <f t="shared" si="347"/>
        <v/>
      </c>
      <c r="CG497" s="416" t="str">
        <f t="shared" si="348"/>
        <v/>
      </c>
      <c r="CH497" s="416" t="str">
        <f t="shared" si="349"/>
        <v/>
      </c>
      <c r="CI497" s="416" t="str">
        <f t="shared" si="350"/>
        <v/>
      </c>
      <c r="CJ497" s="416" t="str">
        <f t="shared" si="351"/>
        <v/>
      </c>
      <c r="CK497" s="416" t="str">
        <f t="shared" si="352"/>
        <v/>
      </c>
    </row>
    <row r="498" spans="6:89">
      <c r="F498" s="3" t="e">
        <f t="shared" si="312"/>
        <v>#VALUE!</v>
      </c>
      <c r="G498" s="3" t="e">
        <f t="shared" si="353"/>
        <v>#VALUE!</v>
      </c>
      <c r="H498" s="50" t="e">
        <f t="shared" si="354"/>
        <v>#VALUE!</v>
      </c>
      <c r="I498" s="50" t="e">
        <f t="shared" si="355"/>
        <v>#VALUE!</v>
      </c>
      <c r="J498" s="3" t="e" cm="1">
        <f t="array" ref="J498">_xlfn.TEXTSPLIT(I498,CHAR(10),,TRUE,0)</f>
        <v>#VALUE!</v>
      </c>
      <c r="AX498" s="416" t="e">
        <f t="shared" si="313"/>
        <v>#VALUE!</v>
      </c>
      <c r="AY498" s="416" t="str">
        <f t="shared" si="314"/>
        <v/>
      </c>
      <c r="AZ498" s="416" t="str">
        <f t="shared" si="315"/>
        <v/>
      </c>
      <c r="BA498" s="416" t="str">
        <f t="shared" si="316"/>
        <v/>
      </c>
      <c r="BB498" s="416" t="str">
        <f t="shared" si="317"/>
        <v/>
      </c>
      <c r="BC498" s="416" t="str">
        <f t="shared" si="318"/>
        <v/>
      </c>
      <c r="BD498" s="416" t="str">
        <f t="shared" si="319"/>
        <v/>
      </c>
      <c r="BE498" s="416" t="str">
        <f t="shared" si="320"/>
        <v/>
      </c>
      <c r="BF498" s="416" t="str">
        <f t="shared" si="321"/>
        <v/>
      </c>
      <c r="BG498" s="416" t="str">
        <f t="shared" si="322"/>
        <v/>
      </c>
      <c r="BH498" s="416" t="str">
        <f t="shared" si="323"/>
        <v/>
      </c>
      <c r="BI498" s="416" t="str">
        <f t="shared" si="324"/>
        <v/>
      </c>
      <c r="BJ498" s="416" t="str">
        <f t="shared" si="325"/>
        <v/>
      </c>
      <c r="BK498" s="416" t="str">
        <f t="shared" si="326"/>
        <v/>
      </c>
      <c r="BL498" s="416" t="str">
        <f t="shared" si="327"/>
        <v/>
      </c>
      <c r="BM498" s="416" t="str">
        <f t="shared" si="328"/>
        <v/>
      </c>
      <c r="BN498" s="416" t="str">
        <f t="shared" si="329"/>
        <v/>
      </c>
      <c r="BO498" s="416" t="str">
        <f t="shared" si="330"/>
        <v/>
      </c>
      <c r="BP498" s="416" t="str">
        <f t="shared" si="331"/>
        <v/>
      </c>
      <c r="BQ498" s="416" t="str">
        <f t="shared" si="332"/>
        <v/>
      </c>
      <c r="BR498" s="416" t="str">
        <f t="shared" si="333"/>
        <v/>
      </c>
      <c r="BS498" s="416" t="str">
        <f t="shared" si="334"/>
        <v/>
      </c>
      <c r="BT498" s="416" t="str">
        <f t="shared" si="335"/>
        <v/>
      </c>
      <c r="BU498" s="416" t="str">
        <f t="shared" si="336"/>
        <v/>
      </c>
      <c r="BV498" s="416" t="str">
        <f t="shared" si="337"/>
        <v/>
      </c>
      <c r="BW498" s="416" t="str">
        <f t="shared" si="338"/>
        <v/>
      </c>
      <c r="BX498" s="416" t="str">
        <f t="shared" si="339"/>
        <v/>
      </c>
      <c r="BY498" s="416" t="str">
        <f t="shared" si="340"/>
        <v/>
      </c>
      <c r="BZ498" s="416" t="str">
        <f t="shared" si="341"/>
        <v/>
      </c>
      <c r="CA498" s="416" t="str">
        <f t="shared" si="342"/>
        <v/>
      </c>
      <c r="CB498" s="416" t="str">
        <f t="shared" si="343"/>
        <v/>
      </c>
      <c r="CC498" s="416" t="str">
        <f t="shared" si="344"/>
        <v/>
      </c>
      <c r="CD498" s="416" t="str">
        <f t="shared" si="345"/>
        <v/>
      </c>
      <c r="CE498" s="416" t="str">
        <f t="shared" si="346"/>
        <v/>
      </c>
      <c r="CF498" s="416" t="str">
        <f t="shared" si="347"/>
        <v/>
      </c>
      <c r="CG498" s="416" t="str">
        <f t="shared" si="348"/>
        <v/>
      </c>
      <c r="CH498" s="416" t="str">
        <f t="shared" si="349"/>
        <v/>
      </c>
      <c r="CI498" s="416" t="str">
        <f t="shared" si="350"/>
        <v/>
      </c>
      <c r="CJ498" s="416" t="str">
        <f t="shared" si="351"/>
        <v/>
      </c>
      <c r="CK498" s="416" t="str">
        <f t="shared" si="352"/>
        <v/>
      </c>
    </row>
    <row r="499" spans="6:89">
      <c r="F499" s="3" t="e">
        <f t="shared" si="312"/>
        <v>#VALUE!</v>
      </c>
      <c r="G499" s="3" t="e">
        <f t="shared" si="353"/>
        <v>#VALUE!</v>
      </c>
      <c r="H499" s="50" t="e">
        <f t="shared" si="354"/>
        <v>#VALUE!</v>
      </c>
      <c r="I499" s="50" t="e">
        <f t="shared" si="355"/>
        <v>#VALUE!</v>
      </c>
      <c r="J499" s="3" t="e" cm="1">
        <f t="array" ref="J499">_xlfn.TEXTSPLIT(I499,CHAR(10),,TRUE,0)</f>
        <v>#VALUE!</v>
      </c>
      <c r="AX499" s="416" t="e">
        <f t="shared" si="313"/>
        <v>#VALUE!</v>
      </c>
      <c r="AY499" s="416" t="str">
        <f t="shared" si="314"/>
        <v/>
      </c>
      <c r="AZ499" s="416" t="str">
        <f t="shared" si="315"/>
        <v/>
      </c>
      <c r="BA499" s="416" t="str">
        <f t="shared" si="316"/>
        <v/>
      </c>
      <c r="BB499" s="416" t="str">
        <f t="shared" si="317"/>
        <v/>
      </c>
      <c r="BC499" s="416" t="str">
        <f t="shared" si="318"/>
        <v/>
      </c>
      <c r="BD499" s="416" t="str">
        <f t="shared" si="319"/>
        <v/>
      </c>
      <c r="BE499" s="416" t="str">
        <f t="shared" si="320"/>
        <v/>
      </c>
      <c r="BF499" s="416" t="str">
        <f t="shared" si="321"/>
        <v/>
      </c>
      <c r="BG499" s="416" t="str">
        <f t="shared" si="322"/>
        <v/>
      </c>
      <c r="BH499" s="416" t="str">
        <f t="shared" si="323"/>
        <v/>
      </c>
      <c r="BI499" s="416" t="str">
        <f t="shared" si="324"/>
        <v/>
      </c>
      <c r="BJ499" s="416" t="str">
        <f t="shared" si="325"/>
        <v/>
      </c>
      <c r="BK499" s="416" t="str">
        <f t="shared" si="326"/>
        <v/>
      </c>
      <c r="BL499" s="416" t="str">
        <f t="shared" si="327"/>
        <v/>
      </c>
      <c r="BM499" s="416" t="str">
        <f t="shared" si="328"/>
        <v/>
      </c>
      <c r="BN499" s="416" t="str">
        <f t="shared" si="329"/>
        <v/>
      </c>
      <c r="BO499" s="416" t="str">
        <f t="shared" si="330"/>
        <v/>
      </c>
      <c r="BP499" s="416" t="str">
        <f t="shared" si="331"/>
        <v/>
      </c>
      <c r="BQ499" s="416" t="str">
        <f t="shared" si="332"/>
        <v/>
      </c>
      <c r="BR499" s="416" t="str">
        <f t="shared" si="333"/>
        <v/>
      </c>
      <c r="BS499" s="416" t="str">
        <f t="shared" si="334"/>
        <v/>
      </c>
      <c r="BT499" s="416" t="str">
        <f t="shared" si="335"/>
        <v/>
      </c>
      <c r="BU499" s="416" t="str">
        <f t="shared" si="336"/>
        <v/>
      </c>
      <c r="BV499" s="416" t="str">
        <f t="shared" si="337"/>
        <v/>
      </c>
      <c r="BW499" s="416" t="str">
        <f t="shared" si="338"/>
        <v/>
      </c>
      <c r="BX499" s="416" t="str">
        <f t="shared" si="339"/>
        <v/>
      </c>
      <c r="BY499" s="416" t="str">
        <f t="shared" si="340"/>
        <v/>
      </c>
      <c r="BZ499" s="416" t="str">
        <f t="shared" si="341"/>
        <v/>
      </c>
      <c r="CA499" s="416" t="str">
        <f t="shared" si="342"/>
        <v/>
      </c>
      <c r="CB499" s="416" t="str">
        <f t="shared" si="343"/>
        <v/>
      </c>
      <c r="CC499" s="416" t="str">
        <f t="shared" si="344"/>
        <v/>
      </c>
      <c r="CD499" s="416" t="str">
        <f t="shared" si="345"/>
        <v/>
      </c>
      <c r="CE499" s="416" t="str">
        <f t="shared" si="346"/>
        <v/>
      </c>
      <c r="CF499" s="416" t="str">
        <f t="shared" si="347"/>
        <v/>
      </c>
      <c r="CG499" s="416" t="str">
        <f t="shared" si="348"/>
        <v/>
      </c>
      <c r="CH499" s="416" t="str">
        <f t="shared" si="349"/>
        <v/>
      </c>
      <c r="CI499" s="416" t="str">
        <f t="shared" si="350"/>
        <v/>
      </c>
      <c r="CJ499" s="416" t="str">
        <f t="shared" si="351"/>
        <v/>
      </c>
      <c r="CK499" s="416" t="str">
        <f t="shared" si="352"/>
        <v/>
      </c>
    </row>
    <row r="500" spans="6:89">
      <c r="F500" s="3" t="e">
        <f t="shared" si="312"/>
        <v>#VALUE!</v>
      </c>
      <c r="G500" s="3" t="e">
        <f t="shared" si="353"/>
        <v>#VALUE!</v>
      </c>
      <c r="H500" s="50" t="e">
        <f t="shared" si="354"/>
        <v>#VALUE!</v>
      </c>
      <c r="I500" s="50" t="e">
        <f t="shared" si="355"/>
        <v>#VALUE!</v>
      </c>
      <c r="J500" s="3" t="e" cm="1">
        <f t="array" ref="J500">_xlfn.TEXTSPLIT(I500,CHAR(10),,TRUE,0)</f>
        <v>#VALUE!</v>
      </c>
      <c r="AX500" s="416" t="e">
        <f t="shared" si="313"/>
        <v>#VALUE!</v>
      </c>
      <c r="AY500" s="416" t="str">
        <f t="shared" si="314"/>
        <v/>
      </c>
      <c r="AZ500" s="416" t="str">
        <f t="shared" si="315"/>
        <v/>
      </c>
      <c r="BA500" s="416" t="str">
        <f t="shared" si="316"/>
        <v/>
      </c>
      <c r="BB500" s="416" t="str">
        <f t="shared" si="317"/>
        <v/>
      </c>
      <c r="BC500" s="416" t="str">
        <f t="shared" si="318"/>
        <v/>
      </c>
      <c r="BD500" s="416" t="str">
        <f t="shared" si="319"/>
        <v/>
      </c>
      <c r="BE500" s="416" t="str">
        <f t="shared" si="320"/>
        <v/>
      </c>
      <c r="BF500" s="416" t="str">
        <f t="shared" si="321"/>
        <v/>
      </c>
      <c r="BG500" s="416" t="str">
        <f t="shared" si="322"/>
        <v/>
      </c>
      <c r="BH500" s="416" t="str">
        <f t="shared" si="323"/>
        <v/>
      </c>
      <c r="BI500" s="416" t="str">
        <f t="shared" si="324"/>
        <v/>
      </c>
      <c r="BJ500" s="416" t="str">
        <f t="shared" si="325"/>
        <v/>
      </c>
      <c r="BK500" s="416" t="str">
        <f t="shared" si="326"/>
        <v/>
      </c>
      <c r="BL500" s="416" t="str">
        <f t="shared" si="327"/>
        <v/>
      </c>
      <c r="BM500" s="416" t="str">
        <f t="shared" si="328"/>
        <v/>
      </c>
      <c r="BN500" s="416" t="str">
        <f t="shared" si="329"/>
        <v/>
      </c>
      <c r="BO500" s="416" t="str">
        <f t="shared" si="330"/>
        <v/>
      </c>
      <c r="BP500" s="416" t="str">
        <f t="shared" si="331"/>
        <v/>
      </c>
      <c r="BQ500" s="416" t="str">
        <f t="shared" si="332"/>
        <v/>
      </c>
      <c r="BR500" s="416" t="str">
        <f t="shared" si="333"/>
        <v/>
      </c>
      <c r="BS500" s="416" t="str">
        <f t="shared" si="334"/>
        <v/>
      </c>
      <c r="BT500" s="416" t="str">
        <f t="shared" si="335"/>
        <v/>
      </c>
      <c r="BU500" s="416" t="str">
        <f t="shared" si="336"/>
        <v/>
      </c>
      <c r="BV500" s="416" t="str">
        <f t="shared" si="337"/>
        <v/>
      </c>
      <c r="BW500" s="416" t="str">
        <f t="shared" si="338"/>
        <v/>
      </c>
      <c r="BX500" s="416" t="str">
        <f t="shared" si="339"/>
        <v/>
      </c>
      <c r="BY500" s="416" t="str">
        <f t="shared" si="340"/>
        <v/>
      </c>
      <c r="BZ500" s="416" t="str">
        <f t="shared" si="341"/>
        <v/>
      </c>
      <c r="CA500" s="416" t="str">
        <f t="shared" si="342"/>
        <v/>
      </c>
      <c r="CB500" s="416" t="str">
        <f t="shared" si="343"/>
        <v/>
      </c>
      <c r="CC500" s="416" t="str">
        <f t="shared" si="344"/>
        <v/>
      </c>
      <c r="CD500" s="416" t="str">
        <f t="shared" si="345"/>
        <v/>
      </c>
      <c r="CE500" s="416" t="str">
        <f t="shared" si="346"/>
        <v/>
      </c>
      <c r="CF500" s="416" t="str">
        <f t="shared" si="347"/>
        <v/>
      </c>
      <c r="CG500" s="416" t="str">
        <f t="shared" si="348"/>
        <v/>
      </c>
      <c r="CH500" s="416" t="str">
        <f t="shared" si="349"/>
        <v/>
      </c>
      <c r="CI500" s="416" t="str">
        <f t="shared" si="350"/>
        <v/>
      </c>
      <c r="CJ500" s="416" t="str">
        <f t="shared" si="351"/>
        <v/>
      </c>
      <c r="CK500" s="416" t="str">
        <f t="shared" si="352"/>
        <v/>
      </c>
    </row>
    <row r="501" spans="6:89">
      <c r="F501" s="3" t="e">
        <f t="shared" si="312"/>
        <v>#VALUE!</v>
      </c>
      <c r="G501" s="3" t="e">
        <f t="shared" si="353"/>
        <v>#VALUE!</v>
      </c>
      <c r="H501" s="50" t="e">
        <f t="shared" si="354"/>
        <v>#VALUE!</v>
      </c>
      <c r="I501" s="50" t="e">
        <f t="shared" si="355"/>
        <v>#VALUE!</v>
      </c>
      <c r="J501" s="3" t="e" cm="1">
        <f t="array" ref="J501">_xlfn.TEXTSPLIT(I501,CHAR(10),,TRUE,0)</f>
        <v>#VALUE!</v>
      </c>
      <c r="AX501" s="416" t="e">
        <f t="shared" si="313"/>
        <v>#VALUE!</v>
      </c>
      <c r="AY501" s="416" t="str">
        <f t="shared" si="314"/>
        <v/>
      </c>
      <c r="AZ501" s="416" t="str">
        <f t="shared" si="315"/>
        <v/>
      </c>
      <c r="BA501" s="416" t="str">
        <f t="shared" si="316"/>
        <v/>
      </c>
      <c r="BB501" s="416" t="str">
        <f t="shared" si="317"/>
        <v/>
      </c>
      <c r="BC501" s="416" t="str">
        <f t="shared" si="318"/>
        <v/>
      </c>
      <c r="BD501" s="416" t="str">
        <f t="shared" si="319"/>
        <v/>
      </c>
      <c r="BE501" s="416" t="str">
        <f t="shared" si="320"/>
        <v/>
      </c>
      <c r="BF501" s="416" t="str">
        <f t="shared" si="321"/>
        <v/>
      </c>
      <c r="BG501" s="416" t="str">
        <f t="shared" si="322"/>
        <v/>
      </c>
      <c r="BH501" s="416" t="str">
        <f t="shared" si="323"/>
        <v/>
      </c>
      <c r="BI501" s="416" t="str">
        <f t="shared" si="324"/>
        <v/>
      </c>
      <c r="BJ501" s="416" t="str">
        <f t="shared" si="325"/>
        <v/>
      </c>
      <c r="BK501" s="416" t="str">
        <f t="shared" si="326"/>
        <v/>
      </c>
      <c r="BL501" s="416" t="str">
        <f t="shared" si="327"/>
        <v/>
      </c>
      <c r="BM501" s="416" t="str">
        <f t="shared" si="328"/>
        <v/>
      </c>
      <c r="BN501" s="416" t="str">
        <f t="shared" si="329"/>
        <v/>
      </c>
      <c r="BO501" s="416" t="str">
        <f t="shared" si="330"/>
        <v/>
      </c>
      <c r="BP501" s="416" t="str">
        <f t="shared" si="331"/>
        <v/>
      </c>
      <c r="BQ501" s="416" t="str">
        <f t="shared" si="332"/>
        <v/>
      </c>
      <c r="BR501" s="416" t="str">
        <f t="shared" si="333"/>
        <v/>
      </c>
      <c r="BS501" s="416" t="str">
        <f t="shared" si="334"/>
        <v/>
      </c>
      <c r="BT501" s="416" t="str">
        <f t="shared" si="335"/>
        <v/>
      </c>
      <c r="BU501" s="416" t="str">
        <f t="shared" si="336"/>
        <v/>
      </c>
      <c r="BV501" s="416" t="str">
        <f t="shared" si="337"/>
        <v/>
      </c>
      <c r="BW501" s="416" t="str">
        <f t="shared" si="338"/>
        <v/>
      </c>
      <c r="BX501" s="416" t="str">
        <f t="shared" si="339"/>
        <v/>
      </c>
      <c r="BY501" s="416" t="str">
        <f t="shared" si="340"/>
        <v/>
      </c>
      <c r="BZ501" s="416" t="str">
        <f t="shared" si="341"/>
        <v/>
      </c>
      <c r="CA501" s="416" t="str">
        <f t="shared" si="342"/>
        <v/>
      </c>
      <c r="CB501" s="416" t="str">
        <f t="shared" si="343"/>
        <v/>
      </c>
      <c r="CC501" s="416" t="str">
        <f t="shared" si="344"/>
        <v/>
      </c>
      <c r="CD501" s="416" t="str">
        <f t="shared" si="345"/>
        <v/>
      </c>
      <c r="CE501" s="416" t="str">
        <f t="shared" si="346"/>
        <v/>
      </c>
      <c r="CF501" s="416" t="str">
        <f t="shared" si="347"/>
        <v/>
      </c>
      <c r="CG501" s="416" t="str">
        <f t="shared" si="348"/>
        <v/>
      </c>
      <c r="CH501" s="416" t="str">
        <f t="shared" si="349"/>
        <v/>
      </c>
      <c r="CI501" s="416" t="str">
        <f t="shared" si="350"/>
        <v/>
      </c>
      <c r="CJ501" s="416" t="str">
        <f t="shared" si="351"/>
        <v/>
      </c>
      <c r="CK501" s="416" t="str">
        <f t="shared" si="352"/>
        <v/>
      </c>
    </row>
    <row r="502" spans="6:89">
      <c r="F502" s="3" t="e">
        <f t="shared" si="312"/>
        <v>#VALUE!</v>
      </c>
      <c r="G502" s="3" t="e">
        <f t="shared" si="353"/>
        <v>#VALUE!</v>
      </c>
      <c r="H502" s="50" t="e">
        <f t="shared" si="354"/>
        <v>#VALUE!</v>
      </c>
      <c r="I502" s="50" t="e">
        <f t="shared" si="355"/>
        <v>#VALUE!</v>
      </c>
      <c r="J502" s="3" t="e" cm="1">
        <f t="array" ref="J502">_xlfn.TEXTSPLIT(I502,CHAR(10),,TRUE,0)</f>
        <v>#VALUE!</v>
      </c>
      <c r="AX502" s="416" t="e">
        <f t="shared" si="313"/>
        <v>#VALUE!</v>
      </c>
      <c r="AY502" s="416" t="str">
        <f t="shared" si="314"/>
        <v/>
      </c>
      <c r="AZ502" s="416" t="str">
        <f t="shared" si="315"/>
        <v/>
      </c>
      <c r="BA502" s="416" t="str">
        <f t="shared" si="316"/>
        <v/>
      </c>
      <c r="BB502" s="416" t="str">
        <f t="shared" si="317"/>
        <v/>
      </c>
      <c r="BC502" s="416" t="str">
        <f t="shared" si="318"/>
        <v/>
      </c>
      <c r="BD502" s="416" t="str">
        <f t="shared" si="319"/>
        <v/>
      </c>
      <c r="BE502" s="416" t="str">
        <f t="shared" si="320"/>
        <v/>
      </c>
      <c r="BF502" s="416" t="str">
        <f t="shared" si="321"/>
        <v/>
      </c>
      <c r="BG502" s="416" t="str">
        <f t="shared" si="322"/>
        <v/>
      </c>
      <c r="BH502" s="416" t="str">
        <f t="shared" si="323"/>
        <v/>
      </c>
      <c r="BI502" s="416" t="str">
        <f t="shared" si="324"/>
        <v/>
      </c>
      <c r="BJ502" s="416" t="str">
        <f t="shared" si="325"/>
        <v/>
      </c>
      <c r="BK502" s="416" t="str">
        <f t="shared" si="326"/>
        <v/>
      </c>
      <c r="BL502" s="416" t="str">
        <f t="shared" si="327"/>
        <v/>
      </c>
      <c r="BM502" s="416" t="str">
        <f t="shared" si="328"/>
        <v/>
      </c>
      <c r="BN502" s="416" t="str">
        <f t="shared" si="329"/>
        <v/>
      </c>
      <c r="BO502" s="416" t="str">
        <f t="shared" si="330"/>
        <v/>
      </c>
      <c r="BP502" s="416" t="str">
        <f t="shared" si="331"/>
        <v/>
      </c>
      <c r="BQ502" s="416" t="str">
        <f t="shared" si="332"/>
        <v/>
      </c>
      <c r="BR502" s="416" t="str">
        <f t="shared" si="333"/>
        <v/>
      </c>
      <c r="BS502" s="416" t="str">
        <f t="shared" si="334"/>
        <v/>
      </c>
      <c r="BT502" s="416" t="str">
        <f t="shared" si="335"/>
        <v/>
      </c>
      <c r="BU502" s="416" t="str">
        <f t="shared" si="336"/>
        <v/>
      </c>
      <c r="BV502" s="416" t="str">
        <f t="shared" si="337"/>
        <v/>
      </c>
      <c r="BW502" s="416" t="str">
        <f t="shared" si="338"/>
        <v/>
      </c>
      <c r="BX502" s="416" t="str">
        <f t="shared" si="339"/>
        <v/>
      </c>
      <c r="BY502" s="416" t="str">
        <f t="shared" si="340"/>
        <v/>
      </c>
      <c r="BZ502" s="416" t="str">
        <f t="shared" si="341"/>
        <v/>
      </c>
      <c r="CA502" s="416" t="str">
        <f t="shared" si="342"/>
        <v/>
      </c>
      <c r="CB502" s="416" t="str">
        <f t="shared" si="343"/>
        <v/>
      </c>
      <c r="CC502" s="416" t="str">
        <f t="shared" si="344"/>
        <v/>
      </c>
      <c r="CD502" s="416" t="str">
        <f t="shared" si="345"/>
        <v/>
      </c>
      <c r="CE502" s="416" t="str">
        <f t="shared" si="346"/>
        <v/>
      </c>
      <c r="CF502" s="416" t="str">
        <f t="shared" si="347"/>
        <v/>
      </c>
      <c r="CG502" s="416" t="str">
        <f t="shared" si="348"/>
        <v/>
      </c>
      <c r="CH502" s="416" t="str">
        <f t="shared" si="349"/>
        <v/>
      </c>
      <c r="CI502" s="416" t="str">
        <f t="shared" si="350"/>
        <v/>
      </c>
      <c r="CJ502" s="416" t="str">
        <f t="shared" si="351"/>
        <v/>
      </c>
      <c r="CK502" s="416" t="str">
        <f t="shared" si="352"/>
        <v/>
      </c>
    </row>
    <row r="503" spans="6:89">
      <c r="F503" s="3" t="e">
        <f t="shared" si="312"/>
        <v>#VALUE!</v>
      </c>
      <c r="G503" s="3" t="e">
        <f t="shared" si="353"/>
        <v>#VALUE!</v>
      </c>
      <c r="H503" s="50" t="e">
        <f t="shared" si="354"/>
        <v>#VALUE!</v>
      </c>
      <c r="I503" s="50" t="e">
        <f t="shared" si="355"/>
        <v>#VALUE!</v>
      </c>
      <c r="J503" s="3" t="e" cm="1">
        <f t="array" ref="J503">_xlfn.TEXTSPLIT(I503,CHAR(10),,TRUE,0)</f>
        <v>#VALUE!</v>
      </c>
      <c r="AX503" s="416" t="e">
        <f t="shared" si="313"/>
        <v>#VALUE!</v>
      </c>
      <c r="AY503" s="416" t="str">
        <f t="shared" si="314"/>
        <v/>
      </c>
      <c r="AZ503" s="416" t="str">
        <f t="shared" si="315"/>
        <v/>
      </c>
      <c r="BA503" s="416" t="str">
        <f t="shared" si="316"/>
        <v/>
      </c>
      <c r="BB503" s="416" t="str">
        <f t="shared" si="317"/>
        <v/>
      </c>
      <c r="BC503" s="416" t="str">
        <f t="shared" si="318"/>
        <v/>
      </c>
      <c r="BD503" s="416" t="str">
        <f t="shared" si="319"/>
        <v/>
      </c>
      <c r="BE503" s="416" t="str">
        <f t="shared" si="320"/>
        <v/>
      </c>
      <c r="BF503" s="416" t="str">
        <f t="shared" si="321"/>
        <v/>
      </c>
      <c r="BG503" s="416" t="str">
        <f t="shared" si="322"/>
        <v/>
      </c>
      <c r="BH503" s="416" t="str">
        <f t="shared" si="323"/>
        <v/>
      </c>
      <c r="BI503" s="416" t="str">
        <f t="shared" si="324"/>
        <v/>
      </c>
      <c r="BJ503" s="416" t="str">
        <f t="shared" si="325"/>
        <v/>
      </c>
      <c r="BK503" s="416" t="str">
        <f t="shared" si="326"/>
        <v/>
      </c>
      <c r="BL503" s="416" t="str">
        <f t="shared" si="327"/>
        <v/>
      </c>
      <c r="BM503" s="416" t="str">
        <f t="shared" si="328"/>
        <v/>
      </c>
      <c r="BN503" s="416" t="str">
        <f t="shared" si="329"/>
        <v/>
      </c>
      <c r="BO503" s="416" t="str">
        <f t="shared" si="330"/>
        <v/>
      </c>
      <c r="BP503" s="416" t="str">
        <f t="shared" si="331"/>
        <v/>
      </c>
      <c r="BQ503" s="416" t="str">
        <f t="shared" si="332"/>
        <v/>
      </c>
      <c r="BR503" s="416" t="str">
        <f t="shared" si="333"/>
        <v/>
      </c>
      <c r="BS503" s="416" t="str">
        <f t="shared" si="334"/>
        <v/>
      </c>
      <c r="BT503" s="416" t="str">
        <f t="shared" si="335"/>
        <v/>
      </c>
      <c r="BU503" s="416" t="str">
        <f t="shared" si="336"/>
        <v/>
      </c>
      <c r="BV503" s="416" t="str">
        <f t="shared" si="337"/>
        <v/>
      </c>
      <c r="BW503" s="416" t="str">
        <f t="shared" si="338"/>
        <v/>
      </c>
      <c r="BX503" s="416" t="str">
        <f t="shared" si="339"/>
        <v/>
      </c>
      <c r="BY503" s="416" t="str">
        <f t="shared" si="340"/>
        <v/>
      </c>
      <c r="BZ503" s="416" t="str">
        <f t="shared" si="341"/>
        <v/>
      </c>
      <c r="CA503" s="416" t="str">
        <f t="shared" si="342"/>
        <v/>
      </c>
      <c r="CB503" s="416" t="str">
        <f t="shared" si="343"/>
        <v/>
      </c>
      <c r="CC503" s="416" t="str">
        <f t="shared" si="344"/>
        <v/>
      </c>
      <c r="CD503" s="416" t="str">
        <f t="shared" si="345"/>
        <v/>
      </c>
      <c r="CE503" s="416" t="str">
        <f t="shared" si="346"/>
        <v/>
      </c>
      <c r="CF503" s="416" t="str">
        <f t="shared" si="347"/>
        <v/>
      </c>
      <c r="CG503" s="416" t="str">
        <f t="shared" si="348"/>
        <v/>
      </c>
      <c r="CH503" s="416" t="str">
        <f t="shared" si="349"/>
        <v/>
      </c>
      <c r="CI503" s="416" t="str">
        <f t="shared" si="350"/>
        <v/>
      </c>
      <c r="CJ503" s="416" t="str">
        <f t="shared" si="351"/>
        <v/>
      </c>
      <c r="CK503" s="416" t="str">
        <f t="shared" si="352"/>
        <v/>
      </c>
    </row>
    <row r="504" spans="6:89" s="419" customFormat="1">
      <c r="I504" s="418"/>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C5F293-1786-4BD6-8B52-72E96E873C15}">
  <dimension ref="A1:U20004"/>
  <sheetViews>
    <sheetView topLeftCell="F1" workbookViewId="0">
      <selection activeCell="U4" sqref="U4"/>
    </sheetView>
  </sheetViews>
  <sheetFormatPr defaultRowHeight="13.5" customHeight="1"/>
  <cols>
    <col min="2" max="4" width="22.375" customWidth="1"/>
    <col min="5" max="5" width="21.625" customWidth="1"/>
    <col min="10" max="10" width="22.125" customWidth="1"/>
    <col min="14" max="14" width="31.125" customWidth="1"/>
  </cols>
  <sheetData>
    <row r="1" spans="1:21">
      <c r="A1" s="3"/>
      <c r="B1" s="3"/>
      <c r="C1" s="3"/>
      <c r="D1" s="3"/>
    </row>
    <row r="2" spans="1:21">
      <c r="A2" s="3" t="s">
        <v>150</v>
      </c>
      <c r="B2" s="3"/>
      <c r="C2" s="3"/>
      <c r="D2" s="3"/>
    </row>
    <row r="3" spans="1:21" ht="33">
      <c r="A3" s="36" t="s">
        <v>152</v>
      </c>
      <c r="B3" s="36" t="s">
        <v>153</v>
      </c>
      <c r="C3" s="36" t="s">
        <v>159</v>
      </c>
      <c r="D3" s="36" t="s">
        <v>160</v>
      </c>
      <c r="E3" s="420" t="s">
        <v>161</v>
      </c>
      <c r="F3" s="420" t="s">
        <v>157</v>
      </c>
      <c r="G3" s="393" t="s">
        <v>162</v>
      </c>
      <c r="H3" t="s">
        <v>156</v>
      </c>
      <c r="I3" t="s">
        <v>155</v>
      </c>
      <c r="J3" s="36" t="s">
        <v>163</v>
      </c>
      <c r="K3" s="420" t="s">
        <v>164</v>
      </c>
      <c r="L3" s="420" t="s">
        <v>165</v>
      </c>
      <c r="M3" s="393"/>
      <c r="N3" s="432" t="s">
        <v>149</v>
      </c>
      <c r="O3" s="432" t="s">
        <v>136</v>
      </c>
      <c r="P3" s="432" t="s">
        <v>157</v>
      </c>
      <c r="Q3" s="432" t="s">
        <v>156</v>
      </c>
      <c r="R3" s="432"/>
      <c r="S3" s="432"/>
      <c r="T3" s="432" t="s">
        <v>166</v>
      </c>
      <c r="U3" t="s">
        <v>167</v>
      </c>
    </row>
    <row r="4" spans="1:21">
      <c r="B4" t="str" cm="1">
        <f t="array" ref="B4:B20003">_xlfn.VSTACK(productData!$AX$4:$AX$503,productData!$AY$4:$AY$503,productData!$AZ$4:$AZ$503,productData!$BA$4:$BA$503,productData!$BB$4:$BB$503,productData!$BC$4:$BC$503,productData!$BD$4:$BD$503,productData!$BE$4:$BE$503,productData!$BF$4:$BF$503,productData!$BG$4:$BG$503,productData!$BH$4:$BH$503,productData!$BI$4:$BI$503,productData!$BJ$4:$BJ$503,productData!$BK$4:$BK$503,productData!$BL$4:$BL$503,productData!$BM$4:$BM$503,productData!$BN$4:$BN$503,productData!$BO$4:$BO$503,productData!$BP$4:$BP$503,productData!$BQ$4:$BQ$503,productData!$BR$4:$BR$503,productData!$BS$4:$BS$503,productData!$BT$4:$BT$503,productData!$BU$4:$BU$503,productData!$BV$4:$BV$503,productData!$BW$4:$BW$503,productData!$BX$4:$BX$503,productData!$BY$4:$BY$503,productData!$BZ$4:$BZ$503,productData!$CA$4:$CA$503,productData!$CB$4:$CB$503,productData!$CC$4:$CC$503,productData!$CD$4:$CD$503,productData!$CE$4:$CE$503,productData!$CF$4:$CF$503,productData!$CG$4:$CG$503,productData!$CH$4:$CH$503,productData!$CI$4:$CI$503,productData!$CJ$4:$CJ$503,productData!$CK$4:$CK$503)</f>
        <v>WSLRW-AG-01|2|3\WSLRW-AG</v>
      </c>
      <c r="C4" t="str">
        <f>IFERROR(B4,"")</f>
        <v>WSLRW-AG-01|2|3\WSLRW-AG</v>
      </c>
      <c r="D4" t="str" cm="1">
        <f t="array" ref="D4:D430">_xlfn._xlws.SORT(_xlfn._xlws.FILTER($C$4:$C$20003,$C$4:$C$20003&lt;&gt;""))</f>
        <v>CAP10CNR1000F|NA|2\MBRTU-CAP10CN</v>
      </c>
      <c r="E4" t="str" cm="1">
        <f t="array" ref="E4:G4">IF(D4="","",_xlfn.TEXTSPLIT(D4,"|"))</f>
        <v>CAP10CNR1000F</v>
      </c>
      <c r="F4" t="str">
        <v>NA</v>
      </c>
      <c r="G4" t="str">
        <v>2\MBRTU-CAP10CN</v>
      </c>
      <c r="H4" t="str" cm="1">
        <f t="array" ref="H4:I4">IF(G4="","",_xlfn.TEXTSPLIT(G4,"\"))</f>
        <v>2</v>
      </c>
      <c r="I4" t="str">
        <v>MBRTU-CAP10CN</v>
      </c>
      <c r="J4" t="str" cm="1">
        <f t="array" ref="J4:J248">_xlfn.UNIQUE(E4:E1003,FALSE,FALSE)</f>
        <v>CAP10CNR1000F</v>
      </c>
      <c r="K4" t="str">
        <f>IFERROR(SEARCH(MAIN!$C$3,J4,1),"")</f>
        <v/>
      </c>
      <c r="L4" t="str" cm="1">
        <f t="array" ref="L4">_xlfn._xlws.FILTER(J4:J1003,K4:K1003&lt;&gt;"")</f>
        <v>WSLRW-MA-21</v>
      </c>
      <c r="N4" t="str" cm="1">
        <f t="array" ref="N4:N5">_xlfn._xlws.FILTER(itemCode!D4:D1003,itemCode!E4:E1003=MAIN!$C$3,"na")</f>
        <v>WSLRW-MA-21|1|1\WSLRW-MA</v>
      </c>
      <c r="O4" t="str" cm="1">
        <f t="array" ref="O4:Q4">IF(N4="","",_xlfn.TEXTSPLIT(N4,"|"))</f>
        <v>WSLRW-MA-21</v>
      </c>
      <c r="P4" t="str">
        <v>1</v>
      </c>
      <c r="Q4" t="str">
        <v>1\WSLRW-MA</v>
      </c>
      <c r="R4" t="str" cm="1">
        <f t="array" ref="R4:S4">IF(Q4="","",_xlfn.TEXTSPLIT(Q4,"\"))</f>
        <v>1</v>
      </c>
      <c r="S4" t="str">
        <v>WSLRW-MA</v>
      </c>
      <c r="T4">
        <f>IF(R4="","",VALUE(R4))</f>
        <v>1</v>
      </c>
      <c r="U4">
        <f>MAX(T4:T103)</f>
        <v>2</v>
      </c>
    </row>
    <row r="5" spans="1:21">
      <c r="B5" t="str">
        <v>WSLRW-AG-01|2|4\WSLRW-AG</v>
      </c>
      <c r="C5" t="str">
        <f t="shared" ref="C5:C68" si="0">IFERROR(B5,"")</f>
        <v>WSLRW-AG-01|2|4\WSLRW-AG</v>
      </c>
      <c r="D5" t="str">
        <v>CAP10CNR1500F|NA|2\MBRTU-CAP10CN</v>
      </c>
      <c r="E5" t="str" cm="1">
        <f t="array" ref="E5:G5">IF(D5="","",_xlfn.TEXTSPLIT(D5,"|"))</f>
        <v>CAP10CNR1500F</v>
      </c>
      <c r="F5" t="str">
        <v>NA</v>
      </c>
      <c r="G5" t="str">
        <v>2\MBRTU-CAP10CN</v>
      </c>
      <c r="H5" t="str" cm="1">
        <f t="array" ref="H5:I5">IF(G5="","",_xlfn.TEXTSPLIT(G5,"\"))</f>
        <v>2</v>
      </c>
      <c r="I5" t="str">
        <v>MBRTU-CAP10CN</v>
      </c>
      <c r="J5" t="str">
        <v>CAP10CNR1500F</v>
      </c>
      <c r="K5" t="str">
        <f>IFERROR(SEARCH(MAIN!$C$3,J5,1),"")</f>
        <v/>
      </c>
      <c r="N5" t="str">
        <v>WSLRW-MA-21|1|2\WSLRW-MA</v>
      </c>
      <c r="O5" t="str" cm="1">
        <f t="array" ref="O5:Q5">IF(N5="","",_xlfn.TEXTSPLIT(N5,"|"))</f>
        <v>WSLRW-MA-21</v>
      </c>
      <c r="P5" t="str">
        <v>1</v>
      </c>
      <c r="Q5" t="str">
        <v>2\WSLRW-MA</v>
      </c>
      <c r="R5" t="str" cm="1">
        <f t="array" ref="R5:S5">IF(Q5="","",_xlfn.TEXTSPLIT(Q5,"\"))</f>
        <v>2</v>
      </c>
      <c r="S5" t="str">
        <v>WSLRW-MA</v>
      </c>
      <c r="T5">
        <f t="shared" ref="T5:T37" si="1">IF(R5="","",VALUE(R5))</f>
        <v>2</v>
      </c>
    </row>
    <row r="6" spans="1:21">
      <c r="B6" t="str">
        <v>WSLRW-G4-CL2-20-01|2|2\WSLRW-G4</v>
      </c>
      <c r="C6" t="str">
        <f t="shared" si="0"/>
        <v>WSLRW-G4-CL2-20-01|2|2\WSLRW-G4</v>
      </c>
      <c r="D6" t="str">
        <v>DRD-LRW-PHSOIL|1|1\WSLRW-PH100</v>
      </c>
      <c r="E6" t="str" cm="1">
        <f t="array" ref="E6:G6">IF(D6="","",_xlfn.TEXTSPLIT(D6,"|"))</f>
        <v>DRD-LRW-PHSOIL</v>
      </c>
      <c r="F6" t="str">
        <v>1</v>
      </c>
      <c r="G6" t="str">
        <v>1\WSLRW-PH100</v>
      </c>
      <c r="H6" t="str" cm="1">
        <f t="array" ref="H6:I6">IF(G6="","",_xlfn.TEXTSPLIT(G6,"\"))</f>
        <v>1</v>
      </c>
      <c r="I6" t="str">
        <v>WSLRW-PH100</v>
      </c>
      <c r="J6" t="str">
        <v>DRD-LRW-PHSOIL</v>
      </c>
      <c r="K6" t="str">
        <f>IFERROR(SEARCH(MAIN!$C$3,J6,1),"")</f>
        <v/>
      </c>
      <c r="O6" t="str" cm="1">
        <f t="array" ref="O6">IF(N6="","",_xlfn.TEXTSPLIT(N6,"|"))</f>
        <v/>
      </c>
      <c r="R6" t="str" cm="1">
        <f t="array" ref="R6">IF(Q6="","",_xlfn.TEXTSPLIT(Q6,"\"))</f>
        <v/>
      </c>
      <c r="T6" t="str">
        <f t="shared" si="1"/>
        <v/>
      </c>
    </row>
    <row r="7" spans="1:21">
      <c r="B7" t="str">
        <v>WSLRW-SMT-07|2|2\WSLRW-SMT07</v>
      </c>
      <c r="C7" t="str">
        <f t="shared" si="0"/>
        <v>WSLRW-SMT-07|2|2\WSLRW-SMT07</v>
      </c>
      <c r="D7" t="str">
        <v>LFC128-2|NA|1.2\MBRTU-LFC128</v>
      </c>
      <c r="E7" t="str" cm="1">
        <f t="array" ref="E7:G7">IF(D7="","",_xlfn.TEXTSPLIT(D7,"|"))</f>
        <v>LFC128-2</v>
      </c>
      <c r="F7" t="str">
        <v>NA</v>
      </c>
      <c r="G7" t="str">
        <v>1.2\MBRTU-LFC128</v>
      </c>
      <c r="H7" t="str" cm="1">
        <f t="array" ref="H7:I7">IF(G7="","",_xlfn.TEXTSPLIT(G7,"\"))</f>
        <v>1.2</v>
      </c>
      <c r="I7" t="str">
        <v>MBRTU-LFC128</v>
      </c>
      <c r="J7" t="str">
        <v>LFC128-2</v>
      </c>
      <c r="K7" t="str">
        <f>IFERROR(SEARCH(MAIN!$C$3,J7,1),"")</f>
        <v/>
      </c>
      <c r="O7" t="str" cm="1">
        <f t="array" ref="O7">IF(N7="","",_xlfn.TEXTSPLIT(N7,"|"))</f>
        <v/>
      </c>
      <c r="R7" t="str" cm="1">
        <f t="array" ref="R7">IF(Q7="","",_xlfn.TEXTSPLIT(Q7,"\"))</f>
        <v/>
      </c>
      <c r="T7" t="str">
        <f t="shared" si="1"/>
        <v/>
      </c>
    </row>
    <row r="8" spans="1:21">
      <c r="B8" t="str">
        <v>WSLRW-CAP10-1000|2|2\WSLRW-CAP10</v>
      </c>
      <c r="C8" t="str">
        <f t="shared" si="0"/>
        <v>WSLRW-CAP10-1000|2|2\WSLRW-CAP10</v>
      </c>
      <c r="D8" t="str">
        <v>MBRTU-ATE-01|NA|7\MBRTU-ATE</v>
      </c>
      <c r="E8" t="str" cm="1">
        <f t="array" ref="E8:G8">IF(D8="","",_xlfn.TEXTSPLIT(D8,"|"))</f>
        <v>MBRTU-ATE-01</v>
      </c>
      <c r="F8" t="str">
        <v>NA</v>
      </c>
      <c r="G8" t="str">
        <v>7\MBRTU-ATE</v>
      </c>
      <c r="H8" t="str" cm="1">
        <f t="array" ref="H8:I8">IF(G8="","",_xlfn.TEXTSPLIT(G8,"\"))</f>
        <v>7</v>
      </c>
      <c r="I8" t="str">
        <v>MBRTU-ATE</v>
      </c>
      <c r="J8" t="str">
        <v>MBRTU-ATE-01</v>
      </c>
      <c r="K8" t="str">
        <f>IFERROR(SEARCH(MAIN!$C$3,J8,1),"")</f>
        <v/>
      </c>
      <c r="O8" t="str" cm="1">
        <f t="array" ref="O8">IF(N8="","",_xlfn.TEXTSPLIT(N8,"|"))</f>
        <v/>
      </c>
      <c r="R8" t="str" cm="1">
        <f t="array" ref="R8">IF(Q8="","",_xlfn.TEXTSPLIT(Q8,"\"))</f>
        <v/>
      </c>
      <c r="T8" t="str">
        <f t="shared" si="1"/>
        <v/>
      </c>
    </row>
    <row r="9" spans="1:21">
      <c r="B9" t="str">
        <v>WSLRW-LSL-50|1|1\WSLRW-LSL</v>
      </c>
      <c r="C9" t="str">
        <f t="shared" si="0"/>
        <v>WSLRW-LSL-50|1|1\WSLRW-LSL</v>
      </c>
      <c r="D9" t="str">
        <v>MBRTU-ATH-11|NA|7\MBRTU-ATH</v>
      </c>
      <c r="E9" t="str" cm="1">
        <f t="array" ref="E9:G9">IF(D9="","",_xlfn.TEXTSPLIT(D9,"|"))</f>
        <v>MBRTU-ATH-11</v>
      </c>
      <c r="F9" t="str">
        <v>NA</v>
      </c>
      <c r="G9" t="str">
        <v>7\MBRTU-ATH</v>
      </c>
      <c r="H9" t="str" cm="1">
        <f t="array" ref="H9:I9">IF(G9="","",_xlfn.TEXTSPLIT(G9,"\"))</f>
        <v>7</v>
      </c>
      <c r="I9" t="str">
        <v>MBRTU-ATH</v>
      </c>
      <c r="J9" t="str">
        <v>MBRTU-ATH-11</v>
      </c>
      <c r="K9" t="str">
        <f>IFERROR(SEARCH(MAIN!$C$3,J9,1),"")</f>
        <v/>
      </c>
      <c r="O9" t="str" cm="1">
        <f t="array" ref="O9">IF(N9="","",_xlfn.TEXTSPLIT(N9,"|"))</f>
        <v/>
      </c>
      <c r="R9" t="str" cm="1">
        <f t="array" ref="R9">IF(Q9="","",_xlfn.TEXTSPLIT(Q9,"\"))</f>
        <v/>
      </c>
      <c r="T9" t="str">
        <f t="shared" si="1"/>
        <v/>
      </c>
    </row>
    <row r="10" spans="1:21">
      <c r="B10" t="str">
        <v>WSLRW-ULB-01|2|2\WSLRW-ULB</v>
      </c>
      <c r="C10" t="str">
        <f t="shared" si="0"/>
        <v>WSLRW-ULB-01|2|2\WSLRW-ULB</v>
      </c>
      <c r="D10" t="str">
        <v>MBRTU-ATH-11IR|NA|7\MBRTU-ATH</v>
      </c>
      <c r="E10" t="str" cm="1">
        <f t="array" ref="E10:G10">IF(D10="","",_xlfn.TEXTSPLIT(D10,"|"))</f>
        <v>MBRTU-ATH-11IR</v>
      </c>
      <c r="F10" t="str">
        <v>NA</v>
      </c>
      <c r="G10" t="str">
        <v>7\MBRTU-ATH</v>
      </c>
      <c r="H10" t="str" cm="1">
        <f t="array" ref="H10:I10">IF(G10="","",_xlfn.TEXTSPLIT(G10,"\"))</f>
        <v>7</v>
      </c>
      <c r="I10" t="str">
        <v>MBRTU-ATH</v>
      </c>
      <c r="J10" t="str">
        <v>MBRTU-ATH-11IR</v>
      </c>
      <c r="K10" t="str">
        <f>IFERROR(SEARCH(MAIN!$C$3,J10,1),"")</f>
        <v/>
      </c>
      <c r="O10" t="str" cm="1">
        <f t="array" ref="O10">IF(N10="","",_xlfn.TEXTSPLIT(N10,"|"))</f>
        <v/>
      </c>
      <c r="R10" t="str" cm="1">
        <f t="array" ref="R10">IF(Q10="","",_xlfn.TEXTSPLIT(Q10,"\"))</f>
        <v/>
      </c>
      <c r="T10" t="str">
        <f t="shared" si="1"/>
        <v/>
      </c>
    </row>
    <row r="11" spans="1:21">
      <c r="B11" t="str">
        <v>WSLRW-ULC-01|2|2\WSLRW-ULC</v>
      </c>
      <c r="C11" t="str">
        <f t="shared" si="0"/>
        <v>WSLRW-ULC-01|2|2\WSLRW-ULC</v>
      </c>
      <c r="D11" t="str">
        <v>MBRTU-ATH-15|NA|7\MBRTU-ATH</v>
      </c>
      <c r="E11" t="str" cm="1">
        <f t="array" ref="E11:G11">IF(D11="","",_xlfn.TEXTSPLIT(D11,"|"))</f>
        <v>MBRTU-ATH-15</v>
      </c>
      <c r="F11" t="str">
        <v>NA</v>
      </c>
      <c r="G11" t="str">
        <v>7\MBRTU-ATH</v>
      </c>
      <c r="H11" t="str" cm="1">
        <f t="array" ref="H11:I11">IF(G11="","",_xlfn.TEXTSPLIT(G11,"\"))</f>
        <v>7</v>
      </c>
      <c r="I11" t="str">
        <v>MBRTU-ATH</v>
      </c>
      <c r="J11" t="str">
        <v>MBRTU-ATH-15</v>
      </c>
      <c r="K11" t="str">
        <f>IFERROR(SEARCH(MAIN!$C$3,J11,1),"")</f>
        <v/>
      </c>
      <c r="O11" t="str" cm="1">
        <f t="array" ref="O11">IF(N11="","",_xlfn.TEXTSPLIT(N11,"|"))</f>
        <v/>
      </c>
      <c r="R11" t="str" cm="1">
        <f t="array" ref="R11">IF(Q11="","",_xlfn.TEXTSPLIT(Q11,"\"))</f>
        <v/>
      </c>
      <c r="T11" t="str">
        <f t="shared" si="1"/>
        <v/>
      </c>
    </row>
    <row r="12" spans="1:21">
      <c r="B12" t="str">
        <v>WSLRW-LPC-01|2|2\WSLRW-LPC</v>
      </c>
      <c r="C12" t="str">
        <f t="shared" si="0"/>
        <v>WSLRW-LPC-01|2|2\WSLRW-LPC</v>
      </c>
      <c r="D12" t="str">
        <v>MBRTU-ATH-15-250|NA|7\MBRTU-ATH</v>
      </c>
      <c r="E12" t="str" cm="1">
        <f t="array" ref="E12:G12">IF(D12="","",_xlfn.TEXTSPLIT(D12,"|"))</f>
        <v>MBRTU-ATH-15-250</v>
      </c>
      <c r="F12" t="str">
        <v>NA</v>
      </c>
      <c r="G12" t="str">
        <v>7\MBRTU-ATH</v>
      </c>
      <c r="H12" t="str" cm="1">
        <f t="array" ref="H12:I12">IF(G12="","",_xlfn.TEXTSPLIT(G12,"\"))</f>
        <v>7</v>
      </c>
      <c r="I12" t="str">
        <v>MBRTU-ATH</v>
      </c>
      <c r="J12" t="str">
        <v>MBRTU-ATH-15-250</v>
      </c>
      <c r="K12" t="str">
        <f>IFERROR(SEARCH(MAIN!$C$3,J12,1),"")</f>
        <v/>
      </c>
      <c r="O12" t="str" cm="1">
        <f t="array" ref="O12">IF(N12="","",_xlfn.TEXTSPLIT(N12,"|"))</f>
        <v/>
      </c>
      <c r="R12" t="str" cm="1">
        <f t="array" ref="R12">IF(Q12="","",_xlfn.TEXTSPLIT(Q12,"\"))</f>
        <v/>
      </c>
      <c r="T12" t="str">
        <f t="shared" si="1"/>
        <v/>
      </c>
    </row>
    <row r="13" spans="1:21">
      <c r="B13" t="str">
        <v>WSLRW-V1A|2|2\WSLRW-V1A</v>
      </c>
      <c r="C13" t="str">
        <f t="shared" si="0"/>
        <v>WSLRW-V1A|2|2\WSLRW-V1A</v>
      </c>
      <c r="D13" t="str">
        <v>MBRTU-MFM384RC-01|1|1\MBRTU-MFM384RC</v>
      </c>
      <c r="E13" t="str" cm="1">
        <f t="array" ref="E13:G13">IF(D13="","",_xlfn.TEXTSPLIT(D13,"|"))</f>
        <v>MBRTU-MFM384RC-01</v>
      </c>
      <c r="F13" t="str">
        <v>1</v>
      </c>
      <c r="G13" t="str">
        <v>1\MBRTU-MFM384RC</v>
      </c>
      <c r="H13" t="str" cm="1">
        <f t="array" ref="H13:I13">IF(G13="","",_xlfn.TEXTSPLIT(G13,"\"))</f>
        <v>1</v>
      </c>
      <c r="I13" t="str">
        <v>MBRTU-MFM384RC</v>
      </c>
      <c r="J13" t="str">
        <v>MBRTU-MFM384RC-01</v>
      </c>
      <c r="K13" t="str">
        <f>IFERROR(SEARCH(MAIN!$C$3,J13,1),"")</f>
        <v/>
      </c>
      <c r="O13" t="str" cm="1">
        <f t="array" ref="O13">IF(N13="","",_xlfn.TEXTSPLIT(N13,"|"))</f>
        <v/>
      </c>
      <c r="R13" t="str" cm="1">
        <f t="array" ref="R13">IF(Q13="","",_xlfn.TEXTSPLIT(Q13,"\"))</f>
        <v/>
      </c>
      <c r="T13" t="str">
        <f t="shared" si="1"/>
        <v/>
      </c>
    </row>
    <row r="14" spans="1:21">
      <c r="B14" t="str">
        <v>WSLRW-ATH-11|1|2\WSLRW-ATH</v>
      </c>
      <c r="C14" t="str">
        <f t="shared" si="0"/>
        <v>WSLRW-ATH-11|1|2\WSLRW-ATH</v>
      </c>
      <c r="D14" t="str">
        <v>MBRTU-MINIELCOR|1|1\MBRTU-MINIELCOR</v>
      </c>
      <c r="E14" t="str" cm="1">
        <f t="array" ref="E14:G14">IF(D14="","",_xlfn.TEXTSPLIT(D14,"|"))</f>
        <v>MBRTU-MINIELCOR</v>
      </c>
      <c r="F14" t="str">
        <v>1</v>
      </c>
      <c r="G14" t="str">
        <v>1\MBRTU-MINIELCOR</v>
      </c>
      <c r="H14" t="str" cm="1">
        <f t="array" ref="H14:I14">IF(G14="","",_xlfn.TEXTSPLIT(G14,"\"))</f>
        <v>1</v>
      </c>
      <c r="I14" t="str">
        <v>MBRTU-MINIELCOR</v>
      </c>
      <c r="J14" t="str">
        <v>MBRTU-MINIELCOR</v>
      </c>
      <c r="K14" t="str">
        <f>IFERROR(SEARCH(MAIN!$C$3,J14,1),"")</f>
        <v/>
      </c>
      <c r="O14" t="str" cm="1">
        <f t="array" ref="O14">IF(N14="","",_xlfn.TEXTSPLIT(N14,"|"))</f>
        <v/>
      </c>
      <c r="R14" t="str" cm="1">
        <f t="array" ref="R14">IF(Q14="","",_xlfn.TEXTSPLIT(Q14,"\"))</f>
        <v/>
      </c>
      <c r="T14" t="str">
        <f t="shared" si="1"/>
        <v/>
      </c>
    </row>
    <row r="15" spans="1:21">
      <c r="B15" t="str">
        <v>WSLRW-G4-CL2-20-01|2|3\WSLRW-G4</v>
      </c>
      <c r="C15" t="str">
        <f t="shared" si="0"/>
        <v>WSLRW-G4-CL2-20-01|2|3\WSLRW-G4</v>
      </c>
      <c r="D15" t="str">
        <v>MBRTU-ND31LITE-01|1|1\MBRTU-ND31LITE</v>
      </c>
      <c r="E15" t="str" cm="1">
        <f t="array" ref="E15:G15">IF(D15="","",_xlfn.TEXTSPLIT(D15,"|"))</f>
        <v>MBRTU-ND31LITE-01</v>
      </c>
      <c r="F15" t="str">
        <v>1</v>
      </c>
      <c r="G15" t="str">
        <v>1\MBRTU-ND31LITE</v>
      </c>
      <c r="H15" t="str" cm="1">
        <f t="array" ref="H15:I15">IF(G15="","",_xlfn.TEXTSPLIT(G15,"\"))</f>
        <v>1</v>
      </c>
      <c r="I15" t="str">
        <v>MBRTU-ND31LITE</v>
      </c>
      <c r="J15" t="str">
        <v>MBRTU-ND31LITE-01</v>
      </c>
      <c r="K15" t="str">
        <f>IFERROR(SEARCH(MAIN!$C$3,J15,1),"")</f>
        <v/>
      </c>
      <c r="O15" t="str" cm="1">
        <f t="array" ref="O15">IF(N15="","",_xlfn.TEXTSPLIT(N15,"|"))</f>
        <v/>
      </c>
      <c r="R15" t="str" cm="1">
        <f t="array" ref="R15">IF(Q15="","",_xlfn.TEXTSPLIT(Q15,"\"))</f>
        <v/>
      </c>
      <c r="T15" t="str">
        <f t="shared" si="1"/>
        <v/>
      </c>
    </row>
    <row r="16" spans="1:21">
      <c r="B16" t="str">
        <v>WSLRW-G4-CL2-20-01|2|4\WSLRW-G4</v>
      </c>
      <c r="C16" t="str">
        <f t="shared" si="0"/>
        <v>WSLRW-G4-CL2-20-01|2|4\WSLRW-G4</v>
      </c>
      <c r="D16" t="str">
        <v>MBRTU-PM710-1|1|1\MBRTU-PM710</v>
      </c>
      <c r="E16" t="str" cm="1">
        <f t="array" ref="E16:G16">IF(D16="","",_xlfn.TEXTSPLIT(D16,"|"))</f>
        <v>MBRTU-PM710-1</v>
      </c>
      <c r="F16" t="str">
        <v>1</v>
      </c>
      <c r="G16" t="str">
        <v>1\MBRTU-PM710</v>
      </c>
      <c r="H16" t="str" cm="1">
        <f t="array" ref="H16:I16">IF(G16="","",_xlfn.TEXTSPLIT(G16,"\"))</f>
        <v>1</v>
      </c>
      <c r="I16" t="str">
        <v>MBRTU-PM710</v>
      </c>
      <c r="J16" t="str">
        <v>MBRTU-PM710-1</v>
      </c>
      <c r="K16" t="str">
        <f>IFERROR(SEARCH(MAIN!$C$3,J16,1),"")</f>
        <v/>
      </c>
      <c r="O16" t="str" cm="1">
        <f t="array" ref="O16">IF(N16="","",_xlfn.TEXTSPLIT(N16,"|"))</f>
        <v/>
      </c>
      <c r="R16" t="str" cm="1">
        <f t="array" ref="R16">IF(Q16="","",_xlfn.TEXTSPLIT(Q16,"\"))</f>
        <v/>
      </c>
      <c r="T16" t="str">
        <f t="shared" si="1"/>
        <v/>
      </c>
    </row>
    <row r="17" spans="2:20">
      <c r="B17" t="str">
        <v>WSLRW-AG-01|2|5\WSLRW-AG</v>
      </c>
      <c r="C17" t="str">
        <f t="shared" si="0"/>
        <v>WSLRW-AG-01|2|5\WSLRW-AG</v>
      </c>
      <c r="D17" t="str">
        <v>MBRTU-PPS-VLOG-050|NA|7\MBRTU-PPS</v>
      </c>
      <c r="E17" t="str" cm="1">
        <f t="array" ref="E17:G17">IF(D17="","",_xlfn.TEXTSPLIT(D17,"|"))</f>
        <v>MBRTU-PPS-VLOG-050</v>
      </c>
      <c r="F17" t="str">
        <v>NA</v>
      </c>
      <c r="G17" t="str">
        <v>7\MBRTU-PPS</v>
      </c>
      <c r="H17" t="str" cm="1">
        <f t="array" ref="H17:I17">IF(G17="","",_xlfn.TEXTSPLIT(G17,"\"))</f>
        <v>7</v>
      </c>
      <c r="I17" t="str">
        <v>MBRTU-PPS</v>
      </c>
      <c r="J17" t="str">
        <v>MBRTU-PPS-VLOG-050</v>
      </c>
      <c r="K17" t="str">
        <f>IFERROR(SEARCH(MAIN!$C$3,J17,1),"")</f>
        <v/>
      </c>
      <c r="O17" t="str" cm="1">
        <f t="array" ref="O17">IF(N17="","",_xlfn.TEXTSPLIT(N17,"|"))</f>
        <v/>
      </c>
      <c r="R17" t="str" cm="1">
        <f t="array" ref="R17">IF(Q17="","",_xlfn.TEXTSPLIT(Q17,"\"))</f>
        <v/>
      </c>
      <c r="T17" t="str">
        <f t="shared" si="1"/>
        <v/>
      </c>
    </row>
    <row r="18" spans="2:20">
      <c r="B18" t="str">
        <v>WSLRW-DI-12|1|1\WSLRW-DI</v>
      </c>
      <c r="C18" t="str">
        <f t="shared" si="0"/>
        <v>WSLRW-DI-12|1|1\WSLRW-DI</v>
      </c>
      <c r="D18" t="str">
        <v>MBRTU-UW-1|1|1\MBRTU-UW</v>
      </c>
      <c r="E18" t="str" cm="1">
        <f t="array" ref="E18:G18">IF(D18="","",_xlfn.TEXTSPLIT(D18,"|"))</f>
        <v>MBRTU-UW-1</v>
      </c>
      <c r="F18" t="str">
        <v>1</v>
      </c>
      <c r="G18" t="str">
        <v>1\MBRTU-UW</v>
      </c>
      <c r="H18" t="str" cm="1">
        <f t="array" ref="H18:I18">IF(G18="","",_xlfn.TEXTSPLIT(G18,"\"))</f>
        <v>1</v>
      </c>
      <c r="I18" t="str">
        <v>MBRTU-UW</v>
      </c>
      <c r="J18" t="str">
        <v>MBRTU-UW-1</v>
      </c>
      <c r="K18" t="str">
        <f>IFERROR(SEARCH(MAIN!$C$3,J18,1),"")</f>
        <v/>
      </c>
      <c r="O18" t="str" cm="1">
        <f t="array" ref="O18">IF(N18="","",_xlfn.TEXTSPLIT(N18,"|"))</f>
        <v/>
      </c>
      <c r="R18" t="str" cm="1">
        <f t="array" ref="R18">IF(Q18="","",_xlfn.TEXTSPLIT(Q18,"\"))</f>
        <v/>
      </c>
      <c r="T18" t="str">
        <f t="shared" si="1"/>
        <v/>
      </c>
    </row>
    <row r="19" spans="2:20">
      <c r="B19" t="str">
        <v>WSLRW-AL-01|1|2\WSLRW-AL</v>
      </c>
      <c r="C19" t="str">
        <f t="shared" si="0"/>
        <v>WSLRW-AL-01|1|2\WSLRW-AL</v>
      </c>
      <c r="D19" t="str">
        <v>NA|NA|7\MBRTU-ADP</v>
      </c>
      <c r="E19" t="str" cm="1">
        <f t="array" ref="E19:G19">IF(D19="","",_xlfn.TEXTSPLIT(D19,"|"))</f>
        <v>NA</v>
      </c>
      <c r="F19" t="str">
        <v>NA</v>
      </c>
      <c r="G19" t="str">
        <v>7\MBRTU-ADP</v>
      </c>
      <c r="H19" t="str" cm="1">
        <f t="array" ref="H19:I19">IF(G19="","",_xlfn.TEXTSPLIT(G19,"\"))</f>
        <v>7</v>
      </c>
      <c r="I19" t="str">
        <v>MBRTU-ADP</v>
      </c>
      <c r="J19" t="str">
        <v>NA</v>
      </c>
      <c r="K19" t="str">
        <f>IFERROR(SEARCH(MAIN!$C$3,J19,1),"")</f>
        <v/>
      </c>
      <c r="O19" t="str" cm="1">
        <f t="array" ref="O19">IF(N19="","",_xlfn.TEXTSPLIT(N19,"|"))</f>
        <v/>
      </c>
      <c r="R19" t="str" cm="1">
        <f t="array" ref="R19">IF(Q19="","",_xlfn.TEXTSPLIT(Q19,"\"))</f>
        <v/>
      </c>
      <c r="T19" t="str">
        <f t="shared" si="1"/>
        <v/>
      </c>
    </row>
    <row r="20" spans="2:20">
      <c r="B20" t="str">
        <v>WSLRW-S-ATE-F12-500 |1|2\WSLRW-ATE</v>
      </c>
      <c r="C20" t="str">
        <f t="shared" si="0"/>
        <v>WSLRW-S-ATE-F12-500 |1|2\WSLRW-ATE</v>
      </c>
      <c r="D20" t="str">
        <v>NA|NA|7\MBRTU-ORP</v>
      </c>
      <c r="E20" t="str" cm="1">
        <f t="array" ref="E20:G20">IF(D20="","",_xlfn.TEXTSPLIT(D20,"|"))</f>
        <v>NA</v>
      </c>
      <c r="F20" t="str">
        <v>NA</v>
      </c>
      <c r="G20" t="str">
        <v>7\MBRTU-ORP</v>
      </c>
      <c r="H20" t="str" cm="1">
        <f t="array" ref="H20:I20">IF(G20="","",_xlfn.TEXTSPLIT(G20,"\"))</f>
        <v>7</v>
      </c>
      <c r="I20" t="str">
        <v>MBRTU-ORP</v>
      </c>
      <c r="J20" t="str">
        <v>STHC-ISG02DB-2DI</v>
      </c>
      <c r="K20" t="str">
        <f>IFERROR(SEARCH(MAIN!$C$3,J20,1),"")</f>
        <v/>
      </c>
      <c r="O20" t="str" cm="1">
        <f t="array" ref="O20">IF(N20="","",_xlfn.TEXTSPLIT(N20,"|"))</f>
        <v/>
      </c>
      <c r="R20" t="str" cm="1">
        <f t="array" ref="R20">IF(Q20="","",_xlfn.TEXTSPLIT(Q20,"\"))</f>
        <v/>
      </c>
      <c r="T20" t="str">
        <f t="shared" si="1"/>
        <v/>
      </c>
    </row>
    <row r="21" spans="2:20">
      <c r="B21" t="str">
        <v>WSLRW-G4-CL2-20-01|2|5\WSLRW-G4</v>
      </c>
      <c r="C21" t="str">
        <f t="shared" si="0"/>
        <v>WSLRW-G4-CL2-20-01|2|5\WSLRW-G4</v>
      </c>
      <c r="D21" t="str">
        <v>NA|NA|7\MBRTU-PH</v>
      </c>
      <c r="E21" t="str" cm="1">
        <f t="array" ref="E21:G21">IF(D21="","",_xlfn.TEXTSPLIT(D21,"|"))</f>
        <v>NA</v>
      </c>
      <c r="F21" t="str">
        <v>NA</v>
      </c>
      <c r="G21" t="str">
        <v>7\MBRTU-PH</v>
      </c>
      <c r="H21" t="str" cm="1">
        <f t="array" ref="H21:I21">IF(G21="","",_xlfn.TEXTSPLIT(G21,"\"))</f>
        <v>7</v>
      </c>
      <c r="I21" t="str">
        <v>MBRTU-PH</v>
      </c>
      <c r="J21" t="str">
        <v>STHC-ISG02DB-NC</v>
      </c>
      <c r="K21" t="str">
        <f>IFERROR(SEARCH(MAIN!$C$3,J21,1),"")</f>
        <v/>
      </c>
      <c r="O21" t="str" cm="1">
        <f t="array" ref="O21">IF(N21="","",_xlfn.TEXTSPLIT(N21,"|"))</f>
        <v/>
      </c>
      <c r="R21" t="str" cm="1">
        <f t="array" ref="R21">IF(Q21="","",_xlfn.TEXTSPLIT(Q21,"\"))</f>
        <v/>
      </c>
      <c r="T21" t="str">
        <f t="shared" si="1"/>
        <v/>
      </c>
    </row>
    <row r="22" spans="2:20">
      <c r="B22" t="str">
        <v>WSLRW-LPC-01|2|3\WSLRW-LPC</v>
      </c>
      <c r="C22" t="str">
        <f t="shared" si="0"/>
        <v>WSLRW-LPC-01|2|3\WSLRW-LPC</v>
      </c>
      <c r="D22" t="str">
        <v>NA|NA|7\MBRTU-PT100</v>
      </c>
      <c r="E22" t="str" cm="1">
        <f t="array" ref="E22:G22">IF(D22="","",_xlfn.TEXTSPLIT(D22,"|"))</f>
        <v>NA</v>
      </c>
      <c r="F22" t="str">
        <v>NA</v>
      </c>
      <c r="G22" t="str">
        <v>7\MBRTU-PT100</v>
      </c>
      <c r="H22" t="str" cm="1">
        <f t="array" ref="H22:I22">IF(G22="","",_xlfn.TEXTSPLIT(G22,"\"))</f>
        <v>7</v>
      </c>
      <c r="I22" t="str">
        <v>MBRTU-PT100</v>
      </c>
      <c r="J22" t="str">
        <v>STHC-ISG02DB-WS433-BC-04</v>
      </c>
      <c r="K22" t="str">
        <f>IFERROR(SEARCH(MAIN!$C$3,J22,1),"")</f>
        <v/>
      </c>
      <c r="O22" t="str" cm="1">
        <f t="array" ref="O22">IF(N22="","",_xlfn.TEXTSPLIT(N22,"|"))</f>
        <v/>
      </c>
      <c r="R22" t="str" cm="1">
        <f t="array" ref="R22">IF(Q22="","",_xlfn.TEXTSPLIT(Q22,"\"))</f>
        <v/>
      </c>
      <c r="T22" t="str">
        <f t="shared" si="1"/>
        <v/>
      </c>
    </row>
    <row r="23" spans="2:20">
      <c r="B23" t="str">
        <v>WSLRW-AG-01|2|6\WSLRW-AG</v>
      </c>
      <c r="C23" t="str">
        <f t="shared" si="0"/>
        <v>WSLRW-AG-01|2|6\WSLRW-AG</v>
      </c>
      <c r="D23" t="str">
        <v>STHC-ISG02DB-2DI|2|8\MBRTU-STHC</v>
      </c>
      <c r="E23" t="str" cm="1">
        <f t="array" ref="E23:G23">IF(D23="","",_xlfn.TEXTSPLIT(D23,"|"))</f>
        <v>STHC-ISG02DB-2DI</v>
      </c>
      <c r="F23" t="str">
        <v>2</v>
      </c>
      <c r="G23" t="str">
        <v>8\MBRTU-STHC</v>
      </c>
      <c r="H23" t="str" cm="1">
        <f t="array" ref="H23:I23">IF(G23="","",_xlfn.TEXTSPLIT(G23,"\"))</f>
        <v>8</v>
      </c>
      <c r="I23" t="str">
        <v>MBRTU-STHC</v>
      </c>
      <c r="J23" t="str">
        <v>STHC-ISG02DB-WS433-CL-04</v>
      </c>
      <c r="K23" t="str">
        <f>IFERROR(SEARCH(MAIN!$C$3,J23,1),"")</f>
        <v/>
      </c>
      <c r="O23" t="str" cm="1">
        <f t="array" ref="O23">IF(N23="","",_xlfn.TEXTSPLIT(N23,"|"))</f>
        <v/>
      </c>
      <c r="R23" t="str" cm="1">
        <f t="array" ref="R23">IF(Q23="","",_xlfn.TEXTSPLIT(Q23,"\"))</f>
        <v/>
      </c>
      <c r="T23" t="str">
        <f t="shared" si="1"/>
        <v/>
      </c>
    </row>
    <row r="24" spans="2:20">
      <c r="B24" t="str">
        <v>WSLRWEX-PPS-01|2|1\WSLRW-EXPPS</v>
      </c>
      <c r="C24" t="str">
        <f t="shared" si="0"/>
        <v>WSLRWEX-PPS-01|2|1\WSLRW-EXPPS</v>
      </c>
      <c r="D24" t="str">
        <v>STHC-ISG02DB-NC|2|8\MBRTU-STHC</v>
      </c>
      <c r="E24" t="str" cm="1">
        <f t="array" ref="E24:G24">IF(D24="","",_xlfn.TEXTSPLIT(D24,"|"))</f>
        <v>STHC-ISG02DB-NC</v>
      </c>
      <c r="F24" t="str">
        <v>2</v>
      </c>
      <c r="G24" t="str">
        <v>8\MBRTU-STHC</v>
      </c>
      <c r="H24" t="str" cm="1">
        <f t="array" ref="H24:I24">IF(G24="","",_xlfn.TEXTSPLIT(G24,"\"))</f>
        <v>8</v>
      </c>
      <c r="I24" t="str">
        <v>MBRTU-STHC</v>
      </c>
      <c r="J24" t="str">
        <v>STHC-ISG02DB-XA1</v>
      </c>
      <c r="K24" t="str">
        <f>IFERROR(SEARCH(MAIN!$C$3,J24,1),"")</f>
        <v/>
      </c>
      <c r="O24" t="str" cm="1">
        <f t="array" ref="O24">IF(N24="","",_xlfn.TEXTSPLIT(N24,"|"))</f>
        <v/>
      </c>
      <c r="R24" t="str" cm="1">
        <f t="array" ref="R24">IF(Q24="","",_xlfn.TEXTSPLIT(Q24,"\"))</f>
        <v/>
      </c>
      <c r="T24" t="str">
        <f t="shared" si="1"/>
        <v/>
      </c>
    </row>
    <row r="25" spans="2:20">
      <c r="B25" t="str">
        <v>WSLRW-PPS-G050-01|2|2\WSLRW-PPS</v>
      </c>
      <c r="C25" t="str">
        <f t="shared" si="0"/>
        <v>WSLRW-PPS-G050-01|2|2\WSLRW-PPS</v>
      </c>
      <c r="D25" t="str">
        <v>STHC-ISG02DB-WS433-BC-04|2|8\MBRTU-STHC</v>
      </c>
      <c r="E25" t="str" cm="1">
        <f t="array" ref="E25:G25">IF(D25="","",_xlfn.TEXTSPLIT(D25,"|"))</f>
        <v>STHC-ISG02DB-WS433-BC-04</v>
      </c>
      <c r="F25" t="str">
        <v>2</v>
      </c>
      <c r="G25" t="str">
        <v>8\MBRTU-STHC</v>
      </c>
      <c r="H25" t="str" cm="1">
        <f t="array" ref="H25:I25">IF(G25="","",_xlfn.TEXTSPLIT(G25,"\"))</f>
        <v>8</v>
      </c>
      <c r="I25" t="str">
        <v>MBRTU-STHC</v>
      </c>
      <c r="J25" t="str">
        <v>STHC-ISG04A-WS433-CL-04</v>
      </c>
      <c r="K25" t="str">
        <f>IFERROR(SEARCH(MAIN!$C$3,J25,1),"")</f>
        <v/>
      </c>
      <c r="O25" t="str" cm="1">
        <f t="array" ref="O25">IF(N25="","",_xlfn.TEXTSPLIT(N25,"|"))</f>
        <v/>
      </c>
      <c r="R25" t="str" cm="1">
        <f t="array" ref="R25">IF(Q25="","",_xlfn.TEXTSPLIT(Q25,"\"))</f>
        <v/>
      </c>
      <c r="T25" t="str">
        <f t="shared" si="1"/>
        <v/>
      </c>
    </row>
    <row r="26" spans="2:20">
      <c r="B26" t="str">
        <v>WSLRW-AG-01|3|7\WSLRW-AG</v>
      </c>
      <c r="C26" t="str">
        <f t="shared" si="0"/>
        <v>WSLRW-AG-01|3|7\WSLRW-AG</v>
      </c>
      <c r="D26" t="str">
        <v>STHC-ISG02DB-WS433-CL-04|2|8\MBRTU-STHC</v>
      </c>
      <c r="E26" t="str" cm="1">
        <f t="array" ref="E26:G26">IF(D26="","",_xlfn.TEXTSPLIT(D26,"|"))</f>
        <v>STHC-ISG02DB-WS433-CL-04</v>
      </c>
      <c r="F26" t="str">
        <v>2</v>
      </c>
      <c r="G26" t="str">
        <v>8\MBRTU-STHC</v>
      </c>
      <c r="H26" t="str" cm="1">
        <f t="array" ref="H26:I26">IF(G26="","",_xlfn.TEXTSPLIT(G26,"\"))</f>
        <v>8</v>
      </c>
      <c r="I26" t="str">
        <v>MBRTU-STHC</v>
      </c>
      <c r="J26" t="str">
        <v>STHC-ISGM1-NB1-1RELAY-220AC</v>
      </c>
      <c r="K26" t="str">
        <f>IFERROR(SEARCH(MAIN!$C$3,J26,1),"")</f>
        <v/>
      </c>
      <c r="O26" t="str" cm="1">
        <f t="array" ref="O26">IF(N26="","",_xlfn.TEXTSPLIT(N26,"|"))</f>
        <v/>
      </c>
      <c r="R26" t="str" cm="1">
        <f t="array" ref="R26">IF(Q26="","",_xlfn.TEXTSPLIT(Q26,"\"))</f>
        <v/>
      </c>
      <c r="T26" t="str">
        <f t="shared" si="1"/>
        <v/>
      </c>
    </row>
    <row r="27" spans="2:20">
      <c r="B27" t="str">
        <v>WSLRW-G4-CL2-20-01|2|6\WSLRW-G4</v>
      </c>
      <c r="C27" t="str">
        <f t="shared" si="0"/>
        <v>WSLRW-G4-CL2-20-01|2|6\WSLRW-G4</v>
      </c>
      <c r="D27" t="str">
        <v>STHC-ISG02DB-XA1|2|8\MBRTU-STHC</v>
      </c>
      <c r="E27" t="str" cm="1">
        <f t="array" ref="E27:G27">IF(D27="","",_xlfn.TEXTSPLIT(D27,"|"))</f>
        <v>STHC-ISG02DB-XA1</v>
      </c>
      <c r="F27" t="str">
        <v>2</v>
      </c>
      <c r="G27" t="str">
        <v>8\MBRTU-STHC</v>
      </c>
      <c r="H27" t="str" cm="1">
        <f t="array" ref="H27:I27">IF(G27="","",_xlfn.TEXTSPLIT(G27,"\"))</f>
        <v>8</v>
      </c>
      <c r="I27" t="str">
        <v>MBRTU-STHC</v>
      </c>
      <c r="J27" t="str">
        <v>STHC-ISGM1-NB1-2DI</v>
      </c>
      <c r="K27" t="str">
        <f>IFERROR(SEARCH(MAIN!$C$3,J27,1),"")</f>
        <v/>
      </c>
      <c r="O27" t="str" cm="1">
        <f t="array" ref="O27">IF(N27="","",_xlfn.TEXTSPLIT(N27,"|"))</f>
        <v/>
      </c>
      <c r="R27" t="str" cm="1">
        <f t="array" ref="R27">IF(Q27="","",_xlfn.TEXTSPLIT(Q27,"\"))</f>
        <v/>
      </c>
      <c r="T27" t="str">
        <f t="shared" si="1"/>
        <v/>
      </c>
    </row>
    <row r="28" spans="2:20">
      <c r="B28" t="str">
        <v>WSLRW-I-CO2-5000|1|1\WSLRW-ICO2</v>
      </c>
      <c r="C28" t="str">
        <f t="shared" si="0"/>
        <v>WSLRW-I-CO2-5000|1|1\WSLRW-ICO2</v>
      </c>
      <c r="D28" t="str">
        <v>STHC-ISG04A-WS433-CL-04|2|8\MBRTU-STHC</v>
      </c>
      <c r="E28" t="str" cm="1">
        <f t="array" ref="E28:G28">IF(D28="","",_xlfn.TEXTSPLIT(D28,"|"))</f>
        <v>STHC-ISG04A-WS433-CL-04</v>
      </c>
      <c r="F28" t="str">
        <v>2</v>
      </c>
      <c r="G28" t="str">
        <v>8\MBRTU-STHC</v>
      </c>
      <c r="H28" t="str" cm="1">
        <f t="array" ref="H28:I28">IF(G28="","",_xlfn.TEXTSPLIT(G28,"\"))</f>
        <v>8</v>
      </c>
      <c r="I28" t="str">
        <v>MBRTU-STHC</v>
      </c>
      <c r="J28" t="str">
        <v>STHC-ISGM1-NB1-M12F</v>
      </c>
      <c r="K28" t="str">
        <f>IFERROR(SEARCH(MAIN!$C$3,J28,1),"")</f>
        <v/>
      </c>
      <c r="O28" t="str" cm="1">
        <f t="array" ref="O28">IF(N28="","",_xlfn.TEXTSPLIT(N28,"|"))</f>
        <v/>
      </c>
      <c r="R28" t="str" cm="1">
        <f t="array" ref="R28">IF(Q28="","",_xlfn.TEXTSPLIT(Q28,"\"))</f>
        <v/>
      </c>
      <c r="T28" t="str">
        <f t="shared" si="1"/>
        <v/>
      </c>
    </row>
    <row r="29" spans="2:20">
      <c r="B29" t="str">
        <v>WSLRW-V1A-025|2|3\WSLRW-V1A</v>
      </c>
      <c r="C29" t="str">
        <f t="shared" si="0"/>
        <v>WSLRW-V1A-025|2|3\WSLRW-V1A</v>
      </c>
      <c r="D29" t="str">
        <v>STHC-ISGM1-NB1-1RELAY-220AC|2|8\MBRTU-STHC</v>
      </c>
      <c r="E29" t="str" cm="1">
        <f t="array" ref="E29:G29">IF(D29="","",_xlfn.TEXTSPLIT(D29,"|"))</f>
        <v>STHC-ISGM1-NB1-1RELAY-220AC</v>
      </c>
      <c r="F29" t="str">
        <v>2</v>
      </c>
      <c r="G29" t="str">
        <v>8\MBRTU-STHC</v>
      </c>
      <c r="H29" t="str" cm="1">
        <f t="array" ref="H29:I29">IF(G29="","",_xlfn.TEXTSPLIT(G29,"\"))</f>
        <v>8</v>
      </c>
      <c r="I29" t="str">
        <v>MBRTU-STHC</v>
      </c>
      <c r="J29" t="str">
        <v>STHC-ISGM1-NB1-NC</v>
      </c>
      <c r="K29" t="str">
        <f>IFERROR(SEARCH(MAIN!$C$3,J29,1),"")</f>
        <v/>
      </c>
      <c r="O29" t="str" cm="1">
        <f t="array" ref="O29">IF(N29="","",_xlfn.TEXTSPLIT(N29,"|"))</f>
        <v/>
      </c>
      <c r="R29" t="str" cm="1">
        <f t="array" ref="R29">IF(Q29="","",_xlfn.TEXTSPLIT(Q29,"\"))</f>
        <v/>
      </c>
      <c r="T29" t="str">
        <f t="shared" si="1"/>
        <v/>
      </c>
    </row>
    <row r="30" spans="2:20">
      <c r="B30" t="str">
        <v>WSLRW-CAP10-1000|2|3\WSLRW-CAP10</v>
      </c>
      <c r="C30" t="str">
        <f t="shared" si="0"/>
        <v>WSLRW-CAP10-1000|2|3\WSLRW-CAP10</v>
      </c>
      <c r="D30" t="str">
        <v>STHC-ISGM1-NB1-2DI|2|8\MBRTU-STHC</v>
      </c>
      <c r="E30" t="str" cm="1">
        <f t="array" ref="E30:G30">IF(D30="","",_xlfn.TEXTSPLIT(D30,"|"))</f>
        <v>STHC-ISGM1-NB1-2DI</v>
      </c>
      <c r="F30" t="str">
        <v>2</v>
      </c>
      <c r="G30" t="str">
        <v>8\MBRTU-STHC</v>
      </c>
      <c r="H30" t="str" cm="1">
        <f t="array" ref="H30:I30">IF(G30="","",_xlfn.TEXTSPLIT(G30,"\"))</f>
        <v>8</v>
      </c>
      <c r="I30" t="str">
        <v>MBRTU-STHC</v>
      </c>
      <c r="J30" t="str">
        <v>STHC-ISGM1-NB1-WS433-BC-04</v>
      </c>
      <c r="K30" t="str">
        <f>IFERROR(SEARCH(MAIN!$C$3,J30,1),"")</f>
        <v/>
      </c>
      <c r="O30" t="str" cm="1">
        <f t="array" ref="O30">IF(N30="","",_xlfn.TEXTSPLIT(N30,"|"))</f>
        <v/>
      </c>
      <c r="R30" t="str" cm="1">
        <f t="array" ref="R30">IF(Q30="","",_xlfn.TEXTSPLIT(Q30,"\"))</f>
        <v/>
      </c>
      <c r="T30" t="str">
        <f t="shared" si="1"/>
        <v/>
      </c>
    </row>
    <row r="31" spans="2:20">
      <c r="B31" t="str">
        <v>WSLRW-LSL-50|1|2\WSLRW-LSL</v>
      </c>
      <c r="C31" t="str">
        <f t="shared" si="0"/>
        <v>WSLRW-LSL-50|1|2\WSLRW-LSL</v>
      </c>
      <c r="D31" t="str">
        <v>STHC-ISGM1-NB1-M12F|2|8\MBRTU-STHC</v>
      </c>
      <c r="E31" t="str" cm="1">
        <f t="array" ref="E31:G31">IF(D31="","",_xlfn.TEXTSPLIT(D31,"|"))</f>
        <v>STHC-ISGM1-NB1-M12F</v>
      </c>
      <c r="F31" t="str">
        <v>2</v>
      </c>
      <c r="G31" t="str">
        <v>8\MBRTU-STHC</v>
      </c>
      <c r="H31" t="str" cm="1">
        <f t="array" ref="H31:I31">IF(G31="","",_xlfn.TEXTSPLIT(G31,"\"))</f>
        <v>8</v>
      </c>
      <c r="I31" t="str">
        <v>MBRTU-STHC</v>
      </c>
      <c r="J31" t="str">
        <v>STHC-ISGM1-NB1-WS433-CL-04</v>
      </c>
      <c r="K31" t="str">
        <f>IFERROR(SEARCH(MAIN!$C$3,J31,1),"")</f>
        <v/>
      </c>
      <c r="O31" t="str" cm="1">
        <f t="array" ref="O31">IF(N31="","",_xlfn.TEXTSPLIT(N31,"|"))</f>
        <v/>
      </c>
      <c r="R31" t="str" cm="1">
        <f t="array" ref="R31">IF(Q31="","",_xlfn.TEXTSPLIT(Q31,"\"))</f>
        <v/>
      </c>
      <c r="T31" t="str">
        <f t="shared" si="1"/>
        <v/>
      </c>
    </row>
    <row r="32" spans="2:20">
      <c r="B32" t="str">
        <v>WSLRW-SMT-01|2|2\WSLRW-SMT01</v>
      </c>
      <c r="C32" t="str">
        <f t="shared" si="0"/>
        <v>WSLRW-SMT-01|2|2\WSLRW-SMT01</v>
      </c>
      <c r="D32" t="str">
        <v>STHC-ISGM1-NB1-NC|2|8\MBRTU-STHC</v>
      </c>
      <c r="E32" t="str" cm="1">
        <f t="array" ref="E32:G32">IF(D32="","",_xlfn.TEXTSPLIT(D32,"|"))</f>
        <v>STHC-ISGM1-NB1-NC</v>
      </c>
      <c r="F32" t="str">
        <v>2</v>
      </c>
      <c r="G32" t="str">
        <v>8\MBRTU-STHC</v>
      </c>
      <c r="H32" t="str" cm="1">
        <f t="array" ref="H32:I32">IF(G32="","",_xlfn.TEXTSPLIT(G32,"\"))</f>
        <v>8</v>
      </c>
      <c r="I32" t="str">
        <v>MBRTU-STHC</v>
      </c>
      <c r="J32" t="str">
        <v>STHC-ISGM1-NB1-XA1</v>
      </c>
      <c r="K32" t="str">
        <f>IFERROR(SEARCH(MAIN!$C$3,J32,1),"")</f>
        <v/>
      </c>
      <c r="O32" t="str" cm="1">
        <f t="array" ref="O32">IF(N32="","",_xlfn.TEXTSPLIT(N32,"|"))</f>
        <v/>
      </c>
      <c r="R32" t="str" cm="1">
        <f t="array" ref="R32">IF(Q32="","",_xlfn.TEXTSPLIT(Q32,"\"))</f>
        <v/>
      </c>
      <c r="T32" t="str">
        <f t="shared" si="1"/>
        <v/>
      </c>
    </row>
    <row r="33" spans="2:20">
      <c r="B33" t="str">
        <v>WSLRW-BV-BR-20|1|1\WSLRW-BV</v>
      </c>
      <c r="C33" t="str">
        <f t="shared" si="0"/>
        <v>WSLRW-BV-BR-20|1|1\WSLRW-BV</v>
      </c>
      <c r="D33" t="str">
        <v>STHC-ISGM1-NB1-WS433-BC-04|2|8\MBRTU-STHC</v>
      </c>
      <c r="E33" t="str" cm="1">
        <f t="array" ref="E33:G33">IF(D33="","",_xlfn.TEXTSPLIT(D33,"|"))</f>
        <v>STHC-ISGM1-NB1-WS433-BC-04</v>
      </c>
      <c r="F33" t="str">
        <v>2</v>
      </c>
      <c r="G33" t="str">
        <v>8\MBRTU-STHC</v>
      </c>
      <c r="H33" t="str" cm="1">
        <f t="array" ref="H33:I33">IF(G33="","",_xlfn.TEXTSPLIT(G33,"\"))</f>
        <v>8</v>
      </c>
      <c r="I33" t="str">
        <v>MBRTU-STHC</v>
      </c>
      <c r="J33" t="str">
        <v>STHC-ISGM1-NB1-XA2</v>
      </c>
      <c r="K33" t="str">
        <f>IFERROR(SEARCH(MAIN!$C$3,J33,1),"")</f>
        <v/>
      </c>
      <c r="O33" t="str" cm="1">
        <f t="array" ref="O33">IF(N33="","",_xlfn.TEXTSPLIT(N33,"|"))</f>
        <v/>
      </c>
      <c r="R33" t="str" cm="1">
        <f t="array" ref="R33">IF(Q33="","",_xlfn.TEXTSPLIT(Q33,"\"))</f>
        <v/>
      </c>
      <c r="T33" t="str">
        <f t="shared" si="1"/>
        <v/>
      </c>
    </row>
    <row r="34" spans="2:20">
      <c r="B34" t="str">
        <v>WSLRW-ULC-01|2|3\WSLRW-ULC</v>
      </c>
      <c r="C34" t="str">
        <f t="shared" si="0"/>
        <v>WSLRW-ULC-01|2|3\WSLRW-ULC</v>
      </c>
      <c r="D34" t="str">
        <v>STHC-ISGM1-NB1-WS433-CL-04|2|8\MBRTU-STHC</v>
      </c>
      <c r="E34" t="str" cm="1">
        <f t="array" ref="E34:G34">IF(D34="","",_xlfn.TEXTSPLIT(D34,"|"))</f>
        <v>STHC-ISGM1-NB1-WS433-CL-04</v>
      </c>
      <c r="F34" t="str">
        <v>2</v>
      </c>
      <c r="G34" t="str">
        <v>8\MBRTU-STHC</v>
      </c>
      <c r="H34" t="str" cm="1">
        <f t="array" ref="H34:I34">IF(G34="","",_xlfn.TEXTSPLIT(G34,"\"))</f>
        <v>8</v>
      </c>
      <c r="I34" t="str">
        <v>MBRTU-STHC</v>
      </c>
      <c r="J34" t="str">
        <v>STHC-ISGWET-2DI</v>
      </c>
      <c r="K34" t="str">
        <f>IFERROR(SEARCH(MAIN!$C$3,J34,1),"")</f>
        <v/>
      </c>
      <c r="O34" t="str" cm="1">
        <f t="array" ref="O34">IF(N34="","",_xlfn.TEXTSPLIT(N34,"|"))</f>
        <v/>
      </c>
      <c r="R34" t="str" cm="1">
        <f t="array" ref="R34">IF(Q34="","",_xlfn.TEXTSPLIT(Q34,"\"))</f>
        <v/>
      </c>
      <c r="T34" t="str">
        <f t="shared" si="1"/>
        <v/>
      </c>
    </row>
    <row r="35" spans="2:20">
      <c r="B35" t="str">
        <v>WSLRW-AG-03|4|8\WSLRW-AG</v>
      </c>
      <c r="C35" t="str">
        <f t="shared" si="0"/>
        <v>WSLRW-AG-03|4|8\WSLRW-AG</v>
      </c>
      <c r="D35" t="str">
        <v>STHC-ISGM1-NB1-XA1|2|8\MBRTU-STHC</v>
      </c>
      <c r="E35" t="str" cm="1">
        <f t="array" ref="E35:G35">IF(D35="","",_xlfn.TEXTSPLIT(D35,"|"))</f>
        <v>STHC-ISGM1-NB1-XA1</v>
      </c>
      <c r="F35" t="str">
        <v>2</v>
      </c>
      <c r="G35" t="str">
        <v>8\MBRTU-STHC</v>
      </c>
      <c r="H35" t="str" cm="1">
        <f t="array" ref="H35:I35">IF(G35="","",_xlfn.TEXTSPLIT(G35,"\"))</f>
        <v>8</v>
      </c>
      <c r="I35" t="str">
        <v>MBRTU-STHC</v>
      </c>
      <c r="J35" t="str">
        <v>STHC-ISGWET-M12F</v>
      </c>
      <c r="K35" t="str">
        <f>IFERROR(SEARCH(MAIN!$C$3,J35,1),"")</f>
        <v/>
      </c>
      <c r="O35" t="str" cm="1">
        <f t="array" ref="O35">IF(N35="","",_xlfn.TEXTSPLIT(N35,"|"))</f>
        <v/>
      </c>
      <c r="R35" t="str" cm="1">
        <f t="array" ref="R35">IF(Q35="","",_xlfn.TEXTSPLIT(Q35,"\"))</f>
        <v/>
      </c>
      <c r="T35" t="str">
        <f t="shared" si="1"/>
        <v/>
      </c>
    </row>
    <row r="36" spans="2:20">
      <c r="B36" t="str">
        <v>WSLRW-ATH-11|1|3\WSLRW-ATH</v>
      </c>
      <c r="C36" t="str">
        <f t="shared" si="0"/>
        <v>WSLRW-ATH-11|1|3\WSLRW-ATH</v>
      </c>
      <c r="D36" t="str">
        <v>STHC-ISGM1-NB1-XA2|2|8\MBRTU-STHC</v>
      </c>
      <c r="E36" t="str" cm="1">
        <f t="array" ref="E36:G36">IF(D36="","",_xlfn.TEXTSPLIT(D36,"|"))</f>
        <v>STHC-ISGM1-NB1-XA2</v>
      </c>
      <c r="F36" t="str">
        <v>2</v>
      </c>
      <c r="G36" t="str">
        <v>8\MBRTU-STHC</v>
      </c>
      <c r="H36" t="str" cm="1">
        <f t="array" ref="H36:I36">IF(G36="","",_xlfn.TEXTSPLIT(G36,"\"))</f>
        <v>8</v>
      </c>
      <c r="I36" t="str">
        <v>MBRTU-STHC</v>
      </c>
      <c r="J36" t="str">
        <v>STHC-ISGWET-WS433-BC-04</v>
      </c>
      <c r="K36" t="str">
        <f>IFERROR(SEARCH(MAIN!$C$3,J36,1),"")</f>
        <v/>
      </c>
      <c r="O36" t="str" cm="1">
        <f t="array" ref="O36">IF(N36="","",_xlfn.TEXTSPLIT(N36,"|"))</f>
        <v/>
      </c>
      <c r="R36" t="str" cm="1">
        <f t="array" ref="R36">IF(Q36="","",_xlfn.TEXTSPLIT(Q36,"\"))</f>
        <v/>
      </c>
      <c r="T36" t="str">
        <f t="shared" si="1"/>
        <v/>
      </c>
    </row>
    <row r="37" spans="2:20">
      <c r="B37" t="str">
        <v>WSLRWEX-PPS-G1000-01|2|2\WSLRW-EXPPS</v>
      </c>
      <c r="C37" t="str">
        <f t="shared" si="0"/>
        <v>WSLRWEX-PPS-G1000-01|2|2\WSLRW-EXPPS</v>
      </c>
      <c r="D37" t="str">
        <v>STHC-ISGWET-2DI|2|8\MBRTU-STHC</v>
      </c>
      <c r="E37" t="str" cm="1">
        <f t="array" ref="E37:G37">IF(D37="","",_xlfn.TEXTSPLIT(D37,"|"))</f>
        <v>STHC-ISGWET-2DI</v>
      </c>
      <c r="F37" t="str">
        <v>2</v>
      </c>
      <c r="G37" t="str">
        <v>8\MBRTU-STHC</v>
      </c>
      <c r="H37" t="str" cm="1">
        <f t="array" ref="H37:I37">IF(G37="","",_xlfn.TEXTSPLIT(G37,"\"))</f>
        <v>8</v>
      </c>
      <c r="I37" t="str">
        <v>MBRTU-STHC</v>
      </c>
      <c r="J37" t="str">
        <v>STHC-ISGWET-WS433-CL-04</v>
      </c>
      <c r="K37" t="str">
        <f>IFERROR(SEARCH(MAIN!$C$3,J37,1),"")</f>
        <v/>
      </c>
      <c r="O37" t="str" cm="1">
        <f t="array" ref="O37">IF(N37="","",_xlfn.TEXTSPLIT(N37,"|"))</f>
        <v/>
      </c>
      <c r="R37" t="str" cm="1">
        <f t="array" ref="R37">IF(Q37="","",_xlfn.TEXTSPLIT(Q37,"\"))</f>
        <v/>
      </c>
      <c r="T37" t="str">
        <f t="shared" si="1"/>
        <v/>
      </c>
    </row>
    <row r="38" spans="2:20">
      <c r="B38" t="e">
        <v>#VALUE!</v>
      </c>
      <c r="C38" t="str">
        <f t="shared" si="0"/>
        <v/>
      </c>
      <c r="D38" t="str">
        <v>STHC-ISGWET-M12F|2|8\MBRTU-STHC</v>
      </c>
      <c r="E38" t="str" cm="1">
        <f t="array" ref="E38:G38">IF(D38="","",_xlfn.TEXTSPLIT(D38,"|"))</f>
        <v>STHC-ISGWET-M12F</v>
      </c>
      <c r="F38" t="str">
        <v>2</v>
      </c>
      <c r="G38" t="str">
        <v>8\MBRTU-STHC</v>
      </c>
      <c r="H38" t="str" cm="1">
        <f t="array" ref="H38:I38">IF(G38="","",_xlfn.TEXTSPLIT(G38,"\"))</f>
        <v>8</v>
      </c>
      <c r="I38" t="str">
        <v>MBRTU-STHC</v>
      </c>
      <c r="J38" t="str">
        <v>STHM-MBIO-4AI4DI</v>
      </c>
      <c r="K38" t="str">
        <f>IFERROR(SEARCH(MAIN!$C$3,J38,1),"")</f>
        <v/>
      </c>
      <c r="O38" t="str" cm="1">
        <f t="array" ref="O38">IF(N38="","",_xlfn.TEXTSPLIT(N38,"|"))</f>
        <v/>
      </c>
      <c r="T38" t="str">
        <f t="shared" ref="T5:T68" si="2">IF(Q38="","",VALUE(Q38))</f>
        <v/>
      </c>
    </row>
    <row r="39" spans="2:20">
      <c r="B39" t="str">
        <v>WSLRW-AG-01|3|9\WSLRW-AG</v>
      </c>
      <c r="C39" t="str">
        <f t="shared" si="0"/>
        <v>WSLRW-AG-01|3|9\WSLRW-AG</v>
      </c>
      <c r="D39" t="str">
        <v>STHC-ISGWET-WS433-BC-04|2|8\MBRTU-STHC</v>
      </c>
      <c r="E39" t="str" cm="1">
        <f t="array" ref="E39:G39">IF(D39="","",_xlfn.TEXTSPLIT(D39,"|"))</f>
        <v>STHC-ISGWET-WS433-BC-04</v>
      </c>
      <c r="F39" t="str">
        <v>2</v>
      </c>
      <c r="G39" t="str">
        <v>8\MBRTU-STHC</v>
      </c>
      <c r="H39" t="str" cm="1">
        <f t="array" ref="H39:I39">IF(G39="","",_xlfn.TEXTSPLIT(G39,"\"))</f>
        <v>8</v>
      </c>
      <c r="I39" t="str">
        <v>MBRTU-STHC</v>
      </c>
      <c r="J39" t="str">
        <v>STHM-MBIO-4AI4DI4RL-NR</v>
      </c>
      <c r="K39" t="str">
        <f>IFERROR(SEARCH(MAIN!$C$3,J39,1),"")</f>
        <v/>
      </c>
      <c r="O39" t="str" cm="1">
        <f t="array" ref="O39">IF(N39="","",_xlfn.TEXTSPLIT(N39,"|"))</f>
        <v/>
      </c>
      <c r="T39" t="str">
        <f t="shared" si="2"/>
        <v/>
      </c>
    </row>
    <row r="40" spans="2:20">
      <c r="B40" t="str">
        <v>WSLRW-ATH-11|1|4\WSLRW-ATH</v>
      </c>
      <c r="C40" t="str">
        <f t="shared" si="0"/>
        <v>WSLRW-ATH-11|1|4\WSLRW-ATH</v>
      </c>
      <c r="D40" t="str">
        <v>STHC-ISGWET-WS433-CL-04|2|8\MBRTU-STHC</v>
      </c>
      <c r="E40" t="str" cm="1">
        <f t="array" ref="E40:G40">IF(D40="","",_xlfn.TEXTSPLIT(D40,"|"))</f>
        <v>STHC-ISGWET-WS433-CL-04</v>
      </c>
      <c r="F40" t="str">
        <v>2</v>
      </c>
      <c r="G40" t="str">
        <v>8\MBRTU-STHC</v>
      </c>
      <c r="H40" t="str" cm="1">
        <f t="array" ref="H40:I40">IF(G40="","",_xlfn.TEXTSPLIT(G40,"\"))</f>
        <v>8</v>
      </c>
      <c r="I40" t="str">
        <v>MBRTU-STHC</v>
      </c>
      <c r="J40" t="str">
        <v>STHM-MBIO-8DI8RL</v>
      </c>
      <c r="K40" t="str">
        <f>IFERROR(SEARCH(MAIN!$C$3,J40,1),"")</f>
        <v/>
      </c>
      <c r="O40" t="str" cm="1">
        <f t="array" ref="O40">IF(N40="","",_xlfn.TEXTSPLIT(N40,"|"))</f>
        <v/>
      </c>
      <c r="T40" t="str">
        <f t="shared" si="2"/>
        <v/>
      </c>
    </row>
    <row r="41" spans="2:20">
      <c r="B41" t="str">
        <v>WSLRW-AL-01|1|3\WSLRW-AL</v>
      </c>
      <c r="C41" t="str">
        <f t="shared" si="0"/>
        <v>WSLRW-AL-01|1|3\WSLRW-AL</v>
      </c>
      <c r="D41" t="str">
        <v>STHM-MBIO-4AI4DI|NA|2.1\MBRTU-MBIO</v>
      </c>
      <c r="E41" t="str" cm="1">
        <f t="array" ref="E41:G41">IF(D41="","",_xlfn.TEXTSPLIT(D41,"|"))</f>
        <v>STHM-MBIO-4AI4DI</v>
      </c>
      <c r="F41" t="str">
        <v>NA</v>
      </c>
      <c r="G41" t="str">
        <v>2.1\MBRTU-MBIO</v>
      </c>
      <c r="H41" t="str" cm="1">
        <f t="array" ref="H41:I41">IF(G41="","",_xlfn.TEXTSPLIT(G41,"\"))</f>
        <v>2.1</v>
      </c>
      <c r="I41" t="str">
        <v>MBRTU-MBIO</v>
      </c>
      <c r="J41" t="str">
        <v>UPG-WSLRWEX-PPS-10</v>
      </c>
      <c r="K41" t="str">
        <f>IFERROR(SEARCH(MAIN!$C$3,J41,1),"")</f>
        <v/>
      </c>
      <c r="O41" t="str" cm="1">
        <f t="array" ref="O41">IF(N41="","",_xlfn.TEXTSPLIT(N41,"|"))</f>
        <v/>
      </c>
      <c r="T41" t="str">
        <f t="shared" si="2"/>
        <v/>
      </c>
    </row>
    <row r="42" spans="2:20">
      <c r="B42" t="str">
        <v>WSLRW-LPC-01|2|4\WSLRW-LPC</v>
      </c>
      <c r="C42" t="str">
        <f t="shared" si="0"/>
        <v>WSLRW-LPC-01|2|4\WSLRW-LPC</v>
      </c>
      <c r="D42" t="str">
        <v>STHM-MBIO-4AI4DI4RL-NR|na|1.1\MBRTU-MBIO</v>
      </c>
      <c r="E42" t="str" cm="1">
        <f t="array" ref="E42:G42">IF(D42="","",_xlfn.TEXTSPLIT(D42,"|"))</f>
        <v>STHM-MBIO-4AI4DI4RL-NR</v>
      </c>
      <c r="F42" t="str">
        <v>na</v>
      </c>
      <c r="G42" t="str">
        <v>1.1\MBRTU-MBIO</v>
      </c>
      <c r="H42" t="str" cm="1">
        <f t="array" ref="H42:I42">IF(G42="","",_xlfn.TEXTSPLIT(G42,"\"))</f>
        <v>1.1</v>
      </c>
      <c r="I42" t="str">
        <v>MBRTU-MBIO</v>
      </c>
      <c r="J42" t="str">
        <v>UPG-WSLRWEX-PPS-100</v>
      </c>
      <c r="K42" t="str">
        <f>IFERROR(SEARCH(MAIN!$C$3,J42,1),"")</f>
        <v/>
      </c>
      <c r="O42" t="str" cm="1">
        <f t="array" ref="O42">IF(N42="","",_xlfn.TEXTSPLIT(N42,"|"))</f>
        <v/>
      </c>
      <c r="T42" t="str">
        <f t="shared" si="2"/>
        <v/>
      </c>
    </row>
    <row r="43" spans="2:20">
      <c r="B43" t="str">
        <v>WSLRW-MA-21|1|1\WSLRW-MA</v>
      </c>
      <c r="C43" t="str">
        <f t="shared" si="0"/>
        <v>WSLRW-MA-21|1|1\WSLRW-MA</v>
      </c>
      <c r="D43" t="str">
        <v>STHM-MBIO-4AI4DI4RL-NR|NA|2.4\MBRTU-MBIO</v>
      </c>
      <c r="E43" t="str" cm="1">
        <f t="array" ref="E43:G43">IF(D43="","",_xlfn.TEXTSPLIT(D43,"|"))</f>
        <v>STHM-MBIO-4AI4DI4RL-NR</v>
      </c>
      <c r="F43" t="str">
        <v>NA</v>
      </c>
      <c r="G43" t="str">
        <v>2.4\MBRTU-MBIO</v>
      </c>
      <c r="H43" t="str" cm="1">
        <f t="array" ref="H43:I43">IF(G43="","",_xlfn.TEXTSPLIT(G43,"\"))</f>
        <v>2.4</v>
      </c>
      <c r="I43" t="str">
        <v>MBRTU-MBIO</v>
      </c>
      <c r="J43" t="str">
        <v>UPG-WSSFCEX-PPS-10</v>
      </c>
      <c r="K43" t="str">
        <f>IFERROR(SEARCH(MAIN!$C$3,J43,1),"")</f>
        <v/>
      </c>
      <c r="O43" t="str" cm="1">
        <f t="array" ref="O43">IF(N43="","",_xlfn.TEXTSPLIT(N43,"|"))</f>
        <v/>
      </c>
      <c r="T43" t="str">
        <f t="shared" si="2"/>
        <v/>
      </c>
    </row>
    <row r="44" spans="2:20">
      <c r="B44" t="str">
        <v>WSLRW-V1A-025|2|4\WSLRW-V1A</v>
      </c>
      <c r="C44" t="str">
        <f t="shared" si="0"/>
        <v>WSLRW-V1A-025|2|4\WSLRW-V1A</v>
      </c>
      <c r="D44" t="str">
        <v>STHM-MBIO-8DI8RL|1|1\MBRTU-MBIO</v>
      </c>
      <c r="E44" t="str" cm="1">
        <f t="array" ref="E44:G44">IF(D44="","",_xlfn.TEXTSPLIT(D44,"|"))</f>
        <v>STHM-MBIO-8DI8RL</v>
      </c>
      <c r="F44" t="str">
        <v>1</v>
      </c>
      <c r="G44" t="str">
        <v>1\MBRTU-MBIO</v>
      </c>
      <c r="H44" t="str" cm="1">
        <f t="array" ref="H44:I44">IF(G44="","",_xlfn.TEXTSPLIT(G44,"\"))</f>
        <v>1</v>
      </c>
      <c r="I44" t="str">
        <v>MBRTU-MBIO</v>
      </c>
      <c r="J44" t="str">
        <v>UPG-WSSFCEX-PPS-100</v>
      </c>
      <c r="K44" t="str">
        <f>IFERROR(SEARCH(MAIN!$C$3,J44,1),"")</f>
        <v/>
      </c>
      <c r="O44" t="str" cm="1">
        <f t="array" ref="O44">IF(N44="","",_xlfn.TEXTSPLIT(N44,"|"))</f>
        <v/>
      </c>
      <c r="T44" t="str">
        <f t="shared" si="2"/>
        <v/>
      </c>
    </row>
    <row r="45" spans="2:20">
      <c r="B45" t="e">
        <v>#VALUE!</v>
      </c>
      <c r="C45" t="str">
        <f t="shared" si="0"/>
        <v/>
      </c>
      <c r="D45" t="str">
        <v>UPG-WSLRWEX-PPS-10|2|3\WSLRW-EXPPS</v>
      </c>
      <c r="E45" t="str" cm="1">
        <f t="array" ref="E45:G45">IF(D45="","",_xlfn.TEXTSPLIT(D45,"|"))</f>
        <v>UPG-WSLRWEX-PPS-10</v>
      </c>
      <c r="F45" t="str">
        <v>2</v>
      </c>
      <c r="G45" t="str">
        <v>3\WSLRW-EXPPS</v>
      </c>
      <c r="H45" t="str" cm="1">
        <f t="array" ref="H45:I45">IF(G45="","",_xlfn.TEXTSPLIT(G45,"\"))</f>
        <v>3</v>
      </c>
      <c r="I45" t="str">
        <v>WSLRW-EXPPS</v>
      </c>
      <c r="J45" t="str">
        <v>UPG-WSSFCEX-PPS-200</v>
      </c>
      <c r="K45" t="str">
        <f>IFERROR(SEARCH(MAIN!$C$3,J45,1),"")</f>
        <v/>
      </c>
      <c r="O45" t="str" cm="1">
        <f t="array" ref="O45">IF(N45="","",_xlfn.TEXTSPLIT(N45,"|"))</f>
        <v/>
      </c>
      <c r="T45" t="str">
        <f t="shared" si="2"/>
        <v/>
      </c>
    </row>
    <row r="46" spans="2:20">
      <c r="B46" t="e">
        <v>#VALUE!</v>
      </c>
      <c r="C46" t="str">
        <f t="shared" si="0"/>
        <v/>
      </c>
      <c r="D46" t="str">
        <v>UPG-WSLRWEX-PPS-10|3|4\WSLRW-EXPPS</v>
      </c>
      <c r="E46" t="str" cm="1">
        <f t="array" ref="E46:G46">IF(D46="","",_xlfn.TEXTSPLIT(D46,"|"))</f>
        <v>UPG-WSLRWEX-PPS-10</v>
      </c>
      <c r="F46" t="str">
        <v>3</v>
      </c>
      <c r="G46" t="str">
        <v>4\WSLRW-EXPPS</v>
      </c>
      <c r="H46" t="str" cm="1">
        <f t="array" ref="H46:I46">IF(G46="","",_xlfn.TEXTSPLIT(G46,"\"))</f>
        <v>4</v>
      </c>
      <c r="I46" t="str">
        <v>WSLRW-EXPPS</v>
      </c>
      <c r="J46" t="str">
        <v>UPG-WSSFCEX-PPS-300</v>
      </c>
      <c r="K46" t="str">
        <f>IFERROR(SEARCH(MAIN!$C$3,J46,1),"")</f>
        <v/>
      </c>
      <c r="O46" t="str" cm="1">
        <f t="array" ref="O46">IF(N46="","",_xlfn.TEXTSPLIT(N46,"|"))</f>
        <v/>
      </c>
      <c r="T46" t="str">
        <f t="shared" si="2"/>
        <v/>
      </c>
    </row>
    <row r="47" spans="2:20">
      <c r="B47" t="str">
        <v>WSLRWEX-GHC-01|1|1\WSLRW-EXGHC</v>
      </c>
      <c r="C47" t="str">
        <f t="shared" si="0"/>
        <v>WSLRWEX-GHC-01|1|1\WSLRW-EXGHC</v>
      </c>
      <c r="D47" t="str">
        <v>UPG-WSLRWEX-PPS-100|2|3\WSLRW-EXPPS</v>
      </c>
      <c r="E47" t="str" cm="1">
        <f t="array" ref="E47:G47">IF(D47="","",_xlfn.TEXTSPLIT(D47,"|"))</f>
        <v>UPG-WSLRWEX-PPS-100</v>
      </c>
      <c r="F47" t="str">
        <v>2</v>
      </c>
      <c r="G47" t="str">
        <v>3\WSLRW-EXPPS</v>
      </c>
      <c r="H47" t="str" cm="1">
        <f t="array" ref="H47:I47">IF(G47="","",_xlfn.TEXTSPLIT(G47,"\"))</f>
        <v>3</v>
      </c>
      <c r="I47" t="str">
        <v>WSLRW-EXPPS</v>
      </c>
      <c r="J47" t="str">
        <v>WS433-AC-11</v>
      </c>
      <c r="K47" t="str">
        <f>IFERROR(SEARCH(MAIN!$C$3,J47,1),"")</f>
        <v/>
      </c>
      <c r="O47" t="str" cm="1">
        <f t="array" ref="O47">IF(N47="","",_xlfn.TEXTSPLIT(N47,"|"))</f>
        <v/>
      </c>
      <c r="T47" t="str">
        <f t="shared" si="2"/>
        <v/>
      </c>
    </row>
    <row r="48" spans="2:20">
      <c r="B48" t="str">
        <v>WSLRWEX-PID-PPB|1|1\WSLRW-EXPID</v>
      </c>
      <c r="C48" t="str">
        <f t="shared" si="0"/>
        <v>WSLRWEX-PID-PPB|1|1\WSLRW-EXPID</v>
      </c>
      <c r="D48" t="str">
        <v>UPG-WSLRWEX-PPS-100|3|4\WSLRW-EXPPS</v>
      </c>
      <c r="E48" t="str" cm="1">
        <f t="array" ref="E48:G48">IF(D48="","",_xlfn.TEXTSPLIT(D48,"|"))</f>
        <v>UPG-WSLRWEX-PPS-100</v>
      </c>
      <c r="F48" t="str">
        <v>3</v>
      </c>
      <c r="G48" t="str">
        <v>4\WSLRW-EXPPS</v>
      </c>
      <c r="H48" t="str" cm="1">
        <f t="array" ref="H48:I48">IF(G48="","",_xlfn.TEXTSPLIT(G48,"\"))</f>
        <v>4</v>
      </c>
      <c r="I48" t="str">
        <v>WSLRW-EXPPS</v>
      </c>
      <c r="J48" t="str">
        <v>WS433-AG-01</v>
      </c>
      <c r="K48" t="str">
        <f>IFERROR(SEARCH(MAIN!$C$3,J48,1),"")</f>
        <v/>
      </c>
      <c r="O48" t="str" cm="1">
        <f t="array" ref="O48">IF(N48="","",_xlfn.TEXTSPLIT(N48,"|"))</f>
        <v/>
      </c>
      <c r="T48" t="str">
        <f t="shared" si="2"/>
        <v/>
      </c>
    </row>
    <row r="49" spans="2:20">
      <c r="B49" t="str">
        <v>WSLRWEX-PPS-G1000-01|2|3\WSLRW-EXPPS</v>
      </c>
      <c r="C49" t="str">
        <f t="shared" si="0"/>
        <v>WSLRWEX-PPS-G1000-01|2|3\WSLRW-EXPPS</v>
      </c>
      <c r="D49" t="str">
        <v>UPG-WSSFCEX-PPS-10|3|6\WSSFC-EXPPS</v>
      </c>
      <c r="E49" t="str" cm="1">
        <f t="array" ref="E49:G49">IF(D49="","",_xlfn.TEXTSPLIT(D49,"|"))</f>
        <v>UPG-WSSFCEX-PPS-10</v>
      </c>
      <c r="F49" t="str">
        <v>3</v>
      </c>
      <c r="G49" t="str">
        <v>6\WSSFC-EXPPS</v>
      </c>
      <c r="H49" t="str" cm="1">
        <f t="array" ref="H49:I49">IF(G49="","",_xlfn.TEXTSPLIT(G49,"\"))</f>
        <v>6</v>
      </c>
      <c r="I49" t="str">
        <v>WSSFC-EXPPS</v>
      </c>
      <c r="J49" t="str">
        <v>WS433-AG-02</v>
      </c>
      <c r="K49" t="str">
        <f>IFERROR(SEARCH(MAIN!$C$3,J49,1),"")</f>
        <v/>
      </c>
      <c r="O49" t="str" cm="1">
        <f t="array" ref="O49">IF(N49="","",_xlfn.TEXTSPLIT(N49,"|"))</f>
        <v/>
      </c>
      <c r="T49" t="str">
        <f t="shared" si="2"/>
        <v/>
      </c>
    </row>
    <row r="50" spans="2:20">
      <c r="B50" t="str">
        <v>WSLRW-S-ATE-11|2|3\WSLRW-SATE</v>
      </c>
      <c r="C50" t="str">
        <f t="shared" si="0"/>
        <v>WSLRW-S-ATE-11|2|3\WSLRW-SATE</v>
      </c>
      <c r="D50" t="str">
        <v>UPG-WSSFCEX-PPS-100|3|6\WSSFC-EXPPS</v>
      </c>
      <c r="E50" t="str" cm="1">
        <f t="array" ref="E50:G50">IF(D50="","",_xlfn.TEXTSPLIT(D50,"|"))</f>
        <v>UPG-WSSFCEX-PPS-100</v>
      </c>
      <c r="F50" t="str">
        <v>3</v>
      </c>
      <c r="G50" t="str">
        <v>6\WSSFC-EXPPS</v>
      </c>
      <c r="H50" t="str" cm="1">
        <f t="array" ref="H50:I50">IF(G50="","",_xlfn.TEXTSPLIT(G50,"\"))</f>
        <v>6</v>
      </c>
      <c r="I50" t="str">
        <v>WSSFC-EXPPS</v>
      </c>
      <c r="J50" t="str">
        <v>WS433-AG-03S</v>
      </c>
      <c r="K50" t="str">
        <f>IFERROR(SEARCH(MAIN!$C$3,J50,1),"")</f>
        <v/>
      </c>
      <c r="O50" t="str" cm="1">
        <f t="array" ref="O50">IF(N50="","",_xlfn.TEXTSPLIT(N50,"|"))</f>
        <v/>
      </c>
      <c r="T50" t="str">
        <f t="shared" si="2"/>
        <v/>
      </c>
    </row>
    <row r="51" spans="2:20">
      <c r="B51" t="str">
        <v>WSLRW-SMT-01|2|3\WSLRW-SMT</v>
      </c>
      <c r="C51" t="str">
        <f t="shared" si="0"/>
        <v>WSLRW-SMT-01|2|3\WSLRW-SMT</v>
      </c>
      <c r="D51" t="str">
        <v>UPG-WSSFCEX-PPS-200|3|6\WSSFC-EXPPS</v>
      </c>
      <c r="E51" t="str" cm="1">
        <f t="array" ref="E51:G51">IF(D51="","",_xlfn.TEXTSPLIT(D51,"|"))</f>
        <v>UPG-WSSFCEX-PPS-200</v>
      </c>
      <c r="F51" t="str">
        <v>3</v>
      </c>
      <c r="G51" t="str">
        <v>6\WSSFC-EXPPS</v>
      </c>
      <c r="H51" t="str" cm="1">
        <f t="array" ref="H51:I51">IF(G51="","",_xlfn.TEXTSPLIT(G51,"\"))</f>
        <v>6</v>
      </c>
      <c r="I51" t="str">
        <v>WSSFC-EXPPS</v>
      </c>
      <c r="J51" t="str">
        <v>WS433-AL-01</v>
      </c>
      <c r="K51" t="str">
        <f>IFERROR(SEARCH(MAIN!$C$3,J51,1),"")</f>
        <v/>
      </c>
      <c r="O51" t="str" cm="1">
        <f t="array" ref="O51">IF(N51="","",_xlfn.TEXTSPLIT(N51,"|"))</f>
        <v/>
      </c>
      <c r="T51" t="str">
        <f t="shared" si="2"/>
        <v/>
      </c>
    </row>
    <row r="52" spans="2:20">
      <c r="B52" t="str">
        <v>WSLRW-G4-CL2-20-01|2|7\WSLRW-G4</v>
      </c>
      <c r="C52" t="str">
        <f t="shared" si="0"/>
        <v>WSLRW-G4-CL2-20-01|2|7\WSLRW-G4</v>
      </c>
      <c r="D52" t="str">
        <v>UPG-WSSFCEX-PPS-300|3|6\WSSFC-EXPPS</v>
      </c>
      <c r="E52" t="str" cm="1">
        <f t="array" ref="E52:G52">IF(D52="","",_xlfn.TEXTSPLIT(D52,"|"))</f>
        <v>UPG-WSSFCEX-PPS-300</v>
      </c>
      <c r="F52" t="str">
        <v>3</v>
      </c>
      <c r="G52" t="str">
        <v>6\WSSFC-EXPPS</v>
      </c>
      <c r="H52" t="str" cm="1">
        <f t="array" ref="H52:I52">IF(G52="","",_xlfn.TEXTSPLIT(G52,"\"))</f>
        <v>6</v>
      </c>
      <c r="I52" t="str">
        <v>WSSFC-EXPPS</v>
      </c>
      <c r="J52" t="str">
        <v>WS433-APS-D1250PA-01</v>
      </c>
      <c r="K52" t="str">
        <f>IFERROR(SEARCH(MAIN!$C$3,J52,1),"")</f>
        <v/>
      </c>
      <c r="O52" t="str" cm="1">
        <f t="array" ref="O52">IF(N52="","",_xlfn.TEXTSPLIT(N52,"|"))</f>
        <v/>
      </c>
      <c r="T52" t="str">
        <f t="shared" si="2"/>
        <v/>
      </c>
    </row>
    <row r="53" spans="2:20">
      <c r="B53" t="str">
        <v>WSLRW-RDW-01-XA|1|1\WSLRW-RDW</v>
      </c>
      <c r="C53" t="str">
        <f t="shared" si="0"/>
        <v>WSLRW-RDW-01-XA|1|1\WSLRW-RDW</v>
      </c>
      <c r="D53" t="str">
        <v>WS433-AC-11|n/a|5\WS433-AC</v>
      </c>
      <c r="E53" t="str" cm="1">
        <f t="array" ref="E53:G53">IF(D53="","",_xlfn.TEXTSPLIT(D53,"|"))</f>
        <v>WS433-AC-11</v>
      </c>
      <c r="F53" t="str">
        <v>n/a</v>
      </c>
      <c r="G53" t="str">
        <v>5\WS433-AC</v>
      </c>
      <c r="H53" t="str" cm="1">
        <f t="array" ref="H53:I53">IF(G53="","",_xlfn.TEXTSPLIT(G53,"\"))</f>
        <v>5</v>
      </c>
      <c r="I53" t="str">
        <v>WS433-AC</v>
      </c>
      <c r="J53" t="str">
        <v>WS433-APS-D500PA-01</v>
      </c>
      <c r="K53" t="str">
        <f>IFERROR(SEARCH(MAIN!$C$3,J53,1),"")</f>
        <v/>
      </c>
      <c r="O53" t="str" cm="1">
        <f t="array" ref="O53">IF(N53="","",_xlfn.TEXTSPLIT(N53,"|"))</f>
        <v/>
      </c>
      <c r="T53" t="str">
        <f t="shared" si="2"/>
        <v/>
      </c>
    </row>
    <row r="54" spans="2:20">
      <c r="B54" t="str">
        <v>WSLRW-DI-12|1|2\WSLRW-DI</v>
      </c>
      <c r="C54" t="str">
        <f t="shared" si="0"/>
        <v>WSLRW-DI-12|1|2\WSLRW-DI</v>
      </c>
      <c r="D54" t="str">
        <v>WS433-AG-01|n/a|7\WS433-AG</v>
      </c>
      <c r="E54" t="str" cm="1">
        <f t="array" ref="E54:G54">IF(D54="","",_xlfn.TEXTSPLIT(D54,"|"))</f>
        <v>WS433-AG-01</v>
      </c>
      <c r="F54" t="str">
        <v>n/a</v>
      </c>
      <c r="G54" t="str">
        <v>7\WS433-AG</v>
      </c>
      <c r="H54" t="str" cm="1">
        <f t="array" ref="H54:I54">IF(G54="","",_xlfn.TEXTSPLIT(G54,"\"))</f>
        <v>7</v>
      </c>
      <c r="I54" t="str">
        <v>WS433-AG</v>
      </c>
      <c r="J54" t="str">
        <v>WS433-ATE-01</v>
      </c>
      <c r="K54" t="str">
        <f>IFERROR(SEARCH(MAIN!$C$3,J54,1),"")</f>
        <v/>
      </c>
      <c r="O54" t="str" cm="1">
        <f t="array" ref="O54">IF(N54="","",_xlfn.TEXTSPLIT(N54,"|"))</f>
        <v/>
      </c>
      <c r="T54" t="str">
        <f t="shared" si="2"/>
        <v/>
      </c>
    </row>
    <row r="55" spans="2:20">
      <c r="B55" t="str">
        <v>WSLRW-ULC-01|2|4\WSLRW-ULC</v>
      </c>
      <c r="C55" t="str">
        <f t="shared" si="0"/>
        <v>WSLRW-ULC-01|2|4\WSLRW-ULC</v>
      </c>
      <c r="D55" t="str">
        <v>WS433-AG-02|n/a|7\WS433-AG</v>
      </c>
      <c r="E55" t="str" cm="1">
        <f t="array" ref="E55:G55">IF(D55="","",_xlfn.TEXTSPLIT(D55,"|"))</f>
        <v>WS433-AG-02</v>
      </c>
      <c r="F55" t="str">
        <v>n/a</v>
      </c>
      <c r="G55" t="str">
        <v>7\WS433-AG</v>
      </c>
      <c r="H55" t="str" cm="1">
        <f t="array" ref="H55:I55">IF(G55="","",_xlfn.TEXTSPLIT(G55,"\"))</f>
        <v>7</v>
      </c>
      <c r="I55" t="str">
        <v>WS433-AG</v>
      </c>
      <c r="J55" t="str">
        <v>WS433-ATH-11</v>
      </c>
      <c r="K55" t="str">
        <f>IFERROR(SEARCH(MAIN!$C$3,J55,1),"")</f>
        <v/>
      </c>
      <c r="O55" t="str" cm="1">
        <f t="array" ref="O55">IF(N55="","",_xlfn.TEXTSPLIT(N55,"|"))</f>
        <v/>
      </c>
      <c r="T55" t="str">
        <f t="shared" si="2"/>
        <v/>
      </c>
    </row>
    <row r="56" spans="2:20">
      <c r="B56" t="str">
        <v>WSLRWEX-GHC03-01|1|1\WSLRW-EXGHC03</v>
      </c>
      <c r="C56" t="str">
        <f t="shared" si="0"/>
        <v>WSLRWEX-GHC03-01|1|1\WSLRW-EXGHC03</v>
      </c>
      <c r="D56" t="str">
        <v>WS433-AG-03S|n/a|7\WS433-AG</v>
      </c>
      <c r="E56" t="str" cm="1">
        <f t="array" ref="E56:G56">IF(D56="","",_xlfn.TEXTSPLIT(D56,"|"))</f>
        <v>WS433-AG-03S</v>
      </c>
      <c r="F56" t="str">
        <v>n/a</v>
      </c>
      <c r="G56" t="str">
        <v>7\WS433-AG</v>
      </c>
      <c r="H56" t="str" cm="1">
        <f t="array" ref="H56:I56">IF(G56="","",_xlfn.TEXTSPLIT(G56,"\"))</f>
        <v>7</v>
      </c>
      <c r="I56" t="str">
        <v>WS433-AG</v>
      </c>
      <c r="J56" t="str">
        <v>WS433-ATH-15</v>
      </c>
      <c r="K56" t="str">
        <f>IFERROR(SEARCH(MAIN!$C$3,J56,1),"")</f>
        <v/>
      </c>
      <c r="O56" t="str" cm="1">
        <f t="array" ref="O56">IF(N56="","",_xlfn.TEXTSPLIT(N56,"|"))</f>
        <v/>
      </c>
      <c r="T56" t="str">
        <f t="shared" si="2"/>
        <v/>
      </c>
    </row>
    <row r="57" spans="2:20">
      <c r="B57" t="str">
        <v>WSPPW-BAT-12-120AH-LRW-01|1|1\WSLRW-BAT</v>
      </c>
      <c r="C57" t="str">
        <f t="shared" si="0"/>
        <v>WSPPW-BAT-12-120AH-LRW-01|1|1\WSLRW-BAT</v>
      </c>
      <c r="D57" t="str">
        <v>WS433-AL-01|n/a|5\WS433-AL</v>
      </c>
      <c r="E57" t="str" cm="1">
        <f t="array" ref="E57:G57">IF(D57="","",_xlfn.TEXTSPLIT(D57,"|"))</f>
        <v>WS433-AL-01</v>
      </c>
      <c r="F57" t="str">
        <v>n/a</v>
      </c>
      <c r="G57" t="str">
        <v>5\WS433-AL</v>
      </c>
      <c r="H57" t="str" cm="1">
        <f t="array" ref="H57:I57">IF(G57="","",_xlfn.TEXTSPLIT(G57,"\"))</f>
        <v>5</v>
      </c>
      <c r="I57" t="str">
        <v>WS433-AL</v>
      </c>
      <c r="J57" t="str">
        <v>WS433-BTN-01</v>
      </c>
      <c r="K57" t="str">
        <f>IFERROR(SEARCH(MAIN!$C$3,J57,1),"")</f>
        <v/>
      </c>
      <c r="O57" t="str" cm="1">
        <f t="array" ref="O57">IF(N57="","",_xlfn.TEXTSPLIT(N57,"|"))</f>
        <v/>
      </c>
      <c r="T57" t="str">
        <f t="shared" si="2"/>
        <v/>
      </c>
    </row>
    <row r="58" spans="2:20">
      <c r="B58" t="str">
        <v>WSLRW-PPS-G050-01|2|3\WSLRW-PPS</v>
      </c>
      <c r="C58" t="str">
        <f t="shared" si="0"/>
        <v>WSLRW-PPS-G050-01|2|3\WSLRW-PPS</v>
      </c>
      <c r="D58" t="str">
        <v>WS433-APS-D1250PA-01|n/a|5\WS433-APS125</v>
      </c>
      <c r="E58" t="str" cm="1">
        <f t="array" ref="E58:G58">IF(D58="","",_xlfn.TEXTSPLIT(D58,"|"))</f>
        <v>WS433-APS-D1250PA-01</v>
      </c>
      <c r="F58" t="str">
        <v>n/a</v>
      </c>
      <c r="G58" t="str">
        <v>5\WS433-APS125</v>
      </c>
      <c r="H58" t="str" cm="1">
        <f t="array" ref="H58:I58">IF(G58="","",_xlfn.TEXTSPLIT(G58,"\"))</f>
        <v>5</v>
      </c>
      <c r="I58" t="str">
        <v>WS433-APS125</v>
      </c>
      <c r="J58" t="str">
        <v>WS433-CAPSM-02</v>
      </c>
      <c r="K58" t="str">
        <f>IFERROR(SEARCH(MAIN!$C$3,J58,1),"")</f>
        <v/>
      </c>
      <c r="O58" t="str" cm="1">
        <f t="array" ref="O58">IF(N58="","",_xlfn.TEXTSPLIT(N58,"|"))</f>
        <v/>
      </c>
      <c r="T58" t="str">
        <f t="shared" si="2"/>
        <v/>
      </c>
    </row>
    <row r="59" spans="2:20">
      <c r="B59" t="str">
        <v>WSLRW-TVS-02|1|1\WSLRW-TVS</v>
      </c>
      <c r="C59" t="str">
        <f t="shared" si="0"/>
        <v>WSLRW-TVS-02|1|1\WSLRW-TVS</v>
      </c>
      <c r="D59" t="str">
        <v>WS433-APS-D500PA-01|n/a|1\WS433-APS500</v>
      </c>
      <c r="E59" t="str" cm="1">
        <f t="array" ref="E59:G59">IF(D59="","",_xlfn.TEXTSPLIT(D59,"|"))</f>
        <v>WS433-APS-D500PA-01</v>
      </c>
      <c r="F59" t="str">
        <v>n/a</v>
      </c>
      <c r="G59" t="str">
        <v>1\WS433-APS500</v>
      </c>
      <c r="H59" t="str" cm="1">
        <f t="array" ref="H59:I59">IF(G59="","",_xlfn.TEXTSPLIT(G59,"\"))</f>
        <v>1</v>
      </c>
      <c r="I59" t="str">
        <v>WS433-APS500</v>
      </c>
      <c r="J59" t="str">
        <v>WS433-CL-04</v>
      </c>
      <c r="K59" t="str">
        <f>IFERROR(SEARCH(MAIN!$C$3,J59,1),"")</f>
        <v/>
      </c>
      <c r="O59" t="str" cm="1">
        <f t="array" ref="O59">IF(N59="","",_xlfn.TEXTSPLIT(N59,"|"))</f>
        <v/>
      </c>
      <c r="T59" t="str">
        <f t="shared" si="2"/>
        <v/>
      </c>
    </row>
    <row r="60" spans="2:20">
      <c r="B60" t="str">
        <v>WSPLR-LC-01|1|1\WSLRW-LC</v>
      </c>
      <c r="C60" t="str">
        <f t="shared" si="0"/>
        <v>WSPLR-LC-01|1|1\WSLRW-LC</v>
      </c>
      <c r="D60" t="str">
        <v>WS433-ATE-01|2.5|5.1\WS433-ATE</v>
      </c>
      <c r="E60" t="str" cm="1">
        <f t="array" ref="E60:G60">IF(D60="","",_xlfn.TEXTSPLIT(D60,"|"))</f>
        <v>WS433-ATE-01</v>
      </c>
      <c r="F60" t="str">
        <v>2.5</v>
      </c>
      <c r="G60" t="str">
        <v>5.1\WS433-ATE</v>
      </c>
      <c r="H60" t="str" cm="1">
        <f t="array" ref="H60:I60">IF(G60="","",_xlfn.TEXTSPLIT(G60,"\"))</f>
        <v>5.1</v>
      </c>
      <c r="I60" t="str">
        <v>WS433-ATE</v>
      </c>
      <c r="J60" t="str">
        <v>WS433-CO2-01</v>
      </c>
      <c r="K60" t="str">
        <f>IFERROR(SEARCH(MAIN!$C$3,J60,1),"")</f>
        <v/>
      </c>
      <c r="O60" t="str" cm="1">
        <f t="array" ref="O60">IF(N60="","",_xlfn.TEXTSPLIT(N60,"|"))</f>
        <v/>
      </c>
      <c r="T60" t="str">
        <f t="shared" si="2"/>
        <v/>
      </c>
    </row>
    <row r="61" spans="2:20">
      <c r="B61" t="str">
        <v>WSLRW-BV-BR-20|2|2\WSLRW-BV</v>
      </c>
      <c r="C61" t="str">
        <f t="shared" si="0"/>
        <v>WSLRW-BV-BR-20|2|2\WSLRW-BV</v>
      </c>
      <c r="D61" t="str">
        <v>WS433-ATE-01|2|7\WS433-ATE</v>
      </c>
      <c r="E61" t="str" cm="1">
        <f t="array" ref="E61:G61">IF(D61="","",_xlfn.TEXTSPLIT(D61,"|"))</f>
        <v>WS433-ATE-01</v>
      </c>
      <c r="F61" t="str">
        <v>2</v>
      </c>
      <c r="G61" t="str">
        <v>7\WS433-ATE</v>
      </c>
      <c r="H61" t="str" cm="1">
        <f t="array" ref="H61:I61">IF(G61="","",_xlfn.TEXTSPLIT(G61,"\"))</f>
        <v>7</v>
      </c>
      <c r="I61" t="str">
        <v>WS433-ATE</v>
      </c>
      <c r="J61" t="str">
        <v>WS433-DI-12</v>
      </c>
      <c r="K61" t="str">
        <f>IFERROR(SEARCH(MAIN!$C$3,J61,1),"")</f>
        <v/>
      </c>
      <c r="O61" t="str" cm="1">
        <f t="array" ref="O61">IF(N61="","",_xlfn.TEXTSPLIT(N61,"|"))</f>
        <v/>
      </c>
      <c r="T61" t="str">
        <f t="shared" si="2"/>
        <v/>
      </c>
    </row>
    <row r="62" spans="2:20">
      <c r="B62" t="str">
        <v>WSLRW-SMT-01|3|4\WSLRW-SMT</v>
      </c>
      <c r="C62" t="str">
        <f t="shared" si="0"/>
        <v>WSLRW-SMT-01|3|4\WSLRW-SMT</v>
      </c>
      <c r="D62" t="str">
        <v>WS433-ATH-11|2|7\WS433-ATH</v>
      </c>
      <c r="E62" t="str" cm="1">
        <f t="array" ref="E62:G62">IF(D62="","",_xlfn.TEXTSPLIT(D62,"|"))</f>
        <v>WS433-ATH-11</v>
      </c>
      <c r="F62" t="str">
        <v>2</v>
      </c>
      <c r="G62" t="str">
        <v>7\WS433-ATH</v>
      </c>
      <c r="H62" t="str" cm="1">
        <f t="array" ref="H62:I62">IF(G62="","",_xlfn.TEXTSPLIT(G62,"\"))</f>
        <v>7</v>
      </c>
      <c r="I62" t="str">
        <v>WS433-ATH</v>
      </c>
      <c r="J62" t="str">
        <v>WS433-DI-14</v>
      </c>
      <c r="K62" t="str">
        <f>IFERROR(SEARCH(MAIN!$C$3,J62,1),"")</f>
        <v/>
      </c>
      <c r="O62" t="str" cm="1">
        <f t="array" ref="O62">IF(N62="","",_xlfn.TEXTSPLIT(N62,"|"))</f>
        <v/>
      </c>
      <c r="T62" t="str">
        <f t="shared" si="2"/>
        <v/>
      </c>
    </row>
    <row r="63" spans="2:20">
      <c r="B63" t="str">
        <v>WSLRW-AG-01|3|10\WSLRW-AG</v>
      </c>
      <c r="C63" t="str">
        <f t="shared" si="0"/>
        <v>WSLRW-AG-01|3|10\WSLRW-AG</v>
      </c>
      <c r="D63" t="str">
        <v>WS433-ATH-11|n/a|5\WS433-ATH</v>
      </c>
      <c r="E63" t="str" cm="1">
        <f t="array" ref="E63:G63">IF(D63="","",_xlfn.TEXTSPLIT(D63,"|"))</f>
        <v>WS433-ATH-11</v>
      </c>
      <c r="F63" t="str">
        <v>n/a</v>
      </c>
      <c r="G63" t="str">
        <v>5\WS433-ATH</v>
      </c>
      <c r="H63" t="str" cm="1">
        <f t="array" ref="H63:I63">IF(G63="","",_xlfn.TEXTSPLIT(G63,"\"))</f>
        <v>5</v>
      </c>
      <c r="I63" t="str">
        <v>WS433-ATH</v>
      </c>
      <c r="J63" t="str">
        <v>WS433-DSW-01</v>
      </c>
      <c r="K63" t="str">
        <f>IFERROR(SEARCH(MAIN!$C$3,J63,1),"")</f>
        <v/>
      </c>
      <c r="O63" t="str" cm="1">
        <f t="array" ref="O63">IF(N63="","",_xlfn.TEXTSPLIT(N63,"|"))</f>
        <v/>
      </c>
      <c r="T63" t="str">
        <f t="shared" si="2"/>
        <v/>
      </c>
    </row>
    <row r="64" spans="2:20">
      <c r="B64" t="str">
        <v>WSLRWAL-TC-01|1|1\WSLRW-TC</v>
      </c>
      <c r="C64" t="str">
        <f t="shared" si="0"/>
        <v>WSLRWAL-TC-01|1|1\WSLRW-TC</v>
      </c>
      <c r="D64" t="str">
        <v>WS433-ATH-15|2|7\WS433-ATH</v>
      </c>
      <c r="E64" t="str" cm="1">
        <f t="array" ref="E64:G64">IF(D64="","",_xlfn.TEXTSPLIT(D64,"|"))</f>
        <v>WS433-ATH-15</v>
      </c>
      <c r="F64" t="str">
        <v>2</v>
      </c>
      <c r="G64" t="str">
        <v>7\WS433-ATH</v>
      </c>
      <c r="H64" t="str" cm="1">
        <f t="array" ref="H64:I64">IF(G64="","",_xlfn.TEXTSPLIT(G64,"\"))</f>
        <v>7</v>
      </c>
      <c r="I64" t="str">
        <v>WS433-ATH</v>
      </c>
      <c r="J64" t="str">
        <v>WS433-G4F-NH3-100-01</v>
      </c>
      <c r="K64" t="str">
        <f>IFERROR(SEARCH(MAIN!$C$3,J64,1),"")</f>
        <v/>
      </c>
      <c r="O64" t="str" cm="1">
        <f t="array" ref="O64">IF(N64="","",_xlfn.TEXTSPLIT(N64,"|"))</f>
        <v/>
      </c>
      <c r="T64" t="str">
        <f t="shared" si="2"/>
        <v/>
      </c>
    </row>
    <row r="65" spans="2:20">
      <c r="B65" t="str">
        <v>WSLRW-SMT-01|3|5\WSLRW-SMT</v>
      </c>
      <c r="C65" t="str">
        <f t="shared" si="0"/>
        <v>WSLRW-SMT-01|3|5\WSLRW-SMT</v>
      </c>
      <c r="D65" t="str">
        <v>WS433-ATH-15|n/a|5\WS433-ATH</v>
      </c>
      <c r="E65" t="str" cm="1">
        <f t="array" ref="E65:G65">IF(D65="","",_xlfn.TEXTSPLIT(D65,"|"))</f>
        <v>WS433-ATH-15</v>
      </c>
      <c r="F65" t="str">
        <v>n/a</v>
      </c>
      <c r="G65" t="str">
        <v>5\WS433-ATH</v>
      </c>
      <c r="H65" t="str" cm="1">
        <f t="array" ref="H65:I65">IF(G65="","",_xlfn.TEXTSPLIT(G65,"\"))</f>
        <v>5</v>
      </c>
      <c r="I65" t="str">
        <v>WS433-ATH</v>
      </c>
      <c r="J65" t="str">
        <v>WS433-G4-O2-1-01</v>
      </c>
      <c r="K65" t="str">
        <f>IFERROR(SEARCH(MAIN!$C$3,J65,1),"")</f>
        <v/>
      </c>
      <c r="O65" t="str" cm="1">
        <f t="array" ref="O65">IF(N65="","",_xlfn.TEXTSPLIT(N65,"|"))</f>
        <v/>
      </c>
      <c r="T65" t="str">
        <f t="shared" si="2"/>
        <v/>
      </c>
    </row>
    <row r="66" spans="2:20">
      <c r="B66" t="str">
        <v>WSPPW-BAT-12-120AH-LRW-01|2|2\WSLRW-BAT</v>
      </c>
      <c r="C66" t="str">
        <f t="shared" si="0"/>
        <v>WSPPW-BAT-12-120AH-LRW-01|2|2\WSLRW-BAT</v>
      </c>
      <c r="D66" t="str">
        <v>WS433-BTN-01|n/a|5\WS433-DIS</v>
      </c>
      <c r="E66" t="str" cm="1">
        <f t="array" ref="E66:G66">IF(D66="","",_xlfn.TEXTSPLIT(D66,"|"))</f>
        <v>WS433-BTN-01</v>
      </c>
      <c r="F66" t="str">
        <v>n/a</v>
      </c>
      <c r="G66" t="str">
        <v>5\WS433-DIS</v>
      </c>
      <c r="H66" t="str" cm="1">
        <f t="array" ref="H66:I66">IF(G66="","",_xlfn.TEXTSPLIT(G66,"\"))</f>
        <v>5</v>
      </c>
      <c r="I66" t="str">
        <v>WS433-DIS</v>
      </c>
      <c r="J66" t="str">
        <v>WS433-LEC-K1</v>
      </c>
      <c r="K66" t="str">
        <f>IFERROR(SEARCH(MAIN!$C$3,J66,1),"")</f>
        <v/>
      </c>
      <c r="O66" t="str" cm="1">
        <f t="array" ref="O66">IF(N66="","",_xlfn.TEXTSPLIT(N66,"|"))</f>
        <v/>
      </c>
      <c r="T66" t="str">
        <f t="shared" si="2"/>
        <v/>
      </c>
    </row>
    <row r="67" spans="2:20">
      <c r="B67" t="str">
        <v>UPG-WSLRWEX-PPS-10|3|4\WSLRW-EXPPS</v>
      </c>
      <c r="C67" t="str">
        <f t="shared" si="0"/>
        <v>UPG-WSLRWEX-PPS-10|3|4\WSLRW-EXPPS</v>
      </c>
      <c r="D67" t="str">
        <v>WS433-CAPSM-02|2|7\WS433-CAPSM</v>
      </c>
      <c r="E67" t="str" cm="1">
        <f t="array" ref="E67:G67">IF(D67="","",_xlfn.TEXTSPLIT(D67,"|"))</f>
        <v>WS433-CAPSM-02</v>
      </c>
      <c r="F67" t="str">
        <v>2</v>
      </c>
      <c r="G67" t="str">
        <v>7\WS433-CAPSM</v>
      </c>
      <c r="H67" t="str" cm="1">
        <f t="array" ref="H67:I67">IF(G67="","",_xlfn.TEXTSPLIT(G67,"\"))</f>
        <v>7</v>
      </c>
      <c r="I67" t="str">
        <v>WS433-CAPSM</v>
      </c>
      <c r="J67" t="str">
        <v>WS433-LPC-01</v>
      </c>
      <c r="K67" t="str">
        <f>IFERROR(SEARCH(MAIN!$C$3,J67,1),"")</f>
        <v/>
      </c>
      <c r="O67" t="str" cm="1">
        <f t="array" ref="O67">IF(N67="","",_xlfn.TEXTSPLIT(N67,"|"))</f>
        <v/>
      </c>
      <c r="T67" t="str">
        <f t="shared" si="2"/>
        <v/>
      </c>
    </row>
    <row r="68" spans="2:20">
      <c r="B68" t="str">
        <v>WSLRW-BV-BR-20|3|3\WSLRW-BV</v>
      </c>
      <c r="C68" t="str">
        <f t="shared" si="0"/>
        <v>WSLRW-BV-BR-20|3|3\WSLRW-BV</v>
      </c>
      <c r="D68" t="str">
        <v>WS433-CL-04|2.5|2\MBRTU-CL</v>
      </c>
      <c r="E68" t="str" cm="1">
        <f t="array" ref="E68:G68">IF(D68="","",_xlfn.TEXTSPLIT(D68,"|"))</f>
        <v>WS433-CL-04</v>
      </c>
      <c r="F68" t="str">
        <v>2.5</v>
      </c>
      <c r="G68" t="str">
        <v>2\MBRTU-CL</v>
      </c>
      <c r="H68" t="str" cm="1">
        <f t="array" ref="H68:I68">IF(G68="","",_xlfn.TEXTSPLIT(G68,"\"))</f>
        <v>2</v>
      </c>
      <c r="I68" t="str">
        <v>MBRTU-CL</v>
      </c>
      <c r="J68" t="str">
        <v>WS433-M12F</v>
      </c>
      <c r="K68" t="str">
        <f>IFERROR(SEARCH(MAIN!$C$3,J68,1),"")</f>
        <v/>
      </c>
      <c r="O68" t="str" cm="1">
        <f t="array" ref="O68">IF(N68="","",_xlfn.TEXTSPLIT(N68,"|"))</f>
        <v/>
      </c>
      <c r="T68" t="str">
        <f t="shared" si="2"/>
        <v/>
      </c>
    </row>
    <row r="69" spans="2:20">
      <c r="B69" t="str">
        <v>WSLRW-RL-11-PN|1|1\WSLRW-RL</v>
      </c>
      <c r="C69" t="str">
        <f t="shared" ref="C69:C132" si="3">IFERROR(B69,"")</f>
        <v>WSLRW-RL-11-PN|1|1\WSLRW-RL</v>
      </c>
      <c r="D69" t="str">
        <v>WS433-CO2-01|n/a|7\WS433-CO2</v>
      </c>
      <c r="E69" t="str" cm="1">
        <f t="array" ref="E69:G69">IF(D69="","",_xlfn.TEXTSPLIT(D69,"|"))</f>
        <v>WS433-CO2-01</v>
      </c>
      <c r="F69" t="str">
        <v>n/a</v>
      </c>
      <c r="G69" t="str">
        <v>7\WS433-CO2</v>
      </c>
      <c r="H69" t="str" cm="1">
        <f t="array" ref="H69:I69">IF(G69="","",_xlfn.TEXTSPLIT(G69,"\"))</f>
        <v>7</v>
      </c>
      <c r="I69" t="str">
        <v>WS433-CO2</v>
      </c>
      <c r="J69" t="str">
        <v>WS433-MA-21</v>
      </c>
      <c r="K69" t="str">
        <f>IFERROR(SEARCH(MAIN!$C$3,J69,1),"")</f>
        <v/>
      </c>
      <c r="O69" t="str" cm="1">
        <f t="array" ref="O69">IF(N69="","",_xlfn.TEXTSPLIT(N69,"|"))</f>
        <v/>
      </c>
      <c r="T69" t="str">
        <f t="shared" ref="T69:T103" si="4">IF(Q69="","",VALUE(Q69))</f>
        <v/>
      </c>
    </row>
    <row r="70" spans="2:20">
      <c r="B70" t="str">
        <v>WSLRW-PT100-01|1|1\WSLRW-PT100</v>
      </c>
      <c r="C70" t="str">
        <f t="shared" si="3"/>
        <v>WSLRW-PT100-01|1|1\WSLRW-PT100</v>
      </c>
      <c r="D70" t="str">
        <v>WS433-DI-12|n/a|5\WS433-DIC</v>
      </c>
      <c r="E70" t="str" cm="1">
        <f t="array" ref="E70:G70">IF(D70="","",_xlfn.TEXTSPLIT(D70,"|"))</f>
        <v>WS433-DI-12</v>
      </c>
      <c r="F70" t="str">
        <v>n/a</v>
      </c>
      <c r="G70" t="str">
        <v>5\WS433-DIC</v>
      </c>
      <c r="H70" t="str" cm="1">
        <f t="array" ref="H70:I70">IF(G70="","",_xlfn.TEXTSPLIT(G70,"\"))</f>
        <v>5</v>
      </c>
      <c r="I70" t="str">
        <v>WS433-DIC</v>
      </c>
      <c r="J70" t="str">
        <v>WS433-O2-01</v>
      </c>
      <c r="K70" t="str">
        <f>IFERROR(SEARCH(MAIN!$C$3,J70,1),"")</f>
        <v/>
      </c>
      <c r="O70" t="str" cm="1">
        <f t="array" ref="O70">IF(N70="","",_xlfn.TEXTSPLIT(N70,"|"))</f>
        <v/>
      </c>
      <c r="T70" t="str">
        <f t="shared" si="4"/>
        <v/>
      </c>
    </row>
    <row r="71" spans="2:20">
      <c r="B71" t="str">
        <v>WSLRWAL-TC-01|2|2\WSLRW-TC</v>
      </c>
      <c r="C71" t="str">
        <f t="shared" si="3"/>
        <v>WSLRWAL-TC-01|2|2\WSLRW-TC</v>
      </c>
      <c r="D71" t="str">
        <v>WS433-DI-12|n/a|5\WS433-DIS</v>
      </c>
      <c r="E71" t="str" cm="1">
        <f t="array" ref="E71:G71">IF(D71="","",_xlfn.TEXTSPLIT(D71,"|"))</f>
        <v>WS433-DI-12</v>
      </c>
      <c r="F71" t="str">
        <v>n/a</v>
      </c>
      <c r="G71" t="str">
        <v>5\WS433-DIS</v>
      </c>
      <c r="H71" t="str" cm="1">
        <f t="array" ref="H71:I71">IF(G71="","",_xlfn.TEXTSPLIT(G71,"\"))</f>
        <v>5</v>
      </c>
      <c r="I71" t="str">
        <v>WS433-DIS</v>
      </c>
      <c r="J71" t="str">
        <v>WS433-O2-02</v>
      </c>
      <c r="K71" t="str">
        <f>IFERROR(SEARCH(MAIN!$C$3,J71,1),"")</f>
        <v/>
      </c>
      <c r="O71" t="str" cm="1">
        <f t="array" ref="O71">IF(N71="","",_xlfn.TEXTSPLIT(N71,"|"))</f>
        <v/>
      </c>
      <c r="T71" t="str">
        <f t="shared" si="4"/>
        <v/>
      </c>
    </row>
    <row r="72" spans="2:20">
      <c r="B72" t="str">
        <v>WSPLR-AI-01|1|1\WSLRW-AI</v>
      </c>
      <c r="C72" t="str">
        <f t="shared" si="3"/>
        <v>WSPLR-AI-01|1|1\WSLRW-AI</v>
      </c>
      <c r="D72" t="str">
        <v>WS433-DI-14|n/a|5\WS433-DIC</v>
      </c>
      <c r="E72" t="str" cm="1">
        <f t="array" ref="E72:G72">IF(D72="","",_xlfn.TEXTSPLIT(D72,"|"))</f>
        <v>WS433-DI-14</v>
      </c>
      <c r="F72" t="str">
        <v>n/a</v>
      </c>
      <c r="G72" t="str">
        <v>5\WS433-DIC</v>
      </c>
      <c r="H72" t="str" cm="1">
        <f t="array" ref="H72:I72">IF(G72="","",_xlfn.TEXTSPLIT(G72,"\"))</f>
        <v>5</v>
      </c>
      <c r="I72" t="str">
        <v>WS433-DIC</v>
      </c>
      <c r="J72" t="str">
        <v>WS433-PH100-01</v>
      </c>
      <c r="K72" t="str">
        <f>IFERROR(SEARCH(MAIN!$C$3,J72,1),"")</f>
        <v/>
      </c>
      <c r="O72" t="str" cm="1">
        <f t="array" ref="O72">IF(N72="","",_xlfn.TEXTSPLIT(N72,"|"))</f>
        <v/>
      </c>
      <c r="T72" t="str">
        <f t="shared" si="4"/>
        <v/>
      </c>
    </row>
    <row r="73" spans="2:20">
      <c r="B73" t="str">
        <v>WSLRW-MA-21|1|2\WSLRW-MA</v>
      </c>
      <c r="C73" t="str">
        <f t="shared" si="3"/>
        <v>WSLRW-MA-21|1|2\WSLRW-MA</v>
      </c>
      <c r="D73" t="str">
        <v>WS433-DI-14|n/a|5\WS433-DIS</v>
      </c>
      <c r="E73" t="str" cm="1">
        <f t="array" ref="E73:G73">IF(D73="","",_xlfn.TEXTSPLIT(D73,"|"))</f>
        <v>WS433-DI-14</v>
      </c>
      <c r="F73" t="str">
        <v>n/a</v>
      </c>
      <c r="G73" t="str">
        <v>5\WS433-DIS</v>
      </c>
      <c r="H73" t="str" cm="1">
        <f t="array" ref="H73:I73">IF(G73="","",_xlfn.TEXTSPLIT(G73,"\"))</f>
        <v>5</v>
      </c>
      <c r="I73" t="str">
        <v>WS433-DIS</v>
      </c>
      <c r="J73" t="str">
        <v>WS433-PIR-01</v>
      </c>
      <c r="K73" t="str">
        <f>IFERROR(SEARCH(MAIN!$C$3,J73,1),"")</f>
        <v/>
      </c>
      <c r="O73" t="str" cm="1">
        <f t="array" ref="O73">IF(N73="","",_xlfn.TEXTSPLIT(N73,"|"))</f>
        <v/>
      </c>
      <c r="T73" t="str">
        <f t="shared" si="4"/>
        <v/>
      </c>
    </row>
    <row r="74" spans="2:20">
      <c r="B74" t="str">
        <v>WSLRW-ATH-11|1|5\WSLRW-ATH</v>
      </c>
      <c r="C74" t="str">
        <f t="shared" si="3"/>
        <v>WSLRW-ATH-11|1|5\WSLRW-ATH</v>
      </c>
      <c r="D74" t="str">
        <v>WS433-DSW-01|n/a|5\WS433-DIS</v>
      </c>
      <c r="E74" t="str" cm="1">
        <f t="array" ref="E74:G74">IF(D74="","",_xlfn.TEXTSPLIT(D74,"|"))</f>
        <v>WS433-DSW-01</v>
      </c>
      <c r="F74" t="str">
        <v>n/a</v>
      </c>
      <c r="G74" t="str">
        <v>5\WS433-DIS</v>
      </c>
      <c r="H74" t="str" cm="1">
        <f t="array" ref="H74:I74">IF(G74="","",_xlfn.TEXTSPLIT(G74,"\"))</f>
        <v>5</v>
      </c>
      <c r="I74" t="str">
        <v>WS433-DIS</v>
      </c>
      <c r="J74" t="str">
        <v>WS433-PPS-G050-01</v>
      </c>
      <c r="K74" t="str">
        <f>IFERROR(SEARCH(MAIN!$C$3,J74,1),"")</f>
        <v/>
      </c>
      <c r="O74" t="str" cm="1">
        <f t="array" ref="O74">IF(N74="","",_xlfn.TEXTSPLIT(N74,"|"))</f>
        <v/>
      </c>
      <c r="T74" t="str">
        <f t="shared" si="4"/>
        <v/>
      </c>
    </row>
    <row r="75" spans="2:20">
      <c r="B75" t="str">
        <v>WSLRW-CAP10-1000|3|4\WSLRW-CAP10</v>
      </c>
      <c r="C75" t="str">
        <f t="shared" si="3"/>
        <v>WSLRW-CAP10-1000|3|4\WSLRW-CAP10</v>
      </c>
      <c r="D75" t="str">
        <v>WS433-G4F-NH3-100-01|n/a|6\WS433-NH3</v>
      </c>
      <c r="E75" t="str" cm="1">
        <f t="array" ref="E75:G75">IF(D75="","",_xlfn.TEXTSPLIT(D75,"|"))</f>
        <v>WS433-G4F-NH3-100-01</v>
      </c>
      <c r="F75" t="str">
        <v>n/a</v>
      </c>
      <c r="G75" t="str">
        <v>6\WS433-NH3</v>
      </c>
      <c r="H75" t="str" cm="1">
        <f t="array" ref="H75:I75">IF(G75="","",_xlfn.TEXTSPLIT(G75,"\"))</f>
        <v>6</v>
      </c>
      <c r="I75" t="str">
        <v>WS433-NH3</v>
      </c>
      <c r="J75" t="str">
        <v>WS433-PPS-G10-02</v>
      </c>
      <c r="K75" t="str">
        <f>IFERROR(SEARCH(MAIN!$C$3,J75,1),"")</f>
        <v/>
      </c>
      <c r="O75" t="str" cm="1">
        <f t="array" ref="O75">IF(N75="","",_xlfn.TEXTSPLIT(N75,"|"))</f>
        <v/>
      </c>
      <c r="T75" t="str">
        <f t="shared" si="4"/>
        <v/>
      </c>
    </row>
    <row r="76" spans="2:20">
      <c r="B76" t="str">
        <v>WSLRW-MBUW-01|1|1\WSLRW-MBUW</v>
      </c>
      <c r="C76" t="str">
        <f t="shared" si="3"/>
        <v>WSLRW-MBUW-01|1|1\WSLRW-MBUW</v>
      </c>
      <c r="D76" t="str">
        <v>WS433-G4-O2-1-01|1|1\WS433-G4</v>
      </c>
      <c r="E76" t="str" cm="1">
        <f t="array" ref="E76:G76">IF(D76="","",_xlfn.TEXTSPLIT(D76,"|"))</f>
        <v>WS433-G4-O2-1-01</v>
      </c>
      <c r="F76" t="str">
        <v>1</v>
      </c>
      <c r="G76" t="str">
        <v>1\WS433-G4</v>
      </c>
      <c r="H76" t="str" cm="1">
        <f t="array" ref="H76:I76">IF(G76="","",_xlfn.TEXTSPLIT(G76,"\"))</f>
        <v>1</v>
      </c>
      <c r="I76" t="str">
        <v>WS433-G4</v>
      </c>
      <c r="J76" t="str">
        <v>WS433-PPS-G20-02</v>
      </c>
      <c r="K76" t="str">
        <f>IFERROR(SEARCH(MAIN!$C$3,J76,1),"")</f>
        <v/>
      </c>
      <c r="O76" t="str" cm="1">
        <f t="array" ref="O76">IF(N76="","",_xlfn.TEXTSPLIT(N76,"|"))</f>
        <v/>
      </c>
      <c r="T76" t="str">
        <f t="shared" si="4"/>
        <v/>
      </c>
    </row>
    <row r="77" spans="2:20">
      <c r="B77" t="str">
        <v>WSLRW-DFM-100-01|1|1\WSLRW-DFM</v>
      </c>
      <c r="C77" t="str">
        <f t="shared" si="3"/>
        <v>WSLRW-DFM-100-01|1|1\WSLRW-DFM</v>
      </c>
      <c r="D77" t="str">
        <v>WS433-LEC-K1|n/a|5\WS433-LECK1</v>
      </c>
      <c r="E77" t="str" cm="1">
        <f t="array" ref="E77:G77">IF(D77="","",_xlfn.TEXTSPLIT(D77,"|"))</f>
        <v>WS433-LEC-K1</v>
      </c>
      <c r="F77" t="str">
        <v>n/a</v>
      </c>
      <c r="G77" t="str">
        <v>5\WS433-LECK1</v>
      </c>
      <c r="H77" t="str" cm="1">
        <f t="array" ref="H77:I77">IF(G77="","",_xlfn.TEXTSPLIT(G77,"\"))</f>
        <v>5</v>
      </c>
      <c r="I77" t="str">
        <v>WS433-LECK1</v>
      </c>
      <c r="J77" t="str">
        <v>WS433-PPS-G40-02</v>
      </c>
      <c r="K77" t="str">
        <f>IFERROR(SEARCH(MAIN!$C$3,J77,1),"")</f>
        <v/>
      </c>
      <c r="O77" t="str" cm="1">
        <f t="array" ref="O77">IF(N77="","",_xlfn.TEXTSPLIT(N77,"|"))</f>
        <v/>
      </c>
      <c r="T77" t="str">
        <f t="shared" si="4"/>
        <v/>
      </c>
    </row>
    <row r="78" spans="2:20">
      <c r="B78" t="str">
        <v>WSLRW-RLC-01|1|1\WSLRW-RLC</v>
      </c>
      <c r="C78" t="str">
        <f t="shared" si="3"/>
        <v>WSLRW-RLC-01|1|1\WSLRW-RLC</v>
      </c>
      <c r="D78" t="str">
        <v>WS433-LPC-01|n/a|5\WS433-LPC</v>
      </c>
      <c r="E78" t="str" cm="1">
        <f t="array" ref="E78:G78">IF(D78="","",_xlfn.TEXTSPLIT(D78,"|"))</f>
        <v>WS433-LPC-01</v>
      </c>
      <c r="F78" t="str">
        <v>n/a</v>
      </c>
      <c r="G78" t="str">
        <v>5\WS433-LPC</v>
      </c>
      <c r="H78" t="str" cm="1">
        <f t="array" ref="H78:I78">IF(G78="","",_xlfn.TEXTSPLIT(G78,"\"))</f>
        <v>5</v>
      </c>
      <c r="I78" t="str">
        <v>WS433-LPC</v>
      </c>
      <c r="J78" t="str">
        <v>WS433-PT100-01</v>
      </c>
      <c r="K78" t="str">
        <f>IFERROR(SEARCH(MAIN!$C$3,J78,1),"")</f>
        <v/>
      </c>
      <c r="O78" t="str" cm="1">
        <f t="array" ref="O78">IF(N78="","",_xlfn.TEXTSPLIT(N78,"|"))</f>
        <v/>
      </c>
      <c r="T78" t="str">
        <f t="shared" si="4"/>
        <v/>
      </c>
    </row>
    <row r="79" spans="2:20">
      <c r="B79" t="str">
        <v>WSLRW-IEC485-01|1|1\WSLRW-IEC485</v>
      </c>
      <c r="C79" t="str">
        <f t="shared" si="3"/>
        <v>WSLRW-IEC485-01|1|1\WSLRW-IEC485</v>
      </c>
      <c r="D79" t="str">
        <v>WS433-M12F|2.5|5.1\WS433-ATE</v>
      </c>
      <c r="E79" t="str" cm="1">
        <f t="array" ref="E79:G79">IF(D79="","",_xlfn.TEXTSPLIT(D79,"|"))</f>
        <v>WS433-M12F</v>
      </c>
      <c r="F79" t="str">
        <v>2.5</v>
      </c>
      <c r="G79" t="str">
        <v>5.1\WS433-ATE</v>
      </c>
      <c r="H79" t="str" cm="1">
        <f t="array" ref="H79:I79">IF(G79="","",_xlfn.TEXTSPLIT(G79,"\"))</f>
        <v>5.1</v>
      </c>
      <c r="I79" t="str">
        <v>WS433-ATE</v>
      </c>
      <c r="J79" t="str">
        <v>WS433-PT100-02</v>
      </c>
      <c r="K79" t="str">
        <f>IFERROR(SEARCH(MAIN!$C$3,J79,1),"")</f>
        <v/>
      </c>
      <c r="O79" t="str" cm="1">
        <f t="array" ref="O79">IF(N79="","",_xlfn.TEXTSPLIT(N79,"|"))</f>
        <v/>
      </c>
      <c r="T79" t="str">
        <f t="shared" si="4"/>
        <v/>
      </c>
    </row>
    <row r="80" spans="2:20">
      <c r="B80" t="str">
        <v>WSLRW-MB485-01|2|3\WSLRW-MB485</v>
      </c>
      <c r="C80" t="str">
        <f t="shared" si="3"/>
        <v>WSLRW-MB485-01|2|3\WSLRW-MB485</v>
      </c>
      <c r="D80" t="str">
        <v>WS433-M12F|2|7\WS433-ATE</v>
      </c>
      <c r="E80" t="str" cm="1">
        <f t="array" ref="E80:G80">IF(D80="","",_xlfn.TEXTSPLIT(D80,"|"))</f>
        <v>WS433-M12F</v>
      </c>
      <c r="F80" t="str">
        <v>2</v>
      </c>
      <c r="G80" t="str">
        <v>7\WS433-ATE</v>
      </c>
      <c r="H80" t="str" cm="1">
        <f t="array" ref="H80:I80">IF(G80="","",_xlfn.TEXTSPLIT(G80,"\"))</f>
        <v>7</v>
      </c>
      <c r="I80" t="str">
        <v>WS433-ATE</v>
      </c>
      <c r="J80" t="str">
        <v>WS433-PT100-03</v>
      </c>
      <c r="K80" t="str">
        <f>IFERROR(SEARCH(MAIN!$C$3,J80,1),"")</f>
        <v/>
      </c>
      <c r="O80" t="str" cm="1">
        <f t="array" ref="O80">IF(N80="","",_xlfn.TEXTSPLIT(N80,"|"))</f>
        <v/>
      </c>
      <c r="T80" t="str">
        <f t="shared" si="4"/>
        <v/>
      </c>
    </row>
    <row r="81" spans="2:20">
      <c r="B81" t="str">
        <v>WSLRW-BV-BR-20|3|4\WSLRW-BV</v>
      </c>
      <c r="C81" t="str">
        <f t="shared" si="3"/>
        <v>WSLRW-BV-BR-20|3|4\WSLRW-BV</v>
      </c>
      <c r="D81" t="str">
        <v>WS433-MA-21|n/a|5\WS433-AI</v>
      </c>
      <c r="E81" t="str" cm="1">
        <f t="array" ref="E81:G81">IF(D81="","",_xlfn.TEXTSPLIT(D81,"|"))</f>
        <v>WS433-MA-21</v>
      </c>
      <c r="F81" t="str">
        <v>n/a</v>
      </c>
      <c r="G81" t="str">
        <v>5\WS433-AI</v>
      </c>
      <c r="H81" t="str" cm="1">
        <f t="array" ref="H81:I81">IF(G81="","",_xlfn.TEXTSPLIT(G81,"\"))</f>
        <v>5</v>
      </c>
      <c r="I81" t="str">
        <v>WS433-AI</v>
      </c>
      <c r="J81" t="str">
        <v>WS433-RL-12</v>
      </c>
      <c r="K81" t="str">
        <f>IFERROR(SEARCH(MAIN!$C$3,J81,1),"")</f>
        <v/>
      </c>
      <c r="O81" t="str" cm="1">
        <f t="array" ref="O81">IF(N81="","",_xlfn.TEXTSPLIT(N81,"|"))</f>
        <v/>
      </c>
      <c r="T81" t="str">
        <f t="shared" si="4"/>
        <v/>
      </c>
    </row>
    <row r="82" spans="2:20">
      <c r="B82" t="str">
        <v>WSLRW-MB485-01|2|4\WSLRW-MB485</v>
      </c>
      <c r="C82" t="str">
        <f t="shared" si="3"/>
        <v>WSLRW-MB485-01|2|4\WSLRW-MB485</v>
      </c>
      <c r="D82" t="str">
        <v>WS433-O2-01|n/a|6\WS433-O2</v>
      </c>
      <c r="E82" t="str" cm="1">
        <f t="array" ref="E82:G82">IF(D82="","",_xlfn.TEXTSPLIT(D82,"|"))</f>
        <v>WS433-O2-01</v>
      </c>
      <c r="F82" t="str">
        <v>n/a</v>
      </c>
      <c r="G82" t="str">
        <v>6\WS433-O2</v>
      </c>
      <c r="H82" t="str" cm="1">
        <f t="array" ref="H82:I82">IF(G82="","",_xlfn.TEXTSPLIT(G82,"\"))</f>
        <v>6</v>
      </c>
      <c r="I82" t="str">
        <v>WS433-O2</v>
      </c>
      <c r="J82" t="str">
        <v>WS433-RL-14</v>
      </c>
      <c r="K82" t="str">
        <f>IFERROR(SEARCH(MAIN!$C$3,J82,1),"")</f>
        <v/>
      </c>
      <c r="O82" t="str" cm="1">
        <f t="array" ref="O82">IF(N82="","",_xlfn.TEXTSPLIT(N82,"|"))</f>
        <v/>
      </c>
      <c r="T82" t="str">
        <f t="shared" si="4"/>
        <v/>
      </c>
    </row>
    <row r="83" spans="2:20">
      <c r="B83" t="str">
        <v>WSLRWEX-PT100-01|1|2\WSLRW-PT100</v>
      </c>
      <c r="C83" t="str">
        <f t="shared" si="3"/>
        <v>WSLRWEX-PT100-01|1|2\WSLRW-PT100</v>
      </c>
      <c r="D83" t="str">
        <v>WS433-O2-02|n/a|6\WS433-O2</v>
      </c>
      <c r="E83" t="str" cm="1">
        <f t="array" ref="E83:G83">IF(D83="","",_xlfn.TEXTSPLIT(D83,"|"))</f>
        <v>WS433-O2-02</v>
      </c>
      <c r="F83" t="str">
        <v>n/a</v>
      </c>
      <c r="G83" t="str">
        <v>6\WS433-O2</v>
      </c>
      <c r="H83" t="str" cm="1">
        <f t="array" ref="H83:I83">IF(G83="","",_xlfn.TEXTSPLIT(G83,"\"))</f>
        <v>6</v>
      </c>
      <c r="I83" t="str">
        <v>WS433-O2</v>
      </c>
      <c r="J83" t="str">
        <v>WS433-SMT-01</v>
      </c>
      <c r="K83" t="str">
        <f>IFERROR(SEARCH(MAIN!$C$3,J83,1),"")</f>
        <v/>
      </c>
      <c r="O83" t="str" cm="1">
        <f t="array" ref="O83">IF(N83="","",_xlfn.TEXTSPLIT(N83,"|"))</f>
        <v/>
      </c>
      <c r="T83" t="str">
        <f t="shared" si="4"/>
        <v/>
      </c>
    </row>
    <row r="84" spans="2:20">
      <c r="B84" t="str">
        <v>WSLRW-GCB-CH4-01|1|1\WSLRW-GCBNDIR</v>
      </c>
      <c r="C84" t="str">
        <f t="shared" si="3"/>
        <v>WSLRW-GCB-CH4-01|1|1\WSLRW-GCBNDIR</v>
      </c>
      <c r="D84" t="str">
        <v>WS433-PH100-01|n/a|6\WS433-PH100</v>
      </c>
      <c r="E84" t="str" cm="1">
        <f t="array" ref="E84:G84">IF(D84="","",_xlfn.TEXTSPLIT(D84,"|"))</f>
        <v>WS433-PH100-01</v>
      </c>
      <c r="F84" t="str">
        <v>n/a</v>
      </c>
      <c r="G84" t="str">
        <v>6\WS433-PH100</v>
      </c>
      <c r="H84" t="str" cm="1">
        <f t="array" ref="H84:I84">IF(G84="","",_xlfn.TEXTSPLIT(G84,"\"))</f>
        <v>6</v>
      </c>
      <c r="I84" t="str">
        <v>WS433-PH100</v>
      </c>
      <c r="J84" t="str">
        <v>WS433-SMT-07</v>
      </c>
      <c r="K84" t="str">
        <f>IFERROR(SEARCH(MAIN!$C$3,J84,1),"")</f>
        <v/>
      </c>
      <c r="O84" t="str" cm="1">
        <f t="array" ref="O84">IF(N84="","",_xlfn.TEXTSPLIT(N84,"|"))</f>
        <v/>
      </c>
      <c r="T84" t="str">
        <f t="shared" si="4"/>
        <v/>
      </c>
    </row>
    <row r="85" spans="2:20">
      <c r="B85" t="str">
        <v>WSLRW-GCB-CO-500|1|1\WSLRW-GCBG4</v>
      </c>
      <c r="C85" t="str">
        <f t="shared" si="3"/>
        <v>WSLRW-GCB-CO-500|1|1\WSLRW-GCBG4</v>
      </c>
      <c r="D85" t="str">
        <v>WS433-PIR-01|n/a|5\WS433-DIS</v>
      </c>
      <c r="E85" t="str" cm="1">
        <f t="array" ref="E85:G85">IF(D85="","",_xlfn.TEXTSPLIT(D85,"|"))</f>
        <v>WS433-PIR-01</v>
      </c>
      <c r="F85" t="str">
        <v>n/a</v>
      </c>
      <c r="G85" t="str">
        <v>5\WS433-DIS</v>
      </c>
      <c r="H85" t="str" cm="1">
        <f t="array" ref="H85:I85">IF(G85="","",_xlfn.TEXTSPLIT(G85,"\"))</f>
        <v>5</v>
      </c>
      <c r="I85" t="str">
        <v>WS433-DIS</v>
      </c>
      <c r="J85" t="str">
        <v>WS433-ULA-01</v>
      </c>
      <c r="K85" t="str">
        <f>IFERROR(SEARCH(MAIN!$C$3,J85,1),"")</f>
        <v/>
      </c>
      <c r="O85" t="str" cm="1">
        <f t="array" ref="O85">IF(N85="","",_xlfn.TEXTSPLIT(N85,"|"))</f>
        <v/>
      </c>
      <c r="T85" t="str">
        <f t="shared" si="4"/>
        <v/>
      </c>
    </row>
    <row r="86" spans="2:20">
      <c r="B86" t="str">
        <v>WSLRW-RL-11-PN|1|2\WSLRW-RL</v>
      </c>
      <c r="C86" t="str">
        <f t="shared" si="3"/>
        <v>WSLRW-RL-11-PN|1|2\WSLRW-RL</v>
      </c>
      <c r="D86" t="str">
        <v>WS433-PPS-G050-01|n/a|5\WS433-PPS</v>
      </c>
      <c r="E86" t="str" cm="1">
        <f t="array" ref="E86:G86">IF(D86="","",_xlfn.TEXTSPLIT(D86,"|"))</f>
        <v>WS433-PPS-G050-01</v>
      </c>
      <c r="F86" t="str">
        <v>n/a</v>
      </c>
      <c r="G86" t="str">
        <v>5\WS433-PPS</v>
      </c>
      <c r="H86" t="str" cm="1">
        <f t="array" ref="H86:I86">IF(G86="","",_xlfn.TEXTSPLIT(G86,"\"))</f>
        <v>5</v>
      </c>
      <c r="I86" t="str">
        <v>WS433-PPS</v>
      </c>
      <c r="J86" t="str">
        <v>WS433-ULB-01</v>
      </c>
      <c r="K86" t="str">
        <f>IFERROR(SEARCH(MAIN!$C$3,J86,1),"")</f>
        <v/>
      </c>
      <c r="O86" t="str" cm="1">
        <f t="array" ref="O86">IF(N86="","",_xlfn.TEXTSPLIT(N86,"|"))</f>
        <v/>
      </c>
      <c r="T86" t="str">
        <f t="shared" si="4"/>
        <v/>
      </c>
    </row>
    <row r="87" spans="2:20">
      <c r="B87" t="str">
        <v>WSLRW-BV-BR-20|3|5\WSLRW-BV</v>
      </c>
      <c r="C87" t="str">
        <f t="shared" si="3"/>
        <v>WSLRW-BV-BR-20|3|5\WSLRW-BV</v>
      </c>
      <c r="D87" t="str">
        <v>WS433-PPS-G10-02|n/a|5\WS433-PPS</v>
      </c>
      <c r="E87" t="str" cm="1">
        <f t="array" ref="E87:G87">IF(D87="","",_xlfn.TEXTSPLIT(D87,"|"))</f>
        <v>WS433-PPS-G10-02</v>
      </c>
      <c r="F87" t="str">
        <v>n/a</v>
      </c>
      <c r="G87" t="str">
        <v>5\WS433-PPS</v>
      </c>
      <c r="H87" t="str" cm="1">
        <f t="array" ref="H87:I87">IF(G87="","",_xlfn.TEXTSPLIT(G87,"\"))</f>
        <v>5</v>
      </c>
      <c r="I87" t="str">
        <v>WS433-PPS</v>
      </c>
      <c r="J87" t="str">
        <v>WS433-ULC-01</v>
      </c>
      <c r="K87" t="str">
        <f>IFERROR(SEARCH(MAIN!$C$3,J87,1),"")</f>
        <v/>
      </c>
      <c r="O87" t="str" cm="1">
        <f t="array" ref="O87">IF(N87="","",_xlfn.TEXTSPLIT(N87,"|"))</f>
        <v/>
      </c>
      <c r="T87" t="str">
        <f t="shared" si="4"/>
        <v/>
      </c>
    </row>
    <row r="88" spans="2:20">
      <c r="B88" t="str">
        <v>WSLRW-G4-CL2-20-01|2|8\WSLRW-G4</v>
      </c>
      <c r="C88" t="str">
        <f t="shared" si="3"/>
        <v>WSLRW-G4-CL2-20-01|2|8\WSLRW-G4</v>
      </c>
      <c r="D88" t="str">
        <v>WS433-PPS-G20-02|n/a|5\WS433-PPS</v>
      </c>
      <c r="E88" t="str" cm="1">
        <f t="array" ref="E88:G88">IF(D88="","",_xlfn.TEXTSPLIT(D88,"|"))</f>
        <v>WS433-PPS-G20-02</v>
      </c>
      <c r="F88" t="str">
        <v>n/a</v>
      </c>
      <c r="G88" t="str">
        <v>5\WS433-PPS</v>
      </c>
      <c r="H88" t="str" cm="1">
        <f t="array" ref="H88:I88">IF(G88="","",_xlfn.TEXTSPLIT(G88,"\"))</f>
        <v>5</v>
      </c>
      <c r="I88" t="str">
        <v>WS433-PPS</v>
      </c>
      <c r="J88" t="str">
        <v>WS433-V1A-025</v>
      </c>
      <c r="K88" t="str">
        <f>IFERROR(SEARCH(MAIN!$C$3,J88,1),"")</f>
        <v/>
      </c>
      <c r="O88" t="str" cm="1">
        <f t="array" ref="O88">IF(N88="","",_xlfn.TEXTSPLIT(N88,"|"))</f>
        <v/>
      </c>
      <c r="T88" t="str">
        <f t="shared" si="4"/>
        <v/>
      </c>
    </row>
    <row r="89" spans="2:20">
      <c r="B89" t="str">
        <v>WSLRW-ULC-01|2|5\WSLRW-ULC</v>
      </c>
      <c r="C89" t="str">
        <f t="shared" si="3"/>
        <v>WSLRW-ULC-01|2|5\WSLRW-ULC</v>
      </c>
      <c r="D89" t="str">
        <v>WS433-PPS-G40-02|n/a|5\WS433-PPS</v>
      </c>
      <c r="E89" t="str" cm="1">
        <f t="array" ref="E89:G89">IF(D89="","",_xlfn.TEXTSPLIT(D89,"|"))</f>
        <v>WS433-PPS-G40-02</v>
      </c>
      <c r="F89" t="str">
        <v>n/a</v>
      </c>
      <c r="G89" t="str">
        <v>5\WS433-PPS</v>
      </c>
      <c r="H89" t="str" cm="1">
        <f t="array" ref="H89:I89">IF(G89="","",_xlfn.TEXTSPLIT(G89,"\"))</f>
        <v>5</v>
      </c>
      <c r="I89" t="str">
        <v>WS433-PPS</v>
      </c>
      <c r="J89" t="str">
        <v>WSLRW-AG-01</v>
      </c>
      <c r="K89" t="str">
        <f>IFERROR(SEARCH(MAIN!$C$3,J89,1),"")</f>
        <v/>
      </c>
      <c r="O89" t="str" cm="1">
        <f t="array" ref="O89">IF(N89="","",_xlfn.TEXTSPLIT(N89,"|"))</f>
        <v/>
      </c>
      <c r="T89" t="str">
        <f t="shared" si="4"/>
        <v/>
      </c>
    </row>
    <row r="90" spans="2:20">
      <c r="B90" t="str">
        <v>WSLRW-PH100-PT100|1|1\WSLRW-PH100</v>
      </c>
      <c r="C90" t="str">
        <f t="shared" si="3"/>
        <v>WSLRW-PH100-PT100|1|1\WSLRW-PH100</v>
      </c>
      <c r="D90" t="str">
        <v>WS433-PT100-01|n/a|5\WS433-PT100</v>
      </c>
      <c r="E90" t="str" cm="1">
        <f t="array" ref="E90:G90">IF(D90="","",_xlfn.TEXTSPLIT(D90,"|"))</f>
        <v>WS433-PT100-01</v>
      </c>
      <c r="F90" t="str">
        <v>n/a</v>
      </c>
      <c r="G90" t="str">
        <v>5\WS433-PT100</v>
      </c>
      <c r="H90" t="str" cm="1">
        <f t="array" ref="H90:I90">IF(G90="","",_xlfn.TEXTSPLIT(G90,"\"))</f>
        <v>5</v>
      </c>
      <c r="I90" t="str">
        <v>WS433-PT100</v>
      </c>
      <c r="J90" t="str">
        <v>WSLRW-AG-02</v>
      </c>
      <c r="K90" t="str">
        <f>IFERROR(SEARCH(MAIN!$C$3,J90,1),"")</f>
        <v/>
      </c>
      <c r="O90" t="str" cm="1">
        <f t="array" ref="O90">IF(N90="","",_xlfn.TEXTSPLIT(N90,"|"))</f>
        <v/>
      </c>
      <c r="T90" t="str">
        <f t="shared" si="4"/>
        <v/>
      </c>
    </row>
    <row r="91" spans="2:20">
      <c r="B91" t="str">
        <v>WSLRWEX-GHC-01|1|2\WSLRW-EXGHC</v>
      </c>
      <c r="C91" t="str">
        <f t="shared" si="3"/>
        <v>WSLRWEX-GHC-01|1|2\WSLRW-EXGHC</v>
      </c>
      <c r="D91" t="str">
        <v>WS433-PT100-02|n/a|5\WS433-PT100</v>
      </c>
      <c r="E91" t="str" cm="1">
        <f t="array" ref="E91:G91">IF(D91="","",_xlfn.TEXTSPLIT(D91,"|"))</f>
        <v>WS433-PT100-02</v>
      </c>
      <c r="F91" t="str">
        <v>n/a</v>
      </c>
      <c r="G91" t="str">
        <v>5\WS433-PT100</v>
      </c>
      <c r="H91" t="str" cm="1">
        <f t="array" ref="H91:I91">IF(G91="","",_xlfn.TEXTSPLIT(G91,"\"))</f>
        <v>5</v>
      </c>
      <c r="I91" t="str">
        <v>WS433-PT100</v>
      </c>
      <c r="J91" t="str">
        <v>WSLRW-AG-02S</v>
      </c>
      <c r="K91" t="str">
        <f>IFERROR(SEARCH(MAIN!$C$3,J91,1),"")</f>
        <v/>
      </c>
      <c r="O91" t="str" cm="1">
        <f t="array" ref="O91">IF(N91="","",_xlfn.TEXTSPLIT(N91,"|"))</f>
        <v/>
      </c>
      <c r="T91" t="str">
        <f t="shared" si="4"/>
        <v/>
      </c>
    </row>
    <row r="92" spans="2:20">
      <c r="B92" t="str">
        <v>WSLRW-DI-12|1|3\WSLRW-DI</v>
      </c>
      <c r="C92" t="str">
        <f t="shared" si="3"/>
        <v>WSLRW-DI-12|1|3\WSLRW-DI</v>
      </c>
      <c r="D92" t="str">
        <v>WS433-PT100-03|n/a|5\WS433-PT100</v>
      </c>
      <c r="E92" t="str" cm="1">
        <f t="array" ref="E92:G92">IF(D92="","",_xlfn.TEXTSPLIT(D92,"|"))</f>
        <v>WS433-PT100-03</v>
      </c>
      <c r="F92" t="str">
        <v>n/a</v>
      </c>
      <c r="G92" t="str">
        <v>5\WS433-PT100</v>
      </c>
      <c r="H92" t="str" cm="1">
        <f t="array" ref="H92:I92">IF(G92="","",_xlfn.TEXTSPLIT(G92,"\"))</f>
        <v>5</v>
      </c>
      <c r="I92" t="str">
        <v>WS433-PT100</v>
      </c>
      <c r="J92" t="str">
        <v>WSLRW-AG-02S-XA</v>
      </c>
      <c r="K92" t="str">
        <f>IFERROR(SEARCH(MAIN!$C$3,J92,1),"")</f>
        <v/>
      </c>
      <c r="O92" t="str" cm="1">
        <f t="array" ref="O92">IF(N92="","",_xlfn.TEXTSPLIT(N92,"|"))</f>
        <v/>
      </c>
      <c r="T92" t="str">
        <f t="shared" si="4"/>
        <v/>
      </c>
    </row>
    <row r="93" spans="2:20">
      <c r="B93" t="str">
        <v>WSPLR-LC-01|2|2\WSLRW-LC</v>
      </c>
      <c r="C93" t="str">
        <f t="shared" si="3"/>
        <v>WSPLR-LC-01|2|2\WSLRW-LC</v>
      </c>
      <c r="D93" t="str">
        <v>WS433-RL-12|n/a|5\WS433-RL</v>
      </c>
      <c r="E93" t="str" cm="1">
        <f t="array" ref="E93:G93">IF(D93="","",_xlfn.TEXTSPLIT(D93,"|"))</f>
        <v>WS433-RL-12</v>
      </c>
      <c r="F93" t="str">
        <v>n/a</v>
      </c>
      <c r="G93" t="str">
        <v>5\WS433-RL</v>
      </c>
      <c r="H93" t="str" cm="1">
        <f t="array" ref="H93:I93">IF(G93="","",_xlfn.TEXTSPLIT(G93,"\"))</f>
        <v>5</v>
      </c>
      <c r="I93" t="str">
        <v>WS433-RL</v>
      </c>
      <c r="J93" t="str">
        <v>WSLRW-AG-03</v>
      </c>
      <c r="K93" t="str">
        <f>IFERROR(SEARCH(MAIN!$C$3,J93,1),"")</f>
        <v/>
      </c>
      <c r="O93" t="str" cm="1">
        <f t="array" ref="O93">IF(N93="","",_xlfn.TEXTSPLIT(N93,"|"))</f>
        <v/>
      </c>
      <c r="T93" t="str">
        <f t="shared" si="4"/>
        <v/>
      </c>
    </row>
    <row r="94" spans="2:20">
      <c r="B94" t="str">
        <v>WSLRW-I-CO2-5000|1|2\WSLRW-ICO2</v>
      </c>
      <c r="C94" t="str">
        <f t="shared" si="3"/>
        <v>WSLRW-I-CO2-5000|1|2\WSLRW-ICO2</v>
      </c>
      <c r="D94" t="str">
        <v>WS433-RL-14|n/a|5\WS433-RL</v>
      </c>
      <c r="E94" t="str" cm="1">
        <f t="array" ref="E94:G94">IF(D94="","",_xlfn.TEXTSPLIT(D94,"|"))</f>
        <v>WS433-RL-14</v>
      </c>
      <c r="F94" t="str">
        <v>n/a</v>
      </c>
      <c r="G94" t="str">
        <v>5\WS433-RL</v>
      </c>
      <c r="H94" t="str" cm="1">
        <f t="array" ref="H94:I94">IF(G94="","",_xlfn.TEXTSPLIT(G94,"\"))</f>
        <v>5</v>
      </c>
      <c r="I94" t="str">
        <v>WS433-RL</v>
      </c>
      <c r="J94" t="str">
        <v>WSLRW-AG-03S</v>
      </c>
      <c r="K94" t="str">
        <f>IFERROR(SEARCH(MAIN!$C$3,J94,1),"")</f>
        <v/>
      </c>
      <c r="O94" t="str" cm="1">
        <f t="array" ref="O94">IF(N94="","",_xlfn.TEXTSPLIT(N94,"|"))</f>
        <v/>
      </c>
      <c r="T94" t="str">
        <f t="shared" si="4"/>
        <v/>
      </c>
    </row>
    <row r="95" spans="2:20">
      <c r="B95" t="e">
        <v>#VALUE!</v>
      </c>
      <c r="C95" t="str">
        <f t="shared" si="3"/>
        <v/>
      </c>
      <c r="D95" t="str">
        <v>WS433-SMT-01|2|8\WS433-SMT</v>
      </c>
      <c r="E95" t="str" cm="1">
        <f t="array" ref="E95:G95">IF(D95="","",_xlfn.TEXTSPLIT(D95,"|"))</f>
        <v>WS433-SMT-01</v>
      </c>
      <c r="F95" t="str">
        <v>2</v>
      </c>
      <c r="G95" t="str">
        <v>8\WS433-SMT</v>
      </c>
      <c r="H95" t="str" cm="1">
        <f t="array" ref="H95:I95">IF(G95="","",_xlfn.TEXTSPLIT(G95,"\"))</f>
        <v>8</v>
      </c>
      <c r="I95" t="str">
        <v>WS433-SMT</v>
      </c>
      <c r="J95" t="str">
        <v>WSLRW-AG-03S-XA</v>
      </c>
      <c r="K95" t="str">
        <f>IFERROR(SEARCH(MAIN!$C$3,J95,1),"")</f>
        <v/>
      </c>
      <c r="O95" t="str" cm="1">
        <f t="array" ref="O95">IF(N95="","",_xlfn.TEXTSPLIT(N95,"|"))</f>
        <v/>
      </c>
      <c r="T95" t="str">
        <f t="shared" si="4"/>
        <v/>
      </c>
    </row>
    <row r="96" spans="2:20">
      <c r="B96" t="e">
        <v>#VALUE!</v>
      </c>
      <c r="C96" t="str">
        <f t="shared" si="3"/>
        <v/>
      </c>
      <c r="D96" t="str">
        <v>WS433-SMT-01|n/a|7\WS433-SMT01</v>
      </c>
      <c r="E96" t="str" cm="1">
        <f t="array" ref="E96:G96">IF(D96="","",_xlfn.TEXTSPLIT(D96,"|"))</f>
        <v>WS433-SMT-01</v>
      </c>
      <c r="F96" t="str">
        <v>n/a</v>
      </c>
      <c r="G96" t="str">
        <v>7\WS433-SMT01</v>
      </c>
      <c r="H96" t="str" cm="1">
        <f t="array" ref="H96:I96">IF(G96="","",_xlfn.TEXTSPLIT(G96,"\"))</f>
        <v>7</v>
      </c>
      <c r="I96" t="str">
        <v>WS433-SMT01</v>
      </c>
      <c r="J96" t="str">
        <v>WSLRW-AL-01</v>
      </c>
      <c r="K96" t="str">
        <f>IFERROR(SEARCH(MAIN!$C$3,J96,1),"")</f>
        <v/>
      </c>
      <c r="O96" t="str" cm="1">
        <f t="array" ref="O96">IF(N96="","",_xlfn.TEXTSPLIT(N96,"|"))</f>
        <v/>
      </c>
      <c r="T96" t="str">
        <f t="shared" si="4"/>
        <v/>
      </c>
    </row>
    <row r="97" spans="2:20">
      <c r="B97" t="e">
        <v>#VALUE!</v>
      </c>
      <c r="C97" t="str">
        <f t="shared" si="3"/>
        <v/>
      </c>
      <c r="D97" t="str">
        <v>WS433-SMT-07|2|8\WS433-SMT</v>
      </c>
      <c r="E97" t="str" cm="1">
        <f t="array" ref="E97:G97">IF(D97="","",_xlfn.TEXTSPLIT(D97,"|"))</f>
        <v>WS433-SMT-07</v>
      </c>
      <c r="F97" t="str">
        <v>2</v>
      </c>
      <c r="G97" t="str">
        <v>8\WS433-SMT</v>
      </c>
      <c r="H97" t="str" cm="1">
        <f t="array" ref="H97:I97">IF(G97="","",_xlfn.TEXTSPLIT(G97,"\"))</f>
        <v>8</v>
      </c>
      <c r="I97" t="str">
        <v>WS433-SMT</v>
      </c>
      <c r="J97" t="str">
        <v>WSLRWAL-AG-01</v>
      </c>
      <c r="K97" t="str">
        <f>IFERROR(SEARCH(MAIN!$C$3,J97,1),"")</f>
        <v/>
      </c>
      <c r="O97" t="str" cm="1">
        <f t="array" ref="O97">IF(N97="","",_xlfn.TEXTSPLIT(N97,"|"))</f>
        <v/>
      </c>
      <c r="T97" t="str">
        <f t="shared" si="4"/>
        <v/>
      </c>
    </row>
    <row r="98" spans="2:20">
      <c r="B98" t="e">
        <v>#VALUE!</v>
      </c>
      <c r="C98" t="str">
        <f t="shared" si="3"/>
        <v/>
      </c>
      <c r="D98" t="str">
        <v>WS433-SMT-07|n/a|7\WS433-SMT07</v>
      </c>
      <c r="E98" t="str" cm="1">
        <f t="array" ref="E98:G98">IF(D98="","",_xlfn.TEXTSPLIT(D98,"|"))</f>
        <v>WS433-SMT-07</v>
      </c>
      <c r="F98" t="str">
        <v>n/a</v>
      </c>
      <c r="G98" t="str">
        <v>7\WS433-SMT07</v>
      </c>
      <c r="H98" t="str" cm="1">
        <f t="array" ref="H98:I98">IF(G98="","",_xlfn.TEXTSPLIT(G98,"\"))</f>
        <v>7</v>
      </c>
      <c r="I98" t="str">
        <v>WS433-SMT07</v>
      </c>
      <c r="J98" t="str">
        <v>WSLRWAL-AG-03</v>
      </c>
      <c r="K98" t="str">
        <f>IFERROR(SEARCH(MAIN!$C$3,J98,1),"")</f>
        <v/>
      </c>
      <c r="O98" t="str" cm="1">
        <f t="array" ref="O98">IF(N98="","",_xlfn.TEXTSPLIT(N98,"|"))</f>
        <v/>
      </c>
      <c r="T98" t="str">
        <f t="shared" si="4"/>
        <v/>
      </c>
    </row>
    <row r="99" spans="2:20">
      <c r="B99" t="e">
        <v>#VALUE!</v>
      </c>
      <c r="C99" t="str">
        <f t="shared" si="3"/>
        <v/>
      </c>
      <c r="D99" t="str">
        <v>WS433-ULA-01|n/a|5\WS433-ULA</v>
      </c>
      <c r="E99" t="str" cm="1">
        <f t="array" ref="E99:G99">IF(D99="","",_xlfn.TEXTSPLIT(D99,"|"))</f>
        <v>WS433-ULA-01</v>
      </c>
      <c r="F99" t="str">
        <v>n/a</v>
      </c>
      <c r="G99" t="str">
        <v>5\WS433-ULA</v>
      </c>
      <c r="H99" t="str" cm="1">
        <f t="array" ref="H99:I99">IF(G99="","",_xlfn.TEXTSPLIT(G99,"\"))</f>
        <v>5</v>
      </c>
      <c r="I99" t="str">
        <v>WS433-ULA</v>
      </c>
      <c r="J99" t="str">
        <v>WSLRWAL-TC-01</v>
      </c>
      <c r="K99" t="str">
        <f>IFERROR(SEARCH(MAIN!$C$3,J99,1),"")</f>
        <v/>
      </c>
      <c r="O99" t="str" cm="1">
        <f t="array" ref="O99">IF(N99="","",_xlfn.TEXTSPLIT(N99,"|"))</f>
        <v/>
      </c>
      <c r="T99" t="str">
        <f t="shared" si="4"/>
        <v/>
      </c>
    </row>
    <row r="100" spans="2:20">
      <c r="B100" t="str">
        <v>WSSFCEX-GHC-01|1|2\WSSFC-EXGHC</v>
      </c>
      <c r="C100" t="str">
        <f t="shared" si="3"/>
        <v>WSSFCEX-GHC-01|1|2\WSSFC-EXGHC</v>
      </c>
      <c r="D100" t="str">
        <v>WS433-ULB-01|n/a|5\WS433-ULB</v>
      </c>
      <c r="E100" t="str" cm="1">
        <f t="array" ref="E100:G100">IF(D100="","",_xlfn.TEXTSPLIT(D100,"|"))</f>
        <v>WS433-ULB-01</v>
      </c>
      <c r="F100" t="str">
        <v>n/a</v>
      </c>
      <c r="G100" t="str">
        <v>5\WS433-ULB</v>
      </c>
      <c r="H100" t="str" cm="1">
        <f t="array" ref="H100:I100">IF(G100="","",_xlfn.TEXTSPLIT(G100,"\"))</f>
        <v>5</v>
      </c>
      <c r="I100" t="str">
        <v>WS433-ULB</v>
      </c>
      <c r="J100" t="str">
        <v>WSLRW-ATH-11</v>
      </c>
      <c r="K100" t="str">
        <f>IFERROR(SEARCH(MAIN!$C$3,J100,1),"")</f>
        <v/>
      </c>
      <c r="O100" t="str" cm="1">
        <f t="array" ref="O100">IF(N100="","",_xlfn.TEXTSPLIT(N100,"|"))</f>
        <v/>
      </c>
      <c r="T100" t="str">
        <f t="shared" si="4"/>
        <v/>
      </c>
    </row>
    <row r="101" spans="2:20">
      <c r="B101" t="str">
        <v>WSSFC-AG-01|2|3\WSSFC-AG</v>
      </c>
      <c r="C101" t="str">
        <f t="shared" si="3"/>
        <v>WSSFC-AG-01|2|3\WSSFC-AG</v>
      </c>
      <c r="D101" t="str">
        <v>WS433-ULC-01|n/a|5\WS433-ULC</v>
      </c>
      <c r="E101" t="str" cm="1">
        <f t="array" ref="E101:G101">IF(D101="","",_xlfn.TEXTSPLIT(D101,"|"))</f>
        <v>WS433-ULC-01</v>
      </c>
      <c r="F101" t="str">
        <v>n/a</v>
      </c>
      <c r="G101" t="str">
        <v>5\WS433-ULC</v>
      </c>
      <c r="H101" t="str" cm="1">
        <f t="array" ref="H101:I101">IF(G101="","",_xlfn.TEXTSPLIT(G101,"\"))</f>
        <v>5</v>
      </c>
      <c r="I101" t="str">
        <v>WS433-ULC</v>
      </c>
      <c r="J101" t="str">
        <v>WSLRW-ATH-15</v>
      </c>
      <c r="K101" t="str">
        <f>IFERROR(SEARCH(MAIN!$C$3,J101,1),"")</f>
        <v/>
      </c>
      <c r="O101" t="str" cm="1">
        <f t="array" ref="O101">IF(N101="","",_xlfn.TEXTSPLIT(N101,"|"))</f>
        <v/>
      </c>
      <c r="T101" t="str">
        <f t="shared" si="4"/>
        <v/>
      </c>
    </row>
    <row r="102" spans="2:20">
      <c r="B102" t="str">
        <v>WSSFC-G4-CO-200-01|3|7\WSSFC-G4F</v>
      </c>
      <c r="C102" t="str">
        <f t="shared" si="3"/>
        <v>WSSFC-G4-CO-200-01|3|7\WSSFC-G4F</v>
      </c>
      <c r="D102" t="str">
        <v>WS433-V1A-025|2|9\WS433-V1A</v>
      </c>
      <c r="E102" t="str" cm="1">
        <f t="array" ref="E102:G102">IF(D102="","",_xlfn.TEXTSPLIT(D102,"|"))</f>
        <v>WS433-V1A-025</v>
      </c>
      <c r="F102" t="str">
        <v>2</v>
      </c>
      <c r="G102" t="str">
        <v>9\WS433-V1A</v>
      </c>
      <c r="H102" t="str" cm="1">
        <f t="array" ref="H102:I102">IF(G102="","",_xlfn.TEXTSPLIT(G102,"\"))</f>
        <v>9</v>
      </c>
      <c r="I102" t="str">
        <v>WS433-V1A</v>
      </c>
      <c r="J102" t="str">
        <v>WSLRW-BV-BR-08</v>
      </c>
      <c r="K102" t="str">
        <f>IFERROR(SEARCH(MAIN!$C$3,J102,1),"")</f>
        <v/>
      </c>
      <c r="O102" t="str" cm="1">
        <f t="array" ref="O102">IF(N102="","",_xlfn.TEXTSPLIT(N102,"|"))</f>
        <v/>
      </c>
      <c r="T102" t="str">
        <f t="shared" si="4"/>
        <v/>
      </c>
    </row>
    <row r="103" spans="2:20">
      <c r="B103" t="str">
        <v>WSSFC-LPC-01|2|2\WSSFC-LPC</v>
      </c>
      <c r="C103" t="str">
        <f t="shared" si="3"/>
        <v>WSSFC-LPC-01|2|2\WSSFC-LPC</v>
      </c>
      <c r="D103" t="str">
        <v>WS433-V1A-025|n/a|7\WS433-V1A</v>
      </c>
      <c r="E103" t="str" cm="1">
        <f t="array" ref="E103:G103">IF(D103="","",_xlfn.TEXTSPLIT(D103,"|"))</f>
        <v>WS433-V1A-025</v>
      </c>
      <c r="F103" t="str">
        <v>n/a</v>
      </c>
      <c r="G103" t="str">
        <v>7\WS433-V1A</v>
      </c>
      <c r="H103" t="str" cm="1">
        <f t="array" ref="H103:I103">IF(G103="","",_xlfn.TEXTSPLIT(G103,"\"))</f>
        <v>7</v>
      </c>
      <c r="I103" t="str">
        <v>WS433-V1A</v>
      </c>
      <c r="J103" t="str">
        <v>WSLRW-BV-BR-15</v>
      </c>
      <c r="K103" t="str">
        <f>IFERROR(SEARCH(MAIN!$C$3,J103,1),"")</f>
        <v/>
      </c>
      <c r="O103" t="str" cm="1">
        <f t="array" ref="O103">IF(N103="","",_xlfn.TEXTSPLIT(N103,"|"))</f>
        <v/>
      </c>
      <c r="T103" t="str">
        <f t="shared" si="4"/>
        <v/>
      </c>
    </row>
    <row r="104" spans="2:20">
      <c r="B104" t="str">
        <v>WSSFC-ULA-01|2|3\WSSFC-ULA</v>
      </c>
      <c r="C104" t="str">
        <f t="shared" si="3"/>
        <v>WSSFC-ULA-01|2|3\WSSFC-ULA</v>
      </c>
      <c r="D104" t="str">
        <v>WSLRW-AG-01|2|3\WSLRW-AG</v>
      </c>
      <c r="E104" t="str" cm="1">
        <f t="array" ref="E104:G104">IF(D104="","",_xlfn.TEXTSPLIT(D104,"|"))</f>
        <v>WSLRW-AG-01</v>
      </c>
      <c r="F104" t="str">
        <v>2</v>
      </c>
      <c r="G104" t="str">
        <v>3\WSLRW-AG</v>
      </c>
      <c r="H104" t="str" cm="1">
        <f t="array" ref="H104:I104">IF(G104="","",_xlfn.TEXTSPLIT(G104,"\"))</f>
        <v>3</v>
      </c>
      <c r="I104" t="str">
        <v>WSLRW-AG</v>
      </c>
      <c r="J104" t="str">
        <v>WSLRW-BV-BR-20</v>
      </c>
      <c r="K104" t="str">
        <f>IFERROR(SEARCH(MAIN!$C$3,J104,1),"")</f>
        <v/>
      </c>
    </row>
    <row r="105" spans="2:20">
      <c r="B105" t="e">
        <v>#VALUE!</v>
      </c>
      <c r="C105" t="str">
        <f t="shared" si="3"/>
        <v/>
      </c>
      <c r="D105" t="str">
        <v>WSLRW-AG-01|2|4\WSLRW-AG</v>
      </c>
      <c r="E105" t="str" cm="1">
        <f t="array" ref="E105:G105">IF(D105="","",_xlfn.TEXTSPLIT(D105,"|"))</f>
        <v>WSLRW-AG-01</v>
      </c>
      <c r="F105" t="str">
        <v>2</v>
      </c>
      <c r="G105" t="str">
        <v>4\WSLRW-AG</v>
      </c>
      <c r="H105" t="str" cm="1">
        <f t="array" ref="H105:I105">IF(G105="","",_xlfn.TEXTSPLIT(G105,"\"))</f>
        <v>4</v>
      </c>
      <c r="I105" t="str">
        <v>WSLRW-AG</v>
      </c>
      <c r="J105" t="str">
        <v>WSLRW-BV-BR-25</v>
      </c>
      <c r="K105" t="str">
        <f>IFERROR(SEARCH(MAIN!$C$3,J105,1),"")</f>
        <v/>
      </c>
    </row>
    <row r="106" spans="2:20">
      <c r="B106" t="str">
        <v>WSSFC-ULC-01|2|3\WSSFC-ULC</v>
      </c>
      <c r="C106" t="str">
        <f t="shared" si="3"/>
        <v>WSSFC-ULC-01|2|3\WSSFC-ULC</v>
      </c>
      <c r="D106" t="str">
        <v>WSLRW-AG-01|2|5\WSLRW-AG</v>
      </c>
      <c r="E106" t="str" cm="1">
        <f t="array" ref="E106:G106">IF(D106="","",_xlfn.TEXTSPLIT(D106,"|"))</f>
        <v>WSLRW-AG-01</v>
      </c>
      <c r="F106" t="str">
        <v>2</v>
      </c>
      <c r="G106" t="str">
        <v>5\WSLRW-AG</v>
      </c>
      <c r="H106" t="str" cm="1">
        <f t="array" ref="H106:I106">IF(G106="","",_xlfn.TEXTSPLIT(G106,"\"))</f>
        <v>5</v>
      </c>
      <c r="I106" t="str">
        <v>WSLRW-AG</v>
      </c>
      <c r="J106" t="str">
        <v>WSLRW-CAP10-1000</v>
      </c>
      <c r="K106" t="str">
        <f>IFERROR(SEARCH(MAIN!$C$3,J106,1),"")</f>
        <v/>
      </c>
    </row>
    <row r="107" spans="2:20">
      <c r="B107" t="str">
        <v>WSSFC-SMT-07|2|1\WSSFC-SMT07</v>
      </c>
      <c r="C107" t="str">
        <f t="shared" si="3"/>
        <v>WSSFC-SMT-07|2|1\WSSFC-SMT07</v>
      </c>
      <c r="D107" t="str">
        <v>WSLRW-AG-01|2|6\WSLRW-AG</v>
      </c>
      <c r="E107" t="str" cm="1">
        <f t="array" ref="E107:G107">IF(D107="","",_xlfn.TEXTSPLIT(D107,"|"))</f>
        <v>WSLRW-AG-01</v>
      </c>
      <c r="F107" t="str">
        <v>2</v>
      </c>
      <c r="G107" t="str">
        <v>6\WSLRW-AG</v>
      </c>
      <c r="H107" t="str" cm="1">
        <f t="array" ref="H107:I107">IF(G107="","",_xlfn.TEXTSPLIT(G107,"\"))</f>
        <v>6</v>
      </c>
      <c r="I107" t="str">
        <v>WSLRW-AG</v>
      </c>
      <c r="J107" t="str">
        <v>WSLRW-CAP10-1500</v>
      </c>
      <c r="K107" t="str">
        <f>IFERROR(SEARCH(MAIN!$C$3,J107,1),"")</f>
        <v/>
      </c>
    </row>
    <row r="108" spans="2:20">
      <c r="B108" t="e">
        <v>#VALUE!</v>
      </c>
      <c r="C108" t="str">
        <f t="shared" si="3"/>
        <v/>
      </c>
      <c r="D108" t="str">
        <v>WSLRW-AG-01|3|10\WSLRW-AG</v>
      </c>
      <c r="E108" t="str" cm="1">
        <f t="array" ref="E108:G108">IF(D108="","",_xlfn.TEXTSPLIT(D108,"|"))</f>
        <v>WSLRW-AG-01</v>
      </c>
      <c r="F108" t="str">
        <v>3</v>
      </c>
      <c r="G108" t="str">
        <v>10\WSLRW-AG</v>
      </c>
      <c r="H108" t="str" cm="1">
        <f t="array" ref="H108:I108">IF(G108="","",_xlfn.TEXTSPLIT(G108,"\"))</f>
        <v>10</v>
      </c>
      <c r="I108" t="str">
        <v>WSLRW-AG</v>
      </c>
      <c r="J108" t="str">
        <v>WSLRW-DFM-100-01</v>
      </c>
      <c r="K108" t="str">
        <f>IFERROR(SEARCH(MAIN!$C$3,J108,1),"")</f>
        <v/>
      </c>
    </row>
    <row r="109" spans="2:20">
      <c r="B109" t="str">
        <v>WSSFC-ATH-11||2\WSSFC-ATH</v>
      </c>
      <c r="C109" t="str">
        <f t="shared" si="3"/>
        <v>WSSFC-ATH-11||2\WSSFC-ATH</v>
      </c>
      <c r="D109" t="str">
        <v>WSLRW-AG-01|3|7\WSLRW-AG</v>
      </c>
      <c r="E109" t="str" cm="1">
        <f t="array" ref="E109:G109">IF(D109="","",_xlfn.TEXTSPLIT(D109,"|"))</f>
        <v>WSLRW-AG-01</v>
      </c>
      <c r="F109" t="str">
        <v>3</v>
      </c>
      <c r="G109" t="str">
        <v>7\WSLRW-AG</v>
      </c>
      <c r="H109" t="str" cm="1">
        <f t="array" ref="H109:I109">IF(G109="","",_xlfn.TEXTSPLIT(G109,"\"))</f>
        <v>7</v>
      </c>
      <c r="I109" t="str">
        <v>WSLRW-AG</v>
      </c>
      <c r="J109" t="str">
        <v>WSLRW-DFM-250-01</v>
      </c>
      <c r="K109" t="str">
        <f>IFERROR(SEARCH(MAIN!$C$3,J109,1),"")</f>
        <v/>
      </c>
    </row>
    <row r="110" spans="2:20">
      <c r="B110" t="str">
        <v>WSSFC-AC-11|2|3\WSSFC-AC</v>
      </c>
      <c r="C110" t="str">
        <f t="shared" si="3"/>
        <v>WSSFC-AC-11|2|3\WSSFC-AC</v>
      </c>
      <c r="D110" t="str">
        <v>WSLRW-AG-01|3|9\WSLRW-AG</v>
      </c>
      <c r="E110" t="str" cm="1">
        <f t="array" ref="E110:G110">IF(D110="","",_xlfn.TEXTSPLIT(D110,"|"))</f>
        <v>WSLRW-AG-01</v>
      </c>
      <c r="F110" t="str">
        <v>3</v>
      </c>
      <c r="G110" t="str">
        <v>9\WSLRW-AG</v>
      </c>
      <c r="H110" t="str" cm="1">
        <f t="array" ref="H110:I110">IF(G110="","",_xlfn.TEXTSPLIT(G110,"\"))</f>
        <v>9</v>
      </c>
      <c r="I110" t="str">
        <v>WSLRW-AG</v>
      </c>
      <c r="J110" t="str">
        <v>WSLRW-DFM-500-01</v>
      </c>
      <c r="K110" t="str">
        <f>IFERROR(SEARCH(MAIN!$C$3,J110,1),"")</f>
        <v/>
      </c>
    </row>
    <row r="111" spans="2:20">
      <c r="B111" t="e">
        <v>#VALUE!</v>
      </c>
      <c r="C111" t="str">
        <f t="shared" si="3"/>
        <v/>
      </c>
      <c r="D111" t="str">
        <v>WSLRW-AG-02|2|3\WSLRW-AG</v>
      </c>
      <c r="E111" t="str" cm="1">
        <f t="array" ref="E111:G111">IF(D111="","",_xlfn.TEXTSPLIT(D111,"|"))</f>
        <v>WSLRW-AG-02</v>
      </c>
      <c r="F111" t="str">
        <v>2</v>
      </c>
      <c r="G111" t="str">
        <v>3\WSLRW-AG</v>
      </c>
      <c r="H111" t="str" cm="1">
        <f t="array" ref="H111:I111">IF(G111="","",_xlfn.TEXTSPLIT(G111,"\"))</f>
        <v>3</v>
      </c>
      <c r="I111" t="str">
        <v>WSLRW-AG</v>
      </c>
      <c r="J111" t="str">
        <v>WSLRW-DI-12</v>
      </c>
      <c r="K111" t="str">
        <f>IFERROR(SEARCH(MAIN!$C$3,J111,1),"")</f>
        <v/>
      </c>
    </row>
    <row r="112" spans="2:20">
      <c r="B112" t="str">
        <v>WSSFC-PPS-G050-01|1|1\WSSFC-PPS</v>
      </c>
      <c r="C112" t="str">
        <f t="shared" si="3"/>
        <v>WSSFC-PPS-G050-01|1|1\WSSFC-PPS</v>
      </c>
      <c r="D112" t="str">
        <v>WSLRW-AG-02|2|4\WSLRW-AG</v>
      </c>
      <c r="E112" t="str" cm="1">
        <f t="array" ref="E112:G112">IF(D112="","",_xlfn.TEXTSPLIT(D112,"|"))</f>
        <v>WSLRW-AG-02</v>
      </c>
      <c r="F112" t="str">
        <v>2</v>
      </c>
      <c r="G112" t="str">
        <v>4\WSLRW-AG</v>
      </c>
      <c r="H112" t="str" cm="1">
        <f t="array" ref="H112:I112">IF(G112="","",_xlfn.TEXTSPLIT(G112,"\"))</f>
        <v>4</v>
      </c>
      <c r="I112" t="str">
        <v>WSLRW-AG</v>
      </c>
      <c r="J112" t="str">
        <v>WSLRW-DI-12H</v>
      </c>
      <c r="K112" t="str">
        <f>IFERROR(SEARCH(MAIN!$C$3,J112,1),"")</f>
        <v/>
      </c>
    </row>
    <row r="113" spans="2:11">
      <c r="B113" t="str">
        <v>WSSFC-M12F-AFD-01|2|1\WSSFC-AFD</v>
      </c>
      <c r="C113" t="str">
        <f t="shared" si="3"/>
        <v>WSSFC-M12F-AFD-01|2|1\WSSFC-AFD</v>
      </c>
      <c r="D113" t="str">
        <v>WSLRW-AG-02|2|5\WSLRW-AG</v>
      </c>
      <c r="E113" t="str" cm="1">
        <f t="array" ref="E113:G113">IF(D113="","",_xlfn.TEXTSPLIT(D113,"|"))</f>
        <v>WSLRW-AG-02</v>
      </c>
      <c r="F113" t="str">
        <v>2</v>
      </c>
      <c r="G113" t="str">
        <v>5\WSLRW-AG</v>
      </c>
      <c r="H113" t="str" cm="1">
        <f t="array" ref="H113:I113">IF(G113="","",_xlfn.TEXTSPLIT(G113,"\"))</f>
        <v>5</v>
      </c>
      <c r="I113" t="str">
        <v>WSLRW-AG</v>
      </c>
      <c r="J113" t="str">
        <v>WSLRWEX-AG-03</v>
      </c>
      <c r="K113" t="str">
        <f>IFERROR(SEARCH(MAIN!$C$3,J113,1),"")</f>
        <v/>
      </c>
    </row>
    <row r="114" spans="2:11">
      <c r="B114" t="str">
        <v>WSSFC-CAP10-1000|2|4\WSSFC-CAP10</v>
      </c>
      <c r="C114" t="str">
        <f t="shared" si="3"/>
        <v>WSSFC-CAP10-1000|2|4\WSSFC-CAP10</v>
      </c>
      <c r="D114" t="str">
        <v>WSLRW-AG-02|2|6\WSLRW-AG</v>
      </c>
      <c r="E114" t="str" cm="1">
        <f t="array" ref="E114:G114">IF(D114="","",_xlfn.TEXTSPLIT(D114,"|"))</f>
        <v>WSLRW-AG-02</v>
      </c>
      <c r="F114" t="str">
        <v>2</v>
      </c>
      <c r="G114" t="str">
        <v>6\WSLRW-AG</v>
      </c>
      <c r="H114" t="str" cm="1">
        <f t="array" ref="H114:I114">IF(G114="","",_xlfn.TEXTSPLIT(G114,"\"))</f>
        <v>6</v>
      </c>
      <c r="I114" t="str">
        <v>WSLRW-AG</v>
      </c>
      <c r="J114" t="str">
        <v>WSLRWEX-ATH-11</v>
      </c>
      <c r="K114" t="str">
        <f>IFERROR(SEARCH(MAIN!$C$3,J114,1),"")</f>
        <v/>
      </c>
    </row>
    <row r="115" spans="2:11">
      <c r="B115" t="str">
        <v>WSSFC-DI-12|2|1\WSSFC-DI</v>
      </c>
      <c r="C115" t="str">
        <f t="shared" si="3"/>
        <v>WSSFC-DI-12|2|1\WSSFC-DI</v>
      </c>
      <c r="D115" t="str">
        <v>WSLRW-AG-02|3|10\WSLRW-AG</v>
      </c>
      <c r="E115" t="str" cm="1">
        <f t="array" ref="E115:G115">IF(D115="","",_xlfn.TEXTSPLIT(D115,"|"))</f>
        <v>WSLRW-AG-02</v>
      </c>
      <c r="F115" t="str">
        <v>3</v>
      </c>
      <c r="G115" t="str">
        <v>10\WSLRW-AG</v>
      </c>
      <c r="H115" t="str" cm="1">
        <f t="array" ref="H115:I115">IF(G115="","",_xlfn.TEXTSPLIT(G115,"\"))</f>
        <v>10</v>
      </c>
      <c r="I115" t="str">
        <v>WSLRW-AG</v>
      </c>
      <c r="J115" t="str">
        <v>WSLRWEX-G4-CO-500</v>
      </c>
      <c r="K115" t="str">
        <f>IFERROR(SEARCH(MAIN!$C$3,J115,1),"")</f>
        <v/>
      </c>
    </row>
    <row r="116" spans="2:11">
      <c r="B116" t="str">
        <v>WSSFC-V1A-025|2|3\WSSFC-V1A</v>
      </c>
      <c r="C116" t="str">
        <f t="shared" si="3"/>
        <v>WSSFC-V1A-025|2|3\WSSFC-V1A</v>
      </c>
      <c r="D116" t="str">
        <v>WSLRW-AG-02|3|7\WSLRW-AG</v>
      </c>
      <c r="E116" t="str" cm="1">
        <f t="array" ref="E116:G116">IF(D116="","",_xlfn.TEXTSPLIT(D116,"|"))</f>
        <v>WSLRW-AG-02</v>
      </c>
      <c r="F116" t="str">
        <v>3</v>
      </c>
      <c r="G116" t="str">
        <v>7\WSLRW-AG</v>
      </c>
      <c r="H116" t="str" cm="1">
        <f t="array" ref="H116:I116">IF(G116="","",_xlfn.TEXTSPLIT(G116,"\"))</f>
        <v>7</v>
      </c>
      <c r="I116" t="str">
        <v>WSLRW-AG</v>
      </c>
      <c r="J116" t="str">
        <v>WSLRWEX-G4-H2-LEL</v>
      </c>
      <c r="K116" t="str">
        <f>IFERROR(SEARCH(MAIN!$C$3,J116,1),"")</f>
        <v/>
      </c>
    </row>
    <row r="117" spans="2:11">
      <c r="B117" t="str">
        <v>WSSFC-DI-12|2|2\WSSFC-DI</v>
      </c>
      <c r="C117" t="str">
        <f t="shared" si="3"/>
        <v>WSSFC-DI-12|2|2\WSSFC-DI</v>
      </c>
      <c r="D117" t="str">
        <v>WSLRW-AG-02|3|9\WSLRW-AG</v>
      </c>
      <c r="E117" t="str" cm="1">
        <f t="array" ref="E117:G117">IF(D117="","",_xlfn.TEXTSPLIT(D117,"|"))</f>
        <v>WSLRW-AG-02</v>
      </c>
      <c r="F117" t="str">
        <v>3</v>
      </c>
      <c r="G117" t="str">
        <v>9\WSLRW-AG</v>
      </c>
      <c r="H117" t="str" cm="1">
        <f t="array" ref="H117:I117">IF(G117="","",_xlfn.TEXTSPLIT(G117,"\"))</f>
        <v>9</v>
      </c>
      <c r="I117" t="str">
        <v>WSLRW-AG</v>
      </c>
      <c r="J117" t="str">
        <v>WSLRWEX-G4-H2S-050</v>
      </c>
      <c r="K117" t="str">
        <f>IFERROR(SEARCH(MAIN!$C$3,J117,1),"")</f>
        <v/>
      </c>
    </row>
    <row r="118" spans="2:11">
      <c r="B118" t="str">
        <v>WSSFC-DI-12|2|3\WSSFC-DI</v>
      </c>
      <c r="C118" t="str">
        <f t="shared" si="3"/>
        <v>WSSFC-DI-12|2|3\WSSFC-DI</v>
      </c>
      <c r="D118" t="str">
        <v>WSLRW-AG-02S|2|5\WSLRW-AG</v>
      </c>
      <c r="E118" t="str" cm="1">
        <f t="array" ref="E118:G118">IF(D118="","",_xlfn.TEXTSPLIT(D118,"|"))</f>
        <v>WSLRW-AG-02S</v>
      </c>
      <c r="F118" t="str">
        <v>2</v>
      </c>
      <c r="G118" t="str">
        <v>5\WSLRW-AG</v>
      </c>
      <c r="H118" t="str" cm="1">
        <f t="array" ref="H118:I118">IF(G118="","",_xlfn.TEXTSPLIT(G118,"\"))</f>
        <v>5</v>
      </c>
      <c r="I118" t="str">
        <v>WSLRW-AG</v>
      </c>
      <c r="J118" t="str">
        <v>WSLRWEX-G4-H2S-100</v>
      </c>
      <c r="K118" t="str">
        <f>IFERROR(SEARCH(MAIN!$C$3,J118,1),"")</f>
        <v/>
      </c>
    </row>
    <row r="119" spans="2:11">
      <c r="B119" t="str">
        <v>WSSFC-V1A-025|2|4\WSSFC-V1A</v>
      </c>
      <c r="C119" t="str">
        <f t="shared" si="3"/>
        <v>WSSFC-V1A-025|2|4\WSSFC-V1A</v>
      </c>
      <c r="D119" t="str">
        <v>WSLRW-AG-02S|2|6\WSLRW-AG</v>
      </c>
      <c r="E119" t="str" cm="1">
        <f t="array" ref="E119:G119">IF(D119="","",_xlfn.TEXTSPLIT(D119,"|"))</f>
        <v>WSLRW-AG-02S</v>
      </c>
      <c r="F119" t="str">
        <v>2</v>
      </c>
      <c r="G119" t="str">
        <v>6\WSLRW-AG</v>
      </c>
      <c r="H119" t="str" cm="1">
        <f t="array" ref="H119:I119">IF(G119="","",_xlfn.TEXTSPLIT(G119,"\"))</f>
        <v>6</v>
      </c>
      <c r="I119" t="str">
        <v>WSLRW-AG</v>
      </c>
      <c r="J119" t="str">
        <v>WSLRWEX-G4-NH3-100</v>
      </c>
      <c r="K119" t="str">
        <f>IFERROR(SEARCH(MAIN!$C$3,J119,1),"")</f>
        <v/>
      </c>
    </row>
    <row r="120" spans="2:11">
      <c r="B120" t="e">
        <v>#VALUE!</v>
      </c>
      <c r="C120" t="str">
        <f t="shared" si="3"/>
        <v/>
      </c>
      <c r="D120" t="str">
        <v>WSLRW-AG-02S|3|10\WSLRW-AG</v>
      </c>
      <c r="E120" t="str" cm="1">
        <f t="array" ref="E120:G120">IF(D120="","",_xlfn.TEXTSPLIT(D120,"|"))</f>
        <v>WSLRW-AG-02S</v>
      </c>
      <c r="F120" t="str">
        <v>3</v>
      </c>
      <c r="G120" t="str">
        <v>10\WSLRW-AG</v>
      </c>
      <c r="H120" t="str" cm="1">
        <f t="array" ref="H120:I120">IF(G120="","",_xlfn.TEXTSPLIT(G120,"\"))</f>
        <v>10</v>
      </c>
      <c r="I120" t="str">
        <v>WSLRW-AG</v>
      </c>
      <c r="J120" t="str">
        <v>WSLRWEX-G4-O2-30-HH</v>
      </c>
      <c r="K120" t="str">
        <f>IFERROR(SEARCH(MAIN!$C$3,J120,1),"")</f>
        <v/>
      </c>
    </row>
    <row r="121" spans="2:11">
      <c r="B121" t="str">
        <v>WSSFC-MB485-01|1|1\WSSFC-MB485</v>
      </c>
      <c r="C121" t="str">
        <f t="shared" si="3"/>
        <v>WSSFC-MB485-01|1|1\WSSFC-MB485</v>
      </c>
      <c r="D121" t="str">
        <v>WSLRW-AG-02S|3|7\WSLRW-AG</v>
      </c>
      <c r="E121" t="str" cm="1">
        <f t="array" ref="E121:G121">IF(D121="","",_xlfn.TEXTSPLIT(D121,"|"))</f>
        <v>WSLRW-AG-02S</v>
      </c>
      <c r="F121" t="str">
        <v>3</v>
      </c>
      <c r="G121" t="str">
        <v>7\WSLRW-AG</v>
      </c>
      <c r="H121" t="str" cm="1">
        <f t="array" ref="H121:I121">IF(G121="","",_xlfn.TEXTSPLIT(G121,"\"))</f>
        <v>7</v>
      </c>
      <c r="I121" t="str">
        <v>WSLRW-AG</v>
      </c>
      <c r="J121" t="str">
        <v>WSLRWEX-G-H2S-100</v>
      </c>
      <c r="K121" t="str">
        <f>IFERROR(SEARCH(MAIN!$C$3,J121,1),"")</f>
        <v/>
      </c>
    </row>
    <row r="122" spans="2:11">
      <c r="B122" t="str">
        <v>WSSFC-AG-02|2|4\WSSFC-AG</v>
      </c>
      <c r="C122" t="str">
        <f t="shared" si="3"/>
        <v>WSSFC-AG-02|2|4\WSSFC-AG</v>
      </c>
      <c r="D122" t="str">
        <v>WSLRW-AG-02S|3|9\WSLRW-AG</v>
      </c>
      <c r="E122" t="str" cm="1">
        <f t="array" ref="E122:G122">IF(D122="","",_xlfn.TEXTSPLIT(D122,"|"))</f>
        <v>WSLRW-AG-02S</v>
      </c>
      <c r="F122" t="str">
        <v>3</v>
      </c>
      <c r="G122" t="str">
        <v>9\WSLRW-AG</v>
      </c>
      <c r="H122" t="str" cm="1">
        <f t="array" ref="H122:I122">IF(G122="","",_xlfn.TEXTSPLIT(G122,"\"))</f>
        <v>9</v>
      </c>
      <c r="I122" t="str">
        <v>WSLRW-AG</v>
      </c>
      <c r="J122" t="str">
        <v>WSLRWEX-GHC-01</v>
      </c>
      <c r="K122" t="str">
        <f>IFERROR(SEARCH(MAIN!$C$3,J122,1),"")</f>
        <v/>
      </c>
    </row>
    <row r="123" spans="2:11">
      <c r="B123" t="str">
        <v>WSSFC-PPS-G050-01|1|2\WSSFC-PPS</v>
      </c>
      <c r="C123" t="str">
        <f t="shared" si="3"/>
        <v>WSSFC-PPS-G050-01|1|2\WSSFC-PPS</v>
      </c>
      <c r="D123" t="str">
        <v>WSLRW-AG-02S-XA|3|10\WSLRW-AG</v>
      </c>
      <c r="E123" t="str" cm="1">
        <f t="array" ref="E123:G123">IF(D123="","",_xlfn.TEXTSPLIT(D123,"|"))</f>
        <v>WSLRW-AG-02S-XA</v>
      </c>
      <c r="F123" t="str">
        <v>3</v>
      </c>
      <c r="G123" t="str">
        <v>10\WSLRW-AG</v>
      </c>
      <c r="H123" t="str" cm="1">
        <f t="array" ref="H123:I123">IF(G123="","",_xlfn.TEXTSPLIT(G123,"\"))</f>
        <v>10</v>
      </c>
      <c r="I123" t="str">
        <v>WSLRW-AG</v>
      </c>
      <c r="J123" t="str">
        <v>WSLRWEX-GHC-02</v>
      </c>
      <c r="K123" t="str">
        <f>IFERROR(SEARCH(MAIN!$C$3,J123,1),"")</f>
        <v/>
      </c>
    </row>
    <row r="124" spans="2:11">
      <c r="B124" t="str">
        <v>WSSFC-V1A-025|2|5\WSSFC-V1A</v>
      </c>
      <c r="C124" t="str">
        <f t="shared" si="3"/>
        <v>WSSFC-V1A-025|2|5\WSSFC-V1A</v>
      </c>
      <c r="D124" t="str">
        <v>WSLRW-AG-02S-XA|3|9\WSLRW-AG</v>
      </c>
      <c r="E124" t="str" cm="1">
        <f t="array" ref="E124:G124">IF(D124="","",_xlfn.TEXTSPLIT(D124,"|"))</f>
        <v>WSLRW-AG-02S-XA</v>
      </c>
      <c r="F124" t="str">
        <v>3</v>
      </c>
      <c r="G124" t="str">
        <v>9\WSLRW-AG</v>
      </c>
      <c r="H124" t="str" cm="1">
        <f t="array" ref="H124:I124">IF(G124="","",_xlfn.TEXTSPLIT(G124,"\"))</f>
        <v>9</v>
      </c>
      <c r="I124" t="str">
        <v>WSLRW-AG</v>
      </c>
      <c r="J124" t="str">
        <v>WSLRWEX-GHC03-01</v>
      </c>
      <c r="K124" t="str">
        <f>IFERROR(SEARCH(MAIN!$C$3,J124,1),"")</f>
        <v/>
      </c>
    </row>
    <row r="125" spans="2:11">
      <c r="B125" t="str">
        <v>WSSFC-G4-CO-200-01|3|8\WSSFC-G4F</v>
      </c>
      <c r="C125" t="str">
        <f t="shared" si="3"/>
        <v>WSSFC-G4-CO-200-01|3|8\WSSFC-G4F</v>
      </c>
      <c r="D125" t="str">
        <v>WSLRW-AG-03|4|8\WSLRW-AG</v>
      </c>
      <c r="E125" t="str" cm="1">
        <f t="array" ref="E125:G125">IF(D125="","",_xlfn.TEXTSPLIT(D125,"|"))</f>
        <v>WSLRW-AG-03</v>
      </c>
      <c r="F125" t="str">
        <v>4</v>
      </c>
      <c r="G125" t="str">
        <v>8\WSLRW-AG</v>
      </c>
      <c r="H125" t="str" cm="1">
        <f t="array" ref="H125:I125">IF(G125="","",_xlfn.TEXTSPLIT(G125,"\"))</f>
        <v>8</v>
      </c>
      <c r="I125" t="str">
        <v>WSLRW-AG</v>
      </c>
      <c r="J125" t="str">
        <v>WSLRWEX-G-O2-30-HH</v>
      </c>
      <c r="K125" t="str">
        <f>IFERROR(SEARCH(MAIN!$C$3,J125,1),"")</f>
        <v/>
      </c>
    </row>
    <row r="126" spans="2:11">
      <c r="B126" t="str">
        <v>WSSFC-ULA-01|2|4\WSSFC-ULA</v>
      </c>
      <c r="C126" t="str">
        <f t="shared" si="3"/>
        <v>WSSFC-ULA-01|2|4\WSSFC-ULA</v>
      </c>
      <c r="D126" t="str">
        <v>WSLRW-AG-03S|4|8\WSLRW-AG</v>
      </c>
      <c r="E126" t="str" cm="1">
        <f t="array" ref="E126:G126">IF(D126="","",_xlfn.TEXTSPLIT(D126,"|"))</f>
        <v>WSLRW-AG-03S</v>
      </c>
      <c r="F126" t="str">
        <v>4</v>
      </c>
      <c r="G126" t="str">
        <v>8\WSLRW-AG</v>
      </c>
      <c r="H126" t="str" cm="1">
        <f t="array" ref="H126:I126">IF(G126="","",_xlfn.TEXTSPLIT(G126,"\"))</f>
        <v>8</v>
      </c>
      <c r="I126" t="str">
        <v>WSLRW-AG</v>
      </c>
      <c r="J126" t="str">
        <v>WSLRWEX-PID-PPB</v>
      </c>
      <c r="K126" t="str">
        <f>IFERROR(SEARCH(MAIN!$C$3,J126,1),"")</f>
        <v/>
      </c>
    </row>
    <row r="127" spans="2:11">
      <c r="B127" t="str">
        <v>WSSFC-ULC-01|2|4\WSSFC-ULC</v>
      </c>
      <c r="C127" t="str">
        <f t="shared" si="3"/>
        <v>WSSFC-ULC-01|2|4\WSSFC-ULC</v>
      </c>
      <c r="D127" t="str">
        <v>WSLRW-AG-03S-XA|4|8\WSLRW-AG</v>
      </c>
      <c r="E127" t="str" cm="1">
        <f t="array" ref="E127:G127">IF(D127="","",_xlfn.TEXTSPLIT(D127,"|"))</f>
        <v>WSLRW-AG-03S-XA</v>
      </c>
      <c r="F127" t="str">
        <v>4</v>
      </c>
      <c r="G127" t="str">
        <v>8\WSLRW-AG</v>
      </c>
      <c r="H127" t="str" cm="1">
        <f t="array" ref="H127:I127">IF(G127="","",_xlfn.TEXTSPLIT(G127,"\"))</f>
        <v>8</v>
      </c>
      <c r="I127" t="str">
        <v>WSLRW-AG</v>
      </c>
      <c r="J127" t="str">
        <v>WSLRWEX-PPS-01</v>
      </c>
      <c r="K127" t="str">
        <f>IFERROR(SEARCH(MAIN!$C$3,J127,1),"")</f>
        <v/>
      </c>
    </row>
    <row r="128" spans="2:11">
      <c r="B128" t="str">
        <v>WSSFC-SMT-01|2|2\WSSFC-SMT</v>
      </c>
      <c r="C128" t="str">
        <f t="shared" si="3"/>
        <v>WSSFC-SMT-01|2|2\WSSFC-SMT</v>
      </c>
      <c r="D128" t="str">
        <v>WSLRW-AL-01|1|2\WSLRW-AL</v>
      </c>
      <c r="E128" t="str" cm="1">
        <f t="array" ref="E128:G128">IF(D128="","",_xlfn.TEXTSPLIT(D128,"|"))</f>
        <v>WSLRW-AL-01</v>
      </c>
      <c r="F128" t="str">
        <v>1</v>
      </c>
      <c r="G128" t="str">
        <v>2\WSLRW-AL</v>
      </c>
      <c r="H128" t="str" cm="1">
        <f t="array" ref="H128:I128">IF(G128="","",_xlfn.TEXTSPLIT(G128,"\"))</f>
        <v>2</v>
      </c>
      <c r="I128" t="str">
        <v>WSLRW-AL</v>
      </c>
      <c r="J128" t="str">
        <v>WSLRWEX-PPS-G1000-01</v>
      </c>
      <c r="K128" t="str">
        <f>IFERROR(SEARCH(MAIN!$C$3,J128,1),"")</f>
        <v/>
      </c>
    </row>
    <row r="129" spans="2:11">
      <c r="B129" t="str">
        <v>WSSFC-SMT-01|3|3\WSSFC-SMT</v>
      </c>
      <c r="C129" t="str">
        <f t="shared" si="3"/>
        <v>WSSFC-SMT-01|3|3\WSSFC-SMT</v>
      </c>
      <c r="D129" t="str">
        <v>WSLRW-AL-01|1|3\WSLRW-AL</v>
      </c>
      <c r="E129" t="str" cm="1">
        <f t="array" ref="E129:G129">IF(D129="","",_xlfn.TEXTSPLIT(D129,"|"))</f>
        <v>WSLRW-AL-01</v>
      </c>
      <c r="F129" t="str">
        <v>1</v>
      </c>
      <c r="G129" t="str">
        <v>3\WSLRW-AL</v>
      </c>
      <c r="H129" t="str" cm="1">
        <f t="array" ref="H129:I129">IF(G129="","",_xlfn.TEXTSPLIT(G129,"\"))</f>
        <v>3</v>
      </c>
      <c r="I129" t="str">
        <v>WSLRW-AL</v>
      </c>
      <c r="J129" t="str">
        <v>WSLRWEX-PPS-G10-01</v>
      </c>
      <c r="K129" t="str">
        <f>IFERROR(SEARCH(MAIN!$C$3,J129,1),"")</f>
        <v/>
      </c>
    </row>
    <row r="130" spans="2:11">
      <c r="B130" t="str">
        <v>WSSFC-GCB-CH4-01|1|1\WSSFC-GCB</v>
      </c>
      <c r="C130" t="str">
        <f t="shared" si="3"/>
        <v>WSSFC-GCB-CH4-01|1|1\WSSFC-GCB</v>
      </c>
      <c r="D130" t="str">
        <v>WSLRWAL-AG-01|3|10\WSLRW-AG</v>
      </c>
      <c r="E130" t="str" cm="1">
        <f t="array" ref="E130:G130">IF(D130="","",_xlfn.TEXTSPLIT(D130,"|"))</f>
        <v>WSLRWAL-AG-01</v>
      </c>
      <c r="F130" t="str">
        <v>3</v>
      </c>
      <c r="G130" t="str">
        <v>10\WSLRW-AG</v>
      </c>
      <c r="H130" t="str" cm="1">
        <f t="array" ref="H130:I130">IF(G130="","",_xlfn.TEXTSPLIT(G130,"\"))</f>
        <v>10</v>
      </c>
      <c r="I130" t="str">
        <v>WSLRW-AG</v>
      </c>
      <c r="J130" t="str">
        <v>WSLRWEX-PPS-G200-01</v>
      </c>
      <c r="K130" t="str">
        <f>IFERROR(SEARCH(MAIN!$C$3,J130,1),"")</f>
        <v/>
      </c>
    </row>
    <row r="131" spans="2:11">
      <c r="B131" t="str">
        <v>UPG-WSSFCEX-PPS-10|3|6\WSSFC-EXPPS</v>
      </c>
      <c r="C131" t="str">
        <f t="shared" si="3"/>
        <v>UPG-WSSFCEX-PPS-10|3|6\WSSFC-EXPPS</v>
      </c>
      <c r="D131" t="str">
        <v>WSLRWAL-AG-01|3|9\WSLRW-AG</v>
      </c>
      <c r="E131" t="str" cm="1">
        <f t="array" ref="E131:G131">IF(D131="","",_xlfn.TEXTSPLIT(D131,"|"))</f>
        <v>WSLRWAL-AG-01</v>
      </c>
      <c r="F131" t="str">
        <v>3</v>
      </c>
      <c r="G131" t="str">
        <v>9\WSLRW-AG</v>
      </c>
      <c r="H131" t="str" cm="1">
        <f t="array" ref="H131:I131">IF(G131="","",_xlfn.TEXTSPLIT(G131,"\"))</f>
        <v>9</v>
      </c>
      <c r="I131" t="str">
        <v>WSLRW-AG</v>
      </c>
      <c r="J131" t="str">
        <v>WSLRWEX-PPS-G20-01</v>
      </c>
      <c r="K131" t="str">
        <f>IFERROR(SEARCH(MAIN!$C$3,J131,1),"")</f>
        <v/>
      </c>
    </row>
    <row r="132" spans="2:11">
      <c r="B132" t="str">
        <v>WSSFC-ULA-01|2|5\WSSFC-ULA</v>
      </c>
      <c r="C132" t="str">
        <f t="shared" si="3"/>
        <v>WSSFC-ULA-01|2|5\WSSFC-ULA</v>
      </c>
      <c r="D132" t="str">
        <v>WSLRWAL-AG-03|4|8\WSLRW-AG</v>
      </c>
      <c r="E132" t="str" cm="1">
        <f t="array" ref="E132:G132">IF(D132="","",_xlfn.TEXTSPLIT(D132,"|"))</f>
        <v>WSLRWAL-AG-03</v>
      </c>
      <c r="F132" t="str">
        <v>4</v>
      </c>
      <c r="G132" t="str">
        <v>8\WSLRW-AG</v>
      </c>
      <c r="H132" t="str" cm="1">
        <f t="array" ref="H132:I132">IF(G132="","",_xlfn.TEXTSPLIT(G132,"\"))</f>
        <v>8</v>
      </c>
      <c r="I132" t="str">
        <v>WSLRW-AG</v>
      </c>
      <c r="J132" t="str">
        <v>WSLRWEX-PPS-G275-01</v>
      </c>
      <c r="K132" t="str">
        <f>IFERROR(SEARCH(MAIN!$C$3,J132,1),"")</f>
        <v/>
      </c>
    </row>
    <row r="133" spans="2:11">
      <c r="B133" t="str">
        <v>WSSFC-ULC-01|2|5\WSSFC-ULC</v>
      </c>
      <c r="C133" t="str">
        <f t="shared" ref="C133:C196" si="5">IFERROR(B133,"")</f>
        <v>WSSFC-ULC-01|2|5\WSSFC-ULC</v>
      </c>
      <c r="D133" t="str">
        <v>WSLRWAL-TC-01|1|1\WSLRW-TC</v>
      </c>
      <c r="E133" t="str" cm="1">
        <f t="array" ref="E133:G133">IF(D133="","",_xlfn.TEXTSPLIT(D133,"|"))</f>
        <v>WSLRWAL-TC-01</v>
      </c>
      <c r="F133" t="str">
        <v>1</v>
      </c>
      <c r="G133" t="str">
        <v>1\WSLRW-TC</v>
      </c>
      <c r="H133" t="str" cm="1">
        <f t="array" ref="H133:I133">IF(G133="","",_xlfn.TEXTSPLIT(G133,"\"))</f>
        <v>1</v>
      </c>
      <c r="I133" t="str">
        <v>WSLRW-TC</v>
      </c>
      <c r="J133" t="str">
        <v>WSLRWEX-PPS-G400-01</v>
      </c>
      <c r="K133" t="str">
        <f>IFERROR(SEARCH(MAIN!$C$3,J133,1),"")</f>
        <v/>
      </c>
    </row>
    <row r="134" spans="2:11">
      <c r="B134" t="str">
        <v>WSSFC-LPC-01|2|3\WSSFC-LPC</v>
      </c>
      <c r="C134" t="str">
        <f t="shared" si="5"/>
        <v>WSSFC-LPC-01|2|3\WSSFC-LPC</v>
      </c>
      <c r="D134" t="str">
        <v>WSLRWAL-TC-01|2|2\WSLRW-TC</v>
      </c>
      <c r="E134" t="str" cm="1">
        <f t="array" ref="E134:G134">IF(D134="","",_xlfn.TEXTSPLIT(D134,"|"))</f>
        <v>WSLRWAL-TC-01</v>
      </c>
      <c r="F134" t="str">
        <v>2</v>
      </c>
      <c r="G134" t="str">
        <v>2\WSLRW-TC</v>
      </c>
      <c r="H134" t="str" cm="1">
        <f t="array" ref="H134:I134">IF(G134="","",_xlfn.TEXTSPLIT(G134,"\"))</f>
        <v>2</v>
      </c>
      <c r="I134" t="str">
        <v>WSLRW-TC</v>
      </c>
      <c r="J134" t="str">
        <v>WSLRWEX-PPS-SAMPLE</v>
      </c>
      <c r="K134" t="str">
        <f>IFERROR(SEARCH(MAIN!$C$3,J134,1),"")</f>
        <v/>
      </c>
    </row>
    <row r="135" spans="2:11">
      <c r="B135" t="str">
        <v>WSSFC-AG-01|3|5\WSSFC-AG</v>
      </c>
      <c r="C135" t="str">
        <f t="shared" si="5"/>
        <v>WSSFC-AG-01|3|5\WSSFC-AG</v>
      </c>
      <c r="D135" t="str">
        <v>WSLRW-ATH-11|1|2\WSLRW-ATH</v>
      </c>
      <c r="E135" t="str" cm="1">
        <f t="array" ref="E135:G135">IF(D135="","",_xlfn.TEXTSPLIT(D135,"|"))</f>
        <v>WSLRW-ATH-11</v>
      </c>
      <c r="F135" t="str">
        <v>1</v>
      </c>
      <c r="G135" t="str">
        <v>2\WSLRW-ATH</v>
      </c>
      <c r="H135" t="str" cm="1">
        <f t="array" ref="H135:I135">IF(G135="","",_xlfn.TEXTSPLIT(G135,"\"))</f>
        <v>2</v>
      </c>
      <c r="I135" t="str">
        <v>WSLRW-ATH</v>
      </c>
      <c r="J135" t="str">
        <v>WSLRWEX-PT100-01</v>
      </c>
      <c r="K135" t="str">
        <f>IFERROR(SEARCH(MAIN!$C$3,J135,1),"")</f>
        <v/>
      </c>
    </row>
    <row r="136" spans="2:11">
      <c r="B136" t="str">
        <v>WSSFC-LC-01|1|1\WSSFC-LC</v>
      </c>
      <c r="C136" t="str">
        <f t="shared" si="5"/>
        <v>WSSFC-LC-01|1|1\WSSFC-LC</v>
      </c>
      <c r="D136" t="str">
        <v>WSLRW-ATH-11|1|3\WSLRW-ATH</v>
      </c>
      <c r="E136" t="str" cm="1">
        <f t="array" ref="E136:G136">IF(D136="","",_xlfn.TEXTSPLIT(D136,"|"))</f>
        <v>WSLRW-ATH-11</v>
      </c>
      <c r="F136" t="str">
        <v>1</v>
      </c>
      <c r="G136" t="str">
        <v>3\WSLRW-ATH</v>
      </c>
      <c r="H136" t="str" cm="1">
        <f t="array" ref="H136:I136">IF(G136="","",_xlfn.TEXTSPLIT(G136,"\"))</f>
        <v>3</v>
      </c>
      <c r="I136" t="str">
        <v>WSLRW-ATH</v>
      </c>
      <c r="J136" t="str">
        <v>WSLRWEX-PT100-02</v>
      </c>
      <c r="K136" t="str">
        <f>IFERROR(SEARCH(MAIN!$C$3,J136,1),"")</f>
        <v/>
      </c>
    </row>
    <row r="137" spans="2:11">
      <c r="B137" t="str">
        <v>WSSFC-MA-21|1|2\WSSFC-MA</v>
      </c>
      <c r="C137" t="str">
        <f t="shared" si="5"/>
        <v>WSSFC-MA-21|1|2\WSSFC-MA</v>
      </c>
      <c r="D137" t="str">
        <v>WSLRW-ATH-11|1|4\WSLRW-ATH</v>
      </c>
      <c r="E137" t="str" cm="1">
        <f t="array" ref="E137:G137">IF(D137="","",_xlfn.TEXTSPLIT(D137,"|"))</f>
        <v>WSLRW-ATH-11</v>
      </c>
      <c r="F137" t="str">
        <v>1</v>
      </c>
      <c r="G137" t="str">
        <v>4\WSLRW-ATH</v>
      </c>
      <c r="H137" t="str" cm="1">
        <f t="array" ref="H137:I137">IF(G137="","",_xlfn.TEXTSPLIT(G137,"\"))</f>
        <v>4</v>
      </c>
      <c r="I137" t="str">
        <v>WSLRW-ATH</v>
      </c>
      <c r="J137" t="str">
        <v>WSLRW-G4-CL2-20-01</v>
      </c>
      <c r="K137" t="str">
        <f>IFERROR(SEARCH(MAIN!$C$3,J137,1),"")</f>
        <v/>
      </c>
    </row>
    <row r="138" spans="2:11">
      <c r="B138" t="str">
        <v>WSSFC-ATH-11|2|3\WSSFC-ATH</v>
      </c>
      <c r="C138" t="str">
        <f t="shared" si="5"/>
        <v>WSSFC-ATH-11|2|3\WSSFC-ATH</v>
      </c>
      <c r="D138" t="str">
        <v>WSLRW-ATH-11|1|5\WSLRW-ATH</v>
      </c>
      <c r="E138" t="str" cm="1">
        <f t="array" ref="E138:G138">IF(D138="","",_xlfn.TEXTSPLIT(D138,"|"))</f>
        <v>WSLRW-ATH-11</v>
      </c>
      <c r="F138" t="str">
        <v>1</v>
      </c>
      <c r="G138" t="str">
        <v>5\WSLRW-ATH</v>
      </c>
      <c r="H138" t="str" cm="1">
        <f t="array" ref="H138:I138">IF(G138="","",_xlfn.TEXTSPLIT(G138,"\"))</f>
        <v>5</v>
      </c>
      <c r="I138" t="str">
        <v>WSLRW-ATH</v>
      </c>
      <c r="J138" t="str">
        <v>WSLRW-G4-CO-200-01</v>
      </c>
      <c r="K138" t="str">
        <f>IFERROR(SEARCH(MAIN!$C$3,J138,1),"")</f>
        <v/>
      </c>
    </row>
    <row r="139" spans="2:11">
      <c r="B139" t="e">
        <v>#VALUE!</v>
      </c>
      <c r="C139" t="str">
        <f t="shared" si="5"/>
        <v/>
      </c>
      <c r="D139" t="str">
        <v>WSLRW-ATH-15|1|2\WSLRW-ATH</v>
      </c>
      <c r="E139" t="str" cm="1">
        <f t="array" ref="E139:G139">IF(D139="","",_xlfn.TEXTSPLIT(D139,"|"))</f>
        <v>WSLRW-ATH-15</v>
      </c>
      <c r="F139" t="str">
        <v>1</v>
      </c>
      <c r="G139" t="str">
        <v>2\WSLRW-ATH</v>
      </c>
      <c r="H139" t="str" cm="1">
        <f t="array" ref="H139:I139">IF(G139="","",_xlfn.TEXTSPLIT(G139,"\"))</f>
        <v>2</v>
      </c>
      <c r="I139" t="str">
        <v>WSLRW-ATH</v>
      </c>
      <c r="J139" t="str">
        <v>WSLRW-G4F-CL2-20-01</v>
      </c>
      <c r="K139" t="str">
        <f>IFERROR(SEARCH(MAIN!$C$3,J139,1),"")</f>
        <v/>
      </c>
    </row>
    <row r="140" spans="2:11">
      <c r="B140" t="e">
        <v>#VALUE!</v>
      </c>
      <c r="C140" t="str">
        <f t="shared" si="5"/>
        <v/>
      </c>
      <c r="D140" t="str">
        <v>WSLRW-ATH-15|1|3\WSLRW-ATH</v>
      </c>
      <c r="E140" t="str" cm="1">
        <f t="array" ref="E140:G140">IF(D140="","",_xlfn.TEXTSPLIT(D140,"|"))</f>
        <v>WSLRW-ATH-15</v>
      </c>
      <c r="F140" t="str">
        <v>1</v>
      </c>
      <c r="G140" t="str">
        <v>3\WSLRW-ATH</v>
      </c>
      <c r="H140" t="str" cm="1">
        <f t="array" ref="H140:I140">IF(G140="","",_xlfn.TEXTSPLIT(G140,"\"))</f>
        <v>3</v>
      </c>
      <c r="I140" t="str">
        <v>WSLRW-ATH</v>
      </c>
      <c r="J140" t="str">
        <v>WSLRW-G4F-CO-200-01</v>
      </c>
      <c r="K140" t="str">
        <f>IFERROR(SEARCH(MAIN!$C$3,J140,1),"")</f>
        <v/>
      </c>
    </row>
    <row r="141" spans="2:11">
      <c r="B141" t="e">
        <v>#VALUE!</v>
      </c>
      <c r="C141" t="str">
        <f t="shared" si="5"/>
        <v/>
      </c>
      <c r="D141" t="str">
        <v>WSLRW-ATH-15|1|4\WSLRW-ATH</v>
      </c>
      <c r="E141" t="str" cm="1">
        <f t="array" ref="E141:G141">IF(D141="","",_xlfn.TEXTSPLIT(D141,"|"))</f>
        <v>WSLRW-ATH-15</v>
      </c>
      <c r="F141" t="str">
        <v>1</v>
      </c>
      <c r="G141" t="str">
        <v>4\WSLRW-ATH</v>
      </c>
      <c r="H141" t="str" cm="1">
        <f t="array" ref="H141:I141">IF(G141="","",_xlfn.TEXTSPLIT(G141,"\"))</f>
        <v>4</v>
      </c>
      <c r="I141" t="str">
        <v>WSLRW-ATH</v>
      </c>
      <c r="J141" t="str">
        <v>WSLRW-G4F-H2S-50-01</v>
      </c>
      <c r="K141" t="str">
        <f>IFERROR(SEARCH(MAIN!$C$3,J141,1),"")</f>
        <v/>
      </c>
    </row>
    <row r="142" spans="2:11">
      <c r="B142" t="e">
        <v>#VALUE!</v>
      </c>
      <c r="C142" t="str">
        <f t="shared" si="5"/>
        <v/>
      </c>
      <c r="D142" t="str">
        <v>WSLRW-ATH-15|1|5\WSLRW-ATH</v>
      </c>
      <c r="E142" t="str" cm="1">
        <f t="array" ref="E142:G142">IF(D142="","",_xlfn.TEXTSPLIT(D142,"|"))</f>
        <v>WSLRW-ATH-15</v>
      </c>
      <c r="F142" t="str">
        <v>1</v>
      </c>
      <c r="G142" t="str">
        <v>5\WSLRW-ATH</v>
      </c>
      <c r="H142" t="str" cm="1">
        <f t="array" ref="H142:I142">IF(G142="","",_xlfn.TEXTSPLIT(G142,"\"))</f>
        <v>5</v>
      </c>
      <c r="I142" t="str">
        <v>WSLRW-ATH</v>
      </c>
      <c r="J142" t="str">
        <v>WSLRW-G4F-NH3-100-01</v>
      </c>
      <c r="K142" t="str">
        <f>IFERROR(SEARCH(MAIN!$C$3,J142,1),"")</f>
        <v/>
      </c>
    </row>
    <row r="143" spans="2:11">
      <c r="B143" t="e">
        <v>#VALUE!</v>
      </c>
      <c r="C143" t="str">
        <f t="shared" si="5"/>
        <v/>
      </c>
      <c r="D143" t="str">
        <v>WSLRW-BV-BR-08|2|2\WSLRW-BV</v>
      </c>
      <c r="E143" t="str" cm="1">
        <f t="array" ref="E143:G143">IF(D143="","",_xlfn.TEXTSPLIT(D143,"|"))</f>
        <v>WSLRW-BV-BR-08</v>
      </c>
      <c r="F143" t="str">
        <v>2</v>
      </c>
      <c r="G143" t="str">
        <v>2\WSLRW-BV</v>
      </c>
      <c r="H143" t="str" cm="1">
        <f t="array" ref="H143:I143">IF(G143="","",_xlfn.TEXTSPLIT(G143,"\"))</f>
        <v>2</v>
      </c>
      <c r="I143" t="str">
        <v>WSLRW-BV</v>
      </c>
      <c r="J143" t="str">
        <v>WSLRW-G4-H2S-50-01</v>
      </c>
      <c r="K143" t="str">
        <f>IFERROR(SEARCH(MAIN!$C$3,J143,1),"")</f>
        <v/>
      </c>
    </row>
    <row r="144" spans="2:11">
      <c r="B144" t="e">
        <v>#VALUE!</v>
      </c>
      <c r="C144" t="str">
        <f t="shared" si="5"/>
        <v/>
      </c>
      <c r="D144" t="str">
        <v>WSLRW-BV-BR-08|3|3\WSLRW-BV</v>
      </c>
      <c r="E144" t="str" cm="1">
        <f t="array" ref="E144:G144">IF(D144="","",_xlfn.TEXTSPLIT(D144,"|"))</f>
        <v>WSLRW-BV-BR-08</v>
      </c>
      <c r="F144" t="str">
        <v>3</v>
      </c>
      <c r="G144" t="str">
        <v>3\WSLRW-BV</v>
      </c>
      <c r="H144" t="str" cm="1">
        <f t="array" ref="H144:I144">IF(G144="","",_xlfn.TEXTSPLIT(G144,"\"))</f>
        <v>3</v>
      </c>
      <c r="I144" t="str">
        <v>WSLRW-BV</v>
      </c>
      <c r="J144" t="str">
        <v>WSLRW-G4-NH3-100-01</v>
      </c>
      <c r="K144" t="str">
        <f>IFERROR(SEARCH(MAIN!$C$3,J144,1),"")</f>
        <v/>
      </c>
    </row>
    <row r="145" spans="2:11">
      <c r="B145" t="e">
        <v>#VALUE!</v>
      </c>
      <c r="C145" t="str">
        <f t="shared" si="5"/>
        <v/>
      </c>
      <c r="D145" t="str">
        <v>WSLRW-BV-BR-08|3|4\WSLRW-BV</v>
      </c>
      <c r="E145" t="str" cm="1">
        <f t="array" ref="E145:G145">IF(D145="","",_xlfn.TEXTSPLIT(D145,"|"))</f>
        <v>WSLRW-BV-BR-08</v>
      </c>
      <c r="F145" t="str">
        <v>3</v>
      </c>
      <c r="G145" t="str">
        <v>4\WSLRW-BV</v>
      </c>
      <c r="H145" t="str" cm="1">
        <f t="array" ref="H145:I145">IF(G145="","",_xlfn.TEXTSPLIT(G145,"\"))</f>
        <v>4</v>
      </c>
      <c r="I145" t="str">
        <v>WSLRW-BV</v>
      </c>
      <c r="J145" t="str">
        <v>WSLRW-GCB-C3H8-01</v>
      </c>
      <c r="K145" t="str">
        <f>IFERROR(SEARCH(MAIN!$C$3,J145,1),"")</f>
        <v/>
      </c>
    </row>
    <row r="146" spans="2:11">
      <c r="B146" t="e">
        <v>#VALUE!</v>
      </c>
      <c r="C146" t="str">
        <f t="shared" si="5"/>
        <v/>
      </c>
      <c r="D146" t="str">
        <v>WSLRW-BV-BR-08|3|5\WSLRW-BV</v>
      </c>
      <c r="E146" t="str" cm="1">
        <f t="array" ref="E146:G146">IF(D146="","",_xlfn.TEXTSPLIT(D146,"|"))</f>
        <v>WSLRW-BV-BR-08</v>
      </c>
      <c r="F146" t="str">
        <v>3</v>
      </c>
      <c r="G146" t="str">
        <v>5\WSLRW-BV</v>
      </c>
      <c r="H146" t="str" cm="1">
        <f t="array" ref="H146:I146">IF(G146="","",_xlfn.TEXTSPLIT(G146,"\"))</f>
        <v>5</v>
      </c>
      <c r="I146" t="str">
        <v>WSLRW-BV</v>
      </c>
      <c r="J146" t="str">
        <v>WSLRW-GCB-CH4-01</v>
      </c>
      <c r="K146" t="str">
        <f>IFERROR(SEARCH(MAIN!$C$3,J146,1),"")</f>
        <v/>
      </c>
    </row>
    <row r="147" spans="2:11">
      <c r="B147" t="e">
        <v>#VALUE!</v>
      </c>
      <c r="C147" t="str">
        <f t="shared" si="5"/>
        <v/>
      </c>
      <c r="D147" t="str">
        <v>WSLRW-BV-BR-15|2|2\WSLRW-BV</v>
      </c>
      <c r="E147" t="str" cm="1">
        <f t="array" ref="E147:G147">IF(D147="","",_xlfn.TEXTSPLIT(D147,"|"))</f>
        <v>WSLRW-BV-BR-15</v>
      </c>
      <c r="F147" t="str">
        <v>2</v>
      </c>
      <c r="G147" t="str">
        <v>2\WSLRW-BV</v>
      </c>
      <c r="H147" t="str" cm="1">
        <f t="array" ref="H147:I147">IF(G147="","",_xlfn.TEXTSPLIT(G147,"\"))</f>
        <v>2</v>
      </c>
      <c r="I147" t="str">
        <v>WSLRW-BV</v>
      </c>
      <c r="J147" t="str">
        <v>WSLRW-GCB-CO-500</v>
      </c>
      <c r="K147" t="str">
        <f>IFERROR(SEARCH(MAIN!$C$3,J147,1),"")</f>
        <v/>
      </c>
    </row>
    <row r="148" spans="2:11">
      <c r="B148" t="e">
        <v>#VALUE!</v>
      </c>
      <c r="C148" t="str">
        <f t="shared" si="5"/>
        <v/>
      </c>
      <c r="D148" t="str">
        <v>WSLRW-BV-BR-15|3|3\WSLRW-BV</v>
      </c>
      <c r="E148" t="str" cm="1">
        <f t="array" ref="E148:G148">IF(D148="","",_xlfn.TEXTSPLIT(D148,"|"))</f>
        <v>WSLRW-BV-BR-15</v>
      </c>
      <c r="F148" t="str">
        <v>3</v>
      </c>
      <c r="G148" t="str">
        <v>3\WSLRW-BV</v>
      </c>
      <c r="H148" t="str" cm="1">
        <f t="array" ref="H148:I148">IF(G148="","",_xlfn.TEXTSPLIT(G148,"\"))</f>
        <v>3</v>
      </c>
      <c r="I148" t="str">
        <v>WSLRW-BV</v>
      </c>
      <c r="J148" t="str">
        <v>WSLRW-GCB-NH3-100</v>
      </c>
      <c r="K148" t="str">
        <f>IFERROR(SEARCH(MAIN!$C$3,J148,1),"")</f>
        <v/>
      </c>
    </row>
    <row r="149" spans="2:11">
      <c r="B149" t="e">
        <v>#VALUE!</v>
      </c>
      <c r="C149" t="str">
        <f t="shared" si="5"/>
        <v/>
      </c>
      <c r="D149" t="str">
        <v>WSLRW-BV-BR-15|3|4\WSLRW-BV</v>
      </c>
      <c r="E149" t="str" cm="1">
        <f t="array" ref="E149:G149">IF(D149="","",_xlfn.TEXTSPLIT(D149,"|"))</f>
        <v>WSLRW-BV-BR-15</v>
      </c>
      <c r="F149" t="str">
        <v>3</v>
      </c>
      <c r="G149" t="str">
        <v>4\WSLRW-BV</v>
      </c>
      <c r="H149" t="str" cm="1">
        <f t="array" ref="H149:I149">IF(G149="","",_xlfn.TEXTSPLIT(G149,"\"))</f>
        <v>4</v>
      </c>
      <c r="I149" t="str">
        <v>WSLRW-BV</v>
      </c>
      <c r="J149" t="str">
        <v>WSLRW-I-CO2-5000</v>
      </c>
      <c r="K149" t="str">
        <f>IFERROR(SEARCH(MAIN!$C$3,J149,1),"")</f>
        <v/>
      </c>
    </row>
    <row r="150" spans="2:11">
      <c r="B150" t="e">
        <v>#VALUE!</v>
      </c>
      <c r="C150" t="str">
        <f t="shared" si="5"/>
        <v/>
      </c>
      <c r="D150" t="str">
        <v>WSLRW-BV-BR-15|3|5\WSLRW-BV</v>
      </c>
      <c r="E150" t="str" cm="1">
        <f t="array" ref="E150:G150">IF(D150="","",_xlfn.TEXTSPLIT(D150,"|"))</f>
        <v>WSLRW-BV-BR-15</v>
      </c>
      <c r="F150" t="str">
        <v>3</v>
      </c>
      <c r="G150" t="str">
        <v>5\WSLRW-BV</v>
      </c>
      <c r="H150" t="str" cm="1">
        <f t="array" ref="H150:I150">IF(G150="","",_xlfn.TEXTSPLIT(G150,"\"))</f>
        <v>5</v>
      </c>
      <c r="I150" t="str">
        <v>WSLRW-BV</v>
      </c>
      <c r="J150" t="str">
        <v>WSLRW-I-CO2-5000-ATH</v>
      </c>
      <c r="K150" t="str">
        <f>IFERROR(SEARCH(MAIN!$C$3,J150,1),"")</f>
        <v/>
      </c>
    </row>
    <row r="151" spans="2:11">
      <c r="B151" t="e">
        <v>#VALUE!</v>
      </c>
      <c r="C151" t="str">
        <f t="shared" si="5"/>
        <v/>
      </c>
      <c r="D151" t="str">
        <v>WSLRW-BV-BR-20|1|1\WSLRW-BV</v>
      </c>
      <c r="E151" t="str" cm="1">
        <f t="array" ref="E151:G151">IF(D151="","",_xlfn.TEXTSPLIT(D151,"|"))</f>
        <v>WSLRW-BV-BR-20</v>
      </c>
      <c r="F151" t="str">
        <v>1</v>
      </c>
      <c r="G151" t="str">
        <v>1\WSLRW-BV</v>
      </c>
      <c r="H151" t="str" cm="1">
        <f t="array" ref="H151:I151">IF(G151="","",_xlfn.TEXTSPLIT(G151,"\"))</f>
        <v>1</v>
      </c>
      <c r="I151" t="str">
        <v>WSLRW-BV</v>
      </c>
      <c r="J151" t="str">
        <v>WSLRW-I-CO2-5000-ATH-D1</v>
      </c>
      <c r="K151" t="str">
        <f>IFERROR(SEARCH(MAIN!$C$3,J151,1),"")</f>
        <v/>
      </c>
    </row>
    <row r="152" spans="2:11">
      <c r="B152" t="e">
        <v>#VALUE!</v>
      </c>
      <c r="C152" t="str">
        <f t="shared" si="5"/>
        <v/>
      </c>
      <c r="D152" t="str">
        <v>WSLRW-BV-BR-20|2|2\WSLRW-BV</v>
      </c>
      <c r="E152" t="str" cm="1">
        <f t="array" ref="E152:G152">IF(D152="","",_xlfn.TEXTSPLIT(D152,"|"))</f>
        <v>WSLRW-BV-BR-20</v>
      </c>
      <c r="F152" t="str">
        <v>2</v>
      </c>
      <c r="G152" t="str">
        <v>2\WSLRW-BV</v>
      </c>
      <c r="H152" t="str" cm="1">
        <f t="array" ref="H152:I152">IF(G152="","",_xlfn.TEXTSPLIT(G152,"\"))</f>
        <v>2</v>
      </c>
      <c r="I152" t="str">
        <v>WSLRW-BV</v>
      </c>
      <c r="J152" t="str">
        <v>WSLRW-I-CO2-5000-D1</v>
      </c>
      <c r="K152" t="str">
        <f>IFERROR(SEARCH(MAIN!$C$3,J152,1),"")</f>
        <v/>
      </c>
    </row>
    <row r="153" spans="2:11">
      <c r="B153" t="e">
        <v>#VALUE!</v>
      </c>
      <c r="C153" t="str">
        <f t="shared" si="5"/>
        <v/>
      </c>
      <c r="D153" t="str">
        <v>WSLRW-BV-BR-20|3|3\WSLRW-BV</v>
      </c>
      <c r="E153" t="str" cm="1">
        <f t="array" ref="E153:G153">IF(D153="","",_xlfn.TEXTSPLIT(D153,"|"))</f>
        <v>WSLRW-BV-BR-20</v>
      </c>
      <c r="F153" t="str">
        <v>3</v>
      </c>
      <c r="G153" t="str">
        <v>3\WSLRW-BV</v>
      </c>
      <c r="H153" t="str" cm="1">
        <f t="array" ref="H153:I153">IF(G153="","",_xlfn.TEXTSPLIT(G153,"\"))</f>
        <v>3</v>
      </c>
      <c r="I153" t="str">
        <v>WSLRW-BV</v>
      </c>
      <c r="J153" t="str">
        <v>WSLRW-IEC485-01</v>
      </c>
      <c r="K153" t="str">
        <f>IFERROR(SEARCH(MAIN!$C$3,J153,1),"")</f>
        <v/>
      </c>
    </row>
    <row r="154" spans="2:11">
      <c r="B154" t="e">
        <v>#VALUE!</v>
      </c>
      <c r="C154" t="str">
        <f t="shared" si="5"/>
        <v/>
      </c>
      <c r="D154" t="str">
        <v>WSLRW-BV-BR-20|3|4\WSLRW-BV</v>
      </c>
      <c r="E154" t="str" cm="1">
        <f t="array" ref="E154:G154">IF(D154="","",_xlfn.TEXTSPLIT(D154,"|"))</f>
        <v>WSLRW-BV-BR-20</v>
      </c>
      <c r="F154" t="str">
        <v>3</v>
      </c>
      <c r="G154" t="str">
        <v>4\WSLRW-BV</v>
      </c>
      <c r="H154" t="str" cm="1">
        <f t="array" ref="H154:I154">IF(G154="","",_xlfn.TEXTSPLIT(G154,"\"))</f>
        <v>4</v>
      </c>
      <c r="I154" t="str">
        <v>WSLRW-BV</v>
      </c>
      <c r="J154" t="str">
        <v>WSLRW-LPC-01</v>
      </c>
      <c r="K154" t="str">
        <f>IFERROR(SEARCH(MAIN!$C$3,J154,1),"")</f>
        <v/>
      </c>
    </row>
    <row r="155" spans="2:11">
      <c r="B155" t="e">
        <v>#VALUE!</v>
      </c>
      <c r="C155" t="str">
        <f t="shared" si="5"/>
        <v/>
      </c>
      <c r="D155" t="str">
        <v>WSLRW-BV-BR-20|3|5\WSLRW-BV</v>
      </c>
      <c r="E155" t="str" cm="1">
        <f t="array" ref="E155:G155">IF(D155="","",_xlfn.TEXTSPLIT(D155,"|"))</f>
        <v>WSLRW-BV-BR-20</v>
      </c>
      <c r="F155" t="str">
        <v>3</v>
      </c>
      <c r="G155" t="str">
        <v>5\WSLRW-BV</v>
      </c>
      <c r="H155" t="str" cm="1">
        <f t="array" ref="H155:I155">IF(G155="","",_xlfn.TEXTSPLIT(G155,"\"))</f>
        <v>5</v>
      </c>
      <c r="I155" t="str">
        <v>WSLRW-BV</v>
      </c>
      <c r="J155" t="str">
        <v>WSLRW-LRO-01-RN</v>
      </c>
      <c r="K155" t="str">
        <f>IFERROR(SEARCH(MAIN!$C$3,J155,1),"")</f>
        <v/>
      </c>
    </row>
    <row r="156" spans="2:11">
      <c r="B156" t="e">
        <v>#VALUE!</v>
      </c>
      <c r="C156" t="str">
        <f t="shared" si="5"/>
        <v/>
      </c>
      <c r="D156" t="str">
        <v>WSLRW-BV-BR-25|1|1\WSLRW-BV</v>
      </c>
      <c r="E156" t="str" cm="1">
        <f t="array" ref="E156:G156">IF(D156="","",_xlfn.TEXTSPLIT(D156,"|"))</f>
        <v>WSLRW-BV-BR-25</v>
      </c>
      <c r="F156" t="str">
        <v>1</v>
      </c>
      <c r="G156" t="str">
        <v>1\WSLRW-BV</v>
      </c>
      <c r="H156" t="str" cm="1">
        <f t="array" ref="H156:I156">IF(G156="","",_xlfn.TEXTSPLIT(G156,"\"))</f>
        <v>1</v>
      </c>
      <c r="I156" t="str">
        <v>WSLRW-BV</v>
      </c>
      <c r="J156" t="str">
        <v>WSLRW-LSL-100</v>
      </c>
      <c r="K156" t="str">
        <f>IFERROR(SEARCH(MAIN!$C$3,J156,1),"")</f>
        <v/>
      </c>
    </row>
    <row r="157" spans="2:11">
      <c r="B157" t="e">
        <v>#VALUE!</v>
      </c>
      <c r="C157" t="str">
        <f t="shared" si="5"/>
        <v/>
      </c>
      <c r="D157" t="str">
        <v>WSLRW-BV-BR-25|2|2\WSLRW-BV</v>
      </c>
      <c r="E157" t="str" cm="1">
        <f t="array" ref="E157:G157">IF(D157="","",_xlfn.TEXTSPLIT(D157,"|"))</f>
        <v>WSLRW-BV-BR-25</v>
      </c>
      <c r="F157" t="str">
        <v>2</v>
      </c>
      <c r="G157" t="str">
        <v>2\WSLRW-BV</v>
      </c>
      <c r="H157" t="str" cm="1">
        <f t="array" ref="H157:I157">IF(G157="","",_xlfn.TEXTSPLIT(G157,"\"))</f>
        <v>2</v>
      </c>
      <c r="I157" t="str">
        <v>WSLRW-BV</v>
      </c>
      <c r="J157" t="str">
        <v>WSLRW-LSL-50</v>
      </c>
      <c r="K157" t="str">
        <f>IFERROR(SEARCH(MAIN!$C$3,J157,1),"")</f>
        <v/>
      </c>
    </row>
    <row r="158" spans="2:11">
      <c r="B158" t="e">
        <v>#VALUE!</v>
      </c>
      <c r="C158" t="str">
        <f t="shared" si="5"/>
        <v/>
      </c>
      <c r="D158" t="str">
        <v>WSLRW-BV-BR-25|3|3\WSLRW-BV</v>
      </c>
      <c r="E158" t="str" cm="1">
        <f t="array" ref="E158:G158">IF(D158="","",_xlfn.TEXTSPLIT(D158,"|"))</f>
        <v>WSLRW-BV-BR-25</v>
      </c>
      <c r="F158" t="str">
        <v>3</v>
      </c>
      <c r="G158" t="str">
        <v>3\WSLRW-BV</v>
      </c>
      <c r="H158" t="str" cm="1">
        <f t="array" ref="H158:I158">IF(G158="","",_xlfn.TEXTSPLIT(G158,"\"))</f>
        <v>3</v>
      </c>
      <c r="I158" t="str">
        <v>WSLRW-BV</v>
      </c>
      <c r="J158" t="str">
        <v>WSLRW-LSV-01</v>
      </c>
      <c r="K158" t="str">
        <f>IFERROR(SEARCH(MAIN!$C$3,J158,1),"")</f>
        <v/>
      </c>
    </row>
    <row r="159" spans="2:11">
      <c r="B159" t="e">
        <v>#VALUE!</v>
      </c>
      <c r="C159" t="str">
        <f t="shared" si="5"/>
        <v/>
      </c>
      <c r="D159" t="str">
        <v>WSLRW-BV-BR-25|3|4\WSLRW-BV</v>
      </c>
      <c r="E159" t="str" cm="1">
        <f t="array" ref="E159:G159">IF(D159="","",_xlfn.TEXTSPLIT(D159,"|"))</f>
        <v>WSLRW-BV-BR-25</v>
      </c>
      <c r="F159" t="str">
        <v>3</v>
      </c>
      <c r="G159" t="str">
        <v>4\WSLRW-BV</v>
      </c>
      <c r="H159" t="str" cm="1">
        <f t="array" ref="H159:I159">IF(G159="","",_xlfn.TEXTSPLIT(G159,"\"))</f>
        <v>4</v>
      </c>
      <c r="I159" t="str">
        <v>WSLRW-BV</v>
      </c>
      <c r="J159" t="str">
        <v>WSLRW-LSV-01-RN</v>
      </c>
      <c r="K159" t="str">
        <f>IFERROR(SEARCH(MAIN!$C$3,J159,1),"")</f>
        <v/>
      </c>
    </row>
    <row r="160" spans="2:11">
      <c r="B160" t="e">
        <v>#VALUE!</v>
      </c>
      <c r="C160" t="str">
        <f t="shared" si="5"/>
        <v/>
      </c>
      <c r="D160" t="str">
        <v>WSLRW-BV-BR-25|3|5\WSLRW-BV</v>
      </c>
      <c r="E160" t="str" cm="1">
        <f t="array" ref="E160:G160">IF(D160="","",_xlfn.TEXTSPLIT(D160,"|"))</f>
        <v>WSLRW-BV-BR-25</v>
      </c>
      <c r="F160" t="str">
        <v>3</v>
      </c>
      <c r="G160" t="str">
        <v>5\WSLRW-BV</v>
      </c>
      <c r="H160" t="str" cm="1">
        <f t="array" ref="H160:I160">IF(G160="","",_xlfn.TEXTSPLIT(G160,"\"))</f>
        <v>5</v>
      </c>
      <c r="I160" t="str">
        <v>WSLRW-BV</v>
      </c>
      <c r="J160" t="str">
        <v>WSLRW-LSV-02</v>
      </c>
      <c r="K160" t="str">
        <f>IFERROR(SEARCH(MAIN!$C$3,J160,1),"")</f>
        <v/>
      </c>
    </row>
    <row r="161" spans="2:11">
      <c r="B161" t="e">
        <v>#VALUE!</v>
      </c>
      <c r="C161" t="str">
        <f t="shared" si="5"/>
        <v/>
      </c>
      <c r="D161" t="str">
        <v>WSLRW-CAP10-1000|2|2\WSLRW-CAP10</v>
      </c>
      <c r="E161" t="str" cm="1">
        <f t="array" ref="E161:G161">IF(D161="","",_xlfn.TEXTSPLIT(D161,"|"))</f>
        <v>WSLRW-CAP10-1000</v>
      </c>
      <c r="F161" t="str">
        <v>2</v>
      </c>
      <c r="G161" t="str">
        <v>2\WSLRW-CAP10</v>
      </c>
      <c r="H161" t="str" cm="1">
        <f t="array" ref="H161:I161">IF(G161="","",_xlfn.TEXTSPLIT(G161,"\"))</f>
        <v>2</v>
      </c>
      <c r="I161" t="str">
        <v>WSLRW-CAP10</v>
      </c>
      <c r="J161" t="str">
        <v>WSLRW-MA-21</v>
      </c>
      <c r="K161">
        <f>IFERROR(SEARCH(MAIN!$C$3,J161,1),"")</f>
        <v>1</v>
      </c>
    </row>
    <row r="162" spans="2:11">
      <c r="B162" t="e">
        <v>#VALUE!</v>
      </c>
      <c r="C162" t="str">
        <f t="shared" si="5"/>
        <v/>
      </c>
      <c r="D162" t="str">
        <v>WSLRW-CAP10-1000|2|3\WSLRW-CAP10</v>
      </c>
      <c r="E162" t="str" cm="1">
        <f t="array" ref="E162:G162">IF(D162="","",_xlfn.TEXTSPLIT(D162,"|"))</f>
        <v>WSLRW-CAP10-1000</v>
      </c>
      <c r="F162" t="str">
        <v>2</v>
      </c>
      <c r="G162" t="str">
        <v>3\WSLRW-CAP10</v>
      </c>
      <c r="H162" t="str" cm="1">
        <f t="array" ref="H162:I162">IF(G162="","",_xlfn.TEXTSPLIT(G162,"\"))</f>
        <v>3</v>
      </c>
      <c r="I162" t="str">
        <v>WSLRW-CAP10</v>
      </c>
      <c r="J162" t="str">
        <v>WSLRW-MA-22</v>
      </c>
      <c r="K162" t="str">
        <f>IFERROR(SEARCH(MAIN!$C$3,J162,1),"")</f>
        <v/>
      </c>
    </row>
    <row r="163" spans="2:11">
      <c r="B163" t="e">
        <v>#VALUE!</v>
      </c>
      <c r="C163" t="str">
        <f t="shared" si="5"/>
        <v/>
      </c>
      <c r="D163" t="str">
        <v>WSLRW-CAP10-1000|3|4\WSLRW-CAP10</v>
      </c>
      <c r="E163" t="str" cm="1">
        <f t="array" ref="E163:G163">IF(D163="","",_xlfn.TEXTSPLIT(D163,"|"))</f>
        <v>WSLRW-CAP10-1000</v>
      </c>
      <c r="F163" t="str">
        <v>3</v>
      </c>
      <c r="G163" t="str">
        <v>4\WSLRW-CAP10</v>
      </c>
      <c r="H163" t="str" cm="1">
        <f t="array" ref="H163:I163">IF(G163="","",_xlfn.TEXTSPLIT(G163,"\"))</f>
        <v>4</v>
      </c>
      <c r="I163" t="str">
        <v>WSLRW-CAP10</v>
      </c>
      <c r="J163" t="str">
        <v>WSLRW-MB485-01</v>
      </c>
      <c r="K163" t="str">
        <f>IFERROR(SEARCH(MAIN!$C$3,J163,1),"")</f>
        <v/>
      </c>
    </row>
    <row r="164" spans="2:11">
      <c r="B164" t="e">
        <v>#VALUE!</v>
      </c>
      <c r="C164" t="str">
        <f t="shared" si="5"/>
        <v/>
      </c>
      <c r="D164" t="str">
        <v>WSLRW-CAP10-1500|2|2\WSLRW-CAP10</v>
      </c>
      <c r="E164" t="str" cm="1">
        <f t="array" ref="E164:G164">IF(D164="","",_xlfn.TEXTSPLIT(D164,"|"))</f>
        <v>WSLRW-CAP10-1500</v>
      </c>
      <c r="F164" t="str">
        <v>2</v>
      </c>
      <c r="G164" t="str">
        <v>2\WSLRW-CAP10</v>
      </c>
      <c r="H164" t="str" cm="1">
        <f t="array" ref="H164:I164">IF(G164="","",_xlfn.TEXTSPLIT(G164,"\"))</f>
        <v>2</v>
      </c>
      <c r="I164" t="str">
        <v>WSLRW-CAP10</v>
      </c>
      <c r="J164" t="str">
        <v>WSLRW-MBUW-01</v>
      </c>
      <c r="K164" t="str">
        <f>IFERROR(SEARCH(MAIN!$C$3,J164,1),"")</f>
        <v/>
      </c>
    </row>
    <row r="165" spans="2:11">
      <c r="B165" t="e">
        <v>#VALUE!</v>
      </c>
      <c r="C165" t="str">
        <f t="shared" si="5"/>
        <v/>
      </c>
      <c r="D165" t="str">
        <v>WSLRW-CAP10-1500|2|3\WSLRW-CAP10</v>
      </c>
      <c r="E165" t="str" cm="1">
        <f t="array" ref="E165:G165">IF(D165="","",_xlfn.TEXTSPLIT(D165,"|"))</f>
        <v>WSLRW-CAP10-1500</v>
      </c>
      <c r="F165" t="str">
        <v>2</v>
      </c>
      <c r="G165" t="str">
        <v>3\WSLRW-CAP10</v>
      </c>
      <c r="H165" t="str" cm="1">
        <f t="array" ref="H165:I165">IF(G165="","",_xlfn.TEXTSPLIT(G165,"\"))</f>
        <v>3</v>
      </c>
      <c r="I165" t="str">
        <v>WSLRW-CAP10</v>
      </c>
      <c r="J165" t="str">
        <v>WSLRW-PH100-PT100</v>
      </c>
      <c r="K165" t="str">
        <f>IFERROR(SEARCH(MAIN!$C$3,J165,1),"")</f>
        <v/>
      </c>
    </row>
    <row r="166" spans="2:11">
      <c r="B166" t="e">
        <v>#VALUE!</v>
      </c>
      <c r="C166" t="str">
        <f t="shared" si="5"/>
        <v/>
      </c>
      <c r="D166" t="str">
        <v>WSLRW-CAP10-1500|3|4\WSLRW-CAP10</v>
      </c>
      <c r="E166" t="str" cm="1">
        <f t="array" ref="E166:G166">IF(D166="","",_xlfn.TEXTSPLIT(D166,"|"))</f>
        <v>WSLRW-CAP10-1500</v>
      </c>
      <c r="F166" t="str">
        <v>3</v>
      </c>
      <c r="G166" t="str">
        <v>4\WSLRW-CAP10</v>
      </c>
      <c r="H166" t="str" cm="1">
        <f t="array" ref="H166:I166">IF(G166="","",_xlfn.TEXTSPLIT(G166,"\"))</f>
        <v>4</v>
      </c>
      <c r="I166" t="str">
        <v>WSLRW-CAP10</v>
      </c>
      <c r="J166" t="str">
        <v>WSLRW-PPS-G050-01</v>
      </c>
      <c r="K166" t="str">
        <f>IFERROR(SEARCH(MAIN!$C$3,J166,1),"")</f>
        <v/>
      </c>
    </row>
    <row r="167" spans="2:11">
      <c r="B167" t="e">
        <v>#VALUE!</v>
      </c>
      <c r="C167" t="str">
        <f t="shared" si="5"/>
        <v/>
      </c>
      <c r="D167" t="str">
        <v>WSLRW-DFM-100-01|1|1\WSLRW-DFM</v>
      </c>
      <c r="E167" t="str" cm="1">
        <f t="array" ref="E167:G167">IF(D167="","",_xlfn.TEXTSPLIT(D167,"|"))</f>
        <v>WSLRW-DFM-100-01</v>
      </c>
      <c r="F167" t="str">
        <v>1</v>
      </c>
      <c r="G167" t="str">
        <v>1\WSLRW-DFM</v>
      </c>
      <c r="H167" t="str" cm="1">
        <f t="array" ref="H167:I167">IF(G167="","",_xlfn.TEXTSPLIT(G167,"\"))</f>
        <v>1</v>
      </c>
      <c r="I167" t="str">
        <v>WSLRW-DFM</v>
      </c>
      <c r="J167" t="str">
        <v>WSLRW-PPS-G100-03</v>
      </c>
      <c r="K167" t="str">
        <f>IFERROR(SEARCH(MAIN!$C$3,J167,1),"")</f>
        <v/>
      </c>
    </row>
    <row r="168" spans="2:11">
      <c r="B168" t="e">
        <v>#VALUE!</v>
      </c>
      <c r="C168" t="str">
        <f t="shared" si="5"/>
        <v/>
      </c>
      <c r="D168" t="str">
        <v>WSLRW-DFM-250-01|1|1\WSLRW-DFM</v>
      </c>
      <c r="E168" t="str" cm="1">
        <f t="array" ref="E168:G168">IF(D168="","",_xlfn.TEXTSPLIT(D168,"|"))</f>
        <v>WSLRW-DFM-250-01</v>
      </c>
      <c r="F168" t="str">
        <v>1</v>
      </c>
      <c r="G168" t="str">
        <v>1\WSLRW-DFM</v>
      </c>
      <c r="H168" t="str" cm="1">
        <f t="array" ref="H168:I168">IF(G168="","",_xlfn.TEXTSPLIT(G168,"\"))</f>
        <v>1</v>
      </c>
      <c r="I168" t="str">
        <v>WSLRW-DFM</v>
      </c>
      <c r="J168" t="str">
        <v>WSLRW-PPS-G10-02</v>
      </c>
      <c r="K168" t="str">
        <f>IFERROR(SEARCH(MAIN!$C$3,J168,1),"")</f>
        <v/>
      </c>
    </row>
    <row r="169" spans="2:11">
      <c r="B169" t="e">
        <v>#VALUE!</v>
      </c>
      <c r="C169" t="str">
        <f t="shared" si="5"/>
        <v/>
      </c>
      <c r="D169" t="str">
        <v>WSLRW-DFM-500-01|1|1\WSLRW-DFM</v>
      </c>
      <c r="E169" t="str" cm="1">
        <f t="array" ref="E169:G169">IF(D169="","",_xlfn.TEXTSPLIT(D169,"|"))</f>
        <v>WSLRW-DFM-500-01</v>
      </c>
      <c r="F169" t="str">
        <v>1</v>
      </c>
      <c r="G169" t="str">
        <v>1\WSLRW-DFM</v>
      </c>
      <c r="H169" t="str" cm="1">
        <f t="array" ref="H169:I169">IF(G169="","",_xlfn.TEXTSPLIT(G169,"\"))</f>
        <v>1</v>
      </c>
      <c r="I169" t="str">
        <v>WSLRW-DFM</v>
      </c>
      <c r="J169" t="str">
        <v>WSLRW-PPS-G10-04</v>
      </c>
      <c r="K169" t="str">
        <f>IFERROR(SEARCH(MAIN!$C$3,J169,1),"")</f>
        <v/>
      </c>
    </row>
    <row r="170" spans="2:11">
      <c r="B170" t="e">
        <v>#VALUE!</v>
      </c>
      <c r="C170" t="str">
        <f t="shared" si="5"/>
        <v/>
      </c>
      <c r="D170" t="str">
        <v>WSLRW-DI-12|1|1\WSLRW-DI</v>
      </c>
      <c r="E170" t="str" cm="1">
        <f t="array" ref="E170:G170">IF(D170="","",_xlfn.TEXTSPLIT(D170,"|"))</f>
        <v>WSLRW-DI-12</v>
      </c>
      <c r="F170" t="str">
        <v>1</v>
      </c>
      <c r="G170" t="str">
        <v>1\WSLRW-DI</v>
      </c>
      <c r="H170" t="str" cm="1">
        <f t="array" ref="H170:I170">IF(G170="","",_xlfn.TEXTSPLIT(G170,"\"))</f>
        <v>1</v>
      </c>
      <c r="I170" t="str">
        <v>WSLRW-DI</v>
      </c>
      <c r="J170" t="str">
        <v>WSLRW-PPS-G1-02</v>
      </c>
      <c r="K170" t="str">
        <f>IFERROR(SEARCH(MAIN!$C$3,J170,1),"")</f>
        <v/>
      </c>
    </row>
    <row r="171" spans="2:11">
      <c r="B171" t="e">
        <v>#VALUE!</v>
      </c>
      <c r="C171" t="str">
        <f t="shared" si="5"/>
        <v/>
      </c>
      <c r="D171" t="str">
        <v>WSLRW-DI-12|1|2\WSLRW-DI</v>
      </c>
      <c r="E171" t="str" cm="1">
        <f t="array" ref="E171:G171">IF(D171="","",_xlfn.TEXTSPLIT(D171,"|"))</f>
        <v>WSLRW-DI-12</v>
      </c>
      <c r="F171" t="str">
        <v>1</v>
      </c>
      <c r="G171" t="str">
        <v>2\WSLRW-DI</v>
      </c>
      <c r="H171" t="str" cm="1">
        <f t="array" ref="H171:I171">IF(G171="","",_xlfn.TEXTSPLIT(G171,"\"))</f>
        <v>2</v>
      </c>
      <c r="I171" t="str">
        <v>WSLRW-DI</v>
      </c>
      <c r="J171" t="str">
        <v>WSLRW-PPS-G1-03</v>
      </c>
      <c r="K171" t="str">
        <f>IFERROR(SEARCH(MAIN!$C$3,J171,1),"")</f>
        <v/>
      </c>
    </row>
    <row r="172" spans="2:11">
      <c r="B172" t="e">
        <v>#VALUE!</v>
      </c>
      <c r="C172" t="str">
        <f t="shared" si="5"/>
        <v/>
      </c>
      <c r="D172" t="str">
        <v>WSLRW-DI-12|1|3\WSLRW-DI</v>
      </c>
      <c r="E172" t="str" cm="1">
        <f t="array" ref="E172:G172">IF(D172="","",_xlfn.TEXTSPLIT(D172,"|"))</f>
        <v>WSLRW-DI-12</v>
      </c>
      <c r="F172" t="str">
        <v>1</v>
      </c>
      <c r="G172" t="str">
        <v>3\WSLRW-DI</v>
      </c>
      <c r="H172" t="str" cm="1">
        <f t="array" ref="H172:I172">IF(G172="","",_xlfn.TEXTSPLIT(G172,"\"))</f>
        <v>3</v>
      </c>
      <c r="I172" t="str">
        <v>WSLRW-DI</v>
      </c>
      <c r="J172" t="str">
        <v>WSLRW-PPS-G20-02</v>
      </c>
      <c r="K172" t="str">
        <f>IFERROR(SEARCH(MAIN!$C$3,J172,1),"")</f>
        <v/>
      </c>
    </row>
    <row r="173" spans="2:11">
      <c r="B173" t="e">
        <v>#VALUE!</v>
      </c>
      <c r="C173" t="str">
        <f t="shared" si="5"/>
        <v/>
      </c>
      <c r="D173" t="str">
        <v>WSLRW-DI-12H|1|2\WSLRW-DI</v>
      </c>
      <c r="E173" t="str" cm="1">
        <f t="array" ref="E173:G173">IF(D173="","",_xlfn.TEXTSPLIT(D173,"|"))</f>
        <v>WSLRW-DI-12H</v>
      </c>
      <c r="F173" t="str">
        <v>1</v>
      </c>
      <c r="G173" t="str">
        <v>2\WSLRW-DI</v>
      </c>
      <c r="H173" t="str" cm="1">
        <f t="array" ref="H173:I173">IF(G173="","",_xlfn.TEXTSPLIT(G173,"\"))</f>
        <v>2</v>
      </c>
      <c r="I173" t="str">
        <v>WSLRW-DI</v>
      </c>
      <c r="J173" t="str">
        <v>WSLRW-PPS-G250-03</v>
      </c>
      <c r="K173" t="str">
        <f>IFERROR(SEARCH(MAIN!$C$3,J173,1),"")</f>
        <v/>
      </c>
    </row>
    <row r="174" spans="2:11">
      <c r="B174" t="e">
        <v>#VALUE!</v>
      </c>
      <c r="C174" t="str">
        <f t="shared" si="5"/>
        <v/>
      </c>
      <c r="D174" t="str">
        <v>WSLRWEX-AG-03|4|8\WSLRW-AG</v>
      </c>
      <c r="E174" t="str" cm="1">
        <f t="array" ref="E174:G174">IF(D174="","",_xlfn.TEXTSPLIT(D174,"|"))</f>
        <v>WSLRWEX-AG-03</v>
      </c>
      <c r="F174" t="str">
        <v>4</v>
      </c>
      <c r="G174" t="str">
        <v>8\WSLRW-AG</v>
      </c>
      <c r="H174" t="str" cm="1">
        <f t="array" ref="H174:I174">IF(G174="","",_xlfn.TEXTSPLIT(G174,"\"))</f>
        <v>8</v>
      </c>
      <c r="I174" t="str">
        <v>WSLRW-AG</v>
      </c>
      <c r="J174" t="str">
        <v>WSLRW-PPS-G400-03</v>
      </c>
      <c r="K174" t="str">
        <f>IFERROR(SEARCH(MAIN!$C$3,J174,1),"")</f>
        <v/>
      </c>
    </row>
    <row r="175" spans="2:11">
      <c r="B175" t="e">
        <v>#VALUE!</v>
      </c>
      <c r="C175" t="str">
        <f t="shared" si="5"/>
        <v/>
      </c>
      <c r="D175" t="str">
        <v>WSLRWEX-ATH-11|1|5\WSLRW-ATH</v>
      </c>
      <c r="E175" t="str" cm="1">
        <f t="array" ref="E175:G175">IF(D175="","",_xlfn.TEXTSPLIT(D175,"|"))</f>
        <v>WSLRWEX-ATH-11</v>
      </c>
      <c r="F175" t="str">
        <v>1</v>
      </c>
      <c r="G175" t="str">
        <v>5\WSLRW-ATH</v>
      </c>
      <c r="H175" t="str" cm="1">
        <f t="array" ref="H175:I175">IF(G175="","",_xlfn.TEXTSPLIT(G175,"\"))</f>
        <v>5</v>
      </c>
      <c r="I175" t="str">
        <v>WSLRW-ATH</v>
      </c>
      <c r="J175" t="str">
        <v>WSLRW-PPS-G40-02</v>
      </c>
      <c r="K175" t="str">
        <f>IFERROR(SEARCH(MAIN!$C$3,J175,1),"")</f>
        <v/>
      </c>
    </row>
    <row r="176" spans="2:11">
      <c r="B176" t="e">
        <v>#VALUE!</v>
      </c>
      <c r="C176" t="str">
        <f t="shared" si="5"/>
        <v/>
      </c>
      <c r="D176" t="str">
        <v>WSLRWEX-G4-CO-500|2|8\WSLRW-G4</v>
      </c>
      <c r="E176" t="str" cm="1">
        <f t="array" ref="E176:G176">IF(D176="","",_xlfn.TEXTSPLIT(D176,"|"))</f>
        <v>WSLRWEX-G4-CO-500</v>
      </c>
      <c r="F176" t="str">
        <v>2</v>
      </c>
      <c r="G176" t="str">
        <v>8\WSLRW-G4</v>
      </c>
      <c r="H176" t="str" cm="1">
        <f t="array" ref="H176:I176">IF(G176="","",_xlfn.TEXTSPLIT(G176,"\"))</f>
        <v>8</v>
      </c>
      <c r="I176" t="str">
        <v>WSLRW-G4</v>
      </c>
      <c r="J176" t="str">
        <v>WSLRW-PPS-G70-03</v>
      </c>
      <c r="K176" t="str">
        <f>IFERROR(SEARCH(MAIN!$C$3,J176,1),"")</f>
        <v/>
      </c>
    </row>
    <row r="177" spans="2:11">
      <c r="B177" t="e">
        <v>#VALUE!</v>
      </c>
      <c r="C177" t="str">
        <f t="shared" si="5"/>
        <v/>
      </c>
      <c r="D177" t="str">
        <v>WSLRWEX-G4-H2-LEL|2|8\WSLRW-G4</v>
      </c>
      <c r="E177" t="str" cm="1">
        <f t="array" ref="E177:G177">IF(D177="","",_xlfn.TEXTSPLIT(D177,"|"))</f>
        <v>WSLRWEX-G4-H2-LEL</v>
      </c>
      <c r="F177" t="str">
        <v>2</v>
      </c>
      <c r="G177" t="str">
        <v>8\WSLRW-G4</v>
      </c>
      <c r="H177" t="str" cm="1">
        <f t="array" ref="H177:I177">IF(G177="","",_xlfn.TEXTSPLIT(G177,"\"))</f>
        <v>8</v>
      </c>
      <c r="I177" t="str">
        <v>WSLRW-G4</v>
      </c>
      <c r="J177" t="str">
        <v>WSLRW-PT100-01</v>
      </c>
      <c r="K177" t="str">
        <f>IFERROR(SEARCH(MAIN!$C$3,J177,1),"")</f>
        <v/>
      </c>
    </row>
    <row r="178" spans="2:11">
      <c r="B178" t="e">
        <v>#VALUE!</v>
      </c>
      <c r="C178" t="str">
        <f t="shared" si="5"/>
        <v/>
      </c>
      <c r="D178" t="str">
        <v>WSLRWEX-G4-H2S-050|2|8\WSLRW-G4</v>
      </c>
      <c r="E178" t="str" cm="1">
        <f t="array" ref="E178:G178">IF(D178="","",_xlfn.TEXTSPLIT(D178,"|"))</f>
        <v>WSLRWEX-G4-H2S-050</v>
      </c>
      <c r="F178" t="str">
        <v>2</v>
      </c>
      <c r="G178" t="str">
        <v>8\WSLRW-G4</v>
      </c>
      <c r="H178" t="str" cm="1">
        <f t="array" ref="H178:I178">IF(G178="","",_xlfn.TEXTSPLIT(G178,"\"))</f>
        <v>8</v>
      </c>
      <c r="I178" t="str">
        <v>WSLRW-G4</v>
      </c>
      <c r="J178" t="str">
        <v>WSLRW-PT100-02</v>
      </c>
      <c r="K178" t="str">
        <f>IFERROR(SEARCH(MAIN!$C$3,J178,1),"")</f>
        <v/>
      </c>
    </row>
    <row r="179" spans="2:11">
      <c r="B179" t="e">
        <v>#VALUE!</v>
      </c>
      <c r="C179" t="str">
        <f t="shared" si="5"/>
        <v/>
      </c>
      <c r="D179" t="str">
        <v>WSLRWEX-G4-H2S-100|2|8\WSLRW-G4</v>
      </c>
      <c r="E179" t="str" cm="1">
        <f t="array" ref="E179:G179">IF(D179="","",_xlfn.TEXTSPLIT(D179,"|"))</f>
        <v>WSLRWEX-G4-H2S-100</v>
      </c>
      <c r="F179" t="str">
        <v>2</v>
      </c>
      <c r="G179" t="str">
        <v>8\WSLRW-G4</v>
      </c>
      <c r="H179" t="str" cm="1">
        <f t="array" ref="H179:I179">IF(G179="","",_xlfn.TEXTSPLIT(G179,"\"))</f>
        <v>8</v>
      </c>
      <c r="I179" t="str">
        <v>WSLRW-G4</v>
      </c>
      <c r="J179" t="str">
        <v>WSLRW-RDW-01-XA</v>
      </c>
      <c r="K179" t="str">
        <f>IFERROR(SEARCH(MAIN!$C$3,J179,1),"")</f>
        <v/>
      </c>
    </row>
    <row r="180" spans="2:11">
      <c r="B180" t="e">
        <v>#VALUE!</v>
      </c>
      <c r="C180" t="str">
        <f t="shared" si="5"/>
        <v/>
      </c>
      <c r="D180" t="str">
        <v>WSLRWEX-G4-NH3-100|2|8\WSLRW-G4</v>
      </c>
      <c r="E180" t="str" cm="1">
        <f t="array" ref="E180:G180">IF(D180="","",_xlfn.TEXTSPLIT(D180,"|"))</f>
        <v>WSLRWEX-G4-NH3-100</v>
      </c>
      <c r="F180" t="str">
        <v>2</v>
      </c>
      <c r="G180" t="str">
        <v>8\WSLRW-G4</v>
      </c>
      <c r="H180" t="str" cm="1">
        <f t="array" ref="H180:I180">IF(G180="","",_xlfn.TEXTSPLIT(G180,"\"))</f>
        <v>8</v>
      </c>
      <c r="I180" t="str">
        <v>WSLRW-G4</v>
      </c>
      <c r="J180" t="str">
        <v>WSLRW-RDW-02-XA</v>
      </c>
      <c r="K180" t="str">
        <f>IFERROR(SEARCH(MAIN!$C$3,J180,1),"")</f>
        <v/>
      </c>
    </row>
    <row r="181" spans="2:11">
      <c r="B181" t="e">
        <v>#VALUE!</v>
      </c>
      <c r="C181" t="str">
        <f t="shared" si="5"/>
        <v/>
      </c>
      <c r="D181" t="str">
        <v>WSLRWEX-G4-O2-30-HH|2|8\WSLRW-G4</v>
      </c>
      <c r="E181" t="str" cm="1">
        <f t="array" ref="E181:G181">IF(D181="","",_xlfn.TEXTSPLIT(D181,"|"))</f>
        <v>WSLRWEX-G4-O2-30-HH</v>
      </c>
      <c r="F181" t="str">
        <v>2</v>
      </c>
      <c r="G181" t="str">
        <v>8\WSLRW-G4</v>
      </c>
      <c r="H181" t="str" cm="1">
        <f t="array" ref="H181:I181">IF(G181="","",_xlfn.TEXTSPLIT(G181,"\"))</f>
        <v>8</v>
      </c>
      <c r="I181" t="str">
        <v>WSLRW-G4</v>
      </c>
      <c r="J181" t="str">
        <v>WSLRW-RL-11-PN</v>
      </c>
      <c r="K181" t="str">
        <f>IFERROR(SEARCH(MAIN!$C$3,J181,1),"")</f>
        <v/>
      </c>
    </row>
    <row r="182" spans="2:11">
      <c r="B182" t="e">
        <v>#VALUE!</v>
      </c>
      <c r="C182" t="str">
        <f t="shared" si="5"/>
        <v/>
      </c>
      <c r="D182" t="str">
        <v>WSLRWEX-G-H2S-100|2|6\WSLRW-G4</v>
      </c>
      <c r="E182" t="str" cm="1">
        <f t="array" ref="E182:G182">IF(D182="","",_xlfn.TEXTSPLIT(D182,"|"))</f>
        <v>WSLRWEX-G-H2S-100</v>
      </c>
      <c r="F182" t="str">
        <v>2</v>
      </c>
      <c r="G182" t="str">
        <v>6\WSLRW-G4</v>
      </c>
      <c r="H182" t="str" cm="1">
        <f t="array" ref="H182:I182">IF(G182="","",_xlfn.TEXTSPLIT(G182,"\"))</f>
        <v>6</v>
      </c>
      <c r="I182" t="str">
        <v>WSLRW-G4</v>
      </c>
      <c r="J182" t="str">
        <v>WSLRW-RLC-01</v>
      </c>
      <c r="K182" t="str">
        <f>IFERROR(SEARCH(MAIN!$C$3,J182,1),"")</f>
        <v/>
      </c>
    </row>
    <row r="183" spans="2:11">
      <c r="B183" t="e">
        <v>#VALUE!</v>
      </c>
      <c r="C183" t="str">
        <f t="shared" si="5"/>
        <v/>
      </c>
      <c r="D183" t="str">
        <v>WSLRWEX-G-H2S-100|2|7\WSLRW-G4</v>
      </c>
      <c r="E183" t="str" cm="1">
        <f t="array" ref="E183:G183">IF(D183="","",_xlfn.TEXTSPLIT(D183,"|"))</f>
        <v>WSLRWEX-G-H2S-100</v>
      </c>
      <c r="F183" t="str">
        <v>2</v>
      </c>
      <c r="G183" t="str">
        <v>7\WSLRW-G4</v>
      </c>
      <c r="H183" t="str" cm="1">
        <f t="array" ref="H183:I183">IF(G183="","",_xlfn.TEXTSPLIT(G183,"\"))</f>
        <v>7</v>
      </c>
      <c r="I183" t="str">
        <v>WSLRW-G4</v>
      </c>
      <c r="J183" t="str">
        <v>WSLRW-S-ATE-11</v>
      </c>
      <c r="K183" t="str">
        <f>IFERROR(SEARCH(MAIN!$C$3,J183,1),"")</f>
        <v/>
      </c>
    </row>
    <row r="184" spans="2:11">
      <c r="B184" t="e">
        <v>#VALUE!</v>
      </c>
      <c r="C184" t="str">
        <f t="shared" si="5"/>
        <v/>
      </c>
      <c r="D184" t="str">
        <v>WSLRWEX-G-H2S-100|2|8\WSLRW-G4</v>
      </c>
      <c r="E184" t="str" cm="1">
        <f t="array" ref="E184:G184">IF(D184="","",_xlfn.TEXTSPLIT(D184,"|"))</f>
        <v>WSLRWEX-G-H2S-100</v>
      </c>
      <c r="F184" t="str">
        <v>2</v>
      </c>
      <c r="G184" t="str">
        <v>8\WSLRW-G4</v>
      </c>
      <c r="H184" t="str" cm="1">
        <f t="array" ref="H184:I184">IF(G184="","",_xlfn.TEXTSPLIT(G184,"\"))</f>
        <v>8</v>
      </c>
      <c r="I184" t="str">
        <v>WSLRW-G4</v>
      </c>
      <c r="J184" t="str">
        <v>WSLRW-S-ATE-12-300</v>
      </c>
      <c r="K184" t="str">
        <f>IFERROR(SEARCH(MAIN!$C$3,J184,1),"")</f>
        <v/>
      </c>
    </row>
    <row r="185" spans="2:11">
      <c r="B185" t="e">
        <v>#VALUE!</v>
      </c>
      <c r="C185" t="str">
        <f t="shared" si="5"/>
        <v/>
      </c>
      <c r="D185" t="str">
        <v>WSLRWEX-GHC-01|1|1\WSLRW-EXGHC</v>
      </c>
      <c r="E185" t="str" cm="1">
        <f t="array" ref="E185:G185">IF(D185="","",_xlfn.TEXTSPLIT(D185,"|"))</f>
        <v>WSLRWEX-GHC-01</v>
      </c>
      <c r="F185" t="str">
        <v>1</v>
      </c>
      <c r="G185" t="str">
        <v>1\WSLRW-EXGHC</v>
      </c>
      <c r="H185" t="str" cm="1">
        <f t="array" ref="H185:I185">IF(G185="","",_xlfn.TEXTSPLIT(G185,"\"))</f>
        <v>1</v>
      </c>
      <c r="I185" t="str">
        <v>WSLRW-EXGHC</v>
      </c>
      <c r="J185" t="str">
        <v>WSLRW-S-ATE-12-900</v>
      </c>
      <c r="K185" t="str">
        <f>IFERROR(SEARCH(MAIN!$C$3,J185,1),"")</f>
        <v/>
      </c>
    </row>
    <row r="186" spans="2:11">
      <c r="B186" t="e">
        <v>#VALUE!</v>
      </c>
      <c r="C186" t="str">
        <f t="shared" si="5"/>
        <v/>
      </c>
      <c r="D186" t="str">
        <v>WSLRWEX-GHC-01|1|2\WSLRW-EXGHC</v>
      </c>
      <c r="E186" t="str" cm="1">
        <f t="array" ref="E186:G186">IF(D186="","",_xlfn.TEXTSPLIT(D186,"|"))</f>
        <v>WSLRWEX-GHC-01</v>
      </c>
      <c r="F186" t="str">
        <v>1</v>
      </c>
      <c r="G186" t="str">
        <v>2\WSLRW-EXGHC</v>
      </c>
      <c r="H186" t="str" cm="1">
        <f t="array" ref="H186:I186">IF(G186="","",_xlfn.TEXTSPLIT(G186,"\"))</f>
        <v>2</v>
      </c>
      <c r="I186" t="str">
        <v>WSLRW-EXGHC</v>
      </c>
      <c r="J186" t="str">
        <v xml:space="preserve">WSLRW-S-ATE-F12-500 </v>
      </c>
      <c r="K186" t="str">
        <f>IFERROR(SEARCH(MAIN!$C$3,J186,1),"")</f>
        <v/>
      </c>
    </row>
    <row r="187" spans="2:11">
      <c r="B187" t="e">
        <v>#VALUE!</v>
      </c>
      <c r="C187" t="str">
        <f t="shared" si="5"/>
        <v/>
      </c>
      <c r="D187" t="str">
        <v>WSLRWEX-GHC-02|1|1\WSLRW-EXGHC</v>
      </c>
      <c r="E187" t="str" cm="1">
        <f t="array" ref="E187:G187">IF(D187="","",_xlfn.TEXTSPLIT(D187,"|"))</f>
        <v>WSLRWEX-GHC-02</v>
      </c>
      <c r="F187" t="str">
        <v>1</v>
      </c>
      <c r="G187" t="str">
        <v>1\WSLRW-EXGHC</v>
      </c>
      <c r="H187" t="str" cm="1">
        <f t="array" ref="H187:I187">IF(G187="","",_xlfn.TEXTSPLIT(G187,"\"))</f>
        <v>1</v>
      </c>
      <c r="I187" t="str">
        <v>WSLRW-EXGHC</v>
      </c>
      <c r="J187" t="str">
        <v>WSLRW-S-ATE-F12-500</v>
      </c>
      <c r="K187" t="str">
        <f>IFERROR(SEARCH(MAIN!$C$3,J187,1),"")</f>
        <v/>
      </c>
    </row>
    <row r="188" spans="2:11">
      <c r="B188" t="e">
        <v>#VALUE!</v>
      </c>
      <c r="C188" t="str">
        <f t="shared" si="5"/>
        <v/>
      </c>
      <c r="D188" t="str">
        <v>WSLRWEX-GHC-02|1|2\WSLRW-EXGHC</v>
      </c>
      <c r="E188" t="str" cm="1">
        <f t="array" ref="E188:G188">IF(D188="","",_xlfn.TEXTSPLIT(D188,"|"))</f>
        <v>WSLRWEX-GHC-02</v>
      </c>
      <c r="F188" t="str">
        <v>1</v>
      </c>
      <c r="G188" t="str">
        <v>2\WSLRW-EXGHC</v>
      </c>
      <c r="H188" t="str" cm="1">
        <f t="array" ref="H188:I188">IF(G188="","",_xlfn.TEXTSPLIT(G188,"\"))</f>
        <v>2</v>
      </c>
      <c r="I188" t="str">
        <v>WSLRW-EXGHC</v>
      </c>
      <c r="J188" t="str">
        <v>WSLRW-S-ATE-PPG60-HDPE120</v>
      </c>
      <c r="K188" t="str">
        <f>IFERROR(SEARCH(MAIN!$C$3,J188,1),"")</f>
        <v/>
      </c>
    </row>
    <row r="189" spans="2:11">
      <c r="B189" t="e">
        <v>#VALUE!</v>
      </c>
      <c r="C189" t="str">
        <f t="shared" si="5"/>
        <v/>
      </c>
      <c r="D189" t="str">
        <v>WSLRWEX-GHC03-01|1|1\WSLRW-EXGHC03</v>
      </c>
      <c r="E189" t="str" cm="1">
        <f t="array" ref="E189:G189">IF(D189="","",_xlfn.TEXTSPLIT(D189,"|"))</f>
        <v>WSLRWEX-GHC03-01</v>
      </c>
      <c r="F189" t="str">
        <v>1</v>
      </c>
      <c r="G189" t="str">
        <v>1\WSLRW-EXGHC03</v>
      </c>
      <c r="H189" t="str" cm="1">
        <f t="array" ref="H189:I189">IF(G189="","",_xlfn.TEXTSPLIT(G189,"\"))</f>
        <v>1</v>
      </c>
      <c r="I189" t="str">
        <v>WSLRW-EXGHC03</v>
      </c>
      <c r="J189" t="str">
        <v>WSLRW-SMT-01</v>
      </c>
      <c r="K189" t="str">
        <f>IFERROR(SEARCH(MAIN!$C$3,J189,1),"")</f>
        <v/>
      </c>
    </row>
    <row r="190" spans="2:11">
      <c r="B190" t="e">
        <v>#VALUE!</v>
      </c>
      <c r="C190" t="str">
        <f t="shared" si="5"/>
        <v/>
      </c>
      <c r="D190" t="str">
        <v>WSLRWEX-G-O2-30-HH|2|7\WSLRW-G4</v>
      </c>
      <c r="E190" t="str" cm="1">
        <f t="array" ref="E190:G190">IF(D190="","",_xlfn.TEXTSPLIT(D190,"|"))</f>
        <v>WSLRWEX-G-O2-30-HH</v>
      </c>
      <c r="F190" t="str">
        <v>2</v>
      </c>
      <c r="G190" t="str">
        <v>7\WSLRW-G4</v>
      </c>
      <c r="H190" t="str" cm="1">
        <f t="array" ref="H190:I190">IF(G190="","",_xlfn.TEXTSPLIT(G190,"\"))</f>
        <v>7</v>
      </c>
      <c r="I190" t="str">
        <v>WSLRW-G4</v>
      </c>
      <c r="J190" t="str">
        <v>WSLRW-SMT-07</v>
      </c>
      <c r="K190" t="str">
        <f>IFERROR(SEARCH(MAIN!$C$3,J190,1),"")</f>
        <v/>
      </c>
    </row>
    <row r="191" spans="2:11">
      <c r="B191" t="e">
        <v>#VALUE!</v>
      </c>
      <c r="C191" t="str">
        <f t="shared" si="5"/>
        <v/>
      </c>
      <c r="D191" t="str">
        <v>WSLRWEX-G-O2-30-HH|2|8\WSLRW-G4</v>
      </c>
      <c r="E191" t="str" cm="1">
        <f t="array" ref="E191:G191">IF(D191="","",_xlfn.TEXTSPLIT(D191,"|"))</f>
        <v>WSLRWEX-G-O2-30-HH</v>
      </c>
      <c r="F191" t="str">
        <v>2</v>
      </c>
      <c r="G191" t="str">
        <v>8\WSLRW-G4</v>
      </c>
      <c r="H191" t="str" cm="1">
        <f t="array" ref="H191:I191">IF(G191="","",_xlfn.TEXTSPLIT(G191,"\"))</f>
        <v>8</v>
      </c>
      <c r="I191" t="str">
        <v>WSLRW-G4</v>
      </c>
      <c r="J191" t="str">
        <v>WSLRW-TCK-01</v>
      </c>
      <c r="K191" t="str">
        <f>IFERROR(SEARCH(MAIN!$C$3,J191,1),"")</f>
        <v/>
      </c>
    </row>
    <row r="192" spans="2:11">
      <c r="B192" t="e">
        <v>#VALUE!</v>
      </c>
      <c r="C192" t="str">
        <f t="shared" si="5"/>
        <v/>
      </c>
      <c r="D192" t="str">
        <v>WSLRWEX-PID-PPB|1|1\WSLRW-EXPID</v>
      </c>
      <c r="E192" t="str" cm="1">
        <f t="array" ref="E192:G192">IF(D192="","",_xlfn.TEXTSPLIT(D192,"|"))</f>
        <v>WSLRWEX-PID-PPB</v>
      </c>
      <c r="F192" t="str">
        <v>1</v>
      </c>
      <c r="G192" t="str">
        <v>1\WSLRW-EXPID</v>
      </c>
      <c r="H192" t="str" cm="1">
        <f t="array" ref="H192:I192">IF(G192="","",_xlfn.TEXTSPLIT(G192,"\"))</f>
        <v>1</v>
      </c>
      <c r="I192" t="str">
        <v>WSLRW-EXPID</v>
      </c>
      <c r="J192" t="str">
        <v>WSLRW-TVS-02</v>
      </c>
      <c r="K192" t="str">
        <f>IFERROR(SEARCH(MAIN!$C$3,J192,1),"")</f>
        <v/>
      </c>
    </row>
    <row r="193" spans="2:11">
      <c r="B193" t="e">
        <v>#VALUE!</v>
      </c>
      <c r="C193" t="str">
        <f t="shared" si="5"/>
        <v/>
      </c>
      <c r="D193" t="str">
        <v>WSLRWEX-PPS-01|2|1\WSLRW-EXPPS</v>
      </c>
      <c r="E193" t="str" cm="1">
        <f t="array" ref="E193:G193">IF(D193="","",_xlfn.TEXTSPLIT(D193,"|"))</f>
        <v>WSLRWEX-PPS-01</v>
      </c>
      <c r="F193" t="str">
        <v>2</v>
      </c>
      <c r="G193" t="str">
        <v>1\WSLRW-EXPPS</v>
      </c>
      <c r="H193" t="str" cm="1">
        <f t="array" ref="H193:I193">IF(G193="","",_xlfn.TEXTSPLIT(G193,"\"))</f>
        <v>1</v>
      </c>
      <c r="I193" t="str">
        <v>WSLRW-EXPPS</v>
      </c>
      <c r="J193" t="str">
        <v>WSLRW-ULB-01</v>
      </c>
      <c r="K193" t="str">
        <f>IFERROR(SEARCH(MAIN!$C$3,J193,1),"")</f>
        <v/>
      </c>
    </row>
    <row r="194" spans="2:11">
      <c r="B194" t="e">
        <v>#VALUE!</v>
      </c>
      <c r="C194" t="str">
        <f t="shared" si="5"/>
        <v/>
      </c>
      <c r="D194" t="str">
        <v>WSLRWEX-PPS-G1000-01|2|2\WSLRW-EXPPS</v>
      </c>
      <c r="E194" t="str" cm="1">
        <f t="array" ref="E194:G194">IF(D194="","",_xlfn.TEXTSPLIT(D194,"|"))</f>
        <v>WSLRWEX-PPS-G1000-01</v>
      </c>
      <c r="F194" t="str">
        <v>2</v>
      </c>
      <c r="G194" t="str">
        <v>2\WSLRW-EXPPS</v>
      </c>
      <c r="H194" t="str" cm="1">
        <f t="array" ref="H194:I194">IF(G194="","",_xlfn.TEXTSPLIT(G194,"\"))</f>
        <v>2</v>
      </c>
      <c r="I194" t="str">
        <v>WSLRW-EXPPS</v>
      </c>
      <c r="J194" t="str">
        <v>WSLRW-ULC-01</v>
      </c>
      <c r="K194" t="str">
        <f>IFERROR(SEARCH(MAIN!$C$3,J194,1),"")</f>
        <v/>
      </c>
    </row>
    <row r="195" spans="2:11">
      <c r="B195" t="e">
        <v>#VALUE!</v>
      </c>
      <c r="C195" t="str">
        <f t="shared" si="5"/>
        <v/>
      </c>
      <c r="D195" t="str">
        <v>WSLRWEX-PPS-G1000-01|2|3\WSLRW-EXPPS</v>
      </c>
      <c r="E195" t="str" cm="1">
        <f t="array" ref="E195:G195">IF(D195="","",_xlfn.TEXTSPLIT(D195,"|"))</f>
        <v>WSLRWEX-PPS-G1000-01</v>
      </c>
      <c r="F195" t="str">
        <v>2</v>
      </c>
      <c r="G195" t="str">
        <v>3\WSLRW-EXPPS</v>
      </c>
      <c r="H195" t="str" cm="1">
        <f t="array" ref="H195:I195">IF(G195="","",_xlfn.TEXTSPLIT(G195,"\"))</f>
        <v>3</v>
      </c>
      <c r="I195" t="str">
        <v>WSLRW-EXPPS</v>
      </c>
      <c r="J195" t="str">
        <v>WSLRW-ULC-01-RN</v>
      </c>
      <c r="K195" t="str">
        <f>IFERROR(SEARCH(MAIN!$C$3,J195,1),"")</f>
        <v/>
      </c>
    </row>
    <row r="196" spans="2:11">
      <c r="B196" t="str">
        <v>WS433-M12F|2.5|5.1\WS433-ATE</v>
      </c>
      <c r="C196" t="str">
        <f t="shared" si="5"/>
        <v>WS433-M12F|2.5|5.1\WS433-ATE</v>
      </c>
      <c r="D196" t="str">
        <v>WSLRWEX-PPS-G1000-01|3|4\WSLRW-EXPPS</v>
      </c>
      <c r="E196" t="str" cm="1">
        <f t="array" ref="E196:G196">IF(D196="","",_xlfn.TEXTSPLIT(D196,"|"))</f>
        <v>WSLRWEX-PPS-G1000-01</v>
      </c>
      <c r="F196" t="str">
        <v>3</v>
      </c>
      <c r="G196" t="str">
        <v>4\WSLRW-EXPPS</v>
      </c>
      <c r="H196" t="str" cm="1">
        <f t="array" ref="H196:I196">IF(G196="","",_xlfn.TEXTSPLIT(G196,"\"))</f>
        <v>4</v>
      </c>
      <c r="I196" t="str">
        <v>WSLRW-EXPPS</v>
      </c>
      <c r="J196" t="str">
        <v>WSLRW-ULC-01-XA</v>
      </c>
      <c r="K196" t="str">
        <f>IFERROR(SEARCH(MAIN!$C$3,J196,1),"")</f>
        <v/>
      </c>
    </row>
    <row r="197" spans="2:11">
      <c r="B197" t="str">
        <v>WS433-PT100-01|n/a|5\WS433-PT100</v>
      </c>
      <c r="C197" t="str">
        <f t="shared" ref="C197:C260" si="6">IFERROR(B197,"")</f>
        <v>WS433-PT100-01|n/a|5\WS433-PT100</v>
      </c>
      <c r="D197" t="str">
        <v>WSLRWEX-PPS-G10-01|3|4\WSLRW-EXPPS</v>
      </c>
      <c r="E197" t="str" cm="1">
        <f t="array" ref="E197:G197">IF(D197="","",_xlfn.TEXTSPLIT(D197,"|"))</f>
        <v>WSLRWEX-PPS-G10-01</v>
      </c>
      <c r="F197" t="str">
        <v>3</v>
      </c>
      <c r="G197" t="str">
        <v>4\WSLRW-EXPPS</v>
      </c>
      <c r="H197" t="str" cm="1">
        <f t="array" ref="H197:I197">IF(G197="","",_xlfn.TEXTSPLIT(G197,"\"))</f>
        <v>4</v>
      </c>
      <c r="I197" t="str">
        <v>WSLRW-EXPPS</v>
      </c>
      <c r="J197" t="str">
        <v>WSLRW-V1A</v>
      </c>
      <c r="K197" t="str">
        <f>IFERROR(SEARCH(MAIN!$C$3,J197,1),"")</f>
        <v/>
      </c>
    </row>
    <row r="198" spans="2:11">
      <c r="B198" t="str">
        <v>WS433-ATH-11|n/a|5\WS433-ATH</v>
      </c>
      <c r="C198" t="str">
        <f t="shared" si="6"/>
        <v>WS433-ATH-11|n/a|5\WS433-ATH</v>
      </c>
      <c r="D198" t="str">
        <v>WSLRWEX-PPS-G200-01|2|2\WSLRW-EXPPS</v>
      </c>
      <c r="E198" t="str" cm="1">
        <f t="array" ref="E198:G198">IF(D198="","",_xlfn.TEXTSPLIT(D198,"|"))</f>
        <v>WSLRWEX-PPS-G200-01</v>
      </c>
      <c r="F198" t="str">
        <v>2</v>
      </c>
      <c r="G198" t="str">
        <v>2\WSLRW-EXPPS</v>
      </c>
      <c r="H198" t="str" cm="1">
        <f t="array" ref="H198:I198">IF(G198="","",_xlfn.TEXTSPLIT(G198,"\"))</f>
        <v>2</v>
      </c>
      <c r="I198" t="str">
        <v>WSLRW-EXPPS</v>
      </c>
      <c r="J198" t="str">
        <v>WSLRW-V1A-025</v>
      </c>
      <c r="K198" t="str">
        <f>IFERROR(SEARCH(MAIN!$C$3,J198,1),"")</f>
        <v/>
      </c>
    </row>
    <row r="199" spans="2:11">
      <c r="B199" t="str">
        <v>WS433-APS-D500PA-01|n/a|1\WS433-APS500</v>
      </c>
      <c r="C199" t="str">
        <f t="shared" si="6"/>
        <v>WS433-APS-D500PA-01|n/a|1\WS433-APS500</v>
      </c>
      <c r="D199" t="str">
        <v>WSLRWEX-PPS-G200-01|2|3\WSLRW-EXPPS</v>
      </c>
      <c r="E199" t="str" cm="1">
        <f t="array" ref="E199:G199">IF(D199="","",_xlfn.TEXTSPLIT(D199,"|"))</f>
        <v>WSLRWEX-PPS-G200-01</v>
      </c>
      <c r="F199" t="str">
        <v>2</v>
      </c>
      <c r="G199" t="str">
        <v>3\WSLRW-EXPPS</v>
      </c>
      <c r="H199" t="str" cm="1">
        <f t="array" ref="H199:I199">IF(G199="","",_xlfn.TEXTSPLIT(G199,"\"))</f>
        <v>3</v>
      </c>
      <c r="I199" t="str">
        <v>WSLRW-EXPPS</v>
      </c>
      <c r="J199" t="str">
        <v>WSLRW-V1A-025-DC-5</v>
      </c>
      <c r="K199" t="str">
        <f>IFERROR(SEARCH(MAIN!$C$3,J199,1),"")</f>
        <v/>
      </c>
    </row>
    <row r="200" spans="2:11">
      <c r="B200" t="str">
        <v>WS433-APS-D1250PA-01|n/a|5\WS433-APS125</v>
      </c>
      <c r="C200" t="str">
        <f t="shared" si="6"/>
        <v>WS433-APS-D1250PA-01|n/a|5\WS433-APS125</v>
      </c>
      <c r="D200" t="str">
        <v>WSLRWEX-PPS-G200-01|3|4\WSLRW-EXPPS</v>
      </c>
      <c r="E200" t="str" cm="1">
        <f t="array" ref="E200:G200">IF(D200="","",_xlfn.TEXTSPLIT(D200,"|"))</f>
        <v>WSLRWEX-PPS-G200-01</v>
      </c>
      <c r="F200" t="str">
        <v>3</v>
      </c>
      <c r="G200" t="str">
        <v>4\WSLRW-EXPPS</v>
      </c>
      <c r="H200" t="str" cm="1">
        <f t="array" ref="H200:I200">IF(G200="","",_xlfn.TEXTSPLIT(G200,"\"))</f>
        <v>4</v>
      </c>
      <c r="I200" t="str">
        <v>WSLRW-EXPPS</v>
      </c>
      <c r="J200" t="str">
        <v>WSPLR-AI-01</v>
      </c>
      <c r="K200" t="str">
        <f>IFERROR(SEARCH(MAIN!$C$3,J200,1),"")</f>
        <v/>
      </c>
    </row>
    <row r="201" spans="2:11">
      <c r="B201" t="str">
        <v>WS433-PPS-G050-01|n/a|5\WS433-PPS</v>
      </c>
      <c r="C201" t="str">
        <f t="shared" si="6"/>
        <v>WS433-PPS-G050-01|n/a|5\WS433-PPS</v>
      </c>
      <c r="D201" t="str">
        <v>WSLRWEX-PPS-G20-01|3|4\WSLRW-EXPPS</v>
      </c>
      <c r="E201" t="str" cm="1">
        <f t="array" ref="E201:G201">IF(D201="","",_xlfn.TEXTSPLIT(D201,"|"))</f>
        <v>WSLRWEX-PPS-G20-01</v>
      </c>
      <c r="F201" t="str">
        <v>3</v>
      </c>
      <c r="G201" t="str">
        <v>4\WSLRW-EXPPS</v>
      </c>
      <c r="H201" t="str" cm="1">
        <f t="array" ref="H201:I201">IF(G201="","",_xlfn.TEXTSPLIT(G201,"\"))</f>
        <v>4</v>
      </c>
      <c r="I201" t="str">
        <v>WSLRW-EXPPS</v>
      </c>
      <c r="J201" t="str">
        <v>WSPLR-LC-01</v>
      </c>
      <c r="K201" t="str">
        <f>IFERROR(SEARCH(MAIN!$C$3,J201,1),"")</f>
        <v/>
      </c>
    </row>
    <row r="202" spans="2:11">
      <c r="B202" t="str">
        <v>WS433-AL-01|n/a|5\WS433-AL</v>
      </c>
      <c r="C202" t="str">
        <f t="shared" si="6"/>
        <v>WS433-AL-01|n/a|5\WS433-AL</v>
      </c>
      <c r="D202" t="str">
        <v>WSLRWEX-PPS-G275-01|2|2\WSLRW-EXPPS</v>
      </c>
      <c r="E202" t="str" cm="1">
        <f t="array" ref="E202:G202">IF(D202="","",_xlfn.TEXTSPLIT(D202,"|"))</f>
        <v>WSLRWEX-PPS-G275-01</v>
      </c>
      <c r="F202" t="str">
        <v>2</v>
      </c>
      <c r="G202" t="str">
        <v>2\WSLRW-EXPPS</v>
      </c>
      <c r="H202" t="str" cm="1">
        <f t="array" ref="H202:I202">IF(G202="","",_xlfn.TEXTSPLIT(G202,"\"))</f>
        <v>2</v>
      </c>
      <c r="I202" t="str">
        <v>WSLRW-EXPPS</v>
      </c>
      <c r="J202" t="str">
        <v>WSPPW-BAT-12-120AH-LRW-01</v>
      </c>
      <c r="K202" t="str">
        <f>IFERROR(SEARCH(MAIN!$C$3,J202,1),"")</f>
        <v/>
      </c>
    </row>
    <row r="203" spans="2:11">
      <c r="B203" t="str">
        <v>WS433-AC-11|n/a|5\WS433-AC</v>
      </c>
      <c r="C203" t="str">
        <f t="shared" si="6"/>
        <v>WS433-AC-11|n/a|5\WS433-AC</v>
      </c>
      <c r="D203" t="str">
        <v>WSLRWEX-PPS-G275-01|2|3\WSLRW-EXPPS</v>
      </c>
      <c r="E203" t="str" cm="1">
        <f t="array" ref="E203:G203">IF(D203="","",_xlfn.TEXTSPLIT(D203,"|"))</f>
        <v>WSLRWEX-PPS-G275-01</v>
      </c>
      <c r="F203" t="str">
        <v>2</v>
      </c>
      <c r="G203" t="str">
        <v>3\WSLRW-EXPPS</v>
      </c>
      <c r="H203" t="str" cm="1">
        <f t="array" ref="H203:I203">IF(G203="","",_xlfn.TEXTSPLIT(G203,"\"))</f>
        <v>3</v>
      </c>
      <c r="I203" t="str">
        <v>WSLRW-EXPPS</v>
      </c>
      <c r="J203" t="str">
        <v>WSPPW-BAT-12-20AH-LRW-01</v>
      </c>
      <c r="K203" t="str">
        <f>IFERROR(SEARCH(MAIN!$C$3,J203,1),"")</f>
        <v/>
      </c>
    </row>
    <row r="204" spans="2:11">
      <c r="B204" t="str">
        <v>WS433-DI-12|n/a|5\WS433-DIS</v>
      </c>
      <c r="C204" t="str">
        <f t="shared" si="6"/>
        <v>WS433-DI-12|n/a|5\WS433-DIS</v>
      </c>
      <c r="D204" t="str">
        <v>WSLRWEX-PPS-G275-01|3|4\WSLRW-EXPPS</v>
      </c>
      <c r="E204" t="str" cm="1">
        <f t="array" ref="E204:G204">IF(D204="","",_xlfn.TEXTSPLIT(D204,"|"))</f>
        <v>WSLRWEX-PPS-G275-01</v>
      </c>
      <c r="F204" t="str">
        <v>3</v>
      </c>
      <c r="G204" t="str">
        <v>4\WSLRW-EXPPS</v>
      </c>
      <c r="H204" t="str" cm="1">
        <f t="array" ref="H204:I204">IF(G204="","",_xlfn.TEXTSPLIT(G204,"\"))</f>
        <v>4</v>
      </c>
      <c r="I204" t="str">
        <v>WSLRW-EXPPS</v>
      </c>
      <c r="J204" t="str">
        <v>WSPPW-BAT-12-40AH-LRW-01</v>
      </c>
      <c r="K204" t="str">
        <f>IFERROR(SEARCH(MAIN!$C$3,J204,1),"")</f>
        <v/>
      </c>
    </row>
    <row r="205" spans="2:11">
      <c r="B205" t="str">
        <v>WS433-DI-12|n/a|5\WS433-DIC</v>
      </c>
      <c r="C205" t="str">
        <f t="shared" si="6"/>
        <v>WS433-DI-12|n/a|5\WS433-DIC</v>
      </c>
      <c r="D205" t="str">
        <v>WSLRWEX-PPS-G400-01|2|2\WSLRW-EXPPS</v>
      </c>
      <c r="E205" t="str" cm="1">
        <f t="array" ref="E205:G205">IF(D205="","",_xlfn.TEXTSPLIT(D205,"|"))</f>
        <v>WSLRWEX-PPS-G400-01</v>
      </c>
      <c r="F205" t="str">
        <v>2</v>
      </c>
      <c r="G205" t="str">
        <v>2\WSLRW-EXPPS</v>
      </c>
      <c r="H205" t="str" cm="1">
        <f t="array" ref="H205:I205">IF(G205="","",_xlfn.TEXTSPLIT(G205,"\"))</f>
        <v>2</v>
      </c>
      <c r="I205" t="str">
        <v>WSLRW-EXPPS</v>
      </c>
      <c r="J205" t="str">
        <v>WSSFC-AC-11</v>
      </c>
      <c r="K205" t="str">
        <f>IFERROR(SEARCH(MAIN!$C$3,J205,1),"")</f>
        <v/>
      </c>
    </row>
    <row r="206" spans="2:11">
      <c r="B206" t="str">
        <v>WS433-RL-12|n/a|5\WS433-RL</v>
      </c>
      <c r="C206" t="str">
        <f t="shared" si="6"/>
        <v>WS433-RL-12|n/a|5\WS433-RL</v>
      </c>
      <c r="D206" t="str">
        <v>WSLRWEX-PPS-G400-01|2|3\WSLRW-EXPPS</v>
      </c>
      <c r="E206" t="str" cm="1">
        <f t="array" ref="E206:G206">IF(D206="","",_xlfn.TEXTSPLIT(D206,"|"))</f>
        <v>WSLRWEX-PPS-G400-01</v>
      </c>
      <c r="F206" t="str">
        <v>2</v>
      </c>
      <c r="G206" t="str">
        <v>3\WSLRW-EXPPS</v>
      </c>
      <c r="H206" t="str" cm="1">
        <f t="array" ref="H206:I206">IF(G206="","",_xlfn.TEXTSPLIT(G206,"\"))</f>
        <v>3</v>
      </c>
      <c r="I206" t="str">
        <v>WSLRW-EXPPS</v>
      </c>
      <c r="J206" t="str">
        <v>WSSFC-AG-01</v>
      </c>
      <c r="K206" t="str">
        <f>IFERROR(SEARCH(MAIN!$C$3,J206,1),"")</f>
        <v/>
      </c>
    </row>
    <row r="207" spans="2:11">
      <c r="B207" t="str">
        <v>WS433-O2-01|n/a|6\WS433-O2</v>
      </c>
      <c r="C207" t="str">
        <f t="shared" si="6"/>
        <v>WS433-O2-01|n/a|6\WS433-O2</v>
      </c>
      <c r="D207" t="str">
        <v>WSLRWEX-PPS-G400-01|3|4\WSLRW-EXPPS</v>
      </c>
      <c r="E207" t="str" cm="1">
        <f t="array" ref="E207:G207">IF(D207="","",_xlfn.TEXTSPLIT(D207,"|"))</f>
        <v>WSLRWEX-PPS-G400-01</v>
      </c>
      <c r="F207" t="str">
        <v>3</v>
      </c>
      <c r="G207" t="str">
        <v>4\WSLRW-EXPPS</v>
      </c>
      <c r="H207" t="str" cm="1">
        <f t="array" ref="H207:I207">IF(G207="","",_xlfn.TEXTSPLIT(G207,"\"))</f>
        <v>4</v>
      </c>
      <c r="I207" t="str">
        <v>WSLRW-EXPPS</v>
      </c>
      <c r="J207" t="str">
        <v>WSSFC-AG-02</v>
      </c>
      <c r="K207" t="str">
        <f>IFERROR(SEARCH(MAIN!$C$3,J207,1),"")</f>
        <v/>
      </c>
    </row>
    <row r="208" spans="2:11">
      <c r="B208" t="str">
        <v>WS433-MA-21|n/a|5\WS433-AI</v>
      </c>
      <c r="C208" t="str">
        <f t="shared" si="6"/>
        <v>WS433-MA-21|n/a|5\WS433-AI</v>
      </c>
      <c r="D208" t="str">
        <v>WSLRWEX-PPS-SAMPLE|3|4\WSLRW-EXPPS</v>
      </c>
      <c r="E208" t="str" cm="1">
        <f t="array" ref="E208:G208">IF(D208="","",_xlfn.TEXTSPLIT(D208,"|"))</f>
        <v>WSLRWEX-PPS-SAMPLE</v>
      </c>
      <c r="F208" t="str">
        <v>3</v>
      </c>
      <c r="G208" t="str">
        <v>4\WSLRW-EXPPS</v>
      </c>
      <c r="H208" t="str" cm="1">
        <f t="array" ref="H208:I208">IF(G208="","",_xlfn.TEXTSPLIT(G208,"\"))</f>
        <v>4</v>
      </c>
      <c r="I208" t="str">
        <v>WSLRW-EXPPS</v>
      </c>
      <c r="J208" t="str">
        <v>WSSFC-ATH-11</v>
      </c>
      <c r="K208" t="str">
        <f>IFERROR(SEARCH(MAIN!$C$3,J208,1),"")</f>
        <v/>
      </c>
    </row>
    <row r="209" spans="2:11">
      <c r="B209" t="str">
        <v>WS433-AG-01|n/a|7\WS433-AG</v>
      </c>
      <c r="C209" t="str">
        <f t="shared" si="6"/>
        <v>WS433-AG-01|n/a|7\WS433-AG</v>
      </c>
      <c r="D209" t="str">
        <v>WSLRWEX-PT100-01|1|2\WSLRW-PT100</v>
      </c>
      <c r="E209" t="str" cm="1">
        <f t="array" ref="E209:G209">IF(D209="","",_xlfn.TEXTSPLIT(D209,"|"))</f>
        <v>WSLRWEX-PT100-01</v>
      </c>
      <c r="F209" t="str">
        <v>1</v>
      </c>
      <c r="G209" t="str">
        <v>2\WSLRW-PT100</v>
      </c>
      <c r="H209" t="str" cm="1">
        <f t="array" ref="H209:I209">IF(G209="","",_xlfn.TEXTSPLIT(G209,"\"))</f>
        <v>2</v>
      </c>
      <c r="I209" t="str">
        <v>WSLRW-PT100</v>
      </c>
      <c r="J209" t="str">
        <v>WSSFC-ATH-15</v>
      </c>
      <c r="K209" t="str">
        <f>IFERROR(SEARCH(MAIN!$C$3,J209,1),"")</f>
        <v/>
      </c>
    </row>
    <row r="210" spans="2:11">
      <c r="B210" t="str">
        <v>WS433-LEC-K1|n/a|5\WS433-LECK1</v>
      </c>
      <c r="C210" t="str">
        <f t="shared" si="6"/>
        <v>WS433-LEC-K1|n/a|5\WS433-LECK1</v>
      </c>
      <c r="D210" t="str">
        <v>WSLRWEX-PT100-02|1|2\WSLRW-PT100</v>
      </c>
      <c r="E210" t="str" cm="1">
        <f t="array" ref="E210:G210">IF(D210="","",_xlfn.TEXTSPLIT(D210,"|"))</f>
        <v>WSLRWEX-PT100-02</v>
      </c>
      <c r="F210" t="str">
        <v>1</v>
      </c>
      <c r="G210" t="str">
        <v>2\WSLRW-PT100</v>
      </c>
      <c r="H210" t="str" cm="1">
        <f t="array" ref="H210:I210">IF(G210="","",_xlfn.TEXTSPLIT(G210,"\"))</f>
        <v>2</v>
      </c>
      <c r="I210" t="str">
        <v>WSLRW-PT100</v>
      </c>
      <c r="J210" t="str">
        <v>WSSFC-CAP10-1000</v>
      </c>
      <c r="K210" t="str">
        <f>IFERROR(SEARCH(MAIN!$C$3,J210,1),"")</f>
        <v/>
      </c>
    </row>
    <row r="211" spans="2:11">
      <c r="B211" t="str">
        <v>WS433-SMT-01|n/a|7\WS433-SMT01</v>
      </c>
      <c r="C211" t="str">
        <f t="shared" si="6"/>
        <v>WS433-SMT-01|n/a|7\WS433-SMT01</v>
      </c>
      <c r="D211" t="str">
        <v>WSLRW-G4-CL2-20-01|2|2\WSLRW-G4</v>
      </c>
      <c r="E211" t="str" cm="1">
        <f t="array" ref="E211:G211">IF(D211="","",_xlfn.TEXTSPLIT(D211,"|"))</f>
        <v>WSLRW-G4-CL2-20-01</v>
      </c>
      <c r="F211" t="str">
        <v>2</v>
      </c>
      <c r="G211" t="str">
        <v>2\WSLRW-G4</v>
      </c>
      <c r="H211" t="str" cm="1">
        <f t="array" ref="H211:I211">IF(G211="","",_xlfn.TEXTSPLIT(G211,"\"))</f>
        <v>2</v>
      </c>
      <c r="I211" t="str">
        <v>WSLRW-G4</v>
      </c>
      <c r="J211" t="str">
        <v>WSSFC-CAP10-1500</v>
      </c>
      <c r="K211" t="str">
        <f>IFERROR(SEARCH(MAIN!$C$3,J211,1),"")</f>
        <v/>
      </c>
    </row>
    <row r="212" spans="2:11">
      <c r="B212" t="str">
        <v>WS433-SMT-07|n/a|7\WS433-SMT07</v>
      </c>
      <c r="C212" t="str">
        <f t="shared" si="6"/>
        <v>WS433-SMT-07|n/a|7\WS433-SMT07</v>
      </c>
      <c r="D212" t="str">
        <v>WSLRW-G4-CL2-20-01|2|3\WSLRW-G4</v>
      </c>
      <c r="E212" t="str" cm="1">
        <f t="array" ref="E212:G212">IF(D212="","",_xlfn.TEXTSPLIT(D212,"|"))</f>
        <v>WSLRW-G4-CL2-20-01</v>
      </c>
      <c r="F212" t="str">
        <v>2</v>
      </c>
      <c r="G212" t="str">
        <v>3\WSLRW-G4</v>
      </c>
      <c r="H212" t="str" cm="1">
        <f t="array" ref="H212:I212">IF(G212="","",_xlfn.TEXTSPLIT(G212,"\"))</f>
        <v>3</v>
      </c>
      <c r="I212" t="str">
        <v>WSLRW-G4</v>
      </c>
      <c r="J212" t="str">
        <v>WSSFC-DI-12</v>
      </c>
      <c r="K212" t="str">
        <f>IFERROR(SEARCH(MAIN!$C$3,J212,1),"")</f>
        <v/>
      </c>
    </row>
    <row r="213" spans="2:11">
      <c r="B213" t="str">
        <v>WS433-PH100-01|n/a|6\WS433-PH100</v>
      </c>
      <c r="C213" t="str">
        <f t="shared" si="6"/>
        <v>WS433-PH100-01|n/a|6\WS433-PH100</v>
      </c>
      <c r="D213" t="str">
        <v>WSLRW-G4-CL2-20-01|2|4\WSLRW-G4</v>
      </c>
      <c r="E213" t="str" cm="1">
        <f t="array" ref="E213:G213">IF(D213="","",_xlfn.TEXTSPLIT(D213,"|"))</f>
        <v>WSLRW-G4-CL2-20-01</v>
      </c>
      <c r="F213" t="str">
        <v>2</v>
      </c>
      <c r="G213" t="str">
        <v>4\WSLRW-G4</v>
      </c>
      <c r="H213" t="str" cm="1">
        <f t="array" ref="H213:I213">IF(G213="","",_xlfn.TEXTSPLIT(G213,"\"))</f>
        <v>4</v>
      </c>
      <c r="I213" t="str">
        <v>WSLRW-G4</v>
      </c>
      <c r="J213" t="str">
        <v>WSSFCEX-GHC-01</v>
      </c>
      <c r="K213" t="str">
        <f>IFERROR(SEARCH(MAIN!$C$3,J213,1),"")</f>
        <v/>
      </c>
    </row>
    <row r="214" spans="2:11">
      <c r="B214" t="str">
        <v>WS433-LPC-01|n/a|5\WS433-LPC</v>
      </c>
      <c r="C214" t="str">
        <f t="shared" si="6"/>
        <v>WS433-LPC-01|n/a|5\WS433-LPC</v>
      </c>
      <c r="D214" t="str">
        <v>WSLRW-G4-CL2-20-01|2|5\WSLRW-G4</v>
      </c>
      <c r="E214" t="str" cm="1">
        <f t="array" ref="E214:G214">IF(D214="","",_xlfn.TEXTSPLIT(D214,"|"))</f>
        <v>WSLRW-G4-CL2-20-01</v>
      </c>
      <c r="F214" t="str">
        <v>2</v>
      </c>
      <c r="G214" t="str">
        <v>5\WSLRW-G4</v>
      </c>
      <c r="H214" t="str" cm="1">
        <f t="array" ref="H214:I214">IF(G214="","",_xlfn.TEXTSPLIT(G214,"\"))</f>
        <v>5</v>
      </c>
      <c r="I214" t="str">
        <v>WSLRW-G4</v>
      </c>
      <c r="J214" t="str">
        <v>WSSFCEX-GHC-02</v>
      </c>
      <c r="K214" t="str">
        <f>IFERROR(SEARCH(MAIN!$C$3,J214,1),"")</f>
        <v/>
      </c>
    </row>
    <row r="215" spans="2:11">
      <c r="B215" t="str">
        <v>WS433-G4F-NH3-100-01|n/a|6\WS433-NH3</v>
      </c>
      <c r="C215" t="str">
        <f t="shared" si="6"/>
        <v>WS433-G4F-NH3-100-01|n/a|6\WS433-NH3</v>
      </c>
      <c r="D215" t="str">
        <v>WSLRW-G4-CL2-20-01|2|6\WSLRW-G4</v>
      </c>
      <c r="E215" t="str" cm="1">
        <f t="array" ref="E215:G215">IF(D215="","",_xlfn.TEXTSPLIT(D215,"|"))</f>
        <v>WSLRW-G4-CL2-20-01</v>
      </c>
      <c r="F215" t="str">
        <v>2</v>
      </c>
      <c r="G215" t="str">
        <v>6\WSLRW-G4</v>
      </c>
      <c r="H215" t="str" cm="1">
        <f t="array" ref="H215:I215">IF(G215="","",_xlfn.TEXTSPLIT(G215,"\"))</f>
        <v>6</v>
      </c>
      <c r="I215" t="str">
        <v>WSLRW-G4</v>
      </c>
      <c r="J215" t="str">
        <v>WSSFCEX-PPS-G1000-01</v>
      </c>
      <c r="K215" t="str">
        <f>IFERROR(SEARCH(MAIN!$C$3,J215,1),"")</f>
        <v/>
      </c>
    </row>
    <row r="216" spans="2:11">
      <c r="B216" t="str">
        <v>WS433-CO2-01|n/a|7\WS433-CO2</v>
      </c>
      <c r="C216" t="str">
        <f t="shared" si="6"/>
        <v>WS433-CO2-01|n/a|7\WS433-CO2</v>
      </c>
      <c r="D216" t="str">
        <v>WSLRW-G4-CL2-20-01|2|7\WSLRW-G4</v>
      </c>
      <c r="E216" t="str" cm="1">
        <f t="array" ref="E216:G216">IF(D216="","",_xlfn.TEXTSPLIT(D216,"|"))</f>
        <v>WSLRW-G4-CL2-20-01</v>
      </c>
      <c r="F216" t="str">
        <v>2</v>
      </c>
      <c r="G216" t="str">
        <v>7\WSLRW-G4</v>
      </c>
      <c r="H216" t="str" cm="1">
        <f t="array" ref="H216:I216">IF(G216="","",_xlfn.TEXTSPLIT(G216,"\"))</f>
        <v>7</v>
      </c>
      <c r="I216" t="str">
        <v>WSLRW-G4</v>
      </c>
      <c r="J216" t="str">
        <v>WSSFCEX-PPS-G100-01</v>
      </c>
      <c r="K216" t="str">
        <f>IFERROR(SEARCH(MAIN!$C$3,J216,1),"")</f>
        <v/>
      </c>
    </row>
    <row r="217" spans="2:11">
      <c r="B217" t="str">
        <v>WS433-V1A-025|n/a|7\WS433-V1A</v>
      </c>
      <c r="C217" t="str">
        <f t="shared" si="6"/>
        <v>WS433-V1A-025|n/a|7\WS433-V1A</v>
      </c>
      <c r="D217" t="str">
        <v>WSLRW-G4-CL2-20-01|2|8\WSLRW-G4</v>
      </c>
      <c r="E217" t="str" cm="1">
        <f t="array" ref="E217:G217">IF(D217="","",_xlfn.TEXTSPLIT(D217,"|"))</f>
        <v>WSLRW-G4-CL2-20-01</v>
      </c>
      <c r="F217" t="str">
        <v>2</v>
      </c>
      <c r="G217" t="str">
        <v>8\WSLRW-G4</v>
      </c>
      <c r="H217" t="str" cm="1">
        <f t="array" ref="H217:I217">IF(G217="","",_xlfn.TEXTSPLIT(G217,"\"))</f>
        <v>8</v>
      </c>
      <c r="I217" t="str">
        <v>WSLRW-G4</v>
      </c>
      <c r="J217" t="str">
        <v>WSSFCEX-PPS-G10-01</v>
      </c>
      <c r="K217" t="str">
        <f>IFERROR(SEARCH(MAIN!$C$3,J217,1),"")</f>
        <v/>
      </c>
    </row>
    <row r="218" spans="2:11">
      <c r="B218" t="str">
        <v>WS433-ULB-01|n/a|5\WS433-ULB</v>
      </c>
      <c r="C218" t="str">
        <f t="shared" si="6"/>
        <v>WS433-ULB-01|n/a|5\WS433-ULB</v>
      </c>
      <c r="D218" t="str">
        <v>WSLRW-G4-CO-200-01|2|2\WSLRW-G4</v>
      </c>
      <c r="E218" t="str" cm="1">
        <f t="array" ref="E218:G218">IF(D218="","",_xlfn.TEXTSPLIT(D218,"|"))</f>
        <v>WSLRW-G4-CO-200-01</v>
      </c>
      <c r="F218" t="str">
        <v>2</v>
      </c>
      <c r="G218" t="str">
        <v>2\WSLRW-G4</v>
      </c>
      <c r="H218" t="str" cm="1">
        <f t="array" ref="H218:I218">IF(G218="","",_xlfn.TEXTSPLIT(G218,"\"))</f>
        <v>2</v>
      </c>
      <c r="I218" t="str">
        <v>WSLRW-G4</v>
      </c>
      <c r="J218" t="str">
        <v>WSSFCEX-PPS-G200-01</v>
      </c>
      <c r="K218" t="str">
        <f>IFERROR(SEARCH(MAIN!$C$3,J218,1),"")</f>
        <v/>
      </c>
    </row>
    <row r="219" spans="2:11">
      <c r="B219" t="str">
        <v>WS433-ULC-01|n/a|5\WS433-ULC</v>
      </c>
      <c r="C219" t="str">
        <f t="shared" si="6"/>
        <v>WS433-ULC-01|n/a|5\WS433-ULC</v>
      </c>
      <c r="D219" t="str">
        <v>WSLRW-G4-CO-200-01|2|3\WSLRW-G4</v>
      </c>
      <c r="E219" t="str" cm="1">
        <f t="array" ref="E219:G219">IF(D219="","",_xlfn.TEXTSPLIT(D219,"|"))</f>
        <v>WSLRW-G4-CO-200-01</v>
      </c>
      <c r="F219" t="str">
        <v>2</v>
      </c>
      <c r="G219" t="str">
        <v>3\WSLRW-G4</v>
      </c>
      <c r="H219" t="str" cm="1">
        <f t="array" ref="H219:I219">IF(G219="","",_xlfn.TEXTSPLIT(G219,"\"))</f>
        <v>3</v>
      </c>
      <c r="I219" t="str">
        <v>WSLRW-G4</v>
      </c>
      <c r="J219" t="str">
        <v>WSSFCEX-PPS-G20-01</v>
      </c>
      <c r="K219" t="str">
        <f>IFERROR(SEARCH(MAIN!$C$3,J219,1),"")</f>
        <v/>
      </c>
    </row>
    <row r="220" spans="2:11">
      <c r="B220" t="str">
        <v>WS433-ULA-01|n/a|5\WS433-ULA</v>
      </c>
      <c r="C220" t="str">
        <f t="shared" si="6"/>
        <v>WS433-ULA-01|n/a|5\WS433-ULA</v>
      </c>
      <c r="D220" t="str">
        <v>WSLRW-G4-CO-200-01|2|4\WSLRW-G4</v>
      </c>
      <c r="E220" t="str" cm="1">
        <f t="array" ref="E220:G220">IF(D220="","",_xlfn.TEXTSPLIT(D220,"|"))</f>
        <v>WSLRW-G4-CO-200-01</v>
      </c>
      <c r="F220" t="str">
        <v>2</v>
      </c>
      <c r="G220" t="str">
        <v>4\WSLRW-G4</v>
      </c>
      <c r="H220" t="str" cm="1">
        <f t="array" ref="H220:I220">IF(G220="","",_xlfn.TEXTSPLIT(G220,"\"))</f>
        <v>4</v>
      </c>
      <c r="I220" t="str">
        <v>WSLRW-G4</v>
      </c>
      <c r="J220" t="str">
        <v>WSSFCEX-PPS-G400-01</v>
      </c>
      <c r="K220" t="str">
        <f>IFERROR(SEARCH(MAIN!$C$3,J220,1),"")</f>
        <v/>
      </c>
    </row>
    <row r="221" spans="2:11">
      <c r="B221" t="str">
        <v>WS433-G4-O2-1-01|1|1\WS433-G4</v>
      </c>
      <c r="C221" t="str">
        <f t="shared" si="6"/>
        <v>WS433-G4-O2-1-01|1|1\WS433-G4</v>
      </c>
      <c r="D221" t="str">
        <v>WSLRW-G4-CO-200-01|2|5\WSLRW-G4</v>
      </c>
      <c r="E221" t="str" cm="1">
        <f t="array" ref="E221:G221">IF(D221="","",_xlfn.TEXTSPLIT(D221,"|"))</f>
        <v>WSLRW-G4-CO-200-01</v>
      </c>
      <c r="F221" t="str">
        <v>2</v>
      </c>
      <c r="G221" t="str">
        <v>5\WSLRW-G4</v>
      </c>
      <c r="H221" t="str" cm="1">
        <f t="array" ref="H221:I221">IF(G221="","",_xlfn.TEXTSPLIT(G221,"\"))</f>
        <v>5</v>
      </c>
      <c r="I221" t="str">
        <v>WSLRW-G4</v>
      </c>
      <c r="J221" t="str">
        <v>WSSFC-G4-CO-200-01</v>
      </c>
      <c r="K221" t="str">
        <f>IFERROR(SEARCH(MAIN!$C$3,J221,1),"")</f>
        <v/>
      </c>
    </row>
    <row r="222" spans="2:11">
      <c r="B222" t="str">
        <v>WS433-CAPSM-02|2|7\WS433-CAPSM</v>
      </c>
      <c r="C222" t="str">
        <f t="shared" si="6"/>
        <v>WS433-CAPSM-02|2|7\WS433-CAPSM</v>
      </c>
      <c r="D222" t="str">
        <v>WSLRW-G4-CO-200-01|2|6\WSLRW-G4</v>
      </c>
      <c r="E222" t="str" cm="1">
        <f t="array" ref="E222:G222">IF(D222="","",_xlfn.TEXTSPLIT(D222,"|"))</f>
        <v>WSLRW-G4-CO-200-01</v>
      </c>
      <c r="F222" t="str">
        <v>2</v>
      </c>
      <c r="G222" t="str">
        <v>6\WSLRW-G4</v>
      </c>
      <c r="H222" t="str" cm="1">
        <f t="array" ref="H222:I222">IF(G222="","",_xlfn.TEXTSPLIT(G222,"\"))</f>
        <v>6</v>
      </c>
      <c r="I222" t="str">
        <v>WSLRW-G4</v>
      </c>
      <c r="J222" t="str">
        <v>WSSFC-G4-H2S-50-01</v>
      </c>
      <c r="K222" t="str">
        <f>IFERROR(SEARCH(MAIN!$C$3,J222,1),"")</f>
        <v/>
      </c>
    </row>
    <row r="223" spans="2:11">
      <c r="B223" t="str">
        <v>WS433-ATH-11|2|7\WS433-ATH</v>
      </c>
      <c r="C223" t="str">
        <f t="shared" si="6"/>
        <v>WS433-ATH-11|2|7\WS433-ATH</v>
      </c>
      <c r="D223" t="str">
        <v>WSLRW-G4-CO-200-01|2|7\WSLRW-G4</v>
      </c>
      <c r="E223" t="str" cm="1">
        <f t="array" ref="E223:G223">IF(D223="","",_xlfn.TEXTSPLIT(D223,"|"))</f>
        <v>WSLRW-G4-CO-200-01</v>
      </c>
      <c r="F223" t="str">
        <v>2</v>
      </c>
      <c r="G223" t="str">
        <v>7\WSLRW-G4</v>
      </c>
      <c r="H223" t="str" cm="1">
        <f t="array" ref="H223:I223">IF(G223="","",_xlfn.TEXTSPLIT(G223,"\"))</f>
        <v>7</v>
      </c>
      <c r="I223" t="str">
        <v>WSLRW-G4</v>
      </c>
      <c r="J223" t="str">
        <v>WSSFC-G4-NH3-100-01</v>
      </c>
      <c r="K223" t="str">
        <f>IFERROR(SEARCH(MAIN!$C$3,J223,1),"")</f>
        <v/>
      </c>
    </row>
    <row r="224" spans="2:11">
      <c r="B224" t="str">
        <v>WS433-M12F|2|7\WS433-ATE</v>
      </c>
      <c r="C224" t="str">
        <f t="shared" si="6"/>
        <v>WS433-M12F|2|7\WS433-ATE</v>
      </c>
      <c r="D224" t="str">
        <v>WSLRW-G4-CO-200-01|2|8\WSLRW-G4</v>
      </c>
      <c r="E224" t="str" cm="1">
        <f t="array" ref="E224:G224">IF(D224="","",_xlfn.TEXTSPLIT(D224,"|"))</f>
        <v>WSLRW-G4-CO-200-01</v>
      </c>
      <c r="F224" t="str">
        <v>2</v>
      </c>
      <c r="G224" t="str">
        <v>8\WSLRW-G4</v>
      </c>
      <c r="H224" t="str" cm="1">
        <f t="array" ref="H224:I224">IF(G224="","",_xlfn.TEXTSPLIT(G224,"\"))</f>
        <v>8</v>
      </c>
      <c r="I224" t="str">
        <v>WSLRW-G4</v>
      </c>
      <c r="J224" t="str">
        <v>WSSFC-G4-NH3-2000-01</v>
      </c>
      <c r="K224" t="str">
        <f>IFERROR(SEARCH(MAIN!$C$3,J224,1),"")</f>
        <v/>
      </c>
    </row>
    <row r="225" spans="2:11">
      <c r="B225" t="str">
        <v>WS433-V1A-025|2|9\WS433-V1A</v>
      </c>
      <c r="C225" t="str">
        <f t="shared" si="6"/>
        <v>WS433-V1A-025|2|9\WS433-V1A</v>
      </c>
      <c r="D225" t="str">
        <v>WSLRW-G4F-CL2-20-01|2|2\WSLRW-G4</v>
      </c>
      <c r="E225" t="str" cm="1">
        <f t="array" ref="E225:G225">IF(D225="","",_xlfn.TEXTSPLIT(D225,"|"))</f>
        <v>WSLRW-G4F-CL2-20-01</v>
      </c>
      <c r="F225" t="str">
        <v>2</v>
      </c>
      <c r="G225" t="str">
        <v>2\WSLRW-G4</v>
      </c>
      <c r="H225" t="str" cm="1">
        <f t="array" ref="H225:I225">IF(G225="","",_xlfn.TEXTSPLIT(G225,"\"))</f>
        <v>2</v>
      </c>
      <c r="I225" t="str">
        <v>WSLRW-G4</v>
      </c>
      <c r="J225" t="str">
        <v>WSSFC-GCB-C3H8-01</v>
      </c>
      <c r="K225" t="str">
        <f>IFERROR(SEARCH(MAIN!$C$3,J225,1),"")</f>
        <v/>
      </c>
    </row>
    <row r="226" spans="2:11">
      <c r="B226" t="str">
        <v>WS433-SMT-07|2|8\WS433-SMT</v>
      </c>
      <c r="C226" t="str">
        <f t="shared" si="6"/>
        <v>WS433-SMT-07|2|8\WS433-SMT</v>
      </c>
      <c r="D226" t="str">
        <v>WSLRW-G4F-CL2-20-01|2|3\WSLRW-G4</v>
      </c>
      <c r="E226" t="str" cm="1">
        <f t="array" ref="E226:G226">IF(D226="","",_xlfn.TEXTSPLIT(D226,"|"))</f>
        <v>WSLRW-G4F-CL2-20-01</v>
      </c>
      <c r="F226" t="str">
        <v>2</v>
      </c>
      <c r="G226" t="str">
        <v>3\WSLRW-G4</v>
      </c>
      <c r="H226" t="str" cm="1">
        <f t="array" ref="H226:I226">IF(G226="","",_xlfn.TEXTSPLIT(G226,"\"))</f>
        <v>3</v>
      </c>
      <c r="I226" t="str">
        <v>WSLRW-G4</v>
      </c>
      <c r="J226" t="str">
        <v>WSSFC-GCB-CH4-01</v>
      </c>
      <c r="K226" t="str">
        <f>IFERROR(SEARCH(MAIN!$C$3,J226,1),"")</f>
        <v/>
      </c>
    </row>
    <row r="227" spans="2:11">
      <c r="B227" t="e">
        <v>#VALUE!</v>
      </c>
      <c r="C227" t="str">
        <f t="shared" si="6"/>
        <v/>
      </c>
      <c r="D227" t="str">
        <v>WSLRW-G4F-CL2-20-01|2|4\WSLRW-G4</v>
      </c>
      <c r="E227" t="str" cm="1">
        <f t="array" ref="E227:G227">IF(D227="","",_xlfn.TEXTSPLIT(D227,"|"))</f>
        <v>WSLRW-G4F-CL2-20-01</v>
      </c>
      <c r="F227" t="str">
        <v>2</v>
      </c>
      <c r="G227" t="str">
        <v>4\WSLRW-G4</v>
      </c>
      <c r="H227" t="str" cm="1">
        <f t="array" ref="H227:I227">IF(G227="","",_xlfn.TEXTSPLIT(G227,"\"))</f>
        <v>4</v>
      </c>
      <c r="I227" t="str">
        <v>WSLRW-G4</v>
      </c>
      <c r="J227" t="str">
        <v>WSSFC-GCB-CL2-20</v>
      </c>
      <c r="K227" t="str">
        <f>IFERROR(SEARCH(MAIN!$C$3,J227,1),"")</f>
        <v/>
      </c>
    </row>
    <row r="228" spans="2:11">
      <c r="B228" t="e">
        <v>#VALUE!</v>
      </c>
      <c r="C228" t="str">
        <f t="shared" si="6"/>
        <v/>
      </c>
      <c r="D228" t="str">
        <v>WSLRW-G4F-CL2-20-01|2|5\WSLRW-G4</v>
      </c>
      <c r="E228" t="str" cm="1">
        <f t="array" ref="E228:G228">IF(D228="","",_xlfn.TEXTSPLIT(D228,"|"))</f>
        <v>WSLRW-G4F-CL2-20-01</v>
      </c>
      <c r="F228" t="str">
        <v>2</v>
      </c>
      <c r="G228" t="str">
        <v>5\WSLRW-G4</v>
      </c>
      <c r="H228" t="str" cm="1">
        <f t="array" ref="H228:I228">IF(G228="","",_xlfn.TEXTSPLIT(G228,"\"))</f>
        <v>5</v>
      </c>
      <c r="I228" t="str">
        <v>WSLRW-G4</v>
      </c>
      <c r="J228" t="str">
        <v>WSSFC-GCB-CO-500</v>
      </c>
      <c r="K228" t="str">
        <f>IFERROR(SEARCH(MAIN!$C$3,J228,1),"")</f>
        <v/>
      </c>
    </row>
    <row r="229" spans="2:11">
      <c r="B229" t="e">
        <v>#VALUE!</v>
      </c>
      <c r="C229" t="str">
        <f t="shared" si="6"/>
        <v/>
      </c>
      <c r="D229" t="str">
        <v>WSLRW-G4F-CL2-20-01|2|6\WSLRW-G4</v>
      </c>
      <c r="E229" t="str" cm="1">
        <f t="array" ref="E229:G229">IF(D229="","",_xlfn.TEXTSPLIT(D229,"|"))</f>
        <v>WSLRW-G4F-CL2-20-01</v>
      </c>
      <c r="F229" t="str">
        <v>2</v>
      </c>
      <c r="G229" t="str">
        <v>6\WSLRW-G4</v>
      </c>
      <c r="H229" t="str" cm="1">
        <f t="array" ref="H229:I229">IF(G229="","",_xlfn.TEXTSPLIT(G229,"\"))</f>
        <v>6</v>
      </c>
      <c r="I229" t="str">
        <v>WSLRW-G4</v>
      </c>
      <c r="J229" t="str">
        <v>WSSFC-GCB-H2-1K</v>
      </c>
      <c r="K229" t="str">
        <f>IFERROR(SEARCH(MAIN!$C$3,J229,1),"")</f>
        <v/>
      </c>
    </row>
    <row r="230" spans="2:11">
      <c r="B230" t="e">
        <v>#VALUE!</v>
      </c>
      <c r="C230" t="str">
        <f t="shared" si="6"/>
        <v/>
      </c>
      <c r="D230" t="str">
        <v>WSLRW-G4F-CL2-20-01|2|7\WSLRW-G4</v>
      </c>
      <c r="E230" t="str" cm="1">
        <f t="array" ref="E230:G230">IF(D230="","",_xlfn.TEXTSPLIT(D230,"|"))</f>
        <v>WSLRW-G4F-CL2-20-01</v>
      </c>
      <c r="F230" t="str">
        <v>2</v>
      </c>
      <c r="G230" t="str">
        <v>7\WSLRW-G4</v>
      </c>
      <c r="H230" t="str" cm="1">
        <f t="array" ref="H230:I230">IF(G230="","",_xlfn.TEXTSPLIT(G230,"\"))</f>
        <v>7</v>
      </c>
      <c r="I230" t="str">
        <v>WSLRW-G4</v>
      </c>
      <c r="J230" t="str">
        <v>WSSFC-GCB-H2S-100</v>
      </c>
      <c r="K230" t="str">
        <f>IFERROR(SEARCH(MAIN!$C$3,J230,1),"")</f>
        <v/>
      </c>
    </row>
    <row r="231" spans="2:11">
      <c r="B231" t="e">
        <v>#VALUE!</v>
      </c>
      <c r="C231" t="str">
        <f t="shared" si="6"/>
        <v/>
      </c>
      <c r="D231" t="str">
        <v>WSLRW-G4F-CL2-20-01|2|8\WSLRW-G4</v>
      </c>
      <c r="E231" t="str" cm="1">
        <f t="array" ref="E231:G231">IF(D231="","",_xlfn.TEXTSPLIT(D231,"|"))</f>
        <v>WSLRW-G4F-CL2-20-01</v>
      </c>
      <c r="F231" t="str">
        <v>2</v>
      </c>
      <c r="G231" t="str">
        <v>8\WSLRW-G4</v>
      </c>
      <c r="H231" t="str" cm="1">
        <f t="array" ref="H231:I231">IF(G231="","",_xlfn.TEXTSPLIT(G231,"\"))</f>
        <v>8</v>
      </c>
      <c r="I231" t="str">
        <v>WSLRW-G4</v>
      </c>
      <c r="J231" t="str">
        <v>WSSFC-GCB-NH3-100</v>
      </c>
      <c r="K231" t="str">
        <f>IFERROR(SEARCH(MAIN!$C$3,J231,1),"")</f>
        <v/>
      </c>
    </row>
    <row r="232" spans="2:11">
      <c r="B232" t="e">
        <v>#VALUE!</v>
      </c>
      <c r="C232" t="str">
        <f t="shared" si="6"/>
        <v/>
      </c>
      <c r="D232" t="str">
        <v>WSLRW-G4F-CO-200-01|2|2\WSLRW-G4</v>
      </c>
      <c r="E232" t="str" cm="1">
        <f t="array" ref="E232:G232">IF(D232="","",_xlfn.TEXTSPLIT(D232,"|"))</f>
        <v>WSLRW-G4F-CO-200-01</v>
      </c>
      <c r="F232" t="str">
        <v>2</v>
      </c>
      <c r="G232" t="str">
        <v>2\WSLRW-G4</v>
      </c>
      <c r="H232" t="str" cm="1">
        <f t="array" ref="H232:I232">IF(G232="","",_xlfn.TEXTSPLIT(G232,"\"))</f>
        <v>2</v>
      </c>
      <c r="I232" t="str">
        <v>WSLRW-G4</v>
      </c>
      <c r="J232" t="str">
        <v>WSSFC-LC-01</v>
      </c>
      <c r="K232" t="str">
        <f>IFERROR(SEARCH(MAIN!$C$3,J232,1),"")</f>
        <v/>
      </c>
    </row>
    <row r="233" spans="2:11">
      <c r="B233" t="e">
        <v>#VALUE!</v>
      </c>
      <c r="C233" t="str">
        <f t="shared" si="6"/>
        <v/>
      </c>
      <c r="D233" t="str">
        <v>WSLRW-G4F-CO-200-01|2|3\WSLRW-G4</v>
      </c>
      <c r="E233" t="str" cm="1">
        <f t="array" ref="E233:G233">IF(D233="","",_xlfn.TEXTSPLIT(D233,"|"))</f>
        <v>WSLRW-G4F-CO-200-01</v>
      </c>
      <c r="F233" t="str">
        <v>2</v>
      </c>
      <c r="G233" t="str">
        <v>3\WSLRW-G4</v>
      </c>
      <c r="H233" t="str" cm="1">
        <f t="array" ref="H233:I233">IF(G233="","",_xlfn.TEXTSPLIT(G233,"\"))</f>
        <v>3</v>
      </c>
      <c r="I233" t="str">
        <v>WSLRW-G4</v>
      </c>
      <c r="J233" t="str">
        <v>WSSFC-LPC-01</v>
      </c>
      <c r="K233" t="str">
        <f>IFERROR(SEARCH(MAIN!$C$3,J233,1),"")</f>
        <v/>
      </c>
    </row>
    <row r="234" spans="2:11">
      <c r="B234" t="e">
        <v>#VALUE!</v>
      </c>
      <c r="C234" t="str">
        <f t="shared" si="6"/>
        <v/>
      </c>
      <c r="D234" t="str">
        <v>WSLRW-G4F-CO-200-01|2|4\WSLRW-G4</v>
      </c>
      <c r="E234" t="str" cm="1">
        <f t="array" ref="E234:G234">IF(D234="","",_xlfn.TEXTSPLIT(D234,"|"))</f>
        <v>WSLRW-G4F-CO-200-01</v>
      </c>
      <c r="F234" t="str">
        <v>2</v>
      </c>
      <c r="G234" t="str">
        <v>4\WSLRW-G4</v>
      </c>
      <c r="H234" t="str" cm="1">
        <f t="array" ref="H234:I234">IF(G234="","",_xlfn.TEXTSPLIT(G234,"\"))</f>
        <v>4</v>
      </c>
      <c r="I234" t="str">
        <v>WSLRW-G4</v>
      </c>
      <c r="J234" t="str">
        <v>WSSFC-M12F-AFD-01</v>
      </c>
      <c r="K234" t="str">
        <f>IFERROR(SEARCH(MAIN!$C$3,J234,1),"")</f>
        <v/>
      </c>
    </row>
    <row r="235" spans="2:11">
      <c r="B235" t="e">
        <v>#VALUE!</v>
      </c>
      <c r="C235" t="str">
        <f t="shared" si="6"/>
        <v/>
      </c>
      <c r="D235" t="str">
        <v>WSLRW-G4F-CO-200-01|2|5\WSLRW-G4</v>
      </c>
      <c r="E235" t="str" cm="1">
        <f t="array" ref="E235:G235">IF(D235="","",_xlfn.TEXTSPLIT(D235,"|"))</f>
        <v>WSLRW-G4F-CO-200-01</v>
      </c>
      <c r="F235" t="str">
        <v>2</v>
      </c>
      <c r="G235" t="str">
        <v>5\WSLRW-G4</v>
      </c>
      <c r="H235" t="str" cm="1">
        <f t="array" ref="H235:I235">IF(G235="","",_xlfn.TEXTSPLIT(G235,"\"))</f>
        <v>5</v>
      </c>
      <c r="I235" t="str">
        <v>WSLRW-G4</v>
      </c>
      <c r="J235" t="str">
        <v>WSSFC-MA-21</v>
      </c>
      <c r="K235" t="str">
        <f>IFERROR(SEARCH(MAIN!$C$3,J235,1),"")</f>
        <v/>
      </c>
    </row>
    <row r="236" spans="2:11">
      <c r="B236" t="e">
        <v>#VALUE!</v>
      </c>
      <c r="C236" t="str">
        <f t="shared" si="6"/>
        <v/>
      </c>
      <c r="D236" t="str">
        <v>WSLRW-G4F-CO-200-01|2|6\WSLRW-G4</v>
      </c>
      <c r="E236" t="str" cm="1">
        <f t="array" ref="E236:G236">IF(D236="","",_xlfn.TEXTSPLIT(D236,"|"))</f>
        <v>WSLRW-G4F-CO-200-01</v>
      </c>
      <c r="F236" t="str">
        <v>2</v>
      </c>
      <c r="G236" t="str">
        <v>6\WSLRW-G4</v>
      </c>
      <c r="H236" t="str" cm="1">
        <f t="array" ref="H236:I236">IF(G236="","",_xlfn.TEXTSPLIT(G236,"\"))</f>
        <v>6</v>
      </c>
      <c r="I236" t="str">
        <v>WSLRW-G4</v>
      </c>
      <c r="J236" t="str">
        <v>WSSFC-MB485-01</v>
      </c>
      <c r="K236" t="str">
        <f>IFERROR(SEARCH(MAIN!$C$3,J236,1),"")</f>
        <v/>
      </c>
    </row>
    <row r="237" spans="2:11">
      <c r="B237" t="e">
        <v>#VALUE!</v>
      </c>
      <c r="C237" t="str">
        <f t="shared" si="6"/>
        <v/>
      </c>
      <c r="D237" t="str">
        <v>WSLRW-G4F-CO-200-01|2|7\WSLRW-G4</v>
      </c>
      <c r="E237" t="str" cm="1">
        <f t="array" ref="E237:G237">IF(D237="","",_xlfn.TEXTSPLIT(D237,"|"))</f>
        <v>WSLRW-G4F-CO-200-01</v>
      </c>
      <c r="F237" t="str">
        <v>2</v>
      </c>
      <c r="G237" t="str">
        <v>7\WSLRW-G4</v>
      </c>
      <c r="H237" t="str" cm="1">
        <f t="array" ref="H237:I237">IF(G237="","",_xlfn.TEXTSPLIT(G237,"\"))</f>
        <v>7</v>
      </c>
      <c r="I237" t="str">
        <v>WSLRW-G4</v>
      </c>
      <c r="J237" t="str">
        <v>WSSFC-PPS-G050-01</v>
      </c>
      <c r="K237" t="str">
        <f>IFERROR(SEARCH(MAIN!$C$3,J237,1),"")</f>
        <v/>
      </c>
    </row>
    <row r="238" spans="2:11">
      <c r="B238" t="e">
        <v>#VALUE!</v>
      </c>
      <c r="C238" t="str">
        <f t="shared" si="6"/>
        <v/>
      </c>
      <c r="D238" t="str">
        <v>WSLRW-G4F-CO-200-01|2|8\WSLRW-G4</v>
      </c>
      <c r="E238" t="str" cm="1">
        <f t="array" ref="E238:G238">IF(D238="","",_xlfn.TEXTSPLIT(D238,"|"))</f>
        <v>WSLRW-G4F-CO-200-01</v>
      </c>
      <c r="F238" t="str">
        <v>2</v>
      </c>
      <c r="G238" t="str">
        <v>8\WSLRW-G4</v>
      </c>
      <c r="H238" t="str" cm="1">
        <f t="array" ref="H238:I238">IF(G238="","",_xlfn.TEXTSPLIT(G238,"\"))</f>
        <v>8</v>
      </c>
      <c r="I238" t="str">
        <v>WSLRW-G4</v>
      </c>
      <c r="J238" t="str">
        <v>WSSFC-PPS-G10-02</v>
      </c>
      <c r="K238" t="str">
        <f>IFERROR(SEARCH(MAIN!$C$3,J238,1),"")</f>
        <v/>
      </c>
    </row>
    <row r="239" spans="2:11">
      <c r="B239" t="e">
        <v>#VALUE!</v>
      </c>
      <c r="C239" t="str">
        <f t="shared" si="6"/>
        <v/>
      </c>
      <c r="D239" t="str">
        <v>WSLRW-G4F-H2S-50-01|2|2\WSLRW-G4</v>
      </c>
      <c r="E239" t="str" cm="1">
        <f t="array" ref="E239:G239">IF(D239="","",_xlfn.TEXTSPLIT(D239,"|"))</f>
        <v>WSLRW-G4F-H2S-50-01</v>
      </c>
      <c r="F239" t="str">
        <v>2</v>
      </c>
      <c r="G239" t="str">
        <v>2\WSLRW-G4</v>
      </c>
      <c r="H239" t="str" cm="1">
        <f t="array" ref="H239:I239">IF(G239="","",_xlfn.TEXTSPLIT(G239,"\"))</f>
        <v>2</v>
      </c>
      <c r="I239" t="str">
        <v>WSLRW-G4</v>
      </c>
      <c r="J239" t="str">
        <v>WSSFC-PPS-G20-02</v>
      </c>
      <c r="K239" t="str">
        <f>IFERROR(SEARCH(MAIN!$C$3,J239,1),"")</f>
        <v/>
      </c>
    </row>
    <row r="240" spans="2:11">
      <c r="B240" t="e">
        <v>#VALUE!</v>
      </c>
      <c r="C240" t="str">
        <f t="shared" si="6"/>
        <v/>
      </c>
      <c r="D240" t="str">
        <v>WSLRW-G4F-H2S-50-01|2|3\WSLRW-G4</v>
      </c>
      <c r="E240" t="str" cm="1">
        <f t="array" ref="E240:G240">IF(D240="","",_xlfn.TEXTSPLIT(D240,"|"))</f>
        <v>WSLRW-G4F-H2S-50-01</v>
      </c>
      <c r="F240" t="str">
        <v>2</v>
      </c>
      <c r="G240" t="str">
        <v>3\WSLRW-G4</v>
      </c>
      <c r="H240" t="str" cm="1">
        <f t="array" ref="H240:I240">IF(G240="","",_xlfn.TEXTSPLIT(G240,"\"))</f>
        <v>3</v>
      </c>
      <c r="I240" t="str">
        <v>WSLRW-G4</v>
      </c>
      <c r="J240" t="str">
        <v>WSSFC-PPS-G40-02</v>
      </c>
      <c r="K240" t="str">
        <f>IFERROR(SEARCH(MAIN!$C$3,J240,1),"")</f>
        <v/>
      </c>
    </row>
    <row r="241" spans="2:11">
      <c r="B241" t="e">
        <v>#VALUE!</v>
      </c>
      <c r="C241" t="str">
        <f t="shared" si="6"/>
        <v/>
      </c>
      <c r="D241" t="str">
        <v>WSLRW-G4F-H2S-50-01|2|4\WSLRW-G4</v>
      </c>
      <c r="E241" t="str" cm="1">
        <f t="array" ref="E241:G241">IF(D241="","",_xlfn.TEXTSPLIT(D241,"|"))</f>
        <v>WSLRW-G4F-H2S-50-01</v>
      </c>
      <c r="F241" t="str">
        <v>2</v>
      </c>
      <c r="G241" t="str">
        <v>4\WSLRW-G4</v>
      </c>
      <c r="H241" t="str" cm="1">
        <f t="array" ref="H241:I241">IF(G241="","",_xlfn.TEXTSPLIT(G241,"\"))</f>
        <v>4</v>
      </c>
      <c r="I241" t="str">
        <v>WSLRW-G4</v>
      </c>
      <c r="J241" t="str">
        <v>WSSFC-SMT-01</v>
      </c>
      <c r="K241" t="str">
        <f>IFERROR(SEARCH(MAIN!$C$3,J241,1),"")</f>
        <v/>
      </c>
    </row>
    <row r="242" spans="2:11">
      <c r="B242" t="e">
        <v>#VALUE!</v>
      </c>
      <c r="C242" t="str">
        <f t="shared" si="6"/>
        <v/>
      </c>
      <c r="D242" t="str">
        <v>WSLRW-G4F-H2S-50-01|2|5\WSLRW-G4</v>
      </c>
      <c r="E242" t="str" cm="1">
        <f t="array" ref="E242:G242">IF(D242="","",_xlfn.TEXTSPLIT(D242,"|"))</f>
        <v>WSLRW-G4F-H2S-50-01</v>
      </c>
      <c r="F242" t="str">
        <v>2</v>
      </c>
      <c r="G242" t="str">
        <v>5\WSLRW-G4</v>
      </c>
      <c r="H242" t="str" cm="1">
        <f t="array" ref="H242:I242">IF(G242="","",_xlfn.TEXTSPLIT(G242,"\"))</f>
        <v>5</v>
      </c>
      <c r="I242" t="str">
        <v>WSLRW-G4</v>
      </c>
      <c r="J242" t="str">
        <v>WSSFC-SMT-07</v>
      </c>
      <c r="K242" t="str">
        <f>IFERROR(SEARCH(MAIN!$C$3,J242,1),"")</f>
        <v/>
      </c>
    </row>
    <row r="243" spans="2:11">
      <c r="B243" t="e">
        <v>#VALUE!</v>
      </c>
      <c r="C243" t="str">
        <f t="shared" si="6"/>
        <v/>
      </c>
      <c r="D243" t="str">
        <v>WSLRW-G4F-H2S-50-01|2|6\WSLRW-G4</v>
      </c>
      <c r="E243" t="str" cm="1">
        <f t="array" ref="E243:G243">IF(D243="","",_xlfn.TEXTSPLIT(D243,"|"))</f>
        <v>WSLRW-G4F-H2S-50-01</v>
      </c>
      <c r="F243" t="str">
        <v>2</v>
      </c>
      <c r="G243" t="str">
        <v>6\WSLRW-G4</v>
      </c>
      <c r="H243" t="str" cm="1">
        <f t="array" ref="H243:I243">IF(G243="","",_xlfn.TEXTSPLIT(G243,"\"))</f>
        <v>6</v>
      </c>
      <c r="I243" t="str">
        <v>WSLRW-G4</v>
      </c>
      <c r="J243" t="str">
        <v>WSSFC-ULA-01</v>
      </c>
      <c r="K243" t="str">
        <f>IFERROR(SEARCH(MAIN!$C$3,J243,1),"")</f>
        <v/>
      </c>
    </row>
    <row r="244" spans="2:11">
      <c r="B244" t="e">
        <v>#VALUE!</v>
      </c>
      <c r="C244" t="str">
        <f t="shared" si="6"/>
        <v/>
      </c>
      <c r="D244" t="str">
        <v>WSLRW-G4F-H2S-50-01|2|7\WSLRW-G4</v>
      </c>
      <c r="E244" t="str" cm="1">
        <f t="array" ref="E244:G244">IF(D244="","",_xlfn.TEXTSPLIT(D244,"|"))</f>
        <v>WSLRW-G4F-H2S-50-01</v>
      </c>
      <c r="F244" t="str">
        <v>2</v>
      </c>
      <c r="G244" t="str">
        <v>7\WSLRW-G4</v>
      </c>
      <c r="H244" t="str" cm="1">
        <f t="array" ref="H244:I244">IF(G244="","",_xlfn.TEXTSPLIT(G244,"\"))</f>
        <v>7</v>
      </c>
      <c r="I244" t="str">
        <v>WSLRW-G4</v>
      </c>
      <c r="J244" t="str">
        <v>WSSFC-ULC-01</v>
      </c>
      <c r="K244" t="str">
        <f>IFERROR(SEARCH(MAIN!$C$3,J244,1),"")</f>
        <v/>
      </c>
    </row>
    <row r="245" spans="2:11">
      <c r="B245" t="e">
        <v>#VALUE!</v>
      </c>
      <c r="C245" t="str">
        <f t="shared" si="6"/>
        <v/>
      </c>
      <c r="D245" t="str">
        <v>WSLRW-G4F-H2S-50-01|2|8\WSLRW-G4</v>
      </c>
      <c r="E245" t="str" cm="1">
        <f t="array" ref="E245:G245">IF(D245="","",_xlfn.TEXTSPLIT(D245,"|"))</f>
        <v>WSLRW-G4F-H2S-50-01</v>
      </c>
      <c r="F245" t="str">
        <v>2</v>
      </c>
      <c r="G245" t="str">
        <v>8\WSLRW-G4</v>
      </c>
      <c r="H245" t="str" cm="1">
        <f t="array" ref="H245:I245">IF(G245="","",_xlfn.TEXTSPLIT(G245,"\"))</f>
        <v>8</v>
      </c>
      <c r="I245" t="str">
        <v>WSLRW-G4</v>
      </c>
      <c r="J245" t="str">
        <v>WSSFC-V1A-025</v>
      </c>
      <c r="K245" t="str">
        <f>IFERROR(SEARCH(MAIN!$C$3,J245,1),"")</f>
        <v/>
      </c>
    </row>
    <row r="246" spans="2:11">
      <c r="B246" t="e">
        <v>#VALUE!</v>
      </c>
      <c r="C246" t="str">
        <f t="shared" si="6"/>
        <v/>
      </c>
      <c r="D246" t="str">
        <v>WSLRW-G4F-NH3-100-01|2|2\WSLRW-G4</v>
      </c>
      <c r="E246" t="str" cm="1">
        <f t="array" ref="E246:G246">IF(D246="","",_xlfn.TEXTSPLIT(D246,"|"))</f>
        <v>WSLRW-G4F-NH3-100-01</v>
      </c>
      <c r="F246" t="str">
        <v>2</v>
      </c>
      <c r="G246" t="str">
        <v>2\WSLRW-G4</v>
      </c>
      <c r="H246" t="str" cm="1">
        <f t="array" ref="H246:I246">IF(G246="","",_xlfn.TEXTSPLIT(G246,"\"))</f>
        <v>2</v>
      </c>
      <c r="I246" t="str">
        <v>WSLRW-G4</v>
      </c>
      <c r="J246" t="str">
        <v>WSSFD-ULC-IP67</v>
      </c>
      <c r="K246" t="str">
        <f>IFERROR(SEARCH(MAIN!$C$3,J246,1),"")</f>
        <v/>
      </c>
    </row>
    <row r="247" spans="2:11">
      <c r="B247" t="e">
        <v>#VALUE!</v>
      </c>
      <c r="C247" t="str">
        <f t="shared" si="6"/>
        <v/>
      </c>
      <c r="D247" t="str">
        <v>WSLRW-G4F-NH3-100-01|2|3\WSLRW-G4</v>
      </c>
      <c r="E247" t="str" cm="1">
        <f t="array" ref="E247:G247">IF(D247="","",_xlfn.TEXTSPLIT(D247,"|"))</f>
        <v>WSLRW-G4F-NH3-100-01</v>
      </c>
      <c r="F247" t="str">
        <v>2</v>
      </c>
      <c r="G247" t="str">
        <v>3\WSLRW-G4</v>
      </c>
      <c r="H247" t="str" cm="1">
        <f t="array" ref="H247:I247">IF(G247="","",_xlfn.TEXTSPLIT(G247,"\"))</f>
        <v>3</v>
      </c>
      <c r="I247" t="str">
        <v>WSLRW-G4</v>
      </c>
      <c r="J247" t="str">
        <v>WSSFD-ULC-IP68</v>
      </c>
      <c r="K247" t="str">
        <f>IFERROR(SEARCH(MAIN!$C$3,J247,1),"")</f>
        <v/>
      </c>
    </row>
    <row r="248" spans="2:11">
      <c r="B248" t="e">
        <v>#VALUE!</v>
      </c>
      <c r="C248" t="str">
        <f t="shared" si="6"/>
        <v/>
      </c>
      <c r="D248" t="str">
        <v>WSLRW-G4F-NH3-100-01|2|4\WSLRW-G4</v>
      </c>
      <c r="E248" t="str" cm="1">
        <f t="array" ref="E248:G248">IF(D248="","",_xlfn.TEXTSPLIT(D248,"|"))</f>
        <v>WSLRW-G4F-NH3-100-01</v>
      </c>
      <c r="F248" t="str">
        <v>2</v>
      </c>
      <c r="G248" t="str">
        <v>4\WSLRW-G4</v>
      </c>
      <c r="H248" t="str" cm="1">
        <f t="array" ref="H248:I248">IF(G248="","",_xlfn.TEXTSPLIT(G248,"\"))</f>
        <v>4</v>
      </c>
      <c r="I248" t="str">
        <v>WSLRW-G4</v>
      </c>
      <c r="J248" t="str">
        <v/>
      </c>
      <c r="K248" t="str">
        <f>IFERROR(SEARCH(MAIN!$C$3,J248,1),"")</f>
        <v/>
      </c>
    </row>
    <row r="249" spans="2:11">
      <c r="B249" t="e">
        <v>#VALUE!</v>
      </c>
      <c r="C249" t="str">
        <f t="shared" si="6"/>
        <v/>
      </c>
      <c r="D249" t="str">
        <v>WSLRW-G4F-NH3-100-01|2|5\WSLRW-G4</v>
      </c>
      <c r="E249" t="str" cm="1">
        <f t="array" ref="E249:G249">IF(D249="","",_xlfn.TEXTSPLIT(D249,"|"))</f>
        <v>WSLRW-G4F-NH3-100-01</v>
      </c>
      <c r="F249" t="str">
        <v>2</v>
      </c>
      <c r="G249" t="str">
        <v>5\WSLRW-G4</v>
      </c>
      <c r="H249" t="str" cm="1">
        <f t="array" ref="H249:I249">IF(G249="","",_xlfn.TEXTSPLIT(G249,"\"))</f>
        <v>5</v>
      </c>
      <c r="I249" t="str">
        <v>WSLRW-G4</v>
      </c>
      <c r="K249" t="str">
        <f>IFERROR(SEARCH(MAIN!$C$3,J249,1),"")</f>
        <v/>
      </c>
    </row>
    <row r="250" spans="2:11">
      <c r="B250" t="e">
        <v>#VALUE!</v>
      </c>
      <c r="C250" t="str">
        <f t="shared" si="6"/>
        <v/>
      </c>
      <c r="D250" t="str">
        <v>WSLRW-G4F-NH3-100-01|2|6\WSLRW-G4</v>
      </c>
      <c r="E250" t="str" cm="1">
        <f t="array" ref="E250:G250">IF(D250="","",_xlfn.TEXTSPLIT(D250,"|"))</f>
        <v>WSLRW-G4F-NH3-100-01</v>
      </c>
      <c r="F250" t="str">
        <v>2</v>
      </c>
      <c r="G250" t="str">
        <v>6\WSLRW-G4</v>
      </c>
      <c r="H250" t="str" cm="1">
        <f t="array" ref="H250:I250">IF(G250="","",_xlfn.TEXTSPLIT(G250,"\"))</f>
        <v>6</v>
      </c>
      <c r="I250" t="str">
        <v>WSLRW-G4</v>
      </c>
      <c r="K250" t="str">
        <f>IFERROR(SEARCH(MAIN!$C$3,J250,1),"")</f>
        <v/>
      </c>
    </row>
    <row r="251" spans="2:11">
      <c r="B251" t="e">
        <v>#VALUE!</v>
      </c>
      <c r="C251" t="str">
        <f t="shared" si="6"/>
        <v/>
      </c>
      <c r="D251" t="str">
        <v>WSLRW-G4F-NH3-100-01|2|7\WSLRW-G4</v>
      </c>
      <c r="E251" t="str" cm="1">
        <f t="array" ref="E251:G251">IF(D251="","",_xlfn.TEXTSPLIT(D251,"|"))</f>
        <v>WSLRW-G4F-NH3-100-01</v>
      </c>
      <c r="F251" t="str">
        <v>2</v>
      </c>
      <c r="G251" t="str">
        <v>7\WSLRW-G4</v>
      </c>
      <c r="H251" t="str" cm="1">
        <f t="array" ref="H251:I251">IF(G251="","",_xlfn.TEXTSPLIT(G251,"\"))</f>
        <v>7</v>
      </c>
      <c r="I251" t="str">
        <v>WSLRW-G4</v>
      </c>
      <c r="K251" t="str">
        <f>IFERROR(SEARCH(MAIN!$C$3,J251,1),"")</f>
        <v/>
      </c>
    </row>
    <row r="252" spans="2:11">
      <c r="B252" t="e">
        <v>#VALUE!</v>
      </c>
      <c r="C252" t="str">
        <f t="shared" si="6"/>
        <v/>
      </c>
      <c r="D252" t="str">
        <v>WSLRW-G4F-NH3-100-01|2|8\WSLRW-G4</v>
      </c>
      <c r="E252" t="str" cm="1">
        <f t="array" ref="E252:G252">IF(D252="","",_xlfn.TEXTSPLIT(D252,"|"))</f>
        <v>WSLRW-G4F-NH3-100-01</v>
      </c>
      <c r="F252" t="str">
        <v>2</v>
      </c>
      <c r="G252" t="str">
        <v>8\WSLRW-G4</v>
      </c>
      <c r="H252" t="str" cm="1">
        <f t="array" ref="H252:I252">IF(G252="","",_xlfn.TEXTSPLIT(G252,"\"))</f>
        <v>8</v>
      </c>
      <c r="I252" t="str">
        <v>WSLRW-G4</v>
      </c>
      <c r="K252" t="str">
        <f>IFERROR(SEARCH(MAIN!$C$3,J252,1),"")</f>
        <v/>
      </c>
    </row>
    <row r="253" spans="2:11">
      <c r="B253" t="e">
        <v>#VALUE!</v>
      </c>
      <c r="C253" t="str">
        <f t="shared" si="6"/>
        <v/>
      </c>
      <c r="D253" t="str">
        <v>WSLRW-G4-H2S-50-01|2|2\WSLRW-G4</v>
      </c>
      <c r="E253" t="str" cm="1">
        <f t="array" ref="E253:G253">IF(D253="","",_xlfn.TEXTSPLIT(D253,"|"))</f>
        <v>WSLRW-G4-H2S-50-01</v>
      </c>
      <c r="F253" t="str">
        <v>2</v>
      </c>
      <c r="G253" t="str">
        <v>2\WSLRW-G4</v>
      </c>
      <c r="H253" t="str" cm="1">
        <f t="array" ref="H253:I253">IF(G253="","",_xlfn.TEXTSPLIT(G253,"\"))</f>
        <v>2</v>
      </c>
      <c r="I253" t="str">
        <v>WSLRW-G4</v>
      </c>
      <c r="K253" t="str">
        <f>IFERROR(SEARCH(MAIN!$C$3,J253,1),"")</f>
        <v/>
      </c>
    </row>
    <row r="254" spans="2:11">
      <c r="B254" t="e">
        <v>#VALUE!</v>
      </c>
      <c r="C254" t="str">
        <f t="shared" si="6"/>
        <v/>
      </c>
      <c r="D254" t="str">
        <v>WSLRW-G4-H2S-50-01|2|3\WSLRW-G4</v>
      </c>
      <c r="E254" t="str" cm="1">
        <f t="array" ref="E254:G254">IF(D254="","",_xlfn.TEXTSPLIT(D254,"|"))</f>
        <v>WSLRW-G4-H2S-50-01</v>
      </c>
      <c r="F254" t="str">
        <v>2</v>
      </c>
      <c r="G254" t="str">
        <v>3\WSLRW-G4</v>
      </c>
      <c r="H254" t="str" cm="1">
        <f t="array" ref="H254:I254">IF(G254="","",_xlfn.TEXTSPLIT(G254,"\"))</f>
        <v>3</v>
      </c>
      <c r="I254" t="str">
        <v>WSLRW-G4</v>
      </c>
      <c r="K254" t="str">
        <f>IFERROR(SEARCH(MAIN!$C$3,J254,1),"")</f>
        <v/>
      </c>
    </row>
    <row r="255" spans="2:11">
      <c r="B255" t="e">
        <v>#VALUE!</v>
      </c>
      <c r="C255" t="str">
        <f t="shared" si="6"/>
        <v/>
      </c>
      <c r="D255" t="str">
        <v>WSLRW-G4-H2S-50-01|2|4\WSLRW-G4</v>
      </c>
      <c r="E255" t="str" cm="1">
        <f t="array" ref="E255:G255">IF(D255="","",_xlfn.TEXTSPLIT(D255,"|"))</f>
        <v>WSLRW-G4-H2S-50-01</v>
      </c>
      <c r="F255" t="str">
        <v>2</v>
      </c>
      <c r="G255" t="str">
        <v>4\WSLRW-G4</v>
      </c>
      <c r="H255" t="str" cm="1">
        <f t="array" ref="H255:I255">IF(G255="","",_xlfn.TEXTSPLIT(G255,"\"))</f>
        <v>4</v>
      </c>
      <c r="I255" t="str">
        <v>WSLRW-G4</v>
      </c>
      <c r="K255" t="str">
        <f>IFERROR(SEARCH(MAIN!$C$3,J255,1),"")</f>
        <v/>
      </c>
    </row>
    <row r="256" spans="2:11">
      <c r="B256" t="e">
        <v>#VALUE!</v>
      </c>
      <c r="C256" t="str">
        <f t="shared" si="6"/>
        <v/>
      </c>
      <c r="D256" t="str">
        <v>WSLRW-G4-H2S-50-01|2|5\WSLRW-G4</v>
      </c>
      <c r="E256" t="str" cm="1">
        <f t="array" ref="E256:G256">IF(D256="","",_xlfn.TEXTSPLIT(D256,"|"))</f>
        <v>WSLRW-G4-H2S-50-01</v>
      </c>
      <c r="F256" t="str">
        <v>2</v>
      </c>
      <c r="G256" t="str">
        <v>5\WSLRW-G4</v>
      </c>
      <c r="H256" t="str" cm="1">
        <f t="array" ref="H256:I256">IF(G256="","",_xlfn.TEXTSPLIT(G256,"\"))</f>
        <v>5</v>
      </c>
      <c r="I256" t="str">
        <v>WSLRW-G4</v>
      </c>
      <c r="K256" t="str">
        <f>IFERROR(SEARCH(MAIN!$C$3,J256,1),"")</f>
        <v/>
      </c>
    </row>
    <row r="257" spans="2:11">
      <c r="B257" t="e">
        <v>#VALUE!</v>
      </c>
      <c r="C257" t="str">
        <f t="shared" si="6"/>
        <v/>
      </c>
      <c r="D257" t="str">
        <v>WSLRW-G4-H2S-50-01|2|6\WSLRW-G4</v>
      </c>
      <c r="E257" t="str" cm="1">
        <f t="array" ref="E257:G257">IF(D257="","",_xlfn.TEXTSPLIT(D257,"|"))</f>
        <v>WSLRW-G4-H2S-50-01</v>
      </c>
      <c r="F257" t="str">
        <v>2</v>
      </c>
      <c r="G257" t="str">
        <v>6\WSLRW-G4</v>
      </c>
      <c r="H257" t="str" cm="1">
        <f t="array" ref="H257:I257">IF(G257="","",_xlfn.TEXTSPLIT(G257,"\"))</f>
        <v>6</v>
      </c>
      <c r="I257" t="str">
        <v>WSLRW-G4</v>
      </c>
      <c r="K257" t="str">
        <f>IFERROR(SEARCH(MAIN!$C$3,J257,1),"")</f>
        <v/>
      </c>
    </row>
    <row r="258" spans="2:11">
      <c r="B258" t="e">
        <v>#VALUE!</v>
      </c>
      <c r="C258" t="str">
        <f t="shared" si="6"/>
        <v/>
      </c>
      <c r="D258" t="str">
        <v>WSLRW-G4-H2S-50-01|2|7\WSLRW-G4</v>
      </c>
      <c r="E258" t="str" cm="1">
        <f t="array" ref="E258:G258">IF(D258="","",_xlfn.TEXTSPLIT(D258,"|"))</f>
        <v>WSLRW-G4-H2S-50-01</v>
      </c>
      <c r="F258" t="str">
        <v>2</v>
      </c>
      <c r="G258" t="str">
        <v>7\WSLRW-G4</v>
      </c>
      <c r="H258" t="str" cm="1">
        <f t="array" ref="H258:I258">IF(G258="","",_xlfn.TEXTSPLIT(G258,"\"))</f>
        <v>7</v>
      </c>
      <c r="I258" t="str">
        <v>WSLRW-G4</v>
      </c>
      <c r="K258" t="str">
        <f>IFERROR(SEARCH(MAIN!$C$3,J258,1),"")</f>
        <v/>
      </c>
    </row>
    <row r="259" spans="2:11">
      <c r="B259" t="e">
        <v>#VALUE!</v>
      </c>
      <c r="C259" t="str">
        <f t="shared" si="6"/>
        <v/>
      </c>
      <c r="D259" t="str">
        <v>WSLRW-G4-H2S-50-01|2|8\WSLRW-G4</v>
      </c>
      <c r="E259" t="str" cm="1">
        <f t="array" ref="E259:G259">IF(D259="","",_xlfn.TEXTSPLIT(D259,"|"))</f>
        <v>WSLRW-G4-H2S-50-01</v>
      </c>
      <c r="F259" t="str">
        <v>2</v>
      </c>
      <c r="G259" t="str">
        <v>8\WSLRW-G4</v>
      </c>
      <c r="H259" t="str" cm="1">
        <f t="array" ref="H259:I259">IF(G259="","",_xlfn.TEXTSPLIT(G259,"\"))</f>
        <v>8</v>
      </c>
      <c r="I259" t="str">
        <v>WSLRW-G4</v>
      </c>
      <c r="K259" t="str">
        <f>IFERROR(SEARCH(MAIN!$C$3,J259,1),"")</f>
        <v/>
      </c>
    </row>
    <row r="260" spans="2:11">
      <c r="B260" t="e">
        <v>#VALUE!</v>
      </c>
      <c r="C260" t="str">
        <f t="shared" si="6"/>
        <v/>
      </c>
      <c r="D260" t="str">
        <v>WSLRW-G4-NH3-100-01|2|2\WSLRW-G4</v>
      </c>
      <c r="E260" t="str" cm="1">
        <f t="array" ref="E260:G260">IF(D260="","",_xlfn.TEXTSPLIT(D260,"|"))</f>
        <v>WSLRW-G4-NH3-100-01</v>
      </c>
      <c r="F260" t="str">
        <v>2</v>
      </c>
      <c r="G260" t="str">
        <v>2\WSLRW-G4</v>
      </c>
      <c r="H260" t="str" cm="1">
        <f t="array" ref="H260:I260">IF(G260="","",_xlfn.TEXTSPLIT(G260,"\"))</f>
        <v>2</v>
      </c>
      <c r="I260" t="str">
        <v>WSLRW-G4</v>
      </c>
      <c r="K260" t="str">
        <f>IFERROR(SEARCH(MAIN!$C$3,J260,1),"")</f>
        <v/>
      </c>
    </row>
    <row r="261" spans="2:11">
      <c r="B261" t="e">
        <v>#VALUE!</v>
      </c>
      <c r="C261" t="str">
        <f t="shared" ref="C261:C324" si="7">IFERROR(B261,"")</f>
        <v/>
      </c>
      <c r="D261" t="str">
        <v>WSLRW-G4-NH3-100-01|2|3\WSLRW-G4</v>
      </c>
      <c r="E261" t="str" cm="1">
        <f t="array" ref="E261:G261">IF(D261="","",_xlfn.TEXTSPLIT(D261,"|"))</f>
        <v>WSLRW-G4-NH3-100-01</v>
      </c>
      <c r="F261" t="str">
        <v>2</v>
      </c>
      <c r="G261" t="str">
        <v>3\WSLRW-G4</v>
      </c>
      <c r="H261" t="str" cm="1">
        <f t="array" ref="H261:I261">IF(G261="","",_xlfn.TEXTSPLIT(G261,"\"))</f>
        <v>3</v>
      </c>
      <c r="I261" t="str">
        <v>WSLRW-G4</v>
      </c>
      <c r="K261" t="str">
        <f>IFERROR(SEARCH(MAIN!$C$3,J261,1),"")</f>
        <v/>
      </c>
    </row>
    <row r="262" spans="2:11">
      <c r="B262" t="e">
        <v>#VALUE!</v>
      </c>
      <c r="C262" t="str">
        <f t="shared" si="7"/>
        <v/>
      </c>
      <c r="D262" t="str">
        <v>WSLRW-G4-NH3-100-01|2|4\WSLRW-G4</v>
      </c>
      <c r="E262" t="str" cm="1">
        <f t="array" ref="E262:G262">IF(D262="","",_xlfn.TEXTSPLIT(D262,"|"))</f>
        <v>WSLRW-G4-NH3-100-01</v>
      </c>
      <c r="F262" t="str">
        <v>2</v>
      </c>
      <c r="G262" t="str">
        <v>4\WSLRW-G4</v>
      </c>
      <c r="H262" t="str" cm="1">
        <f t="array" ref="H262:I262">IF(G262="","",_xlfn.TEXTSPLIT(G262,"\"))</f>
        <v>4</v>
      </c>
      <c r="I262" t="str">
        <v>WSLRW-G4</v>
      </c>
      <c r="K262" t="str">
        <f>IFERROR(SEARCH(MAIN!$C$3,J262,1),"")</f>
        <v/>
      </c>
    </row>
    <row r="263" spans="2:11">
      <c r="B263" t="e">
        <v>#VALUE!</v>
      </c>
      <c r="C263" t="str">
        <f t="shared" si="7"/>
        <v/>
      </c>
      <c r="D263" t="str">
        <v>WSLRW-G4-NH3-100-01|2|5\WSLRW-G4</v>
      </c>
      <c r="E263" t="str" cm="1">
        <f t="array" ref="E263:G263">IF(D263="","",_xlfn.TEXTSPLIT(D263,"|"))</f>
        <v>WSLRW-G4-NH3-100-01</v>
      </c>
      <c r="F263" t="str">
        <v>2</v>
      </c>
      <c r="G263" t="str">
        <v>5\WSLRW-G4</v>
      </c>
      <c r="H263" t="str" cm="1">
        <f t="array" ref="H263:I263">IF(G263="","",_xlfn.TEXTSPLIT(G263,"\"))</f>
        <v>5</v>
      </c>
      <c r="I263" t="str">
        <v>WSLRW-G4</v>
      </c>
      <c r="K263" t="str">
        <f>IFERROR(SEARCH(MAIN!$C$3,J263,1),"")</f>
        <v/>
      </c>
    </row>
    <row r="264" spans="2:11">
      <c r="B264" t="e">
        <v>#VALUE!</v>
      </c>
      <c r="C264" t="str">
        <f t="shared" si="7"/>
        <v/>
      </c>
      <c r="D264" t="str">
        <v>WSLRW-G4-NH3-100-01|2|6\WSLRW-G4</v>
      </c>
      <c r="E264" t="str" cm="1">
        <f t="array" ref="E264:G264">IF(D264="","",_xlfn.TEXTSPLIT(D264,"|"))</f>
        <v>WSLRW-G4-NH3-100-01</v>
      </c>
      <c r="F264" t="str">
        <v>2</v>
      </c>
      <c r="G264" t="str">
        <v>6\WSLRW-G4</v>
      </c>
      <c r="H264" t="str" cm="1">
        <f t="array" ref="H264:I264">IF(G264="","",_xlfn.TEXTSPLIT(G264,"\"))</f>
        <v>6</v>
      </c>
      <c r="I264" t="str">
        <v>WSLRW-G4</v>
      </c>
      <c r="K264" t="str">
        <f>IFERROR(SEARCH(MAIN!$C$3,J264,1),"")</f>
        <v/>
      </c>
    </row>
    <row r="265" spans="2:11">
      <c r="B265" t="e">
        <v>#VALUE!</v>
      </c>
      <c r="C265" t="str">
        <f t="shared" si="7"/>
        <v/>
      </c>
      <c r="D265" t="str">
        <v>WSLRW-G4-NH3-100-01|2|7\WSLRW-G4</v>
      </c>
      <c r="E265" t="str" cm="1">
        <f t="array" ref="E265:G265">IF(D265="","",_xlfn.TEXTSPLIT(D265,"|"))</f>
        <v>WSLRW-G4-NH3-100-01</v>
      </c>
      <c r="F265" t="str">
        <v>2</v>
      </c>
      <c r="G265" t="str">
        <v>7\WSLRW-G4</v>
      </c>
      <c r="H265" t="str" cm="1">
        <f t="array" ref="H265:I265">IF(G265="","",_xlfn.TEXTSPLIT(G265,"\"))</f>
        <v>7</v>
      </c>
      <c r="I265" t="str">
        <v>WSLRW-G4</v>
      </c>
      <c r="K265" t="str">
        <f>IFERROR(SEARCH(MAIN!$C$3,J265,1),"")</f>
        <v/>
      </c>
    </row>
    <row r="266" spans="2:11">
      <c r="B266" t="e">
        <v>#VALUE!</v>
      </c>
      <c r="C266" t="str">
        <f t="shared" si="7"/>
        <v/>
      </c>
      <c r="D266" t="str">
        <v>WSLRW-G4-NH3-100-01|2|8\WSLRW-G4</v>
      </c>
      <c r="E266" t="str" cm="1">
        <f t="array" ref="E266:G266">IF(D266="","",_xlfn.TEXTSPLIT(D266,"|"))</f>
        <v>WSLRW-G4-NH3-100-01</v>
      </c>
      <c r="F266" t="str">
        <v>2</v>
      </c>
      <c r="G266" t="str">
        <v>8\WSLRW-G4</v>
      </c>
      <c r="H266" t="str" cm="1">
        <f t="array" ref="H266:I266">IF(G266="","",_xlfn.TEXTSPLIT(G266,"\"))</f>
        <v>8</v>
      </c>
      <c r="I266" t="str">
        <v>WSLRW-G4</v>
      </c>
      <c r="K266" t="str">
        <f>IFERROR(SEARCH(MAIN!$C$3,J266,1),"")</f>
        <v/>
      </c>
    </row>
    <row r="267" spans="2:11">
      <c r="B267" t="e">
        <v>#VALUE!</v>
      </c>
      <c r="C267" t="str">
        <f t="shared" si="7"/>
        <v/>
      </c>
      <c r="D267" t="str">
        <v>WSLRW-GCB-C3H8-01|1|1\WSLRW-GCBNDIR</v>
      </c>
      <c r="E267" t="str" cm="1">
        <f t="array" ref="E267:G267">IF(D267="","",_xlfn.TEXTSPLIT(D267,"|"))</f>
        <v>WSLRW-GCB-C3H8-01</v>
      </c>
      <c r="F267" t="str">
        <v>1</v>
      </c>
      <c r="G267" t="str">
        <v>1\WSLRW-GCBNDIR</v>
      </c>
      <c r="H267" t="str" cm="1">
        <f t="array" ref="H267:I267">IF(G267="","",_xlfn.TEXTSPLIT(G267,"\"))</f>
        <v>1</v>
      </c>
      <c r="I267" t="str">
        <v>WSLRW-GCBNDIR</v>
      </c>
      <c r="K267" t="str">
        <f>IFERROR(SEARCH(MAIN!$C$3,J267,1),"")</f>
        <v/>
      </c>
    </row>
    <row r="268" spans="2:11">
      <c r="B268" t="e">
        <v>#VALUE!</v>
      </c>
      <c r="C268" t="str">
        <f t="shared" si="7"/>
        <v/>
      </c>
      <c r="D268" t="str">
        <v>WSLRW-GCB-CH4-01|1|1\WSLRW-GCBNDIR</v>
      </c>
      <c r="E268" t="str" cm="1">
        <f t="array" ref="E268:G268">IF(D268="","",_xlfn.TEXTSPLIT(D268,"|"))</f>
        <v>WSLRW-GCB-CH4-01</v>
      </c>
      <c r="F268" t="str">
        <v>1</v>
      </c>
      <c r="G268" t="str">
        <v>1\WSLRW-GCBNDIR</v>
      </c>
      <c r="H268" t="str" cm="1">
        <f t="array" ref="H268:I268">IF(G268="","",_xlfn.TEXTSPLIT(G268,"\"))</f>
        <v>1</v>
      </c>
      <c r="I268" t="str">
        <v>WSLRW-GCBNDIR</v>
      </c>
      <c r="K268" t="str">
        <f>IFERROR(SEARCH(MAIN!$C$3,J268,1),"")</f>
        <v/>
      </c>
    </row>
    <row r="269" spans="2:11">
      <c r="B269" t="e">
        <v>#VALUE!</v>
      </c>
      <c r="C269" t="str">
        <f t="shared" si="7"/>
        <v/>
      </c>
      <c r="D269" t="str">
        <v>WSLRW-GCB-CO-500|1|1\WSLRW-GCBG4</v>
      </c>
      <c r="E269" t="str" cm="1">
        <f t="array" ref="E269:G269">IF(D269="","",_xlfn.TEXTSPLIT(D269,"|"))</f>
        <v>WSLRW-GCB-CO-500</v>
      </c>
      <c r="F269" t="str">
        <v>1</v>
      </c>
      <c r="G269" t="str">
        <v>1\WSLRW-GCBG4</v>
      </c>
      <c r="H269" t="str" cm="1">
        <f t="array" ref="H269:I269">IF(G269="","",_xlfn.TEXTSPLIT(G269,"\"))</f>
        <v>1</v>
      </c>
      <c r="I269" t="str">
        <v>WSLRW-GCBG4</v>
      </c>
      <c r="K269" t="str">
        <f>IFERROR(SEARCH(MAIN!$C$3,J269,1),"")</f>
        <v/>
      </c>
    </row>
    <row r="270" spans="2:11">
      <c r="B270" t="e">
        <v>#VALUE!</v>
      </c>
      <c r="C270" t="str">
        <f t="shared" si="7"/>
        <v/>
      </c>
      <c r="D270" t="str">
        <v>WSLRW-GCB-NH3-100|1|1\WSLRW-GCBG4</v>
      </c>
      <c r="E270" t="str" cm="1">
        <f t="array" ref="E270:G270">IF(D270="","",_xlfn.TEXTSPLIT(D270,"|"))</f>
        <v>WSLRW-GCB-NH3-100</v>
      </c>
      <c r="F270" t="str">
        <v>1</v>
      </c>
      <c r="G270" t="str">
        <v>1\WSLRW-GCBG4</v>
      </c>
      <c r="H270" t="str" cm="1">
        <f t="array" ref="H270:I270">IF(G270="","",_xlfn.TEXTSPLIT(G270,"\"))</f>
        <v>1</v>
      </c>
      <c r="I270" t="str">
        <v>WSLRW-GCBG4</v>
      </c>
      <c r="K270" t="str">
        <f>IFERROR(SEARCH(MAIN!$C$3,J270,1),"")</f>
        <v/>
      </c>
    </row>
    <row r="271" spans="2:11">
      <c r="B271" t="e">
        <v>#VALUE!</v>
      </c>
      <c r="C271" t="str">
        <f t="shared" si="7"/>
        <v/>
      </c>
      <c r="D271" t="str">
        <v>WSLRW-I-CO2-5000|1|1\WSLRW-ICO2</v>
      </c>
      <c r="E271" t="str" cm="1">
        <f t="array" ref="E271:G271">IF(D271="","",_xlfn.TEXTSPLIT(D271,"|"))</f>
        <v>WSLRW-I-CO2-5000</v>
      </c>
      <c r="F271" t="str">
        <v>1</v>
      </c>
      <c r="G271" t="str">
        <v>1\WSLRW-ICO2</v>
      </c>
      <c r="H271" t="str" cm="1">
        <f t="array" ref="H271:I271">IF(G271="","",_xlfn.TEXTSPLIT(G271,"\"))</f>
        <v>1</v>
      </c>
      <c r="I271" t="str">
        <v>WSLRW-ICO2</v>
      </c>
      <c r="K271" t="str">
        <f>IFERROR(SEARCH(MAIN!$C$3,J271,1),"")</f>
        <v/>
      </c>
    </row>
    <row r="272" spans="2:11">
      <c r="B272" t="e">
        <v>#VALUE!</v>
      </c>
      <c r="C272" t="str">
        <f t="shared" si="7"/>
        <v/>
      </c>
      <c r="D272" t="str">
        <v>WSLRW-I-CO2-5000|1|2\WSLRW-ICO2</v>
      </c>
      <c r="E272" t="str" cm="1">
        <f t="array" ref="E272:G272">IF(D272="","",_xlfn.TEXTSPLIT(D272,"|"))</f>
        <v>WSLRW-I-CO2-5000</v>
      </c>
      <c r="F272" t="str">
        <v>1</v>
      </c>
      <c r="G272" t="str">
        <v>2\WSLRW-ICO2</v>
      </c>
      <c r="H272" t="str" cm="1">
        <f t="array" ref="H272:I272">IF(G272="","",_xlfn.TEXTSPLIT(G272,"\"))</f>
        <v>2</v>
      </c>
      <c r="I272" t="str">
        <v>WSLRW-ICO2</v>
      </c>
      <c r="K272" t="str">
        <f>IFERROR(SEARCH(MAIN!$C$3,J272,1),"")</f>
        <v/>
      </c>
    </row>
    <row r="273" spans="2:11">
      <c r="B273" t="e">
        <v>#VALUE!</v>
      </c>
      <c r="C273" t="str">
        <f t="shared" si="7"/>
        <v/>
      </c>
      <c r="D273" t="str">
        <v>WSLRW-I-CO2-5000-ATH|1|1\WSLRW-ICO2</v>
      </c>
      <c r="E273" t="str" cm="1">
        <f t="array" ref="E273:G273">IF(D273="","",_xlfn.TEXTSPLIT(D273,"|"))</f>
        <v>WSLRW-I-CO2-5000-ATH</v>
      </c>
      <c r="F273" t="str">
        <v>1</v>
      </c>
      <c r="G273" t="str">
        <v>1\WSLRW-ICO2</v>
      </c>
      <c r="H273" t="str" cm="1">
        <f t="array" ref="H273:I273">IF(G273="","",_xlfn.TEXTSPLIT(G273,"\"))</f>
        <v>1</v>
      </c>
      <c r="I273" t="str">
        <v>WSLRW-ICO2</v>
      </c>
      <c r="K273" t="str">
        <f>IFERROR(SEARCH(MAIN!$C$3,J273,1),"")</f>
        <v/>
      </c>
    </row>
    <row r="274" spans="2:11">
      <c r="B274" t="e">
        <v>#VALUE!</v>
      </c>
      <c r="C274" t="str">
        <f t="shared" si="7"/>
        <v/>
      </c>
      <c r="D274" t="str">
        <v>WSLRW-I-CO2-5000-ATH|1|2\WSLRW-ICO2</v>
      </c>
      <c r="E274" t="str" cm="1">
        <f t="array" ref="E274:G274">IF(D274="","",_xlfn.TEXTSPLIT(D274,"|"))</f>
        <v>WSLRW-I-CO2-5000-ATH</v>
      </c>
      <c r="F274" t="str">
        <v>1</v>
      </c>
      <c r="G274" t="str">
        <v>2\WSLRW-ICO2</v>
      </c>
      <c r="H274" t="str" cm="1">
        <f t="array" ref="H274:I274">IF(G274="","",_xlfn.TEXTSPLIT(G274,"\"))</f>
        <v>2</v>
      </c>
      <c r="I274" t="str">
        <v>WSLRW-ICO2</v>
      </c>
      <c r="K274" t="str">
        <f>IFERROR(SEARCH(MAIN!$C$3,J274,1),"")</f>
        <v/>
      </c>
    </row>
    <row r="275" spans="2:11">
      <c r="B275" t="e">
        <v>#VALUE!</v>
      </c>
      <c r="C275" t="str">
        <f t="shared" si="7"/>
        <v/>
      </c>
      <c r="D275" t="str">
        <v>WSLRW-I-CO2-5000-ATH-D1|1|1\WSLRW-ICO2</v>
      </c>
      <c r="E275" t="str" cm="1">
        <f t="array" ref="E275:G275">IF(D275="","",_xlfn.TEXTSPLIT(D275,"|"))</f>
        <v>WSLRW-I-CO2-5000-ATH-D1</v>
      </c>
      <c r="F275" t="str">
        <v>1</v>
      </c>
      <c r="G275" t="str">
        <v>1\WSLRW-ICO2</v>
      </c>
      <c r="H275" t="str" cm="1">
        <f t="array" ref="H275:I275">IF(G275="","",_xlfn.TEXTSPLIT(G275,"\"))</f>
        <v>1</v>
      </c>
      <c r="I275" t="str">
        <v>WSLRW-ICO2</v>
      </c>
      <c r="K275" t="str">
        <f>IFERROR(SEARCH(MAIN!$C$3,J275,1),"")</f>
        <v/>
      </c>
    </row>
    <row r="276" spans="2:11">
      <c r="B276" t="e">
        <v>#VALUE!</v>
      </c>
      <c r="C276" t="str">
        <f t="shared" si="7"/>
        <v/>
      </c>
      <c r="D276" t="str">
        <v>WSLRW-I-CO2-5000-ATH-D1|1|2\WSLRW-ICO2</v>
      </c>
      <c r="E276" t="str" cm="1">
        <f t="array" ref="E276:G276">IF(D276="","",_xlfn.TEXTSPLIT(D276,"|"))</f>
        <v>WSLRW-I-CO2-5000-ATH-D1</v>
      </c>
      <c r="F276" t="str">
        <v>1</v>
      </c>
      <c r="G276" t="str">
        <v>2\WSLRW-ICO2</v>
      </c>
      <c r="H276" t="str" cm="1">
        <f t="array" ref="H276:I276">IF(G276="","",_xlfn.TEXTSPLIT(G276,"\"))</f>
        <v>2</v>
      </c>
      <c r="I276" t="str">
        <v>WSLRW-ICO2</v>
      </c>
      <c r="K276" t="str">
        <f>IFERROR(SEARCH(MAIN!$C$3,J276,1),"")</f>
        <v/>
      </c>
    </row>
    <row r="277" spans="2:11">
      <c r="B277" t="e">
        <v>#VALUE!</v>
      </c>
      <c r="C277" t="str">
        <f t="shared" si="7"/>
        <v/>
      </c>
      <c r="D277" t="str">
        <v>WSLRW-I-CO2-5000-D1|1|1\WSLRW-ICO2</v>
      </c>
      <c r="E277" t="str" cm="1">
        <f t="array" ref="E277:G277">IF(D277="","",_xlfn.TEXTSPLIT(D277,"|"))</f>
        <v>WSLRW-I-CO2-5000-D1</v>
      </c>
      <c r="F277" t="str">
        <v>1</v>
      </c>
      <c r="G277" t="str">
        <v>1\WSLRW-ICO2</v>
      </c>
      <c r="H277" t="str" cm="1">
        <f t="array" ref="H277:I277">IF(G277="","",_xlfn.TEXTSPLIT(G277,"\"))</f>
        <v>1</v>
      </c>
      <c r="I277" t="str">
        <v>WSLRW-ICO2</v>
      </c>
      <c r="K277" t="str">
        <f>IFERROR(SEARCH(MAIN!$C$3,J277,1),"")</f>
        <v/>
      </c>
    </row>
    <row r="278" spans="2:11">
      <c r="B278" t="e">
        <v>#VALUE!</v>
      </c>
      <c r="C278" t="str">
        <f t="shared" si="7"/>
        <v/>
      </c>
      <c r="D278" t="str">
        <v>WSLRW-I-CO2-5000-D1|1|2\WSLRW-ICO2</v>
      </c>
      <c r="E278" t="str" cm="1">
        <f t="array" ref="E278:G278">IF(D278="","",_xlfn.TEXTSPLIT(D278,"|"))</f>
        <v>WSLRW-I-CO2-5000-D1</v>
      </c>
      <c r="F278" t="str">
        <v>1</v>
      </c>
      <c r="G278" t="str">
        <v>2\WSLRW-ICO2</v>
      </c>
      <c r="H278" t="str" cm="1">
        <f t="array" ref="H278:I278">IF(G278="","",_xlfn.TEXTSPLIT(G278,"\"))</f>
        <v>2</v>
      </c>
      <c r="I278" t="str">
        <v>WSLRW-ICO2</v>
      </c>
      <c r="K278" t="str">
        <f>IFERROR(SEARCH(MAIN!$C$3,J278,1),"")</f>
        <v/>
      </c>
    </row>
    <row r="279" spans="2:11">
      <c r="B279" t="e">
        <v>#VALUE!</v>
      </c>
      <c r="C279" t="str">
        <f t="shared" si="7"/>
        <v/>
      </c>
      <c r="D279" t="str">
        <v>WSLRW-IEC485-01|1|1\WSLRW-IEC485</v>
      </c>
      <c r="E279" t="str" cm="1">
        <f t="array" ref="E279:G279">IF(D279="","",_xlfn.TEXTSPLIT(D279,"|"))</f>
        <v>WSLRW-IEC485-01</v>
      </c>
      <c r="F279" t="str">
        <v>1</v>
      </c>
      <c r="G279" t="str">
        <v>1\WSLRW-IEC485</v>
      </c>
      <c r="H279" t="str" cm="1">
        <f t="array" ref="H279:I279">IF(G279="","",_xlfn.TEXTSPLIT(G279,"\"))</f>
        <v>1</v>
      </c>
      <c r="I279" t="str">
        <v>WSLRW-IEC485</v>
      </c>
      <c r="K279" t="str">
        <f>IFERROR(SEARCH(MAIN!$C$3,J279,1),"")</f>
        <v/>
      </c>
    </row>
    <row r="280" spans="2:11">
      <c r="B280" t="e">
        <v>#VALUE!</v>
      </c>
      <c r="C280" t="str">
        <f t="shared" si="7"/>
        <v/>
      </c>
      <c r="D280" t="str">
        <v>WSLRW-LPC-01|2|2\WSLRW-LPC</v>
      </c>
      <c r="E280" t="str" cm="1">
        <f t="array" ref="E280:G280">IF(D280="","",_xlfn.TEXTSPLIT(D280,"|"))</f>
        <v>WSLRW-LPC-01</v>
      </c>
      <c r="F280" t="str">
        <v>2</v>
      </c>
      <c r="G280" t="str">
        <v>2\WSLRW-LPC</v>
      </c>
      <c r="H280" t="str" cm="1">
        <f t="array" ref="H280:I280">IF(G280="","",_xlfn.TEXTSPLIT(G280,"\"))</f>
        <v>2</v>
      </c>
      <c r="I280" t="str">
        <v>WSLRW-LPC</v>
      </c>
      <c r="K280" t="str">
        <f>IFERROR(SEARCH(MAIN!$C$3,J280,1),"")</f>
        <v/>
      </c>
    </row>
    <row r="281" spans="2:11">
      <c r="B281" t="e">
        <v>#VALUE!</v>
      </c>
      <c r="C281" t="str">
        <f t="shared" si="7"/>
        <v/>
      </c>
      <c r="D281" t="str">
        <v>WSLRW-LPC-01|2|3\WSLRW-LPC</v>
      </c>
      <c r="E281" t="str" cm="1">
        <f t="array" ref="E281:G281">IF(D281="","",_xlfn.TEXTSPLIT(D281,"|"))</f>
        <v>WSLRW-LPC-01</v>
      </c>
      <c r="F281" t="str">
        <v>2</v>
      </c>
      <c r="G281" t="str">
        <v>3\WSLRW-LPC</v>
      </c>
      <c r="H281" t="str" cm="1">
        <f t="array" ref="H281:I281">IF(G281="","",_xlfn.TEXTSPLIT(G281,"\"))</f>
        <v>3</v>
      </c>
      <c r="I281" t="str">
        <v>WSLRW-LPC</v>
      </c>
      <c r="K281" t="str">
        <f>IFERROR(SEARCH(MAIN!$C$3,J281,1),"")</f>
        <v/>
      </c>
    </row>
    <row r="282" spans="2:11">
      <c r="B282" t="e">
        <v>#VALUE!</v>
      </c>
      <c r="C282" t="str">
        <f t="shared" si="7"/>
        <v/>
      </c>
      <c r="D282" t="str">
        <v>WSLRW-LPC-01|2|4\WSLRW-LPC</v>
      </c>
      <c r="E282" t="str" cm="1">
        <f t="array" ref="E282:G282">IF(D282="","",_xlfn.TEXTSPLIT(D282,"|"))</f>
        <v>WSLRW-LPC-01</v>
      </c>
      <c r="F282" t="str">
        <v>2</v>
      </c>
      <c r="G282" t="str">
        <v>4\WSLRW-LPC</v>
      </c>
      <c r="H282" t="str" cm="1">
        <f t="array" ref="H282:I282">IF(G282="","",_xlfn.TEXTSPLIT(G282,"\"))</f>
        <v>4</v>
      </c>
      <c r="I282" t="str">
        <v>WSLRW-LPC</v>
      </c>
      <c r="K282" t="str">
        <f>IFERROR(SEARCH(MAIN!$C$3,J282,1),"")</f>
        <v/>
      </c>
    </row>
    <row r="283" spans="2:11">
      <c r="B283" t="e">
        <v>#VALUE!</v>
      </c>
      <c r="C283" t="str">
        <f t="shared" si="7"/>
        <v/>
      </c>
      <c r="D283" t="str">
        <v>WSLRW-LRO-01-RN|1|2\WSLRW-RL</v>
      </c>
      <c r="E283" t="str" cm="1">
        <f t="array" ref="E283:G283">IF(D283="","",_xlfn.TEXTSPLIT(D283,"|"))</f>
        <v>WSLRW-LRO-01-RN</v>
      </c>
      <c r="F283" t="str">
        <v>1</v>
      </c>
      <c r="G283" t="str">
        <v>2\WSLRW-RL</v>
      </c>
      <c r="H283" t="str" cm="1">
        <f t="array" ref="H283:I283">IF(G283="","",_xlfn.TEXTSPLIT(G283,"\"))</f>
        <v>2</v>
      </c>
      <c r="I283" t="str">
        <v>WSLRW-RL</v>
      </c>
      <c r="K283" t="str">
        <f>IFERROR(SEARCH(MAIN!$C$3,J283,1),"")</f>
        <v/>
      </c>
    </row>
    <row r="284" spans="2:11">
      <c r="B284" t="e">
        <v>#VALUE!</v>
      </c>
      <c r="C284" t="str">
        <f t="shared" si="7"/>
        <v/>
      </c>
      <c r="D284" t="str">
        <v>WSLRW-LSL-100|1|2\WSLRW-LSL</v>
      </c>
      <c r="E284" t="str" cm="1">
        <f t="array" ref="E284:G284">IF(D284="","",_xlfn.TEXTSPLIT(D284,"|"))</f>
        <v>WSLRW-LSL-100</v>
      </c>
      <c r="F284" t="str">
        <v>1</v>
      </c>
      <c r="G284" t="str">
        <v>2\WSLRW-LSL</v>
      </c>
      <c r="H284" t="str" cm="1">
        <f t="array" ref="H284:I284">IF(G284="","",_xlfn.TEXTSPLIT(G284,"\"))</f>
        <v>2</v>
      </c>
      <c r="I284" t="str">
        <v>WSLRW-LSL</v>
      </c>
      <c r="K284" t="str">
        <f>IFERROR(SEARCH(MAIN!$C$3,J284,1),"")</f>
        <v/>
      </c>
    </row>
    <row r="285" spans="2:11">
      <c r="B285" t="e">
        <v>#VALUE!</v>
      </c>
      <c r="C285" t="str">
        <f t="shared" si="7"/>
        <v/>
      </c>
      <c r="D285" t="str">
        <v>WSLRW-LSL-50|1|1\WSLRW-LSL</v>
      </c>
      <c r="E285" t="str" cm="1">
        <f t="array" ref="E285:G285">IF(D285="","",_xlfn.TEXTSPLIT(D285,"|"))</f>
        <v>WSLRW-LSL-50</v>
      </c>
      <c r="F285" t="str">
        <v>1</v>
      </c>
      <c r="G285" t="str">
        <v>1\WSLRW-LSL</v>
      </c>
      <c r="H285" t="str" cm="1">
        <f t="array" ref="H285:I285">IF(G285="","",_xlfn.TEXTSPLIT(G285,"\"))</f>
        <v>1</v>
      </c>
      <c r="I285" t="str">
        <v>WSLRW-LSL</v>
      </c>
      <c r="K285" t="str">
        <f>IFERROR(SEARCH(MAIN!$C$3,J285,1),"")</f>
        <v/>
      </c>
    </row>
    <row r="286" spans="2:11">
      <c r="B286" t="e">
        <v>#VALUE!</v>
      </c>
      <c r="C286" t="str">
        <f t="shared" si="7"/>
        <v/>
      </c>
      <c r="D286" t="str">
        <v>WSLRW-LSL-50|1|2\WSLRW-LSL</v>
      </c>
      <c r="E286" t="str" cm="1">
        <f t="array" ref="E286:G286">IF(D286="","",_xlfn.TEXTSPLIT(D286,"|"))</f>
        <v>WSLRW-LSL-50</v>
      </c>
      <c r="F286" t="str">
        <v>1</v>
      </c>
      <c r="G286" t="str">
        <v>2\WSLRW-LSL</v>
      </c>
      <c r="H286" t="str" cm="1">
        <f t="array" ref="H286:I286">IF(G286="","",_xlfn.TEXTSPLIT(G286,"\"))</f>
        <v>2</v>
      </c>
      <c r="I286" t="str">
        <v>WSLRW-LSL</v>
      </c>
      <c r="K286" t="str">
        <f>IFERROR(SEARCH(MAIN!$C$3,J286,1),"")</f>
        <v/>
      </c>
    </row>
    <row r="287" spans="2:11">
      <c r="B287" t="e">
        <v>#VALUE!</v>
      </c>
      <c r="C287" t="str">
        <f t="shared" si="7"/>
        <v/>
      </c>
      <c r="D287" t="str">
        <v>WSLRW-LSV-01|3|5\WSLRW-BV</v>
      </c>
      <c r="E287" t="str" cm="1">
        <f t="array" ref="E287:G287">IF(D287="","",_xlfn.TEXTSPLIT(D287,"|"))</f>
        <v>WSLRW-LSV-01</v>
      </c>
      <c r="F287" t="str">
        <v>3</v>
      </c>
      <c r="G287" t="str">
        <v>5\WSLRW-BV</v>
      </c>
      <c r="H287" t="str" cm="1">
        <f t="array" ref="H287:I287">IF(G287="","",_xlfn.TEXTSPLIT(G287,"\"))</f>
        <v>5</v>
      </c>
      <c r="I287" t="str">
        <v>WSLRW-BV</v>
      </c>
      <c r="K287" t="str">
        <f>IFERROR(SEARCH(MAIN!$C$3,J287,1),"")</f>
        <v/>
      </c>
    </row>
    <row r="288" spans="2:11">
      <c r="B288" t="e">
        <v>#VALUE!</v>
      </c>
      <c r="C288" t="str">
        <f t="shared" si="7"/>
        <v/>
      </c>
      <c r="D288" t="str">
        <v>WSLRW-LSV-01-RN|3|5\WSLRW-BV</v>
      </c>
      <c r="E288" t="str" cm="1">
        <f t="array" ref="E288:G288">IF(D288="","",_xlfn.TEXTSPLIT(D288,"|"))</f>
        <v>WSLRW-LSV-01-RN</v>
      </c>
      <c r="F288" t="str">
        <v>3</v>
      </c>
      <c r="G288" t="str">
        <v>5\WSLRW-BV</v>
      </c>
      <c r="H288" t="str" cm="1">
        <f t="array" ref="H288:I288">IF(G288="","",_xlfn.TEXTSPLIT(G288,"\"))</f>
        <v>5</v>
      </c>
      <c r="I288" t="str">
        <v>WSLRW-BV</v>
      </c>
      <c r="K288" t="str">
        <f>IFERROR(SEARCH(MAIN!$C$3,J288,1),"")</f>
        <v/>
      </c>
    </row>
    <row r="289" spans="2:11">
      <c r="B289" t="e">
        <v>#VALUE!</v>
      </c>
      <c r="C289" t="str">
        <f t="shared" si="7"/>
        <v/>
      </c>
      <c r="D289" t="str">
        <v>WSLRW-LSV-02|3|5\WSLRW-BV</v>
      </c>
      <c r="E289" t="str" cm="1">
        <f t="array" ref="E289:G289">IF(D289="","",_xlfn.TEXTSPLIT(D289,"|"))</f>
        <v>WSLRW-LSV-02</v>
      </c>
      <c r="F289" t="str">
        <v>3</v>
      </c>
      <c r="G289" t="str">
        <v>5\WSLRW-BV</v>
      </c>
      <c r="H289" t="str" cm="1">
        <f t="array" ref="H289:I289">IF(G289="","",_xlfn.TEXTSPLIT(G289,"\"))</f>
        <v>5</v>
      </c>
      <c r="I289" t="str">
        <v>WSLRW-BV</v>
      </c>
      <c r="K289" t="str">
        <f>IFERROR(SEARCH(MAIN!$C$3,J289,1),"")</f>
        <v/>
      </c>
    </row>
    <row r="290" spans="2:11">
      <c r="B290" t="e">
        <v>#VALUE!</v>
      </c>
      <c r="C290" t="str">
        <f t="shared" si="7"/>
        <v/>
      </c>
      <c r="D290" t="str">
        <v>WSLRW-MA-21|1|1\WSLRW-MA</v>
      </c>
      <c r="E290" t="str" cm="1">
        <f t="array" ref="E290:G290">IF(D290="","",_xlfn.TEXTSPLIT(D290,"|"))</f>
        <v>WSLRW-MA-21</v>
      </c>
      <c r="F290" t="str">
        <v>1</v>
      </c>
      <c r="G290" t="str">
        <v>1\WSLRW-MA</v>
      </c>
      <c r="H290" t="str" cm="1">
        <f t="array" ref="H290:I290">IF(G290="","",_xlfn.TEXTSPLIT(G290,"\"))</f>
        <v>1</v>
      </c>
      <c r="I290" t="str">
        <v>WSLRW-MA</v>
      </c>
      <c r="K290" t="str">
        <f>IFERROR(SEARCH(MAIN!$C$3,J290,1),"")</f>
        <v/>
      </c>
    </row>
    <row r="291" spans="2:11">
      <c r="B291" t="e">
        <v>#VALUE!</v>
      </c>
      <c r="C291" t="str">
        <f t="shared" si="7"/>
        <v/>
      </c>
      <c r="D291" t="str">
        <v>WSLRW-MA-21|1|2\WSLRW-MA</v>
      </c>
      <c r="E291" t="str" cm="1">
        <f t="array" ref="E291:G291">IF(D291="","",_xlfn.TEXTSPLIT(D291,"|"))</f>
        <v>WSLRW-MA-21</v>
      </c>
      <c r="F291" t="str">
        <v>1</v>
      </c>
      <c r="G291" t="str">
        <v>2\WSLRW-MA</v>
      </c>
      <c r="H291" t="str" cm="1">
        <f t="array" ref="H291:I291">IF(G291="","",_xlfn.TEXTSPLIT(G291,"\"))</f>
        <v>2</v>
      </c>
      <c r="I291" t="str">
        <v>WSLRW-MA</v>
      </c>
      <c r="K291" t="str">
        <f>IFERROR(SEARCH(MAIN!$C$3,J291,1),"")</f>
        <v/>
      </c>
    </row>
    <row r="292" spans="2:11">
      <c r="B292" t="str">
        <v>STHM-MBIO-4AI4DI4RL-NR|na|1.1\MBRTU-MBIO</v>
      </c>
      <c r="C292" t="str">
        <f t="shared" si="7"/>
        <v>STHM-MBIO-4AI4DI4RL-NR|na|1.1\MBRTU-MBIO</v>
      </c>
      <c r="D292" t="str">
        <v>WSLRW-MA-22|1|1\WSLRW-MA</v>
      </c>
      <c r="E292" t="str" cm="1">
        <f t="array" ref="E292:G292">IF(D292="","",_xlfn.TEXTSPLIT(D292,"|"))</f>
        <v>WSLRW-MA-22</v>
      </c>
      <c r="F292" t="str">
        <v>1</v>
      </c>
      <c r="G292" t="str">
        <v>1\WSLRW-MA</v>
      </c>
      <c r="H292" t="str" cm="1">
        <f t="array" ref="H292:I292">IF(G292="","",_xlfn.TEXTSPLIT(G292,"\"))</f>
        <v>1</v>
      </c>
      <c r="I292" t="str">
        <v>WSLRW-MA</v>
      </c>
      <c r="K292" t="str">
        <f>IFERROR(SEARCH(MAIN!$C$3,J292,1),"")</f>
        <v/>
      </c>
    </row>
    <row r="293" spans="2:11">
      <c r="B293" t="str">
        <v>LFC128-2|NA|1.2\MBRTU-LFC128</v>
      </c>
      <c r="C293" t="str">
        <f t="shared" si="7"/>
        <v>LFC128-2|NA|1.2\MBRTU-LFC128</v>
      </c>
      <c r="D293" t="str">
        <v>WSLRW-MA-22|1|2\WSLRW-MA</v>
      </c>
      <c r="E293" t="str" cm="1">
        <f t="array" ref="E293:G293">IF(D293="","",_xlfn.TEXTSPLIT(D293,"|"))</f>
        <v>WSLRW-MA-22</v>
      </c>
      <c r="F293" t="str">
        <v>1</v>
      </c>
      <c r="G293" t="str">
        <v>2\WSLRW-MA</v>
      </c>
      <c r="H293" t="str" cm="1">
        <f t="array" ref="H293:I293">IF(G293="","",_xlfn.TEXTSPLIT(G293,"\"))</f>
        <v>2</v>
      </c>
      <c r="I293" t="str">
        <v>WSLRW-MA</v>
      </c>
      <c r="K293" t="str">
        <f>IFERROR(SEARCH(MAIN!$C$3,J293,1),"")</f>
        <v/>
      </c>
    </row>
    <row r="294" spans="2:11">
      <c r="B294" t="str">
        <v>STHM-MBIO-4AI4DI|NA|2.1\MBRTU-MBIO</v>
      </c>
      <c r="C294" t="str">
        <f t="shared" si="7"/>
        <v>STHM-MBIO-4AI4DI|NA|2.1\MBRTU-MBIO</v>
      </c>
      <c r="D294" t="str">
        <v>WSLRW-MB485-01|2|3\WSLRW-MB485</v>
      </c>
      <c r="E294" t="str" cm="1">
        <f t="array" ref="E294:G294">IF(D294="","",_xlfn.TEXTSPLIT(D294,"|"))</f>
        <v>WSLRW-MB485-01</v>
      </c>
      <c r="F294" t="str">
        <v>2</v>
      </c>
      <c r="G294" t="str">
        <v>3\WSLRW-MB485</v>
      </c>
      <c r="H294" t="str" cm="1">
        <f t="array" ref="H294:I294">IF(G294="","",_xlfn.TEXTSPLIT(G294,"\"))</f>
        <v>3</v>
      </c>
      <c r="I294" t="str">
        <v>WSLRW-MB485</v>
      </c>
      <c r="K294" t="str">
        <f>IFERROR(SEARCH(MAIN!$C$3,J294,1),"")</f>
        <v/>
      </c>
    </row>
    <row r="295" spans="2:11">
      <c r="B295" t="str">
        <v>MBRTU-PPS-VLOG-050|NA|7\MBRTU-PPS</v>
      </c>
      <c r="C295" t="str">
        <f t="shared" si="7"/>
        <v>MBRTU-PPS-VLOG-050|NA|7\MBRTU-PPS</v>
      </c>
      <c r="D295" t="str">
        <v>WSLRW-MB485-01|2|4\WSLRW-MB485</v>
      </c>
      <c r="E295" t="str" cm="1">
        <f t="array" ref="E295:G295">IF(D295="","",_xlfn.TEXTSPLIT(D295,"|"))</f>
        <v>WSLRW-MB485-01</v>
      </c>
      <c r="F295" t="str">
        <v>2</v>
      </c>
      <c r="G295" t="str">
        <v>4\WSLRW-MB485</v>
      </c>
      <c r="H295" t="str" cm="1">
        <f t="array" ref="H295:I295">IF(G295="","",_xlfn.TEXTSPLIT(G295,"\"))</f>
        <v>4</v>
      </c>
      <c r="I295" t="str">
        <v>WSLRW-MB485</v>
      </c>
      <c r="K295" t="str">
        <f>IFERROR(SEARCH(MAIN!$C$3,J295,1),"")</f>
        <v/>
      </c>
    </row>
    <row r="296" spans="2:11">
      <c r="B296" t="str">
        <v>MBRTU-ATE-01|NA|7\MBRTU-ATE</v>
      </c>
      <c r="C296" t="str">
        <f t="shared" si="7"/>
        <v>MBRTU-ATE-01|NA|7\MBRTU-ATE</v>
      </c>
      <c r="D296" t="str">
        <v>WSLRW-MBUW-01|1|1\WSLRW-MBUW</v>
      </c>
      <c r="E296" t="str" cm="1">
        <f t="array" ref="E296:G296">IF(D296="","",_xlfn.TEXTSPLIT(D296,"|"))</f>
        <v>WSLRW-MBUW-01</v>
      </c>
      <c r="F296" t="str">
        <v>1</v>
      </c>
      <c r="G296" t="str">
        <v>1\WSLRW-MBUW</v>
      </c>
      <c r="H296" t="str" cm="1">
        <f t="array" ref="H296:I296">IF(G296="","",_xlfn.TEXTSPLIT(G296,"\"))</f>
        <v>1</v>
      </c>
      <c r="I296" t="str">
        <v>WSLRW-MBUW</v>
      </c>
      <c r="K296" t="str">
        <f>IFERROR(SEARCH(MAIN!$C$3,J296,1),"")</f>
        <v/>
      </c>
    </row>
    <row r="297" spans="2:11">
      <c r="B297" t="str">
        <v>MBRTU-ATH-11|NA|7\MBRTU-ATH</v>
      </c>
      <c r="C297" t="str">
        <f t="shared" si="7"/>
        <v>MBRTU-ATH-11|NA|7\MBRTU-ATH</v>
      </c>
      <c r="D297" t="str">
        <v>WSLRW-PH100-PT100|1|1\WSLRW-PH100</v>
      </c>
      <c r="E297" t="str" cm="1">
        <f t="array" ref="E297:G297">IF(D297="","",_xlfn.TEXTSPLIT(D297,"|"))</f>
        <v>WSLRW-PH100-PT100</v>
      </c>
      <c r="F297" t="str">
        <v>1</v>
      </c>
      <c r="G297" t="str">
        <v>1\WSLRW-PH100</v>
      </c>
      <c r="H297" t="str" cm="1">
        <f t="array" ref="H297:I297">IF(G297="","",_xlfn.TEXTSPLIT(G297,"\"))</f>
        <v>1</v>
      </c>
      <c r="I297" t="str">
        <v>WSLRW-PH100</v>
      </c>
      <c r="K297" t="str">
        <f>IFERROR(SEARCH(MAIN!$C$3,J297,1),"")</f>
        <v/>
      </c>
    </row>
    <row r="298" spans="2:11">
      <c r="B298" t="str">
        <v>NA|NA|7\MBRTU-ADP</v>
      </c>
      <c r="C298" t="str">
        <f t="shared" si="7"/>
        <v>NA|NA|7\MBRTU-ADP</v>
      </c>
      <c r="D298" t="str">
        <v>WSLRW-PPS-G050-01|2|2\WSLRW-PPS</v>
      </c>
      <c r="E298" t="str" cm="1">
        <f t="array" ref="E298:G298">IF(D298="","",_xlfn.TEXTSPLIT(D298,"|"))</f>
        <v>WSLRW-PPS-G050-01</v>
      </c>
      <c r="F298" t="str">
        <v>2</v>
      </c>
      <c r="G298" t="str">
        <v>2\WSLRW-PPS</v>
      </c>
      <c r="H298" t="str" cm="1">
        <f t="array" ref="H298:I298">IF(G298="","",_xlfn.TEXTSPLIT(G298,"\"))</f>
        <v>2</v>
      </c>
      <c r="I298" t="str">
        <v>WSLRW-PPS</v>
      </c>
      <c r="K298" t="str">
        <f>IFERROR(SEARCH(MAIN!$C$3,J298,1),"")</f>
        <v/>
      </c>
    </row>
    <row r="299" spans="2:11">
      <c r="B299" t="str">
        <v>NA|NA|7\MBRTU-ORP</v>
      </c>
      <c r="C299" t="str">
        <f t="shared" si="7"/>
        <v>NA|NA|7\MBRTU-ORP</v>
      </c>
      <c r="D299" t="str">
        <v>WSLRW-PPS-G050-01|2|3\WSLRW-PPS</v>
      </c>
      <c r="E299" t="str" cm="1">
        <f t="array" ref="E299:G299">IF(D299="","",_xlfn.TEXTSPLIT(D299,"|"))</f>
        <v>WSLRW-PPS-G050-01</v>
      </c>
      <c r="F299" t="str">
        <v>2</v>
      </c>
      <c r="G299" t="str">
        <v>3\WSLRW-PPS</v>
      </c>
      <c r="H299" t="str" cm="1">
        <f t="array" ref="H299:I299">IF(G299="","",_xlfn.TEXTSPLIT(G299,"\"))</f>
        <v>3</v>
      </c>
      <c r="I299" t="str">
        <v>WSLRW-PPS</v>
      </c>
      <c r="K299" t="str">
        <f>IFERROR(SEARCH(MAIN!$C$3,J299,1),"")</f>
        <v/>
      </c>
    </row>
    <row r="300" spans="2:11">
      <c r="B300" t="str">
        <v>NA|NA|7\MBRTU-PT100</v>
      </c>
      <c r="C300" t="str">
        <f t="shared" si="7"/>
        <v>NA|NA|7\MBRTU-PT100</v>
      </c>
      <c r="D300" t="str">
        <v>WSLRW-PPS-G100-03|2|2\WSLRW-PPS</v>
      </c>
      <c r="E300" t="str" cm="1">
        <f t="array" ref="E300:G300">IF(D300="","",_xlfn.TEXTSPLIT(D300,"|"))</f>
        <v>WSLRW-PPS-G100-03</v>
      </c>
      <c r="F300" t="str">
        <v>2</v>
      </c>
      <c r="G300" t="str">
        <v>2\WSLRW-PPS</v>
      </c>
      <c r="H300" t="str" cm="1">
        <f t="array" ref="H300:I300">IF(G300="","",_xlfn.TEXTSPLIT(G300,"\"))</f>
        <v>2</v>
      </c>
      <c r="I300" t="str">
        <v>WSLRW-PPS</v>
      </c>
      <c r="K300" t="str">
        <f>IFERROR(SEARCH(MAIN!$C$3,J300,1),"")</f>
        <v/>
      </c>
    </row>
    <row r="301" spans="2:11">
      <c r="B301" t="str">
        <v>NA|NA|7\MBRTU-PH</v>
      </c>
      <c r="C301" t="str">
        <f t="shared" si="7"/>
        <v>NA|NA|7\MBRTU-PH</v>
      </c>
      <c r="D301" t="str">
        <v>WSLRW-PPS-G100-03|2|3\WSLRW-PPS</v>
      </c>
      <c r="E301" t="str" cm="1">
        <f t="array" ref="E301:G301">IF(D301="","",_xlfn.TEXTSPLIT(D301,"|"))</f>
        <v>WSLRW-PPS-G100-03</v>
      </c>
      <c r="F301" t="str">
        <v>2</v>
      </c>
      <c r="G301" t="str">
        <v>3\WSLRW-PPS</v>
      </c>
      <c r="H301" t="str" cm="1">
        <f t="array" ref="H301:I301">IF(G301="","",_xlfn.TEXTSPLIT(G301,"\"))</f>
        <v>3</v>
      </c>
      <c r="I301" t="str">
        <v>WSLRW-PPS</v>
      </c>
      <c r="K301" t="str">
        <f>IFERROR(SEARCH(MAIN!$C$3,J301,1),"")</f>
        <v/>
      </c>
    </row>
    <row r="302" spans="2:11">
      <c r="B302" t="str">
        <v>WS433-CL-04|2.5|2\MBRTU-CL</v>
      </c>
      <c r="C302" t="str">
        <f t="shared" si="7"/>
        <v>WS433-CL-04|2.5|2\MBRTU-CL</v>
      </c>
      <c r="D302" t="str">
        <v>WSLRW-PPS-G10-02|2|2\WSLRW-PPS</v>
      </c>
      <c r="E302" t="str" cm="1">
        <f t="array" ref="E302:G302">IF(D302="","",_xlfn.TEXTSPLIT(D302,"|"))</f>
        <v>WSLRW-PPS-G10-02</v>
      </c>
      <c r="F302" t="str">
        <v>2</v>
      </c>
      <c r="G302" t="str">
        <v>2\WSLRW-PPS</v>
      </c>
      <c r="H302" t="str" cm="1">
        <f t="array" ref="H302:I302">IF(G302="","",_xlfn.TEXTSPLIT(G302,"\"))</f>
        <v>2</v>
      </c>
      <c r="I302" t="str">
        <v>WSLRW-PPS</v>
      </c>
      <c r="K302" t="str">
        <f>IFERROR(SEARCH(MAIN!$C$3,J302,1),"")</f>
        <v/>
      </c>
    </row>
    <row r="303" spans="2:11">
      <c r="B303" t="str">
        <v>CAP10CNR1000F|NA|2\MBRTU-CAP10CN</v>
      </c>
      <c r="C303" t="str">
        <f t="shared" si="7"/>
        <v>CAP10CNR1000F|NA|2\MBRTU-CAP10CN</v>
      </c>
      <c r="D303" t="str">
        <v>WSLRW-PPS-G10-02|2|3\WSLRW-PPS</v>
      </c>
      <c r="E303" t="str" cm="1">
        <f t="array" ref="E303:G303">IF(D303="","",_xlfn.TEXTSPLIT(D303,"|"))</f>
        <v>WSLRW-PPS-G10-02</v>
      </c>
      <c r="F303" t="str">
        <v>2</v>
      </c>
      <c r="G303" t="str">
        <v>3\WSLRW-PPS</v>
      </c>
      <c r="H303" t="str" cm="1">
        <f t="array" ref="H303:I303">IF(G303="","",_xlfn.TEXTSPLIT(G303,"\"))</f>
        <v>3</v>
      </c>
      <c r="I303" t="str">
        <v>WSLRW-PPS</v>
      </c>
      <c r="K303" t="str">
        <f>IFERROR(SEARCH(MAIN!$C$3,J303,1),"")</f>
        <v/>
      </c>
    </row>
    <row r="304" spans="2:11">
      <c r="B304" t="str">
        <v>STHM-MBIO-8DI8RL|1|1\MBRTU-MBIO</v>
      </c>
      <c r="C304" t="str">
        <f t="shared" si="7"/>
        <v>STHM-MBIO-8DI8RL|1|1\MBRTU-MBIO</v>
      </c>
      <c r="D304" t="str">
        <v>WSLRW-PPS-G10-04|2|3\WSLRW-PPS</v>
      </c>
      <c r="E304" t="str" cm="1">
        <f t="array" ref="E304:G304">IF(D304="","",_xlfn.TEXTSPLIT(D304,"|"))</f>
        <v>WSLRW-PPS-G10-04</v>
      </c>
      <c r="F304" t="str">
        <v>2</v>
      </c>
      <c r="G304" t="str">
        <v>3\WSLRW-PPS</v>
      </c>
      <c r="H304" t="str" cm="1">
        <f t="array" ref="H304:I304">IF(G304="","",_xlfn.TEXTSPLIT(G304,"\"))</f>
        <v>3</v>
      </c>
      <c r="I304" t="str">
        <v>WSLRW-PPS</v>
      </c>
      <c r="K304" t="str">
        <f>IFERROR(SEARCH(MAIN!$C$3,J304,1),"")</f>
        <v/>
      </c>
    </row>
    <row r="305" spans="2:11">
      <c r="B305" t="str">
        <v>STHM-MBIO-4AI4DI4RL-NR|NA|2.4\MBRTU-MBIO</v>
      </c>
      <c r="C305" t="str">
        <f t="shared" si="7"/>
        <v>STHM-MBIO-4AI4DI4RL-NR|NA|2.4\MBRTU-MBIO</v>
      </c>
      <c r="D305" t="str">
        <v>WSLRW-PPS-G1-02|2|3\WSLRW-PPS</v>
      </c>
      <c r="E305" t="str" cm="1">
        <f t="array" ref="E305:G305">IF(D305="","",_xlfn.TEXTSPLIT(D305,"|"))</f>
        <v>WSLRW-PPS-G1-02</v>
      </c>
      <c r="F305" t="str">
        <v>2</v>
      </c>
      <c r="G305" t="str">
        <v>3\WSLRW-PPS</v>
      </c>
      <c r="H305" t="str" cm="1">
        <f t="array" ref="H305:I305">IF(G305="","",_xlfn.TEXTSPLIT(G305,"\"))</f>
        <v>3</v>
      </c>
      <c r="I305" t="str">
        <v>WSLRW-PPS</v>
      </c>
      <c r="K305" t="str">
        <f>IFERROR(SEARCH(MAIN!$C$3,J305,1),"")</f>
        <v/>
      </c>
    </row>
    <row r="306" spans="2:11">
      <c r="B306" t="str">
        <v>MBRTU-UW-1|1|1\MBRTU-UW</v>
      </c>
      <c r="C306" t="str">
        <f t="shared" si="7"/>
        <v>MBRTU-UW-1|1|1\MBRTU-UW</v>
      </c>
      <c r="D306" t="str">
        <v>WSLRW-PPS-G1-03|2|3\WSLRW-PPS</v>
      </c>
      <c r="E306" t="str" cm="1">
        <f t="array" ref="E306:G306">IF(D306="","",_xlfn.TEXTSPLIT(D306,"|"))</f>
        <v>WSLRW-PPS-G1-03</v>
      </c>
      <c r="F306" t="str">
        <v>2</v>
      </c>
      <c r="G306" t="str">
        <v>3\WSLRW-PPS</v>
      </c>
      <c r="H306" t="str" cm="1">
        <f t="array" ref="H306:I306">IF(G306="","",_xlfn.TEXTSPLIT(G306,"\"))</f>
        <v>3</v>
      </c>
      <c r="I306" t="str">
        <v>WSLRW-PPS</v>
      </c>
      <c r="K306" t="str">
        <f>IFERROR(SEARCH(MAIN!$C$3,J306,1),"")</f>
        <v/>
      </c>
    </row>
    <row r="307" spans="2:11">
      <c r="B307" t="str">
        <v>MBRTU-MINIELCOR|1|1\MBRTU-MINIELCOR</v>
      </c>
      <c r="C307" t="str">
        <f t="shared" si="7"/>
        <v>MBRTU-MINIELCOR|1|1\MBRTU-MINIELCOR</v>
      </c>
      <c r="D307" t="str">
        <v>WSLRW-PPS-G20-02|2|2\WSLRW-PPS</v>
      </c>
      <c r="E307" t="str" cm="1">
        <f t="array" ref="E307:G307">IF(D307="","",_xlfn.TEXTSPLIT(D307,"|"))</f>
        <v>WSLRW-PPS-G20-02</v>
      </c>
      <c r="F307" t="str">
        <v>2</v>
      </c>
      <c r="G307" t="str">
        <v>2\WSLRW-PPS</v>
      </c>
      <c r="H307" t="str" cm="1">
        <f t="array" ref="H307:I307">IF(G307="","",_xlfn.TEXTSPLIT(G307,"\"))</f>
        <v>2</v>
      </c>
      <c r="I307" t="str">
        <v>WSLRW-PPS</v>
      </c>
      <c r="K307" t="str">
        <f>IFERROR(SEARCH(MAIN!$C$3,J307,1),"")</f>
        <v/>
      </c>
    </row>
    <row r="308" spans="2:11">
      <c r="B308" t="str">
        <v>STHC-ISG02DB-2DI|2|8\MBRTU-STHC</v>
      </c>
      <c r="C308" t="str">
        <f t="shared" si="7"/>
        <v>STHC-ISG02DB-2DI|2|8\MBRTU-STHC</v>
      </c>
      <c r="D308" t="str">
        <v>WSLRW-PPS-G20-02|2|3\WSLRW-PPS</v>
      </c>
      <c r="E308" t="str" cm="1">
        <f t="array" ref="E308:G308">IF(D308="","",_xlfn.TEXTSPLIT(D308,"|"))</f>
        <v>WSLRW-PPS-G20-02</v>
      </c>
      <c r="F308" t="str">
        <v>2</v>
      </c>
      <c r="G308" t="str">
        <v>3\WSLRW-PPS</v>
      </c>
      <c r="H308" t="str" cm="1">
        <f t="array" ref="H308:I308">IF(G308="","",_xlfn.TEXTSPLIT(G308,"\"))</f>
        <v>3</v>
      </c>
      <c r="I308" t="str">
        <v>WSLRW-PPS</v>
      </c>
      <c r="K308" t="str">
        <f>IFERROR(SEARCH(MAIN!$C$3,J308,1),"")</f>
        <v/>
      </c>
    </row>
    <row r="309" spans="2:11">
      <c r="B309" t="str">
        <v>MBRTU-PM710-1|1|1\MBRTU-PM710</v>
      </c>
      <c r="C309" t="str">
        <f t="shared" si="7"/>
        <v>MBRTU-PM710-1|1|1\MBRTU-PM710</v>
      </c>
      <c r="D309" t="str">
        <v>WSLRW-PPS-G250-03|2|2\WSLRW-PPS</v>
      </c>
      <c r="E309" t="str" cm="1">
        <f t="array" ref="E309:G309">IF(D309="","",_xlfn.TEXTSPLIT(D309,"|"))</f>
        <v>WSLRW-PPS-G250-03</v>
      </c>
      <c r="F309" t="str">
        <v>2</v>
      </c>
      <c r="G309" t="str">
        <v>2\WSLRW-PPS</v>
      </c>
      <c r="H309" t="str" cm="1">
        <f t="array" ref="H309:I309">IF(G309="","",_xlfn.TEXTSPLIT(G309,"\"))</f>
        <v>2</v>
      </c>
      <c r="I309" t="str">
        <v>WSLRW-PPS</v>
      </c>
      <c r="K309" t="str">
        <f>IFERROR(SEARCH(MAIN!$C$3,J309,1),"")</f>
        <v/>
      </c>
    </row>
    <row r="310" spans="2:11">
      <c r="B310" t="str">
        <v>MBRTU-MFM384RC-01|1|1\MBRTU-MFM384RC</v>
      </c>
      <c r="C310" t="str">
        <f t="shared" si="7"/>
        <v>MBRTU-MFM384RC-01|1|1\MBRTU-MFM384RC</v>
      </c>
      <c r="D310" t="str">
        <v>WSLRW-PPS-G250-03|2|3\WSLRW-PPS</v>
      </c>
      <c r="E310" t="str" cm="1">
        <f t="array" ref="E310:G310">IF(D310="","",_xlfn.TEXTSPLIT(D310,"|"))</f>
        <v>WSLRW-PPS-G250-03</v>
      </c>
      <c r="F310" t="str">
        <v>2</v>
      </c>
      <c r="G310" t="str">
        <v>3\WSLRW-PPS</v>
      </c>
      <c r="H310" t="str" cm="1">
        <f t="array" ref="H310:I310">IF(G310="","",_xlfn.TEXTSPLIT(G310,"\"))</f>
        <v>3</v>
      </c>
      <c r="I310" t="str">
        <v>WSLRW-PPS</v>
      </c>
      <c r="K310" t="str">
        <f>IFERROR(SEARCH(MAIN!$C$3,J310,1),"")</f>
        <v/>
      </c>
    </row>
    <row r="311" spans="2:11">
      <c r="B311" t="str">
        <v>MBRTU-ND31LITE-01|1|1\MBRTU-ND31LITE</v>
      </c>
      <c r="C311" t="str">
        <f t="shared" si="7"/>
        <v>MBRTU-ND31LITE-01|1|1\MBRTU-ND31LITE</v>
      </c>
      <c r="D311" t="str">
        <v>WSLRW-PPS-G400-03|2|2\WSLRW-PPS</v>
      </c>
      <c r="E311" t="str" cm="1">
        <f t="array" ref="E311:G311">IF(D311="","",_xlfn.TEXTSPLIT(D311,"|"))</f>
        <v>WSLRW-PPS-G400-03</v>
      </c>
      <c r="F311" t="str">
        <v>2</v>
      </c>
      <c r="G311" t="str">
        <v>2\WSLRW-PPS</v>
      </c>
      <c r="H311" t="str" cm="1">
        <f t="array" ref="H311:I311">IF(G311="","",_xlfn.TEXTSPLIT(G311,"\"))</f>
        <v>2</v>
      </c>
      <c r="I311" t="str">
        <v>WSLRW-PPS</v>
      </c>
      <c r="K311" t="str">
        <f>IFERROR(SEARCH(MAIN!$C$3,J311,1),"")</f>
        <v/>
      </c>
    </row>
    <row r="312" spans="2:11">
      <c r="B312" t="e">
        <v>#VALUE!</v>
      </c>
      <c r="C312" t="str">
        <f t="shared" si="7"/>
        <v/>
      </c>
      <c r="D312" t="str">
        <v>WSLRW-PPS-G400-03|2|3\WSLRW-PPS</v>
      </c>
      <c r="E312" t="str" cm="1">
        <f t="array" ref="E312:G312">IF(D312="","",_xlfn.TEXTSPLIT(D312,"|"))</f>
        <v>WSLRW-PPS-G400-03</v>
      </c>
      <c r="F312" t="str">
        <v>2</v>
      </c>
      <c r="G312" t="str">
        <v>3\WSLRW-PPS</v>
      </c>
      <c r="H312" t="str" cm="1">
        <f t="array" ref="H312:I312">IF(G312="","",_xlfn.TEXTSPLIT(G312,"\"))</f>
        <v>3</v>
      </c>
      <c r="I312" t="str">
        <v>WSLRW-PPS</v>
      </c>
      <c r="K312" t="str">
        <f>IFERROR(SEARCH(MAIN!$C$3,J312,1),"")</f>
        <v/>
      </c>
    </row>
    <row r="313" spans="2:11">
      <c r="B313" t="e">
        <v>#VALUE!</v>
      </c>
      <c r="C313" t="str">
        <f t="shared" si="7"/>
        <v/>
      </c>
      <c r="D313" t="str">
        <v>WSLRW-PPS-G40-02|2|2\WSLRW-PPS</v>
      </c>
      <c r="E313" t="str" cm="1">
        <f t="array" ref="E313:G313">IF(D313="","",_xlfn.TEXTSPLIT(D313,"|"))</f>
        <v>WSLRW-PPS-G40-02</v>
      </c>
      <c r="F313" t="str">
        <v>2</v>
      </c>
      <c r="G313" t="str">
        <v>2\WSLRW-PPS</v>
      </c>
      <c r="H313" t="str" cm="1">
        <f t="array" ref="H313:I313">IF(G313="","",_xlfn.TEXTSPLIT(G313,"\"))</f>
        <v>2</v>
      </c>
      <c r="I313" t="str">
        <v>WSLRW-PPS</v>
      </c>
      <c r="K313" t="str">
        <f>IFERROR(SEARCH(MAIN!$C$3,J313,1),"")</f>
        <v/>
      </c>
    </row>
    <row r="314" spans="2:11">
      <c r="B314" t="e">
        <v>#VALUE!</v>
      </c>
      <c r="C314" t="str">
        <f t="shared" si="7"/>
        <v/>
      </c>
      <c r="D314" t="str">
        <v>WSLRW-PPS-G40-02|2|3\WSLRW-PPS</v>
      </c>
      <c r="E314" t="str" cm="1">
        <f t="array" ref="E314:G314">IF(D314="","",_xlfn.TEXTSPLIT(D314,"|"))</f>
        <v>WSLRW-PPS-G40-02</v>
      </c>
      <c r="F314" t="str">
        <v>2</v>
      </c>
      <c r="G314" t="str">
        <v>3\WSLRW-PPS</v>
      </c>
      <c r="H314" t="str" cm="1">
        <f t="array" ref="H314:I314">IF(G314="","",_xlfn.TEXTSPLIT(G314,"\"))</f>
        <v>3</v>
      </c>
      <c r="I314" t="str">
        <v>WSLRW-PPS</v>
      </c>
      <c r="K314" t="str">
        <f>IFERROR(SEARCH(MAIN!$C$3,J314,1),"")</f>
        <v/>
      </c>
    </row>
    <row r="315" spans="2:11">
      <c r="B315" t="e">
        <v>#VALUE!</v>
      </c>
      <c r="C315" t="str">
        <f t="shared" si="7"/>
        <v/>
      </c>
      <c r="D315" t="str">
        <v>WSLRW-PPS-G70-03|2|2\WSLRW-PPS</v>
      </c>
      <c r="E315" t="str" cm="1">
        <f t="array" ref="E315:G315">IF(D315="","",_xlfn.TEXTSPLIT(D315,"|"))</f>
        <v>WSLRW-PPS-G70-03</v>
      </c>
      <c r="F315" t="str">
        <v>2</v>
      </c>
      <c r="G315" t="str">
        <v>2\WSLRW-PPS</v>
      </c>
      <c r="H315" t="str" cm="1">
        <f t="array" ref="H315:I315">IF(G315="","",_xlfn.TEXTSPLIT(G315,"\"))</f>
        <v>2</v>
      </c>
      <c r="I315" t="str">
        <v>WSLRW-PPS</v>
      </c>
      <c r="K315" t="str">
        <f>IFERROR(SEARCH(MAIN!$C$3,J315,1),"")</f>
        <v/>
      </c>
    </row>
    <row r="316" spans="2:11">
      <c r="B316" t="e">
        <v>#VALUE!</v>
      </c>
      <c r="C316" t="str">
        <f t="shared" si="7"/>
        <v/>
      </c>
      <c r="D316" t="str">
        <v>WSLRW-PPS-G70-03|2|3\WSLRW-PPS</v>
      </c>
      <c r="E316" t="str" cm="1">
        <f t="array" ref="E316:G316">IF(D316="","",_xlfn.TEXTSPLIT(D316,"|"))</f>
        <v>WSLRW-PPS-G70-03</v>
      </c>
      <c r="F316" t="str">
        <v>2</v>
      </c>
      <c r="G316" t="str">
        <v>3\WSLRW-PPS</v>
      </c>
      <c r="H316" t="str" cm="1">
        <f t="array" ref="H316:I316">IF(G316="","",_xlfn.TEXTSPLIT(G316,"\"))</f>
        <v>3</v>
      </c>
      <c r="I316" t="str">
        <v>WSLRW-PPS</v>
      </c>
      <c r="K316" t="str">
        <f>IFERROR(SEARCH(MAIN!$C$3,J316,1),"")</f>
        <v/>
      </c>
    </row>
    <row r="317" spans="2:11">
      <c r="B317" t="e">
        <v>#VALUE!</v>
      </c>
      <c r="C317" t="str">
        <f t="shared" si="7"/>
        <v/>
      </c>
      <c r="D317" t="str">
        <v>WSLRW-PT100-01|1|1\WSLRW-PT100</v>
      </c>
      <c r="E317" t="str" cm="1">
        <f t="array" ref="E317:G317">IF(D317="","",_xlfn.TEXTSPLIT(D317,"|"))</f>
        <v>WSLRW-PT100-01</v>
      </c>
      <c r="F317" t="str">
        <v>1</v>
      </c>
      <c r="G317" t="str">
        <v>1\WSLRW-PT100</v>
      </c>
      <c r="H317" t="str" cm="1">
        <f t="array" ref="H317:I317">IF(G317="","",_xlfn.TEXTSPLIT(G317,"\"))</f>
        <v>1</v>
      </c>
      <c r="I317" t="str">
        <v>WSLRW-PT100</v>
      </c>
      <c r="K317" t="str">
        <f>IFERROR(SEARCH(MAIN!$C$3,J317,1),"")</f>
        <v/>
      </c>
    </row>
    <row r="318" spans="2:11">
      <c r="B318" t="e">
        <v>#VALUE!</v>
      </c>
      <c r="C318" t="str">
        <f t="shared" si="7"/>
        <v/>
      </c>
      <c r="D318" t="str">
        <v>WSLRW-PT100-01|1|2\WSLRW-PT100</v>
      </c>
      <c r="E318" t="str" cm="1">
        <f t="array" ref="E318:G318">IF(D318="","",_xlfn.TEXTSPLIT(D318,"|"))</f>
        <v>WSLRW-PT100-01</v>
      </c>
      <c r="F318" t="str">
        <v>1</v>
      </c>
      <c r="G318" t="str">
        <v>2\WSLRW-PT100</v>
      </c>
      <c r="H318" t="str" cm="1">
        <f t="array" ref="H318:I318">IF(G318="","",_xlfn.TEXTSPLIT(G318,"\"))</f>
        <v>2</v>
      </c>
      <c r="I318" t="str">
        <v>WSLRW-PT100</v>
      </c>
      <c r="K318" t="str">
        <f>IFERROR(SEARCH(MAIN!$C$3,J318,1),"")</f>
        <v/>
      </c>
    </row>
    <row r="319" spans="2:11">
      <c r="B319" t="e">
        <v>#VALUE!</v>
      </c>
      <c r="C319" t="str">
        <f t="shared" si="7"/>
        <v/>
      </c>
      <c r="D319" t="str">
        <v>WSLRW-PT100-02|1|1\WSLRW-PT100</v>
      </c>
      <c r="E319" t="str" cm="1">
        <f t="array" ref="E319:G319">IF(D319="","",_xlfn.TEXTSPLIT(D319,"|"))</f>
        <v>WSLRW-PT100-02</v>
      </c>
      <c r="F319" t="str">
        <v>1</v>
      </c>
      <c r="G319" t="str">
        <v>1\WSLRW-PT100</v>
      </c>
      <c r="H319" t="str" cm="1">
        <f t="array" ref="H319:I319">IF(G319="","",_xlfn.TEXTSPLIT(G319,"\"))</f>
        <v>1</v>
      </c>
      <c r="I319" t="str">
        <v>WSLRW-PT100</v>
      </c>
      <c r="K319" t="str">
        <f>IFERROR(SEARCH(MAIN!$C$3,J319,1),"")</f>
        <v/>
      </c>
    </row>
    <row r="320" spans="2:11">
      <c r="B320" t="e">
        <v>#VALUE!</v>
      </c>
      <c r="C320" t="str">
        <f t="shared" si="7"/>
        <v/>
      </c>
      <c r="D320" t="str">
        <v>WSLRW-PT100-02|1|2\WSLRW-PT100</v>
      </c>
      <c r="E320" t="str" cm="1">
        <f t="array" ref="E320:G320">IF(D320="","",_xlfn.TEXTSPLIT(D320,"|"))</f>
        <v>WSLRW-PT100-02</v>
      </c>
      <c r="F320" t="str">
        <v>1</v>
      </c>
      <c r="G320" t="str">
        <v>2\WSLRW-PT100</v>
      </c>
      <c r="H320" t="str" cm="1">
        <f t="array" ref="H320:I320">IF(G320="","",_xlfn.TEXTSPLIT(G320,"\"))</f>
        <v>2</v>
      </c>
      <c r="I320" t="str">
        <v>WSLRW-PT100</v>
      </c>
      <c r="K320" t="str">
        <f>IFERROR(SEARCH(MAIN!$C$3,J320,1),"")</f>
        <v/>
      </c>
    </row>
    <row r="321" spans="2:11">
      <c r="B321" t="e">
        <v>#VALUE!</v>
      </c>
      <c r="C321" t="str">
        <f t="shared" si="7"/>
        <v/>
      </c>
      <c r="D321" t="str">
        <v>WSLRW-RDW-01-XA|1|1\WSLRW-RDW</v>
      </c>
      <c r="E321" t="str" cm="1">
        <f t="array" ref="E321:G321">IF(D321="","",_xlfn.TEXTSPLIT(D321,"|"))</f>
        <v>WSLRW-RDW-01-XA</v>
      </c>
      <c r="F321" t="str">
        <v>1</v>
      </c>
      <c r="G321" t="str">
        <v>1\WSLRW-RDW</v>
      </c>
      <c r="H321" t="str" cm="1">
        <f t="array" ref="H321:I321">IF(G321="","",_xlfn.TEXTSPLIT(G321,"\"))</f>
        <v>1</v>
      </c>
      <c r="I321" t="str">
        <v>WSLRW-RDW</v>
      </c>
      <c r="K321" t="str">
        <f>IFERROR(SEARCH(MAIN!$C$3,J321,1),"")</f>
        <v/>
      </c>
    </row>
    <row r="322" spans="2:11">
      <c r="B322" t="e">
        <v>#VALUE!</v>
      </c>
      <c r="C322" t="str">
        <f t="shared" si="7"/>
        <v/>
      </c>
      <c r="D322" t="str">
        <v>WSLRW-RDW-02-XA|1|1\WSLRW-RDW</v>
      </c>
      <c r="E322" t="str" cm="1">
        <f t="array" ref="E322:G322">IF(D322="","",_xlfn.TEXTSPLIT(D322,"|"))</f>
        <v>WSLRW-RDW-02-XA</v>
      </c>
      <c r="F322" t="str">
        <v>1</v>
      </c>
      <c r="G322" t="str">
        <v>1\WSLRW-RDW</v>
      </c>
      <c r="H322" t="str" cm="1">
        <f t="array" ref="H322:I322">IF(G322="","",_xlfn.TEXTSPLIT(G322,"\"))</f>
        <v>1</v>
      </c>
      <c r="I322" t="str">
        <v>WSLRW-RDW</v>
      </c>
      <c r="K322" t="str">
        <f>IFERROR(SEARCH(MAIN!$C$3,J322,1),"")</f>
        <v/>
      </c>
    </row>
    <row r="323" spans="2:11">
      <c r="B323" t="e">
        <v>#VALUE!</v>
      </c>
      <c r="C323" t="str">
        <f t="shared" si="7"/>
        <v/>
      </c>
      <c r="D323" t="str">
        <v>WSLRW-RL-11-PN|1|1\WSLRW-RL</v>
      </c>
      <c r="E323" t="str" cm="1">
        <f t="array" ref="E323:G323">IF(D323="","",_xlfn.TEXTSPLIT(D323,"|"))</f>
        <v>WSLRW-RL-11-PN</v>
      </c>
      <c r="F323" t="str">
        <v>1</v>
      </c>
      <c r="G323" t="str">
        <v>1\WSLRW-RL</v>
      </c>
      <c r="H323" t="str" cm="1">
        <f t="array" ref="H323:I323">IF(G323="","",_xlfn.TEXTSPLIT(G323,"\"))</f>
        <v>1</v>
      </c>
      <c r="I323" t="str">
        <v>WSLRW-RL</v>
      </c>
      <c r="K323" t="str">
        <f>IFERROR(SEARCH(MAIN!$C$3,J323,1),"")</f>
        <v/>
      </c>
    </row>
    <row r="324" spans="2:11">
      <c r="B324" t="e">
        <v>#VALUE!</v>
      </c>
      <c r="C324" t="str">
        <f t="shared" si="7"/>
        <v/>
      </c>
      <c r="D324" t="str">
        <v>WSLRW-RL-11-PN|1|2\WSLRW-RL</v>
      </c>
      <c r="E324" t="str" cm="1">
        <f t="array" ref="E324:G324">IF(D324="","",_xlfn.TEXTSPLIT(D324,"|"))</f>
        <v>WSLRW-RL-11-PN</v>
      </c>
      <c r="F324" t="str">
        <v>1</v>
      </c>
      <c r="G324" t="str">
        <v>2\WSLRW-RL</v>
      </c>
      <c r="H324" t="str" cm="1">
        <f t="array" ref="H324:I324">IF(G324="","",_xlfn.TEXTSPLIT(G324,"\"))</f>
        <v>2</v>
      </c>
      <c r="I324" t="str">
        <v>WSLRW-RL</v>
      </c>
      <c r="K324" t="str">
        <f>IFERROR(SEARCH(MAIN!$C$3,J324,1),"")</f>
        <v/>
      </c>
    </row>
    <row r="325" spans="2:11">
      <c r="B325" t="e">
        <v>#VALUE!</v>
      </c>
      <c r="C325" t="str">
        <f t="shared" ref="C325:C388" si="8">IFERROR(B325,"")</f>
        <v/>
      </c>
      <c r="D325" t="str">
        <v>WSLRW-RLC-01|1|1\WSLRW-RLC</v>
      </c>
      <c r="E325" t="str" cm="1">
        <f t="array" ref="E325:G325">IF(D325="","",_xlfn.TEXTSPLIT(D325,"|"))</f>
        <v>WSLRW-RLC-01</v>
      </c>
      <c r="F325" t="str">
        <v>1</v>
      </c>
      <c r="G325" t="str">
        <v>1\WSLRW-RLC</v>
      </c>
      <c r="H325" t="str" cm="1">
        <f t="array" ref="H325:I325">IF(G325="","",_xlfn.TEXTSPLIT(G325,"\"))</f>
        <v>1</v>
      </c>
      <c r="I325" t="str">
        <v>WSLRW-RLC</v>
      </c>
      <c r="K325" t="str">
        <f>IFERROR(SEARCH(MAIN!$C$3,J325,1),"")</f>
        <v/>
      </c>
    </row>
    <row r="326" spans="2:11">
      <c r="B326" t="e">
        <v>#VALUE!</v>
      </c>
      <c r="C326" t="str">
        <f t="shared" si="8"/>
        <v/>
      </c>
      <c r="D326" t="str">
        <v>WSLRW-S-ATE-11|2|3\WSLRW-SATE</v>
      </c>
      <c r="E326" t="str" cm="1">
        <f t="array" ref="E326:G326">IF(D326="","",_xlfn.TEXTSPLIT(D326,"|"))</f>
        <v>WSLRW-S-ATE-11</v>
      </c>
      <c r="F326" t="str">
        <v>2</v>
      </c>
      <c r="G326" t="str">
        <v>3\WSLRW-SATE</v>
      </c>
      <c r="H326" t="str" cm="1">
        <f t="array" ref="H326:I326">IF(G326="","",_xlfn.TEXTSPLIT(G326,"\"))</f>
        <v>3</v>
      </c>
      <c r="I326" t="str">
        <v>WSLRW-SATE</v>
      </c>
      <c r="K326" t="str">
        <f>IFERROR(SEARCH(MAIN!$C$3,J326,1),"")</f>
        <v/>
      </c>
    </row>
    <row r="327" spans="2:11">
      <c r="B327" t="e">
        <v>#VALUE!</v>
      </c>
      <c r="C327" t="str">
        <f t="shared" si="8"/>
        <v/>
      </c>
      <c r="D327" t="str">
        <v>WSLRW-S-ATE-12-300|2|3\WSLRW-SATE</v>
      </c>
      <c r="E327" t="str" cm="1">
        <f t="array" ref="E327:G327">IF(D327="","",_xlfn.TEXTSPLIT(D327,"|"))</f>
        <v>WSLRW-S-ATE-12-300</v>
      </c>
      <c r="F327" t="str">
        <v>2</v>
      </c>
      <c r="G327" t="str">
        <v>3\WSLRW-SATE</v>
      </c>
      <c r="H327" t="str" cm="1">
        <f t="array" ref="H327:I327">IF(G327="","",_xlfn.TEXTSPLIT(G327,"\"))</f>
        <v>3</v>
      </c>
      <c r="I327" t="str">
        <v>WSLRW-SATE</v>
      </c>
      <c r="K327" t="str">
        <f>IFERROR(SEARCH(MAIN!$C$3,J327,1),"")</f>
        <v/>
      </c>
    </row>
    <row r="328" spans="2:11">
      <c r="B328" t="e">
        <v>#VALUE!</v>
      </c>
      <c r="C328" t="str">
        <f t="shared" si="8"/>
        <v/>
      </c>
      <c r="D328" t="str">
        <v>WSLRW-S-ATE-12-900|2|3\WSLRW-SATE</v>
      </c>
      <c r="E328" t="str" cm="1">
        <f t="array" ref="E328:G328">IF(D328="","",_xlfn.TEXTSPLIT(D328,"|"))</f>
        <v>WSLRW-S-ATE-12-900</v>
      </c>
      <c r="F328" t="str">
        <v>2</v>
      </c>
      <c r="G328" t="str">
        <v>3\WSLRW-SATE</v>
      </c>
      <c r="H328" t="str" cm="1">
        <f t="array" ref="H328:I328">IF(G328="","",_xlfn.TEXTSPLIT(G328,"\"))</f>
        <v>3</v>
      </c>
      <c r="I328" t="str">
        <v>WSLRW-SATE</v>
      </c>
      <c r="K328" t="str">
        <f>IFERROR(SEARCH(MAIN!$C$3,J328,1),"")</f>
        <v/>
      </c>
    </row>
    <row r="329" spans="2:11">
      <c r="B329" t="e">
        <v>#VALUE!</v>
      </c>
      <c r="C329" t="str">
        <f t="shared" si="8"/>
        <v/>
      </c>
      <c r="D329" t="str">
        <v>WSLRW-S-ATE-F12-500 |1|2\WSLRW-ATE</v>
      </c>
      <c r="E329" t="str" cm="1">
        <f t="array" ref="E329:G329">IF(D329="","",_xlfn.TEXTSPLIT(D329,"|"))</f>
        <v xml:space="preserve">WSLRW-S-ATE-F12-500 </v>
      </c>
      <c r="F329" t="str">
        <v>1</v>
      </c>
      <c r="G329" t="str">
        <v>2\WSLRW-ATE</v>
      </c>
      <c r="H329" t="str" cm="1">
        <f t="array" ref="H329:I329">IF(G329="","",_xlfn.TEXTSPLIT(G329,"\"))</f>
        <v>2</v>
      </c>
      <c r="I329" t="str">
        <v>WSLRW-ATE</v>
      </c>
      <c r="K329" t="str">
        <f>IFERROR(SEARCH(MAIN!$C$3,J329,1),"")</f>
        <v/>
      </c>
    </row>
    <row r="330" spans="2:11">
      <c r="B330" t="e">
        <v>#VALUE!</v>
      </c>
      <c r="C330" t="str">
        <f t="shared" si="8"/>
        <v/>
      </c>
      <c r="D330" t="str">
        <v>WSLRW-S-ATE-F12-500|2|3\WSLRW-SATE</v>
      </c>
      <c r="E330" t="str" cm="1">
        <f t="array" ref="E330:G330">IF(D330="","",_xlfn.TEXTSPLIT(D330,"|"))</f>
        <v>WSLRW-S-ATE-F12-500</v>
      </c>
      <c r="F330" t="str">
        <v>2</v>
      </c>
      <c r="G330" t="str">
        <v>3\WSLRW-SATE</v>
      </c>
      <c r="H330" t="str" cm="1">
        <f t="array" ref="H330:I330">IF(G330="","",_xlfn.TEXTSPLIT(G330,"\"))</f>
        <v>3</v>
      </c>
      <c r="I330" t="str">
        <v>WSLRW-SATE</v>
      </c>
      <c r="K330" t="str">
        <f>IFERROR(SEARCH(MAIN!$C$3,J330,1),"")</f>
        <v/>
      </c>
    </row>
    <row r="331" spans="2:11">
      <c r="B331" t="e">
        <v>#VALUE!</v>
      </c>
      <c r="C331" t="str">
        <f t="shared" si="8"/>
        <v/>
      </c>
      <c r="D331" t="str">
        <v>WSLRW-S-ATE-PPG60-HDPE120|2|3\WSLRW-SATE</v>
      </c>
      <c r="E331" t="str" cm="1">
        <f t="array" ref="E331:G331">IF(D331="","",_xlfn.TEXTSPLIT(D331,"|"))</f>
        <v>WSLRW-S-ATE-PPG60-HDPE120</v>
      </c>
      <c r="F331" t="str">
        <v>2</v>
      </c>
      <c r="G331" t="str">
        <v>3\WSLRW-SATE</v>
      </c>
      <c r="H331" t="str" cm="1">
        <f t="array" ref="H331:I331">IF(G331="","",_xlfn.TEXTSPLIT(G331,"\"))</f>
        <v>3</v>
      </c>
      <c r="I331" t="str">
        <v>WSLRW-SATE</v>
      </c>
      <c r="K331" t="str">
        <f>IFERROR(SEARCH(MAIN!$C$3,J331,1),"")</f>
        <v/>
      </c>
    </row>
    <row r="332" spans="2:11">
      <c r="B332" t="e">
        <v>#VALUE!</v>
      </c>
      <c r="C332" t="str">
        <f t="shared" si="8"/>
        <v/>
      </c>
      <c r="D332" t="str">
        <v>WSLRW-SMT-01|2|2\WSLRW-SMT01</v>
      </c>
      <c r="E332" t="str" cm="1">
        <f t="array" ref="E332:G332">IF(D332="","",_xlfn.TEXTSPLIT(D332,"|"))</f>
        <v>WSLRW-SMT-01</v>
      </c>
      <c r="F332" t="str">
        <v>2</v>
      </c>
      <c r="G332" t="str">
        <v>2\WSLRW-SMT01</v>
      </c>
      <c r="H332" t="str" cm="1">
        <f t="array" ref="H332:I332">IF(G332="","",_xlfn.TEXTSPLIT(G332,"\"))</f>
        <v>2</v>
      </c>
      <c r="I332" t="str">
        <v>WSLRW-SMT01</v>
      </c>
      <c r="K332" t="str">
        <f>IFERROR(SEARCH(MAIN!$C$3,J332,1),"")</f>
        <v/>
      </c>
    </row>
    <row r="333" spans="2:11">
      <c r="B333" t="e">
        <v>#VALUE!</v>
      </c>
      <c r="C333" t="str">
        <f t="shared" si="8"/>
        <v/>
      </c>
      <c r="D333" t="str">
        <v>WSLRW-SMT-01|2|3\WSLRW-SMT</v>
      </c>
      <c r="E333" t="str" cm="1">
        <f t="array" ref="E333:G333">IF(D333="","",_xlfn.TEXTSPLIT(D333,"|"))</f>
        <v>WSLRW-SMT-01</v>
      </c>
      <c r="F333" t="str">
        <v>2</v>
      </c>
      <c r="G333" t="str">
        <v>3\WSLRW-SMT</v>
      </c>
      <c r="H333" t="str" cm="1">
        <f t="array" ref="H333:I333">IF(G333="","",_xlfn.TEXTSPLIT(G333,"\"))</f>
        <v>3</v>
      </c>
      <c r="I333" t="str">
        <v>WSLRW-SMT</v>
      </c>
      <c r="K333" t="str">
        <f>IFERROR(SEARCH(MAIN!$C$3,J333,1),"")</f>
        <v/>
      </c>
    </row>
    <row r="334" spans="2:11">
      <c r="B334" t="e">
        <v>#VALUE!</v>
      </c>
      <c r="C334" t="str">
        <f t="shared" si="8"/>
        <v/>
      </c>
      <c r="D334" t="str">
        <v>WSLRW-SMT-01|3|4\WSLRW-SMT</v>
      </c>
      <c r="E334" t="str" cm="1">
        <f t="array" ref="E334:G334">IF(D334="","",_xlfn.TEXTSPLIT(D334,"|"))</f>
        <v>WSLRW-SMT-01</v>
      </c>
      <c r="F334" t="str">
        <v>3</v>
      </c>
      <c r="G334" t="str">
        <v>4\WSLRW-SMT</v>
      </c>
      <c r="H334" t="str" cm="1">
        <f t="array" ref="H334:I334">IF(G334="","",_xlfn.TEXTSPLIT(G334,"\"))</f>
        <v>4</v>
      </c>
      <c r="I334" t="str">
        <v>WSLRW-SMT</v>
      </c>
      <c r="K334" t="str">
        <f>IFERROR(SEARCH(MAIN!$C$3,J334,1),"")</f>
        <v/>
      </c>
    </row>
    <row r="335" spans="2:11">
      <c r="B335" t="e">
        <v>#VALUE!</v>
      </c>
      <c r="C335" t="str">
        <f t="shared" si="8"/>
        <v/>
      </c>
      <c r="D335" t="str">
        <v>WSLRW-SMT-01|3|5\WSLRW-SMT</v>
      </c>
      <c r="E335" t="str" cm="1">
        <f t="array" ref="E335:G335">IF(D335="","",_xlfn.TEXTSPLIT(D335,"|"))</f>
        <v>WSLRW-SMT-01</v>
      </c>
      <c r="F335" t="str">
        <v>3</v>
      </c>
      <c r="G335" t="str">
        <v>5\WSLRW-SMT</v>
      </c>
      <c r="H335" t="str" cm="1">
        <f t="array" ref="H335:I335">IF(G335="","",_xlfn.TEXTSPLIT(G335,"\"))</f>
        <v>5</v>
      </c>
      <c r="I335" t="str">
        <v>WSLRW-SMT</v>
      </c>
      <c r="K335" t="str">
        <f>IFERROR(SEARCH(MAIN!$C$3,J335,1),"")</f>
        <v/>
      </c>
    </row>
    <row r="336" spans="2:11">
      <c r="B336" t="e">
        <v>#VALUE!</v>
      </c>
      <c r="C336" t="str">
        <f t="shared" si="8"/>
        <v/>
      </c>
      <c r="D336" t="str">
        <v>WSLRW-SMT-07|2|2\WSLRW-SMT07</v>
      </c>
      <c r="E336" t="str" cm="1">
        <f t="array" ref="E336:G336">IF(D336="","",_xlfn.TEXTSPLIT(D336,"|"))</f>
        <v>WSLRW-SMT-07</v>
      </c>
      <c r="F336" t="str">
        <v>2</v>
      </c>
      <c r="G336" t="str">
        <v>2\WSLRW-SMT07</v>
      </c>
      <c r="H336" t="str" cm="1">
        <f t="array" ref="H336:I336">IF(G336="","",_xlfn.TEXTSPLIT(G336,"\"))</f>
        <v>2</v>
      </c>
      <c r="I336" t="str">
        <v>WSLRW-SMT07</v>
      </c>
      <c r="K336" t="str">
        <f>IFERROR(SEARCH(MAIN!$C$3,J336,1),"")</f>
        <v/>
      </c>
    </row>
    <row r="337" spans="2:11">
      <c r="B337" t="e">
        <v>#VALUE!</v>
      </c>
      <c r="C337" t="str">
        <f t="shared" si="8"/>
        <v/>
      </c>
      <c r="D337" t="str">
        <v>WSLRW-SMT-07|2|3\WSLRW-SMT</v>
      </c>
      <c r="E337" t="str" cm="1">
        <f t="array" ref="E337:G337">IF(D337="","",_xlfn.TEXTSPLIT(D337,"|"))</f>
        <v>WSLRW-SMT-07</v>
      </c>
      <c r="F337" t="str">
        <v>2</v>
      </c>
      <c r="G337" t="str">
        <v>3\WSLRW-SMT</v>
      </c>
      <c r="H337" t="str" cm="1">
        <f t="array" ref="H337:I337">IF(G337="","",_xlfn.TEXTSPLIT(G337,"\"))</f>
        <v>3</v>
      </c>
      <c r="I337" t="str">
        <v>WSLRW-SMT</v>
      </c>
      <c r="K337" t="str">
        <f>IFERROR(SEARCH(MAIN!$C$3,J337,1),"")</f>
        <v/>
      </c>
    </row>
    <row r="338" spans="2:11">
      <c r="B338" t="e">
        <v>#VALUE!</v>
      </c>
      <c r="C338" t="str">
        <f t="shared" si="8"/>
        <v/>
      </c>
      <c r="D338" t="str">
        <v>WSLRW-SMT-07|3|4\WSLRW-SMT</v>
      </c>
      <c r="E338" t="str" cm="1">
        <f t="array" ref="E338:G338">IF(D338="","",_xlfn.TEXTSPLIT(D338,"|"))</f>
        <v>WSLRW-SMT-07</v>
      </c>
      <c r="F338" t="str">
        <v>3</v>
      </c>
      <c r="G338" t="str">
        <v>4\WSLRW-SMT</v>
      </c>
      <c r="H338" t="str" cm="1">
        <f t="array" ref="H338:I338">IF(G338="","",_xlfn.TEXTSPLIT(G338,"\"))</f>
        <v>4</v>
      </c>
      <c r="I338" t="str">
        <v>WSLRW-SMT</v>
      </c>
      <c r="K338" t="str">
        <f>IFERROR(SEARCH(MAIN!$C$3,J338,1),"")</f>
        <v/>
      </c>
    </row>
    <row r="339" spans="2:11">
      <c r="B339" t="e">
        <v>#VALUE!</v>
      </c>
      <c r="C339" t="str">
        <f t="shared" si="8"/>
        <v/>
      </c>
      <c r="D339" t="str">
        <v>WSLRW-SMT-07|3|5\WSLRW-SMT</v>
      </c>
      <c r="E339" t="str" cm="1">
        <f t="array" ref="E339:G339">IF(D339="","",_xlfn.TEXTSPLIT(D339,"|"))</f>
        <v>WSLRW-SMT-07</v>
      </c>
      <c r="F339" t="str">
        <v>3</v>
      </c>
      <c r="G339" t="str">
        <v>5\WSLRW-SMT</v>
      </c>
      <c r="H339" t="str" cm="1">
        <f t="array" ref="H339:I339">IF(G339="","",_xlfn.TEXTSPLIT(G339,"\"))</f>
        <v>5</v>
      </c>
      <c r="I339" t="str">
        <v>WSLRW-SMT</v>
      </c>
      <c r="K339" t="str">
        <f>IFERROR(SEARCH(MAIN!$C$3,J339,1),"")</f>
        <v/>
      </c>
    </row>
    <row r="340" spans="2:11">
      <c r="B340" t="e">
        <v>#VALUE!</v>
      </c>
      <c r="C340" t="str">
        <f t="shared" si="8"/>
        <v/>
      </c>
      <c r="D340" t="str">
        <v>WSLRW-TCK-01|1|1\WSLRW-TC</v>
      </c>
      <c r="E340" t="str" cm="1">
        <f t="array" ref="E340:G340">IF(D340="","",_xlfn.TEXTSPLIT(D340,"|"))</f>
        <v>WSLRW-TCK-01</v>
      </c>
      <c r="F340" t="str">
        <v>1</v>
      </c>
      <c r="G340" t="str">
        <v>1\WSLRW-TC</v>
      </c>
      <c r="H340" t="str" cm="1">
        <f t="array" ref="H340:I340">IF(G340="","",_xlfn.TEXTSPLIT(G340,"\"))</f>
        <v>1</v>
      </c>
      <c r="I340" t="str">
        <v>WSLRW-TC</v>
      </c>
      <c r="K340" t="str">
        <f>IFERROR(SEARCH(MAIN!$C$3,J340,1),"")</f>
        <v/>
      </c>
    </row>
    <row r="341" spans="2:11">
      <c r="B341" t="e">
        <v>#VALUE!</v>
      </c>
      <c r="C341" t="str">
        <f t="shared" si="8"/>
        <v/>
      </c>
      <c r="D341" t="str">
        <v>WSLRW-TCK-01|2|2\WSLRW-TC</v>
      </c>
      <c r="E341" t="str" cm="1">
        <f t="array" ref="E341:G341">IF(D341="","",_xlfn.TEXTSPLIT(D341,"|"))</f>
        <v>WSLRW-TCK-01</v>
      </c>
      <c r="F341" t="str">
        <v>2</v>
      </c>
      <c r="G341" t="str">
        <v>2\WSLRW-TC</v>
      </c>
      <c r="H341" t="str" cm="1">
        <f t="array" ref="H341:I341">IF(G341="","",_xlfn.TEXTSPLIT(G341,"\"))</f>
        <v>2</v>
      </c>
      <c r="I341" t="str">
        <v>WSLRW-TC</v>
      </c>
      <c r="K341" t="str">
        <f>IFERROR(SEARCH(MAIN!$C$3,J341,1),"")</f>
        <v/>
      </c>
    </row>
    <row r="342" spans="2:11">
      <c r="B342" t="e">
        <v>#VALUE!</v>
      </c>
      <c r="C342" t="str">
        <f t="shared" si="8"/>
        <v/>
      </c>
      <c r="D342" t="str">
        <v>WSLRW-TVS-02|1|1\WSLRW-TVS</v>
      </c>
      <c r="E342" t="str" cm="1">
        <f t="array" ref="E342:G342">IF(D342="","",_xlfn.TEXTSPLIT(D342,"|"))</f>
        <v>WSLRW-TVS-02</v>
      </c>
      <c r="F342" t="str">
        <v>1</v>
      </c>
      <c r="G342" t="str">
        <v>1\WSLRW-TVS</v>
      </c>
      <c r="H342" t="str" cm="1">
        <f t="array" ref="H342:I342">IF(G342="","",_xlfn.TEXTSPLIT(G342,"\"))</f>
        <v>1</v>
      </c>
      <c r="I342" t="str">
        <v>WSLRW-TVS</v>
      </c>
      <c r="K342" t="str">
        <f>IFERROR(SEARCH(MAIN!$C$3,J342,1),"")</f>
        <v/>
      </c>
    </row>
    <row r="343" spans="2:11">
      <c r="B343" t="e">
        <v>#VALUE!</v>
      </c>
      <c r="C343" t="str">
        <f t="shared" si="8"/>
        <v/>
      </c>
      <c r="D343" t="str">
        <v>WSLRW-ULB-01|2|2\WSLRW-ULB</v>
      </c>
      <c r="E343" t="str" cm="1">
        <f t="array" ref="E343:G343">IF(D343="","",_xlfn.TEXTSPLIT(D343,"|"))</f>
        <v>WSLRW-ULB-01</v>
      </c>
      <c r="F343" t="str">
        <v>2</v>
      </c>
      <c r="G343" t="str">
        <v>2\WSLRW-ULB</v>
      </c>
      <c r="H343" t="str" cm="1">
        <f t="array" ref="H343:I343">IF(G343="","",_xlfn.TEXTSPLIT(G343,"\"))</f>
        <v>2</v>
      </c>
      <c r="I343" t="str">
        <v>WSLRW-ULB</v>
      </c>
      <c r="K343" t="str">
        <f>IFERROR(SEARCH(MAIN!$C$3,J343,1),"")</f>
        <v/>
      </c>
    </row>
    <row r="344" spans="2:11">
      <c r="B344" t="e">
        <v>#VALUE!</v>
      </c>
      <c r="C344" t="str">
        <f t="shared" si="8"/>
        <v/>
      </c>
      <c r="D344" t="str">
        <v>WSLRW-ULC-01|2|2\WSLRW-ULC</v>
      </c>
      <c r="E344" t="str" cm="1">
        <f t="array" ref="E344:G344">IF(D344="","",_xlfn.TEXTSPLIT(D344,"|"))</f>
        <v>WSLRW-ULC-01</v>
      </c>
      <c r="F344" t="str">
        <v>2</v>
      </c>
      <c r="G344" t="str">
        <v>2\WSLRW-ULC</v>
      </c>
      <c r="H344" t="str" cm="1">
        <f t="array" ref="H344:I344">IF(G344="","",_xlfn.TEXTSPLIT(G344,"\"))</f>
        <v>2</v>
      </c>
      <c r="I344" t="str">
        <v>WSLRW-ULC</v>
      </c>
      <c r="K344" t="str">
        <f>IFERROR(SEARCH(MAIN!$C$3,J344,1),"")</f>
        <v/>
      </c>
    </row>
    <row r="345" spans="2:11">
      <c r="B345" t="e">
        <v>#VALUE!</v>
      </c>
      <c r="C345" t="str">
        <f t="shared" si="8"/>
        <v/>
      </c>
      <c r="D345" t="str">
        <v>WSLRW-ULC-01|2|3\WSLRW-ULC</v>
      </c>
      <c r="E345" t="str" cm="1">
        <f t="array" ref="E345:G345">IF(D345="","",_xlfn.TEXTSPLIT(D345,"|"))</f>
        <v>WSLRW-ULC-01</v>
      </c>
      <c r="F345" t="str">
        <v>2</v>
      </c>
      <c r="G345" t="str">
        <v>3\WSLRW-ULC</v>
      </c>
      <c r="H345" t="str" cm="1">
        <f t="array" ref="H345:I345">IF(G345="","",_xlfn.TEXTSPLIT(G345,"\"))</f>
        <v>3</v>
      </c>
      <c r="I345" t="str">
        <v>WSLRW-ULC</v>
      </c>
      <c r="K345" t="str">
        <f>IFERROR(SEARCH(MAIN!$C$3,J345,1),"")</f>
        <v/>
      </c>
    </row>
    <row r="346" spans="2:11">
      <c r="B346" t="e">
        <v>#VALUE!</v>
      </c>
      <c r="C346" t="str">
        <f t="shared" si="8"/>
        <v/>
      </c>
      <c r="D346" t="str">
        <v>WSLRW-ULC-01|2|4\WSLRW-ULC</v>
      </c>
      <c r="E346" t="str" cm="1">
        <f t="array" ref="E346:G346">IF(D346="","",_xlfn.TEXTSPLIT(D346,"|"))</f>
        <v>WSLRW-ULC-01</v>
      </c>
      <c r="F346" t="str">
        <v>2</v>
      </c>
      <c r="G346" t="str">
        <v>4\WSLRW-ULC</v>
      </c>
      <c r="H346" t="str" cm="1">
        <f t="array" ref="H346:I346">IF(G346="","",_xlfn.TEXTSPLIT(G346,"\"))</f>
        <v>4</v>
      </c>
      <c r="I346" t="str">
        <v>WSLRW-ULC</v>
      </c>
      <c r="K346" t="str">
        <f>IFERROR(SEARCH(MAIN!$C$3,J346,1),"")</f>
        <v/>
      </c>
    </row>
    <row r="347" spans="2:11">
      <c r="B347" t="e">
        <v>#VALUE!</v>
      </c>
      <c r="C347" t="str">
        <f t="shared" si="8"/>
        <v/>
      </c>
      <c r="D347" t="str">
        <v>WSLRW-ULC-01|2|5\WSLRW-ULC</v>
      </c>
      <c r="E347" t="str" cm="1">
        <f t="array" ref="E347:G347">IF(D347="","",_xlfn.TEXTSPLIT(D347,"|"))</f>
        <v>WSLRW-ULC-01</v>
      </c>
      <c r="F347" t="str">
        <v>2</v>
      </c>
      <c r="G347" t="str">
        <v>5\WSLRW-ULC</v>
      </c>
      <c r="H347" t="str" cm="1">
        <f t="array" ref="H347:I347">IF(G347="","",_xlfn.TEXTSPLIT(G347,"\"))</f>
        <v>5</v>
      </c>
      <c r="I347" t="str">
        <v>WSLRW-ULC</v>
      </c>
      <c r="K347" t="str">
        <f>IFERROR(SEARCH(MAIN!$C$3,J347,1),"")</f>
        <v/>
      </c>
    </row>
    <row r="348" spans="2:11">
      <c r="B348" t="e">
        <v>#VALUE!</v>
      </c>
      <c r="C348" t="str">
        <f t="shared" si="8"/>
        <v/>
      </c>
      <c r="D348" t="str">
        <v>WSLRW-ULC-01-RN|2|5\WSLRW-ULC</v>
      </c>
      <c r="E348" t="str" cm="1">
        <f t="array" ref="E348:G348">IF(D348="","",_xlfn.TEXTSPLIT(D348,"|"))</f>
        <v>WSLRW-ULC-01-RN</v>
      </c>
      <c r="F348" t="str">
        <v>2</v>
      </c>
      <c r="G348" t="str">
        <v>5\WSLRW-ULC</v>
      </c>
      <c r="H348" t="str" cm="1">
        <f t="array" ref="H348:I348">IF(G348="","",_xlfn.TEXTSPLIT(G348,"\"))</f>
        <v>5</v>
      </c>
      <c r="I348" t="str">
        <v>WSLRW-ULC</v>
      </c>
      <c r="K348" t="str">
        <f>IFERROR(SEARCH(MAIN!$C$3,J348,1),"")</f>
        <v/>
      </c>
    </row>
    <row r="349" spans="2:11">
      <c r="B349" t="e">
        <v>#VALUE!</v>
      </c>
      <c r="C349" t="str">
        <f t="shared" si="8"/>
        <v/>
      </c>
      <c r="D349" t="str">
        <v>WSLRW-ULC-01-XA|2|5\WSLRW-ULC</v>
      </c>
      <c r="E349" t="str" cm="1">
        <f t="array" ref="E349:G349">IF(D349="","",_xlfn.TEXTSPLIT(D349,"|"))</f>
        <v>WSLRW-ULC-01-XA</v>
      </c>
      <c r="F349" t="str">
        <v>2</v>
      </c>
      <c r="G349" t="str">
        <v>5\WSLRW-ULC</v>
      </c>
      <c r="H349" t="str" cm="1">
        <f t="array" ref="H349:I349">IF(G349="","",_xlfn.TEXTSPLIT(G349,"\"))</f>
        <v>5</v>
      </c>
      <c r="I349" t="str">
        <v>WSLRW-ULC</v>
      </c>
      <c r="K349" t="str">
        <f>IFERROR(SEARCH(MAIN!$C$3,J349,1),"")</f>
        <v/>
      </c>
    </row>
    <row r="350" spans="2:11">
      <c r="B350" t="e">
        <v>#VALUE!</v>
      </c>
      <c r="C350" t="str">
        <f t="shared" si="8"/>
        <v/>
      </c>
      <c r="D350" t="str">
        <v>WSLRW-V1A|2|2\WSLRW-V1A</v>
      </c>
      <c r="E350" t="str" cm="1">
        <f t="array" ref="E350:G350">IF(D350="","",_xlfn.TEXTSPLIT(D350,"|"))</f>
        <v>WSLRW-V1A</v>
      </c>
      <c r="F350" t="str">
        <v>2</v>
      </c>
      <c r="G350" t="str">
        <v>2\WSLRW-V1A</v>
      </c>
      <c r="H350" t="str" cm="1">
        <f t="array" ref="H350:I350">IF(G350="","",_xlfn.TEXTSPLIT(G350,"\"))</f>
        <v>2</v>
      </c>
      <c r="I350" t="str">
        <v>WSLRW-V1A</v>
      </c>
      <c r="K350" t="str">
        <f>IFERROR(SEARCH(MAIN!$C$3,J350,1),"")</f>
        <v/>
      </c>
    </row>
    <row r="351" spans="2:11">
      <c r="B351" t="e">
        <v>#VALUE!</v>
      </c>
      <c r="C351" t="str">
        <f t="shared" si="8"/>
        <v/>
      </c>
      <c r="D351" t="str">
        <v>WSLRW-V1A-025|2|3\WSLRW-V1A</v>
      </c>
      <c r="E351" t="str" cm="1">
        <f t="array" ref="E351:G351">IF(D351="","",_xlfn.TEXTSPLIT(D351,"|"))</f>
        <v>WSLRW-V1A-025</v>
      </c>
      <c r="F351" t="str">
        <v>2</v>
      </c>
      <c r="G351" t="str">
        <v>3\WSLRW-V1A</v>
      </c>
      <c r="H351" t="str" cm="1">
        <f t="array" ref="H351:I351">IF(G351="","",_xlfn.TEXTSPLIT(G351,"\"))</f>
        <v>3</v>
      </c>
      <c r="I351" t="str">
        <v>WSLRW-V1A</v>
      </c>
      <c r="K351" t="str">
        <f>IFERROR(SEARCH(MAIN!$C$3,J351,1),"")</f>
        <v/>
      </c>
    </row>
    <row r="352" spans="2:11">
      <c r="B352" t="e">
        <v>#VALUE!</v>
      </c>
      <c r="C352" t="str">
        <f t="shared" si="8"/>
        <v/>
      </c>
      <c r="D352" t="str">
        <v>WSLRW-V1A-025|2|4\WSLRW-V1A</v>
      </c>
      <c r="E352" t="str" cm="1">
        <f t="array" ref="E352:G352">IF(D352="","",_xlfn.TEXTSPLIT(D352,"|"))</f>
        <v>WSLRW-V1A-025</v>
      </c>
      <c r="F352" t="str">
        <v>2</v>
      </c>
      <c r="G352" t="str">
        <v>4\WSLRW-V1A</v>
      </c>
      <c r="H352" t="str" cm="1">
        <f t="array" ref="H352:I352">IF(G352="","",_xlfn.TEXTSPLIT(G352,"\"))</f>
        <v>4</v>
      </c>
      <c r="I352" t="str">
        <v>WSLRW-V1A</v>
      </c>
      <c r="K352" t="str">
        <f>IFERROR(SEARCH(MAIN!$C$3,J352,1),"")</f>
        <v/>
      </c>
    </row>
    <row r="353" spans="2:11">
      <c r="B353" t="e">
        <v>#VALUE!</v>
      </c>
      <c r="C353" t="str">
        <f t="shared" si="8"/>
        <v/>
      </c>
      <c r="D353" t="str">
        <v>WSLRW-V1A-025-DC-5|2|3\WSLRW-V1A</v>
      </c>
      <c r="E353" t="str" cm="1">
        <f t="array" ref="E353:G353">IF(D353="","",_xlfn.TEXTSPLIT(D353,"|"))</f>
        <v>WSLRW-V1A-025-DC-5</v>
      </c>
      <c r="F353" t="str">
        <v>2</v>
      </c>
      <c r="G353" t="str">
        <v>3\WSLRW-V1A</v>
      </c>
      <c r="H353" t="str" cm="1">
        <f t="array" ref="H353:I353">IF(G353="","",_xlfn.TEXTSPLIT(G353,"\"))</f>
        <v>3</v>
      </c>
      <c r="I353" t="str">
        <v>WSLRW-V1A</v>
      </c>
      <c r="K353" t="str">
        <f>IFERROR(SEARCH(MAIN!$C$3,J353,1),"")</f>
        <v/>
      </c>
    </row>
    <row r="354" spans="2:11">
      <c r="B354" t="e">
        <v>#VALUE!</v>
      </c>
      <c r="C354" t="str">
        <f t="shared" si="8"/>
        <v/>
      </c>
      <c r="D354" t="str">
        <v>WSLRW-V1A-025-DC-5|2|4\WSLRW-V1A</v>
      </c>
      <c r="E354" t="str" cm="1">
        <f t="array" ref="E354:G354">IF(D354="","",_xlfn.TEXTSPLIT(D354,"|"))</f>
        <v>WSLRW-V1A-025-DC-5</v>
      </c>
      <c r="F354" t="str">
        <v>2</v>
      </c>
      <c r="G354" t="str">
        <v>4\WSLRW-V1A</v>
      </c>
      <c r="H354" t="str" cm="1">
        <f t="array" ref="H354:I354">IF(G354="","",_xlfn.TEXTSPLIT(G354,"\"))</f>
        <v>4</v>
      </c>
      <c r="I354" t="str">
        <v>WSLRW-V1A</v>
      </c>
      <c r="K354" t="str">
        <f>IFERROR(SEARCH(MAIN!$C$3,J354,1),"")</f>
        <v/>
      </c>
    </row>
    <row r="355" spans="2:11">
      <c r="B355" t="e">
        <v>#VALUE!</v>
      </c>
      <c r="C355" t="str">
        <f t="shared" si="8"/>
        <v/>
      </c>
      <c r="D355" t="str">
        <v>WSPLR-AI-01|1|1\WSLRW-AI</v>
      </c>
      <c r="E355" t="str" cm="1">
        <f t="array" ref="E355:G355">IF(D355="","",_xlfn.TEXTSPLIT(D355,"|"))</f>
        <v>WSPLR-AI-01</v>
      </c>
      <c r="F355" t="str">
        <v>1</v>
      </c>
      <c r="G355" t="str">
        <v>1\WSLRW-AI</v>
      </c>
      <c r="H355" t="str" cm="1">
        <f t="array" ref="H355:I355">IF(G355="","",_xlfn.TEXTSPLIT(G355,"\"))</f>
        <v>1</v>
      </c>
      <c r="I355" t="str">
        <v>WSLRW-AI</v>
      </c>
      <c r="K355" t="str">
        <f>IFERROR(SEARCH(MAIN!$C$3,J355,1),"")</f>
        <v/>
      </c>
    </row>
    <row r="356" spans="2:11">
      <c r="B356" t="e">
        <v>#VALUE!</v>
      </c>
      <c r="C356" t="str">
        <f t="shared" si="8"/>
        <v/>
      </c>
      <c r="D356" t="str">
        <v>WSPLR-LC-01|1|1\WSLRW-LC</v>
      </c>
      <c r="E356" t="str" cm="1">
        <f t="array" ref="E356:G356">IF(D356="","",_xlfn.TEXTSPLIT(D356,"|"))</f>
        <v>WSPLR-LC-01</v>
      </c>
      <c r="F356" t="str">
        <v>1</v>
      </c>
      <c r="G356" t="str">
        <v>1\WSLRW-LC</v>
      </c>
      <c r="H356" t="str" cm="1">
        <f t="array" ref="H356:I356">IF(G356="","",_xlfn.TEXTSPLIT(G356,"\"))</f>
        <v>1</v>
      </c>
      <c r="I356" t="str">
        <v>WSLRW-LC</v>
      </c>
      <c r="K356" t="str">
        <f>IFERROR(SEARCH(MAIN!$C$3,J356,1),"")</f>
        <v/>
      </c>
    </row>
    <row r="357" spans="2:11">
      <c r="B357" t="e">
        <v>#VALUE!</v>
      </c>
      <c r="C357" t="str">
        <f t="shared" si="8"/>
        <v/>
      </c>
      <c r="D357" t="str">
        <v>WSPLR-LC-01|2|2\WSLRW-LC</v>
      </c>
      <c r="E357" t="str" cm="1">
        <f t="array" ref="E357:G357">IF(D357="","",_xlfn.TEXTSPLIT(D357,"|"))</f>
        <v>WSPLR-LC-01</v>
      </c>
      <c r="F357" t="str">
        <v>2</v>
      </c>
      <c r="G357" t="str">
        <v>2\WSLRW-LC</v>
      </c>
      <c r="H357" t="str" cm="1">
        <f t="array" ref="H357:I357">IF(G357="","",_xlfn.TEXTSPLIT(G357,"\"))</f>
        <v>2</v>
      </c>
      <c r="I357" t="str">
        <v>WSLRW-LC</v>
      </c>
      <c r="K357" t="str">
        <f>IFERROR(SEARCH(MAIN!$C$3,J357,1),"")</f>
        <v/>
      </c>
    </row>
    <row r="358" spans="2:11">
      <c r="B358" t="e">
        <v>#VALUE!</v>
      </c>
      <c r="C358" t="str">
        <f t="shared" si="8"/>
        <v/>
      </c>
      <c r="D358" t="str">
        <v>WSPPW-BAT-12-120AH-LRW-01|1|1\WSLRW-BAT</v>
      </c>
      <c r="E358" t="str" cm="1">
        <f t="array" ref="E358:G358">IF(D358="","",_xlfn.TEXTSPLIT(D358,"|"))</f>
        <v>WSPPW-BAT-12-120AH-LRW-01</v>
      </c>
      <c r="F358" t="str">
        <v>1</v>
      </c>
      <c r="G358" t="str">
        <v>1\WSLRW-BAT</v>
      </c>
      <c r="H358" t="str" cm="1">
        <f t="array" ref="H358:I358">IF(G358="","",_xlfn.TEXTSPLIT(G358,"\"))</f>
        <v>1</v>
      </c>
      <c r="I358" t="str">
        <v>WSLRW-BAT</v>
      </c>
      <c r="K358" t="str">
        <f>IFERROR(SEARCH(MAIN!$C$3,J358,1),"")</f>
        <v/>
      </c>
    </row>
    <row r="359" spans="2:11">
      <c r="B359" t="e">
        <v>#VALUE!</v>
      </c>
      <c r="C359" t="str">
        <f t="shared" si="8"/>
        <v/>
      </c>
      <c r="D359" t="str">
        <v>WSPPW-BAT-12-120AH-LRW-01|2|2\WSLRW-BAT</v>
      </c>
      <c r="E359" t="str" cm="1">
        <f t="array" ref="E359:G359">IF(D359="","",_xlfn.TEXTSPLIT(D359,"|"))</f>
        <v>WSPPW-BAT-12-120AH-LRW-01</v>
      </c>
      <c r="F359" t="str">
        <v>2</v>
      </c>
      <c r="G359" t="str">
        <v>2\WSLRW-BAT</v>
      </c>
      <c r="H359" t="str" cm="1">
        <f t="array" ref="H359:I359">IF(G359="","",_xlfn.TEXTSPLIT(G359,"\"))</f>
        <v>2</v>
      </c>
      <c r="I359" t="str">
        <v>WSLRW-BAT</v>
      </c>
      <c r="K359" t="str">
        <f>IFERROR(SEARCH(MAIN!$C$3,J359,1),"")</f>
        <v/>
      </c>
    </row>
    <row r="360" spans="2:11">
      <c r="B360" t="e">
        <v>#VALUE!</v>
      </c>
      <c r="C360" t="str">
        <f t="shared" si="8"/>
        <v/>
      </c>
      <c r="D360" t="str">
        <v>WSPPW-BAT-12-20AH-LRW-01|1|1\WSLRW-BAT</v>
      </c>
      <c r="E360" t="str" cm="1">
        <f t="array" ref="E360:G360">IF(D360="","",_xlfn.TEXTSPLIT(D360,"|"))</f>
        <v>WSPPW-BAT-12-20AH-LRW-01</v>
      </c>
      <c r="F360" t="str">
        <v>1</v>
      </c>
      <c r="G360" t="str">
        <v>1\WSLRW-BAT</v>
      </c>
      <c r="H360" t="str" cm="1">
        <f t="array" ref="H360:I360">IF(G360="","",_xlfn.TEXTSPLIT(G360,"\"))</f>
        <v>1</v>
      </c>
      <c r="I360" t="str">
        <v>WSLRW-BAT</v>
      </c>
      <c r="K360" t="str">
        <f>IFERROR(SEARCH(MAIN!$C$3,J360,1),"")</f>
        <v/>
      </c>
    </row>
    <row r="361" spans="2:11">
      <c r="B361" t="e">
        <v>#VALUE!</v>
      </c>
      <c r="C361" t="str">
        <f t="shared" si="8"/>
        <v/>
      </c>
      <c r="D361" t="str">
        <v>WSPPW-BAT-12-20AH-LRW-01|2|2\WSLRW-BAT</v>
      </c>
      <c r="E361" t="str" cm="1">
        <f t="array" ref="E361:G361">IF(D361="","",_xlfn.TEXTSPLIT(D361,"|"))</f>
        <v>WSPPW-BAT-12-20AH-LRW-01</v>
      </c>
      <c r="F361" t="str">
        <v>2</v>
      </c>
      <c r="G361" t="str">
        <v>2\WSLRW-BAT</v>
      </c>
      <c r="H361" t="str" cm="1">
        <f t="array" ref="H361:I361">IF(G361="","",_xlfn.TEXTSPLIT(G361,"\"))</f>
        <v>2</v>
      </c>
      <c r="I361" t="str">
        <v>WSLRW-BAT</v>
      </c>
      <c r="K361" t="str">
        <f>IFERROR(SEARCH(MAIN!$C$3,J361,1),"")</f>
        <v/>
      </c>
    </row>
    <row r="362" spans="2:11">
      <c r="B362" t="e">
        <v>#VALUE!</v>
      </c>
      <c r="C362" t="str">
        <f t="shared" si="8"/>
        <v/>
      </c>
      <c r="D362" t="str">
        <v>WSPPW-BAT-12-40AH-LRW-01|2|2\WSLRW-BAT</v>
      </c>
      <c r="E362" t="str" cm="1">
        <f t="array" ref="E362:G362">IF(D362="","",_xlfn.TEXTSPLIT(D362,"|"))</f>
        <v>WSPPW-BAT-12-40AH-LRW-01</v>
      </c>
      <c r="F362" t="str">
        <v>2</v>
      </c>
      <c r="G362" t="str">
        <v>2\WSLRW-BAT</v>
      </c>
      <c r="H362" t="str" cm="1">
        <f t="array" ref="H362:I362">IF(G362="","",_xlfn.TEXTSPLIT(G362,"\"))</f>
        <v>2</v>
      </c>
      <c r="I362" t="str">
        <v>WSLRW-BAT</v>
      </c>
      <c r="K362" t="str">
        <f>IFERROR(SEARCH(MAIN!$C$3,J362,1),"")</f>
        <v/>
      </c>
    </row>
    <row r="363" spans="2:11">
      <c r="B363" t="e">
        <v>#VALUE!</v>
      </c>
      <c r="C363" t="str">
        <f t="shared" si="8"/>
        <v/>
      </c>
      <c r="D363" t="str">
        <v>WSSFC-AC-11|2|3\WSSFC-AC</v>
      </c>
      <c r="E363" t="str" cm="1">
        <f t="array" ref="E363:G363">IF(D363="","",_xlfn.TEXTSPLIT(D363,"|"))</f>
        <v>WSSFC-AC-11</v>
      </c>
      <c r="F363" t="str">
        <v>2</v>
      </c>
      <c r="G363" t="str">
        <v>3\WSSFC-AC</v>
      </c>
      <c r="H363" t="str" cm="1">
        <f t="array" ref="H363:I363">IF(G363="","",_xlfn.TEXTSPLIT(G363,"\"))</f>
        <v>3</v>
      </c>
      <c r="I363" t="str">
        <v>WSSFC-AC</v>
      </c>
      <c r="K363" t="str">
        <f>IFERROR(SEARCH(MAIN!$C$3,J363,1),"")</f>
        <v/>
      </c>
    </row>
    <row r="364" spans="2:11">
      <c r="B364" t="e">
        <v>#VALUE!</v>
      </c>
      <c r="C364" t="str">
        <f t="shared" si="8"/>
        <v/>
      </c>
      <c r="D364" t="str">
        <v>WSSFC-AG-01|2|3\WSSFC-AG</v>
      </c>
      <c r="E364" t="str" cm="1">
        <f t="array" ref="E364:G364">IF(D364="","",_xlfn.TEXTSPLIT(D364,"|"))</f>
        <v>WSSFC-AG-01</v>
      </c>
      <c r="F364" t="str">
        <v>2</v>
      </c>
      <c r="G364" t="str">
        <v>3\WSSFC-AG</v>
      </c>
      <c r="H364" t="str" cm="1">
        <f t="array" ref="H364:I364">IF(G364="","",_xlfn.TEXTSPLIT(G364,"\"))</f>
        <v>3</v>
      </c>
      <c r="I364" t="str">
        <v>WSSFC-AG</v>
      </c>
      <c r="K364" t="str">
        <f>IFERROR(SEARCH(MAIN!$C$3,J364,1),"")</f>
        <v/>
      </c>
    </row>
    <row r="365" spans="2:11">
      <c r="B365" t="e">
        <v>#VALUE!</v>
      </c>
      <c r="C365" t="str">
        <f t="shared" si="8"/>
        <v/>
      </c>
      <c r="D365" t="str">
        <v>WSSFC-AG-01|3|5\WSSFC-AG</v>
      </c>
      <c r="E365" t="str" cm="1">
        <f t="array" ref="E365:G365">IF(D365="","",_xlfn.TEXTSPLIT(D365,"|"))</f>
        <v>WSSFC-AG-01</v>
      </c>
      <c r="F365" t="str">
        <v>3</v>
      </c>
      <c r="G365" t="str">
        <v>5\WSSFC-AG</v>
      </c>
      <c r="H365" t="str" cm="1">
        <f t="array" ref="H365:I365">IF(G365="","",_xlfn.TEXTSPLIT(G365,"\"))</f>
        <v>5</v>
      </c>
      <c r="I365" t="str">
        <v>WSSFC-AG</v>
      </c>
      <c r="K365" t="str">
        <f>IFERROR(SEARCH(MAIN!$C$3,J365,1),"")</f>
        <v/>
      </c>
    </row>
    <row r="366" spans="2:11">
      <c r="B366" t="e">
        <v>#VALUE!</v>
      </c>
      <c r="C366" t="str">
        <f t="shared" si="8"/>
        <v/>
      </c>
      <c r="D366" t="str">
        <v>WSSFC-AG-02|2|4\WSSFC-AG</v>
      </c>
      <c r="E366" t="str" cm="1">
        <f t="array" ref="E366:G366">IF(D366="","",_xlfn.TEXTSPLIT(D366,"|"))</f>
        <v>WSSFC-AG-02</v>
      </c>
      <c r="F366" t="str">
        <v>2</v>
      </c>
      <c r="G366" t="str">
        <v>4\WSSFC-AG</v>
      </c>
      <c r="H366" t="str" cm="1">
        <f t="array" ref="H366:I366">IF(G366="","",_xlfn.TEXTSPLIT(G366,"\"))</f>
        <v>4</v>
      </c>
      <c r="I366" t="str">
        <v>WSSFC-AG</v>
      </c>
      <c r="K366" t="str">
        <f>IFERROR(SEARCH(MAIN!$C$3,J366,1),"")</f>
        <v/>
      </c>
    </row>
    <row r="367" spans="2:11">
      <c r="B367" t="e">
        <v>#VALUE!</v>
      </c>
      <c r="C367" t="str">
        <f t="shared" si="8"/>
        <v/>
      </c>
      <c r="D367" t="str">
        <v>WSSFC-ATH-11||2\WSSFC-ATH</v>
      </c>
      <c r="E367" t="str" cm="1">
        <f t="array" ref="E367:G367">IF(D367="","",_xlfn.TEXTSPLIT(D367,"|"))</f>
        <v>WSSFC-ATH-11</v>
      </c>
      <c r="F367" t="str">
        <v/>
      </c>
      <c r="G367" t="str">
        <v>2\WSSFC-ATH</v>
      </c>
      <c r="H367" t="str" cm="1">
        <f t="array" ref="H367:I367">IF(G367="","",_xlfn.TEXTSPLIT(G367,"\"))</f>
        <v>2</v>
      </c>
      <c r="I367" t="str">
        <v>WSSFC-ATH</v>
      </c>
      <c r="K367" t="str">
        <f>IFERROR(SEARCH(MAIN!$C$3,J367,1),"")</f>
        <v/>
      </c>
    </row>
    <row r="368" spans="2:11">
      <c r="B368" t="e">
        <v>#VALUE!</v>
      </c>
      <c r="C368" t="str">
        <f t="shared" si="8"/>
        <v/>
      </c>
      <c r="D368" t="str">
        <v>WSSFC-ATH-11|2|3\WSSFC-ATH</v>
      </c>
      <c r="E368" t="str" cm="1">
        <f t="array" ref="E368:G368">IF(D368="","",_xlfn.TEXTSPLIT(D368,"|"))</f>
        <v>WSSFC-ATH-11</v>
      </c>
      <c r="F368" t="str">
        <v>2</v>
      </c>
      <c r="G368" t="str">
        <v>3\WSSFC-ATH</v>
      </c>
      <c r="H368" t="str" cm="1">
        <f t="array" ref="H368:I368">IF(G368="","",_xlfn.TEXTSPLIT(G368,"\"))</f>
        <v>3</v>
      </c>
      <c r="I368" t="str">
        <v>WSSFC-ATH</v>
      </c>
      <c r="K368" t="str">
        <f>IFERROR(SEARCH(MAIN!$C$3,J368,1),"")</f>
        <v/>
      </c>
    </row>
    <row r="369" spans="2:11">
      <c r="B369" t="e">
        <v>#VALUE!</v>
      </c>
      <c r="C369" t="str">
        <f t="shared" si="8"/>
        <v/>
      </c>
      <c r="D369" t="str">
        <v>WSSFC-ATH-15||2\WSSFC-ATH</v>
      </c>
      <c r="E369" t="str" cm="1">
        <f t="array" ref="E369:G369">IF(D369="","",_xlfn.TEXTSPLIT(D369,"|"))</f>
        <v>WSSFC-ATH-15</v>
      </c>
      <c r="F369" t="str">
        <v/>
      </c>
      <c r="G369" t="str">
        <v>2\WSSFC-ATH</v>
      </c>
      <c r="H369" t="str" cm="1">
        <f t="array" ref="H369:I369">IF(G369="","",_xlfn.TEXTSPLIT(G369,"\"))</f>
        <v>2</v>
      </c>
      <c r="I369" t="str">
        <v>WSSFC-ATH</v>
      </c>
      <c r="K369" t="str">
        <f>IFERROR(SEARCH(MAIN!$C$3,J369,1),"")</f>
        <v/>
      </c>
    </row>
    <row r="370" spans="2:11">
      <c r="B370" t="e">
        <v>#VALUE!</v>
      </c>
      <c r="C370" t="str">
        <f t="shared" si="8"/>
        <v/>
      </c>
      <c r="D370" t="str">
        <v>WSSFC-ATH-15|2|3\WSSFC-ATH</v>
      </c>
      <c r="E370" t="str" cm="1">
        <f t="array" ref="E370:G370">IF(D370="","",_xlfn.TEXTSPLIT(D370,"|"))</f>
        <v>WSSFC-ATH-15</v>
      </c>
      <c r="F370" t="str">
        <v>2</v>
      </c>
      <c r="G370" t="str">
        <v>3\WSSFC-ATH</v>
      </c>
      <c r="H370" t="str" cm="1">
        <f t="array" ref="H370:I370">IF(G370="","",_xlfn.TEXTSPLIT(G370,"\"))</f>
        <v>3</v>
      </c>
      <c r="I370" t="str">
        <v>WSSFC-ATH</v>
      </c>
      <c r="K370" t="str">
        <f>IFERROR(SEARCH(MAIN!$C$3,J370,1),"")</f>
        <v/>
      </c>
    </row>
    <row r="371" spans="2:11">
      <c r="B371" t="e">
        <v>#VALUE!</v>
      </c>
      <c r="C371" t="str">
        <f t="shared" si="8"/>
        <v/>
      </c>
      <c r="D371" t="str">
        <v>WSSFC-CAP10-1000|2|4\WSSFC-CAP10</v>
      </c>
      <c r="E371" t="str" cm="1">
        <f t="array" ref="E371:G371">IF(D371="","",_xlfn.TEXTSPLIT(D371,"|"))</f>
        <v>WSSFC-CAP10-1000</v>
      </c>
      <c r="F371" t="str">
        <v>2</v>
      </c>
      <c r="G371" t="str">
        <v>4\WSSFC-CAP10</v>
      </c>
      <c r="H371" t="str" cm="1">
        <f t="array" ref="H371:I371">IF(G371="","",_xlfn.TEXTSPLIT(G371,"\"))</f>
        <v>4</v>
      </c>
      <c r="I371" t="str">
        <v>WSSFC-CAP10</v>
      </c>
      <c r="K371" t="str">
        <f>IFERROR(SEARCH(MAIN!$C$3,J371,1),"")</f>
        <v/>
      </c>
    </row>
    <row r="372" spans="2:11">
      <c r="B372" t="e">
        <v>#VALUE!</v>
      </c>
      <c r="C372" t="str">
        <f t="shared" si="8"/>
        <v/>
      </c>
      <c r="D372" t="str">
        <v>WSSFC-CAP10-1500|2|4\WSSFC-CAP10</v>
      </c>
      <c r="E372" t="str" cm="1">
        <f t="array" ref="E372:G372">IF(D372="","",_xlfn.TEXTSPLIT(D372,"|"))</f>
        <v>WSSFC-CAP10-1500</v>
      </c>
      <c r="F372" t="str">
        <v>2</v>
      </c>
      <c r="G372" t="str">
        <v>4\WSSFC-CAP10</v>
      </c>
      <c r="H372" t="str" cm="1">
        <f t="array" ref="H372:I372">IF(G372="","",_xlfn.TEXTSPLIT(G372,"\"))</f>
        <v>4</v>
      </c>
      <c r="I372" t="str">
        <v>WSSFC-CAP10</v>
      </c>
      <c r="K372" t="str">
        <f>IFERROR(SEARCH(MAIN!$C$3,J372,1),"")</f>
        <v/>
      </c>
    </row>
    <row r="373" spans="2:11">
      <c r="B373" t="e">
        <v>#VALUE!</v>
      </c>
      <c r="C373" t="str">
        <f t="shared" si="8"/>
        <v/>
      </c>
      <c r="D373" t="str">
        <v>WSSFC-DI-12|2|1\WSSFC-DI</v>
      </c>
      <c r="E373" t="str" cm="1">
        <f t="array" ref="E373:G373">IF(D373="","",_xlfn.TEXTSPLIT(D373,"|"))</f>
        <v>WSSFC-DI-12</v>
      </c>
      <c r="F373" t="str">
        <v>2</v>
      </c>
      <c r="G373" t="str">
        <v>1\WSSFC-DI</v>
      </c>
      <c r="H373" t="str" cm="1">
        <f t="array" ref="H373:I373">IF(G373="","",_xlfn.TEXTSPLIT(G373,"\"))</f>
        <v>1</v>
      </c>
      <c r="I373" t="str">
        <v>WSSFC-DI</v>
      </c>
      <c r="K373" t="str">
        <f>IFERROR(SEARCH(MAIN!$C$3,J373,1),"")</f>
        <v/>
      </c>
    </row>
    <row r="374" spans="2:11">
      <c r="B374" t="e">
        <v>#VALUE!</v>
      </c>
      <c r="C374" t="str">
        <f t="shared" si="8"/>
        <v/>
      </c>
      <c r="D374" t="str">
        <v>WSSFC-DI-12|2|2\WSSFC-DI</v>
      </c>
      <c r="E374" t="str" cm="1">
        <f t="array" ref="E374:G374">IF(D374="","",_xlfn.TEXTSPLIT(D374,"|"))</f>
        <v>WSSFC-DI-12</v>
      </c>
      <c r="F374" t="str">
        <v>2</v>
      </c>
      <c r="G374" t="str">
        <v>2\WSSFC-DI</v>
      </c>
      <c r="H374" t="str" cm="1">
        <f t="array" ref="H374:I374">IF(G374="","",_xlfn.TEXTSPLIT(G374,"\"))</f>
        <v>2</v>
      </c>
      <c r="I374" t="str">
        <v>WSSFC-DI</v>
      </c>
      <c r="K374" t="str">
        <f>IFERROR(SEARCH(MAIN!$C$3,J374,1),"")</f>
        <v/>
      </c>
    </row>
    <row r="375" spans="2:11">
      <c r="B375" t="e">
        <v>#VALUE!</v>
      </c>
      <c r="C375" t="str">
        <f t="shared" si="8"/>
        <v/>
      </c>
      <c r="D375" t="str">
        <v>WSSFC-DI-12|2|3\WSSFC-DI</v>
      </c>
      <c r="E375" t="str" cm="1">
        <f t="array" ref="E375:G375">IF(D375="","",_xlfn.TEXTSPLIT(D375,"|"))</f>
        <v>WSSFC-DI-12</v>
      </c>
      <c r="F375" t="str">
        <v>2</v>
      </c>
      <c r="G375" t="str">
        <v>3\WSSFC-DI</v>
      </c>
      <c r="H375" t="str" cm="1">
        <f t="array" ref="H375:I375">IF(G375="","",_xlfn.TEXTSPLIT(G375,"\"))</f>
        <v>3</v>
      </c>
      <c r="I375" t="str">
        <v>WSSFC-DI</v>
      </c>
      <c r="K375" t="str">
        <f>IFERROR(SEARCH(MAIN!$C$3,J375,1),"")</f>
        <v/>
      </c>
    </row>
    <row r="376" spans="2:11">
      <c r="B376" t="e">
        <v>#VALUE!</v>
      </c>
      <c r="C376" t="str">
        <f t="shared" si="8"/>
        <v/>
      </c>
      <c r="D376" t="str">
        <v>WSSFCEX-GHC-01|1|2\WSSFC-EXGHC</v>
      </c>
      <c r="E376" t="str" cm="1">
        <f t="array" ref="E376:G376">IF(D376="","",_xlfn.TEXTSPLIT(D376,"|"))</f>
        <v>WSSFCEX-GHC-01</v>
      </c>
      <c r="F376" t="str">
        <v>1</v>
      </c>
      <c r="G376" t="str">
        <v>2\WSSFC-EXGHC</v>
      </c>
      <c r="H376" t="str" cm="1">
        <f t="array" ref="H376:I376">IF(G376="","",_xlfn.TEXTSPLIT(G376,"\"))</f>
        <v>2</v>
      </c>
      <c r="I376" t="str">
        <v>WSSFC-EXGHC</v>
      </c>
      <c r="K376" t="str">
        <f>IFERROR(SEARCH(MAIN!$C$3,J376,1),"")</f>
        <v/>
      </c>
    </row>
    <row r="377" spans="2:11">
      <c r="B377" t="e">
        <v>#VALUE!</v>
      </c>
      <c r="C377" t="str">
        <f t="shared" si="8"/>
        <v/>
      </c>
      <c r="D377" t="str">
        <v>WSSFCEX-GHC-02|1|2\WSSFC-EXGHC</v>
      </c>
      <c r="E377" t="str" cm="1">
        <f t="array" ref="E377:G377">IF(D377="","",_xlfn.TEXTSPLIT(D377,"|"))</f>
        <v>WSSFCEX-GHC-02</v>
      </c>
      <c r="F377" t="str">
        <v>1</v>
      </c>
      <c r="G377" t="str">
        <v>2\WSSFC-EXGHC</v>
      </c>
      <c r="H377" t="str" cm="1">
        <f t="array" ref="H377:I377">IF(G377="","",_xlfn.TEXTSPLIT(G377,"\"))</f>
        <v>2</v>
      </c>
      <c r="I377" t="str">
        <v>WSSFC-EXGHC</v>
      </c>
      <c r="K377" t="str">
        <f>IFERROR(SEARCH(MAIN!$C$3,J377,1),"")</f>
        <v/>
      </c>
    </row>
    <row r="378" spans="2:11">
      <c r="B378" t="e">
        <v>#VALUE!</v>
      </c>
      <c r="C378" t="str">
        <f t="shared" si="8"/>
        <v/>
      </c>
      <c r="D378" t="str">
        <v>WSSFCEX-PPS-G1000-01|3|6\WSSFC-EXPPS</v>
      </c>
      <c r="E378" t="str" cm="1">
        <f t="array" ref="E378:G378">IF(D378="","",_xlfn.TEXTSPLIT(D378,"|"))</f>
        <v>WSSFCEX-PPS-G1000-01</v>
      </c>
      <c r="F378" t="str">
        <v>3</v>
      </c>
      <c r="G378" t="str">
        <v>6\WSSFC-EXPPS</v>
      </c>
      <c r="H378" t="str" cm="1">
        <f t="array" ref="H378:I378">IF(G378="","",_xlfn.TEXTSPLIT(G378,"\"))</f>
        <v>6</v>
      </c>
      <c r="I378" t="str">
        <v>WSSFC-EXPPS</v>
      </c>
      <c r="K378" t="str">
        <f>IFERROR(SEARCH(MAIN!$C$3,J378,1),"")</f>
        <v/>
      </c>
    </row>
    <row r="379" spans="2:11">
      <c r="B379" t="e">
        <v>#VALUE!</v>
      </c>
      <c r="C379" t="str">
        <f t="shared" si="8"/>
        <v/>
      </c>
      <c r="D379" t="str">
        <v>WSSFCEX-PPS-G100-01|3|6\WSSFC-EXPPS</v>
      </c>
      <c r="E379" t="str" cm="1">
        <f t="array" ref="E379:G379">IF(D379="","",_xlfn.TEXTSPLIT(D379,"|"))</f>
        <v>WSSFCEX-PPS-G100-01</v>
      </c>
      <c r="F379" t="str">
        <v>3</v>
      </c>
      <c r="G379" t="str">
        <v>6\WSSFC-EXPPS</v>
      </c>
      <c r="H379" t="str" cm="1">
        <f t="array" ref="H379:I379">IF(G379="","",_xlfn.TEXTSPLIT(G379,"\"))</f>
        <v>6</v>
      </c>
      <c r="I379" t="str">
        <v>WSSFC-EXPPS</v>
      </c>
      <c r="K379" t="str">
        <f>IFERROR(SEARCH(MAIN!$C$3,J379,1),"")</f>
        <v/>
      </c>
    </row>
    <row r="380" spans="2:11">
      <c r="B380" t="e">
        <v>#VALUE!</v>
      </c>
      <c r="C380" t="str">
        <f t="shared" si="8"/>
        <v/>
      </c>
      <c r="D380" t="str">
        <v>WSSFCEX-PPS-G10-01|3|6\WSSFC-EXPPS</v>
      </c>
      <c r="E380" t="str" cm="1">
        <f t="array" ref="E380:G380">IF(D380="","",_xlfn.TEXTSPLIT(D380,"|"))</f>
        <v>WSSFCEX-PPS-G10-01</v>
      </c>
      <c r="F380" t="str">
        <v>3</v>
      </c>
      <c r="G380" t="str">
        <v>6\WSSFC-EXPPS</v>
      </c>
      <c r="H380" t="str" cm="1">
        <f t="array" ref="H380:I380">IF(G380="","",_xlfn.TEXTSPLIT(G380,"\"))</f>
        <v>6</v>
      </c>
      <c r="I380" t="str">
        <v>WSSFC-EXPPS</v>
      </c>
      <c r="K380" t="str">
        <f>IFERROR(SEARCH(MAIN!$C$3,J380,1),"")</f>
        <v/>
      </c>
    </row>
    <row r="381" spans="2:11">
      <c r="B381" t="e">
        <v>#VALUE!</v>
      </c>
      <c r="C381" t="str">
        <f t="shared" si="8"/>
        <v/>
      </c>
      <c r="D381" t="str">
        <v>WSSFCEX-PPS-G200-01|3|6\WSSFC-EXPPS</v>
      </c>
      <c r="E381" t="str" cm="1">
        <f t="array" ref="E381:G381">IF(D381="","",_xlfn.TEXTSPLIT(D381,"|"))</f>
        <v>WSSFCEX-PPS-G200-01</v>
      </c>
      <c r="F381" t="str">
        <v>3</v>
      </c>
      <c r="G381" t="str">
        <v>6\WSSFC-EXPPS</v>
      </c>
      <c r="H381" t="str" cm="1">
        <f t="array" ref="H381:I381">IF(G381="","",_xlfn.TEXTSPLIT(G381,"\"))</f>
        <v>6</v>
      </c>
      <c r="I381" t="str">
        <v>WSSFC-EXPPS</v>
      </c>
      <c r="K381" t="str">
        <f>IFERROR(SEARCH(MAIN!$C$3,J381,1),"")</f>
        <v/>
      </c>
    </row>
    <row r="382" spans="2:11">
      <c r="B382" t="e">
        <v>#VALUE!</v>
      </c>
      <c r="C382" t="str">
        <f t="shared" si="8"/>
        <v/>
      </c>
      <c r="D382" t="str">
        <v>WSSFCEX-PPS-G20-01|3|6\WSSFC-EXPPS</v>
      </c>
      <c r="E382" t="str" cm="1">
        <f t="array" ref="E382:G382">IF(D382="","",_xlfn.TEXTSPLIT(D382,"|"))</f>
        <v>WSSFCEX-PPS-G20-01</v>
      </c>
      <c r="F382" t="str">
        <v>3</v>
      </c>
      <c r="G382" t="str">
        <v>6\WSSFC-EXPPS</v>
      </c>
      <c r="H382" t="str" cm="1">
        <f t="array" ref="H382:I382">IF(G382="","",_xlfn.TEXTSPLIT(G382,"\"))</f>
        <v>6</v>
      </c>
      <c r="I382" t="str">
        <v>WSSFC-EXPPS</v>
      </c>
      <c r="K382" t="str">
        <f>IFERROR(SEARCH(MAIN!$C$3,J382,1),"")</f>
        <v/>
      </c>
    </row>
    <row r="383" spans="2:11">
      <c r="B383" t="e">
        <v>#VALUE!</v>
      </c>
      <c r="C383" t="str">
        <f t="shared" si="8"/>
        <v/>
      </c>
      <c r="D383" t="str">
        <v>WSSFCEX-PPS-G400-01|3|6\WSSFC-EXPPS</v>
      </c>
      <c r="E383" t="str" cm="1">
        <f t="array" ref="E383:G383">IF(D383="","",_xlfn.TEXTSPLIT(D383,"|"))</f>
        <v>WSSFCEX-PPS-G400-01</v>
      </c>
      <c r="F383" t="str">
        <v>3</v>
      </c>
      <c r="G383" t="str">
        <v>6\WSSFC-EXPPS</v>
      </c>
      <c r="H383" t="str" cm="1">
        <f t="array" ref="H383:I383">IF(G383="","",_xlfn.TEXTSPLIT(G383,"\"))</f>
        <v>6</v>
      </c>
      <c r="I383" t="str">
        <v>WSSFC-EXPPS</v>
      </c>
      <c r="K383" t="str">
        <f>IFERROR(SEARCH(MAIN!$C$3,J383,1),"")</f>
        <v/>
      </c>
    </row>
    <row r="384" spans="2:11">
      <c r="B384" t="e">
        <v>#VALUE!</v>
      </c>
      <c r="C384" t="str">
        <f t="shared" si="8"/>
        <v/>
      </c>
      <c r="D384" t="str">
        <v>WSSFC-G4-CO-200-01|3|7\WSSFC-G4F</v>
      </c>
      <c r="E384" t="str" cm="1">
        <f t="array" ref="E384:G384">IF(D384="","",_xlfn.TEXTSPLIT(D384,"|"))</f>
        <v>WSSFC-G4-CO-200-01</v>
      </c>
      <c r="F384" t="str">
        <v>3</v>
      </c>
      <c r="G384" t="str">
        <v>7\WSSFC-G4F</v>
      </c>
      <c r="H384" t="str" cm="1">
        <f t="array" ref="H384:I384">IF(G384="","",_xlfn.TEXTSPLIT(G384,"\"))</f>
        <v>7</v>
      </c>
      <c r="I384" t="str">
        <v>WSSFC-G4F</v>
      </c>
      <c r="K384" t="str">
        <f>IFERROR(SEARCH(MAIN!$C$3,J384,1),"")</f>
        <v/>
      </c>
    </row>
    <row r="385" spans="2:11">
      <c r="B385" t="e">
        <v>#VALUE!</v>
      </c>
      <c r="C385" t="str">
        <f t="shared" si="8"/>
        <v/>
      </c>
      <c r="D385" t="str">
        <v>WSSFC-G4-CO-200-01|3|8\WSSFC-G4F</v>
      </c>
      <c r="E385" t="str" cm="1">
        <f t="array" ref="E385:G385">IF(D385="","",_xlfn.TEXTSPLIT(D385,"|"))</f>
        <v>WSSFC-G4-CO-200-01</v>
      </c>
      <c r="F385" t="str">
        <v>3</v>
      </c>
      <c r="G385" t="str">
        <v>8\WSSFC-G4F</v>
      </c>
      <c r="H385" t="str" cm="1">
        <f t="array" ref="H385:I385">IF(G385="","",_xlfn.TEXTSPLIT(G385,"\"))</f>
        <v>8</v>
      </c>
      <c r="I385" t="str">
        <v>WSSFC-G4F</v>
      </c>
      <c r="K385" t="str">
        <f>IFERROR(SEARCH(MAIN!$C$3,J385,1),"")</f>
        <v/>
      </c>
    </row>
    <row r="386" spans="2:11">
      <c r="B386" t="e">
        <v>#VALUE!</v>
      </c>
      <c r="C386" t="str">
        <f t="shared" si="8"/>
        <v/>
      </c>
      <c r="D386" t="str">
        <v>WSSFC-G4-H2S-50-01|3|7\WSSFC-G4F</v>
      </c>
      <c r="E386" t="str" cm="1">
        <f t="array" ref="E386:G386">IF(D386="","",_xlfn.TEXTSPLIT(D386,"|"))</f>
        <v>WSSFC-G4-H2S-50-01</v>
      </c>
      <c r="F386" t="str">
        <v>3</v>
      </c>
      <c r="G386" t="str">
        <v>7\WSSFC-G4F</v>
      </c>
      <c r="H386" t="str" cm="1">
        <f t="array" ref="H386:I386">IF(G386="","",_xlfn.TEXTSPLIT(G386,"\"))</f>
        <v>7</v>
      </c>
      <c r="I386" t="str">
        <v>WSSFC-G4F</v>
      </c>
      <c r="K386" t="str">
        <f>IFERROR(SEARCH(MAIN!$C$3,J386,1),"")</f>
        <v/>
      </c>
    </row>
    <row r="387" spans="2:11">
      <c r="B387" t="e">
        <v>#VALUE!</v>
      </c>
      <c r="C387" t="str">
        <f t="shared" si="8"/>
        <v/>
      </c>
      <c r="D387" t="str">
        <v>WSSFC-G4-H2S-50-01|3|8\WSSFC-G4F</v>
      </c>
      <c r="E387" t="str" cm="1">
        <f t="array" ref="E387:G387">IF(D387="","",_xlfn.TEXTSPLIT(D387,"|"))</f>
        <v>WSSFC-G4-H2S-50-01</v>
      </c>
      <c r="F387" t="str">
        <v>3</v>
      </c>
      <c r="G387" t="str">
        <v>8\WSSFC-G4F</v>
      </c>
      <c r="H387" t="str" cm="1">
        <f t="array" ref="H387:I387">IF(G387="","",_xlfn.TEXTSPLIT(G387,"\"))</f>
        <v>8</v>
      </c>
      <c r="I387" t="str">
        <v>WSSFC-G4F</v>
      </c>
      <c r="K387" t="str">
        <f>IFERROR(SEARCH(MAIN!$C$3,J387,1),"")</f>
        <v/>
      </c>
    </row>
    <row r="388" spans="2:11">
      <c r="B388" t="e">
        <v>#VALUE!</v>
      </c>
      <c r="C388" t="str">
        <f t="shared" si="8"/>
        <v/>
      </c>
      <c r="D388" t="str">
        <v>WSSFC-G4-NH3-100-01|3|7\WSSFC-G4F</v>
      </c>
      <c r="E388" t="str" cm="1">
        <f t="array" ref="E388:G388">IF(D388="","",_xlfn.TEXTSPLIT(D388,"|"))</f>
        <v>WSSFC-G4-NH3-100-01</v>
      </c>
      <c r="F388" t="str">
        <v>3</v>
      </c>
      <c r="G388" t="str">
        <v>7\WSSFC-G4F</v>
      </c>
      <c r="H388" t="str" cm="1">
        <f t="array" ref="H388:I388">IF(G388="","",_xlfn.TEXTSPLIT(G388,"\"))</f>
        <v>7</v>
      </c>
      <c r="I388" t="str">
        <v>WSSFC-G4F</v>
      </c>
      <c r="K388" t="str">
        <f>IFERROR(SEARCH(MAIN!$C$3,J388,1),"")</f>
        <v/>
      </c>
    </row>
    <row r="389" spans="2:11">
      <c r="B389" t="e">
        <v>#VALUE!</v>
      </c>
      <c r="C389" t="str">
        <f t="shared" ref="C389:C452" si="9">IFERROR(B389,"")</f>
        <v/>
      </c>
      <c r="D389" t="str">
        <v>WSSFC-G4-NH3-100-01|3|8\WSSFC-G4F</v>
      </c>
      <c r="E389" t="str" cm="1">
        <f t="array" ref="E389:G389">IF(D389="","",_xlfn.TEXTSPLIT(D389,"|"))</f>
        <v>WSSFC-G4-NH3-100-01</v>
      </c>
      <c r="F389" t="str">
        <v>3</v>
      </c>
      <c r="G389" t="str">
        <v>8\WSSFC-G4F</v>
      </c>
      <c r="H389" t="str" cm="1">
        <f t="array" ref="H389:I389">IF(G389="","",_xlfn.TEXTSPLIT(G389,"\"))</f>
        <v>8</v>
      </c>
      <c r="I389" t="str">
        <v>WSSFC-G4F</v>
      </c>
      <c r="K389" t="str">
        <f>IFERROR(SEARCH(MAIN!$C$3,J389,1),"")</f>
        <v/>
      </c>
    </row>
    <row r="390" spans="2:11">
      <c r="B390" t="e">
        <v>#VALUE!</v>
      </c>
      <c r="C390" t="str">
        <f t="shared" si="9"/>
        <v/>
      </c>
      <c r="D390" t="str">
        <v>WSSFC-G4-NH3-2000-01|3|7\WSSFC-G4F</v>
      </c>
      <c r="E390" t="str" cm="1">
        <f t="array" ref="E390:G390">IF(D390="","",_xlfn.TEXTSPLIT(D390,"|"))</f>
        <v>WSSFC-G4-NH3-2000-01</v>
      </c>
      <c r="F390" t="str">
        <v>3</v>
      </c>
      <c r="G390" t="str">
        <v>7\WSSFC-G4F</v>
      </c>
      <c r="H390" t="str" cm="1">
        <f t="array" ref="H390:I390">IF(G390="","",_xlfn.TEXTSPLIT(G390,"\"))</f>
        <v>7</v>
      </c>
      <c r="I390" t="str">
        <v>WSSFC-G4F</v>
      </c>
      <c r="K390" t="str">
        <f>IFERROR(SEARCH(MAIN!$C$3,J390,1),"")</f>
        <v/>
      </c>
    </row>
    <row r="391" spans="2:11">
      <c r="B391" t="e">
        <v>#VALUE!</v>
      </c>
      <c r="C391" t="str">
        <f t="shared" si="9"/>
        <v/>
      </c>
      <c r="D391" t="str">
        <v>WSSFC-G4-NH3-2000-01|3|8\WSSFC-G4F</v>
      </c>
      <c r="E391" t="str" cm="1">
        <f t="array" ref="E391:G391">IF(D391="","",_xlfn.TEXTSPLIT(D391,"|"))</f>
        <v>WSSFC-G4-NH3-2000-01</v>
      </c>
      <c r="F391" t="str">
        <v>3</v>
      </c>
      <c r="G391" t="str">
        <v>8\WSSFC-G4F</v>
      </c>
      <c r="H391" t="str" cm="1">
        <f t="array" ref="H391:I391">IF(G391="","",_xlfn.TEXTSPLIT(G391,"\"))</f>
        <v>8</v>
      </c>
      <c r="I391" t="str">
        <v>WSSFC-G4F</v>
      </c>
      <c r="K391" t="str">
        <f>IFERROR(SEARCH(MAIN!$C$3,J391,1),"")</f>
        <v/>
      </c>
    </row>
    <row r="392" spans="2:11">
      <c r="B392" t="e">
        <v>#VALUE!</v>
      </c>
      <c r="C392" t="str">
        <f t="shared" si="9"/>
        <v/>
      </c>
      <c r="D392" t="str">
        <v>WSSFC-GCB-C3H8-01|1|1\WSSFC-GCB</v>
      </c>
      <c r="E392" t="str" cm="1">
        <f t="array" ref="E392:G392">IF(D392="","",_xlfn.TEXTSPLIT(D392,"|"))</f>
        <v>WSSFC-GCB-C3H8-01</v>
      </c>
      <c r="F392" t="str">
        <v>1</v>
      </c>
      <c r="G392" t="str">
        <v>1\WSSFC-GCB</v>
      </c>
      <c r="H392" t="str" cm="1">
        <f t="array" ref="H392:I392">IF(G392="","",_xlfn.TEXTSPLIT(G392,"\"))</f>
        <v>1</v>
      </c>
      <c r="I392" t="str">
        <v>WSSFC-GCB</v>
      </c>
      <c r="K392" t="str">
        <f>IFERROR(SEARCH(MAIN!$C$3,J392,1),"")</f>
        <v/>
      </c>
    </row>
    <row r="393" spans="2:11">
      <c r="B393" t="e">
        <v>#VALUE!</v>
      </c>
      <c r="C393" t="str">
        <f t="shared" si="9"/>
        <v/>
      </c>
      <c r="D393" t="str">
        <v>WSSFC-GCB-CH4-01|1|1\WSSFC-GCB</v>
      </c>
      <c r="E393" t="str" cm="1">
        <f t="array" ref="E393:G393">IF(D393="","",_xlfn.TEXTSPLIT(D393,"|"))</f>
        <v>WSSFC-GCB-CH4-01</v>
      </c>
      <c r="F393" t="str">
        <v>1</v>
      </c>
      <c r="G393" t="str">
        <v>1\WSSFC-GCB</v>
      </c>
      <c r="H393" t="str" cm="1">
        <f t="array" ref="H393:I393">IF(G393="","",_xlfn.TEXTSPLIT(G393,"\"))</f>
        <v>1</v>
      </c>
      <c r="I393" t="str">
        <v>WSSFC-GCB</v>
      </c>
      <c r="K393" t="str">
        <f>IFERROR(SEARCH(MAIN!$C$3,J393,1),"")</f>
        <v/>
      </c>
    </row>
    <row r="394" spans="2:11">
      <c r="B394" t="e">
        <v>#VALUE!</v>
      </c>
      <c r="C394" t="str">
        <f t="shared" si="9"/>
        <v/>
      </c>
      <c r="D394" t="str">
        <v>WSSFC-GCB-CL2-20|1|1\WSSFC-GCB</v>
      </c>
      <c r="E394" t="str" cm="1">
        <f t="array" ref="E394:G394">IF(D394="","",_xlfn.TEXTSPLIT(D394,"|"))</f>
        <v>WSSFC-GCB-CL2-20</v>
      </c>
      <c r="F394" t="str">
        <v>1</v>
      </c>
      <c r="G394" t="str">
        <v>1\WSSFC-GCB</v>
      </c>
      <c r="H394" t="str" cm="1">
        <f t="array" ref="H394:I394">IF(G394="","",_xlfn.TEXTSPLIT(G394,"\"))</f>
        <v>1</v>
      </c>
      <c r="I394" t="str">
        <v>WSSFC-GCB</v>
      </c>
      <c r="K394" t="str">
        <f>IFERROR(SEARCH(MAIN!$C$3,J394,1),"")</f>
        <v/>
      </c>
    </row>
    <row r="395" spans="2:11">
      <c r="B395" t="e">
        <v>#VALUE!</v>
      </c>
      <c r="C395" t="str">
        <f t="shared" si="9"/>
        <v/>
      </c>
      <c r="D395" t="str">
        <v>WSSFC-GCB-CO-500|1|1\WSSFC-GCB</v>
      </c>
      <c r="E395" t="str" cm="1">
        <f t="array" ref="E395:G395">IF(D395="","",_xlfn.TEXTSPLIT(D395,"|"))</f>
        <v>WSSFC-GCB-CO-500</v>
      </c>
      <c r="F395" t="str">
        <v>1</v>
      </c>
      <c r="G395" t="str">
        <v>1\WSSFC-GCB</v>
      </c>
      <c r="H395" t="str" cm="1">
        <f t="array" ref="H395:I395">IF(G395="","",_xlfn.TEXTSPLIT(G395,"\"))</f>
        <v>1</v>
      </c>
      <c r="I395" t="str">
        <v>WSSFC-GCB</v>
      </c>
      <c r="K395" t="str">
        <f>IFERROR(SEARCH(MAIN!$C$3,J395,1),"")</f>
        <v/>
      </c>
    </row>
    <row r="396" spans="2:11">
      <c r="B396" t="e">
        <v>#VALUE!</v>
      </c>
      <c r="C396" t="str">
        <f t="shared" si="9"/>
        <v/>
      </c>
      <c r="D396" t="str">
        <v>WSSFC-GCB-H2-1K|1|1\WSSFC-GCB</v>
      </c>
      <c r="E396" t="str" cm="1">
        <f t="array" ref="E396:G396">IF(D396="","",_xlfn.TEXTSPLIT(D396,"|"))</f>
        <v>WSSFC-GCB-H2-1K</v>
      </c>
      <c r="F396" t="str">
        <v>1</v>
      </c>
      <c r="G396" t="str">
        <v>1\WSSFC-GCB</v>
      </c>
      <c r="H396" t="str" cm="1">
        <f t="array" ref="H396:I396">IF(G396="","",_xlfn.TEXTSPLIT(G396,"\"))</f>
        <v>1</v>
      </c>
      <c r="I396" t="str">
        <v>WSSFC-GCB</v>
      </c>
      <c r="K396" t="str">
        <f>IFERROR(SEARCH(MAIN!$C$3,J396,1),"")</f>
        <v/>
      </c>
    </row>
    <row r="397" spans="2:11">
      <c r="B397" t="e">
        <v>#VALUE!</v>
      </c>
      <c r="C397" t="str">
        <f t="shared" si="9"/>
        <v/>
      </c>
      <c r="D397" t="str">
        <v>WSSFC-GCB-H2S-100|1|1\WSSFC-GCB</v>
      </c>
      <c r="E397" t="str" cm="1">
        <f t="array" ref="E397:G397">IF(D397="","",_xlfn.TEXTSPLIT(D397,"|"))</f>
        <v>WSSFC-GCB-H2S-100</v>
      </c>
      <c r="F397" t="str">
        <v>1</v>
      </c>
      <c r="G397" t="str">
        <v>1\WSSFC-GCB</v>
      </c>
      <c r="H397" t="str" cm="1">
        <f t="array" ref="H397:I397">IF(G397="","",_xlfn.TEXTSPLIT(G397,"\"))</f>
        <v>1</v>
      </c>
      <c r="I397" t="str">
        <v>WSSFC-GCB</v>
      </c>
      <c r="K397" t="str">
        <f>IFERROR(SEARCH(MAIN!$C$3,J397,1),"")</f>
        <v/>
      </c>
    </row>
    <row r="398" spans="2:11">
      <c r="B398" t="e">
        <v>#VALUE!</v>
      </c>
      <c r="C398" t="str">
        <f t="shared" si="9"/>
        <v/>
      </c>
      <c r="D398" t="str">
        <v>WSSFC-GCB-NH3-100|1|1\WSSFC-GCB</v>
      </c>
      <c r="E398" t="str" cm="1">
        <f t="array" ref="E398:G398">IF(D398="","",_xlfn.TEXTSPLIT(D398,"|"))</f>
        <v>WSSFC-GCB-NH3-100</v>
      </c>
      <c r="F398" t="str">
        <v>1</v>
      </c>
      <c r="G398" t="str">
        <v>1\WSSFC-GCB</v>
      </c>
      <c r="H398" t="str" cm="1">
        <f t="array" ref="H398:I398">IF(G398="","",_xlfn.TEXTSPLIT(G398,"\"))</f>
        <v>1</v>
      </c>
      <c r="I398" t="str">
        <v>WSSFC-GCB</v>
      </c>
      <c r="K398" t="str">
        <f>IFERROR(SEARCH(MAIN!$C$3,J398,1),"")</f>
        <v/>
      </c>
    </row>
    <row r="399" spans="2:11">
      <c r="B399" t="e">
        <v>#VALUE!</v>
      </c>
      <c r="C399" t="str">
        <f t="shared" si="9"/>
        <v/>
      </c>
      <c r="D399" t="str">
        <v>WSSFC-LC-01|1|1\WSSFC-LC</v>
      </c>
      <c r="E399" t="str" cm="1">
        <f t="array" ref="E399:G399">IF(D399="","",_xlfn.TEXTSPLIT(D399,"|"))</f>
        <v>WSSFC-LC-01</v>
      </c>
      <c r="F399" t="str">
        <v>1</v>
      </c>
      <c r="G399" t="str">
        <v>1\WSSFC-LC</v>
      </c>
      <c r="H399" t="str" cm="1">
        <f t="array" ref="H399:I399">IF(G399="","",_xlfn.TEXTSPLIT(G399,"\"))</f>
        <v>1</v>
      </c>
      <c r="I399" t="str">
        <v>WSSFC-LC</v>
      </c>
      <c r="K399" t="str">
        <f>IFERROR(SEARCH(MAIN!$C$3,J399,1),"")</f>
        <v/>
      </c>
    </row>
    <row r="400" spans="2:11">
      <c r="B400" t="e">
        <v>#VALUE!</v>
      </c>
      <c r="C400" t="str">
        <f t="shared" si="9"/>
        <v/>
      </c>
      <c r="D400" t="str">
        <v>WSSFC-LPC-01|2|2\WSSFC-LPC</v>
      </c>
      <c r="E400" t="str" cm="1">
        <f t="array" ref="E400:G400">IF(D400="","",_xlfn.TEXTSPLIT(D400,"|"))</f>
        <v>WSSFC-LPC-01</v>
      </c>
      <c r="F400" t="str">
        <v>2</v>
      </c>
      <c r="G400" t="str">
        <v>2\WSSFC-LPC</v>
      </c>
      <c r="H400" t="str" cm="1">
        <f t="array" ref="H400:I400">IF(G400="","",_xlfn.TEXTSPLIT(G400,"\"))</f>
        <v>2</v>
      </c>
      <c r="I400" t="str">
        <v>WSSFC-LPC</v>
      </c>
      <c r="K400" t="str">
        <f>IFERROR(SEARCH(MAIN!$C$3,J400,1),"")</f>
        <v/>
      </c>
    </row>
    <row r="401" spans="2:11">
      <c r="B401" t="e">
        <v>#VALUE!</v>
      </c>
      <c r="C401" t="str">
        <f t="shared" si="9"/>
        <v/>
      </c>
      <c r="D401" t="str">
        <v>WSSFC-LPC-01|2|3\WSSFC-LPC</v>
      </c>
      <c r="E401" t="str" cm="1">
        <f t="array" ref="E401:G401">IF(D401="","",_xlfn.TEXTSPLIT(D401,"|"))</f>
        <v>WSSFC-LPC-01</v>
      </c>
      <c r="F401" t="str">
        <v>2</v>
      </c>
      <c r="G401" t="str">
        <v>3\WSSFC-LPC</v>
      </c>
      <c r="H401" t="str" cm="1">
        <f t="array" ref="H401:I401">IF(G401="","",_xlfn.TEXTSPLIT(G401,"\"))</f>
        <v>3</v>
      </c>
      <c r="I401" t="str">
        <v>WSSFC-LPC</v>
      </c>
      <c r="K401" t="str">
        <f>IFERROR(SEARCH(MAIN!$C$3,J401,1),"")</f>
        <v/>
      </c>
    </row>
    <row r="402" spans="2:11">
      <c r="B402" t="e">
        <v>#VALUE!</v>
      </c>
      <c r="C402" t="str">
        <f t="shared" si="9"/>
        <v/>
      </c>
      <c r="D402" t="str">
        <v>WSSFC-M12F-AFD-01|2|1\WSSFC-AFD</v>
      </c>
      <c r="E402" t="str" cm="1">
        <f t="array" ref="E402:G402">IF(D402="","",_xlfn.TEXTSPLIT(D402,"|"))</f>
        <v>WSSFC-M12F-AFD-01</v>
      </c>
      <c r="F402" t="str">
        <v>2</v>
      </c>
      <c r="G402" t="str">
        <v>1\WSSFC-AFD</v>
      </c>
      <c r="H402" t="str" cm="1">
        <f t="array" ref="H402:I402">IF(G402="","",_xlfn.TEXTSPLIT(G402,"\"))</f>
        <v>1</v>
      </c>
      <c r="I402" t="str">
        <v>WSSFC-AFD</v>
      </c>
      <c r="K402" t="str">
        <f>IFERROR(SEARCH(MAIN!$C$3,J402,1),"")</f>
        <v/>
      </c>
    </row>
    <row r="403" spans="2:11">
      <c r="B403" t="e">
        <v>#VALUE!</v>
      </c>
      <c r="C403" t="str">
        <f t="shared" si="9"/>
        <v/>
      </c>
      <c r="D403" t="str">
        <v>WSSFC-MA-21|1|2\WSSFC-MA</v>
      </c>
      <c r="E403" t="str" cm="1">
        <f t="array" ref="E403:G403">IF(D403="","",_xlfn.TEXTSPLIT(D403,"|"))</f>
        <v>WSSFC-MA-21</v>
      </c>
      <c r="F403" t="str">
        <v>1</v>
      </c>
      <c r="G403" t="str">
        <v>2\WSSFC-MA</v>
      </c>
      <c r="H403" t="str" cm="1">
        <f t="array" ref="H403:I403">IF(G403="","",_xlfn.TEXTSPLIT(G403,"\"))</f>
        <v>2</v>
      </c>
      <c r="I403" t="str">
        <v>WSSFC-MA</v>
      </c>
      <c r="K403" t="str">
        <f>IFERROR(SEARCH(MAIN!$C$3,J403,1),"")</f>
        <v/>
      </c>
    </row>
    <row r="404" spans="2:11">
      <c r="B404" t="e">
        <v>#VALUE!</v>
      </c>
      <c r="C404" t="str">
        <f t="shared" si="9"/>
        <v/>
      </c>
      <c r="D404" t="str">
        <v>WSSFC-MB485-01|1|1\WSSFC-MB485</v>
      </c>
      <c r="E404" t="str" cm="1">
        <f t="array" ref="E404:G404">IF(D404="","",_xlfn.TEXTSPLIT(D404,"|"))</f>
        <v>WSSFC-MB485-01</v>
      </c>
      <c r="F404" t="str">
        <v>1</v>
      </c>
      <c r="G404" t="str">
        <v>1\WSSFC-MB485</v>
      </c>
      <c r="H404" t="str" cm="1">
        <f t="array" ref="H404:I404">IF(G404="","",_xlfn.TEXTSPLIT(G404,"\"))</f>
        <v>1</v>
      </c>
      <c r="I404" t="str">
        <v>WSSFC-MB485</v>
      </c>
      <c r="K404" t="str">
        <f>IFERROR(SEARCH(MAIN!$C$3,J404,1),"")</f>
        <v/>
      </c>
    </row>
    <row r="405" spans="2:11">
      <c r="B405" t="e">
        <v>#VALUE!</v>
      </c>
      <c r="C405" t="str">
        <f t="shared" si="9"/>
        <v/>
      </c>
      <c r="D405" t="str">
        <v>WSSFC-PPS-G050-01|1|1\WSSFC-PPS</v>
      </c>
      <c r="E405" t="str" cm="1">
        <f t="array" ref="E405:G405">IF(D405="","",_xlfn.TEXTSPLIT(D405,"|"))</f>
        <v>WSSFC-PPS-G050-01</v>
      </c>
      <c r="F405" t="str">
        <v>1</v>
      </c>
      <c r="G405" t="str">
        <v>1\WSSFC-PPS</v>
      </c>
      <c r="H405" t="str" cm="1">
        <f t="array" ref="H405:I405">IF(G405="","",_xlfn.TEXTSPLIT(G405,"\"))</f>
        <v>1</v>
      </c>
      <c r="I405" t="str">
        <v>WSSFC-PPS</v>
      </c>
      <c r="K405" t="str">
        <f>IFERROR(SEARCH(MAIN!$C$3,J405,1),"")</f>
        <v/>
      </c>
    </row>
    <row r="406" spans="2:11">
      <c r="B406" t="e">
        <v>#VALUE!</v>
      </c>
      <c r="C406" t="str">
        <f t="shared" si="9"/>
        <v/>
      </c>
      <c r="D406" t="str">
        <v>WSSFC-PPS-G050-01|1|2\WSSFC-PPS</v>
      </c>
      <c r="E406" t="str" cm="1">
        <f t="array" ref="E406:G406">IF(D406="","",_xlfn.TEXTSPLIT(D406,"|"))</f>
        <v>WSSFC-PPS-G050-01</v>
      </c>
      <c r="F406" t="str">
        <v>1</v>
      </c>
      <c r="G406" t="str">
        <v>2\WSSFC-PPS</v>
      </c>
      <c r="H406" t="str" cm="1">
        <f t="array" ref="H406:I406">IF(G406="","",_xlfn.TEXTSPLIT(G406,"\"))</f>
        <v>2</v>
      </c>
      <c r="I406" t="str">
        <v>WSSFC-PPS</v>
      </c>
      <c r="K406" t="str">
        <f>IFERROR(SEARCH(MAIN!$C$3,J406,1),"")</f>
        <v/>
      </c>
    </row>
    <row r="407" spans="2:11">
      <c r="B407" t="e">
        <v>#VALUE!</v>
      </c>
      <c r="C407" t="str">
        <f t="shared" si="9"/>
        <v/>
      </c>
      <c r="D407" t="str">
        <v>WSSFC-PPS-G10-02|1|1\WSSFC-PPS</v>
      </c>
      <c r="E407" t="str" cm="1">
        <f t="array" ref="E407:G407">IF(D407="","",_xlfn.TEXTSPLIT(D407,"|"))</f>
        <v>WSSFC-PPS-G10-02</v>
      </c>
      <c r="F407" t="str">
        <v>1</v>
      </c>
      <c r="G407" t="str">
        <v>1\WSSFC-PPS</v>
      </c>
      <c r="H407" t="str" cm="1">
        <f t="array" ref="H407:I407">IF(G407="","",_xlfn.TEXTSPLIT(G407,"\"))</f>
        <v>1</v>
      </c>
      <c r="I407" t="str">
        <v>WSSFC-PPS</v>
      </c>
      <c r="K407" t="str">
        <f>IFERROR(SEARCH(MAIN!$C$3,J407,1),"")</f>
        <v/>
      </c>
    </row>
    <row r="408" spans="2:11">
      <c r="B408" t="e">
        <v>#VALUE!</v>
      </c>
      <c r="C408" t="str">
        <f t="shared" si="9"/>
        <v/>
      </c>
      <c r="D408" t="str">
        <v>WSSFC-PPS-G10-02|1|2\WSSFC-PPS</v>
      </c>
      <c r="E408" t="str" cm="1">
        <f t="array" ref="E408:G408">IF(D408="","",_xlfn.TEXTSPLIT(D408,"|"))</f>
        <v>WSSFC-PPS-G10-02</v>
      </c>
      <c r="F408" t="str">
        <v>1</v>
      </c>
      <c r="G408" t="str">
        <v>2\WSSFC-PPS</v>
      </c>
      <c r="H408" t="str" cm="1">
        <f t="array" ref="H408:I408">IF(G408="","",_xlfn.TEXTSPLIT(G408,"\"))</f>
        <v>2</v>
      </c>
      <c r="I408" t="str">
        <v>WSSFC-PPS</v>
      </c>
      <c r="K408" t="str">
        <f>IFERROR(SEARCH(MAIN!$C$3,J408,1),"")</f>
        <v/>
      </c>
    </row>
    <row r="409" spans="2:11">
      <c r="B409" t="e">
        <v>#VALUE!</v>
      </c>
      <c r="C409" t="str">
        <f t="shared" si="9"/>
        <v/>
      </c>
      <c r="D409" t="str">
        <v>WSSFC-PPS-G20-02|1|1\WSSFC-PPS</v>
      </c>
      <c r="E409" t="str" cm="1">
        <f t="array" ref="E409:G409">IF(D409="","",_xlfn.TEXTSPLIT(D409,"|"))</f>
        <v>WSSFC-PPS-G20-02</v>
      </c>
      <c r="F409" t="str">
        <v>1</v>
      </c>
      <c r="G409" t="str">
        <v>1\WSSFC-PPS</v>
      </c>
      <c r="H409" t="str" cm="1">
        <f t="array" ref="H409:I409">IF(G409="","",_xlfn.TEXTSPLIT(G409,"\"))</f>
        <v>1</v>
      </c>
      <c r="I409" t="str">
        <v>WSSFC-PPS</v>
      </c>
      <c r="K409" t="str">
        <f>IFERROR(SEARCH(MAIN!$C$3,J409,1),"")</f>
        <v/>
      </c>
    </row>
    <row r="410" spans="2:11">
      <c r="B410" t="e">
        <v>#VALUE!</v>
      </c>
      <c r="C410" t="str">
        <f t="shared" si="9"/>
        <v/>
      </c>
      <c r="D410" t="str">
        <v>WSSFC-PPS-G20-02|1|2\WSSFC-PPS</v>
      </c>
      <c r="E410" t="str" cm="1">
        <f t="array" ref="E410:G410">IF(D410="","",_xlfn.TEXTSPLIT(D410,"|"))</f>
        <v>WSSFC-PPS-G20-02</v>
      </c>
      <c r="F410" t="str">
        <v>1</v>
      </c>
      <c r="G410" t="str">
        <v>2\WSSFC-PPS</v>
      </c>
      <c r="H410" t="str" cm="1">
        <f t="array" ref="H410:I410">IF(G410="","",_xlfn.TEXTSPLIT(G410,"\"))</f>
        <v>2</v>
      </c>
      <c r="I410" t="str">
        <v>WSSFC-PPS</v>
      </c>
      <c r="K410" t="str">
        <f>IFERROR(SEARCH(MAIN!$C$3,J410,1),"")</f>
        <v/>
      </c>
    </row>
    <row r="411" spans="2:11">
      <c r="B411" t="e">
        <v>#VALUE!</v>
      </c>
      <c r="C411" t="str">
        <f t="shared" si="9"/>
        <v/>
      </c>
      <c r="D411" t="str">
        <v>WSSFC-PPS-G40-02|1|1\WSSFC-PPS</v>
      </c>
      <c r="E411" t="str" cm="1">
        <f t="array" ref="E411:G411">IF(D411="","",_xlfn.TEXTSPLIT(D411,"|"))</f>
        <v>WSSFC-PPS-G40-02</v>
      </c>
      <c r="F411" t="str">
        <v>1</v>
      </c>
      <c r="G411" t="str">
        <v>1\WSSFC-PPS</v>
      </c>
      <c r="H411" t="str" cm="1">
        <f t="array" ref="H411:I411">IF(G411="","",_xlfn.TEXTSPLIT(G411,"\"))</f>
        <v>1</v>
      </c>
      <c r="I411" t="str">
        <v>WSSFC-PPS</v>
      </c>
      <c r="K411" t="str">
        <f>IFERROR(SEARCH(MAIN!$C$3,J411,1),"")</f>
        <v/>
      </c>
    </row>
    <row r="412" spans="2:11">
      <c r="B412" t="e">
        <v>#VALUE!</v>
      </c>
      <c r="C412" t="str">
        <f t="shared" si="9"/>
        <v/>
      </c>
      <c r="D412" t="str">
        <v>WSSFC-PPS-G40-02|1|2\WSSFC-PPS</v>
      </c>
      <c r="E412" t="str" cm="1">
        <f t="array" ref="E412:G412">IF(D412="","",_xlfn.TEXTSPLIT(D412,"|"))</f>
        <v>WSSFC-PPS-G40-02</v>
      </c>
      <c r="F412" t="str">
        <v>1</v>
      </c>
      <c r="G412" t="str">
        <v>2\WSSFC-PPS</v>
      </c>
      <c r="H412" t="str" cm="1">
        <f t="array" ref="H412:I412">IF(G412="","",_xlfn.TEXTSPLIT(G412,"\"))</f>
        <v>2</v>
      </c>
      <c r="I412" t="str">
        <v>WSSFC-PPS</v>
      </c>
      <c r="K412" t="str">
        <f>IFERROR(SEARCH(MAIN!$C$3,J412,1),"")</f>
        <v/>
      </c>
    </row>
    <row r="413" spans="2:11">
      <c r="B413" t="e">
        <v>#VALUE!</v>
      </c>
      <c r="C413" t="str">
        <f t="shared" si="9"/>
        <v/>
      </c>
      <c r="D413" t="str">
        <v>WSSFC-SMT-01|2|2\WSSFC-SMT</v>
      </c>
      <c r="E413" t="str" cm="1">
        <f t="array" ref="E413:G413">IF(D413="","",_xlfn.TEXTSPLIT(D413,"|"))</f>
        <v>WSSFC-SMT-01</v>
      </c>
      <c r="F413" t="str">
        <v>2</v>
      </c>
      <c r="G413" t="str">
        <v>2\WSSFC-SMT</v>
      </c>
      <c r="H413" t="str" cm="1">
        <f t="array" ref="H413:I413">IF(G413="","",_xlfn.TEXTSPLIT(G413,"\"))</f>
        <v>2</v>
      </c>
      <c r="I413" t="str">
        <v>WSSFC-SMT</v>
      </c>
      <c r="K413" t="str">
        <f>IFERROR(SEARCH(MAIN!$C$3,J413,1),"")</f>
        <v/>
      </c>
    </row>
    <row r="414" spans="2:11">
      <c r="B414" t="e">
        <v>#VALUE!</v>
      </c>
      <c r="C414" t="str">
        <f t="shared" si="9"/>
        <v/>
      </c>
      <c r="D414" t="str">
        <v>WSSFC-SMT-01|3|3\WSSFC-SMT</v>
      </c>
      <c r="E414" t="str" cm="1">
        <f t="array" ref="E414:G414">IF(D414="","",_xlfn.TEXTSPLIT(D414,"|"))</f>
        <v>WSSFC-SMT-01</v>
      </c>
      <c r="F414" t="str">
        <v>3</v>
      </c>
      <c r="G414" t="str">
        <v>3\WSSFC-SMT</v>
      </c>
      <c r="H414" t="str" cm="1">
        <f t="array" ref="H414:I414">IF(G414="","",_xlfn.TEXTSPLIT(G414,"\"))</f>
        <v>3</v>
      </c>
      <c r="I414" t="str">
        <v>WSSFC-SMT</v>
      </c>
      <c r="K414" t="str">
        <f>IFERROR(SEARCH(MAIN!$C$3,J414,1),"")</f>
        <v/>
      </c>
    </row>
    <row r="415" spans="2:11">
      <c r="B415" t="e">
        <v>#VALUE!</v>
      </c>
      <c r="C415" t="str">
        <f t="shared" si="9"/>
        <v/>
      </c>
      <c r="D415" t="str">
        <v>WSSFC-SMT-07|2|1\WSSFC-SMT07</v>
      </c>
      <c r="E415" t="str" cm="1">
        <f t="array" ref="E415:G415">IF(D415="","",_xlfn.TEXTSPLIT(D415,"|"))</f>
        <v>WSSFC-SMT-07</v>
      </c>
      <c r="F415" t="str">
        <v>2</v>
      </c>
      <c r="G415" t="str">
        <v>1\WSSFC-SMT07</v>
      </c>
      <c r="H415" t="str" cm="1">
        <f t="array" ref="H415:I415">IF(G415="","",_xlfn.TEXTSPLIT(G415,"\"))</f>
        <v>1</v>
      </c>
      <c r="I415" t="str">
        <v>WSSFC-SMT07</v>
      </c>
      <c r="K415" t="str">
        <f>IFERROR(SEARCH(MAIN!$C$3,J415,1),"")</f>
        <v/>
      </c>
    </row>
    <row r="416" spans="2:11">
      <c r="B416" t="e">
        <v>#VALUE!</v>
      </c>
      <c r="C416" t="str">
        <f t="shared" si="9"/>
        <v/>
      </c>
      <c r="D416" t="str">
        <v>WSSFC-SMT-07|2|2\WSSFC-SMT</v>
      </c>
      <c r="E416" t="str" cm="1">
        <f t="array" ref="E416:G416">IF(D416="","",_xlfn.TEXTSPLIT(D416,"|"))</f>
        <v>WSSFC-SMT-07</v>
      </c>
      <c r="F416" t="str">
        <v>2</v>
      </c>
      <c r="G416" t="str">
        <v>2\WSSFC-SMT</v>
      </c>
      <c r="H416" t="str" cm="1">
        <f t="array" ref="H416:I416">IF(G416="","",_xlfn.TEXTSPLIT(G416,"\"))</f>
        <v>2</v>
      </c>
      <c r="I416" t="str">
        <v>WSSFC-SMT</v>
      </c>
      <c r="K416" t="str">
        <f>IFERROR(SEARCH(MAIN!$C$3,J416,1),"")</f>
        <v/>
      </c>
    </row>
    <row r="417" spans="2:11">
      <c r="B417" t="e">
        <v>#VALUE!</v>
      </c>
      <c r="C417" t="str">
        <f t="shared" si="9"/>
        <v/>
      </c>
      <c r="D417" t="str">
        <v>WSSFC-SMT-07|3|3\WSSFC-SMT</v>
      </c>
      <c r="E417" t="str" cm="1">
        <f t="array" ref="E417:G417">IF(D417="","",_xlfn.TEXTSPLIT(D417,"|"))</f>
        <v>WSSFC-SMT-07</v>
      </c>
      <c r="F417" t="str">
        <v>3</v>
      </c>
      <c r="G417" t="str">
        <v>3\WSSFC-SMT</v>
      </c>
      <c r="H417" t="str" cm="1">
        <f t="array" ref="H417:I417">IF(G417="","",_xlfn.TEXTSPLIT(G417,"\"))</f>
        <v>3</v>
      </c>
      <c r="I417" t="str">
        <v>WSSFC-SMT</v>
      </c>
      <c r="K417" t="str">
        <f>IFERROR(SEARCH(MAIN!$C$3,J417,1),"")</f>
        <v/>
      </c>
    </row>
    <row r="418" spans="2:11">
      <c r="B418" t="e">
        <v>#VALUE!</v>
      </c>
      <c r="C418" t="str">
        <f t="shared" si="9"/>
        <v/>
      </c>
      <c r="D418" t="str">
        <v>WSSFC-ULA-01|2|3\WSSFC-ULA</v>
      </c>
      <c r="E418" t="str" cm="1">
        <f t="array" ref="E418:G418">IF(D418="","",_xlfn.TEXTSPLIT(D418,"|"))</f>
        <v>WSSFC-ULA-01</v>
      </c>
      <c r="F418" t="str">
        <v>2</v>
      </c>
      <c r="G418" t="str">
        <v>3\WSSFC-ULA</v>
      </c>
      <c r="H418" t="str" cm="1">
        <f t="array" ref="H418:I418">IF(G418="","",_xlfn.TEXTSPLIT(G418,"\"))</f>
        <v>3</v>
      </c>
      <c r="I418" t="str">
        <v>WSSFC-ULA</v>
      </c>
      <c r="K418" t="str">
        <f>IFERROR(SEARCH(MAIN!$C$3,J418,1),"")</f>
        <v/>
      </c>
    </row>
    <row r="419" spans="2:11">
      <c r="B419" t="e">
        <v>#VALUE!</v>
      </c>
      <c r="C419" t="str">
        <f t="shared" si="9"/>
        <v/>
      </c>
      <c r="D419" t="str">
        <v>WSSFC-ULA-01|2|4\WSSFC-ULA</v>
      </c>
      <c r="E419" t="str" cm="1">
        <f t="array" ref="E419:G419">IF(D419="","",_xlfn.TEXTSPLIT(D419,"|"))</f>
        <v>WSSFC-ULA-01</v>
      </c>
      <c r="F419" t="str">
        <v>2</v>
      </c>
      <c r="G419" t="str">
        <v>4\WSSFC-ULA</v>
      </c>
      <c r="H419" t="str" cm="1">
        <f t="array" ref="H419:I419">IF(G419="","",_xlfn.TEXTSPLIT(G419,"\"))</f>
        <v>4</v>
      </c>
      <c r="I419" t="str">
        <v>WSSFC-ULA</v>
      </c>
      <c r="K419" t="str">
        <f>IFERROR(SEARCH(MAIN!$C$3,J419,1),"")</f>
        <v/>
      </c>
    </row>
    <row r="420" spans="2:11">
      <c r="B420" t="e">
        <v>#VALUE!</v>
      </c>
      <c r="C420" t="str">
        <f t="shared" si="9"/>
        <v/>
      </c>
      <c r="D420" t="str">
        <v>WSSFC-ULA-01|2|5\WSSFC-ULA</v>
      </c>
      <c r="E420" t="str" cm="1">
        <f t="array" ref="E420:G420">IF(D420="","",_xlfn.TEXTSPLIT(D420,"|"))</f>
        <v>WSSFC-ULA-01</v>
      </c>
      <c r="F420" t="str">
        <v>2</v>
      </c>
      <c r="G420" t="str">
        <v>5\WSSFC-ULA</v>
      </c>
      <c r="H420" t="str" cm="1">
        <f t="array" ref="H420:I420">IF(G420="","",_xlfn.TEXTSPLIT(G420,"\"))</f>
        <v>5</v>
      </c>
      <c r="I420" t="str">
        <v>WSSFC-ULA</v>
      </c>
      <c r="K420" t="str">
        <f>IFERROR(SEARCH(MAIN!$C$3,J420,1),"")</f>
        <v/>
      </c>
    </row>
    <row r="421" spans="2:11">
      <c r="B421" t="e">
        <v>#VALUE!</v>
      </c>
      <c r="C421" t="str">
        <f t="shared" si="9"/>
        <v/>
      </c>
      <c r="D421" t="str">
        <v>WSSFC-ULC-01|2|3\WSSFC-ULC</v>
      </c>
      <c r="E421" t="str" cm="1">
        <f t="array" ref="E421:G421">IF(D421="","",_xlfn.TEXTSPLIT(D421,"|"))</f>
        <v>WSSFC-ULC-01</v>
      </c>
      <c r="F421" t="str">
        <v>2</v>
      </c>
      <c r="G421" t="str">
        <v>3\WSSFC-ULC</v>
      </c>
      <c r="H421" t="str" cm="1">
        <f t="array" ref="H421:I421">IF(G421="","",_xlfn.TEXTSPLIT(G421,"\"))</f>
        <v>3</v>
      </c>
      <c r="I421" t="str">
        <v>WSSFC-ULC</v>
      </c>
      <c r="K421" t="str">
        <f>IFERROR(SEARCH(MAIN!$C$3,J421,1),"")</f>
        <v/>
      </c>
    </row>
    <row r="422" spans="2:11">
      <c r="B422" t="e">
        <v>#VALUE!</v>
      </c>
      <c r="C422" t="str">
        <f t="shared" si="9"/>
        <v/>
      </c>
      <c r="D422" t="str">
        <v>WSSFC-ULC-01|2|4\WSSFC-ULC</v>
      </c>
      <c r="E422" t="str" cm="1">
        <f t="array" ref="E422:G422">IF(D422="","",_xlfn.TEXTSPLIT(D422,"|"))</f>
        <v>WSSFC-ULC-01</v>
      </c>
      <c r="F422" t="str">
        <v>2</v>
      </c>
      <c r="G422" t="str">
        <v>4\WSSFC-ULC</v>
      </c>
      <c r="H422" t="str" cm="1">
        <f t="array" ref="H422:I422">IF(G422="","",_xlfn.TEXTSPLIT(G422,"\"))</f>
        <v>4</v>
      </c>
      <c r="I422" t="str">
        <v>WSSFC-ULC</v>
      </c>
      <c r="K422" t="str">
        <f>IFERROR(SEARCH(MAIN!$C$3,J422,1),"")</f>
        <v/>
      </c>
    </row>
    <row r="423" spans="2:11">
      <c r="B423" t="e">
        <v>#VALUE!</v>
      </c>
      <c r="C423" t="str">
        <f t="shared" si="9"/>
        <v/>
      </c>
      <c r="D423" t="str">
        <v>WSSFC-ULC-01|2|5\WSSFC-ULC</v>
      </c>
      <c r="E423" t="str" cm="1">
        <f t="array" ref="E423:G423">IF(D423="","",_xlfn.TEXTSPLIT(D423,"|"))</f>
        <v>WSSFC-ULC-01</v>
      </c>
      <c r="F423" t="str">
        <v>2</v>
      </c>
      <c r="G423" t="str">
        <v>5\WSSFC-ULC</v>
      </c>
      <c r="H423" t="str" cm="1">
        <f t="array" ref="H423:I423">IF(G423="","",_xlfn.TEXTSPLIT(G423,"\"))</f>
        <v>5</v>
      </c>
      <c r="I423" t="str">
        <v>WSSFC-ULC</v>
      </c>
      <c r="K423" t="str">
        <f>IFERROR(SEARCH(MAIN!$C$3,J423,1),"")</f>
        <v/>
      </c>
    </row>
    <row r="424" spans="2:11">
      <c r="B424" t="e">
        <v>#VALUE!</v>
      </c>
      <c r="C424" t="str">
        <f t="shared" si="9"/>
        <v/>
      </c>
      <c r="D424" t="str">
        <v>WSSFC-V1A-025|2|3\WSSFC-V1A</v>
      </c>
      <c r="E424" t="str" cm="1">
        <f t="array" ref="E424:G424">IF(D424="","",_xlfn.TEXTSPLIT(D424,"|"))</f>
        <v>WSSFC-V1A-025</v>
      </c>
      <c r="F424" t="str">
        <v>2</v>
      </c>
      <c r="G424" t="str">
        <v>3\WSSFC-V1A</v>
      </c>
      <c r="H424" t="str" cm="1">
        <f t="array" ref="H424:I424">IF(G424="","",_xlfn.TEXTSPLIT(G424,"\"))</f>
        <v>3</v>
      </c>
      <c r="I424" t="str">
        <v>WSSFC-V1A</v>
      </c>
      <c r="K424" t="str">
        <f>IFERROR(SEARCH(MAIN!$C$3,J424,1),"")</f>
        <v/>
      </c>
    </row>
    <row r="425" spans="2:11">
      <c r="B425" t="e">
        <v>#VALUE!</v>
      </c>
      <c r="C425" t="str">
        <f t="shared" si="9"/>
        <v/>
      </c>
      <c r="D425" t="str">
        <v>WSSFC-V1A-025|2|4\WSSFC-V1A</v>
      </c>
      <c r="E425" t="str" cm="1">
        <f t="array" ref="E425:G425">IF(D425="","",_xlfn.TEXTSPLIT(D425,"|"))</f>
        <v>WSSFC-V1A-025</v>
      </c>
      <c r="F425" t="str">
        <v>2</v>
      </c>
      <c r="G425" t="str">
        <v>4\WSSFC-V1A</v>
      </c>
      <c r="H425" t="str" cm="1">
        <f t="array" ref="H425:I425">IF(G425="","",_xlfn.TEXTSPLIT(G425,"\"))</f>
        <v>4</v>
      </c>
      <c r="I425" t="str">
        <v>WSSFC-V1A</v>
      </c>
      <c r="K425" t="str">
        <f>IFERROR(SEARCH(MAIN!$C$3,J425,1),"")</f>
        <v/>
      </c>
    </row>
    <row r="426" spans="2:11">
      <c r="B426" t="e">
        <v>#VALUE!</v>
      </c>
      <c r="C426" t="str">
        <f t="shared" si="9"/>
        <v/>
      </c>
      <c r="D426" t="str">
        <v>WSSFC-V1A-025|2|5\WSSFC-V1A</v>
      </c>
      <c r="E426" t="str" cm="1">
        <f t="array" ref="E426:G426">IF(D426="","",_xlfn.TEXTSPLIT(D426,"|"))</f>
        <v>WSSFC-V1A-025</v>
      </c>
      <c r="F426" t="str">
        <v>2</v>
      </c>
      <c r="G426" t="str">
        <v>5\WSSFC-V1A</v>
      </c>
      <c r="H426" t="str" cm="1">
        <f t="array" ref="H426:I426">IF(G426="","",_xlfn.TEXTSPLIT(G426,"\"))</f>
        <v>5</v>
      </c>
      <c r="I426" t="str">
        <v>WSSFC-V1A</v>
      </c>
      <c r="K426" t="str">
        <f>IFERROR(SEARCH(MAIN!$C$3,J426,1),"")</f>
        <v/>
      </c>
    </row>
    <row r="427" spans="2:11">
      <c r="B427" t="e">
        <v>#VALUE!</v>
      </c>
      <c r="C427" t="str">
        <f t="shared" si="9"/>
        <v/>
      </c>
      <c r="D427" t="str">
        <v>WSSFD-ULC-IP67|2|4\WSSFC-ULC</v>
      </c>
      <c r="E427" t="str" cm="1">
        <f t="array" ref="E427:G427">IF(D427="","",_xlfn.TEXTSPLIT(D427,"|"))</f>
        <v>WSSFD-ULC-IP67</v>
      </c>
      <c r="F427" t="str">
        <v>2</v>
      </c>
      <c r="G427" t="str">
        <v>4\WSSFC-ULC</v>
      </c>
      <c r="H427" t="str" cm="1">
        <f t="array" ref="H427:I427">IF(G427="","",_xlfn.TEXTSPLIT(G427,"\"))</f>
        <v>4</v>
      </c>
      <c r="I427" t="str">
        <v>WSSFC-ULC</v>
      </c>
      <c r="K427" t="str">
        <f>IFERROR(SEARCH(MAIN!$C$3,J427,1),"")</f>
        <v/>
      </c>
    </row>
    <row r="428" spans="2:11">
      <c r="B428" t="e">
        <v>#VALUE!</v>
      </c>
      <c r="C428" t="str">
        <f t="shared" si="9"/>
        <v/>
      </c>
      <c r="D428" t="str">
        <v>WSSFD-ULC-IP67|2|5\WSSFC-ULC</v>
      </c>
      <c r="E428" t="str" cm="1">
        <f t="array" ref="E428:G428">IF(D428="","",_xlfn.TEXTSPLIT(D428,"|"))</f>
        <v>WSSFD-ULC-IP67</v>
      </c>
      <c r="F428" t="str">
        <v>2</v>
      </c>
      <c r="G428" t="str">
        <v>5\WSSFC-ULC</v>
      </c>
      <c r="H428" t="str" cm="1">
        <f t="array" ref="H428:I428">IF(G428="","",_xlfn.TEXTSPLIT(G428,"\"))</f>
        <v>5</v>
      </c>
      <c r="I428" t="str">
        <v>WSSFC-ULC</v>
      </c>
      <c r="K428" t="str">
        <f>IFERROR(SEARCH(MAIN!$C$3,J428,1),"")</f>
        <v/>
      </c>
    </row>
    <row r="429" spans="2:11">
      <c r="B429" t="e">
        <v>#VALUE!</v>
      </c>
      <c r="C429" t="str">
        <f t="shared" si="9"/>
        <v/>
      </c>
      <c r="D429" t="str">
        <v>WSSFD-ULC-IP68|2|4\WSSFC-ULC</v>
      </c>
      <c r="E429" t="str" cm="1">
        <f t="array" ref="E429:G429">IF(D429="","",_xlfn.TEXTSPLIT(D429,"|"))</f>
        <v>WSSFD-ULC-IP68</v>
      </c>
      <c r="F429" t="str">
        <v>2</v>
      </c>
      <c r="G429" t="str">
        <v>4\WSSFC-ULC</v>
      </c>
      <c r="H429" t="str" cm="1">
        <f t="array" ref="H429:I429">IF(G429="","",_xlfn.TEXTSPLIT(G429,"\"))</f>
        <v>4</v>
      </c>
      <c r="I429" t="str">
        <v>WSSFC-ULC</v>
      </c>
      <c r="K429" t="str">
        <f>IFERROR(SEARCH(MAIN!$C$3,J429,1),"")</f>
        <v/>
      </c>
    </row>
    <row r="430" spans="2:11">
      <c r="B430" t="e">
        <v>#VALUE!</v>
      </c>
      <c r="C430" t="str">
        <f t="shared" si="9"/>
        <v/>
      </c>
      <c r="D430" t="str">
        <v>WSSFD-ULC-IP68|2|5\WSSFC-ULC</v>
      </c>
      <c r="E430" t="str" cm="1">
        <f t="array" ref="E430:G430">IF(D430="","",_xlfn.TEXTSPLIT(D430,"|"))</f>
        <v>WSSFD-ULC-IP68</v>
      </c>
      <c r="F430" t="str">
        <v>2</v>
      </c>
      <c r="G430" t="str">
        <v>5\WSSFC-ULC</v>
      </c>
      <c r="H430" t="str" cm="1">
        <f t="array" ref="H430:I430">IF(G430="","",_xlfn.TEXTSPLIT(G430,"\"))</f>
        <v>5</v>
      </c>
      <c r="I430" t="str">
        <v>WSSFC-ULC</v>
      </c>
      <c r="K430" t="str">
        <f>IFERROR(SEARCH(MAIN!$C$3,J430,1),"")</f>
        <v/>
      </c>
    </row>
    <row r="431" spans="2:11">
      <c r="B431" t="e">
        <v>#VALUE!</v>
      </c>
      <c r="C431" t="str">
        <f t="shared" si="9"/>
        <v/>
      </c>
      <c r="E431" t="str" cm="1">
        <f t="array" ref="E431">IF(D431="","",_xlfn.TEXTSPLIT(D431,"|"))</f>
        <v/>
      </c>
      <c r="H431" t="str" cm="1">
        <f t="array" ref="H431">IF(G431="","",_xlfn.TEXTSPLIT(G431,"\"))</f>
        <v/>
      </c>
      <c r="K431" t="str">
        <f>IFERROR(SEARCH(MAIN!$C$3,J431,1),"")</f>
        <v/>
      </c>
    </row>
    <row r="432" spans="2:11">
      <c r="B432" t="e">
        <v>#VALUE!</v>
      </c>
      <c r="C432" t="str">
        <f t="shared" si="9"/>
        <v/>
      </c>
      <c r="E432" t="str" cm="1">
        <f t="array" ref="E432">IF(D432="","",_xlfn.TEXTSPLIT(D432,"|"))</f>
        <v/>
      </c>
      <c r="H432" t="str" cm="1">
        <f t="array" ref="H432">IF(G432="","",_xlfn.TEXTSPLIT(G432,"\"))</f>
        <v/>
      </c>
      <c r="K432" t="str">
        <f>IFERROR(SEARCH(MAIN!$C$3,J432,1),"")</f>
        <v/>
      </c>
    </row>
    <row r="433" spans="2:11">
      <c r="B433" t="e">
        <v>#VALUE!</v>
      </c>
      <c r="C433" t="str">
        <f t="shared" si="9"/>
        <v/>
      </c>
      <c r="E433" t="str" cm="1">
        <f t="array" ref="E433">IF(D433="","",_xlfn.TEXTSPLIT(D433,"|"))</f>
        <v/>
      </c>
      <c r="H433" t="str" cm="1">
        <f t="array" ref="H433">IF(G433="","",_xlfn.TEXTSPLIT(G433,"\"))</f>
        <v/>
      </c>
      <c r="K433" t="str">
        <f>IFERROR(SEARCH(MAIN!$C$3,J433,1),"")</f>
        <v/>
      </c>
    </row>
    <row r="434" spans="2:11">
      <c r="B434" t="e">
        <v>#VALUE!</v>
      </c>
      <c r="C434" t="str">
        <f t="shared" si="9"/>
        <v/>
      </c>
      <c r="E434" t="str" cm="1">
        <f t="array" ref="E434">IF(D434="","",_xlfn.TEXTSPLIT(D434,"|"))</f>
        <v/>
      </c>
      <c r="H434" t="str" cm="1">
        <f t="array" ref="H434">IF(G434="","",_xlfn.TEXTSPLIT(G434,"\"))</f>
        <v/>
      </c>
      <c r="K434" t="str">
        <f>IFERROR(SEARCH(MAIN!$C$3,J434,1),"")</f>
        <v/>
      </c>
    </row>
    <row r="435" spans="2:11">
      <c r="B435" t="e">
        <v>#VALUE!</v>
      </c>
      <c r="C435" t="str">
        <f t="shared" si="9"/>
        <v/>
      </c>
      <c r="E435" t="str" cm="1">
        <f t="array" ref="E435">IF(D435="","",_xlfn.TEXTSPLIT(D435,"|"))</f>
        <v/>
      </c>
      <c r="H435" t="str" cm="1">
        <f t="array" ref="H435">IF(G435="","",_xlfn.TEXTSPLIT(G435,"\"))</f>
        <v/>
      </c>
      <c r="K435" t="str">
        <f>IFERROR(SEARCH(MAIN!$C$3,J435,1),"")</f>
        <v/>
      </c>
    </row>
    <row r="436" spans="2:11">
      <c r="B436" t="e">
        <v>#VALUE!</v>
      </c>
      <c r="C436" t="str">
        <f t="shared" si="9"/>
        <v/>
      </c>
      <c r="E436" t="str" cm="1">
        <f t="array" ref="E436">IF(D436="","",_xlfn.TEXTSPLIT(D436,"|"))</f>
        <v/>
      </c>
      <c r="H436" t="str" cm="1">
        <f t="array" ref="H436">IF(G436="","",_xlfn.TEXTSPLIT(G436,"\"))</f>
        <v/>
      </c>
      <c r="K436" t="str">
        <f>IFERROR(SEARCH(MAIN!$C$3,J436,1),"")</f>
        <v/>
      </c>
    </row>
    <row r="437" spans="2:11">
      <c r="B437" t="e">
        <v>#VALUE!</v>
      </c>
      <c r="C437" t="str">
        <f t="shared" si="9"/>
        <v/>
      </c>
      <c r="E437" t="str" cm="1">
        <f t="array" ref="E437">IF(D437="","",_xlfn.TEXTSPLIT(D437,"|"))</f>
        <v/>
      </c>
      <c r="H437" t="str" cm="1">
        <f t="array" ref="H437">IF(G437="","",_xlfn.TEXTSPLIT(G437,"\"))</f>
        <v/>
      </c>
      <c r="K437" t="str">
        <f>IFERROR(SEARCH(MAIN!$C$3,J437,1),"")</f>
        <v/>
      </c>
    </row>
    <row r="438" spans="2:11">
      <c r="B438" t="e">
        <v>#VALUE!</v>
      </c>
      <c r="C438" t="str">
        <f t="shared" si="9"/>
        <v/>
      </c>
      <c r="E438" t="str" cm="1">
        <f t="array" ref="E438">IF(D438="","",_xlfn.TEXTSPLIT(D438,"|"))</f>
        <v/>
      </c>
      <c r="H438" t="str" cm="1">
        <f t="array" ref="H438">IF(G438="","",_xlfn.TEXTSPLIT(G438,"\"))</f>
        <v/>
      </c>
      <c r="K438" t="str">
        <f>IFERROR(SEARCH(MAIN!$C$3,J438,1),"")</f>
        <v/>
      </c>
    </row>
    <row r="439" spans="2:11">
      <c r="B439" t="e">
        <v>#VALUE!</v>
      </c>
      <c r="C439" t="str">
        <f t="shared" si="9"/>
        <v/>
      </c>
      <c r="E439" t="str" cm="1">
        <f t="array" ref="E439">IF(D439="","",_xlfn.TEXTSPLIT(D439,"|"))</f>
        <v/>
      </c>
      <c r="H439" t="str" cm="1">
        <f t="array" ref="H439">IF(G439="","",_xlfn.TEXTSPLIT(G439,"\"))</f>
        <v/>
      </c>
      <c r="K439" t="str">
        <f>IFERROR(SEARCH(MAIN!$C$3,J439,1),"")</f>
        <v/>
      </c>
    </row>
    <row r="440" spans="2:11">
      <c r="B440" t="e">
        <v>#VALUE!</v>
      </c>
      <c r="C440" t="str">
        <f t="shared" si="9"/>
        <v/>
      </c>
      <c r="E440" t="str" cm="1">
        <f t="array" ref="E440">IF(D440="","",_xlfn.TEXTSPLIT(D440,"|"))</f>
        <v/>
      </c>
      <c r="H440" t="str" cm="1">
        <f t="array" ref="H440">IF(G440="","",_xlfn.TEXTSPLIT(G440,"\"))</f>
        <v/>
      </c>
      <c r="K440" t="str">
        <f>IFERROR(SEARCH(MAIN!$C$3,J440,1),"")</f>
        <v/>
      </c>
    </row>
    <row r="441" spans="2:11">
      <c r="B441" t="e">
        <v>#VALUE!</v>
      </c>
      <c r="C441" t="str">
        <f t="shared" si="9"/>
        <v/>
      </c>
      <c r="E441" t="str" cm="1">
        <f t="array" ref="E441">IF(D441="","",_xlfn.TEXTSPLIT(D441,"|"))</f>
        <v/>
      </c>
      <c r="H441" t="str" cm="1">
        <f t="array" ref="H441">IF(G441="","",_xlfn.TEXTSPLIT(G441,"\"))</f>
        <v/>
      </c>
      <c r="K441" t="str">
        <f>IFERROR(SEARCH(MAIN!$C$3,J441,1),"")</f>
        <v/>
      </c>
    </row>
    <row r="442" spans="2:11">
      <c r="B442" t="e">
        <v>#VALUE!</v>
      </c>
      <c r="C442" t="str">
        <f t="shared" si="9"/>
        <v/>
      </c>
      <c r="E442" t="str" cm="1">
        <f t="array" ref="E442">IF(D442="","",_xlfn.TEXTSPLIT(D442,"|"))</f>
        <v/>
      </c>
      <c r="H442" t="str" cm="1">
        <f t="array" ref="H442">IF(G442="","",_xlfn.TEXTSPLIT(G442,"\"))</f>
        <v/>
      </c>
      <c r="K442" t="str">
        <f>IFERROR(SEARCH(MAIN!$C$3,J442,1),"")</f>
        <v/>
      </c>
    </row>
    <row r="443" spans="2:11">
      <c r="B443" t="e">
        <v>#VALUE!</v>
      </c>
      <c r="C443" t="str">
        <f t="shared" si="9"/>
        <v/>
      </c>
      <c r="E443" t="str" cm="1">
        <f t="array" ref="E443">IF(D443="","",_xlfn.TEXTSPLIT(D443,"|"))</f>
        <v/>
      </c>
      <c r="H443" t="str" cm="1">
        <f t="array" ref="H443">IF(G443="","",_xlfn.TEXTSPLIT(G443,"\"))</f>
        <v/>
      </c>
      <c r="K443" t="str">
        <f>IFERROR(SEARCH(MAIN!$C$3,J443,1),"")</f>
        <v/>
      </c>
    </row>
    <row r="444" spans="2:11">
      <c r="B444" t="e">
        <v>#VALUE!</v>
      </c>
      <c r="C444" t="str">
        <f t="shared" si="9"/>
        <v/>
      </c>
      <c r="E444" t="str" cm="1">
        <f t="array" ref="E444">IF(D444="","",_xlfn.TEXTSPLIT(D444,"|"))</f>
        <v/>
      </c>
      <c r="H444" t="str" cm="1">
        <f t="array" ref="H444">IF(G444="","",_xlfn.TEXTSPLIT(G444,"\"))</f>
        <v/>
      </c>
      <c r="K444" t="str">
        <f>IFERROR(SEARCH(MAIN!$C$3,J444,1),"")</f>
        <v/>
      </c>
    </row>
    <row r="445" spans="2:11">
      <c r="B445" t="e">
        <v>#VALUE!</v>
      </c>
      <c r="C445" t="str">
        <f t="shared" si="9"/>
        <v/>
      </c>
      <c r="E445" t="str" cm="1">
        <f t="array" ref="E445">IF(D445="","",_xlfn.TEXTSPLIT(D445,"|"))</f>
        <v/>
      </c>
      <c r="H445" t="str" cm="1">
        <f t="array" ref="H445">IF(G445="","",_xlfn.TEXTSPLIT(G445,"\"))</f>
        <v/>
      </c>
      <c r="K445" t="str">
        <f>IFERROR(SEARCH(MAIN!$C$3,J445,1),"")</f>
        <v/>
      </c>
    </row>
    <row r="446" spans="2:11">
      <c r="B446" t="e">
        <v>#VALUE!</v>
      </c>
      <c r="C446" t="str">
        <f t="shared" si="9"/>
        <v/>
      </c>
      <c r="E446" t="str" cm="1">
        <f t="array" ref="E446">IF(D446="","",_xlfn.TEXTSPLIT(D446,"|"))</f>
        <v/>
      </c>
      <c r="H446" t="str" cm="1">
        <f t="array" ref="H446">IF(G446="","",_xlfn.TEXTSPLIT(G446,"\"))</f>
        <v/>
      </c>
      <c r="K446" t="str">
        <f>IFERROR(SEARCH(MAIN!$C$3,J446,1),"")</f>
        <v/>
      </c>
    </row>
    <row r="447" spans="2:11">
      <c r="B447" t="e">
        <v>#VALUE!</v>
      </c>
      <c r="C447" t="str">
        <f t="shared" si="9"/>
        <v/>
      </c>
      <c r="E447" t="str" cm="1">
        <f t="array" ref="E447">IF(D447="","",_xlfn.TEXTSPLIT(D447,"|"))</f>
        <v/>
      </c>
      <c r="H447" t="str" cm="1">
        <f t="array" ref="H447">IF(G447="","",_xlfn.TEXTSPLIT(G447,"\"))</f>
        <v/>
      </c>
      <c r="K447" t="str">
        <f>IFERROR(SEARCH(MAIN!$C$3,J447,1),"")</f>
        <v/>
      </c>
    </row>
    <row r="448" spans="2:11">
      <c r="B448" t="e">
        <v>#VALUE!</v>
      </c>
      <c r="C448" t="str">
        <f t="shared" si="9"/>
        <v/>
      </c>
      <c r="E448" t="str" cm="1">
        <f t="array" ref="E448">IF(D448="","",_xlfn.TEXTSPLIT(D448,"|"))</f>
        <v/>
      </c>
      <c r="H448" t="str" cm="1">
        <f t="array" ref="H448">IF(G448="","",_xlfn.TEXTSPLIT(G448,"\"))</f>
        <v/>
      </c>
      <c r="K448" t="str">
        <f>IFERROR(SEARCH(MAIN!$C$3,J448,1),"")</f>
        <v/>
      </c>
    </row>
    <row r="449" spans="2:11">
      <c r="B449" t="e">
        <v>#VALUE!</v>
      </c>
      <c r="C449" t="str">
        <f t="shared" si="9"/>
        <v/>
      </c>
      <c r="E449" t="str" cm="1">
        <f t="array" ref="E449">IF(D449="","",_xlfn.TEXTSPLIT(D449,"|"))</f>
        <v/>
      </c>
      <c r="H449" t="str" cm="1">
        <f t="array" ref="H449">IF(G449="","",_xlfn.TEXTSPLIT(G449,"\"))</f>
        <v/>
      </c>
      <c r="K449" t="str">
        <f>IFERROR(SEARCH(MAIN!$C$3,J449,1),"")</f>
        <v/>
      </c>
    </row>
    <row r="450" spans="2:11">
      <c r="B450" t="e">
        <v>#VALUE!</v>
      </c>
      <c r="C450" t="str">
        <f t="shared" si="9"/>
        <v/>
      </c>
      <c r="E450" t="str" cm="1">
        <f t="array" ref="E450">IF(D450="","",_xlfn.TEXTSPLIT(D450,"|"))</f>
        <v/>
      </c>
      <c r="H450" t="str" cm="1">
        <f t="array" ref="H450">IF(G450="","",_xlfn.TEXTSPLIT(G450,"\"))</f>
        <v/>
      </c>
      <c r="K450" t="str">
        <f>IFERROR(SEARCH(MAIN!$C$3,J450,1),"")</f>
        <v/>
      </c>
    </row>
    <row r="451" spans="2:11">
      <c r="B451" t="e">
        <v>#VALUE!</v>
      </c>
      <c r="C451" t="str">
        <f t="shared" si="9"/>
        <v/>
      </c>
      <c r="E451" t="str" cm="1">
        <f t="array" ref="E451">IF(D451="","",_xlfn.TEXTSPLIT(D451,"|"))</f>
        <v/>
      </c>
      <c r="H451" t="str" cm="1">
        <f t="array" ref="H451">IF(G451="","",_xlfn.TEXTSPLIT(G451,"\"))</f>
        <v/>
      </c>
      <c r="K451" t="str">
        <f>IFERROR(SEARCH(MAIN!$C$3,J451,1),"")</f>
        <v/>
      </c>
    </row>
    <row r="452" spans="2:11">
      <c r="B452" t="e">
        <v>#VALUE!</v>
      </c>
      <c r="C452" t="str">
        <f t="shared" si="9"/>
        <v/>
      </c>
      <c r="E452" t="str" cm="1">
        <f t="array" ref="E452">IF(D452="","",_xlfn.TEXTSPLIT(D452,"|"))</f>
        <v/>
      </c>
      <c r="H452" t="str" cm="1">
        <f t="array" ref="H452">IF(G452="","",_xlfn.TEXTSPLIT(G452,"\"))</f>
        <v/>
      </c>
      <c r="K452" t="str">
        <f>IFERROR(SEARCH(MAIN!$C$3,J452,1),"")</f>
        <v/>
      </c>
    </row>
    <row r="453" spans="2:11">
      <c r="B453" t="e">
        <v>#VALUE!</v>
      </c>
      <c r="C453" t="str">
        <f t="shared" ref="C453:C516" si="10">IFERROR(B453,"")</f>
        <v/>
      </c>
      <c r="E453" t="str" cm="1">
        <f t="array" ref="E453">IF(D453="","",_xlfn.TEXTSPLIT(D453,"|"))</f>
        <v/>
      </c>
      <c r="H453" t="str" cm="1">
        <f t="array" ref="H453">IF(G453="","",_xlfn.TEXTSPLIT(G453,"\"))</f>
        <v/>
      </c>
      <c r="K453" t="str">
        <f>IFERROR(SEARCH(MAIN!$C$3,J453,1),"")</f>
        <v/>
      </c>
    </row>
    <row r="454" spans="2:11">
      <c r="B454" t="e">
        <v>#VALUE!</v>
      </c>
      <c r="C454" t="str">
        <f t="shared" si="10"/>
        <v/>
      </c>
      <c r="E454" t="str" cm="1">
        <f t="array" ref="E454">IF(D454="","",_xlfn.TEXTSPLIT(D454,"|"))</f>
        <v/>
      </c>
      <c r="H454" t="str" cm="1">
        <f t="array" ref="H454">IF(G454="","",_xlfn.TEXTSPLIT(G454,"\"))</f>
        <v/>
      </c>
      <c r="K454" t="str">
        <f>IFERROR(SEARCH(MAIN!$C$3,J454,1),"")</f>
        <v/>
      </c>
    </row>
    <row r="455" spans="2:11">
      <c r="B455" t="e">
        <v>#VALUE!</v>
      </c>
      <c r="C455" t="str">
        <f t="shared" si="10"/>
        <v/>
      </c>
      <c r="E455" t="str" cm="1">
        <f t="array" ref="E455">IF(D455="","",_xlfn.TEXTSPLIT(D455,"|"))</f>
        <v/>
      </c>
      <c r="H455" t="str" cm="1">
        <f t="array" ref="H455">IF(G455="","",_xlfn.TEXTSPLIT(G455,"\"))</f>
        <v/>
      </c>
      <c r="K455" t="str">
        <f>IFERROR(SEARCH(MAIN!$C$3,J455,1),"")</f>
        <v/>
      </c>
    </row>
    <row r="456" spans="2:11">
      <c r="B456" t="e">
        <v>#VALUE!</v>
      </c>
      <c r="C456" t="str">
        <f t="shared" si="10"/>
        <v/>
      </c>
      <c r="E456" t="str" cm="1">
        <f t="array" ref="E456">IF(D456="","",_xlfn.TEXTSPLIT(D456,"|"))</f>
        <v/>
      </c>
      <c r="H456" t="str" cm="1">
        <f t="array" ref="H456">IF(G456="","",_xlfn.TEXTSPLIT(G456,"\"))</f>
        <v/>
      </c>
      <c r="K456" t="str">
        <f>IFERROR(SEARCH(MAIN!$C$3,J456,1),"")</f>
        <v/>
      </c>
    </row>
    <row r="457" spans="2:11">
      <c r="B457" t="e">
        <v>#VALUE!</v>
      </c>
      <c r="C457" t="str">
        <f t="shared" si="10"/>
        <v/>
      </c>
      <c r="E457" t="str" cm="1">
        <f t="array" ref="E457">IF(D457="","",_xlfn.TEXTSPLIT(D457,"|"))</f>
        <v/>
      </c>
      <c r="H457" t="str" cm="1">
        <f t="array" ref="H457">IF(G457="","",_xlfn.TEXTSPLIT(G457,"\"))</f>
        <v/>
      </c>
      <c r="K457" t="str">
        <f>IFERROR(SEARCH(MAIN!$C$3,J457,1),"")</f>
        <v/>
      </c>
    </row>
    <row r="458" spans="2:11">
      <c r="B458" t="e">
        <v>#VALUE!</v>
      </c>
      <c r="C458" t="str">
        <f t="shared" si="10"/>
        <v/>
      </c>
      <c r="E458" t="str" cm="1">
        <f t="array" ref="E458">IF(D458="","",_xlfn.TEXTSPLIT(D458,"|"))</f>
        <v/>
      </c>
      <c r="H458" t="str" cm="1">
        <f t="array" ref="H458">IF(G458="","",_xlfn.TEXTSPLIT(G458,"\"))</f>
        <v/>
      </c>
      <c r="K458" t="str">
        <f>IFERROR(SEARCH(MAIN!$C$3,J458,1),"")</f>
        <v/>
      </c>
    </row>
    <row r="459" spans="2:11">
      <c r="B459" t="e">
        <v>#VALUE!</v>
      </c>
      <c r="C459" t="str">
        <f t="shared" si="10"/>
        <v/>
      </c>
      <c r="E459" t="str" cm="1">
        <f t="array" ref="E459">IF(D459="","",_xlfn.TEXTSPLIT(D459,"|"))</f>
        <v/>
      </c>
      <c r="H459" t="str" cm="1">
        <f t="array" ref="H459">IF(G459="","",_xlfn.TEXTSPLIT(G459,"\"))</f>
        <v/>
      </c>
      <c r="K459" t="str">
        <f>IFERROR(SEARCH(MAIN!$C$3,J459,1),"")</f>
        <v/>
      </c>
    </row>
    <row r="460" spans="2:11">
      <c r="B460" t="e">
        <v>#VALUE!</v>
      </c>
      <c r="C460" t="str">
        <f t="shared" si="10"/>
        <v/>
      </c>
      <c r="E460" t="str" cm="1">
        <f t="array" ref="E460">IF(D460="","",_xlfn.TEXTSPLIT(D460,"|"))</f>
        <v/>
      </c>
      <c r="H460" t="str" cm="1">
        <f t="array" ref="H460">IF(G460="","",_xlfn.TEXTSPLIT(G460,"\"))</f>
        <v/>
      </c>
      <c r="K460" t="str">
        <f>IFERROR(SEARCH(MAIN!$C$3,J460,1),"")</f>
        <v/>
      </c>
    </row>
    <row r="461" spans="2:11">
      <c r="B461" t="e">
        <v>#VALUE!</v>
      </c>
      <c r="C461" t="str">
        <f t="shared" si="10"/>
        <v/>
      </c>
      <c r="E461" t="str" cm="1">
        <f t="array" ref="E461">IF(D461="","",_xlfn.TEXTSPLIT(D461,"|"))</f>
        <v/>
      </c>
      <c r="H461" t="str" cm="1">
        <f t="array" ref="H461">IF(G461="","",_xlfn.TEXTSPLIT(G461,"\"))</f>
        <v/>
      </c>
      <c r="K461" t="str">
        <f>IFERROR(SEARCH(MAIN!$C$3,J461,1),"")</f>
        <v/>
      </c>
    </row>
    <row r="462" spans="2:11">
      <c r="B462" t="e">
        <v>#VALUE!</v>
      </c>
      <c r="C462" t="str">
        <f t="shared" si="10"/>
        <v/>
      </c>
      <c r="E462" t="str" cm="1">
        <f t="array" ref="E462">IF(D462="","",_xlfn.TEXTSPLIT(D462,"|"))</f>
        <v/>
      </c>
      <c r="H462" t="str" cm="1">
        <f t="array" ref="H462">IF(G462="","",_xlfn.TEXTSPLIT(G462,"\"))</f>
        <v/>
      </c>
      <c r="K462" t="str">
        <f>IFERROR(SEARCH(MAIN!$C$3,J462,1),"")</f>
        <v/>
      </c>
    </row>
    <row r="463" spans="2:11">
      <c r="B463" t="e">
        <v>#VALUE!</v>
      </c>
      <c r="C463" t="str">
        <f t="shared" si="10"/>
        <v/>
      </c>
      <c r="E463" t="str" cm="1">
        <f t="array" ref="E463">IF(D463="","",_xlfn.TEXTSPLIT(D463,"|"))</f>
        <v/>
      </c>
      <c r="H463" t="str" cm="1">
        <f t="array" ref="H463">IF(G463="","",_xlfn.TEXTSPLIT(G463,"\"))</f>
        <v/>
      </c>
      <c r="K463" t="str">
        <f>IFERROR(SEARCH(MAIN!$C$3,J463,1),"")</f>
        <v/>
      </c>
    </row>
    <row r="464" spans="2:11">
      <c r="B464" t="e">
        <v>#VALUE!</v>
      </c>
      <c r="C464" t="str">
        <f t="shared" si="10"/>
        <v/>
      </c>
      <c r="E464" t="str" cm="1">
        <f t="array" ref="E464">IF(D464="","",_xlfn.TEXTSPLIT(D464,"|"))</f>
        <v/>
      </c>
      <c r="H464" t="str" cm="1">
        <f t="array" ref="H464">IF(G464="","",_xlfn.TEXTSPLIT(G464,"\"))</f>
        <v/>
      </c>
      <c r="K464" t="str">
        <f>IFERROR(SEARCH(MAIN!$C$3,J464,1),"")</f>
        <v/>
      </c>
    </row>
    <row r="465" spans="2:11">
      <c r="B465" t="e">
        <v>#VALUE!</v>
      </c>
      <c r="C465" t="str">
        <f t="shared" si="10"/>
        <v/>
      </c>
      <c r="E465" t="str" cm="1">
        <f t="array" ref="E465">IF(D465="","",_xlfn.TEXTSPLIT(D465,"|"))</f>
        <v/>
      </c>
      <c r="H465" t="str" cm="1">
        <f t="array" ref="H465">IF(G465="","",_xlfn.TEXTSPLIT(G465,"\"))</f>
        <v/>
      </c>
      <c r="K465" t="str">
        <f>IFERROR(SEARCH(MAIN!$C$3,J465,1),"")</f>
        <v/>
      </c>
    </row>
    <row r="466" spans="2:11">
      <c r="B466" t="e">
        <v>#VALUE!</v>
      </c>
      <c r="C466" t="str">
        <f t="shared" si="10"/>
        <v/>
      </c>
      <c r="E466" t="str" cm="1">
        <f t="array" ref="E466">IF(D466="","",_xlfn.TEXTSPLIT(D466,"|"))</f>
        <v/>
      </c>
      <c r="H466" t="str" cm="1">
        <f t="array" ref="H466">IF(G466="","",_xlfn.TEXTSPLIT(G466,"\"))</f>
        <v/>
      </c>
      <c r="K466" t="str">
        <f>IFERROR(SEARCH(MAIN!$C$3,J466,1),"")</f>
        <v/>
      </c>
    </row>
    <row r="467" spans="2:11">
      <c r="B467" t="e">
        <v>#VALUE!</v>
      </c>
      <c r="C467" t="str">
        <f t="shared" si="10"/>
        <v/>
      </c>
      <c r="E467" t="str" cm="1">
        <f t="array" ref="E467">IF(D467="","",_xlfn.TEXTSPLIT(D467,"|"))</f>
        <v/>
      </c>
      <c r="H467" t="str" cm="1">
        <f t="array" ref="H467">IF(G467="","",_xlfn.TEXTSPLIT(G467,"\"))</f>
        <v/>
      </c>
      <c r="K467" t="str">
        <f>IFERROR(SEARCH(MAIN!$C$3,J467,1),"")</f>
        <v/>
      </c>
    </row>
    <row r="468" spans="2:11">
      <c r="B468" t="e">
        <v>#VALUE!</v>
      </c>
      <c r="C468" t="str">
        <f t="shared" si="10"/>
        <v/>
      </c>
      <c r="E468" t="str" cm="1">
        <f t="array" ref="E468">IF(D468="","",_xlfn.TEXTSPLIT(D468,"|"))</f>
        <v/>
      </c>
      <c r="H468" t="str" cm="1">
        <f t="array" ref="H468">IF(G468="","",_xlfn.TEXTSPLIT(G468,"\"))</f>
        <v/>
      </c>
      <c r="K468" t="str">
        <f>IFERROR(SEARCH(MAIN!$C$3,J468,1),"")</f>
        <v/>
      </c>
    </row>
    <row r="469" spans="2:11">
      <c r="B469" t="e">
        <v>#VALUE!</v>
      </c>
      <c r="C469" t="str">
        <f t="shared" si="10"/>
        <v/>
      </c>
      <c r="E469" t="str" cm="1">
        <f t="array" ref="E469">IF(D469="","",_xlfn.TEXTSPLIT(D469,"|"))</f>
        <v/>
      </c>
      <c r="H469" t="str" cm="1">
        <f t="array" ref="H469">IF(G469="","",_xlfn.TEXTSPLIT(G469,"\"))</f>
        <v/>
      </c>
      <c r="K469" t="str">
        <f>IFERROR(SEARCH(MAIN!$C$3,J469,1),"")</f>
        <v/>
      </c>
    </row>
    <row r="470" spans="2:11">
      <c r="B470" t="e">
        <v>#VALUE!</v>
      </c>
      <c r="C470" t="str">
        <f t="shared" si="10"/>
        <v/>
      </c>
      <c r="E470" t="str" cm="1">
        <f t="array" ref="E470">IF(D470="","",_xlfn.TEXTSPLIT(D470,"|"))</f>
        <v/>
      </c>
      <c r="H470" t="str" cm="1">
        <f t="array" ref="H470">IF(G470="","",_xlfn.TEXTSPLIT(G470,"\"))</f>
        <v/>
      </c>
      <c r="K470" t="str">
        <f>IFERROR(SEARCH(MAIN!$C$3,J470,1),"")</f>
        <v/>
      </c>
    </row>
    <row r="471" spans="2:11">
      <c r="B471" t="e">
        <v>#VALUE!</v>
      </c>
      <c r="C471" t="str">
        <f t="shared" si="10"/>
        <v/>
      </c>
      <c r="E471" t="str" cm="1">
        <f t="array" ref="E471">IF(D471="","",_xlfn.TEXTSPLIT(D471,"|"))</f>
        <v/>
      </c>
      <c r="H471" t="str" cm="1">
        <f t="array" ref="H471">IF(G471="","",_xlfn.TEXTSPLIT(G471,"\"))</f>
        <v/>
      </c>
      <c r="K471" t="str">
        <f>IFERROR(SEARCH(MAIN!$C$3,J471,1),"")</f>
        <v/>
      </c>
    </row>
    <row r="472" spans="2:11">
      <c r="B472" t="e">
        <v>#VALUE!</v>
      </c>
      <c r="C472" t="str">
        <f t="shared" si="10"/>
        <v/>
      </c>
      <c r="E472" t="str" cm="1">
        <f t="array" ref="E472">IF(D472="","",_xlfn.TEXTSPLIT(D472,"|"))</f>
        <v/>
      </c>
      <c r="H472" t="str" cm="1">
        <f t="array" ref="H472">IF(G472="","",_xlfn.TEXTSPLIT(G472,"\"))</f>
        <v/>
      </c>
      <c r="K472" t="str">
        <f>IFERROR(SEARCH(MAIN!$C$3,J472,1),"")</f>
        <v/>
      </c>
    </row>
    <row r="473" spans="2:11">
      <c r="B473" t="e">
        <v>#VALUE!</v>
      </c>
      <c r="C473" t="str">
        <f t="shared" si="10"/>
        <v/>
      </c>
      <c r="E473" t="str" cm="1">
        <f t="array" ref="E473">IF(D473="","",_xlfn.TEXTSPLIT(D473,"|"))</f>
        <v/>
      </c>
      <c r="H473" t="str" cm="1">
        <f t="array" ref="H473">IF(G473="","",_xlfn.TEXTSPLIT(G473,"\"))</f>
        <v/>
      </c>
      <c r="K473" t="str">
        <f>IFERROR(SEARCH(MAIN!$C$3,J473,1),"")</f>
        <v/>
      </c>
    </row>
    <row r="474" spans="2:11">
      <c r="B474" t="e">
        <v>#VALUE!</v>
      </c>
      <c r="C474" t="str">
        <f t="shared" si="10"/>
        <v/>
      </c>
      <c r="E474" t="str" cm="1">
        <f t="array" ref="E474">IF(D474="","",_xlfn.TEXTSPLIT(D474,"|"))</f>
        <v/>
      </c>
      <c r="H474" t="str" cm="1">
        <f t="array" ref="H474">IF(G474="","",_xlfn.TEXTSPLIT(G474,"\"))</f>
        <v/>
      </c>
      <c r="K474" t="str">
        <f>IFERROR(SEARCH(MAIN!$C$3,J474,1),"")</f>
        <v/>
      </c>
    </row>
    <row r="475" spans="2:11">
      <c r="B475" t="e">
        <v>#VALUE!</v>
      </c>
      <c r="C475" t="str">
        <f t="shared" si="10"/>
        <v/>
      </c>
      <c r="E475" t="str" cm="1">
        <f t="array" ref="E475">IF(D475="","",_xlfn.TEXTSPLIT(D475,"|"))</f>
        <v/>
      </c>
      <c r="H475" t="str" cm="1">
        <f t="array" ref="H475">IF(G475="","",_xlfn.TEXTSPLIT(G475,"\"))</f>
        <v/>
      </c>
      <c r="K475" t="str">
        <f>IFERROR(SEARCH(MAIN!$C$3,J475,1),"")</f>
        <v/>
      </c>
    </row>
    <row r="476" spans="2:11">
      <c r="B476" t="e">
        <v>#VALUE!</v>
      </c>
      <c r="C476" t="str">
        <f t="shared" si="10"/>
        <v/>
      </c>
      <c r="E476" t="str" cm="1">
        <f t="array" ref="E476">IF(D476="","",_xlfn.TEXTSPLIT(D476,"|"))</f>
        <v/>
      </c>
      <c r="H476" t="str" cm="1">
        <f t="array" ref="H476">IF(G476="","",_xlfn.TEXTSPLIT(G476,"\"))</f>
        <v/>
      </c>
      <c r="K476" t="str">
        <f>IFERROR(SEARCH(MAIN!$C$3,J476,1),"")</f>
        <v/>
      </c>
    </row>
    <row r="477" spans="2:11">
      <c r="B477" t="e">
        <v>#VALUE!</v>
      </c>
      <c r="C477" t="str">
        <f t="shared" si="10"/>
        <v/>
      </c>
      <c r="E477" t="str" cm="1">
        <f t="array" ref="E477">IF(D477="","",_xlfn.TEXTSPLIT(D477,"|"))</f>
        <v/>
      </c>
      <c r="H477" t="str" cm="1">
        <f t="array" ref="H477">IF(G477="","",_xlfn.TEXTSPLIT(G477,"\"))</f>
        <v/>
      </c>
      <c r="K477" t="str">
        <f>IFERROR(SEARCH(MAIN!$C$3,J477,1),"")</f>
        <v/>
      </c>
    </row>
    <row r="478" spans="2:11">
      <c r="B478" t="e">
        <v>#VALUE!</v>
      </c>
      <c r="C478" t="str">
        <f t="shared" si="10"/>
        <v/>
      </c>
      <c r="E478" t="str" cm="1">
        <f t="array" ref="E478">IF(D478="","",_xlfn.TEXTSPLIT(D478,"|"))</f>
        <v/>
      </c>
      <c r="H478" t="str" cm="1">
        <f t="array" ref="H478">IF(G478="","",_xlfn.TEXTSPLIT(G478,"\"))</f>
        <v/>
      </c>
      <c r="K478" t="str">
        <f>IFERROR(SEARCH(MAIN!$C$3,J478,1),"")</f>
        <v/>
      </c>
    </row>
    <row r="479" spans="2:11">
      <c r="B479" t="e">
        <v>#VALUE!</v>
      </c>
      <c r="C479" t="str">
        <f t="shared" si="10"/>
        <v/>
      </c>
      <c r="E479" t="str" cm="1">
        <f t="array" ref="E479">IF(D479="","",_xlfn.TEXTSPLIT(D479,"|"))</f>
        <v/>
      </c>
      <c r="H479" t="str" cm="1">
        <f t="array" ref="H479">IF(G479="","",_xlfn.TEXTSPLIT(G479,"\"))</f>
        <v/>
      </c>
      <c r="K479" t="str">
        <f>IFERROR(SEARCH(MAIN!$C$3,J479,1),"")</f>
        <v/>
      </c>
    </row>
    <row r="480" spans="2:11">
      <c r="B480" t="e">
        <v>#VALUE!</v>
      </c>
      <c r="C480" t="str">
        <f t="shared" si="10"/>
        <v/>
      </c>
      <c r="E480" t="str" cm="1">
        <f t="array" ref="E480">IF(D480="","",_xlfn.TEXTSPLIT(D480,"|"))</f>
        <v/>
      </c>
      <c r="H480" t="str" cm="1">
        <f t="array" ref="H480">IF(G480="","",_xlfn.TEXTSPLIT(G480,"\"))</f>
        <v/>
      </c>
      <c r="K480" t="str">
        <f>IFERROR(SEARCH(MAIN!$C$3,J480,1),"")</f>
        <v/>
      </c>
    </row>
    <row r="481" spans="2:11">
      <c r="B481" t="e">
        <v>#VALUE!</v>
      </c>
      <c r="C481" t="str">
        <f t="shared" si="10"/>
        <v/>
      </c>
      <c r="E481" t="str" cm="1">
        <f t="array" ref="E481">IF(D481="","",_xlfn.TEXTSPLIT(D481,"|"))</f>
        <v/>
      </c>
      <c r="H481" t="str" cm="1">
        <f t="array" ref="H481">IF(G481="","",_xlfn.TEXTSPLIT(G481,"\"))</f>
        <v/>
      </c>
      <c r="K481" t="str">
        <f>IFERROR(SEARCH(MAIN!$C$3,J481,1),"")</f>
        <v/>
      </c>
    </row>
    <row r="482" spans="2:11">
      <c r="B482" t="e">
        <v>#VALUE!</v>
      </c>
      <c r="C482" t="str">
        <f t="shared" si="10"/>
        <v/>
      </c>
      <c r="E482" t="str" cm="1">
        <f t="array" ref="E482">IF(D482="","",_xlfn.TEXTSPLIT(D482,"|"))</f>
        <v/>
      </c>
      <c r="H482" t="str" cm="1">
        <f t="array" ref="H482">IF(G482="","",_xlfn.TEXTSPLIT(G482,"\"))</f>
        <v/>
      </c>
      <c r="K482" t="str">
        <f>IFERROR(SEARCH(MAIN!$C$3,J482,1),"")</f>
        <v/>
      </c>
    </row>
    <row r="483" spans="2:11">
      <c r="B483" t="e">
        <v>#VALUE!</v>
      </c>
      <c r="C483" t="str">
        <f t="shared" si="10"/>
        <v/>
      </c>
      <c r="E483" t="str" cm="1">
        <f t="array" ref="E483">IF(D483="","",_xlfn.TEXTSPLIT(D483,"|"))</f>
        <v/>
      </c>
      <c r="H483" t="str" cm="1">
        <f t="array" ref="H483">IF(G483="","",_xlfn.TEXTSPLIT(G483,"\"))</f>
        <v/>
      </c>
      <c r="K483" t="str">
        <f>IFERROR(SEARCH(MAIN!$C$3,J483,1),"")</f>
        <v/>
      </c>
    </row>
    <row r="484" spans="2:11">
      <c r="B484" t="e">
        <v>#VALUE!</v>
      </c>
      <c r="C484" t="str">
        <f t="shared" si="10"/>
        <v/>
      </c>
      <c r="E484" t="str" cm="1">
        <f t="array" ref="E484">IF(D484="","",_xlfn.TEXTSPLIT(D484,"|"))</f>
        <v/>
      </c>
      <c r="H484" t="str" cm="1">
        <f t="array" ref="H484">IF(G484="","",_xlfn.TEXTSPLIT(G484,"\"))</f>
        <v/>
      </c>
      <c r="K484" t="str">
        <f>IFERROR(SEARCH(MAIN!$C$3,J484,1),"")</f>
        <v/>
      </c>
    </row>
    <row r="485" spans="2:11">
      <c r="B485" t="e">
        <v>#VALUE!</v>
      </c>
      <c r="C485" t="str">
        <f t="shared" si="10"/>
        <v/>
      </c>
      <c r="E485" t="str" cm="1">
        <f t="array" ref="E485">IF(D485="","",_xlfn.TEXTSPLIT(D485,"|"))</f>
        <v/>
      </c>
      <c r="H485" t="str" cm="1">
        <f t="array" ref="H485">IF(G485="","",_xlfn.TEXTSPLIT(G485,"\"))</f>
        <v/>
      </c>
      <c r="K485" t="str">
        <f>IFERROR(SEARCH(MAIN!$C$3,J485,1),"")</f>
        <v/>
      </c>
    </row>
    <row r="486" spans="2:11">
      <c r="B486" t="e">
        <v>#VALUE!</v>
      </c>
      <c r="C486" t="str">
        <f t="shared" si="10"/>
        <v/>
      </c>
      <c r="E486" t="str" cm="1">
        <f t="array" ref="E486">IF(D486="","",_xlfn.TEXTSPLIT(D486,"|"))</f>
        <v/>
      </c>
      <c r="H486" t="str" cm="1">
        <f t="array" ref="H486">IF(G486="","",_xlfn.TEXTSPLIT(G486,"\"))</f>
        <v/>
      </c>
      <c r="K486" t="str">
        <f>IFERROR(SEARCH(MAIN!$C$3,J486,1),"")</f>
        <v/>
      </c>
    </row>
    <row r="487" spans="2:11">
      <c r="B487" t="e">
        <v>#VALUE!</v>
      </c>
      <c r="C487" t="str">
        <f t="shared" si="10"/>
        <v/>
      </c>
      <c r="E487" t="str" cm="1">
        <f t="array" ref="E487">IF(D487="","",_xlfn.TEXTSPLIT(D487,"|"))</f>
        <v/>
      </c>
      <c r="H487" t="str" cm="1">
        <f t="array" ref="H487">IF(G487="","",_xlfn.TEXTSPLIT(G487,"\"))</f>
        <v/>
      </c>
      <c r="K487" t="str">
        <f>IFERROR(SEARCH(MAIN!$C$3,J487,1),"")</f>
        <v/>
      </c>
    </row>
    <row r="488" spans="2:11">
      <c r="B488" t="e">
        <v>#VALUE!</v>
      </c>
      <c r="C488" t="str">
        <f t="shared" si="10"/>
        <v/>
      </c>
      <c r="E488" t="str" cm="1">
        <f t="array" ref="E488">IF(D488="","",_xlfn.TEXTSPLIT(D488,"|"))</f>
        <v/>
      </c>
      <c r="H488" t="str" cm="1">
        <f t="array" ref="H488">IF(G488="","",_xlfn.TEXTSPLIT(G488,"\"))</f>
        <v/>
      </c>
      <c r="K488" t="str">
        <f>IFERROR(SEARCH(MAIN!$C$3,J488,1),"")</f>
        <v/>
      </c>
    </row>
    <row r="489" spans="2:11">
      <c r="B489" t="e">
        <v>#VALUE!</v>
      </c>
      <c r="C489" t="str">
        <f t="shared" si="10"/>
        <v/>
      </c>
      <c r="E489" t="str" cm="1">
        <f t="array" ref="E489">IF(D489="","",_xlfn.TEXTSPLIT(D489,"|"))</f>
        <v/>
      </c>
      <c r="H489" t="str" cm="1">
        <f t="array" ref="H489">IF(G489="","",_xlfn.TEXTSPLIT(G489,"\"))</f>
        <v/>
      </c>
      <c r="K489" t="str">
        <f>IFERROR(SEARCH(MAIN!$C$3,J489,1),"")</f>
        <v/>
      </c>
    </row>
    <row r="490" spans="2:11">
      <c r="B490" t="e">
        <v>#VALUE!</v>
      </c>
      <c r="C490" t="str">
        <f t="shared" si="10"/>
        <v/>
      </c>
      <c r="E490" t="str" cm="1">
        <f t="array" ref="E490">IF(D490="","",_xlfn.TEXTSPLIT(D490,"|"))</f>
        <v/>
      </c>
      <c r="H490" t="str" cm="1">
        <f t="array" ref="H490">IF(G490="","",_xlfn.TEXTSPLIT(G490,"\"))</f>
        <v/>
      </c>
      <c r="K490" t="str">
        <f>IFERROR(SEARCH(MAIN!$C$3,J490,1),"")</f>
        <v/>
      </c>
    </row>
    <row r="491" spans="2:11">
      <c r="B491" t="e">
        <v>#VALUE!</v>
      </c>
      <c r="C491" t="str">
        <f t="shared" si="10"/>
        <v/>
      </c>
      <c r="E491" t="str" cm="1">
        <f t="array" ref="E491">IF(D491="","",_xlfn.TEXTSPLIT(D491,"|"))</f>
        <v/>
      </c>
      <c r="H491" t="str" cm="1">
        <f t="array" ref="H491">IF(G491="","",_xlfn.TEXTSPLIT(G491,"\"))</f>
        <v/>
      </c>
      <c r="K491" t="str">
        <f>IFERROR(SEARCH(MAIN!$C$3,J491,1),"")</f>
        <v/>
      </c>
    </row>
    <row r="492" spans="2:11">
      <c r="B492" t="e">
        <v>#VALUE!</v>
      </c>
      <c r="C492" t="str">
        <f t="shared" si="10"/>
        <v/>
      </c>
      <c r="E492" t="str" cm="1">
        <f t="array" ref="E492">IF(D492="","",_xlfn.TEXTSPLIT(D492,"|"))</f>
        <v/>
      </c>
      <c r="H492" t="str" cm="1">
        <f t="array" ref="H492">IF(G492="","",_xlfn.TEXTSPLIT(G492,"\"))</f>
        <v/>
      </c>
      <c r="K492" t="str">
        <f>IFERROR(SEARCH(MAIN!$C$3,J492,1),"")</f>
        <v/>
      </c>
    </row>
    <row r="493" spans="2:11">
      <c r="B493" t="e">
        <v>#VALUE!</v>
      </c>
      <c r="C493" t="str">
        <f t="shared" si="10"/>
        <v/>
      </c>
      <c r="E493" t="str" cm="1">
        <f t="array" ref="E493">IF(D493="","",_xlfn.TEXTSPLIT(D493,"|"))</f>
        <v/>
      </c>
      <c r="H493" t="str" cm="1">
        <f t="array" ref="H493">IF(G493="","",_xlfn.TEXTSPLIT(G493,"\"))</f>
        <v/>
      </c>
      <c r="K493" t="str">
        <f>IFERROR(SEARCH(MAIN!$C$3,J493,1),"")</f>
        <v/>
      </c>
    </row>
    <row r="494" spans="2:11">
      <c r="B494" t="e">
        <v>#VALUE!</v>
      </c>
      <c r="C494" t="str">
        <f t="shared" si="10"/>
        <v/>
      </c>
      <c r="E494" t="str" cm="1">
        <f t="array" ref="E494">IF(D494="","",_xlfn.TEXTSPLIT(D494,"|"))</f>
        <v/>
      </c>
      <c r="H494" t="str" cm="1">
        <f t="array" ref="H494">IF(G494="","",_xlfn.TEXTSPLIT(G494,"\"))</f>
        <v/>
      </c>
      <c r="K494" t="str">
        <f>IFERROR(SEARCH(MAIN!$C$3,J494,1),"")</f>
        <v/>
      </c>
    </row>
    <row r="495" spans="2:11">
      <c r="B495" t="e">
        <v>#VALUE!</v>
      </c>
      <c r="C495" t="str">
        <f t="shared" si="10"/>
        <v/>
      </c>
      <c r="E495" t="str" cm="1">
        <f t="array" ref="E495">IF(D495="","",_xlfn.TEXTSPLIT(D495,"|"))</f>
        <v/>
      </c>
      <c r="H495" t="str" cm="1">
        <f t="array" ref="H495">IF(G495="","",_xlfn.TEXTSPLIT(G495,"\"))</f>
        <v/>
      </c>
      <c r="K495" t="str">
        <f>IFERROR(SEARCH(MAIN!$C$3,J495,1),"")</f>
        <v/>
      </c>
    </row>
    <row r="496" spans="2:11">
      <c r="B496" t="e">
        <v>#VALUE!</v>
      </c>
      <c r="C496" t="str">
        <f t="shared" si="10"/>
        <v/>
      </c>
      <c r="E496" t="str" cm="1">
        <f t="array" ref="E496">IF(D496="","",_xlfn.TEXTSPLIT(D496,"|"))</f>
        <v/>
      </c>
      <c r="H496" t="str" cm="1">
        <f t="array" ref="H496">IF(G496="","",_xlfn.TEXTSPLIT(G496,"\"))</f>
        <v/>
      </c>
      <c r="K496" t="str">
        <f>IFERROR(SEARCH(MAIN!$C$3,J496,1),"")</f>
        <v/>
      </c>
    </row>
    <row r="497" spans="2:11">
      <c r="B497" t="e">
        <v>#VALUE!</v>
      </c>
      <c r="C497" t="str">
        <f t="shared" si="10"/>
        <v/>
      </c>
      <c r="E497" t="str" cm="1">
        <f t="array" ref="E497">IF(D497="","",_xlfn.TEXTSPLIT(D497,"|"))</f>
        <v/>
      </c>
      <c r="H497" t="str" cm="1">
        <f t="array" ref="H497">IF(G497="","",_xlfn.TEXTSPLIT(G497,"\"))</f>
        <v/>
      </c>
      <c r="K497" t="str">
        <f>IFERROR(SEARCH(MAIN!$C$3,J497,1),"")</f>
        <v/>
      </c>
    </row>
    <row r="498" spans="2:11">
      <c r="B498" t="e">
        <v>#VALUE!</v>
      </c>
      <c r="C498" t="str">
        <f t="shared" si="10"/>
        <v/>
      </c>
      <c r="E498" t="str" cm="1">
        <f t="array" ref="E498">IF(D498="","",_xlfn.TEXTSPLIT(D498,"|"))</f>
        <v/>
      </c>
      <c r="H498" t="str" cm="1">
        <f t="array" ref="H498">IF(G498="","",_xlfn.TEXTSPLIT(G498,"\"))</f>
        <v/>
      </c>
      <c r="K498" t="str">
        <f>IFERROR(SEARCH(MAIN!$C$3,J498,1),"")</f>
        <v/>
      </c>
    </row>
    <row r="499" spans="2:11">
      <c r="B499" t="e">
        <v>#VALUE!</v>
      </c>
      <c r="C499" t="str">
        <f t="shared" si="10"/>
        <v/>
      </c>
      <c r="E499" t="str" cm="1">
        <f t="array" ref="E499">IF(D499="","",_xlfn.TEXTSPLIT(D499,"|"))</f>
        <v/>
      </c>
      <c r="H499" t="str" cm="1">
        <f t="array" ref="H499">IF(G499="","",_xlfn.TEXTSPLIT(G499,"\"))</f>
        <v/>
      </c>
      <c r="K499" t="str">
        <f>IFERROR(SEARCH(MAIN!$C$3,J499,1),"")</f>
        <v/>
      </c>
    </row>
    <row r="500" spans="2:11">
      <c r="B500" t="e">
        <v>#VALUE!</v>
      </c>
      <c r="C500" t="str">
        <f t="shared" si="10"/>
        <v/>
      </c>
      <c r="E500" t="str" cm="1">
        <f t="array" ref="E500">IF(D500="","",_xlfn.TEXTSPLIT(D500,"|"))</f>
        <v/>
      </c>
      <c r="H500" t="str" cm="1">
        <f t="array" ref="H500">IF(G500="","",_xlfn.TEXTSPLIT(G500,"\"))</f>
        <v/>
      </c>
      <c r="K500" t="str">
        <f>IFERROR(SEARCH(MAIN!$C$3,J500,1),"")</f>
        <v/>
      </c>
    </row>
    <row r="501" spans="2:11">
      <c r="B501" t="e">
        <v>#VALUE!</v>
      </c>
      <c r="C501" t="str">
        <f t="shared" si="10"/>
        <v/>
      </c>
      <c r="E501" t="str" cm="1">
        <f t="array" ref="E501">IF(D501="","",_xlfn.TEXTSPLIT(D501,"|"))</f>
        <v/>
      </c>
      <c r="H501" t="str" cm="1">
        <f t="array" ref="H501">IF(G501="","",_xlfn.TEXTSPLIT(G501,"\"))</f>
        <v/>
      </c>
      <c r="K501" t="str">
        <f>IFERROR(SEARCH(MAIN!$C$3,J501,1),"")</f>
        <v/>
      </c>
    </row>
    <row r="502" spans="2:11">
      <c r="B502" t="e">
        <v>#VALUE!</v>
      </c>
      <c r="C502" t="str">
        <f t="shared" si="10"/>
        <v/>
      </c>
      <c r="E502" t="str" cm="1">
        <f t="array" ref="E502">IF(D502="","",_xlfn.TEXTSPLIT(D502,"|"))</f>
        <v/>
      </c>
      <c r="H502" t="str" cm="1">
        <f t="array" ref="H502">IF(G502="","",_xlfn.TEXTSPLIT(G502,"\"))</f>
        <v/>
      </c>
      <c r="K502" t="str">
        <f>IFERROR(SEARCH(MAIN!$C$3,J502,1),"")</f>
        <v/>
      </c>
    </row>
    <row r="503" spans="2:11">
      <c r="B503" t="e">
        <v>#VALUE!</v>
      </c>
      <c r="C503" t="str">
        <f t="shared" si="10"/>
        <v/>
      </c>
      <c r="E503" t="str" cm="1">
        <f t="array" ref="E503">IF(D503="","",_xlfn.TEXTSPLIT(D503,"|"))</f>
        <v/>
      </c>
      <c r="H503" t="str" cm="1">
        <f t="array" ref="H503">IF(G503="","",_xlfn.TEXTSPLIT(G503,"\"))</f>
        <v/>
      </c>
      <c r="K503" t="str">
        <f>IFERROR(SEARCH(MAIN!$C$3,J503,1),"")</f>
        <v/>
      </c>
    </row>
    <row r="504" spans="2:11">
      <c r="B504" t="str">
        <v>WSLRW-AG-02|2|3\WSLRW-AG</v>
      </c>
      <c r="C504" t="str">
        <f t="shared" si="10"/>
        <v>WSLRW-AG-02|2|3\WSLRW-AG</v>
      </c>
      <c r="E504" t="str" cm="1">
        <f t="array" ref="E504">IF(D504="","",_xlfn.TEXTSPLIT(D504,"|"))</f>
        <v/>
      </c>
      <c r="H504" t="str" cm="1">
        <f t="array" ref="H504">IF(G504="","",_xlfn.TEXTSPLIT(G504,"\"))</f>
        <v/>
      </c>
      <c r="K504" t="str">
        <f>IFERROR(SEARCH(MAIN!$C$3,J504,1),"")</f>
        <v/>
      </c>
    </row>
    <row r="505" spans="2:11">
      <c r="B505" t="str">
        <v>WSLRW-AG-02|2|4\WSLRW-AG</v>
      </c>
      <c r="C505" t="str">
        <f t="shared" si="10"/>
        <v>WSLRW-AG-02|2|4\WSLRW-AG</v>
      </c>
      <c r="E505" t="str" cm="1">
        <f t="array" ref="E505">IF(D505="","",_xlfn.TEXTSPLIT(D505,"|"))</f>
        <v/>
      </c>
      <c r="H505" t="str" cm="1">
        <f t="array" ref="H505">IF(G505="","",_xlfn.TEXTSPLIT(G505,"\"))</f>
        <v/>
      </c>
      <c r="K505" t="str">
        <f>IFERROR(SEARCH(MAIN!$C$3,J505,1),"")</f>
        <v/>
      </c>
    </row>
    <row r="506" spans="2:11">
      <c r="B506" t="str">
        <v>WSLRW-G4-CO-200-01|2|2\WSLRW-G4</v>
      </c>
      <c r="C506" t="str">
        <f t="shared" si="10"/>
        <v>WSLRW-G4-CO-200-01|2|2\WSLRW-G4</v>
      </c>
      <c r="E506" t="str" cm="1">
        <f t="array" ref="E506">IF(D506="","",_xlfn.TEXTSPLIT(D506,"|"))</f>
        <v/>
      </c>
      <c r="H506" t="str" cm="1">
        <f t="array" ref="H506">IF(G506="","",_xlfn.TEXTSPLIT(G506,"\"))</f>
        <v/>
      </c>
      <c r="K506" t="str">
        <f>IFERROR(SEARCH(MAIN!$C$3,J506,1),"")</f>
        <v/>
      </c>
    </row>
    <row r="507" spans="2:11">
      <c r="B507" t="str">
        <v/>
      </c>
      <c r="C507" t="str">
        <f t="shared" si="10"/>
        <v/>
      </c>
      <c r="E507" t="str" cm="1">
        <f t="array" ref="E507">IF(D507="","",_xlfn.TEXTSPLIT(D507,"|"))</f>
        <v/>
      </c>
      <c r="H507" t="str" cm="1">
        <f t="array" ref="H507">IF(G507="","",_xlfn.TEXTSPLIT(G507,"\"))</f>
        <v/>
      </c>
      <c r="K507" t="str">
        <f>IFERROR(SEARCH(MAIN!$C$3,J507,1),"")</f>
        <v/>
      </c>
    </row>
    <row r="508" spans="2:11">
      <c r="B508" t="str">
        <v>WSLRW-CAP10-1500|2|2\WSLRW-CAP10</v>
      </c>
      <c r="C508" t="str">
        <f t="shared" si="10"/>
        <v>WSLRW-CAP10-1500|2|2\WSLRW-CAP10</v>
      </c>
      <c r="E508" t="str" cm="1">
        <f t="array" ref="E508">IF(D508="","",_xlfn.TEXTSPLIT(D508,"|"))</f>
        <v/>
      </c>
      <c r="H508" t="str" cm="1">
        <f t="array" ref="H508">IF(G508="","",_xlfn.TEXTSPLIT(G508,"\"))</f>
        <v/>
      </c>
      <c r="K508" t="str">
        <f>IFERROR(SEARCH(MAIN!$C$3,J508,1),"")</f>
        <v/>
      </c>
    </row>
    <row r="509" spans="2:11">
      <c r="B509" t="str">
        <v/>
      </c>
      <c r="C509" t="str">
        <f t="shared" si="10"/>
        <v/>
      </c>
      <c r="E509" t="str" cm="1">
        <f t="array" ref="E509">IF(D509="","",_xlfn.TEXTSPLIT(D509,"|"))</f>
        <v/>
      </c>
      <c r="H509" t="str" cm="1">
        <f t="array" ref="H509">IF(G509="","",_xlfn.TEXTSPLIT(G509,"\"))</f>
        <v/>
      </c>
      <c r="K509" t="str">
        <f>IFERROR(SEARCH(MAIN!$C$3,J509,1),"")</f>
        <v/>
      </c>
    </row>
    <row r="510" spans="2:11">
      <c r="B510" t="str">
        <v/>
      </c>
      <c r="C510" t="str">
        <f t="shared" si="10"/>
        <v/>
      </c>
      <c r="E510" t="str" cm="1">
        <f t="array" ref="E510">IF(D510="","",_xlfn.TEXTSPLIT(D510,"|"))</f>
        <v/>
      </c>
      <c r="H510" t="str" cm="1">
        <f t="array" ref="H510">IF(G510="","",_xlfn.TEXTSPLIT(G510,"\"))</f>
        <v/>
      </c>
      <c r="K510" t="str">
        <f>IFERROR(SEARCH(MAIN!$C$3,J510,1),"")</f>
        <v/>
      </c>
    </row>
    <row r="511" spans="2:11">
      <c r="B511" t="str">
        <v/>
      </c>
      <c r="C511" t="str">
        <f t="shared" si="10"/>
        <v/>
      </c>
      <c r="E511" t="str" cm="1">
        <f t="array" ref="E511">IF(D511="","",_xlfn.TEXTSPLIT(D511,"|"))</f>
        <v/>
      </c>
      <c r="H511" t="str" cm="1">
        <f t="array" ref="H511">IF(G511="","",_xlfn.TEXTSPLIT(G511,"\"))</f>
        <v/>
      </c>
      <c r="K511" t="str">
        <f>IFERROR(SEARCH(MAIN!$C$3,J511,1),"")</f>
        <v/>
      </c>
    </row>
    <row r="512" spans="2:11">
      <c r="B512" t="str">
        <v/>
      </c>
      <c r="C512" t="str">
        <f t="shared" si="10"/>
        <v/>
      </c>
      <c r="E512" t="str" cm="1">
        <f t="array" ref="E512">IF(D512="","",_xlfn.TEXTSPLIT(D512,"|"))</f>
        <v/>
      </c>
      <c r="H512" t="str" cm="1">
        <f t="array" ref="H512">IF(G512="","",_xlfn.TEXTSPLIT(G512,"\"))</f>
        <v/>
      </c>
      <c r="K512" t="str">
        <f>IFERROR(SEARCH(MAIN!$C$3,J512,1),"")</f>
        <v/>
      </c>
    </row>
    <row r="513" spans="2:11">
      <c r="B513" t="str">
        <v/>
      </c>
      <c r="C513" t="str">
        <f t="shared" si="10"/>
        <v/>
      </c>
      <c r="E513" t="str" cm="1">
        <f t="array" ref="E513">IF(D513="","",_xlfn.TEXTSPLIT(D513,"|"))</f>
        <v/>
      </c>
      <c r="H513" t="str" cm="1">
        <f t="array" ref="H513">IF(G513="","",_xlfn.TEXTSPLIT(G513,"\"))</f>
        <v/>
      </c>
      <c r="K513" t="str">
        <f>IFERROR(SEARCH(MAIN!$C$3,J513,1),"")</f>
        <v/>
      </c>
    </row>
    <row r="514" spans="2:11">
      <c r="B514" t="str">
        <v>WSLRW-ATH-15|1|2\WSLRW-ATH</v>
      </c>
      <c r="C514" t="str">
        <f t="shared" si="10"/>
        <v>WSLRW-ATH-15|1|2\WSLRW-ATH</v>
      </c>
      <c r="E514" t="str" cm="1">
        <f t="array" ref="E514">IF(D514="","",_xlfn.TEXTSPLIT(D514,"|"))</f>
        <v/>
      </c>
      <c r="H514" t="str" cm="1">
        <f t="array" ref="H514">IF(G514="","",_xlfn.TEXTSPLIT(G514,"\"))</f>
        <v/>
      </c>
      <c r="K514" t="str">
        <f>IFERROR(SEARCH(MAIN!$C$3,J514,1),"")</f>
        <v/>
      </c>
    </row>
    <row r="515" spans="2:11">
      <c r="B515" t="str">
        <v>WSLRW-G4-CO-200-01|2|3\WSLRW-G4</v>
      </c>
      <c r="C515" t="str">
        <f t="shared" si="10"/>
        <v>WSLRW-G4-CO-200-01|2|3\WSLRW-G4</v>
      </c>
      <c r="E515" t="str" cm="1">
        <f t="array" ref="E515">IF(D515="","",_xlfn.TEXTSPLIT(D515,"|"))</f>
        <v/>
      </c>
      <c r="H515" t="str" cm="1">
        <f t="array" ref="H515">IF(G515="","",_xlfn.TEXTSPLIT(G515,"\"))</f>
        <v/>
      </c>
      <c r="K515" t="str">
        <f>IFERROR(SEARCH(MAIN!$C$3,J515,1),"")</f>
        <v/>
      </c>
    </row>
    <row r="516" spans="2:11">
      <c r="B516" t="str">
        <v>WSLRW-G4-CO-200-01|2|4\WSLRW-G4</v>
      </c>
      <c r="C516" t="str">
        <f t="shared" si="10"/>
        <v>WSLRW-G4-CO-200-01|2|4\WSLRW-G4</v>
      </c>
      <c r="E516" t="str" cm="1">
        <f t="array" ref="E516">IF(D516="","",_xlfn.TEXTSPLIT(D516,"|"))</f>
        <v/>
      </c>
      <c r="H516" t="str" cm="1">
        <f t="array" ref="H516">IF(G516="","",_xlfn.TEXTSPLIT(G516,"\"))</f>
        <v/>
      </c>
      <c r="K516" t="str">
        <f>IFERROR(SEARCH(MAIN!$C$3,J516,1),"")</f>
        <v/>
      </c>
    </row>
    <row r="517" spans="2:11">
      <c r="B517" t="str">
        <v>WSLRW-AG-02|2|5\WSLRW-AG</v>
      </c>
      <c r="C517" t="str">
        <f t="shared" ref="C517:C580" si="11">IFERROR(B517,"")</f>
        <v>WSLRW-AG-02|2|5\WSLRW-AG</v>
      </c>
      <c r="E517" t="str" cm="1">
        <f t="array" ref="E517">IF(D517="","",_xlfn.TEXTSPLIT(D517,"|"))</f>
        <v/>
      </c>
      <c r="H517" t="str" cm="1">
        <f t="array" ref="H517">IF(G517="","",_xlfn.TEXTSPLIT(G517,"\"))</f>
        <v/>
      </c>
      <c r="K517" t="str">
        <f>IFERROR(SEARCH(MAIN!$C$3,J517,1),"")</f>
        <v/>
      </c>
    </row>
    <row r="518" spans="2:11">
      <c r="B518" t="str">
        <v/>
      </c>
      <c r="C518" t="str">
        <f t="shared" si="11"/>
        <v/>
      </c>
      <c r="E518" t="str" cm="1">
        <f t="array" ref="E518">IF(D518="","",_xlfn.TEXTSPLIT(D518,"|"))</f>
        <v/>
      </c>
      <c r="H518" t="str" cm="1">
        <f t="array" ref="H518">IF(G518="","",_xlfn.TEXTSPLIT(G518,"\"))</f>
        <v/>
      </c>
      <c r="K518" t="str">
        <f>IFERROR(SEARCH(MAIN!$C$3,J518,1),"")</f>
        <v/>
      </c>
    </row>
    <row r="519" spans="2:11">
      <c r="B519" t="str">
        <v/>
      </c>
      <c r="C519" t="str">
        <f t="shared" si="11"/>
        <v/>
      </c>
      <c r="E519" t="str" cm="1">
        <f t="array" ref="E519">IF(D519="","",_xlfn.TEXTSPLIT(D519,"|"))</f>
        <v/>
      </c>
      <c r="H519" t="str" cm="1">
        <f t="array" ref="H519">IF(G519="","",_xlfn.TEXTSPLIT(G519,"\"))</f>
        <v/>
      </c>
      <c r="K519" t="str">
        <f>IFERROR(SEARCH(MAIN!$C$3,J519,1),"")</f>
        <v/>
      </c>
    </row>
    <row r="520" spans="2:11">
      <c r="B520" t="str">
        <v/>
      </c>
      <c r="C520" t="str">
        <f t="shared" si="11"/>
        <v/>
      </c>
      <c r="E520" t="str" cm="1">
        <f t="array" ref="E520">IF(D520="","",_xlfn.TEXTSPLIT(D520,"|"))</f>
        <v/>
      </c>
      <c r="H520" t="str" cm="1">
        <f t="array" ref="H520">IF(G520="","",_xlfn.TEXTSPLIT(G520,"\"))</f>
        <v/>
      </c>
      <c r="K520" t="str">
        <f>IFERROR(SEARCH(MAIN!$C$3,J520,1),"")</f>
        <v/>
      </c>
    </row>
    <row r="521" spans="2:11">
      <c r="B521" t="str">
        <v>WSLRW-G4-CO-200-01|2|5\WSLRW-G4</v>
      </c>
      <c r="C521" t="str">
        <f t="shared" si="11"/>
        <v>WSLRW-G4-CO-200-01|2|5\WSLRW-G4</v>
      </c>
      <c r="E521" t="str" cm="1">
        <f t="array" ref="E521">IF(D521="","",_xlfn.TEXTSPLIT(D521,"|"))</f>
        <v/>
      </c>
      <c r="H521" t="str" cm="1">
        <f t="array" ref="H521">IF(G521="","",_xlfn.TEXTSPLIT(G521,"\"))</f>
        <v/>
      </c>
      <c r="K521" t="str">
        <f>IFERROR(SEARCH(MAIN!$C$3,J521,1),"")</f>
        <v/>
      </c>
    </row>
    <row r="522" spans="2:11">
      <c r="B522" t="str">
        <v/>
      </c>
      <c r="C522" t="str">
        <f t="shared" si="11"/>
        <v/>
      </c>
      <c r="E522" t="str" cm="1">
        <f t="array" ref="E522">IF(D522="","",_xlfn.TEXTSPLIT(D522,"|"))</f>
        <v/>
      </c>
      <c r="H522" t="str" cm="1">
        <f t="array" ref="H522">IF(G522="","",_xlfn.TEXTSPLIT(G522,"\"))</f>
        <v/>
      </c>
      <c r="K522" t="str">
        <f>IFERROR(SEARCH(MAIN!$C$3,J522,1),"")</f>
        <v/>
      </c>
    </row>
    <row r="523" spans="2:11">
      <c r="B523" t="str">
        <v>WSLRW-AG-02|2|6\WSLRW-AG</v>
      </c>
      <c r="C523" t="str">
        <f t="shared" si="11"/>
        <v>WSLRW-AG-02|2|6\WSLRW-AG</v>
      </c>
      <c r="E523" t="str" cm="1">
        <f t="array" ref="E523">IF(D523="","",_xlfn.TEXTSPLIT(D523,"|"))</f>
        <v/>
      </c>
      <c r="H523" t="str" cm="1">
        <f t="array" ref="H523">IF(G523="","",_xlfn.TEXTSPLIT(G523,"\"))</f>
        <v/>
      </c>
      <c r="K523" t="str">
        <f>IFERROR(SEARCH(MAIN!$C$3,J523,1),"")</f>
        <v/>
      </c>
    </row>
    <row r="524" spans="2:11">
      <c r="B524" t="str">
        <v/>
      </c>
      <c r="C524" t="str">
        <f t="shared" si="11"/>
        <v/>
      </c>
      <c r="E524" t="str" cm="1">
        <f t="array" ref="E524">IF(D524="","",_xlfn.TEXTSPLIT(D524,"|"))</f>
        <v/>
      </c>
      <c r="H524" t="str" cm="1">
        <f t="array" ref="H524">IF(G524="","",_xlfn.TEXTSPLIT(G524,"\"))</f>
        <v/>
      </c>
      <c r="K524" t="str">
        <f>IFERROR(SEARCH(MAIN!$C$3,J524,1),"")</f>
        <v/>
      </c>
    </row>
    <row r="525" spans="2:11">
      <c r="B525" t="str">
        <v>WSLRW-PPS-G10-02|2|2\WSLRW-PPS</v>
      </c>
      <c r="C525" t="str">
        <f t="shared" si="11"/>
        <v>WSLRW-PPS-G10-02|2|2\WSLRW-PPS</v>
      </c>
      <c r="E525" t="str" cm="1">
        <f t="array" ref="E525">IF(D525="","",_xlfn.TEXTSPLIT(D525,"|"))</f>
        <v/>
      </c>
      <c r="H525" t="str" cm="1">
        <f t="array" ref="H525">IF(G525="","",_xlfn.TEXTSPLIT(G525,"\"))</f>
        <v/>
      </c>
      <c r="K525" t="str">
        <f>IFERROR(SEARCH(MAIN!$C$3,J525,1),"")</f>
        <v/>
      </c>
    </row>
    <row r="526" spans="2:11">
      <c r="B526" t="str">
        <v>WSLRW-AG-02|3|7\WSLRW-AG</v>
      </c>
      <c r="C526" t="str">
        <f t="shared" si="11"/>
        <v>WSLRW-AG-02|3|7\WSLRW-AG</v>
      </c>
      <c r="E526" t="str" cm="1">
        <f t="array" ref="E526">IF(D526="","",_xlfn.TEXTSPLIT(D526,"|"))</f>
        <v/>
      </c>
      <c r="H526" t="str" cm="1">
        <f t="array" ref="H526">IF(G526="","",_xlfn.TEXTSPLIT(G526,"\"))</f>
        <v/>
      </c>
      <c r="K526" t="str">
        <f>IFERROR(SEARCH(MAIN!$C$3,J526,1),"")</f>
        <v/>
      </c>
    </row>
    <row r="527" spans="2:11">
      <c r="B527" t="str">
        <v>WSLRW-G4-CO-200-01|2|6\WSLRW-G4</v>
      </c>
      <c r="C527" t="str">
        <f t="shared" si="11"/>
        <v>WSLRW-G4-CO-200-01|2|6\WSLRW-G4</v>
      </c>
      <c r="E527" t="str" cm="1">
        <f t="array" ref="E527">IF(D527="","",_xlfn.TEXTSPLIT(D527,"|"))</f>
        <v/>
      </c>
      <c r="H527" t="str" cm="1">
        <f t="array" ref="H527">IF(G527="","",_xlfn.TEXTSPLIT(G527,"\"))</f>
        <v/>
      </c>
      <c r="K527" t="str">
        <f>IFERROR(SEARCH(MAIN!$C$3,J527,1),"")</f>
        <v/>
      </c>
    </row>
    <row r="528" spans="2:11">
      <c r="B528" t="str">
        <v>WSLRW-I-CO2-5000-ATH|1|1\WSLRW-ICO2</v>
      </c>
      <c r="C528" t="str">
        <f t="shared" si="11"/>
        <v>WSLRW-I-CO2-5000-ATH|1|1\WSLRW-ICO2</v>
      </c>
      <c r="E528" t="str" cm="1">
        <f t="array" ref="E528">IF(D528="","",_xlfn.TEXTSPLIT(D528,"|"))</f>
        <v/>
      </c>
      <c r="H528" t="str" cm="1">
        <f t="array" ref="H528">IF(G528="","",_xlfn.TEXTSPLIT(G528,"\"))</f>
        <v/>
      </c>
      <c r="K528" t="str">
        <f>IFERROR(SEARCH(MAIN!$C$3,J528,1),"")</f>
        <v/>
      </c>
    </row>
    <row r="529" spans="2:11">
      <c r="B529" t="str">
        <v>WSLRW-V1A-025-DC-5|2|3\WSLRW-V1A</v>
      </c>
      <c r="C529" t="str">
        <f t="shared" si="11"/>
        <v>WSLRW-V1A-025-DC-5|2|3\WSLRW-V1A</v>
      </c>
      <c r="E529" t="str" cm="1">
        <f t="array" ref="E529">IF(D529="","",_xlfn.TEXTSPLIT(D529,"|"))</f>
        <v/>
      </c>
      <c r="H529" t="str" cm="1">
        <f t="array" ref="H529">IF(G529="","",_xlfn.TEXTSPLIT(G529,"\"))</f>
        <v/>
      </c>
      <c r="K529" t="str">
        <f>IFERROR(SEARCH(MAIN!$C$3,J529,1),"")</f>
        <v/>
      </c>
    </row>
    <row r="530" spans="2:11">
      <c r="B530" t="str">
        <v>WSLRW-CAP10-1500|2|3\WSLRW-CAP10</v>
      </c>
      <c r="C530" t="str">
        <f t="shared" si="11"/>
        <v>WSLRW-CAP10-1500|2|3\WSLRW-CAP10</v>
      </c>
      <c r="E530" t="str" cm="1">
        <f t="array" ref="E530">IF(D530="","",_xlfn.TEXTSPLIT(D530,"|"))</f>
        <v/>
      </c>
      <c r="H530" t="str" cm="1">
        <f t="array" ref="H530">IF(G530="","",_xlfn.TEXTSPLIT(G530,"\"))</f>
        <v/>
      </c>
      <c r="K530" t="str">
        <f>IFERROR(SEARCH(MAIN!$C$3,J530,1),"")</f>
        <v/>
      </c>
    </row>
    <row r="531" spans="2:11">
      <c r="B531" t="str">
        <v>WSLRW-LSL-100|1|2\WSLRW-LSL</v>
      </c>
      <c r="C531" t="str">
        <f t="shared" si="11"/>
        <v>WSLRW-LSL-100|1|2\WSLRW-LSL</v>
      </c>
      <c r="E531" t="str" cm="1">
        <f t="array" ref="E531">IF(D531="","",_xlfn.TEXTSPLIT(D531,"|"))</f>
        <v/>
      </c>
      <c r="H531" t="str" cm="1">
        <f t="array" ref="H531">IF(G531="","",_xlfn.TEXTSPLIT(G531,"\"))</f>
        <v/>
      </c>
      <c r="K531" t="str">
        <f>IFERROR(SEARCH(MAIN!$C$3,J531,1),"")</f>
        <v/>
      </c>
    </row>
    <row r="532" spans="2:11">
      <c r="B532" t="str">
        <v/>
      </c>
      <c r="C532" t="str">
        <f t="shared" si="11"/>
        <v/>
      </c>
      <c r="E532" t="str" cm="1">
        <f t="array" ref="E532">IF(D532="","",_xlfn.TEXTSPLIT(D532,"|"))</f>
        <v/>
      </c>
      <c r="H532" t="str" cm="1">
        <f t="array" ref="H532">IF(G532="","",_xlfn.TEXTSPLIT(G532,"\"))</f>
        <v/>
      </c>
      <c r="K532" t="str">
        <f>IFERROR(SEARCH(MAIN!$C$3,J532,1),"")</f>
        <v/>
      </c>
    </row>
    <row r="533" spans="2:11">
      <c r="B533" t="str">
        <v>WSLRW-BV-BR-25|1|1\WSLRW-BV</v>
      </c>
      <c r="C533" t="str">
        <f t="shared" si="11"/>
        <v>WSLRW-BV-BR-25|1|1\WSLRW-BV</v>
      </c>
      <c r="E533" t="str" cm="1">
        <f t="array" ref="E533">IF(D533="","",_xlfn.TEXTSPLIT(D533,"|"))</f>
        <v/>
      </c>
      <c r="H533" t="str" cm="1">
        <f t="array" ref="H533">IF(G533="","",_xlfn.TEXTSPLIT(G533,"\"))</f>
        <v/>
      </c>
      <c r="K533" t="str">
        <f>IFERROR(SEARCH(MAIN!$C$3,J533,1),"")</f>
        <v/>
      </c>
    </row>
    <row r="534" spans="2:11">
      <c r="B534" t="str">
        <v/>
      </c>
      <c r="C534" t="str">
        <f t="shared" si="11"/>
        <v/>
      </c>
      <c r="E534" t="str" cm="1">
        <f t="array" ref="E534">IF(D534="","",_xlfn.TEXTSPLIT(D534,"|"))</f>
        <v/>
      </c>
      <c r="H534" t="str" cm="1">
        <f t="array" ref="H534">IF(G534="","",_xlfn.TEXTSPLIT(G534,"\"))</f>
        <v/>
      </c>
      <c r="K534" t="str">
        <f>IFERROR(SEARCH(MAIN!$C$3,J534,1),"")</f>
        <v/>
      </c>
    </row>
    <row r="535" spans="2:11">
      <c r="B535" t="str">
        <v>WSLRW-AG-03S|4|8\WSLRW-AG</v>
      </c>
      <c r="C535" t="str">
        <f t="shared" si="11"/>
        <v>WSLRW-AG-03S|4|8\WSLRW-AG</v>
      </c>
      <c r="E535" t="str" cm="1">
        <f t="array" ref="E535">IF(D535="","",_xlfn.TEXTSPLIT(D535,"|"))</f>
        <v/>
      </c>
      <c r="H535" t="str" cm="1">
        <f t="array" ref="H535">IF(G535="","",_xlfn.TEXTSPLIT(G535,"\"))</f>
        <v/>
      </c>
      <c r="K535" t="str">
        <f>IFERROR(SEARCH(MAIN!$C$3,J535,1),"")</f>
        <v/>
      </c>
    </row>
    <row r="536" spans="2:11">
      <c r="B536" t="str">
        <v>WSLRW-ATH-15|1|3\WSLRW-ATH</v>
      </c>
      <c r="C536" t="str">
        <f t="shared" si="11"/>
        <v>WSLRW-ATH-15|1|3\WSLRW-ATH</v>
      </c>
      <c r="E536" t="str" cm="1">
        <f t="array" ref="E536">IF(D536="","",_xlfn.TEXTSPLIT(D536,"|"))</f>
        <v/>
      </c>
      <c r="H536" t="str" cm="1">
        <f t="array" ref="H536">IF(G536="","",_xlfn.TEXTSPLIT(G536,"\"))</f>
        <v/>
      </c>
      <c r="K536" t="str">
        <f>IFERROR(SEARCH(MAIN!$C$3,J536,1),"")</f>
        <v/>
      </c>
    </row>
    <row r="537" spans="2:11">
      <c r="B537" t="str">
        <v>WSLRWEX-PPS-G200-01|2|2\WSLRW-EXPPS</v>
      </c>
      <c r="C537" t="str">
        <f t="shared" si="11"/>
        <v>WSLRWEX-PPS-G200-01|2|2\WSLRW-EXPPS</v>
      </c>
      <c r="E537" t="str" cm="1">
        <f t="array" ref="E537">IF(D537="","",_xlfn.TEXTSPLIT(D537,"|"))</f>
        <v/>
      </c>
      <c r="H537" t="str" cm="1">
        <f t="array" ref="H537">IF(G537="","",_xlfn.TEXTSPLIT(G537,"\"))</f>
        <v/>
      </c>
      <c r="K537" t="str">
        <f>IFERROR(SEARCH(MAIN!$C$3,J537,1),"")</f>
        <v/>
      </c>
    </row>
    <row r="538" spans="2:11">
      <c r="B538" t="e">
        <v>#VALUE!</v>
      </c>
      <c r="C538" t="str">
        <f t="shared" si="11"/>
        <v/>
      </c>
      <c r="E538" t="str" cm="1">
        <f t="array" ref="E538">IF(D538="","",_xlfn.TEXTSPLIT(D538,"|"))</f>
        <v/>
      </c>
      <c r="H538" t="str" cm="1">
        <f t="array" ref="H538">IF(G538="","",_xlfn.TEXTSPLIT(G538,"\"))</f>
        <v/>
      </c>
      <c r="K538" t="str">
        <f>IFERROR(SEARCH(MAIN!$C$3,J538,1),"")</f>
        <v/>
      </c>
    </row>
    <row r="539" spans="2:11">
      <c r="B539" t="str">
        <v>WSLRW-AG-02|3|9\WSLRW-AG</v>
      </c>
      <c r="C539" t="str">
        <f t="shared" si="11"/>
        <v>WSLRW-AG-02|3|9\WSLRW-AG</v>
      </c>
      <c r="E539" t="str" cm="1">
        <f t="array" ref="E539">IF(D539="","",_xlfn.TEXTSPLIT(D539,"|"))</f>
        <v/>
      </c>
      <c r="H539" t="str" cm="1">
        <f t="array" ref="H539">IF(G539="","",_xlfn.TEXTSPLIT(G539,"\"))</f>
        <v/>
      </c>
      <c r="K539" t="str">
        <f>IFERROR(SEARCH(MAIN!$C$3,J539,1),"")</f>
        <v/>
      </c>
    </row>
    <row r="540" spans="2:11">
      <c r="B540" t="str">
        <v>WSLRW-ATH-15|1|4\WSLRW-ATH</v>
      </c>
      <c r="C540" t="str">
        <f t="shared" si="11"/>
        <v>WSLRW-ATH-15|1|4\WSLRW-ATH</v>
      </c>
      <c r="E540" t="str" cm="1">
        <f t="array" ref="E540">IF(D540="","",_xlfn.TEXTSPLIT(D540,"|"))</f>
        <v/>
      </c>
      <c r="H540" t="str" cm="1">
        <f t="array" ref="H540">IF(G540="","",_xlfn.TEXTSPLIT(G540,"\"))</f>
        <v/>
      </c>
      <c r="K540" t="str">
        <f>IFERROR(SEARCH(MAIN!$C$3,J540,1),"")</f>
        <v/>
      </c>
    </row>
    <row r="541" spans="2:11">
      <c r="B541" t="str">
        <v/>
      </c>
      <c r="C541" t="str">
        <f t="shared" si="11"/>
        <v/>
      </c>
      <c r="E541" t="str" cm="1">
        <f t="array" ref="E541">IF(D541="","",_xlfn.TEXTSPLIT(D541,"|"))</f>
        <v/>
      </c>
      <c r="H541" t="str" cm="1">
        <f t="array" ref="H541">IF(G541="","",_xlfn.TEXTSPLIT(G541,"\"))</f>
        <v/>
      </c>
      <c r="K541" t="str">
        <f>IFERROR(SEARCH(MAIN!$C$3,J541,1),"")</f>
        <v/>
      </c>
    </row>
    <row r="542" spans="2:11">
      <c r="B542" t="str">
        <v/>
      </c>
      <c r="C542" t="str">
        <f t="shared" si="11"/>
        <v/>
      </c>
      <c r="E542" t="str" cm="1">
        <f t="array" ref="E542">IF(D542="","",_xlfn.TEXTSPLIT(D542,"|"))</f>
        <v/>
      </c>
      <c r="H542" t="str" cm="1">
        <f t="array" ref="H542">IF(G542="","",_xlfn.TEXTSPLIT(G542,"\"))</f>
        <v/>
      </c>
      <c r="K542" t="str">
        <f>IFERROR(SEARCH(MAIN!$C$3,J542,1),"")</f>
        <v/>
      </c>
    </row>
    <row r="543" spans="2:11">
      <c r="B543" t="str">
        <v>WSLRW-MA-22|1|1\WSLRW-MA</v>
      </c>
      <c r="C543" t="str">
        <f t="shared" si="11"/>
        <v>WSLRW-MA-22|1|1\WSLRW-MA</v>
      </c>
      <c r="E543" t="str" cm="1">
        <f t="array" ref="E543">IF(D543="","",_xlfn.TEXTSPLIT(D543,"|"))</f>
        <v/>
      </c>
      <c r="H543" t="str" cm="1">
        <f t="array" ref="H543">IF(G543="","",_xlfn.TEXTSPLIT(G543,"\"))</f>
        <v/>
      </c>
      <c r="K543" t="str">
        <f>IFERROR(SEARCH(MAIN!$C$3,J543,1),"")</f>
        <v/>
      </c>
    </row>
    <row r="544" spans="2:11">
      <c r="B544" t="str">
        <v>WSLRW-V1A-025-DC-5|2|4\WSLRW-V1A</v>
      </c>
      <c r="C544" t="str">
        <f t="shared" si="11"/>
        <v>WSLRW-V1A-025-DC-5|2|4\WSLRW-V1A</v>
      </c>
      <c r="E544" t="str" cm="1">
        <f t="array" ref="E544">IF(D544="","",_xlfn.TEXTSPLIT(D544,"|"))</f>
        <v/>
      </c>
      <c r="H544" t="str" cm="1">
        <f t="array" ref="H544">IF(G544="","",_xlfn.TEXTSPLIT(G544,"\"))</f>
        <v/>
      </c>
      <c r="K544" t="str">
        <f>IFERROR(SEARCH(MAIN!$C$3,J544,1),"")</f>
        <v/>
      </c>
    </row>
    <row r="545" spans="2:11">
      <c r="B545" t="str">
        <v/>
      </c>
      <c r="C545" t="str">
        <f t="shared" si="11"/>
        <v/>
      </c>
      <c r="E545" t="str" cm="1">
        <f t="array" ref="E545">IF(D545="","",_xlfn.TEXTSPLIT(D545,"|"))</f>
        <v/>
      </c>
      <c r="H545" t="str" cm="1">
        <f t="array" ref="H545">IF(G545="","",_xlfn.TEXTSPLIT(G545,"\"))</f>
        <v/>
      </c>
      <c r="K545" t="str">
        <f>IFERROR(SEARCH(MAIN!$C$3,J545,1),"")</f>
        <v/>
      </c>
    </row>
    <row r="546" spans="2:11">
      <c r="B546" t="e">
        <v>#VALUE!</v>
      </c>
      <c r="C546" t="str">
        <f t="shared" si="11"/>
        <v/>
      </c>
      <c r="E546" t="str" cm="1">
        <f t="array" ref="E546">IF(D546="","",_xlfn.TEXTSPLIT(D546,"|"))</f>
        <v/>
      </c>
      <c r="H546" t="str" cm="1">
        <f t="array" ref="H546">IF(G546="","",_xlfn.TEXTSPLIT(G546,"\"))</f>
        <v/>
      </c>
      <c r="K546" t="str">
        <f>IFERROR(SEARCH(MAIN!$C$3,J546,1),"")</f>
        <v/>
      </c>
    </row>
    <row r="547" spans="2:11">
      <c r="B547" t="str">
        <v>WSLRWEX-GHC-02|1|1\WSLRW-EXGHC</v>
      </c>
      <c r="C547" t="str">
        <f t="shared" si="11"/>
        <v>WSLRWEX-GHC-02|1|1\WSLRW-EXGHC</v>
      </c>
      <c r="E547" t="str" cm="1">
        <f t="array" ref="E547">IF(D547="","",_xlfn.TEXTSPLIT(D547,"|"))</f>
        <v/>
      </c>
      <c r="H547" t="str" cm="1">
        <f t="array" ref="H547">IF(G547="","",_xlfn.TEXTSPLIT(G547,"\"))</f>
        <v/>
      </c>
      <c r="K547" t="str">
        <f>IFERROR(SEARCH(MAIN!$C$3,J547,1),"")</f>
        <v/>
      </c>
    </row>
    <row r="548" spans="2:11">
      <c r="B548" t="str">
        <v/>
      </c>
      <c r="C548" t="str">
        <f t="shared" si="11"/>
        <v/>
      </c>
      <c r="E548" t="str" cm="1">
        <f t="array" ref="E548">IF(D548="","",_xlfn.TEXTSPLIT(D548,"|"))</f>
        <v/>
      </c>
      <c r="H548" t="str" cm="1">
        <f t="array" ref="H548">IF(G548="","",_xlfn.TEXTSPLIT(G548,"\"))</f>
        <v/>
      </c>
      <c r="K548" t="str">
        <f>IFERROR(SEARCH(MAIN!$C$3,J548,1),"")</f>
        <v/>
      </c>
    </row>
    <row r="549" spans="2:11">
      <c r="B549" t="str">
        <v>WSLRWEX-PPS-G200-01|2|3\WSLRW-EXPPS</v>
      </c>
      <c r="C549" t="str">
        <f t="shared" si="11"/>
        <v>WSLRWEX-PPS-G200-01|2|3\WSLRW-EXPPS</v>
      </c>
      <c r="E549" t="str" cm="1">
        <f t="array" ref="E549">IF(D549="","",_xlfn.TEXTSPLIT(D549,"|"))</f>
        <v/>
      </c>
      <c r="H549" t="str" cm="1">
        <f t="array" ref="H549">IF(G549="","",_xlfn.TEXTSPLIT(G549,"\"))</f>
        <v/>
      </c>
      <c r="K549" t="str">
        <f>IFERROR(SEARCH(MAIN!$C$3,J549,1),"")</f>
        <v/>
      </c>
    </row>
    <row r="550" spans="2:11">
      <c r="B550" t="str">
        <v>WSLRW-S-ATE-12-300|2|3\WSLRW-SATE</v>
      </c>
      <c r="C550" t="str">
        <f t="shared" si="11"/>
        <v>WSLRW-S-ATE-12-300|2|3\WSLRW-SATE</v>
      </c>
      <c r="E550" t="str" cm="1">
        <f t="array" ref="E550">IF(D550="","",_xlfn.TEXTSPLIT(D550,"|"))</f>
        <v/>
      </c>
      <c r="H550" t="str" cm="1">
        <f t="array" ref="H550">IF(G550="","",_xlfn.TEXTSPLIT(G550,"\"))</f>
        <v/>
      </c>
      <c r="K550" t="str">
        <f>IFERROR(SEARCH(MAIN!$C$3,J550,1),"")</f>
        <v/>
      </c>
    </row>
    <row r="551" spans="2:11">
      <c r="B551" t="str">
        <v>WSLRW-SMT-07|2|3\WSLRW-SMT</v>
      </c>
      <c r="C551" t="str">
        <f t="shared" si="11"/>
        <v>WSLRW-SMT-07|2|3\WSLRW-SMT</v>
      </c>
      <c r="E551" t="str" cm="1">
        <f t="array" ref="E551">IF(D551="","",_xlfn.TEXTSPLIT(D551,"|"))</f>
        <v/>
      </c>
      <c r="H551" t="str" cm="1">
        <f t="array" ref="H551">IF(G551="","",_xlfn.TEXTSPLIT(G551,"\"))</f>
        <v/>
      </c>
      <c r="K551" t="str">
        <f>IFERROR(SEARCH(MAIN!$C$3,J551,1),"")</f>
        <v/>
      </c>
    </row>
    <row r="552" spans="2:11">
      <c r="B552" t="str">
        <v>WSLRW-G4-CO-200-01|2|7\WSLRW-G4</v>
      </c>
      <c r="C552" t="str">
        <f t="shared" si="11"/>
        <v>WSLRW-G4-CO-200-01|2|7\WSLRW-G4</v>
      </c>
      <c r="E552" t="str" cm="1">
        <f t="array" ref="E552">IF(D552="","",_xlfn.TEXTSPLIT(D552,"|"))</f>
        <v/>
      </c>
      <c r="H552" t="str" cm="1">
        <f t="array" ref="H552">IF(G552="","",_xlfn.TEXTSPLIT(G552,"\"))</f>
        <v/>
      </c>
      <c r="K552" t="str">
        <f>IFERROR(SEARCH(MAIN!$C$3,J552,1),"")</f>
        <v/>
      </c>
    </row>
    <row r="553" spans="2:11">
      <c r="B553" t="str">
        <v>WSLRW-RDW-02-XA|1|1\WSLRW-RDW</v>
      </c>
      <c r="C553" t="str">
        <f t="shared" si="11"/>
        <v>WSLRW-RDW-02-XA|1|1\WSLRW-RDW</v>
      </c>
      <c r="E553" t="str" cm="1">
        <f t="array" ref="E553">IF(D553="","",_xlfn.TEXTSPLIT(D553,"|"))</f>
        <v/>
      </c>
      <c r="H553" t="str" cm="1">
        <f t="array" ref="H553">IF(G553="","",_xlfn.TEXTSPLIT(G553,"\"))</f>
        <v/>
      </c>
      <c r="K553" t="str">
        <f>IFERROR(SEARCH(MAIN!$C$3,J553,1),"")</f>
        <v/>
      </c>
    </row>
    <row r="554" spans="2:11">
      <c r="B554" t="str">
        <v>WSLRW-DI-12H|1|2\WSLRW-DI</v>
      </c>
      <c r="C554" t="str">
        <f t="shared" si="11"/>
        <v>WSLRW-DI-12H|1|2\WSLRW-DI</v>
      </c>
      <c r="E554" t="str" cm="1">
        <f t="array" ref="E554">IF(D554="","",_xlfn.TEXTSPLIT(D554,"|"))</f>
        <v/>
      </c>
      <c r="H554" t="str" cm="1">
        <f t="array" ref="H554">IF(G554="","",_xlfn.TEXTSPLIT(G554,"\"))</f>
        <v/>
      </c>
      <c r="K554" t="str">
        <f>IFERROR(SEARCH(MAIN!$C$3,J554,1),"")</f>
        <v/>
      </c>
    </row>
    <row r="555" spans="2:11">
      <c r="B555" t="str">
        <v/>
      </c>
      <c r="C555" t="str">
        <f t="shared" si="11"/>
        <v/>
      </c>
      <c r="E555" t="str" cm="1">
        <f t="array" ref="E555">IF(D555="","",_xlfn.TEXTSPLIT(D555,"|"))</f>
        <v/>
      </c>
      <c r="H555" t="str" cm="1">
        <f t="array" ref="H555">IF(G555="","",_xlfn.TEXTSPLIT(G555,"\"))</f>
        <v/>
      </c>
      <c r="K555" t="str">
        <f>IFERROR(SEARCH(MAIN!$C$3,J555,1),"")</f>
        <v/>
      </c>
    </row>
    <row r="556" spans="2:11">
      <c r="B556" t="str">
        <v/>
      </c>
      <c r="C556" t="str">
        <f t="shared" si="11"/>
        <v/>
      </c>
      <c r="E556" t="str" cm="1">
        <f t="array" ref="E556">IF(D556="","",_xlfn.TEXTSPLIT(D556,"|"))</f>
        <v/>
      </c>
      <c r="H556" t="str" cm="1">
        <f t="array" ref="H556">IF(G556="","",_xlfn.TEXTSPLIT(G556,"\"))</f>
        <v/>
      </c>
      <c r="K556" t="str">
        <f>IFERROR(SEARCH(MAIN!$C$3,J556,1),"")</f>
        <v/>
      </c>
    </row>
    <row r="557" spans="2:11">
      <c r="B557" t="str">
        <v>WSPPW-BAT-12-20AH-LRW-01|1|1\WSLRW-BAT</v>
      </c>
      <c r="C557" t="str">
        <f t="shared" si="11"/>
        <v>WSPPW-BAT-12-20AH-LRW-01|1|1\WSLRW-BAT</v>
      </c>
      <c r="E557" t="str" cm="1">
        <f t="array" ref="E557">IF(D557="","",_xlfn.TEXTSPLIT(D557,"|"))</f>
        <v/>
      </c>
      <c r="H557" t="str" cm="1">
        <f t="array" ref="H557">IF(G557="","",_xlfn.TEXTSPLIT(G557,"\"))</f>
        <v/>
      </c>
      <c r="K557" t="str">
        <f>IFERROR(SEARCH(MAIN!$C$3,J557,1),"")</f>
        <v/>
      </c>
    </row>
    <row r="558" spans="2:11">
      <c r="B558" t="str">
        <v>WSLRW-PPS-G1-02|2|3\WSLRW-PPS</v>
      </c>
      <c r="C558" t="str">
        <f t="shared" si="11"/>
        <v>WSLRW-PPS-G1-02|2|3\WSLRW-PPS</v>
      </c>
      <c r="E558" t="str" cm="1">
        <f t="array" ref="E558">IF(D558="","",_xlfn.TEXTSPLIT(D558,"|"))</f>
        <v/>
      </c>
      <c r="H558" t="str" cm="1">
        <f t="array" ref="H558">IF(G558="","",_xlfn.TEXTSPLIT(G558,"\"))</f>
        <v/>
      </c>
      <c r="K558" t="str">
        <f>IFERROR(SEARCH(MAIN!$C$3,J558,1),"")</f>
        <v/>
      </c>
    </row>
    <row r="559" spans="2:11">
      <c r="B559" t="str">
        <v/>
      </c>
      <c r="C559" t="str">
        <f t="shared" si="11"/>
        <v/>
      </c>
      <c r="E559" t="str" cm="1">
        <f t="array" ref="E559">IF(D559="","",_xlfn.TEXTSPLIT(D559,"|"))</f>
        <v/>
      </c>
      <c r="H559" t="str" cm="1">
        <f t="array" ref="H559">IF(G559="","",_xlfn.TEXTSPLIT(G559,"\"))</f>
        <v/>
      </c>
      <c r="K559" t="str">
        <f>IFERROR(SEARCH(MAIN!$C$3,J559,1),"")</f>
        <v/>
      </c>
    </row>
    <row r="560" spans="2:11">
      <c r="B560" t="str">
        <v/>
      </c>
      <c r="C560" t="str">
        <f t="shared" si="11"/>
        <v/>
      </c>
      <c r="E560" t="str" cm="1">
        <f t="array" ref="E560">IF(D560="","",_xlfn.TEXTSPLIT(D560,"|"))</f>
        <v/>
      </c>
      <c r="H560" t="str" cm="1">
        <f t="array" ref="H560">IF(G560="","",_xlfn.TEXTSPLIT(G560,"\"))</f>
        <v/>
      </c>
      <c r="K560" t="str">
        <f>IFERROR(SEARCH(MAIN!$C$3,J560,1),"")</f>
        <v/>
      </c>
    </row>
    <row r="561" spans="2:11">
      <c r="B561" t="str">
        <v>WSLRW-BV-BR-25|2|2\WSLRW-BV</v>
      </c>
      <c r="C561" t="str">
        <f t="shared" si="11"/>
        <v>WSLRW-BV-BR-25|2|2\WSLRW-BV</v>
      </c>
      <c r="E561" t="str" cm="1">
        <f t="array" ref="E561">IF(D561="","",_xlfn.TEXTSPLIT(D561,"|"))</f>
        <v/>
      </c>
      <c r="H561" t="str" cm="1">
        <f t="array" ref="H561">IF(G561="","",_xlfn.TEXTSPLIT(G561,"\"))</f>
        <v/>
      </c>
      <c r="K561" t="str">
        <f>IFERROR(SEARCH(MAIN!$C$3,J561,1),"")</f>
        <v/>
      </c>
    </row>
    <row r="562" spans="2:11">
      <c r="B562" t="str">
        <v>WSLRW-SMT-07|3|4\WSLRW-SMT</v>
      </c>
      <c r="C562" t="str">
        <f t="shared" si="11"/>
        <v>WSLRW-SMT-07|3|4\WSLRW-SMT</v>
      </c>
      <c r="E562" t="str" cm="1">
        <f t="array" ref="E562">IF(D562="","",_xlfn.TEXTSPLIT(D562,"|"))</f>
        <v/>
      </c>
      <c r="H562" t="str" cm="1">
        <f t="array" ref="H562">IF(G562="","",_xlfn.TEXTSPLIT(G562,"\"))</f>
        <v/>
      </c>
      <c r="K562" t="str">
        <f>IFERROR(SEARCH(MAIN!$C$3,J562,1),"")</f>
        <v/>
      </c>
    </row>
    <row r="563" spans="2:11">
      <c r="B563" t="str">
        <v>WSLRW-AG-02|3|10\WSLRW-AG</v>
      </c>
      <c r="C563" t="str">
        <f t="shared" si="11"/>
        <v>WSLRW-AG-02|3|10\WSLRW-AG</v>
      </c>
      <c r="E563" t="str" cm="1">
        <f t="array" ref="E563">IF(D563="","",_xlfn.TEXTSPLIT(D563,"|"))</f>
        <v/>
      </c>
      <c r="H563" t="str" cm="1">
        <f t="array" ref="H563">IF(G563="","",_xlfn.TEXTSPLIT(G563,"\"))</f>
        <v/>
      </c>
      <c r="K563" t="str">
        <f>IFERROR(SEARCH(MAIN!$C$3,J563,1),"")</f>
        <v/>
      </c>
    </row>
    <row r="564" spans="2:11">
      <c r="B564" t="str">
        <v>WSLRW-TCK-01|1|1\WSLRW-TC</v>
      </c>
      <c r="C564" t="str">
        <f t="shared" si="11"/>
        <v>WSLRW-TCK-01|1|1\WSLRW-TC</v>
      </c>
      <c r="E564" t="str" cm="1">
        <f t="array" ref="E564">IF(D564="","",_xlfn.TEXTSPLIT(D564,"|"))</f>
        <v/>
      </c>
      <c r="H564" t="str" cm="1">
        <f t="array" ref="H564">IF(G564="","",_xlfn.TEXTSPLIT(G564,"\"))</f>
        <v/>
      </c>
      <c r="K564" t="str">
        <f>IFERROR(SEARCH(MAIN!$C$3,J564,1),"")</f>
        <v/>
      </c>
    </row>
    <row r="565" spans="2:11">
      <c r="B565" t="str">
        <v>WSLRW-SMT-07|3|5\WSLRW-SMT</v>
      </c>
      <c r="C565" t="str">
        <f t="shared" si="11"/>
        <v>WSLRW-SMT-07|3|5\WSLRW-SMT</v>
      </c>
      <c r="E565" t="str" cm="1">
        <f t="array" ref="E565">IF(D565="","",_xlfn.TEXTSPLIT(D565,"|"))</f>
        <v/>
      </c>
      <c r="H565" t="str" cm="1">
        <f t="array" ref="H565">IF(G565="","",_xlfn.TEXTSPLIT(G565,"\"))</f>
        <v/>
      </c>
      <c r="K565" t="str">
        <f>IFERROR(SEARCH(MAIN!$C$3,J565,1),"")</f>
        <v/>
      </c>
    </row>
    <row r="566" spans="2:11">
      <c r="B566" t="str">
        <v>WSPPW-BAT-12-20AH-LRW-01|2|2\WSLRW-BAT</v>
      </c>
      <c r="C566" t="str">
        <f t="shared" si="11"/>
        <v>WSPPW-BAT-12-20AH-LRW-01|2|2\WSLRW-BAT</v>
      </c>
      <c r="E566" t="str" cm="1">
        <f t="array" ref="E566">IF(D566="","",_xlfn.TEXTSPLIT(D566,"|"))</f>
        <v/>
      </c>
      <c r="H566" t="str" cm="1">
        <f t="array" ref="H566">IF(G566="","",_xlfn.TEXTSPLIT(G566,"\"))</f>
        <v/>
      </c>
      <c r="K566" t="str">
        <f>IFERROR(SEARCH(MAIN!$C$3,J566,1),"")</f>
        <v/>
      </c>
    </row>
    <row r="567" spans="2:11">
      <c r="B567" t="str">
        <v>UPG-WSLRWEX-PPS-100|3|4\WSLRW-EXPPS</v>
      </c>
      <c r="C567" t="str">
        <f t="shared" si="11"/>
        <v>UPG-WSLRWEX-PPS-100|3|4\WSLRW-EXPPS</v>
      </c>
      <c r="E567" t="str" cm="1">
        <f t="array" ref="E567">IF(D567="","",_xlfn.TEXTSPLIT(D567,"|"))</f>
        <v/>
      </c>
      <c r="H567" t="str" cm="1">
        <f t="array" ref="H567">IF(G567="","",_xlfn.TEXTSPLIT(G567,"\"))</f>
        <v/>
      </c>
      <c r="K567" t="str">
        <f>IFERROR(SEARCH(MAIN!$C$3,J567,1),"")</f>
        <v/>
      </c>
    </row>
    <row r="568" spans="2:11">
      <c r="B568" t="str">
        <v>WSLRW-BV-BR-25|3|3\WSLRW-BV</v>
      </c>
      <c r="C568" t="str">
        <f t="shared" si="11"/>
        <v>WSLRW-BV-BR-25|3|3\WSLRW-BV</v>
      </c>
      <c r="E568" t="str" cm="1">
        <f t="array" ref="E568">IF(D568="","",_xlfn.TEXTSPLIT(D568,"|"))</f>
        <v/>
      </c>
      <c r="H568" t="str" cm="1">
        <f t="array" ref="H568">IF(G568="","",_xlfn.TEXTSPLIT(G568,"\"))</f>
        <v/>
      </c>
      <c r="K568" t="str">
        <f>IFERROR(SEARCH(MAIN!$C$3,J568,1),"")</f>
        <v/>
      </c>
    </row>
    <row r="569" spans="2:11">
      <c r="B569" t="str">
        <v/>
      </c>
      <c r="C569" t="str">
        <f t="shared" si="11"/>
        <v/>
      </c>
      <c r="E569" t="str" cm="1">
        <f t="array" ref="E569">IF(D569="","",_xlfn.TEXTSPLIT(D569,"|"))</f>
        <v/>
      </c>
      <c r="H569" t="str" cm="1">
        <f t="array" ref="H569">IF(G569="","",_xlfn.TEXTSPLIT(G569,"\"))</f>
        <v/>
      </c>
      <c r="K569" t="str">
        <f>IFERROR(SEARCH(MAIN!$C$3,J569,1),"")</f>
        <v/>
      </c>
    </row>
    <row r="570" spans="2:11">
      <c r="B570" t="str">
        <v>WSLRW-PT100-02|1|1\WSLRW-PT100</v>
      </c>
      <c r="C570" t="str">
        <f t="shared" si="11"/>
        <v>WSLRW-PT100-02|1|1\WSLRW-PT100</v>
      </c>
      <c r="E570" t="str" cm="1">
        <f t="array" ref="E570">IF(D570="","",_xlfn.TEXTSPLIT(D570,"|"))</f>
        <v/>
      </c>
      <c r="H570" t="str" cm="1">
        <f t="array" ref="H570">IF(G570="","",_xlfn.TEXTSPLIT(G570,"\"))</f>
        <v/>
      </c>
      <c r="K570" t="str">
        <f>IFERROR(SEARCH(MAIN!$C$3,J570,1),"")</f>
        <v/>
      </c>
    </row>
    <row r="571" spans="2:11">
      <c r="B571" t="str">
        <v>WSLRW-TCK-01|2|2\WSLRW-TC</v>
      </c>
      <c r="C571" t="str">
        <f t="shared" si="11"/>
        <v>WSLRW-TCK-01|2|2\WSLRW-TC</v>
      </c>
      <c r="E571" t="str" cm="1">
        <f t="array" ref="E571">IF(D571="","",_xlfn.TEXTSPLIT(D571,"|"))</f>
        <v/>
      </c>
      <c r="H571" t="str" cm="1">
        <f t="array" ref="H571">IF(G571="","",_xlfn.TEXTSPLIT(G571,"\"))</f>
        <v/>
      </c>
      <c r="K571" t="str">
        <f>IFERROR(SEARCH(MAIN!$C$3,J571,1),"")</f>
        <v/>
      </c>
    </row>
    <row r="572" spans="2:11">
      <c r="B572" t="str">
        <v/>
      </c>
      <c r="C572" t="str">
        <f t="shared" si="11"/>
        <v/>
      </c>
      <c r="E572" t="str" cm="1">
        <f t="array" ref="E572">IF(D572="","",_xlfn.TEXTSPLIT(D572,"|"))</f>
        <v/>
      </c>
      <c r="H572" t="str" cm="1">
        <f t="array" ref="H572">IF(G572="","",_xlfn.TEXTSPLIT(G572,"\"))</f>
        <v/>
      </c>
      <c r="K572" t="str">
        <f>IFERROR(SEARCH(MAIN!$C$3,J572,1),"")</f>
        <v/>
      </c>
    </row>
    <row r="573" spans="2:11">
      <c r="B573" t="str">
        <v>WSLRW-MA-22|1|2\WSLRW-MA</v>
      </c>
      <c r="C573" t="str">
        <f t="shared" si="11"/>
        <v>WSLRW-MA-22|1|2\WSLRW-MA</v>
      </c>
      <c r="E573" t="str" cm="1">
        <f t="array" ref="E573">IF(D573="","",_xlfn.TEXTSPLIT(D573,"|"))</f>
        <v/>
      </c>
      <c r="H573" t="str" cm="1">
        <f t="array" ref="H573">IF(G573="","",_xlfn.TEXTSPLIT(G573,"\"))</f>
        <v/>
      </c>
      <c r="K573" t="str">
        <f>IFERROR(SEARCH(MAIN!$C$3,J573,1),"")</f>
        <v/>
      </c>
    </row>
    <row r="574" spans="2:11">
      <c r="B574" t="str">
        <v>WSLRW-ATH-15|1|5\WSLRW-ATH</v>
      </c>
      <c r="C574" t="str">
        <f t="shared" si="11"/>
        <v>WSLRW-ATH-15|1|5\WSLRW-ATH</v>
      </c>
      <c r="E574" t="str" cm="1">
        <f t="array" ref="E574">IF(D574="","",_xlfn.TEXTSPLIT(D574,"|"))</f>
        <v/>
      </c>
      <c r="H574" t="str" cm="1">
        <f t="array" ref="H574">IF(G574="","",_xlfn.TEXTSPLIT(G574,"\"))</f>
        <v/>
      </c>
      <c r="K574" t="str">
        <f>IFERROR(SEARCH(MAIN!$C$3,J574,1),"")</f>
        <v/>
      </c>
    </row>
    <row r="575" spans="2:11">
      <c r="B575" t="str">
        <v>WSLRW-CAP10-1500|3|4\WSLRW-CAP10</v>
      </c>
      <c r="C575" t="str">
        <f t="shared" si="11"/>
        <v>WSLRW-CAP10-1500|3|4\WSLRW-CAP10</v>
      </c>
      <c r="E575" t="str" cm="1">
        <f t="array" ref="E575">IF(D575="","",_xlfn.TEXTSPLIT(D575,"|"))</f>
        <v/>
      </c>
      <c r="H575" t="str" cm="1">
        <f t="array" ref="H575">IF(G575="","",_xlfn.TEXTSPLIT(G575,"\"))</f>
        <v/>
      </c>
      <c r="K575" t="str">
        <f>IFERROR(SEARCH(MAIN!$C$3,J575,1),"")</f>
        <v/>
      </c>
    </row>
    <row r="576" spans="2:11">
      <c r="B576" t="str">
        <v/>
      </c>
      <c r="C576" t="str">
        <f t="shared" si="11"/>
        <v/>
      </c>
      <c r="E576" t="str" cm="1">
        <f t="array" ref="E576">IF(D576="","",_xlfn.TEXTSPLIT(D576,"|"))</f>
        <v/>
      </c>
      <c r="H576" t="str" cm="1">
        <f t="array" ref="H576">IF(G576="","",_xlfn.TEXTSPLIT(G576,"\"))</f>
        <v/>
      </c>
      <c r="K576" t="str">
        <f>IFERROR(SEARCH(MAIN!$C$3,J576,1),"")</f>
        <v/>
      </c>
    </row>
    <row r="577" spans="2:11">
      <c r="B577" t="str">
        <v>WSLRW-DFM-250-01|1|1\WSLRW-DFM</v>
      </c>
      <c r="C577" t="str">
        <f t="shared" si="11"/>
        <v>WSLRW-DFM-250-01|1|1\WSLRW-DFM</v>
      </c>
      <c r="E577" t="str" cm="1">
        <f t="array" ref="E577">IF(D577="","",_xlfn.TEXTSPLIT(D577,"|"))</f>
        <v/>
      </c>
      <c r="H577" t="str" cm="1">
        <f t="array" ref="H577">IF(G577="","",_xlfn.TEXTSPLIT(G577,"\"))</f>
        <v/>
      </c>
      <c r="K577" t="str">
        <f>IFERROR(SEARCH(MAIN!$C$3,J577,1),"")</f>
        <v/>
      </c>
    </row>
    <row r="578" spans="2:11">
      <c r="B578" t="str">
        <v/>
      </c>
      <c r="C578" t="str">
        <f t="shared" si="11"/>
        <v/>
      </c>
      <c r="E578" t="str" cm="1">
        <f t="array" ref="E578">IF(D578="","",_xlfn.TEXTSPLIT(D578,"|"))</f>
        <v/>
      </c>
      <c r="H578" t="str" cm="1">
        <f t="array" ref="H578">IF(G578="","",_xlfn.TEXTSPLIT(G578,"\"))</f>
        <v/>
      </c>
      <c r="K578" t="str">
        <f>IFERROR(SEARCH(MAIN!$C$3,J578,1),"")</f>
        <v/>
      </c>
    </row>
    <row r="579" spans="2:11">
      <c r="B579" t="str">
        <v/>
      </c>
      <c r="C579" t="str">
        <f t="shared" si="11"/>
        <v/>
      </c>
      <c r="E579" t="str" cm="1">
        <f t="array" ref="E579">IF(D579="","",_xlfn.TEXTSPLIT(D579,"|"))</f>
        <v/>
      </c>
      <c r="H579" t="str" cm="1">
        <f t="array" ref="H579">IF(G579="","",_xlfn.TEXTSPLIT(G579,"\"))</f>
        <v/>
      </c>
      <c r="K579" t="str">
        <f>IFERROR(SEARCH(MAIN!$C$3,J579,1),"")</f>
        <v/>
      </c>
    </row>
    <row r="580" spans="2:11">
      <c r="B580" t="str">
        <v/>
      </c>
      <c r="C580" t="str">
        <f t="shared" si="11"/>
        <v/>
      </c>
      <c r="E580" t="str" cm="1">
        <f t="array" ref="E580">IF(D580="","",_xlfn.TEXTSPLIT(D580,"|"))</f>
        <v/>
      </c>
      <c r="H580" t="str" cm="1">
        <f t="array" ref="H580">IF(G580="","",_xlfn.TEXTSPLIT(G580,"\"))</f>
        <v/>
      </c>
      <c r="K580" t="str">
        <f>IFERROR(SEARCH(MAIN!$C$3,J580,1),"")</f>
        <v/>
      </c>
    </row>
    <row r="581" spans="2:11">
      <c r="B581" t="str">
        <v>WSLRW-BV-BR-25|3|4\WSLRW-BV</v>
      </c>
      <c r="C581" t="str">
        <f t="shared" ref="C581:C644" si="12">IFERROR(B581,"")</f>
        <v>WSLRW-BV-BR-25|3|4\WSLRW-BV</v>
      </c>
      <c r="E581" t="str" cm="1">
        <f t="array" ref="E581">IF(D581="","",_xlfn.TEXTSPLIT(D581,"|"))</f>
        <v/>
      </c>
      <c r="H581" t="str" cm="1">
        <f t="array" ref="H581">IF(G581="","",_xlfn.TEXTSPLIT(G581,"\"))</f>
        <v/>
      </c>
      <c r="K581" t="str">
        <f>IFERROR(SEARCH(MAIN!$C$3,J581,1),"")</f>
        <v/>
      </c>
    </row>
    <row r="582" spans="2:11">
      <c r="B582" t="str">
        <v/>
      </c>
      <c r="C582" t="str">
        <f t="shared" si="12"/>
        <v/>
      </c>
      <c r="E582" t="str" cm="1">
        <f t="array" ref="E582">IF(D582="","",_xlfn.TEXTSPLIT(D582,"|"))</f>
        <v/>
      </c>
      <c r="H582" t="str" cm="1">
        <f t="array" ref="H582">IF(G582="","",_xlfn.TEXTSPLIT(G582,"\"))</f>
        <v/>
      </c>
      <c r="K582" t="str">
        <f>IFERROR(SEARCH(MAIN!$C$3,J582,1),"")</f>
        <v/>
      </c>
    </row>
    <row r="583" spans="2:11">
      <c r="B583" t="str">
        <v>WSLRWEX-PT100-02|1|2\WSLRW-PT100</v>
      </c>
      <c r="C583" t="str">
        <f t="shared" si="12"/>
        <v>WSLRWEX-PT100-02|1|2\WSLRW-PT100</v>
      </c>
      <c r="E583" t="str" cm="1">
        <f t="array" ref="E583">IF(D583="","",_xlfn.TEXTSPLIT(D583,"|"))</f>
        <v/>
      </c>
      <c r="H583" t="str" cm="1">
        <f t="array" ref="H583">IF(G583="","",_xlfn.TEXTSPLIT(G583,"\"))</f>
        <v/>
      </c>
      <c r="K583" t="str">
        <f>IFERROR(SEARCH(MAIN!$C$3,J583,1),"")</f>
        <v/>
      </c>
    </row>
    <row r="584" spans="2:11">
      <c r="B584" t="str">
        <v>WSLRW-GCB-C3H8-01|1|1\WSLRW-GCBNDIR</v>
      </c>
      <c r="C584" t="str">
        <f t="shared" si="12"/>
        <v>WSLRW-GCB-C3H8-01|1|1\WSLRW-GCBNDIR</v>
      </c>
      <c r="E584" t="str" cm="1">
        <f t="array" ref="E584">IF(D584="","",_xlfn.TEXTSPLIT(D584,"|"))</f>
        <v/>
      </c>
      <c r="H584" t="str" cm="1">
        <f t="array" ref="H584">IF(G584="","",_xlfn.TEXTSPLIT(G584,"\"))</f>
        <v/>
      </c>
      <c r="K584" t="str">
        <f>IFERROR(SEARCH(MAIN!$C$3,J584,1),"")</f>
        <v/>
      </c>
    </row>
    <row r="585" spans="2:11">
      <c r="B585" t="str">
        <v>WSLRW-GCB-NH3-100|1|1\WSLRW-GCBG4</v>
      </c>
      <c r="C585" t="str">
        <f t="shared" si="12"/>
        <v>WSLRW-GCB-NH3-100|1|1\WSLRW-GCBG4</v>
      </c>
      <c r="E585" t="str" cm="1">
        <f t="array" ref="E585">IF(D585="","",_xlfn.TEXTSPLIT(D585,"|"))</f>
        <v/>
      </c>
      <c r="H585" t="str" cm="1">
        <f t="array" ref="H585">IF(G585="","",_xlfn.TEXTSPLIT(G585,"\"))</f>
        <v/>
      </c>
      <c r="K585" t="str">
        <f>IFERROR(SEARCH(MAIN!$C$3,J585,1),"")</f>
        <v/>
      </c>
    </row>
    <row r="586" spans="2:11">
      <c r="B586" t="str">
        <v>WSLRW-LRO-01-RN|1|2\WSLRW-RL</v>
      </c>
      <c r="C586" t="str">
        <f t="shared" si="12"/>
        <v>WSLRW-LRO-01-RN|1|2\WSLRW-RL</v>
      </c>
      <c r="E586" t="str" cm="1">
        <f t="array" ref="E586">IF(D586="","",_xlfn.TEXTSPLIT(D586,"|"))</f>
        <v/>
      </c>
      <c r="H586" t="str" cm="1">
        <f t="array" ref="H586">IF(G586="","",_xlfn.TEXTSPLIT(G586,"\"))</f>
        <v/>
      </c>
      <c r="K586" t="str">
        <f>IFERROR(SEARCH(MAIN!$C$3,J586,1),"")</f>
        <v/>
      </c>
    </row>
    <row r="587" spans="2:11">
      <c r="B587" t="str">
        <v>WSLRW-BV-BR-25|3|5\WSLRW-BV</v>
      </c>
      <c r="C587" t="str">
        <f t="shared" si="12"/>
        <v>WSLRW-BV-BR-25|3|5\WSLRW-BV</v>
      </c>
      <c r="E587" t="str" cm="1">
        <f t="array" ref="E587">IF(D587="","",_xlfn.TEXTSPLIT(D587,"|"))</f>
        <v/>
      </c>
      <c r="H587" t="str" cm="1">
        <f t="array" ref="H587">IF(G587="","",_xlfn.TEXTSPLIT(G587,"\"))</f>
        <v/>
      </c>
      <c r="K587" t="str">
        <f>IFERROR(SEARCH(MAIN!$C$3,J587,1),"")</f>
        <v/>
      </c>
    </row>
    <row r="588" spans="2:11">
      <c r="B588" t="str">
        <v>WSLRW-G4-CO-200-01|2|8\WSLRW-G4</v>
      </c>
      <c r="C588" t="str">
        <f t="shared" si="12"/>
        <v>WSLRW-G4-CO-200-01|2|8\WSLRW-G4</v>
      </c>
      <c r="E588" t="str" cm="1">
        <f t="array" ref="E588">IF(D588="","",_xlfn.TEXTSPLIT(D588,"|"))</f>
        <v/>
      </c>
      <c r="H588" t="str" cm="1">
        <f t="array" ref="H588">IF(G588="","",_xlfn.TEXTSPLIT(G588,"\"))</f>
        <v/>
      </c>
      <c r="K588" t="str">
        <f>IFERROR(SEARCH(MAIN!$C$3,J588,1),"")</f>
        <v/>
      </c>
    </row>
    <row r="589" spans="2:11">
      <c r="B589" t="str">
        <v>WSLRW-ULC-01-RN|2|5\WSLRW-ULC</v>
      </c>
      <c r="C589" t="str">
        <f t="shared" si="12"/>
        <v>WSLRW-ULC-01-RN|2|5\WSLRW-ULC</v>
      </c>
      <c r="E589" t="str" cm="1">
        <f t="array" ref="E589">IF(D589="","",_xlfn.TEXTSPLIT(D589,"|"))</f>
        <v/>
      </c>
      <c r="H589" t="str" cm="1">
        <f t="array" ref="H589">IF(G589="","",_xlfn.TEXTSPLIT(G589,"\"))</f>
        <v/>
      </c>
      <c r="K589" t="str">
        <f>IFERROR(SEARCH(MAIN!$C$3,J589,1),"")</f>
        <v/>
      </c>
    </row>
    <row r="590" spans="2:11">
      <c r="B590" t="str">
        <v>DRD-LRW-PHSOIL|1|1\WSLRW-PH100</v>
      </c>
      <c r="C590" t="str">
        <f t="shared" si="12"/>
        <v>DRD-LRW-PHSOIL|1|1\WSLRW-PH100</v>
      </c>
      <c r="E590" t="str" cm="1">
        <f t="array" ref="E590">IF(D590="","",_xlfn.TEXTSPLIT(D590,"|"))</f>
        <v/>
      </c>
      <c r="H590" t="str" cm="1">
        <f t="array" ref="H590">IF(G590="","",_xlfn.TEXTSPLIT(G590,"\"))</f>
        <v/>
      </c>
      <c r="K590" t="str">
        <f>IFERROR(SEARCH(MAIN!$C$3,J590,1),"")</f>
        <v/>
      </c>
    </row>
    <row r="591" spans="2:11">
      <c r="B591" t="str">
        <v>WSLRWEX-GHC-02|1|2\WSLRW-EXGHC</v>
      </c>
      <c r="C591" t="str">
        <f t="shared" si="12"/>
        <v>WSLRWEX-GHC-02|1|2\WSLRW-EXGHC</v>
      </c>
      <c r="E591" t="str" cm="1">
        <f t="array" ref="E591">IF(D591="","",_xlfn.TEXTSPLIT(D591,"|"))</f>
        <v/>
      </c>
      <c r="H591" t="str" cm="1">
        <f t="array" ref="H591">IF(G591="","",_xlfn.TEXTSPLIT(G591,"\"))</f>
        <v/>
      </c>
      <c r="K591" t="str">
        <f>IFERROR(SEARCH(MAIN!$C$3,J591,1),"")</f>
        <v/>
      </c>
    </row>
    <row r="592" spans="2:11">
      <c r="B592" t="str">
        <v/>
      </c>
      <c r="C592" t="str">
        <f t="shared" si="12"/>
        <v/>
      </c>
      <c r="E592" t="str" cm="1">
        <f t="array" ref="E592">IF(D592="","",_xlfn.TEXTSPLIT(D592,"|"))</f>
        <v/>
      </c>
      <c r="H592" t="str" cm="1">
        <f t="array" ref="H592">IF(G592="","",_xlfn.TEXTSPLIT(G592,"\"))</f>
        <v/>
      </c>
      <c r="K592" t="str">
        <f>IFERROR(SEARCH(MAIN!$C$3,J592,1),"")</f>
        <v/>
      </c>
    </row>
    <row r="593" spans="2:11">
      <c r="B593" t="str">
        <v/>
      </c>
      <c r="C593" t="str">
        <f t="shared" si="12"/>
        <v/>
      </c>
      <c r="E593" t="str" cm="1">
        <f t="array" ref="E593">IF(D593="","",_xlfn.TEXTSPLIT(D593,"|"))</f>
        <v/>
      </c>
      <c r="H593" t="str" cm="1">
        <f t="array" ref="H593">IF(G593="","",_xlfn.TEXTSPLIT(G593,"\"))</f>
        <v/>
      </c>
      <c r="K593" t="str">
        <f>IFERROR(SEARCH(MAIN!$C$3,J593,1),"")</f>
        <v/>
      </c>
    </row>
    <row r="594" spans="2:11">
      <c r="B594" t="str">
        <v>WSLRW-I-CO2-5000-ATH|1|2\WSLRW-ICO2</v>
      </c>
      <c r="C594" t="str">
        <f t="shared" si="12"/>
        <v>WSLRW-I-CO2-5000-ATH|1|2\WSLRW-ICO2</v>
      </c>
      <c r="E594" t="str" cm="1">
        <f t="array" ref="E594">IF(D594="","",_xlfn.TEXTSPLIT(D594,"|"))</f>
        <v/>
      </c>
      <c r="H594" t="str" cm="1">
        <f t="array" ref="H594">IF(G594="","",_xlfn.TEXTSPLIT(G594,"\"))</f>
        <v/>
      </c>
      <c r="K594" t="str">
        <f>IFERROR(SEARCH(MAIN!$C$3,J594,1),"")</f>
        <v/>
      </c>
    </row>
    <row r="595" spans="2:11">
      <c r="B595" t="str">
        <v/>
      </c>
      <c r="C595" t="str">
        <f t="shared" si="12"/>
        <v/>
      </c>
      <c r="E595" t="str" cm="1">
        <f t="array" ref="E595">IF(D595="","",_xlfn.TEXTSPLIT(D595,"|"))</f>
        <v/>
      </c>
      <c r="H595" t="str" cm="1">
        <f t="array" ref="H595">IF(G595="","",_xlfn.TEXTSPLIT(G595,"\"))</f>
        <v/>
      </c>
      <c r="K595" t="str">
        <f>IFERROR(SEARCH(MAIN!$C$3,J595,1),"")</f>
        <v/>
      </c>
    </row>
    <row r="596" spans="2:11">
      <c r="B596" t="str">
        <v/>
      </c>
      <c r="C596" t="str">
        <f t="shared" si="12"/>
        <v/>
      </c>
      <c r="E596" t="str" cm="1">
        <f t="array" ref="E596">IF(D596="","",_xlfn.TEXTSPLIT(D596,"|"))</f>
        <v/>
      </c>
      <c r="H596" t="str" cm="1">
        <f t="array" ref="H596">IF(G596="","",_xlfn.TEXTSPLIT(G596,"\"))</f>
        <v/>
      </c>
      <c r="K596" t="str">
        <f>IFERROR(SEARCH(MAIN!$C$3,J596,1),"")</f>
        <v/>
      </c>
    </row>
    <row r="597" spans="2:11">
      <c r="B597" t="str">
        <v/>
      </c>
      <c r="C597" t="str">
        <f t="shared" si="12"/>
        <v/>
      </c>
      <c r="E597" t="str" cm="1">
        <f t="array" ref="E597">IF(D597="","",_xlfn.TEXTSPLIT(D597,"|"))</f>
        <v/>
      </c>
      <c r="H597" t="str" cm="1">
        <f t="array" ref="H597">IF(G597="","",_xlfn.TEXTSPLIT(G597,"\"))</f>
        <v/>
      </c>
      <c r="K597" t="str">
        <f>IFERROR(SEARCH(MAIN!$C$3,J597,1),"")</f>
        <v/>
      </c>
    </row>
    <row r="598" spans="2:11">
      <c r="B598" t="str">
        <v/>
      </c>
      <c r="C598" t="str">
        <f t="shared" si="12"/>
        <v/>
      </c>
      <c r="E598" t="str" cm="1">
        <f t="array" ref="E598">IF(D598="","",_xlfn.TEXTSPLIT(D598,"|"))</f>
        <v/>
      </c>
      <c r="H598" t="str" cm="1">
        <f t="array" ref="H598">IF(G598="","",_xlfn.TEXTSPLIT(G598,"\"))</f>
        <v/>
      </c>
      <c r="K598" t="str">
        <f>IFERROR(SEARCH(MAIN!$C$3,J598,1),"")</f>
        <v/>
      </c>
    </row>
    <row r="599" spans="2:11">
      <c r="B599" t="str">
        <v/>
      </c>
      <c r="C599" t="str">
        <f t="shared" si="12"/>
        <v/>
      </c>
      <c r="E599" t="str" cm="1">
        <f t="array" ref="E599">IF(D599="","",_xlfn.TEXTSPLIT(D599,"|"))</f>
        <v/>
      </c>
      <c r="H599" t="str" cm="1">
        <f t="array" ref="H599">IF(G599="","",_xlfn.TEXTSPLIT(G599,"\"))</f>
        <v/>
      </c>
      <c r="K599" t="str">
        <f>IFERROR(SEARCH(MAIN!$C$3,J599,1),"")</f>
        <v/>
      </c>
    </row>
    <row r="600" spans="2:11">
      <c r="B600" t="str">
        <v>WSSFCEX-GHC-02|1|2\WSSFC-EXGHC</v>
      </c>
      <c r="C600" t="str">
        <f t="shared" si="12"/>
        <v>WSSFCEX-GHC-02|1|2\WSSFC-EXGHC</v>
      </c>
      <c r="E600" t="str" cm="1">
        <f t="array" ref="E600">IF(D600="","",_xlfn.TEXTSPLIT(D600,"|"))</f>
        <v/>
      </c>
      <c r="H600" t="str" cm="1">
        <f t="array" ref="H600">IF(G600="","",_xlfn.TEXTSPLIT(G600,"\"))</f>
        <v/>
      </c>
      <c r="K600" t="str">
        <f>IFERROR(SEARCH(MAIN!$C$3,J600,1),"")</f>
        <v/>
      </c>
    </row>
    <row r="601" spans="2:11">
      <c r="B601" t="str">
        <v/>
      </c>
      <c r="C601" t="str">
        <f t="shared" si="12"/>
        <v/>
      </c>
      <c r="E601" t="str" cm="1">
        <f t="array" ref="E601">IF(D601="","",_xlfn.TEXTSPLIT(D601,"|"))</f>
        <v/>
      </c>
      <c r="H601" t="str" cm="1">
        <f t="array" ref="H601">IF(G601="","",_xlfn.TEXTSPLIT(G601,"\"))</f>
        <v/>
      </c>
      <c r="K601" t="str">
        <f>IFERROR(SEARCH(MAIN!$C$3,J601,1),"")</f>
        <v/>
      </c>
    </row>
    <row r="602" spans="2:11">
      <c r="B602" t="str">
        <v>WSSFC-G4-H2S-50-01|3|7\WSSFC-G4F</v>
      </c>
      <c r="C602" t="str">
        <f t="shared" si="12"/>
        <v>WSSFC-G4-H2S-50-01|3|7\WSSFC-G4F</v>
      </c>
      <c r="E602" t="str" cm="1">
        <f t="array" ref="E602">IF(D602="","",_xlfn.TEXTSPLIT(D602,"|"))</f>
        <v/>
      </c>
      <c r="H602" t="str" cm="1">
        <f t="array" ref="H602">IF(G602="","",_xlfn.TEXTSPLIT(G602,"\"))</f>
        <v/>
      </c>
      <c r="K602" t="str">
        <f>IFERROR(SEARCH(MAIN!$C$3,J602,1),"")</f>
        <v/>
      </c>
    </row>
    <row r="603" spans="2:11">
      <c r="B603" t="str">
        <v/>
      </c>
      <c r="C603" t="str">
        <f t="shared" si="12"/>
        <v/>
      </c>
      <c r="E603" t="str" cm="1">
        <f t="array" ref="E603">IF(D603="","",_xlfn.TEXTSPLIT(D603,"|"))</f>
        <v/>
      </c>
      <c r="H603" t="str" cm="1">
        <f t="array" ref="H603">IF(G603="","",_xlfn.TEXTSPLIT(G603,"\"))</f>
        <v/>
      </c>
      <c r="K603" t="str">
        <f>IFERROR(SEARCH(MAIN!$C$3,J603,1),"")</f>
        <v/>
      </c>
    </row>
    <row r="604" spans="2:11">
      <c r="B604" t="str">
        <v/>
      </c>
      <c r="C604" t="str">
        <f t="shared" si="12"/>
        <v/>
      </c>
      <c r="E604" t="str" cm="1">
        <f t="array" ref="E604">IF(D604="","",_xlfn.TEXTSPLIT(D604,"|"))</f>
        <v/>
      </c>
      <c r="H604" t="str" cm="1">
        <f t="array" ref="H604">IF(G604="","",_xlfn.TEXTSPLIT(G604,"\"))</f>
        <v/>
      </c>
      <c r="K604" t="str">
        <f>IFERROR(SEARCH(MAIN!$C$3,J604,1),"")</f>
        <v/>
      </c>
    </row>
    <row r="605" spans="2:11">
      <c r="B605" t="str">
        <v/>
      </c>
      <c r="C605" t="str">
        <f t="shared" si="12"/>
        <v/>
      </c>
      <c r="E605" t="str" cm="1">
        <f t="array" ref="E605">IF(D605="","",_xlfn.TEXTSPLIT(D605,"|"))</f>
        <v/>
      </c>
      <c r="H605" t="str" cm="1">
        <f t="array" ref="H605">IF(G605="","",_xlfn.TEXTSPLIT(G605,"\"))</f>
        <v/>
      </c>
      <c r="K605" t="str">
        <f>IFERROR(SEARCH(MAIN!$C$3,J605,1),"")</f>
        <v/>
      </c>
    </row>
    <row r="606" spans="2:11">
      <c r="B606" t="str">
        <v/>
      </c>
      <c r="C606" t="str">
        <f t="shared" si="12"/>
        <v/>
      </c>
      <c r="E606" t="str" cm="1">
        <f t="array" ref="E606">IF(D606="","",_xlfn.TEXTSPLIT(D606,"|"))</f>
        <v/>
      </c>
      <c r="H606" t="str" cm="1">
        <f t="array" ref="H606">IF(G606="","",_xlfn.TEXTSPLIT(G606,"\"))</f>
        <v/>
      </c>
      <c r="K606" t="str">
        <f>IFERROR(SEARCH(MAIN!$C$3,J606,1),"")</f>
        <v/>
      </c>
    </row>
    <row r="607" spans="2:11">
      <c r="B607" t="str">
        <v/>
      </c>
      <c r="C607" t="str">
        <f t="shared" si="12"/>
        <v/>
      </c>
      <c r="E607" t="str" cm="1">
        <f t="array" ref="E607">IF(D607="","",_xlfn.TEXTSPLIT(D607,"|"))</f>
        <v/>
      </c>
      <c r="H607" t="str" cm="1">
        <f t="array" ref="H607">IF(G607="","",_xlfn.TEXTSPLIT(G607,"\"))</f>
        <v/>
      </c>
      <c r="K607" t="str">
        <f>IFERROR(SEARCH(MAIN!$C$3,J607,1),"")</f>
        <v/>
      </c>
    </row>
    <row r="608" spans="2:11">
      <c r="B608" t="str">
        <v/>
      </c>
      <c r="C608" t="str">
        <f t="shared" si="12"/>
        <v/>
      </c>
      <c r="E608" t="str" cm="1">
        <f t="array" ref="E608">IF(D608="","",_xlfn.TEXTSPLIT(D608,"|"))</f>
        <v/>
      </c>
      <c r="H608" t="str" cm="1">
        <f t="array" ref="H608">IF(G608="","",_xlfn.TEXTSPLIT(G608,"\"))</f>
        <v/>
      </c>
      <c r="K608" t="str">
        <f>IFERROR(SEARCH(MAIN!$C$3,J608,1),"")</f>
        <v/>
      </c>
    </row>
    <row r="609" spans="2:11">
      <c r="B609" t="str">
        <v>WSSFC-ATH-15||2\WSSFC-ATH</v>
      </c>
      <c r="C609" t="str">
        <f t="shared" si="12"/>
        <v>WSSFC-ATH-15||2\WSSFC-ATH</v>
      </c>
      <c r="E609" t="str" cm="1">
        <f t="array" ref="E609">IF(D609="","",_xlfn.TEXTSPLIT(D609,"|"))</f>
        <v/>
      </c>
      <c r="H609" t="str" cm="1">
        <f t="array" ref="H609">IF(G609="","",_xlfn.TEXTSPLIT(G609,"\"))</f>
        <v/>
      </c>
      <c r="K609" t="str">
        <f>IFERROR(SEARCH(MAIN!$C$3,J609,1),"")</f>
        <v/>
      </c>
    </row>
    <row r="610" spans="2:11">
      <c r="B610" t="str">
        <v/>
      </c>
      <c r="C610" t="str">
        <f t="shared" si="12"/>
        <v/>
      </c>
      <c r="E610" t="str" cm="1">
        <f t="array" ref="E610">IF(D610="","",_xlfn.TEXTSPLIT(D610,"|"))</f>
        <v/>
      </c>
      <c r="H610" t="str" cm="1">
        <f t="array" ref="H610">IF(G610="","",_xlfn.TEXTSPLIT(G610,"\"))</f>
        <v/>
      </c>
      <c r="K610" t="str">
        <f>IFERROR(SEARCH(MAIN!$C$3,J610,1),"")</f>
        <v/>
      </c>
    </row>
    <row r="611" spans="2:11">
      <c r="B611" t="str">
        <v/>
      </c>
      <c r="C611" t="str">
        <f t="shared" si="12"/>
        <v/>
      </c>
      <c r="E611" t="str" cm="1">
        <f t="array" ref="E611">IF(D611="","",_xlfn.TEXTSPLIT(D611,"|"))</f>
        <v/>
      </c>
      <c r="H611" t="str" cm="1">
        <f t="array" ref="H611">IF(G611="","",_xlfn.TEXTSPLIT(G611,"\"))</f>
        <v/>
      </c>
      <c r="K611" t="str">
        <f>IFERROR(SEARCH(MAIN!$C$3,J611,1),"")</f>
        <v/>
      </c>
    </row>
    <row r="612" spans="2:11">
      <c r="B612" t="str">
        <v>WSSFC-PPS-G10-02|1|1\WSSFC-PPS</v>
      </c>
      <c r="C612" t="str">
        <f t="shared" si="12"/>
        <v>WSSFC-PPS-G10-02|1|1\WSSFC-PPS</v>
      </c>
      <c r="E612" t="str" cm="1">
        <f t="array" ref="E612">IF(D612="","",_xlfn.TEXTSPLIT(D612,"|"))</f>
        <v/>
      </c>
      <c r="H612" t="str" cm="1">
        <f t="array" ref="H612">IF(G612="","",_xlfn.TEXTSPLIT(G612,"\"))</f>
        <v/>
      </c>
      <c r="K612" t="str">
        <f>IFERROR(SEARCH(MAIN!$C$3,J612,1),"")</f>
        <v/>
      </c>
    </row>
    <row r="613" spans="2:11">
      <c r="B613" t="str">
        <v/>
      </c>
      <c r="C613" t="str">
        <f t="shared" si="12"/>
        <v/>
      </c>
      <c r="E613" t="str" cm="1">
        <f t="array" ref="E613">IF(D613="","",_xlfn.TEXTSPLIT(D613,"|"))</f>
        <v/>
      </c>
      <c r="H613" t="str" cm="1">
        <f t="array" ref="H613">IF(G613="","",_xlfn.TEXTSPLIT(G613,"\"))</f>
        <v/>
      </c>
      <c r="K613" t="str">
        <f>IFERROR(SEARCH(MAIN!$C$3,J613,1),"")</f>
        <v/>
      </c>
    </row>
    <row r="614" spans="2:11">
      <c r="B614" t="str">
        <v>WSSFC-CAP10-1500|2|4\WSSFC-CAP10</v>
      </c>
      <c r="C614" t="str">
        <f t="shared" si="12"/>
        <v>WSSFC-CAP10-1500|2|4\WSSFC-CAP10</v>
      </c>
      <c r="E614" t="str" cm="1">
        <f t="array" ref="E614">IF(D614="","",_xlfn.TEXTSPLIT(D614,"|"))</f>
        <v/>
      </c>
      <c r="H614" t="str" cm="1">
        <f t="array" ref="H614">IF(G614="","",_xlfn.TEXTSPLIT(G614,"\"))</f>
        <v/>
      </c>
      <c r="K614" t="str">
        <f>IFERROR(SEARCH(MAIN!$C$3,J614,1),"")</f>
        <v/>
      </c>
    </row>
    <row r="615" spans="2:11">
      <c r="B615" t="str">
        <v/>
      </c>
      <c r="C615" t="str">
        <f t="shared" si="12"/>
        <v/>
      </c>
      <c r="E615" t="str" cm="1">
        <f t="array" ref="E615">IF(D615="","",_xlfn.TEXTSPLIT(D615,"|"))</f>
        <v/>
      </c>
      <c r="H615" t="str" cm="1">
        <f t="array" ref="H615">IF(G615="","",_xlfn.TEXTSPLIT(G615,"\"))</f>
        <v/>
      </c>
      <c r="K615" t="str">
        <f>IFERROR(SEARCH(MAIN!$C$3,J615,1),"")</f>
        <v/>
      </c>
    </row>
    <row r="616" spans="2:11">
      <c r="B616" t="str">
        <v/>
      </c>
      <c r="C616" t="str">
        <f t="shared" si="12"/>
        <v/>
      </c>
      <c r="E616" t="str" cm="1">
        <f t="array" ref="E616">IF(D616="","",_xlfn.TEXTSPLIT(D616,"|"))</f>
        <v/>
      </c>
      <c r="H616" t="str" cm="1">
        <f t="array" ref="H616">IF(G616="","",_xlfn.TEXTSPLIT(G616,"\"))</f>
        <v/>
      </c>
      <c r="K616" t="str">
        <f>IFERROR(SEARCH(MAIN!$C$3,J616,1),"")</f>
        <v/>
      </c>
    </row>
    <row r="617" spans="2:11">
      <c r="B617" t="str">
        <v/>
      </c>
      <c r="C617" t="str">
        <f t="shared" si="12"/>
        <v/>
      </c>
      <c r="E617" t="str" cm="1">
        <f t="array" ref="E617">IF(D617="","",_xlfn.TEXTSPLIT(D617,"|"))</f>
        <v/>
      </c>
      <c r="H617" t="str" cm="1">
        <f t="array" ref="H617">IF(G617="","",_xlfn.TEXTSPLIT(G617,"\"))</f>
        <v/>
      </c>
      <c r="K617" t="str">
        <f>IFERROR(SEARCH(MAIN!$C$3,J617,1),"")</f>
        <v/>
      </c>
    </row>
    <row r="618" spans="2:11">
      <c r="B618" t="str">
        <v/>
      </c>
      <c r="C618" t="str">
        <f t="shared" si="12"/>
        <v/>
      </c>
      <c r="E618" t="str" cm="1">
        <f t="array" ref="E618">IF(D618="","",_xlfn.TEXTSPLIT(D618,"|"))</f>
        <v/>
      </c>
      <c r="H618" t="str" cm="1">
        <f t="array" ref="H618">IF(G618="","",_xlfn.TEXTSPLIT(G618,"\"))</f>
        <v/>
      </c>
      <c r="K618" t="str">
        <f>IFERROR(SEARCH(MAIN!$C$3,J618,1),"")</f>
        <v/>
      </c>
    </row>
    <row r="619" spans="2:11">
      <c r="B619" t="str">
        <v/>
      </c>
      <c r="C619" t="str">
        <f t="shared" si="12"/>
        <v/>
      </c>
      <c r="E619" t="str" cm="1">
        <f t="array" ref="E619">IF(D619="","",_xlfn.TEXTSPLIT(D619,"|"))</f>
        <v/>
      </c>
      <c r="H619" t="str" cm="1">
        <f t="array" ref="H619">IF(G619="","",_xlfn.TEXTSPLIT(G619,"\"))</f>
        <v/>
      </c>
      <c r="K619" t="str">
        <f>IFERROR(SEARCH(MAIN!$C$3,J619,1),"")</f>
        <v/>
      </c>
    </row>
    <row r="620" spans="2:11">
      <c r="B620" t="str">
        <v/>
      </c>
      <c r="C620" t="str">
        <f t="shared" si="12"/>
        <v/>
      </c>
      <c r="E620" t="str" cm="1">
        <f t="array" ref="E620">IF(D620="","",_xlfn.TEXTSPLIT(D620,"|"))</f>
        <v/>
      </c>
      <c r="H620" t="str" cm="1">
        <f t="array" ref="H620">IF(G620="","",_xlfn.TEXTSPLIT(G620,"\"))</f>
        <v/>
      </c>
      <c r="K620" t="str">
        <f>IFERROR(SEARCH(MAIN!$C$3,J620,1),"")</f>
        <v/>
      </c>
    </row>
    <row r="621" spans="2:11">
      <c r="B621" t="str">
        <v/>
      </c>
      <c r="C621" t="str">
        <f t="shared" si="12"/>
        <v/>
      </c>
      <c r="E621" t="str" cm="1">
        <f t="array" ref="E621">IF(D621="","",_xlfn.TEXTSPLIT(D621,"|"))</f>
        <v/>
      </c>
      <c r="H621" t="str" cm="1">
        <f t="array" ref="H621">IF(G621="","",_xlfn.TEXTSPLIT(G621,"\"))</f>
        <v/>
      </c>
      <c r="K621" t="str">
        <f>IFERROR(SEARCH(MAIN!$C$3,J621,1),"")</f>
        <v/>
      </c>
    </row>
    <row r="622" spans="2:11">
      <c r="B622" t="str">
        <v/>
      </c>
      <c r="C622" t="str">
        <f t="shared" si="12"/>
        <v/>
      </c>
      <c r="E622" t="str" cm="1">
        <f t="array" ref="E622">IF(D622="","",_xlfn.TEXTSPLIT(D622,"|"))</f>
        <v/>
      </c>
      <c r="H622" t="str" cm="1">
        <f t="array" ref="H622">IF(G622="","",_xlfn.TEXTSPLIT(G622,"\"))</f>
        <v/>
      </c>
      <c r="K622" t="str">
        <f>IFERROR(SEARCH(MAIN!$C$3,J622,1),"")</f>
        <v/>
      </c>
    </row>
    <row r="623" spans="2:11">
      <c r="B623" t="str">
        <v>WSSFC-PPS-G10-02|1|2\WSSFC-PPS</v>
      </c>
      <c r="C623" t="str">
        <f t="shared" si="12"/>
        <v>WSSFC-PPS-G10-02|1|2\WSSFC-PPS</v>
      </c>
      <c r="E623" t="str" cm="1">
        <f t="array" ref="E623">IF(D623="","",_xlfn.TEXTSPLIT(D623,"|"))</f>
        <v/>
      </c>
      <c r="H623" t="str" cm="1">
        <f t="array" ref="H623">IF(G623="","",_xlfn.TEXTSPLIT(G623,"\"))</f>
        <v/>
      </c>
      <c r="K623" t="str">
        <f>IFERROR(SEARCH(MAIN!$C$3,J623,1),"")</f>
        <v/>
      </c>
    </row>
    <row r="624" spans="2:11">
      <c r="B624" t="str">
        <v/>
      </c>
      <c r="C624" t="str">
        <f t="shared" si="12"/>
        <v/>
      </c>
      <c r="E624" t="str" cm="1">
        <f t="array" ref="E624">IF(D624="","",_xlfn.TEXTSPLIT(D624,"|"))</f>
        <v/>
      </c>
      <c r="H624" t="str" cm="1">
        <f t="array" ref="H624">IF(G624="","",_xlfn.TEXTSPLIT(G624,"\"))</f>
        <v/>
      </c>
      <c r="K624" t="str">
        <f>IFERROR(SEARCH(MAIN!$C$3,J624,1),"")</f>
        <v/>
      </c>
    </row>
    <row r="625" spans="2:11">
      <c r="B625" t="str">
        <v>WSSFC-G4-H2S-50-01|3|8\WSSFC-G4F</v>
      </c>
      <c r="C625" t="str">
        <f t="shared" si="12"/>
        <v>WSSFC-G4-H2S-50-01|3|8\WSSFC-G4F</v>
      </c>
      <c r="E625" t="str" cm="1">
        <f t="array" ref="E625">IF(D625="","",_xlfn.TEXTSPLIT(D625,"|"))</f>
        <v/>
      </c>
      <c r="H625" t="str" cm="1">
        <f t="array" ref="H625">IF(G625="","",_xlfn.TEXTSPLIT(G625,"\"))</f>
        <v/>
      </c>
      <c r="K625" t="str">
        <f>IFERROR(SEARCH(MAIN!$C$3,J625,1),"")</f>
        <v/>
      </c>
    </row>
    <row r="626" spans="2:11">
      <c r="B626" t="str">
        <v/>
      </c>
      <c r="C626" t="str">
        <f t="shared" si="12"/>
        <v/>
      </c>
      <c r="E626" t="str" cm="1">
        <f t="array" ref="E626">IF(D626="","",_xlfn.TEXTSPLIT(D626,"|"))</f>
        <v/>
      </c>
      <c r="H626" t="str" cm="1">
        <f t="array" ref="H626">IF(G626="","",_xlfn.TEXTSPLIT(G626,"\"))</f>
        <v/>
      </c>
      <c r="K626" t="str">
        <f>IFERROR(SEARCH(MAIN!$C$3,J626,1),"")</f>
        <v/>
      </c>
    </row>
    <row r="627" spans="2:11">
      <c r="B627" t="str">
        <v>WSSFD-ULC-IP67|2|4\WSSFC-ULC</v>
      </c>
      <c r="C627" t="str">
        <f t="shared" si="12"/>
        <v>WSSFD-ULC-IP67|2|4\WSSFC-ULC</v>
      </c>
      <c r="E627" t="str" cm="1">
        <f t="array" ref="E627">IF(D627="","",_xlfn.TEXTSPLIT(D627,"|"))</f>
        <v/>
      </c>
      <c r="H627" t="str" cm="1">
        <f t="array" ref="H627">IF(G627="","",_xlfn.TEXTSPLIT(G627,"\"))</f>
        <v/>
      </c>
      <c r="K627" t="str">
        <f>IFERROR(SEARCH(MAIN!$C$3,J627,1),"")</f>
        <v/>
      </c>
    </row>
    <row r="628" spans="2:11">
      <c r="B628" t="str">
        <v>WSSFC-SMT-07|2|2\WSSFC-SMT</v>
      </c>
      <c r="C628" t="str">
        <f t="shared" si="12"/>
        <v>WSSFC-SMT-07|2|2\WSSFC-SMT</v>
      </c>
      <c r="E628" t="str" cm="1">
        <f t="array" ref="E628">IF(D628="","",_xlfn.TEXTSPLIT(D628,"|"))</f>
        <v/>
      </c>
      <c r="H628" t="str" cm="1">
        <f t="array" ref="H628">IF(G628="","",_xlfn.TEXTSPLIT(G628,"\"))</f>
        <v/>
      </c>
      <c r="K628" t="str">
        <f>IFERROR(SEARCH(MAIN!$C$3,J628,1),"")</f>
        <v/>
      </c>
    </row>
    <row r="629" spans="2:11">
      <c r="B629" t="str">
        <v>WSSFC-SMT-07|3|3\WSSFC-SMT</v>
      </c>
      <c r="C629" t="str">
        <f t="shared" si="12"/>
        <v>WSSFC-SMT-07|3|3\WSSFC-SMT</v>
      </c>
      <c r="E629" t="str" cm="1">
        <f t="array" ref="E629">IF(D629="","",_xlfn.TEXTSPLIT(D629,"|"))</f>
        <v/>
      </c>
      <c r="H629" t="str" cm="1">
        <f t="array" ref="H629">IF(G629="","",_xlfn.TEXTSPLIT(G629,"\"))</f>
        <v/>
      </c>
      <c r="K629" t="str">
        <f>IFERROR(SEARCH(MAIN!$C$3,J629,1),"")</f>
        <v/>
      </c>
    </row>
    <row r="630" spans="2:11">
      <c r="B630" t="str">
        <v>WSSFC-GCB-C3H8-01|1|1\WSSFC-GCB</v>
      </c>
      <c r="C630" t="str">
        <f t="shared" si="12"/>
        <v>WSSFC-GCB-C3H8-01|1|1\WSSFC-GCB</v>
      </c>
      <c r="E630" t="str" cm="1">
        <f t="array" ref="E630">IF(D630="","",_xlfn.TEXTSPLIT(D630,"|"))</f>
        <v/>
      </c>
      <c r="H630" t="str" cm="1">
        <f t="array" ref="H630">IF(G630="","",_xlfn.TEXTSPLIT(G630,"\"))</f>
        <v/>
      </c>
      <c r="K630" t="str">
        <f>IFERROR(SEARCH(MAIN!$C$3,J630,1),"")</f>
        <v/>
      </c>
    </row>
    <row r="631" spans="2:11">
      <c r="B631" t="str">
        <v>UPG-WSSFCEX-PPS-100|3|6\WSSFC-EXPPS</v>
      </c>
      <c r="C631" t="str">
        <f t="shared" si="12"/>
        <v>UPG-WSSFCEX-PPS-100|3|6\WSSFC-EXPPS</v>
      </c>
      <c r="E631" t="str" cm="1">
        <f t="array" ref="E631">IF(D631="","",_xlfn.TEXTSPLIT(D631,"|"))</f>
        <v/>
      </c>
      <c r="H631" t="str" cm="1">
        <f t="array" ref="H631">IF(G631="","",_xlfn.TEXTSPLIT(G631,"\"))</f>
        <v/>
      </c>
      <c r="K631" t="str">
        <f>IFERROR(SEARCH(MAIN!$C$3,J631,1),"")</f>
        <v/>
      </c>
    </row>
    <row r="632" spans="2:11">
      <c r="B632" t="str">
        <v/>
      </c>
      <c r="C632" t="str">
        <f t="shared" si="12"/>
        <v/>
      </c>
      <c r="E632" t="str" cm="1">
        <f t="array" ref="E632">IF(D632="","",_xlfn.TEXTSPLIT(D632,"|"))</f>
        <v/>
      </c>
      <c r="H632" t="str" cm="1">
        <f t="array" ref="H632">IF(G632="","",_xlfn.TEXTSPLIT(G632,"\"))</f>
        <v/>
      </c>
      <c r="K632" t="str">
        <f>IFERROR(SEARCH(MAIN!$C$3,J632,1),"")</f>
        <v/>
      </c>
    </row>
    <row r="633" spans="2:11">
      <c r="B633" t="str">
        <v>WSSFD-ULC-IP67|2|5\WSSFC-ULC</v>
      </c>
      <c r="C633" t="str">
        <f t="shared" si="12"/>
        <v>WSSFD-ULC-IP67|2|5\WSSFC-ULC</v>
      </c>
      <c r="E633" t="str" cm="1">
        <f t="array" ref="E633">IF(D633="","",_xlfn.TEXTSPLIT(D633,"|"))</f>
        <v/>
      </c>
      <c r="H633" t="str" cm="1">
        <f t="array" ref="H633">IF(G633="","",_xlfn.TEXTSPLIT(G633,"\"))</f>
        <v/>
      </c>
      <c r="K633" t="str">
        <f>IFERROR(SEARCH(MAIN!$C$3,J633,1),"")</f>
        <v/>
      </c>
    </row>
    <row r="634" spans="2:11">
      <c r="B634" t="str">
        <v/>
      </c>
      <c r="C634" t="str">
        <f t="shared" si="12"/>
        <v/>
      </c>
      <c r="E634" t="str" cm="1">
        <f t="array" ref="E634">IF(D634="","",_xlfn.TEXTSPLIT(D634,"|"))</f>
        <v/>
      </c>
      <c r="H634" t="str" cm="1">
        <f t="array" ref="H634">IF(G634="","",_xlfn.TEXTSPLIT(G634,"\"))</f>
        <v/>
      </c>
      <c r="K634" t="str">
        <f>IFERROR(SEARCH(MAIN!$C$3,J634,1),"")</f>
        <v/>
      </c>
    </row>
    <row r="635" spans="2:11">
      <c r="B635" t="str">
        <v/>
      </c>
      <c r="C635" t="str">
        <f t="shared" si="12"/>
        <v/>
      </c>
      <c r="E635" t="str" cm="1">
        <f t="array" ref="E635">IF(D635="","",_xlfn.TEXTSPLIT(D635,"|"))</f>
        <v/>
      </c>
      <c r="H635" t="str" cm="1">
        <f t="array" ref="H635">IF(G635="","",_xlfn.TEXTSPLIT(G635,"\"))</f>
        <v/>
      </c>
      <c r="K635" t="str">
        <f>IFERROR(SEARCH(MAIN!$C$3,J635,1),"")</f>
        <v/>
      </c>
    </row>
    <row r="636" spans="2:11">
      <c r="B636" t="str">
        <v/>
      </c>
      <c r="C636" t="str">
        <f t="shared" si="12"/>
        <v/>
      </c>
      <c r="E636" t="str" cm="1">
        <f t="array" ref="E636">IF(D636="","",_xlfn.TEXTSPLIT(D636,"|"))</f>
        <v/>
      </c>
      <c r="H636" t="str" cm="1">
        <f t="array" ref="H636">IF(G636="","",_xlfn.TEXTSPLIT(G636,"\"))</f>
        <v/>
      </c>
      <c r="K636" t="str">
        <f>IFERROR(SEARCH(MAIN!$C$3,J636,1),"")</f>
        <v/>
      </c>
    </row>
    <row r="637" spans="2:11">
      <c r="B637" t="str">
        <v/>
      </c>
      <c r="C637" t="str">
        <f t="shared" si="12"/>
        <v/>
      </c>
      <c r="E637" t="str" cm="1">
        <f t="array" ref="E637">IF(D637="","",_xlfn.TEXTSPLIT(D637,"|"))</f>
        <v/>
      </c>
      <c r="H637" t="str" cm="1">
        <f t="array" ref="H637">IF(G637="","",_xlfn.TEXTSPLIT(G637,"\"))</f>
        <v/>
      </c>
      <c r="K637" t="str">
        <f>IFERROR(SEARCH(MAIN!$C$3,J637,1),"")</f>
        <v/>
      </c>
    </row>
    <row r="638" spans="2:11">
      <c r="B638" t="str">
        <v>WSSFC-ATH-15|2|3\WSSFC-ATH</v>
      </c>
      <c r="C638" t="str">
        <f t="shared" si="12"/>
        <v>WSSFC-ATH-15|2|3\WSSFC-ATH</v>
      </c>
      <c r="E638" t="str" cm="1">
        <f t="array" ref="E638">IF(D638="","",_xlfn.TEXTSPLIT(D638,"|"))</f>
        <v/>
      </c>
      <c r="H638" t="str" cm="1">
        <f t="array" ref="H638">IF(G638="","",_xlfn.TEXTSPLIT(G638,"\"))</f>
        <v/>
      </c>
      <c r="K638" t="str">
        <f>IFERROR(SEARCH(MAIN!$C$3,J638,1),"")</f>
        <v/>
      </c>
    </row>
    <row r="639" spans="2:11">
      <c r="B639" t="str">
        <v/>
      </c>
      <c r="C639" t="str">
        <f t="shared" si="12"/>
        <v/>
      </c>
      <c r="E639" t="str" cm="1">
        <f t="array" ref="E639">IF(D639="","",_xlfn.TEXTSPLIT(D639,"|"))</f>
        <v/>
      </c>
      <c r="H639" t="str" cm="1">
        <f t="array" ref="H639">IF(G639="","",_xlfn.TEXTSPLIT(G639,"\"))</f>
        <v/>
      </c>
      <c r="K639" t="str">
        <f>IFERROR(SEARCH(MAIN!$C$3,J639,1),"")</f>
        <v/>
      </c>
    </row>
    <row r="640" spans="2:11">
      <c r="B640" t="str">
        <v/>
      </c>
      <c r="C640" t="str">
        <f t="shared" si="12"/>
        <v/>
      </c>
      <c r="E640" t="str" cm="1">
        <f t="array" ref="E640">IF(D640="","",_xlfn.TEXTSPLIT(D640,"|"))</f>
        <v/>
      </c>
      <c r="H640" t="str" cm="1">
        <f t="array" ref="H640">IF(G640="","",_xlfn.TEXTSPLIT(G640,"\"))</f>
        <v/>
      </c>
      <c r="K640" t="str">
        <f>IFERROR(SEARCH(MAIN!$C$3,J640,1),"")</f>
        <v/>
      </c>
    </row>
    <row r="641" spans="2:11">
      <c r="B641" t="str">
        <v/>
      </c>
      <c r="C641" t="str">
        <f t="shared" si="12"/>
        <v/>
      </c>
      <c r="E641" t="str" cm="1">
        <f t="array" ref="E641">IF(D641="","",_xlfn.TEXTSPLIT(D641,"|"))</f>
        <v/>
      </c>
      <c r="H641" t="str" cm="1">
        <f t="array" ref="H641">IF(G641="","",_xlfn.TEXTSPLIT(G641,"\"))</f>
        <v/>
      </c>
      <c r="K641" t="str">
        <f>IFERROR(SEARCH(MAIN!$C$3,J641,1),"")</f>
        <v/>
      </c>
    </row>
    <row r="642" spans="2:11">
      <c r="B642" t="str">
        <v/>
      </c>
      <c r="C642" t="str">
        <f t="shared" si="12"/>
        <v/>
      </c>
      <c r="E642" t="str" cm="1">
        <f t="array" ref="E642">IF(D642="","",_xlfn.TEXTSPLIT(D642,"|"))</f>
        <v/>
      </c>
      <c r="H642" t="str" cm="1">
        <f t="array" ref="H642">IF(G642="","",_xlfn.TEXTSPLIT(G642,"\"))</f>
        <v/>
      </c>
      <c r="K642" t="str">
        <f>IFERROR(SEARCH(MAIN!$C$3,J642,1),"")</f>
        <v/>
      </c>
    </row>
    <row r="643" spans="2:11">
      <c r="B643" t="str">
        <v/>
      </c>
      <c r="C643" t="str">
        <f t="shared" si="12"/>
        <v/>
      </c>
      <c r="E643" t="str" cm="1">
        <f t="array" ref="E643">IF(D643="","",_xlfn.TEXTSPLIT(D643,"|"))</f>
        <v/>
      </c>
      <c r="H643" t="str" cm="1">
        <f t="array" ref="H643">IF(G643="","",_xlfn.TEXTSPLIT(G643,"\"))</f>
        <v/>
      </c>
      <c r="K643" t="str">
        <f>IFERROR(SEARCH(MAIN!$C$3,J643,1),"")</f>
        <v/>
      </c>
    </row>
    <row r="644" spans="2:11">
      <c r="B644" t="str">
        <v/>
      </c>
      <c r="C644" t="str">
        <f t="shared" si="12"/>
        <v/>
      </c>
      <c r="E644" t="str" cm="1">
        <f t="array" ref="E644">IF(D644="","",_xlfn.TEXTSPLIT(D644,"|"))</f>
        <v/>
      </c>
      <c r="H644" t="str" cm="1">
        <f t="array" ref="H644">IF(G644="","",_xlfn.TEXTSPLIT(G644,"\"))</f>
        <v/>
      </c>
      <c r="K644" t="str">
        <f>IFERROR(SEARCH(MAIN!$C$3,J644,1),"")</f>
        <v/>
      </c>
    </row>
    <row r="645" spans="2:11">
      <c r="B645" t="str">
        <v/>
      </c>
      <c r="C645" t="str">
        <f t="shared" ref="C645:C708" si="13">IFERROR(B645,"")</f>
        <v/>
      </c>
      <c r="E645" t="str" cm="1">
        <f t="array" ref="E645">IF(D645="","",_xlfn.TEXTSPLIT(D645,"|"))</f>
        <v/>
      </c>
      <c r="H645" t="str" cm="1">
        <f t="array" ref="H645">IF(G645="","",_xlfn.TEXTSPLIT(G645,"\"))</f>
        <v/>
      </c>
      <c r="K645" t="str">
        <f>IFERROR(SEARCH(MAIN!$C$3,J645,1),"")</f>
        <v/>
      </c>
    </row>
    <row r="646" spans="2:11">
      <c r="B646" t="str">
        <v/>
      </c>
      <c r="C646" t="str">
        <f t="shared" si="13"/>
        <v/>
      </c>
      <c r="E646" t="str" cm="1">
        <f t="array" ref="E646">IF(D646="","",_xlfn.TEXTSPLIT(D646,"|"))</f>
        <v/>
      </c>
      <c r="H646" t="str" cm="1">
        <f t="array" ref="H646">IF(G646="","",_xlfn.TEXTSPLIT(G646,"\"))</f>
        <v/>
      </c>
      <c r="K646" t="str">
        <f>IFERROR(SEARCH(MAIN!$C$3,J646,1),"")</f>
        <v/>
      </c>
    </row>
    <row r="647" spans="2:11">
      <c r="B647" t="str">
        <v/>
      </c>
      <c r="C647" t="str">
        <f t="shared" si="13"/>
        <v/>
      </c>
      <c r="E647" t="str" cm="1">
        <f t="array" ref="E647">IF(D647="","",_xlfn.TEXTSPLIT(D647,"|"))</f>
        <v/>
      </c>
      <c r="H647" t="str" cm="1">
        <f t="array" ref="H647">IF(G647="","",_xlfn.TEXTSPLIT(G647,"\"))</f>
        <v/>
      </c>
      <c r="K647" t="str">
        <f>IFERROR(SEARCH(MAIN!$C$3,J647,1),"")</f>
        <v/>
      </c>
    </row>
    <row r="648" spans="2:11">
      <c r="B648" t="str">
        <v/>
      </c>
      <c r="C648" t="str">
        <f t="shared" si="13"/>
        <v/>
      </c>
      <c r="E648" t="str" cm="1">
        <f t="array" ref="E648">IF(D648="","",_xlfn.TEXTSPLIT(D648,"|"))</f>
        <v/>
      </c>
      <c r="H648" t="str" cm="1">
        <f t="array" ref="H648">IF(G648="","",_xlfn.TEXTSPLIT(G648,"\"))</f>
        <v/>
      </c>
      <c r="K648" t="str">
        <f>IFERROR(SEARCH(MAIN!$C$3,J648,1),"")</f>
        <v/>
      </c>
    </row>
    <row r="649" spans="2:11">
      <c r="B649" t="str">
        <v/>
      </c>
      <c r="C649" t="str">
        <f t="shared" si="13"/>
        <v/>
      </c>
      <c r="E649" t="str" cm="1">
        <f t="array" ref="E649">IF(D649="","",_xlfn.TEXTSPLIT(D649,"|"))</f>
        <v/>
      </c>
      <c r="H649" t="str" cm="1">
        <f t="array" ref="H649">IF(G649="","",_xlfn.TEXTSPLIT(G649,"\"))</f>
        <v/>
      </c>
      <c r="K649" t="str">
        <f>IFERROR(SEARCH(MAIN!$C$3,J649,1),"")</f>
        <v/>
      </c>
    </row>
    <row r="650" spans="2:11">
      <c r="B650" t="str">
        <v/>
      </c>
      <c r="C650" t="str">
        <f t="shared" si="13"/>
        <v/>
      </c>
      <c r="E650" t="str" cm="1">
        <f t="array" ref="E650">IF(D650="","",_xlfn.TEXTSPLIT(D650,"|"))</f>
        <v/>
      </c>
      <c r="H650" t="str" cm="1">
        <f t="array" ref="H650">IF(G650="","",_xlfn.TEXTSPLIT(G650,"\"))</f>
        <v/>
      </c>
      <c r="K650" t="str">
        <f>IFERROR(SEARCH(MAIN!$C$3,J650,1),"")</f>
        <v/>
      </c>
    </row>
    <row r="651" spans="2:11">
      <c r="B651" t="str">
        <v/>
      </c>
      <c r="C651" t="str">
        <f t="shared" si="13"/>
        <v/>
      </c>
      <c r="E651" t="str" cm="1">
        <f t="array" ref="E651">IF(D651="","",_xlfn.TEXTSPLIT(D651,"|"))</f>
        <v/>
      </c>
      <c r="H651" t="str" cm="1">
        <f t="array" ref="H651">IF(G651="","",_xlfn.TEXTSPLIT(G651,"\"))</f>
        <v/>
      </c>
      <c r="K651" t="str">
        <f>IFERROR(SEARCH(MAIN!$C$3,J651,1),"")</f>
        <v/>
      </c>
    </row>
    <row r="652" spans="2:11">
      <c r="B652" t="str">
        <v/>
      </c>
      <c r="C652" t="str">
        <f t="shared" si="13"/>
        <v/>
      </c>
      <c r="E652" t="str" cm="1">
        <f t="array" ref="E652">IF(D652="","",_xlfn.TEXTSPLIT(D652,"|"))</f>
        <v/>
      </c>
      <c r="H652" t="str" cm="1">
        <f t="array" ref="H652">IF(G652="","",_xlfn.TEXTSPLIT(G652,"\"))</f>
        <v/>
      </c>
      <c r="K652" t="str">
        <f>IFERROR(SEARCH(MAIN!$C$3,J652,1),"")</f>
        <v/>
      </c>
    </row>
    <row r="653" spans="2:11">
      <c r="B653" t="str">
        <v/>
      </c>
      <c r="C653" t="str">
        <f t="shared" si="13"/>
        <v/>
      </c>
      <c r="E653" t="str" cm="1">
        <f t="array" ref="E653">IF(D653="","",_xlfn.TEXTSPLIT(D653,"|"))</f>
        <v/>
      </c>
      <c r="H653" t="str" cm="1">
        <f t="array" ref="H653">IF(G653="","",_xlfn.TEXTSPLIT(G653,"\"))</f>
        <v/>
      </c>
      <c r="K653" t="str">
        <f>IFERROR(SEARCH(MAIN!$C$3,J653,1),"")</f>
        <v/>
      </c>
    </row>
    <row r="654" spans="2:11">
      <c r="B654" t="str">
        <v/>
      </c>
      <c r="C654" t="str">
        <f t="shared" si="13"/>
        <v/>
      </c>
      <c r="E654" t="str" cm="1">
        <f t="array" ref="E654">IF(D654="","",_xlfn.TEXTSPLIT(D654,"|"))</f>
        <v/>
      </c>
      <c r="H654" t="str" cm="1">
        <f t="array" ref="H654">IF(G654="","",_xlfn.TEXTSPLIT(G654,"\"))</f>
        <v/>
      </c>
      <c r="K654" t="str">
        <f>IFERROR(SEARCH(MAIN!$C$3,J654,1),"")</f>
        <v/>
      </c>
    </row>
    <row r="655" spans="2:11">
      <c r="B655" t="str">
        <v/>
      </c>
      <c r="C655" t="str">
        <f t="shared" si="13"/>
        <v/>
      </c>
      <c r="E655" t="str" cm="1">
        <f t="array" ref="E655">IF(D655="","",_xlfn.TEXTSPLIT(D655,"|"))</f>
        <v/>
      </c>
      <c r="H655" t="str" cm="1">
        <f t="array" ref="H655">IF(G655="","",_xlfn.TEXTSPLIT(G655,"\"))</f>
        <v/>
      </c>
      <c r="K655" t="str">
        <f>IFERROR(SEARCH(MAIN!$C$3,J655,1),"")</f>
        <v/>
      </c>
    </row>
    <row r="656" spans="2:11">
      <c r="B656" t="str">
        <v/>
      </c>
      <c r="C656" t="str">
        <f t="shared" si="13"/>
        <v/>
      </c>
      <c r="E656" t="str" cm="1">
        <f t="array" ref="E656">IF(D656="","",_xlfn.TEXTSPLIT(D656,"|"))</f>
        <v/>
      </c>
      <c r="H656" t="str" cm="1">
        <f t="array" ref="H656">IF(G656="","",_xlfn.TEXTSPLIT(G656,"\"))</f>
        <v/>
      </c>
      <c r="K656" t="str">
        <f>IFERROR(SEARCH(MAIN!$C$3,J656,1),"")</f>
        <v/>
      </c>
    </row>
    <row r="657" spans="2:11">
      <c r="B657" t="str">
        <v/>
      </c>
      <c r="C657" t="str">
        <f t="shared" si="13"/>
        <v/>
      </c>
      <c r="E657" t="str" cm="1">
        <f t="array" ref="E657">IF(D657="","",_xlfn.TEXTSPLIT(D657,"|"))</f>
        <v/>
      </c>
      <c r="H657" t="str" cm="1">
        <f t="array" ref="H657">IF(G657="","",_xlfn.TEXTSPLIT(G657,"\"))</f>
        <v/>
      </c>
      <c r="K657" t="str">
        <f>IFERROR(SEARCH(MAIN!$C$3,J657,1),"")</f>
        <v/>
      </c>
    </row>
    <row r="658" spans="2:11">
      <c r="B658" t="str">
        <v/>
      </c>
      <c r="C658" t="str">
        <f t="shared" si="13"/>
        <v/>
      </c>
      <c r="E658" t="str" cm="1">
        <f t="array" ref="E658">IF(D658="","",_xlfn.TEXTSPLIT(D658,"|"))</f>
        <v/>
      </c>
      <c r="H658" t="str" cm="1">
        <f t="array" ref="H658">IF(G658="","",_xlfn.TEXTSPLIT(G658,"\"))</f>
        <v/>
      </c>
      <c r="K658" t="str">
        <f>IFERROR(SEARCH(MAIN!$C$3,J658,1),"")</f>
        <v/>
      </c>
    </row>
    <row r="659" spans="2:11">
      <c r="B659" t="str">
        <v/>
      </c>
      <c r="C659" t="str">
        <f t="shared" si="13"/>
        <v/>
      </c>
      <c r="E659" t="str" cm="1">
        <f t="array" ref="E659">IF(D659="","",_xlfn.TEXTSPLIT(D659,"|"))</f>
        <v/>
      </c>
      <c r="H659" t="str" cm="1">
        <f t="array" ref="H659">IF(G659="","",_xlfn.TEXTSPLIT(G659,"\"))</f>
        <v/>
      </c>
      <c r="K659" t="str">
        <f>IFERROR(SEARCH(MAIN!$C$3,J659,1),"")</f>
        <v/>
      </c>
    </row>
    <row r="660" spans="2:11">
      <c r="B660" t="str">
        <v/>
      </c>
      <c r="C660" t="str">
        <f t="shared" si="13"/>
        <v/>
      </c>
      <c r="E660" t="str" cm="1">
        <f t="array" ref="E660">IF(D660="","",_xlfn.TEXTSPLIT(D660,"|"))</f>
        <v/>
      </c>
      <c r="H660" t="str" cm="1">
        <f t="array" ref="H660">IF(G660="","",_xlfn.TEXTSPLIT(G660,"\"))</f>
        <v/>
      </c>
      <c r="K660" t="str">
        <f>IFERROR(SEARCH(MAIN!$C$3,J660,1),"")</f>
        <v/>
      </c>
    </row>
    <row r="661" spans="2:11">
      <c r="B661" t="str">
        <v/>
      </c>
      <c r="C661" t="str">
        <f t="shared" si="13"/>
        <v/>
      </c>
      <c r="E661" t="str" cm="1">
        <f t="array" ref="E661">IF(D661="","",_xlfn.TEXTSPLIT(D661,"|"))</f>
        <v/>
      </c>
      <c r="H661" t="str" cm="1">
        <f t="array" ref="H661">IF(G661="","",_xlfn.TEXTSPLIT(G661,"\"))</f>
        <v/>
      </c>
      <c r="K661" t="str">
        <f>IFERROR(SEARCH(MAIN!$C$3,J661,1),"")</f>
        <v/>
      </c>
    </row>
    <row r="662" spans="2:11">
      <c r="B662" t="str">
        <v/>
      </c>
      <c r="C662" t="str">
        <f t="shared" si="13"/>
        <v/>
      </c>
      <c r="E662" t="str" cm="1">
        <f t="array" ref="E662">IF(D662="","",_xlfn.TEXTSPLIT(D662,"|"))</f>
        <v/>
      </c>
      <c r="H662" t="str" cm="1">
        <f t="array" ref="H662">IF(G662="","",_xlfn.TEXTSPLIT(G662,"\"))</f>
        <v/>
      </c>
      <c r="K662" t="str">
        <f>IFERROR(SEARCH(MAIN!$C$3,J662,1),"")</f>
        <v/>
      </c>
    </row>
    <row r="663" spans="2:11">
      <c r="B663" t="str">
        <v/>
      </c>
      <c r="C663" t="str">
        <f t="shared" si="13"/>
        <v/>
      </c>
      <c r="E663" t="str" cm="1">
        <f t="array" ref="E663">IF(D663="","",_xlfn.TEXTSPLIT(D663,"|"))</f>
        <v/>
      </c>
      <c r="H663" t="str" cm="1">
        <f t="array" ref="H663">IF(G663="","",_xlfn.TEXTSPLIT(G663,"\"))</f>
        <v/>
      </c>
      <c r="K663" t="str">
        <f>IFERROR(SEARCH(MAIN!$C$3,J663,1),"")</f>
        <v/>
      </c>
    </row>
    <row r="664" spans="2:11">
      <c r="B664" t="str">
        <v/>
      </c>
      <c r="C664" t="str">
        <f t="shared" si="13"/>
        <v/>
      </c>
      <c r="E664" t="str" cm="1">
        <f t="array" ref="E664">IF(D664="","",_xlfn.TEXTSPLIT(D664,"|"))</f>
        <v/>
      </c>
      <c r="H664" t="str" cm="1">
        <f t="array" ref="H664">IF(G664="","",_xlfn.TEXTSPLIT(G664,"\"))</f>
        <v/>
      </c>
      <c r="K664" t="str">
        <f>IFERROR(SEARCH(MAIN!$C$3,J664,1),"")</f>
        <v/>
      </c>
    </row>
    <row r="665" spans="2:11">
      <c r="B665" t="str">
        <v/>
      </c>
      <c r="C665" t="str">
        <f t="shared" si="13"/>
        <v/>
      </c>
      <c r="E665" t="str" cm="1">
        <f t="array" ref="E665">IF(D665="","",_xlfn.TEXTSPLIT(D665,"|"))</f>
        <v/>
      </c>
      <c r="H665" t="str" cm="1">
        <f t="array" ref="H665">IF(G665="","",_xlfn.TEXTSPLIT(G665,"\"))</f>
        <v/>
      </c>
      <c r="K665" t="str">
        <f>IFERROR(SEARCH(MAIN!$C$3,J665,1),"")</f>
        <v/>
      </c>
    </row>
    <row r="666" spans="2:11">
      <c r="B666" t="str">
        <v/>
      </c>
      <c r="C666" t="str">
        <f t="shared" si="13"/>
        <v/>
      </c>
      <c r="E666" t="str" cm="1">
        <f t="array" ref="E666">IF(D666="","",_xlfn.TEXTSPLIT(D666,"|"))</f>
        <v/>
      </c>
      <c r="H666" t="str" cm="1">
        <f t="array" ref="H666">IF(G666="","",_xlfn.TEXTSPLIT(G666,"\"))</f>
        <v/>
      </c>
      <c r="K666" t="str">
        <f>IFERROR(SEARCH(MAIN!$C$3,J666,1),"")</f>
        <v/>
      </c>
    </row>
    <row r="667" spans="2:11">
      <c r="B667" t="str">
        <v/>
      </c>
      <c r="C667" t="str">
        <f t="shared" si="13"/>
        <v/>
      </c>
      <c r="E667" t="str" cm="1">
        <f t="array" ref="E667">IF(D667="","",_xlfn.TEXTSPLIT(D667,"|"))</f>
        <v/>
      </c>
      <c r="H667" t="str" cm="1">
        <f t="array" ref="H667">IF(G667="","",_xlfn.TEXTSPLIT(G667,"\"))</f>
        <v/>
      </c>
      <c r="K667" t="str">
        <f>IFERROR(SEARCH(MAIN!$C$3,J667,1),"")</f>
        <v/>
      </c>
    </row>
    <row r="668" spans="2:11">
      <c r="B668" t="str">
        <v/>
      </c>
      <c r="C668" t="str">
        <f t="shared" si="13"/>
        <v/>
      </c>
      <c r="E668" t="str" cm="1">
        <f t="array" ref="E668">IF(D668="","",_xlfn.TEXTSPLIT(D668,"|"))</f>
        <v/>
      </c>
      <c r="H668" t="str" cm="1">
        <f t="array" ref="H668">IF(G668="","",_xlfn.TEXTSPLIT(G668,"\"))</f>
        <v/>
      </c>
      <c r="K668" t="str">
        <f>IFERROR(SEARCH(MAIN!$C$3,J668,1),"")</f>
        <v/>
      </c>
    </row>
    <row r="669" spans="2:11">
      <c r="B669" t="str">
        <v/>
      </c>
      <c r="C669" t="str">
        <f t="shared" si="13"/>
        <v/>
      </c>
      <c r="E669" t="str" cm="1">
        <f t="array" ref="E669">IF(D669="","",_xlfn.TEXTSPLIT(D669,"|"))</f>
        <v/>
      </c>
      <c r="H669" t="str" cm="1">
        <f t="array" ref="H669">IF(G669="","",_xlfn.TEXTSPLIT(G669,"\"))</f>
        <v/>
      </c>
      <c r="K669" t="str">
        <f>IFERROR(SEARCH(MAIN!$C$3,J669,1),"")</f>
        <v/>
      </c>
    </row>
    <row r="670" spans="2:11">
      <c r="B670" t="str">
        <v/>
      </c>
      <c r="C670" t="str">
        <f t="shared" si="13"/>
        <v/>
      </c>
      <c r="E670" t="str" cm="1">
        <f t="array" ref="E670">IF(D670="","",_xlfn.TEXTSPLIT(D670,"|"))</f>
        <v/>
      </c>
      <c r="H670" t="str" cm="1">
        <f t="array" ref="H670">IF(G670="","",_xlfn.TEXTSPLIT(G670,"\"))</f>
        <v/>
      </c>
      <c r="K670" t="str">
        <f>IFERROR(SEARCH(MAIN!$C$3,J670,1),"")</f>
        <v/>
      </c>
    </row>
    <row r="671" spans="2:11">
      <c r="B671" t="str">
        <v/>
      </c>
      <c r="C671" t="str">
        <f t="shared" si="13"/>
        <v/>
      </c>
      <c r="E671" t="str" cm="1">
        <f t="array" ref="E671">IF(D671="","",_xlfn.TEXTSPLIT(D671,"|"))</f>
        <v/>
      </c>
      <c r="H671" t="str" cm="1">
        <f t="array" ref="H671">IF(G671="","",_xlfn.TEXTSPLIT(G671,"\"))</f>
        <v/>
      </c>
      <c r="K671" t="str">
        <f>IFERROR(SEARCH(MAIN!$C$3,J671,1),"")</f>
        <v/>
      </c>
    </row>
    <row r="672" spans="2:11">
      <c r="B672" t="str">
        <v/>
      </c>
      <c r="C672" t="str">
        <f t="shared" si="13"/>
        <v/>
      </c>
      <c r="E672" t="str" cm="1">
        <f t="array" ref="E672">IF(D672="","",_xlfn.TEXTSPLIT(D672,"|"))</f>
        <v/>
      </c>
      <c r="H672" t="str" cm="1">
        <f t="array" ref="H672">IF(G672="","",_xlfn.TEXTSPLIT(G672,"\"))</f>
        <v/>
      </c>
      <c r="K672" t="str">
        <f>IFERROR(SEARCH(MAIN!$C$3,J672,1),"")</f>
        <v/>
      </c>
    </row>
    <row r="673" spans="2:11">
      <c r="B673" t="str">
        <v/>
      </c>
      <c r="C673" t="str">
        <f t="shared" si="13"/>
        <v/>
      </c>
      <c r="E673" t="str" cm="1">
        <f t="array" ref="E673">IF(D673="","",_xlfn.TEXTSPLIT(D673,"|"))</f>
        <v/>
      </c>
      <c r="H673" t="str" cm="1">
        <f t="array" ref="H673">IF(G673="","",_xlfn.TEXTSPLIT(G673,"\"))</f>
        <v/>
      </c>
      <c r="K673" t="str">
        <f>IFERROR(SEARCH(MAIN!$C$3,J673,1),"")</f>
        <v/>
      </c>
    </row>
    <row r="674" spans="2:11">
      <c r="B674" t="str">
        <v/>
      </c>
      <c r="C674" t="str">
        <f t="shared" si="13"/>
        <v/>
      </c>
      <c r="E674" t="str" cm="1">
        <f t="array" ref="E674">IF(D674="","",_xlfn.TEXTSPLIT(D674,"|"))</f>
        <v/>
      </c>
      <c r="H674" t="str" cm="1">
        <f t="array" ref="H674">IF(G674="","",_xlfn.TEXTSPLIT(G674,"\"))</f>
        <v/>
      </c>
      <c r="K674" t="str">
        <f>IFERROR(SEARCH(MAIN!$C$3,J674,1),"")</f>
        <v/>
      </c>
    </row>
    <row r="675" spans="2:11">
      <c r="B675" t="str">
        <v/>
      </c>
      <c r="C675" t="str">
        <f t="shared" si="13"/>
        <v/>
      </c>
      <c r="E675" t="str" cm="1">
        <f t="array" ref="E675">IF(D675="","",_xlfn.TEXTSPLIT(D675,"|"))</f>
        <v/>
      </c>
      <c r="H675" t="str" cm="1">
        <f t="array" ref="H675">IF(G675="","",_xlfn.TEXTSPLIT(G675,"\"))</f>
        <v/>
      </c>
      <c r="K675" t="str">
        <f>IFERROR(SEARCH(MAIN!$C$3,J675,1),"")</f>
        <v/>
      </c>
    </row>
    <row r="676" spans="2:11">
      <c r="B676" t="str">
        <v/>
      </c>
      <c r="C676" t="str">
        <f t="shared" si="13"/>
        <v/>
      </c>
      <c r="E676" t="str" cm="1">
        <f t="array" ref="E676">IF(D676="","",_xlfn.TEXTSPLIT(D676,"|"))</f>
        <v/>
      </c>
      <c r="H676" t="str" cm="1">
        <f t="array" ref="H676">IF(G676="","",_xlfn.TEXTSPLIT(G676,"\"))</f>
        <v/>
      </c>
      <c r="K676" t="str">
        <f>IFERROR(SEARCH(MAIN!$C$3,J676,1),"")</f>
        <v/>
      </c>
    </row>
    <row r="677" spans="2:11">
      <c r="B677" t="str">
        <v/>
      </c>
      <c r="C677" t="str">
        <f t="shared" si="13"/>
        <v/>
      </c>
      <c r="E677" t="str" cm="1">
        <f t="array" ref="E677">IF(D677="","",_xlfn.TEXTSPLIT(D677,"|"))</f>
        <v/>
      </c>
      <c r="H677" t="str" cm="1">
        <f t="array" ref="H677">IF(G677="","",_xlfn.TEXTSPLIT(G677,"\"))</f>
        <v/>
      </c>
      <c r="K677" t="str">
        <f>IFERROR(SEARCH(MAIN!$C$3,J677,1),"")</f>
        <v/>
      </c>
    </row>
    <row r="678" spans="2:11">
      <c r="B678" t="str">
        <v/>
      </c>
      <c r="C678" t="str">
        <f t="shared" si="13"/>
        <v/>
      </c>
      <c r="E678" t="str" cm="1">
        <f t="array" ref="E678">IF(D678="","",_xlfn.TEXTSPLIT(D678,"|"))</f>
        <v/>
      </c>
      <c r="H678" t="str" cm="1">
        <f t="array" ref="H678">IF(G678="","",_xlfn.TEXTSPLIT(G678,"\"))</f>
        <v/>
      </c>
      <c r="K678" t="str">
        <f>IFERROR(SEARCH(MAIN!$C$3,J678,1),"")</f>
        <v/>
      </c>
    </row>
    <row r="679" spans="2:11">
      <c r="B679" t="str">
        <v/>
      </c>
      <c r="C679" t="str">
        <f t="shared" si="13"/>
        <v/>
      </c>
      <c r="E679" t="str" cm="1">
        <f t="array" ref="E679">IF(D679="","",_xlfn.TEXTSPLIT(D679,"|"))</f>
        <v/>
      </c>
      <c r="H679" t="str" cm="1">
        <f t="array" ref="H679">IF(G679="","",_xlfn.TEXTSPLIT(G679,"\"))</f>
        <v/>
      </c>
      <c r="K679" t="str">
        <f>IFERROR(SEARCH(MAIN!$C$3,J679,1),"")</f>
        <v/>
      </c>
    </row>
    <row r="680" spans="2:11">
      <c r="B680" t="str">
        <v/>
      </c>
      <c r="C680" t="str">
        <f t="shared" si="13"/>
        <v/>
      </c>
      <c r="E680" t="str" cm="1">
        <f t="array" ref="E680">IF(D680="","",_xlfn.TEXTSPLIT(D680,"|"))</f>
        <v/>
      </c>
      <c r="H680" t="str" cm="1">
        <f t="array" ref="H680">IF(G680="","",_xlfn.TEXTSPLIT(G680,"\"))</f>
        <v/>
      </c>
      <c r="K680" t="str">
        <f>IFERROR(SEARCH(MAIN!$C$3,J680,1),"")</f>
        <v/>
      </c>
    </row>
    <row r="681" spans="2:11">
      <c r="B681" t="str">
        <v/>
      </c>
      <c r="C681" t="str">
        <f t="shared" si="13"/>
        <v/>
      </c>
      <c r="E681" t="str" cm="1">
        <f t="array" ref="E681">IF(D681="","",_xlfn.TEXTSPLIT(D681,"|"))</f>
        <v/>
      </c>
      <c r="H681" t="str" cm="1">
        <f t="array" ref="H681">IF(G681="","",_xlfn.TEXTSPLIT(G681,"\"))</f>
        <v/>
      </c>
      <c r="K681" t="str">
        <f>IFERROR(SEARCH(MAIN!$C$3,J681,1),"")</f>
        <v/>
      </c>
    </row>
    <row r="682" spans="2:11">
      <c r="B682" t="str">
        <v/>
      </c>
      <c r="C682" t="str">
        <f t="shared" si="13"/>
        <v/>
      </c>
      <c r="E682" t="str" cm="1">
        <f t="array" ref="E682">IF(D682="","",_xlfn.TEXTSPLIT(D682,"|"))</f>
        <v/>
      </c>
      <c r="H682" t="str" cm="1">
        <f t="array" ref="H682">IF(G682="","",_xlfn.TEXTSPLIT(G682,"\"))</f>
        <v/>
      </c>
      <c r="K682" t="str">
        <f>IFERROR(SEARCH(MAIN!$C$3,J682,1),"")</f>
        <v/>
      </c>
    </row>
    <row r="683" spans="2:11">
      <c r="B683" t="str">
        <v/>
      </c>
      <c r="C683" t="str">
        <f t="shared" si="13"/>
        <v/>
      </c>
      <c r="E683" t="str" cm="1">
        <f t="array" ref="E683">IF(D683="","",_xlfn.TEXTSPLIT(D683,"|"))</f>
        <v/>
      </c>
      <c r="H683" t="str" cm="1">
        <f t="array" ref="H683">IF(G683="","",_xlfn.TEXTSPLIT(G683,"\"))</f>
        <v/>
      </c>
      <c r="K683" t="str">
        <f>IFERROR(SEARCH(MAIN!$C$3,J683,1),"")</f>
        <v/>
      </c>
    </row>
    <row r="684" spans="2:11">
      <c r="B684" t="str">
        <v/>
      </c>
      <c r="C684" t="str">
        <f t="shared" si="13"/>
        <v/>
      </c>
      <c r="E684" t="str" cm="1">
        <f t="array" ref="E684">IF(D684="","",_xlfn.TEXTSPLIT(D684,"|"))</f>
        <v/>
      </c>
      <c r="H684" t="str" cm="1">
        <f t="array" ref="H684">IF(G684="","",_xlfn.TEXTSPLIT(G684,"\"))</f>
        <v/>
      </c>
      <c r="K684" t="str">
        <f>IFERROR(SEARCH(MAIN!$C$3,J684,1),"")</f>
        <v/>
      </c>
    </row>
    <row r="685" spans="2:11">
      <c r="B685" t="str">
        <v/>
      </c>
      <c r="C685" t="str">
        <f t="shared" si="13"/>
        <v/>
      </c>
      <c r="E685" t="str" cm="1">
        <f t="array" ref="E685">IF(D685="","",_xlfn.TEXTSPLIT(D685,"|"))</f>
        <v/>
      </c>
      <c r="H685" t="str" cm="1">
        <f t="array" ref="H685">IF(G685="","",_xlfn.TEXTSPLIT(G685,"\"))</f>
        <v/>
      </c>
      <c r="K685" t="str">
        <f>IFERROR(SEARCH(MAIN!$C$3,J685,1),"")</f>
        <v/>
      </c>
    </row>
    <row r="686" spans="2:11">
      <c r="B686" t="str">
        <v/>
      </c>
      <c r="C686" t="str">
        <f t="shared" si="13"/>
        <v/>
      </c>
      <c r="E686" t="str" cm="1">
        <f t="array" ref="E686">IF(D686="","",_xlfn.TEXTSPLIT(D686,"|"))</f>
        <v/>
      </c>
      <c r="H686" t="str" cm="1">
        <f t="array" ref="H686">IF(G686="","",_xlfn.TEXTSPLIT(G686,"\"))</f>
        <v/>
      </c>
      <c r="K686" t="str">
        <f>IFERROR(SEARCH(MAIN!$C$3,J686,1),"")</f>
        <v/>
      </c>
    </row>
    <row r="687" spans="2:11">
      <c r="B687" t="str">
        <v/>
      </c>
      <c r="C687" t="str">
        <f t="shared" si="13"/>
        <v/>
      </c>
      <c r="E687" t="str" cm="1">
        <f t="array" ref="E687">IF(D687="","",_xlfn.TEXTSPLIT(D687,"|"))</f>
        <v/>
      </c>
      <c r="H687" t="str" cm="1">
        <f t="array" ref="H687">IF(G687="","",_xlfn.TEXTSPLIT(G687,"\"))</f>
        <v/>
      </c>
      <c r="K687" t="str">
        <f>IFERROR(SEARCH(MAIN!$C$3,J687,1),"")</f>
        <v/>
      </c>
    </row>
    <row r="688" spans="2:11">
      <c r="B688" t="str">
        <v/>
      </c>
      <c r="C688" t="str">
        <f t="shared" si="13"/>
        <v/>
      </c>
      <c r="E688" t="str" cm="1">
        <f t="array" ref="E688">IF(D688="","",_xlfn.TEXTSPLIT(D688,"|"))</f>
        <v/>
      </c>
      <c r="H688" t="str" cm="1">
        <f t="array" ref="H688">IF(G688="","",_xlfn.TEXTSPLIT(G688,"\"))</f>
        <v/>
      </c>
      <c r="K688" t="str">
        <f>IFERROR(SEARCH(MAIN!$C$3,J688,1),"")</f>
        <v/>
      </c>
    </row>
    <row r="689" spans="2:11">
      <c r="B689" t="str">
        <v/>
      </c>
      <c r="C689" t="str">
        <f t="shared" si="13"/>
        <v/>
      </c>
      <c r="E689" t="str" cm="1">
        <f t="array" ref="E689">IF(D689="","",_xlfn.TEXTSPLIT(D689,"|"))</f>
        <v/>
      </c>
      <c r="H689" t="str" cm="1">
        <f t="array" ref="H689">IF(G689="","",_xlfn.TEXTSPLIT(G689,"\"))</f>
        <v/>
      </c>
      <c r="K689" t="str">
        <f>IFERROR(SEARCH(MAIN!$C$3,J689,1),"")</f>
        <v/>
      </c>
    </row>
    <row r="690" spans="2:11">
      <c r="B690" t="str">
        <v/>
      </c>
      <c r="C690" t="str">
        <f t="shared" si="13"/>
        <v/>
      </c>
      <c r="E690" t="str" cm="1">
        <f t="array" ref="E690">IF(D690="","",_xlfn.TEXTSPLIT(D690,"|"))</f>
        <v/>
      </c>
      <c r="H690" t="str" cm="1">
        <f t="array" ref="H690">IF(G690="","",_xlfn.TEXTSPLIT(G690,"\"))</f>
        <v/>
      </c>
      <c r="K690" t="str">
        <f>IFERROR(SEARCH(MAIN!$C$3,J690,1),"")</f>
        <v/>
      </c>
    </row>
    <row r="691" spans="2:11">
      <c r="B691" t="str">
        <v/>
      </c>
      <c r="C691" t="str">
        <f t="shared" si="13"/>
        <v/>
      </c>
      <c r="E691" t="str" cm="1">
        <f t="array" ref="E691">IF(D691="","",_xlfn.TEXTSPLIT(D691,"|"))</f>
        <v/>
      </c>
      <c r="H691" t="str" cm="1">
        <f t="array" ref="H691">IF(G691="","",_xlfn.TEXTSPLIT(G691,"\"))</f>
        <v/>
      </c>
      <c r="K691" t="str">
        <f>IFERROR(SEARCH(MAIN!$C$3,J691,1),"")</f>
        <v/>
      </c>
    </row>
    <row r="692" spans="2:11">
      <c r="B692" t="str">
        <v/>
      </c>
      <c r="C692" t="str">
        <f t="shared" si="13"/>
        <v/>
      </c>
      <c r="E692" t="str" cm="1">
        <f t="array" ref="E692">IF(D692="","",_xlfn.TEXTSPLIT(D692,"|"))</f>
        <v/>
      </c>
      <c r="H692" t="str" cm="1">
        <f t="array" ref="H692">IF(G692="","",_xlfn.TEXTSPLIT(G692,"\"))</f>
        <v/>
      </c>
      <c r="K692" t="str">
        <f>IFERROR(SEARCH(MAIN!$C$3,J692,1),"")</f>
        <v/>
      </c>
    </row>
    <row r="693" spans="2:11">
      <c r="B693" t="str">
        <v/>
      </c>
      <c r="C693" t="str">
        <f t="shared" si="13"/>
        <v/>
      </c>
      <c r="E693" t="str" cm="1">
        <f t="array" ref="E693">IF(D693="","",_xlfn.TEXTSPLIT(D693,"|"))</f>
        <v/>
      </c>
      <c r="H693" t="str" cm="1">
        <f t="array" ref="H693">IF(G693="","",_xlfn.TEXTSPLIT(G693,"\"))</f>
        <v/>
      </c>
      <c r="K693" t="str">
        <f>IFERROR(SEARCH(MAIN!$C$3,J693,1),"")</f>
        <v/>
      </c>
    </row>
    <row r="694" spans="2:11">
      <c r="B694" t="str">
        <v/>
      </c>
      <c r="C694" t="str">
        <f t="shared" si="13"/>
        <v/>
      </c>
      <c r="E694" t="str" cm="1">
        <f t="array" ref="E694">IF(D694="","",_xlfn.TEXTSPLIT(D694,"|"))</f>
        <v/>
      </c>
      <c r="H694" t="str" cm="1">
        <f t="array" ref="H694">IF(G694="","",_xlfn.TEXTSPLIT(G694,"\"))</f>
        <v/>
      </c>
      <c r="K694" t="str">
        <f>IFERROR(SEARCH(MAIN!$C$3,J694,1),"")</f>
        <v/>
      </c>
    </row>
    <row r="695" spans="2:11">
      <c r="B695" t="str">
        <v/>
      </c>
      <c r="C695" t="str">
        <f t="shared" si="13"/>
        <v/>
      </c>
      <c r="E695" t="str" cm="1">
        <f t="array" ref="E695">IF(D695="","",_xlfn.TEXTSPLIT(D695,"|"))</f>
        <v/>
      </c>
      <c r="H695" t="str" cm="1">
        <f t="array" ref="H695">IF(G695="","",_xlfn.TEXTSPLIT(G695,"\"))</f>
        <v/>
      </c>
      <c r="K695" t="str">
        <f>IFERROR(SEARCH(MAIN!$C$3,J695,1),"")</f>
        <v/>
      </c>
    </row>
    <row r="696" spans="2:11">
      <c r="B696" t="str">
        <v>WS433-ATE-01|2.5|5.1\WS433-ATE</v>
      </c>
      <c r="C696" t="str">
        <f t="shared" si="13"/>
        <v>WS433-ATE-01|2.5|5.1\WS433-ATE</v>
      </c>
      <c r="E696" t="str" cm="1">
        <f t="array" ref="E696">IF(D696="","",_xlfn.TEXTSPLIT(D696,"|"))</f>
        <v/>
      </c>
      <c r="H696" t="str" cm="1">
        <f t="array" ref="H696">IF(G696="","",_xlfn.TEXTSPLIT(G696,"\"))</f>
        <v/>
      </c>
      <c r="K696" t="str">
        <f>IFERROR(SEARCH(MAIN!$C$3,J696,1),"")</f>
        <v/>
      </c>
    </row>
    <row r="697" spans="2:11">
      <c r="B697" t="str">
        <v>WS433-PT100-02|n/a|5\WS433-PT100</v>
      </c>
      <c r="C697" t="str">
        <f t="shared" si="13"/>
        <v>WS433-PT100-02|n/a|5\WS433-PT100</v>
      </c>
      <c r="E697" t="str" cm="1">
        <f t="array" ref="E697">IF(D697="","",_xlfn.TEXTSPLIT(D697,"|"))</f>
        <v/>
      </c>
      <c r="H697" t="str" cm="1">
        <f t="array" ref="H697">IF(G697="","",_xlfn.TEXTSPLIT(G697,"\"))</f>
        <v/>
      </c>
      <c r="K697" t="str">
        <f>IFERROR(SEARCH(MAIN!$C$3,J697,1),"")</f>
        <v/>
      </c>
    </row>
    <row r="698" spans="2:11">
      <c r="B698" t="str">
        <v>WS433-ATH-15|n/a|5\WS433-ATH</v>
      </c>
      <c r="C698" t="str">
        <f t="shared" si="13"/>
        <v>WS433-ATH-15|n/a|5\WS433-ATH</v>
      </c>
      <c r="E698" t="str" cm="1">
        <f t="array" ref="E698">IF(D698="","",_xlfn.TEXTSPLIT(D698,"|"))</f>
        <v/>
      </c>
      <c r="H698" t="str" cm="1">
        <f t="array" ref="H698">IF(G698="","",_xlfn.TEXTSPLIT(G698,"\"))</f>
        <v/>
      </c>
      <c r="K698" t="str">
        <f>IFERROR(SEARCH(MAIN!$C$3,J698,1),"")</f>
        <v/>
      </c>
    </row>
    <row r="699" spans="2:11">
      <c r="B699" t="str">
        <v/>
      </c>
      <c r="C699" t="str">
        <f t="shared" si="13"/>
        <v/>
      </c>
      <c r="E699" t="str" cm="1">
        <f t="array" ref="E699">IF(D699="","",_xlfn.TEXTSPLIT(D699,"|"))</f>
        <v/>
      </c>
      <c r="H699" t="str" cm="1">
        <f t="array" ref="H699">IF(G699="","",_xlfn.TEXTSPLIT(G699,"\"))</f>
        <v/>
      </c>
      <c r="K699" t="str">
        <f>IFERROR(SEARCH(MAIN!$C$3,J699,1),"")</f>
        <v/>
      </c>
    </row>
    <row r="700" spans="2:11">
      <c r="B700" t="str">
        <v/>
      </c>
      <c r="C700" t="str">
        <f t="shared" si="13"/>
        <v/>
      </c>
      <c r="E700" t="str" cm="1">
        <f t="array" ref="E700">IF(D700="","",_xlfn.TEXTSPLIT(D700,"|"))</f>
        <v/>
      </c>
      <c r="H700" t="str" cm="1">
        <f t="array" ref="H700">IF(G700="","",_xlfn.TEXTSPLIT(G700,"\"))</f>
        <v/>
      </c>
      <c r="K700" t="str">
        <f>IFERROR(SEARCH(MAIN!$C$3,J700,1),"")</f>
        <v/>
      </c>
    </row>
    <row r="701" spans="2:11">
      <c r="B701" t="str">
        <v>WS433-PPS-G10-02|n/a|5\WS433-PPS</v>
      </c>
      <c r="C701" t="str">
        <f t="shared" si="13"/>
        <v>WS433-PPS-G10-02|n/a|5\WS433-PPS</v>
      </c>
      <c r="E701" t="str" cm="1">
        <f t="array" ref="E701">IF(D701="","",_xlfn.TEXTSPLIT(D701,"|"))</f>
        <v/>
      </c>
      <c r="H701" t="str" cm="1">
        <f t="array" ref="H701">IF(G701="","",_xlfn.TEXTSPLIT(G701,"\"))</f>
        <v/>
      </c>
      <c r="K701" t="str">
        <f>IFERROR(SEARCH(MAIN!$C$3,J701,1),"")</f>
        <v/>
      </c>
    </row>
    <row r="702" spans="2:11">
      <c r="B702" t="str">
        <v/>
      </c>
      <c r="C702" t="str">
        <f t="shared" si="13"/>
        <v/>
      </c>
      <c r="E702" t="str" cm="1">
        <f t="array" ref="E702">IF(D702="","",_xlfn.TEXTSPLIT(D702,"|"))</f>
        <v/>
      </c>
      <c r="H702" t="str" cm="1">
        <f t="array" ref="H702">IF(G702="","",_xlfn.TEXTSPLIT(G702,"\"))</f>
        <v/>
      </c>
      <c r="K702" t="str">
        <f>IFERROR(SEARCH(MAIN!$C$3,J702,1),"")</f>
        <v/>
      </c>
    </row>
    <row r="703" spans="2:11">
      <c r="B703" t="str">
        <v/>
      </c>
      <c r="C703" t="str">
        <f t="shared" si="13"/>
        <v/>
      </c>
      <c r="E703" t="str" cm="1">
        <f t="array" ref="E703">IF(D703="","",_xlfn.TEXTSPLIT(D703,"|"))</f>
        <v/>
      </c>
      <c r="H703" t="str" cm="1">
        <f t="array" ref="H703">IF(G703="","",_xlfn.TEXTSPLIT(G703,"\"))</f>
        <v/>
      </c>
      <c r="K703" t="str">
        <f>IFERROR(SEARCH(MAIN!$C$3,J703,1),"")</f>
        <v/>
      </c>
    </row>
    <row r="704" spans="2:11">
      <c r="B704" t="str">
        <v>WS433-DI-14|n/a|5\WS433-DIS</v>
      </c>
      <c r="C704" t="str">
        <f t="shared" si="13"/>
        <v>WS433-DI-14|n/a|5\WS433-DIS</v>
      </c>
      <c r="E704" t="str" cm="1">
        <f t="array" ref="E704">IF(D704="","",_xlfn.TEXTSPLIT(D704,"|"))</f>
        <v/>
      </c>
      <c r="H704" t="str" cm="1">
        <f t="array" ref="H704">IF(G704="","",_xlfn.TEXTSPLIT(G704,"\"))</f>
        <v/>
      </c>
      <c r="K704" t="str">
        <f>IFERROR(SEARCH(MAIN!$C$3,J704,1),"")</f>
        <v/>
      </c>
    </row>
    <row r="705" spans="2:11">
      <c r="B705" t="str">
        <v>WS433-DI-14|n/a|5\WS433-DIC</v>
      </c>
      <c r="C705" t="str">
        <f t="shared" si="13"/>
        <v>WS433-DI-14|n/a|5\WS433-DIC</v>
      </c>
      <c r="E705" t="str" cm="1">
        <f t="array" ref="E705">IF(D705="","",_xlfn.TEXTSPLIT(D705,"|"))</f>
        <v/>
      </c>
      <c r="H705" t="str" cm="1">
        <f t="array" ref="H705">IF(G705="","",_xlfn.TEXTSPLIT(G705,"\"))</f>
        <v/>
      </c>
      <c r="K705" t="str">
        <f>IFERROR(SEARCH(MAIN!$C$3,J705,1),"")</f>
        <v/>
      </c>
    </row>
    <row r="706" spans="2:11">
      <c r="B706" t="str">
        <v>WS433-RL-14|n/a|5\WS433-RL</v>
      </c>
      <c r="C706" t="str">
        <f t="shared" si="13"/>
        <v>WS433-RL-14|n/a|5\WS433-RL</v>
      </c>
      <c r="E706" t="str" cm="1">
        <f t="array" ref="E706">IF(D706="","",_xlfn.TEXTSPLIT(D706,"|"))</f>
        <v/>
      </c>
      <c r="H706" t="str" cm="1">
        <f t="array" ref="H706">IF(G706="","",_xlfn.TEXTSPLIT(G706,"\"))</f>
        <v/>
      </c>
      <c r="K706" t="str">
        <f>IFERROR(SEARCH(MAIN!$C$3,J706,1),"")</f>
        <v/>
      </c>
    </row>
    <row r="707" spans="2:11">
      <c r="B707" t="str">
        <v>WS433-O2-02|n/a|6\WS433-O2</v>
      </c>
      <c r="C707" t="str">
        <f t="shared" si="13"/>
        <v>WS433-O2-02|n/a|6\WS433-O2</v>
      </c>
      <c r="E707" t="str" cm="1">
        <f t="array" ref="E707">IF(D707="","",_xlfn.TEXTSPLIT(D707,"|"))</f>
        <v/>
      </c>
      <c r="H707" t="str" cm="1">
        <f t="array" ref="H707">IF(G707="","",_xlfn.TEXTSPLIT(G707,"\"))</f>
        <v/>
      </c>
      <c r="K707" t="str">
        <f>IFERROR(SEARCH(MAIN!$C$3,J707,1),"")</f>
        <v/>
      </c>
    </row>
    <row r="708" spans="2:11">
      <c r="B708" t="str">
        <v/>
      </c>
      <c r="C708" t="str">
        <f t="shared" si="13"/>
        <v/>
      </c>
      <c r="E708" t="str" cm="1">
        <f t="array" ref="E708">IF(D708="","",_xlfn.TEXTSPLIT(D708,"|"))</f>
        <v/>
      </c>
      <c r="H708" t="str" cm="1">
        <f t="array" ref="H708">IF(G708="","",_xlfn.TEXTSPLIT(G708,"\"))</f>
        <v/>
      </c>
      <c r="K708" t="str">
        <f>IFERROR(SEARCH(MAIN!$C$3,J708,1),"")</f>
        <v/>
      </c>
    </row>
    <row r="709" spans="2:11">
      <c r="B709" t="str">
        <v>WS433-AG-02|n/a|7\WS433-AG</v>
      </c>
      <c r="C709" t="str">
        <f t="shared" ref="C709:C772" si="14">IFERROR(B709,"")</f>
        <v>WS433-AG-02|n/a|7\WS433-AG</v>
      </c>
      <c r="E709" t="str" cm="1">
        <f t="array" ref="E709">IF(D709="","",_xlfn.TEXTSPLIT(D709,"|"))</f>
        <v/>
      </c>
      <c r="H709" t="str" cm="1">
        <f t="array" ref="H709">IF(G709="","",_xlfn.TEXTSPLIT(G709,"\"))</f>
        <v/>
      </c>
      <c r="K709" t="str">
        <f>IFERROR(SEARCH(MAIN!$C$3,J709,1),"")</f>
        <v/>
      </c>
    </row>
    <row r="710" spans="2:11">
      <c r="B710" t="str">
        <v/>
      </c>
      <c r="C710" t="str">
        <f t="shared" si="14"/>
        <v/>
      </c>
      <c r="E710" t="str" cm="1">
        <f t="array" ref="E710">IF(D710="","",_xlfn.TEXTSPLIT(D710,"|"))</f>
        <v/>
      </c>
      <c r="H710" t="str" cm="1">
        <f t="array" ref="H710">IF(G710="","",_xlfn.TEXTSPLIT(G710,"\"))</f>
        <v/>
      </c>
      <c r="K710" t="str">
        <f>IFERROR(SEARCH(MAIN!$C$3,J710,1),"")</f>
        <v/>
      </c>
    </row>
    <row r="711" spans="2:11">
      <c r="B711" t="str">
        <v/>
      </c>
      <c r="C711" t="str">
        <f t="shared" si="14"/>
        <v/>
      </c>
      <c r="E711" t="str" cm="1">
        <f t="array" ref="E711">IF(D711="","",_xlfn.TEXTSPLIT(D711,"|"))</f>
        <v/>
      </c>
      <c r="H711" t="str" cm="1">
        <f t="array" ref="H711">IF(G711="","",_xlfn.TEXTSPLIT(G711,"\"))</f>
        <v/>
      </c>
      <c r="K711" t="str">
        <f>IFERROR(SEARCH(MAIN!$C$3,J711,1),"")</f>
        <v/>
      </c>
    </row>
    <row r="712" spans="2:11">
      <c r="B712" t="str">
        <v/>
      </c>
      <c r="C712" t="str">
        <f t="shared" si="14"/>
        <v/>
      </c>
      <c r="E712" t="str" cm="1">
        <f t="array" ref="E712">IF(D712="","",_xlfn.TEXTSPLIT(D712,"|"))</f>
        <v/>
      </c>
      <c r="H712" t="str" cm="1">
        <f t="array" ref="H712">IF(G712="","",_xlfn.TEXTSPLIT(G712,"\"))</f>
        <v/>
      </c>
      <c r="K712" t="str">
        <f>IFERROR(SEARCH(MAIN!$C$3,J712,1),"")</f>
        <v/>
      </c>
    </row>
    <row r="713" spans="2:11">
      <c r="B713" t="str">
        <v/>
      </c>
      <c r="C713" t="str">
        <f t="shared" si="14"/>
        <v/>
      </c>
      <c r="E713" t="str" cm="1">
        <f t="array" ref="E713">IF(D713="","",_xlfn.TEXTSPLIT(D713,"|"))</f>
        <v/>
      </c>
      <c r="H713" t="str" cm="1">
        <f t="array" ref="H713">IF(G713="","",_xlfn.TEXTSPLIT(G713,"\"))</f>
        <v/>
      </c>
      <c r="K713" t="str">
        <f>IFERROR(SEARCH(MAIN!$C$3,J713,1),"")</f>
        <v/>
      </c>
    </row>
    <row r="714" spans="2:11">
      <c r="B714" t="str">
        <v/>
      </c>
      <c r="C714" t="str">
        <f t="shared" si="14"/>
        <v/>
      </c>
      <c r="E714" t="str" cm="1">
        <f t="array" ref="E714">IF(D714="","",_xlfn.TEXTSPLIT(D714,"|"))</f>
        <v/>
      </c>
      <c r="H714" t="str" cm="1">
        <f t="array" ref="H714">IF(G714="","",_xlfn.TEXTSPLIT(G714,"\"))</f>
        <v/>
      </c>
      <c r="K714" t="str">
        <f>IFERROR(SEARCH(MAIN!$C$3,J714,1),"")</f>
        <v/>
      </c>
    </row>
    <row r="715" spans="2:11">
      <c r="B715" t="str">
        <v/>
      </c>
      <c r="C715" t="str">
        <f t="shared" si="14"/>
        <v/>
      </c>
      <c r="E715" t="str" cm="1">
        <f t="array" ref="E715">IF(D715="","",_xlfn.TEXTSPLIT(D715,"|"))</f>
        <v/>
      </c>
      <c r="H715" t="str" cm="1">
        <f t="array" ref="H715">IF(G715="","",_xlfn.TEXTSPLIT(G715,"\"))</f>
        <v/>
      </c>
      <c r="K715" t="str">
        <f>IFERROR(SEARCH(MAIN!$C$3,J715,1),"")</f>
        <v/>
      </c>
    </row>
    <row r="716" spans="2:11">
      <c r="B716" t="str">
        <v/>
      </c>
      <c r="C716" t="str">
        <f t="shared" si="14"/>
        <v/>
      </c>
      <c r="E716" t="str" cm="1">
        <f t="array" ref="E716">IF(D716="","",_xlfn.TEXTSPLIT(D716,"|"))</f>
        <v/>
      </c>
      <c r="H716" t="str" cm="1">
        <f t="array" ref="H716">IF(G716="","",_xlfn.TEXTSPLIT(G716,"\"))</f>
        <v/>
      </c>
      <c r="K716" t="str">
        <f>IFERROR(SEARCH(MAIN!$C$3,J716,1),"")</f>
        <v/>
      </c>
    </row>
    <row r="717" spans="2:11">
      <c r="B717" t="str">
        <v/>
      </c>
      <c r="C717" t="str">
        <f t="shared" si="14"/>
        <v/>
      </c>
      <c r="E717" t="str" cm="1">
        <f t="array" ref="E717">IF(D717="","",_xlfn.TEXTSPLIT(D717,"|"))</f>
        <v/>
      </c>
      <c r="H717" t="str" cm="1">
        <f t="array" ref="H717">IF(G717="","",_xlfn.TEXTSPLIT(G717,"\"))</f>
        <v/>
      </c>
      <c r="K717" t="str">
        <f>IFERROR(SEARCH(MAIN!$C$3,J717,1),"")</f>
        <v/>
      </c>
    </row>
    <row r="718" spans="2:11">
      <c r="B718" t="str">
        <v/>
      </c>
      <c r="C718" t="str">
        <f t="shared" si="14"/>
        <v/>
      </c>
      <c r="E718" t="str" cm="1">
        <f t="array" ref="E718">IF(D718="","",_xlfn.TEXTSPLIT(D718,"|"))</f>
        <v/>
      </c>
      <c r="H718" t="str" cm="1">
        <f t="array" ref="H718">IF(G718="","",_xlfn.TEXTSPLIT(G718,"\"))</f>
        <v/>
      </c>
      <c r="K718" t="str">
        <f>IFERROR(SEARCH(MAIN!$C$3,J718,1),"")</f>
        <v/>
      </c>
    </row>
    <row r="719" spans="2:11">
      <c r="B719" t="str">
        <v/>
      </c>
      <c r="C719" t="str">
        <f t="shared" si="14"/>
        <v/>
      </c>
      <c r="E719" t="str" cm="1">
        <f t="array" ref="E719">IF(D719="","",_xlfn.TEXTSPLIT(D719,"|"))</f>
        <v/>
      </c>
      <c r="H719" t="str" cm="1">
        <f t="array" ref="H719">IF(G719="","",_xlfn.TEXTSPLIT(G719,"\"))</f>
        <v/>
      </c>
      <c r="K719" t="str">
        <f>IFERROR(SEARCH(MAIN!$C$3,J719,1),"")</f>
        <v/>
      </c>
    </row>
    <row r="720" spans="2:11">
      <c r="B720" t="str">
        <v/>
      </c>
      <c r="C720" t="str">
        <f t="shared" si="14"/>
        <v/>
      </c>
      <c r="E720" t="str" cm="1">
        <f t="array" ref="E720">IF(D720="","",_xlfn.TEXTSPLIT(D720,"|"))</f>
        <v/>
      </c>
      <c r="H720" t="str" cm="1">
        <f t="array" ref="H720">IF(G720="","",_xlfn.TEXTSPLIT(G720,"\"))</f>
        <v/>
      </c>
      <c r="K720" t="str">
        <f>IFERROR(SEARCH(MAIN!$C$3,J720,1),"")</f>
        <v/>
      </c>
    </row>
    <row r="721" spans="2:11">
      <c r="B721" t="str">
        <v/>
      </c>
      <c r="C721" t="str">
        <f t="shared" si="14"/>
        <v/>
      </c>
      <c r="E721" t="str" cm="1">
        <f t="array" ref="E721">IF(D721="","",_xlfn.TEXTSPLIT(D721,"|"))</f>
        <v/>
      </c>
      <c r="H721" t="str" cm="1">
        <f t="array" ref="H721">IF(G721="","",_xlfn.TEXTSPLIT(G721,"\"))</f>
        <v/>
      </c>
      <c r="K721" t="str">
        <f>IFERROR(SEARCH(MAIN!$C$3,J721,1),"")</f>
        <v/>
      </c>
    </row>
    <row r="722" spans="2:11">
      <c r="B722" t="str">
        <v/>
      </c>
      <c r="C722" t="str">
        <f t="shared" si="14"/>
        <v/>
      </c>
      <c r="E722" t="str" cm="1">
        <f t="array" ref="E722">IF(D722="","",_xlfn.TEXTSPLIT(D722,"|"))</f>
        <v/>
      </c>
      <c r="H722" t="str" cm="1">
        <f t="array" ref="H722">IF(G722="","",_xlfn.TEXTSPLIT(G722,"\"))</f>
        <v/>
      </c>
      <c r="K722" t="str">
        <f>IFERROR(SEARCH(MAIN!$C$3,J722,1),"")</f>
        <v/>
      </c>
    </row>
    <row r="723" spans="2:11">
      <c r="B723" t="str">
        <v>WS433-ATH-15|2|7\WS433-ATH</v>
      </c>
      <c r="C723" t="str">
        <f t="shared" si="14"/>
        <v>WS433-ATH-15|2|7\WS433-ATH</v>
      </c>
      <c r="E723" t="str" cm="1">
        <f t="array" ref="E723">IF(D723="","",_xlfn.TEXTSPLIT(D723,"|"))</f>
        <v/>
      </c>
      <c r="H723" t="str" cm="1">
        <f t="array" ref="H723">IF(G723="","",_xlfn.TEXTSPLIT(G723,"\"))</f>
        <v/>
      </c>
      <c r="K723" t="str">
        <f>IFERROR(SEARCH(MAIN!$C$3,J723,1),"")</f>
        <v/>
      </c>
    </row>
    <row r="724" spans="2:11">
      <c r="B724" t="str">
        <v>WS433-ATE-01|2|7\WS433-ATE</v>
      </c>
      <c r="C724" t="str">
        <f t="shared" si="14"/>
        <v>WS433-ATE-01|2|7\WS433-ATE</v>
      </c>
      <c r="E724" t="str" cm="1">
        <f t="array" ref="E724">IF(D724="","",_xlfn.TEXTSPLIT(D724,"|"))</f>
        <v/>
      </c>
      <c r="H724" t="str" cm="1">
        <f t="array" ref="H724">IF(G724="","",_xlfn.TEXTSPLIT(G724,"\"))</f>
        <v/>
      </c>
      <c r="K724" t="str">
        <f>IFERROR(SEARCH(MAIN!$C$3,J724,1),"")</f>
        <v/>
      </c>
    </row>
    <row r="725" spans="2:11">
      <c r="B725" t="str">
        <v/>
      </c>
      <c r="C725" t="str">
        <f t="shared" si="14"/>
        <v/>
      </c>
      <c r="E725" t="str" cm="1">
        <f t="array" ref="E725">IF(D725="","",_xlfn.TEXTSPLIT(D725,"|"))</f>
        <v/>
      </c>
      <c r="H725" t="str" cm="1">
        <f t="array" ref="H725">IF(G725="","",_xlfn.TEXTSPLIT(G725,"\"))</f>
        <v/>
      </c>
      <c r="K725" t="str">
        <f>IFERROR(SEARCH(MAIN!$C$3,J725,1),"")</f>
        <v/>
      </c>
    </row>
    <row r="726" spans="2:11">
      <c r="B726" t="str">
        <v>WS433-SMT-01|2|8\WS433-SMT</v>
      </c>
      <c r="C726" t="str">
        <f t="shared" si="14"/>
        <v>WS433-SMT-01|2|8\WS433-SMT</v>
      </c>
      <c r="E726" t="str" cm="1">
        <f t="array" ref="E726">IF(D726="","",_xlfn.TEXTSPLIT(D726,"|"))</f>
        <v/>
      </c>
      <c r="H726" t="str" cm="1">
        <f t="array" ref="H726">IF(G726="","",_xlfn.TEXTSPLIT(G726,"\"))</f>
        <v/>
      </c>
      <c r="K726" t="str">
        <f>IFERROR(SEARCH(MAIN!$C$3,J726,1),"")</f>
        <v/>
      </c>
    </row>
    <row r="727" spans="2:11">
      <c r="B727" t="str">
        <v/>
      </c>
      <c r="C727" t="str">
        <f t="shared" si="14"/>
        <v/>
      </c>
      <c r="E727" t="str" cm="1">
        <f t="array" ref="E727">IF(D727="","",_xlfn.TEXTSPLIT(D727,"|"))</f>
        <v/>
      </c>
      <c r="H727" t="str" cm="1">
        <f t="array" ref="H727">IF(G727="","",_xlfn.TEXTSPLIT(G727,"\"))</f>
        <v/>
      </c>
      <c r="K727" t="str">
        <f>IFERROR(SEARCH(MAIN!$C$3,J727,1),"")</f>
        <v/>
      </c>
    </row>
    <row r="728" spans="2:11">
      <c r="B728" t="str">
        <v/>
      </c>
      <c r="C728" t="str">
        <f t="shared" si="14"/>
        <v/>
      </c>
      <c r="E728" t="str" cm="1">
        <f t="array" ref="E728">IF(D728="","",_xlfn.TEXTSPLIT(D728,"|"))</f>
        <v/>
      </c>
      <c r="H728" t="str" cm="1">
        <f t="array" ref="H728">IF(G728="","",_xlfn.TEXTSPLIT(G728,"\"))</f>
        <v/>
      </c>
      <c r="K728" t="str">
        <f>IFERROR(SEARCH(MAIN!$C$3,J728,1),"")</f>
        <v/>
      </c>
    </row>
    <row r="729" spans="2:11">
      <c r="B729" t="str">
        <v/>
      </c>
      <c r="C729" t="str">
        <f t="shared" si="14"/>
        <v/>
      </c>
      <c r="E729" t="str" cm="1">
        <f t="array" ref="E729">IF(D729="","",_xlfn.TEXTSPLIT(D729,"|"))</f>
        <v/>
      </c>
      <c r="H729" t="str" cm="1">
        <f t="array" ref="H729">IF(G729="","",_xlfn.TEXTSPLIT(G729,"\"))</f>
        <v/>
      </c>
      <c r="K729" t="str">
        <f>IFERROR(SEARCH(MAIN!$C$3,J729,1),"")</f>
        <v/>
      </c>
    </row>
    <row r="730" spans="2:11">
      <c r="B730" t="str">
        <v/>
      </c>
      <c r="C730" t="str">
        <f t="shared" si="14"/>
        <v/>
      </c>
      <c r="E730" t="str" cm="1">
        <f t="array" ref="E730">IF(D730="","",_xlfn.TEXTSPLIT(D730,"|"))</f>
        <v/>
      </c>
      <c r="H730" t="str" cm="1">
        <f t="array" ref="H730">IF(G730="","",_xlfn.TEXTSPLIT(G730,"\"))</f>
        <v/>
      </c>
      <c r="K730" t="str">
        <f>IFERROR(SEARCH(MAIN!$C$3,J730,1),"")</f>
        <v/>
      </c>
    </row>
    <row r="731" spans="2:11">
      <c r="B731" t="str">
        <v/>
      </c>
      <c r="C731" t="str">
        <f t="shared" si="14"/>
        <v/>
      </c>
      <c r="E731" t="str" cm="1">
        <f t="array" ref="E731">IF(D731="","",_xlfn.TEXTSPLIT(D731,"|"))</f>
        <v/>
      </c>
      <c r="H731" t="str" cm="1">
        <f t="array" ref="H731">IF(G731="","",_xlfn.TEXTSPLIT(G731,"\"))</f>
        <v/>
      </c>
      <c r="K731" t="str">
        <f>IFERROR(SEARCH(MAIN!$C$3,J731,1),"")</f>
        <v/>
      </c>
    </row>
    <row r="732" spans="2:11">
      <c r="B732" t="str">
        <v/>
      </c>
      <c r="C732" t="str">
        <f t="shared" si="14"/>
        <v/>
      </c>
      <c r="E732" t="str" cm="1">
        <f t="array" ref="E732">IF(D732="","",_xlfn.TEXTSPLIT(D732,"|"))</f>
        <v/>
      </c>
      <c r="H732" t="str" cm="1">
        <f t="array" ref="H732">IF(G732="","",_xlfn.TEXTSPLIT(G732,"\"))</f>
        <v/>
      </c>
      <c r="K732" t="str">
        <f>IFERROR(SEARCH(MAIN!$C$3,J732,1),"")</f>
        <v/>
      </c>
    </row>
    <row r="733" spans="2:11">
      <c r="B733" t="str">
        <v/>
      </c>
      <c r="C733" t="str">
        <f t="shared" si="14"/>
        <v/>
      </c>
      <c r="E733" t="str" cm="1">
        <f t="array" ref="E733">IF(D733="","",_xlfn.TEXTSPLIT(D733,"|"))</f>
        <v/>
      </c>
      <c r="H733" t="str" cm="1">
        <f t="array" ref="H733">IF(G733="","",_xlfn.TEXTSPLIT(G733,"\"))</f>
        <v/>
      </c>
      <c r="K733" t="str">
        <f>IFERROR(SEARCH(MAIN!$C$3,J733,1),"")</f>
        <v/>
      </c>
    </row>
    <row r="734" spans="2:11">
      <c r="B734" t="str">
        <v/>
      </c>
      <c r="C734" t="str">
        <f t="shared" si="14"/>
        <v/>
      </c>
      <c r="E734" t="str" cm="1">
        <f t="array" ref="E734">IF(D734="","",_xlfn.TEXTSPLIT(D734,"|"))</f>
        <v/>
      </c>
      <c r="H734" t="str" cm="1">
        <f t="array" ref="H734">IF(G734="","",_xlfn.TEXTSPLIT(G734,"\"))</f>
        <v/>
      </c>
      <c r="K734" t="str">
        <f>IFERROR(SEARCH(MAIN!$C$3,J734,1),"")</f>
        <v/>
      </c>
    </row>
    <row r="735" spans="2:11">
      <c r="B735" t="str">
        <v/>
      </c>
      <c r="C735" t="str">
        <f t="shared" si="14"/>
        <v/>
      </c>
      <c r="E735" t="str" cm="1">
        <f t="array" ref="E735">IF(D735="","",_xlfn.TEXTSPLIT(D735,"|"))</f>
        <v/>
      </c>
      <c r="H735" t="str" cm="1">
        <f t="array" ref="H735">IF(G735="","",_xlfn.TEXTSPLIT(G735,"\"))</f>
        <v/>
      </c>
      <c r="K735" t="str">
        <f>IFERROR(SEARCH(MAIN!$C$3,J735,1),"")</f>
        <v/>
      </c>
    </row>
    <row r="736" spans="2:11">
      <c r="B736" t="str">
        <v/>
      </c>
      <c r="C736" t="str">
        <f t="shared" si="14"/>
        <v/>
      </c>
      <c r="E736" t="str" cm="1">
        <f t="array" ref="E736">IF(D736="","",_xlfn.TEXTSPLIT(D736,"|"))</f>
        <v/>
      </c>
      <c r="H736" t="str" cm="1">
        <f t="array" ref="H736">IF(G736="","",_xlfn.TEXTSPLIT(G736,"\"))</f>
        <v/>
      </c>
      <c r="K736" t="str">
        <f>IFERROR(SEARCH(MAIN!$C$3,J736,1),"")</f>
        <v/>
      </c>
    </row>
    <row r="737" spans="2:11">
      <c r="B737" t="str">
        <v/>
      </c>
      <c r="C737" t="str">
        <f t="shared" si="14"/>
        <v/>
      </c>
      <c r="E737" t="str" cm="1">
        <f t="array" ref="E737">IF(D737="","",_xlfn.TEXTSPLIT(D737,"|"))</f>
        <v/>
      </c>
      <c r="H737" t="str" cm="1">
        <f t="array" ref="H737">IF(G737="","",_xlfn.TEXTSPLIT(G737,"\"))</f>
        <v/>
      </c>
      <c r="K737" t="str">
        <f>IFERROR(SEARCH(MAIN!$C$3,J737,1),"")</f>
        <v/>
      </c>
    </row>
    <row r="738" spans="2:11">
      <c r="B738" t="str">
        <v/>
      </c>
      <c r="C738" t="str">
        <f t="shared" si="14"/>
        <v/>
      </c>
      <c r="E738" t="str" cm="1">
        <f t="array" ref="E738">IF(D738="","",_xlfn.TEXTSPLIT(D738,"|"))</f>
        <v/>
      </c>
      <c r="H738" t="str" cm="1">
        <f t="array" ref="H738">IF(G738="","",_xlfn.TEXTSPLIT(G738,"\"))</f>
        <v/>
      </c>
      <c r="K738" t="str">
        <f>IFERROR(SEARCH(MAIN!$C$3,J738,1),"")</f>
        <v/>
      </c>
    </row>
    <row r="739" spans="2:11">
      <c r="B739" t="str">
        <v/>
      </c>
      <c r="C739" t="str">
        <f t="shared" si="14"/>
        <v/>
      </c>
      <c r="E739" t="str" cm="1">
        <f t="array" ref="E739">IF(D739="","",_xlfn.TEXTSPLIT(D739,"|"))</f>
        <v/>
      </c>
      <c r="H739" t="str" cm="1">
        <f t="array" ref="H739">IF(G739="","",_xlfn.TEXTSPLIT(G739,"\"))</f>
        <v/>
      </c>
      <c r="K739" t="str">
        <f>IFERROR(SEARCH(MAIN!$C$3,J739,1),"")</f>
        <v/>
      </c>
    </row>
    <row r="740" spans="2:11">
      <c r="B740" t="str">
        <v/>
      </c>
      <c r="C740" t="str">
        <f t="shared" si="14"/>
        <v/>
      </c>
      <c r="E740" t="str" cm="1">
        <f t="array" ref="E740">IF(D740="","",_xlfn.TEXTSPLIT(D740,"|"))</f>
        <v/>
      </c>
      <c r="H740" t="str" cm="1">
        <f t="array" ref="H740">IF(G740="","",_xlfn.TEXTSPLIT(G740,"\"))</f>
        <v/>
      </c>
      <c r="K740" t="str">
        <f>IFERROR(SEARCH(MAIN!$C$3,J740,1),"")</f>
        <v/>
      </c>
    </row>
    <row r="741" spans="2:11">
      <c r="B741" t="str">
        <v/>
      </c>
      <c r="C741" t="str">
        <f t="shared" si="14"/>
        <v/>
      </c>
      <c r="E741" t="str" cm="1">
        <f t="array" ref="E741">IF(D741="","",_xlfn.TEXTSPLIT(D741,"|"))</f>
        <v/>
      </c>
      <c r="H741" t="str" cm="1">
        <f t="array" ref="H741">IF(G741="","",_xlfn.TEXTSPLIT(G741,"\"))</f>
        <v/>
      </c>
      <c r="K741" t="str">
        <f>IFERROR(SEARCH(MAIN!$C$3,J741,1),"")</f>
        <v/>
      </c>
    </row>
    <row r="742" spans="2:11">
      <c r="B742" t="str">
        <v/>
      </c>
      <c r="C742" t="str">
        <f t="shared" si="14"/>
        <v/>
      </c>
      <c r="E742" t="str" cm="1">
        <f t="array" ref="E742">IF(D742="","",_xlfn.TEXTSPLIT(D742,"|"))</f>
        <v/>
      </c>
      <c r="H742" t="str" cm="1">
        <f t="array" ref="H742">IF(G742="","",_xlfn.TEXTSPLIT(G742,"\"))</f>
        <v/>
      </c>
      <c r="K742" t="str">
        <f>IFERROR(SEARCH(MAIN!$C$3,J742,1),"")</f>
        <v/>
      </c>
    </row>
    <row r="743" spans="2:11">
      <c r="B743" t="str">
        <v/>
      </c>
      <c r="C743" t="str">
        <f t="shared" si="14"/>
        <v/>
      </c>
      <c r="E743" t="str" cm="1">
        <f t="array" ref="E743">IF(D743="","",_xlfn.TEXTSPLIT(D743,"|"))</f>
        <v/>
      </c>
      <c r="H743" t="str" cm="1">
        <f t="array" ref="H743">IF(G743="","",_xlfn.TEXTSPLIT(G743,"\"))</f>
        <v/>
      </c>
      <c r="K743" t="str">
        <f>IFERROR(SEARCH(MAIN!$C$3,J743,1),"")</f>
        <v/>
      </c>
    </row>
    <row r="744" spans="2:11">
      <c r="B744" t="str">
        <v/>
      </c>
      <c r="C744" t="str">
        <f t="shared" si="14"/>
        <v/>
      </c>
      <c r="E744" t="str" cm="1">
        <f t="array" ref="E744">IF(D744="","",_xlfn.TEXTSPLIT(D744,"|"))</f>
        <v/>
      </c>
      <c r="H744" t="str" cm="1">
        <f t="array" ref="H744">IF(G744="","",_xlfn.TEXTSPLIT(G744,"\"))</f>
        <v/>
      </c>
      <c r="K744" t="str">
        <f>IFERROR(SEARCH(MAIN!$C$3,J744,1),"")</f>
        <v/>
      </c>
    </row>
    <row r="745" spans="2:11">
      <c r="B745" t="str">
        <v/>
      </c>
      <c r="C745" t="str">
        <f t="shared" si="14"/>
        <v/>
      </c>
      <c r="E745" t="str" cm="1">
        <f t="array" ref="E745">IF(D745="","",_xlfn.TEXTSPLIT(D745,"|"))</f>
        <v/>
      </c>
      <c r="H745" t="str" cm="1">
        <f t="array" ref="H745">IF(G745="","",_xlfn.TEXTSPLIT(G745,"\"))</f>
        <v/>
      </c>
      <c r="K745" t="str">
        <f>IFERROR(SEARCH(MAIN!$C$3,J745,1),"")</f>
        <v/>
      </c>
    </row>
    <row r="746" spans="2:11">
      <c r="B746" t="str">
        <v/>
      </c>
      <c r="C746" t="str">
        <f t="shared" si="14"/>
        <v/>
      </c>
      <c r="E746" t="str" cm="1">
        <f t="array" ref="E746">IF(D746="","",_xlfn.TEXTSPLIT(D746,"|"))</f>
        <v/>
      </c>
      <c r="H746" t="str" cm="1">
        <f t="array" ref="H746">IF(G746="","",_xlfn.TEXTSPLIT(G746,"\"))</f>
        <v/>
      </c>
      <c r="K746" t="str">
        <f>IFERROR(SEARCH(MAIN!$C$3,J746,1),"")</f>
        <v/>
      </c>
    </row>
    <row r="747" spans="2:11">
      <c r="B747" t="str">
        <v/>
      </c>
      <c r="C747" t="str">
        <f t="shared" si="14"/>
        <v/>
      </c>
      <c r="E747" t="str" cm="1">
        <f t="array" ref="E747">IF(D747="","",_xlfn.TEXTSPLIT(D747,"|"))</f>
        <v/>
      </c>
      <c r="H747" t="str" cm="1">
        <f t="array" ref="H747">IF(G747="","",_xlfn.TEXTSPLIT(G747,"\"))</f>
        <v/>
      </c>
      <c r="K747" t="str">
        <f>IFERROR(SEARCH(MAIN!$C$3,J747,1),"")</f>
        <v/>
      </c>
    </row>
    <row r="748" spans="2:11">
      <c r="B748" t="str">
        <v/>
      </c>
      <c r="C748" t="str">
        <f t="shared" si="14"/>
        <v/>
      </c>
      <c r="E748" t="str" cm="1">
        <f t="array" ref="E748">IF(D748="","",_xlfn.TEXTSPLIT(D748,"|"))</f>
        <v/>
      </c>
      <c r="H748" t="str" cm="1">
        <f t="array" ref="H748">IF(G748="","",_xlfn.TEXTSPLIT(G748,"\"))</f>
        <v/>
      </c>
      <c r="K748" t="str">
        <f>IFERROR(SEARCH(MAIN!$C$3,J748,1),"")</f>
        <v/>
      </c>
    </row>
    <row r="749" spans="2:11">
      <c r="B749" t="str">
        <v/>
      </c>
      <c r="C749" t="str">
        <f t="shared" si="14"/>
        <v/>
      </c>
      <c r="E749" t="str" cm="1">
        <f t="array" ref="E749">IF(D749="","",_xlfn.TEXTSPLIT(D749,"|"))</f>
        <v/>
      </c>
      <c r="H749" t="str" cm="1">
        <f t="array" ref="H749">IF(G749="","",_xlfn.TEXTSPLIT(G749,"\"))</f>
        <v/>
      </c>
      <c r="K749" t="str">
        <f>IFERROR(SEARCH(MAIN!$C$3,J749,1),"")</f>
        <v/>
      </c>
    </row>
    <row r="750" spans="2:11">
      <c r="B750" t="str">
        <v/>
      </c>
      <c r="C750" t="str">
        <f t="shared" si="14"/>
        <v/>
      </c>
      <c r="E750" t="str" cm="1">
        <f t="array" ref="E750">IF(D750="","",_xlfn.TEXTSPLIT(D750,"|"))</f>
        <v/>
      </c>
      <c r="H750" t="str" cm="1">
        <f t="array" ref="H750">IF(G750="","",_xlfn.TEXTSPLIT(G750,"\"))</f>
        <v/>
      </c>
      <c r="K750" t="str">
        <f>IFERROR(SEARCH(MAIN!$C$3,J750,1),"")</f>
        <v/>
      </c>
    </row>
    <row r="751" spans="2:11">
      <c r="B751" t="str">
        <v/>
      </c>
      <c r="C751" t="str">
        <f t="shared" si="14"/>
        <v/>
      </c>
      <c r="E751" t="str" cm="1">
        <f t="array" ref="E751">IF(D751="","",_xlfn.TEXTSPLIT(D751,"|"))</f>
        <v/>
      </c>
      <c r="H751" t="str" cm="1">
        <f t="array" ref="H751">IF(G751="","",_xlfn.TEXTSPLIT(G751,"\"))</f>
        <v/>
      </c>
      <c r="K751" t="str">
        <f>IFERROR(SEARCH(MAIN!$C$3,J751,1),"")</f>
        <v/>
      </c>
    </row>
    <row r="752" spans="2:11">
      <c r="B752" t="str">
        <v/>
      </c>
      <c r="C752" t="str">
        <f t="shared" si="14"/>
        <v/>
      </c>
      <c r="E752" t="str" cm="1">
        <f t="array" ref="E752">IF(D752="","",_xlfn.TEXTSPLIT(D752,"|"))</f>
        <v/>
      </c>
      <c r="H752" t="str" cm="1">
        <f t="array" ref="H752">IF(G752="","",_xlfn.TEXTSPLIT(G752,"\"))</f>
        <v/>
      </c>
      <c r="K752" t="str">
        <f>IFERROR(SEARCH(MAIN!$C$3,J752,1),"")</f>
        <v/>
      </c>
    </row>
    <row r="753" spans="2:11">
      <c r="B753" t="str">
        <v/>
      </c>
      <c r="C753" t="str">
        <f t="shared" si="14"/>
        <v/>
      </c>
      <c r="E753" t="str" cm="1">
        <f t="array" ref="E753">IF(D753="","",_xlfn.TEXTSPLIT(D753,"|"))</f>
        <v/>
      </c>
      <c r="H753" t="str" cm="1">
        <f t="array" ref="H753">IF(G753="","",_xlfn.TEXTSPLIT(G753,"\"))</f>
        <v/>
      </c>
      <c r="K753" t="str">
        <f>IFERROR(SEARCH(MAIN!$C$3,J753,1),"")</f>
        <v/>
      </c>
    </row>
    <row r="754" spans="2:11">
      <c r="B754" t="str">
        <v/>
      </c>
      <c r="C754" t="str">
        <f t="shared" si="14"/>
        <v/>
      </c>
      <c r="E754" t="str" cm="1">
        <f t="array" ref="E754">IF(D754="","",_xlfn.TEXTSPLIT(D754,"|"))</f>
        <v/>
      </c>
      <c r="H754" t="str" cm="1">
        <f t="array" ref="H754">IF(G754="","",_xlfn.TEXTSPLIT(G754,"\"))</f>
        <v/>
      </c>
      <c r="K754" t="str">
        <f>IFERROR(SEARCH(MAIN!$C$3,J754,1),"")</f>
        <v/>
      </c>
    </row>
    <row r="755" spans="2:11">
      <c r="B755" t="str">
        <v/>
      </c>
      <c r="C755" t="str">
        <f t="shared" si="14"/>
        <v/>
      </c>
      <c r="E755" t="str" cm="1">
        <f t="array" ref="E755">IF(D755="","",_xlfn.TEXTSPLIT(D755,"|"))</f>
        <v/>
      </c>
      <c r="H755" t="str" cm="1">
        <f t="array" ref="H755">IF(G755="","",_xlfn.TEXTSPLIT(G755,"\"))</f>
        <v/>
      </c>
      <c r="K755" t="str">
        <f>IFERROR(SEARCH(MAIN!$C$3,J755,1),"")</f>
        <v/>
      </c>
    </row>
    <row r="756" spans="2:11">
      <c r="B756" t="str">
        <v/>
      </c>
      <c r="C756" t="str">
        <f t="shared" si="14"/>
        <v/>
      </c>
      <c r="E756" t="str" cm="1">
        <f t="array" ref="E756">IF(D756="","",_xlfn.TEXTSPLIT(D756,"|"))</f>
        <v/>
      </c>
      <c r="H756" t="str" cm="1">
        <f t="array" ref="H756">IF(G756="","",_xlfn.TEXTSPLIT(G756,"\"))</f>
        <v/>
      </c>
      <c r="K756" t="str">
        <f>IFERROR(SEARCH(MAIN!$C$3,J756,1),"")</f>
        <v/>
      </c>
    </row>
    <row r="757" spans="2:11">
      <c r="B757" t="str">
        <v/>
      </c>
      <c r="C757" t="str">
        <f t="shared" si="14"/>
        <v/>
      </c>
      <c r="E757" t="str" cm="1">
        <f t="array" ref="E757">IF(D757="","",_xlfn.TEXTSPLIT(D757,"|"))</f>
        <v/>
      </c>
      <c r="H757" t="str" cm="1">
        <f t="array" ref="H757">IF(G757="","",_xlfn.TEXTSPLIT(G757,"\"))</f>
        <v/>
      </c>
      <c r="K757" t="str">
        <f>IFERROR(SEARCH(MAIN!$C$3,J757,1),"")</f>
        <v/>
      </c>
    </row>
    <row r="758" spans="2:11">
      <c r="B758" t="str">
        <v/>
      </c>
      <c r="C758" t="str">
        <f t="shared" si="14"/>
        <v/>
      </c>
      <c r="E758" t="str" cm="1">
        <f t="array" ref="E758">IF(D758="","",_xlfn.TEXTSPLIT(D758,"|"))</f>
        <v/>
      </c>
      <c r="H758" t="str" cm="1">
        <f t="array" ref="H758">IF(G758="","",_xlfn.TEXTSPLIT(G758,"\"))</f>
        <v/>
      </c>
      <c r="K758" t="str">
        <f>IFERROR(SEARCH(MAIN!$C$3,J758,1),"")</f>
        <v/>
      </c>
    </row>
    <row r="759" spans="2:11">
      <c r="B759" t="str">
        <v/>
      </c>
      <c r="C759" t="str">
        <f t="shared" si="14"/>
        <v/>
      </c>
      <c r="E759" t="str" cm="1">
        <f t="array" ref="E759">IF(D759="","",_xlfn.TEXTSPLIT(D759,"|"))</f>
        <v/>
      </c>
      <c r="H759" t="str" cm="1">
        <f t="array" ref="H759">IF(G759="","",_xlfn.TEXTSPLIT(G759,"\"))</f>
        <v/>
      </c>
      <c r="K759" t="str">
        <f>IFERROR(SEARCH(MAIN!$C$3,J759,1),"")</f>
        <v/>
      </c>
    </row>
    <row r="760" spans="2:11">
      <c r="B760" t="str">
        <v/>
      </c>
      <c r="C760" t="str">
        <f t="shared" si="14"/>
        <v/>
      </c>
      <c r="E760" t="str" cm="1">
        <f t="array" ref="E760">IF(D760="","",_xlfn.TEXTSPLIT(D760,"|"))</f>
        <v/>
      </c>
      <c r="H760" t="str" cm="1">
        <f t="array" ref="H760">IF(G760="","",_xlfn.TEXTSPLIT(G760,"\"))</f>
        <v/>
      </c>
      <c r="K760" t="str">
        <f>IFERROR(SEARCH(MAIN!$C$3,J760,1),"")</f>
        <v/>
      </c>
    </row>
    <row r="761" spans="2:11">
      <c r="B761" t="str">
        <v/>
      </c>
      <c r="C761" t="str">
        <f t="shared" si="14"/>
        <v/>
      </c>
      <c r="E761" t="str" cm="1">
        <f t="array" ref="E761">IF(D761="","",_xlfn.TEXTSPLIT(D761,"|"))</f>
        <v/>
      </c>
      <c r="H761" t="str" cm="1">
        <f t="array" ref="H761">IF(G761="","",_xlfn.TEXTSPLIT(G761,"\"))</f>
        <v/>
      </c>
      <c r="K761" t="str">
        <f>IFERROR(SEARCH(MAIN!$C$3,J761,1),"")</f>
        <v/>
      </c>
    </row>
    <row r="762" spans="2:11">
      <c r="B762" t="str">
        <v/>
      </c>
      <c r="C762" t="str">
        <f t="shared" si="14"/>
        <v/>
      </c>
      <c r="E762" t="str" cm="1">
        <f t="array" ref="E762">IF(D762="","",_xlfn.TEXTSPLIT(D762,"|"))</f>
        <v/>
      </c>
      <c r="H762" t="str" cm="1">
        <f t="array" ref="H762">IF(G762="","",_xlfn.TEXTSPLIT(G762,"\"))</f>
        <v/>
      </c>
      <c r="K762" t="str">
        <f>IFERROR(SEARCH(MAIN!$C$3,J762,1),"")</f>
        <v/>
      </c>
    </row>
    <row r="763" spans="2:11">
      <c r="B763" t="str">
        <v/>
      </c>
      <c r="C763" t="str">
        <f t="shared" si="14"/>
        <v/>
      </c>
      <c r="E763" t="str" cm="1">
        <f t="array" ref="E763">IF(D763="","",_xlfn.TEXTSPLIT(D763,"|"))</f>
        <v/>
      </c>
      <c r="H763" t="str" cm="1">
        <f t="array" ref="H763">IF(G763="","",_xlfn.TEXTSPLIT(G763,"\"))</f>
        <v/>
      </c>
      <c r="K763" t="str">
        <f>IFERROR(SEARCH(MAIN!$C$3,J763,1),"")</f>
        <v/>
      </c>
    </row>
    <row r="764" spans="2:11">
      <c r="B764" t="str">
        <v/>
      </c>
      <c r="C764" t="str">
        <f t="shared" si="14"/>
        <v/>
      </c>
      <c r="E764" t="str" cm="1">
        <f t="array" ref="E764">IF(D764="","",_xlfn.TEXTSPLIT(D764,"|"))</f>
        <v/>
      </c>
      <c r="H764" t="str" cm="1">
        <f t="array" ref="H764">IF(G764="","",_xlfn.TEXTSPLIT(G764,"\"))</f>
        <v/>
      </c>
      <c r="K764" t="str">
        <f>IFERROR(SEARCH(MAIN!$C$3,J764,1),"")</f>
        <v/>
      </c>
    </row>
    <row r="765" spans="2:11">
      <c r="B765" t="str">
        <v/>
      </c>
      <c r="C765" t="str">
        <f t="shared" si="14"/>
        <v/>
      </c>
      <c r="E765" t="str" cm="1">
        <f t="array" ref="E765">IF(D765="","",_xlfn.TEXTSPLIT(D765,"|"))</f>
        <v/>
      </c>
      <c r="H765" t="str" cm="1">
        <f t="array" ref="H765">IF(G765="","",_xlfn.TEXTSPLIT(G765,"\"))</f>
        <v/>
      </c>
      <c r="K765" t="str">
        <f>IFERROR(SEARCH(MAIN!$C$3,J765,1),"")</f>
        <v/>
      </c>
    </row>
    <row r="766" spans="2:11">
      <c r="B766" t="str">
        <v/>
      </c>
      <c r="C766" t="str">
        <f t="shared" si="14"/>
        <v/>
      </c>
      <c r="E766" t="str" cm="1">
        <f t="array" ref="E766">IF(D766="","",_xlfn.TEXTSPLIT(D766,"|"))</f>
        <v/>
      </c>
      <c r="H766" t="str" cm="1">
        <f t="array" ref="H766">IF(G766="","",_xlfn.TEXTSPLIT(G766,"\"))</f>
        <v/>
      </c>
      <c r="K766" t="str">
        <f>IFERROR(SEARCH(MAIN!$C$3,J766,1),"")</f>
        <v/>
      </c>
    </row>
    <row r="767" spans="2:11">
      <c r="B767" t="str">
        <v/>
      </c>
      <c r="C767" t="str">
        <f t="shared" si="14"/>
        <v/>
      </c>
      <c r="E767" t="str" cm="1">
        <f t="array" ref="E767">IF(D767="","",_xlfn.TEXTSPLIT(D767,"|"))</f>
        <v/>
      </c>
      <c r="H767" t="str" cm="1">
        <f t="array" ref="H767">IF(G767="","",_xlfn.TEXTSPLIT(G767,"\"))</f>
        <v/>
      </c>
      <c r="K767" t="str">
        <f>IFERROR(SEARCH(MAIN!$C$3,J767,1),"")</f>
        <v/>
      </c>
    </row>
    <row r="768" spans="2:11">
      <c r="B768" t="str">
        <v/>
      </c>
      <c r="C768" t="str">
        <f t="shared" si="14"/>
        <v/>
      </c>
      <c r="E768" t="str" cm="1">
        <f t="array" ref="E768">IF(D768="","",_xlfn.TEXTSPLIT(D768,"|"))</f>
        <v/>
      </c>
      <c r="H768" t="str" cm="1">
        <f t="array" ref="H768">IF(G768="","",_xlfn.TEXTSPLIT(G768,"\"))</f>
        <v/>
      </c>
      <c r="K768" t="str">
        <f>IFERROR(SEARCH(MAIN!$C$3,J768,1),"")</f>
        <v/>
      </c>
    </row>
    <row r="769" spans="2:11">
      <c r="B769" t="str">
        <v/>
      </c>
      <c r="C769" t="str">
        <f t="shared" si="14"/>
        <v/>
      </c>
      <c r="E769" t="str" cm="1">
        <f t="array" ref="E769">IF(D769="","",_xlfn.TEXTSPLIT(D769,"|"))</f>
        <v/>
      </c>
      <c r="H769" t="str" cm="1">
        <f t="array" ref="H769">IF(G769="","",_xlfn.TEXTSPLIT(G769,"\"))</f>
        <v/>
      </c>
      <c r="K769" t="str">
        <f>IFERROR(SEARCH(MAIN!$C$3,J769,1),"")</f>
        <v/>
      </c>
    </row>
    <row r="770" spans="2:11">
      <c r="B770" t="str">
        <v/>
      </c>
      <c r="C770" t="str">
        <f t="shared" si="14"/>
        <v/>
      </c>
      <c r="E770" t="str" cm="1">
        <f t="array" ref="E770">IF(D770="","",_xlfn.TEXTSPLIT(D770,"|"))</f>
        <v/>
      </c>
      <c r="H770" t="str" cm="1">
        <f t="array" ref="H770">IF(G770="","",_xlfn.TEXTSPLIT(G770,"\"))</f>
        <v/>
      </c>
      <c r="K770" t="str">
        <f>IFERROR(SEARCH(MAIN!$C$3,J770,1),"")</f>
        <v/>
      </c>
    </row>
    <row r="771" spans="2:11">
      <c r="B771" t="str">
        <v/>
      </c>
      <c r="C771" t="str">
        <f t="shared" si="14"/>
        <v/>
      </c>
      <c r="E771" t="str" cm="1">
        <f t="array" ref="E771">IF(D771="","",_xlfn.TEXTSPLIT(D771,"|"))</f>
        <v/>
      </c>
      <c r="H771" t="str" cm="1">
        <f t="array" ref="H771">IF(G771="","",_xlfn.TEXTSPLIT(G771,"\"))</f>
        <v/>
      </c>
      <c r="K771" t="str">
        <f>IFERROR(SEARCH(MAIN!$C$3,J771,1),"")</f>
        <v/>
      </c>
    </row>
    <row r="772" spans="2:11">
      <c r="B772" t="str">
        <v/>
      </c>
      <c r="C772" t="str">
        <f t="shared" si="14"/>
        <v/>
      </c>
      <c r="E772" t="str" cm="1">
        <f t="array" ref="E772">IF(D772="","",_xlfn.TEXTSPLIT(D772,"|"))</f>
        <v/>
      </c>
      <c r="H772" t="str" cm="1">
        <f t="array" ref="H772">IF(G772="","",_xlfn.TEXTSPLIT(G772,"\"))</f>
        <v/>
      </c>
      <c r="K772" t="str">
        <f>IFERROR(SEARCH(MAIN!$C$3,J772,1),"")</f>
        <v/>
      </c>
    </row>
    <row r="773" spans="2:11">
      <c r="B773" t="str">
        <v/>
      </c>
      <c r="C773" t="str">
        <f t="shared" ref="C773:C836" si="15">IFERROR(B773,"")</f>
        <v/>
      </c>
      <c r="E773" t="str" cm="1">
        <f t="array" ref="E773">IF(D773="","",_xlfn.TEXTSPLIT(D773,"|"))</f>
        <v/>
      </c>
      <c r="H773" t="str" cm="1">
        <f t="array" ref="H773">IF(G773="","",_xlfn.TEXTSPLIT(G773,"\"))</f>
        <v/>
      </c>
      <c r="K773" t="str">
        <f>IFERROR(SEARCH(MAIN!$C$3,J773,1),"")</f>
        <v/>
      </c>
    </row>
    <row r="774" spans="2:11">
      <c r="B774" t="str">
        <v/>
      </c>
      <c r="C774" t="str">
        <f t="shared" si="15"/>
        <v/>
      </c>
      <c r="E774" t="str" cm="1">
        <f t="array" ref="E774">IF(D774="","",_xlfn.TEXTSPLIT(D774,"|"))</f>
        <v/>
      </c>
      <c r="H774" t="str" cm="1">
        <f t="array" ref="H774">IF(G774="","",_xlfn.TEXTSPLIT(G774,"\"))</f>
        <v/>
      </c>
      <c r="K774" t="str">
        <f>IFERROR(SEARCH(MAIN!$C$3,J774,1),"")</f>
        <v/>
      </c>
    </row>
    <row r="775" spans="2:11">
      <c r="B775" t="str">
        <v/>
      </c>
      <c r="C775" t="str">
        <f t="shared" si="15"/>
        <v/>
      </c>
      <c r="E775" t="str" cm="1">
        <f t="array" ref="E775">IF(D775="","",_xlfn.TEXTSPLIT(D775,"|"))</f>
        <v/>
      </c>
      <c r="H775" t="str" cm="1">
        <f t="array" ref="H775">IF(G775="","",_xlfn.TEXTSPLIT(G775,"\"))</f>
        <v/>
      </c>
      <c r="K775" t="str">
        <f>IFERROR(SEARCH(MAIN!$C$3,J775,1),"")</f>
        <v/>
      </c>
    </row>
    <row r="776" spans="2:11">
      <c r="B776" t="str">
        <v/>
      </c>
      <c r="C776" t="str">
        <f t="shared" si="15"/>
        <v/>
      </c>
      <c r="E776" t="str" cm="1">
        <f t="array" ref="E776">IF(D776="","",_xlfn.TEXTSPLIT(D776,"|"))</f>
        <v/>
      </c>
      <c r="H776" t="str" cm="1">
        <f t="array" ref="H776">IF(G776="","",_xlfn.TEXTSPLIT(G776,"\"))</f>
        <v/>
      </c>
      <c r="K776" t="str">
        <f>IFERROR(SEARCH(MAIN!$C$3,J776,1),"")</f>
        <v/>
      </c>
    </row>
    <row r="777" spans="2:11">
      <c r="B777" t="str">
        <v/>
      </c>
      <c r="C777" t="str">
        <f t="shared" si="15"/>
        <v/>
      </c>
      <c r="E777" t="str" cm="1">
        <f t="array" ref="E777">IF(D777="","",_xlfn.TEXTSPLIT(D777,"|"))</f>
        <v/>
      </c>
      <c r="H777" t="str" cm="1">
        <f t="array" ref="H777">IF(G777="","",_xlfn.TEXTSPLIT(G777,"\"))</f>
        <v/>
      </c>
      <c r="K777" t="str">
        <f>IFERROR(SEARCH(MAIN!$C$3,J777,1),"")</f>
        <v/>
      </c>
    </row>
    <row r="778" spans="2:11">
      <c r="B778" t="str">
        <v/>
      </c>
      <c r="C778" t="str">
        <f t="shared" si="15"/>
        <v/>
      </c>
      <c r="E778" t="str" cm="1">
        <f t="array" ref="E778">IF(D778="","",_xlfn.TEXTSPLIT(D778,"|"))</f>
        <v/>
      </c>
      <c r="H778" t="str" cm="1">
        <f t="array" ref="H778">IF(G778="","",_xlfn.TEXTSPLIT(G778,"\"))</f>
        <v/>
      </c>
      <c r="K778" t="str">
        <f>IFERROR(SEARCH(MAIN!$C$3,J778,1),"")</f>
        <v/>
      </c>
    </row>
    <row r="779" spans="2:11">
      <c r="B779" t="str">
        <v/>
      </c>
      <c r="C779" t="str">
        <f t="shared" si="15"/>
        <v/>
      </c>
      <c r="E779" t="str" cm="1">
        <f t="array" ref="E779">IF(D779="","",_xlfn.TEXTSPLIT(D779,"|"))</f>
        <v/>
      </c>
      <c r="H779" t="str" cm="1">
        <f t="array" ref="H779">IF(G779="","",_xlfn.TEXTSPLIT(G779,"\"))</f>
        <v/>
      </c>
      <c r="K779" t="str">
        <f>IFERROR(SEARCH(MAIN!$C$3,J779,1),"")</f>
        <v/>
      </c>
    </row>
    <row r="780" spans="2:11">
      <c r="B780" t="str">
        <v/>
      </c>
      <c r="C780" t="str">
        <f t="shared" si="15"/>
        <v/>
      </c>
      <c r="E780" t="str" cm="1">
        <f t="array" ref="E780">IF(D780="","",_xlfn.TEXTSPLIT(D780,"|"))</f>
        <v/>
      </c>
      <c r="H780" t="str" cm="1">
        <f t="array" ref="H780">IF(G780="","",_xlfn.TEXTSPLIT(G780,"\"))</f>
        <v/>
      </c>
      <c r="K780" t="str">
        <f>IFERROR(SEARCH(MAIN!$C$3,J780,1),"")</f>
        <v/>
      </c>
    </row>
    <row r="781" spans="2:11">
      <c r="B781" t="str">
        <v/>
      </c>
      <c r="C781" t="str">
        <f t="shared" si="15"/>
        <v/>
      </c>
      <c r="E781" t="str" cm="1">
        <f t="array" ref="E781">IF(D781="","",_xlfn.TEXTSPLIT(D781,"|"))</f>
        <v/>
      </c>
      <c r="H781" t="str" cm="1">
        <f t="array" ref="H781">IF(G781="","",_xlfn.TEXTSPLIT(G781,"\"))</f>
        <v/>
      </c>
      <c r="K781" t="str">
        <f>IFERROR(SEARCH(MAIN!$C$3,J781,1),"")</f>
        <v/>
      </c>
    </row>
    <row r="782" spans="2:11">
      <c r="B782" t="str">
        <v/>
      </c>
      <c r="C782" t="str">
        <f t="shared" si="15"/>
        <v/>
      </c>
      <c r="E782" t="str" cm="1">
        <f t="array" ref="E782">IF(D782="","",_xlfn.TEXTSPLIT(D782,"|"))</f>
        <v/>
      </c>
      <c r="H782" t="str" cm="1">
        <f t="array" ref="H782">IF(G782="","",_xlfn.TEXTSPLIT(G782,"\"))</f>
        <v/>
      </c>
      <c r="K782" t="str">
        <f>IFERROR(SEARCH(MAIN!$C$3,J782,1),"")</f>
        <v/>
      </c>
    </row>
    <row r="783" spans="2:11">
      <c r="B783" t="str">
        <v/>
      </c>
      <c r="C783" t="str">
        <f t="shared" si="15"/>
        <v/>
      </c>
      <c r="E783" t="str" cm="1">
        <f t="array" ref="E783">IF(D783="","",_xlfn.TEXTSPLIT(D783,"|"))</f>
        <v/>
      </c>
      <c r="H783" t="str" cm="1">
        <f t="array" ref="H783">IF(G783="","",_xlfn.TEXTSPLIT(G783,"\"))</f>
        <v/>
      </c>
      <c r="K783" t="str">
        <f>IFERROR(SEARCH(MAIN!$C$3,J783,1),"")</f>
        <v/>
      </c>
    </row>
    <row r="784" spans="2:11">
      <c r="B784" t="str">
        <v/>
      </c>
      <c r="C784" t="str">
        <f t="shared" si="15"/>
        <v/>
      </c>
      <c r="E784" t="str" cm="1">
        <f t="array" ref="E784">IF(D784="","",_xlfn.TEXTSPLIT(D784,"|"))</f>
        <v/>
      </c>
      <c r="H784" t="str" cm="1">
        <f t="array" ref="H784">IF(G784="","",_xlfn.TEXTSPLIT(G784,"\"))</f>
        <v/>
      </c>
      <c r="K784" t="str">
        <f>IFERROR(SEARCH(MAIN!$C$3,J784,1),"")</f>
        <v/>
      </c>
    </row>
    <row r="785" spans="2:11">
      <c r="B785" t="str">
        <v/>
      </c>
      <c r="C785" t="str">
        <f t="shared" si="15"/>
        <v/>
      </c>
      <c r="E785" t="str" cm="1">
        <f t="array" ref="E785">IF(D785="","",_xlfn.TEXTSPLIT(D785,"|"))</f>
        <v/>
      </c>
      <c r="H785" t="str" cm="1">
        <f t="array" ref="H785">IF(G785="","",_xlfn.TEXTSPLIT(G785,"\"))</f>
        <v/>
      </c>
      <c r="K785" t="str">
        <f>IFERROR(SEARCH(MAIN!$C$3,J785,1),"")</f>
        <v/>
      </c>
    </row>
    <row r="786" spans="2:11">
      <c r="B786" t="str">
        <v/>
      </c>
      <c r="C786" t="str">
        <f t="shared" si="15"/>
        <v/>
      </c>
      <c r="E786" t="str" cm="1">
        <f t="array" ref="E786">IF(D786="","",_xlfn.TEXTSPLIT(D786,"|"))</f>
        <v/>
      </c>
      <c r="H786" t="str" cm="1">
        <f t="array" ref="H786">IF(G786="","",_xlfn.TEXTSPLIT(G786,"\"))</f>
        <v/>
      </c>
      <c r="K786" t="str">
        <f>IFERROR(SEARCH(MAIN!$C$3,J786,1),"")</f>
        <v/>
      </c>
    </row>
    <row r="787" spans="2:11">
      <c r="B787" t="str">
        <v/>
      </c>
      <c r="C787" t="str">
        <f t="shared" si="15"/>
        <v/>
      </c>
      <c r="E787" t="str" cm="1">
        <f t="array" ref="E787">IF(D787="","",_xlfn.TEXTSPLIT(D787,"|"))</f>
        <v/>
      </c>
      <c r="H787" t="str" cm="1">
        <f t="array" ref="H787">IF(G787="","",_xlfn.TEXTSPLIT(G787,"\"))</f>
        <v/>
      </c>
      <c r="K787" t="str">
        <f>IFERROR(SEARCH(MAIN!$C$3,J787,1),"")</f>
        <v/>
      </c>
    </row>
    <row r="788" spans="2:11">
      <c r="B788" t="str">
        <v/>
      </c>
      <c r="C788" t="str">
        <f t="shared" si="15"/>
        <v/>
      </c>
      <c r="E788" t="str" cm="1">
        <f t="array" ref="E788">IF(D788="","",_xlfn.TEXTSPLIT(D788,"|"))</f>
        <v/>
      </c>
      <c r="H788" t="str" cm="1">
        <f t="array" ref="H788">IF(G788="","",_xlfn.TEXTSPLIT(G788,"\"))</f>
        <v/>
      </c>
      <c r="K788" t="str">
        <f>IFERROR(SEARCH(MAIN!$C$3,J788,1),"")</f>
        <v/>
      </c>
    </row>
    <row r="789" spans="2:11">
      <c r="B789" t="str">
        <v/>
      </c>
      <c r="C789" t="str">
        <f t="shared" si="15"/>
        <v/>
      </c>
      <c r="E789" t="str" cm="1">
        <f t="array" ref="E789">IF(D789="","",_xlfn.TEXTSPLIT(D789,"|"))</f>
        <v/>
      </c>
      <c r="H789" t="str" cm="1">
        <f t="array" ref="H789">IF(G789="","",_xlfn.TEXTSPLIT(G789,"\"))</f>
        <v/>
      </c>
      <c r="K789" t="str">
        <f>IFERROR(SEARCH(MAIN!$C$3,J789,1),"")</f>
        <v/>
      </c>
    </row>
    <row r="790" spans="2:11">
      <c r="B790" t="str">
        <v/>
      </c>
      <c r="C790" t="str">
        <f t="shared" si="15"/>
        <v/>
      </c>
      <c r="E790" t="str" cm="1">
        <f t="array" ref="E790">IF(D790="","",_xlfn.TEXTSPLIT(D790,"|"))</f>
        <v/>
      </c>
      <c r="H790" t="str" cm="1">
        <f t="array" ref="H790">IF(G790="","",_xlfn.TEXTSPLIT(G790,"\"))</f>
        <v/>
      </c>
      <c r="K790" t="str">
        <f>IFERROR(SEARCH(MAIN!$C$3,J790,1),"")</f>
        <v/>
      </c>
    </row>
    <row r="791" spans="2:11">
      <c r="B791" t="str">
        <v/>
      </c>
      <c r="C791" t="str">
        <f t="shared" si="15"/>
        <v/>
      </c>
      <c r="E791" t="str" cm="1">
        <f t="array" ref="E791">IF(D791="","",_xlfn.TEXTSPLIT(D791,"|"))</f>
        <v/>
      </c>
      <c r="H791" t="str" cm="1">
        <f t="array" ref="H791">IF(G791="","",_xlfn.TEXTSPLIT(G791,"\"))</f>
        <v/>
      </c>
      <c r="K791" t="str">
        <f>IFERROR(SEARCH(MAIN!$C$3,J791,1),"")</f>
        <v/>
      </c>
    </row>
    <row r="792" spans="2:11">
      <c r="B792" t="str">
        <v/>
      </c>
      <c r="C792" t="str">
        <f t="shared" si="15"/>
        <v/>
      </c>
      <c r="E792" t="str" cm="1">
        <f t="array" ref="E792">IF(D792="","",_xlfn.TEXTSPLIT(D792,"|"))</f>
        <v/>
      </c>
      <c r="H792" t="str" cm="1">
        <f t="array" ref="H792">IF(G792="","",_xlfn.TEXTSPLIT(G792,"\"))</f>
        <v/>
      </c>
      <c r="K792" t="str">
        <f>IFERROR(SEARCH(MAIN!$C$3,J792,1),"")</f>
        <v/>
      </c>
    </row>
    <row r="793" spans="2:11">
      <c r="B793" t="str">
        <v/>
      </c>
      <c r="C793" t="str">
        <f t="shared" si="15"/>
        <v/>
      </c>
      <c r="E793" t="str" cm="1">
        <f t="array" ref="E793">IF(D793="","",_xlfn.TEXTSPLIT(D793,"|"))</f>
        <v/>
      </c>
      <c r="H793" t="str" cm="1">
        <f t="array" ref="H793">IF(G793="","",_xlfn.TEXTSPLIT(G793,"\"))</f>
        <v/>
      </c>
      <c r="K793" t="str">
        <f>IFERROR(SEARCH(MAIN!$C$3,J793,1),"")</f>
        <v/>
      </c>
    </row>
    <row r="794" spans="2:11">
      <c r="B794" t="str">
        <v/>
      </c>
      <c r="C794" t="str">
        <f t="shared" si="15"/>
        <v/>
      </c>
      <c r="E794" t="str" cm="1">
        <f t="array" ref="E794">IF(D794="","",_xlfn.TEXTSPLIT(D794,"|"))</f>
        <v/>
      </c>
      <c r="H794" t="str" cm="1">
        <f t="array" ref="H794">IF(G794="","",_xlfn.TEXTSPLIT(G794,"\"))</f>
        <v/>
      </c>
      <c r="K794" t="str">
        <f>IFERROR(SEARCH(MAIN!$C$3,J794,1),"")</f>
        <v/>
      </c>
    </row>
    <row r="795" spans="2:11">
      <c r="B795" t="str">
        <v/>
      </c>
      <c r="C795" t="str">
        <f t="shared" si="15"/>
        <v/>
      </c>
      <c r="E795" t="str" cm="1">
        <f t="array" ref="E795">IF(D795="","",_xlfn.TEXTSPLIT(D795,"|"))</f>
        <v/>
      </c>
      <c r="H795" t="str" cm="1">
        <f t="array" ref="H795">IF(G795="","",_xlfn.TEXTSPLIT(G795,"\"))</f>
        <v/>
      </c>
      <c r="K795" t="str">
        <f>IFERROR(SEARCH(MAIN!$C$3,J795,1),"")</f>
        <v/>
      </c>
    </row>
    <row r="796" spans="2:11">
      <c r="B796" t="str">
        <v/>
      </c>
      <c r="C796" t="str">
        <f t="shared" si="15"/>
        <v/>
      </c>
      <c r="E796" t="str" cm="1">
        <f t="array" ref="E796">IF(D796="","",_xlfn.TEXTSPLIT(D796,"|"))</f>
        <v/>
      </c>
      <c r="H796" t="str" cm="1">
        <f t="array" ref="H796">IF(G796="","",_xlfn.TEXTSPLIT(G796,"\"))</f>
        <v/>
      </c>
      <c r="K796" t="str">
        <f>IFERROR(SEARCH(MAIN!$C$3,J796,1),"")</f>
        <v/>
      </c>
    </row>
    <row r="797" spans="2:11">
      <c r="B797" t="str">
        <v>MBRTU-ATH-11IR|NA|7\MBRTU-ATH</v>
      </c>
      <c r="C797" t="str">
        <f t="shared" si="15"/>
        <v>MBRTU-ATH-11IR|NA|7\MBRTU-ATH</v>
      </c>
      <c r="E797" t="str" cm="1">
        <f t="array" ref="E797">IF(D797="","",_xlfn.TEXTSPLIT(D797,"|"))</f>
        <v/>
      </c>
      <c r="H797" t="str" cm="1">
        <f t="array" ref="H797">IF(G797="","",_xlfn.TEXTSPLIT(G797,"\"))</f>
        <v/>
      </c>
      <c r="K797" t="str">
        <f>IFERROR(SEARCH(MAIN!$C$3,J797,1),"")</f>
        <v/>
      </c>
    </row>
    <row r="798" spans="2:11">
      <c r="B798" t="str">
        <v/>
      </c>
      <c r="C798" t="str">
        <f t="shared" si="15"/>
        <v/>
      </c>
      <c r="E798" t="str" cm="1">
        <f t="array" ref="E798">IF(D798="","",_xlfn.TEXTSPLIT(D798,"|"))</f>
        <v/>
      </c>
      <c r="H798" t="str" cm="1">
        <f t="array" ref="H798">IF(G798="","",_xlfn.TEXTSPLIT(G798,"\"))</f>
        <v/>
      </c>
      <c r="K798" t="str">
        <f>IFERROR(SEARCH(MAIN!$C$3,J798,1),"")</f>
        <v/>
      </c>
    </row>
    <row r="799" spans="2:11">
      <c r="B799" t="str">
        <v/>
      </c>
      <c r="C799" t="str">
        <f t="shared" si="15"/>
        <v/>
      </c>
      <c r="E799" t="str" cm="1">
        <f t="array" ref="E799">IF(D799="","",_xlfn.TEXTSPLIT(D799,"|"))</f>
        <v/>
      </c>
      <c r="H799" t="str" cm="1">
        <f t="array" ref="H799">IF(G799="","",_xlfn.TEXTSPLIT(G799,"\"))</f>
        <v/>
      </c>
      <c r="K799" t="str">
        <f>IFERROR(SEARCH(MAIN!$C$3,J799,1),"")</f>
        <v/>
      </c>
    </row>
    <row r="800" spans="2:11">
      <c r="B800" t="str">
        <v/>
      </c>
      <c r="C800" t="str">
        <f t="shared" si="15"/>
        <v/>
      </c>
      <c r="E800" t="str" cm="1">
        <f t="array" ref="E800">IF(D800="","",_xlfn.TEXTSPLIT(D800,"|"))</f>
        <v/>
      </c>
      <c r="H800" t="str" cm="1">
        <f t="array" ref="H800">IF(G800="","",_xlfn.TEXTSPLIT(G800,"\"))</f>
        <v/>
      </c>
      <c r="K800" t="str">
        <f>IFERROR(SEARCH(MAIN!$C$3,J800,1),"")</f>
        <v/>
      </c>
    </row>
    <row r="801" spans="2:11">
      <c r="B801" t="str">
        <v/>
      </c>
      <c r="C801" t="str">
        <f t="shared" si="15"/>
        <v/>
      </c>
      <c r="E801" t="str" cm="1">
        <f t="array" ref="E801">IF(D801="","",_xlfn.TEXTSPLIT(D801,"|"))</f>
        <v/>
      </c>
      <c r="H801" t="str" cm="1">
        <f t="array" ref="H801">IF(G801="","",_xlfn.TEXTSPLIT(G801,"\"))</f>
        <v/>
      </c>
      <c r="K801" t="str">
        <f>IFERROR(SEARCH(MAIN!$C$3,J801,1),"")</f>
        <v/>
      </c>
    </row>
    <row r="802" spans="2:11">
      <c r="B802" t="str">
        <v/>
      </c>
      <c r="C802" t="str">
        <f t="shared" si="15"/>
        <v/>
      </c>
      <c r="E802" t="str" cm="1">
        <f t="array" ref="E802">IF(D802="","",_xlfn.TEXTSPLIT(D802,"|"))</f>
        <v/>
      </c>
      <c r="H802" t="str" cm="1">
        <f t="array" ref="H802">IF(G802="","",_xlfn.TEXTSPLIT(G802,"\"))</f>
        <v/>
      </c>
      <c r="K802" t="str">
        <f>IFERROR(SEARCH(MAIN!$C$3,J802,1),"")</f>
        <v/>
      </c>
    </row>
    <row r="803" spans="2:11">
      <c r="B803" t="str">
        <v>CAP10CNR1500F|NA|2\MBRTU-CAP10CN</v>
      </c>
      <c r="C803" t="str">
        <f t="shared" si="15"/>
        <v>CAP10CNR1500F|NA|2\MBRTU-CAP10CN</v>
      </c>
      <c r="E803" t="str" cm="1">
        <f t="array" ref="E803">IF(D803="","",_xlfn.TEXTSPLIT(D803,"|"))</f>
        <v/>
      </c>
      <c r="H803" t="str" cm="1">
        <f t="array" ref="H803">IF(G803="","",_xlfn.TEXTSPLIT(G803,"\"))</f>
        <v/>
      </c>
      <c r="K803" t="str">
        <f>IFERROR(SEARCH(MAIN!$C$3,J803,1),"")</f>
        <v/>
      </c>
    </row>
    <row r="804" spans="2:11">
      <c r="B804" t="str">
        <v/>
      </c>
      <c r="C804" t="str">
        <f t="shared" si="15"/>
        <v/>
      </c>
      <c r="E804" t="str" cm="1">
        <f t="array" ref="E804">IF(D804="","",_xlfn.TEXTSPLIT(D804,"|"))</f>
        <v/>
      </c>
      <c r="H804" t="str" cm="1">
        <f t="array" ref="H804">IF(G804="","",_xlfn.TEXTSPLIT(G804,"\"))</f>
        <v/>
      </c>
      <c r="K804" t="str">
        <f>IFERROR(SEARCH(MAIN!$C$3,J804,1),"")</f>
        <v/>
      </c>
    </row>
    <row r="805" spans="2:11">
      <c r="B805" t="str">
        <v/>
      </c>
      <c r="C805" t="str">
        <f t="shared" si="15"/>
        <v/>
      </c>
      <c r="E805" t="str" cm="1">
        <f t="array" ref="E805">IF(D805="","",_xlfn.TEXTSPLIT(D805,"|"))</f>
        <v/>
      </c>
      <c r="H805" t="str" cm="1">
        <f t="array" ref="H805">IF(G805="","",_xlfn.TEXTSPLIT(G805,"\"))</f>
        <v/>
      </c>
      <c r="K805" t="str">
        <f>IFERROR(SEARCH(MAIN!$C$3,J805,1),"")</f>
        <v/>
      </c>
    </row>
    <row r="806" spans="2:11">
      <c r="B806" t="str">
        <v/>
      </c>
      <c r="C806" t="str">
        <f t="shared" si="15"/>
        <v/>
      </c>
      <c r="E806" t="str" cm="1">
        <f t="array" ref="E806">IF(D806="","",_xlfn.TEXTSPLIT(D806,"|"))</f>
        <v/>
      </c>
      <c r="H806" t="str" cm="1">
        <f t="array" ref="H806">IF(G806="","",_xlfn.TEXTSPLIT(G806,"\"))</f>
        <v/>
      </c>
      <c r="K806" t="str">
        <f>IFERROR(SEARCH(MAIN!$C$3,J806,1),"")</f>
        <v/>
      </c>
    </row>
    <row r="807" spans="2:11">
      <c r="B807" t="str">
        <v/>
      </c>
      <c r="C807" t="str">
        <f t="shared" si="15"/>
        <v/>
      </c>
      <c r="E807" t="str" cm="1">
        <f t="array" ref="E807">IF(D807="","",_xlfn.TEXTSPLIT(D807,"|"))</f>
        <v/>
      </c>
      <c r="H807" t="str" cm="1">
        <f t="array" ref="H807">IF(G807="","",_xlfn.TEXTSPLIT(G807,"\"))</f>
        <v/>
      </c>
      <c r="K807" t="str">
        <f>IFERROR(SEARCH(MAIN!$C$3,J807,1),"")</f>
        <v/>
      </c>
    </row>
    <row r="808" spans="2:11">
      <c r="B808" t="str">
        <v>STHC-ISG02DB-NC|2|8\MBRTU-STHC</v>
      </c>
      <c r="C808" t="str">
        <f t="shared" si="15"/>
        <v>STHC-ISG02DB-NC|2|8\MBRTU-STHC</v>
      </c>
      <c r="E808" t="str" cm="1">
        <f t="array" ref="E808">IF(D808="","",_xlfn.TEXTSPLIT(D808,"|"))</f>
        <v/>
      </c>
      <c r="H808" t="str" cm="1">
        <f t="array" ref="H808">IF(G808="","",_xlfn.TEXTSPLIT(G808,"\"))</f>
        <v/>
      </c>
      <c r="K808" t="str">
        <f>IFERROR(SEARCH(MAIN!$C$3,J808,1),"")</f>
        <v/>
      </c>
    </row>
    <row r="809" spans="2:11">
      <c r="B809" t="str">
        <v/>
      </c>
      <c r="C809" t="str">
        <f t="shared" si="15"/>
        <v/>
      </c>
      <c r="E809" t="str" cm="1">
        <f t="array" ref="E809">IF(D809="","",_xlfn.TEXTSPLIT(D809,"|"))</f>
        <v/>
      </c>
      <c r="H809" t="str" cm="1">
        <f t="array" ref="H809">IF(G809="","",_xlfn.TEXTSPLIT(G809,"\"))</f>
        <v/>
      </c>
      <c r="K809" t="str">
        <f>IFERROR(SEARCH(MAIN!$C$3,J809,1),"")</f>
        <v/>
      </c>
    </row>
    <row r="810" spans="2:11">
      <c r="B810" t="str">
        <v/>
      </c>
      <c r="C810" t="str">
        <f t="shared" si="15"/>
        <v/>
      </c>
      <c r="E810" t="str" cm="1">
        <f t="array" ref="E810">IF(D810="","",_xlfn.TEXTSPLIT(D810,"|"))</f>
        <v/>
      </c>
      <c r="H810" t="str" cm="1">
        <f t="array" ref="H810">IF(G810="","",_xlfn.TEXTSPLIT(G810,"\"))</f>
        <v/>
      </c>
      <c r="K810" t="str">
        <f>IFERROR(SEARCH(MAIN!$C$3,J810,1),"")</f>
        <v/>
      </c>
    </row>
    <row r="811" spans="2:11">
      <c r="B811" t="str">
        <v/>
      </c>
      <c r="C811" t="str">
        <f t="shared" si="15"/>
        <v/>
      </c>
      <c r="E811" t="str" cm="1">
        <f t="array" ref="E811">IF(D811="","",_xlfn.TEXTSPLIT(D811,"|"))</f>
        <v/>
      </c>
      <c r="H811" t="str" cm="1">
        <f t="array" ref="H811">IF(G811="","",_xlfn.TEXTSPLIT(G811,"\"))</f>
        <v/>
      </c>
      <c r="K811" t="str">
        <f>IFERROR(SEARCH(MAIN!$C$3,J811,1),"")</f>
        <v/>
      </c>
    </row>
    <row r="812" spans="2:11">
      <c r="B812" t="str">
        <v/>
      </c>
      <c r="C812" t="str">
        <f t="shared" si="15"/>
        <v/>
      </c>
      <c r="E812" t="str" cm="1">
        <f t="array" ref="E812">IF(D812="","",_xlfn.TEXTSPLIT(D812,"|"))</f>
        <v/>
      </c>
      <c r="H812" t="str" cm="1">
        <f t="array" ref="H812">IF(G812="","",_xlfn.TEXTSPLIT(G812,"\"))</f>
        <v/>
      </c>
      <c r="K812" t="str">
        <f>IFERROR(SEARCH(MAIN!$C$3,J812,1),"")</f>
        <v/>
      </c>
    </row>
    <row r="813" spans="2:11">
      <c r="B813" t="str">
        <v/>
      </c>
      <c r="C813" t="str">
        <f t="shared" si="15"/>
        <v/>
      </c>
      <c r="E813" t="str" cm="1">
        <f t="array" ref="E813">IF(D813="","",_xlfn.TEXTSPLIT(D813,"|"))</f>
        <v/>
      </c>
      <c r="H813" t="str" cm="1">
        <f t="array" ref="H813">IF(G813="","",_xlfn.TEXTSPLIT(G813,"\"))</f>
        <v/>
      </c>
      <c r="K813" t="str">
        <f>IFERROR(SEARCH(MAIN!$C$3,J813,1),"")</f>
        <v/>
      </c>
    </row>
    <row r="814" spans="2:11">
      <c r="B814" t="str">
        <v/>
      </c>
      <c r="C814" t="str">
        <f t="shared" si="15"/>
        <v/>
      </c>
      <c r="E814" t="str" cm="1">
        <f t="array" ref="E814">IF(D814="","",_xlfn.TEXTSPLIT(D814,"|"))</f>
        <v/>
      </c>
      <c r="H814" t="str" cm="1">
        <f t="array" ref="H814">IF(G814="","",_xlfn.TEXTSPLIT(G814,"\"))</f>
        <v/>
      </c>
      <c r="K814" t="str">
        <f>IFERROR(SEARCH(MAIN!$C$3,J814,1),"")</f>
        <v/>
      </c>
    </row>
    <row r="815" spans="2:11">
      <c r="B815" t="str">
        <v/>
      </c>
      <c r="C815" t="str">
        <f t="shared" si="15"/>
        <v/>
      </c>
      <c r="E815" t="str" cm="1">
        <f t="array" ref="E815">IF(D815="","",_xlfn.TEXTSPLIT(D815,"|"))</f>
        <v/>
      </c>
      <c r="H815" t="str" cm="1">
        <f t="array" ref="H815">IF(G815="","",_xlfn.TEXTSPLIT(G815,"\"))</f>
        <v/>
      </c>
      <c r="K815" t="str">
        <f>IFERROR(SEARCH(MAIN!$C$3,J815,1),"")</f>
        <v/>
      </c>
    </row>
    <row r="816" spans="2:11">
      <c r="B816" t="str">
        <v/>
      </c>
      <c r="C816" t="str">
        <f t="shared" si="15"/>
        <v/>
      </c>
      <c r="E816" t="str" cm="1">
        <f t="array" ref="E816">IF(D816="","",_xlfn.TEXTSPLIT(D816,"|"))</f>
        <v/>
      </c>
      <c r="H816" t="str" cm="1">
        <f t="array" ref="H816">IF(G816="","",_xlfn.TEXTSPLIT(G816,"\"))</f>
        <v/>
      </c>
      <c r="K816" t="str">
        <f>IFERROR(SEARCH(MAIN!$C$3,J816,1),"")</f>
        <v/>
      </c>
    </row>
    <row r="817" spans="2:11">
      <c r="B817" t="str">
        <v/>
      </c>
      <c r="C817" t="str">
        <f t="shared" si="15"/>
        <v/>
      </c>
      <c r="E817" t="str" cm="1">
        <f t="array" ref="E817">IF(D817="","",_xlfn.TEXTSPLIT(D817,"|"))</f>
        <v/>
      </c>
      <c r="H817" t="str" cm="1">
        <f t="array" ref="H817">IF(G817="","",_xlfn.TEXTSPLIT(G817,"\"))</f>
        <v/>
      </c>
      <c r="K817" t="str">
        <f>IFERROR(SEARCH(MAIN!$C$3,J817,1),"")</f>
        <v/>
      </c>
    </row>
    <row r="818" spans="2:11">
      <c r="B818" t="str">
        <v/>
      </c>
      <c r="C818" t="str">
        <f t="shared" si="15"/>
        <v/>
      </c>
      <c r="E818" t="str" cm="1">
        <f t="array" ref="E818">IF(D818="","",_xlfn.TEXTSPLIT(D818,"|"))</f>
        <v/>
      </c>
      <c r="H818" t="str" cm="1">
        <f t="array" ref="H818">IF(G818="","",_xlfn.TEXTSPLIT(G818,"\"))</f>
        <v/>
      </c>
      <c r="K818" t="str">
        <f>IFERROR(SEARCH(MAIN!$C$3,J818,1),"")</f>
        <v/>
      </c>
    </row>
    <row r="819" spans="2:11">
      <c r="B819" t="str">
        <v/>
      </c>
      <c r="C819" t="str">
        <f t="shared" si="15"/>
        <v/>
      </c>
      <c r="E819" t="str" cm="1">
        <f t="array" ref="E819">IF(D819="","",_xlfn.TEXTSPLIT(D819,"|"))</f>
        <v/>
      </c>
      <c r="H819" t="str" cm="1">
        <f t="array" ref="H819">IF(G819="","",_xlfn.TEXTSPLIT(G819,"\"))</f>
        <v/>
      </c>
      <c r="K819" t="str">
        <f>IFERROR(SEARCH(MAIN!$C$3,J819,1),"")</f>
        <v/>
      </c>
    </row>
    <row r="820" spans="2:11">
      <c r="B820" t="str">
        <v/>
      </c>
      <c r="C820" t="str">
        <f t="shared" si="15"/>
        <v/>
      </c>
      <c r="E820" t="str" cm="1">
        <f t="array" ref="E820">IF(D820="","",_xlfn.TEXTSPLIT(D820,"|"))</f>
        <v/>
      </c>
      <c r="H820" t="str" cm="1">
        <f t="array" ref="H820">IF(G820="","",_xlfn.TEXTSPLIT(G820,"\"))</f>
        <v/>
      </c>
      <c r="K820" t="str">
        <f>IFERROR(SEARCH(MAIN!$C$3,J820,1),"")</f>
        <v/>
      </c>
    </row>
    <row r="821" spans="2:11">
      <c r="B821" t="str">
        <v/>
      </c>
      <c r="C821" t="str">
        <f t="shared" si="15"/>
        <v/>
      </c>
      <c r="E821" t="str" cm="1">
        <f t="array" ref="E821">IF(D821="","",_xlfn.TEXTSPLIT(D821,"|"))</f>
        <v/>
      </c>
      <c r="H821" t="str" cm="1">
        <f t="array" ref="H821">IF(G821="","",_xlfn.TEXTSPLIT(G821,"\"))</f>
        <v/>
      </c>
      <c r="K821" t="str">
        <f>IFERROR(SEARCH(MAIN!$C$3,J821,1),"")</f>
        <v/>
      </c>
    </row>
    <row r="822" spans="2:11">
      <c r="B822" t="str">
        <v/>
      </c>
      <c r="C822" t="str">
        <f t="shared" si="15"/>
        <v/>
      </c>
      <c r="E822" t="str" cm="1">
        <f t="array" ref="E822">IF(D822="","",_xlfn.TEXTSPLIT(D822,"|"))</f>
        <v/>
      </c>
      <c r="H822" t="str" cm="1">
        <f t="array" ref="H822">IF(G822="","",_xlfn.TEXTSPLIT(G822,"\"))</f>
        <v/>
      </c>
      <c r="K822" t="str">
        <f>IFERROR(SEARCH(MAIN!$C$3,J822,1),"")</f>
        <v/>
      </c>
    </row>
    <row r="823" spans="2:11">
      <c r="B823" t="str">
        <v/>
      </c>
      <c r="C823" t="str">
        <f t="shared" si="15"/>
        <v/>
      </c>
      <c r="E823" t="str" cm="1">
        <f t="array" ref="E823">IF(D823="","",_xlfn.TEXTSPLIT(D823,"|"))</f>
        <v/>
      </c>
      <c r="H823" t="str" cm="1">
        <f t="array" ref="H823">IF(G823="","",_xlfn.TEXTSPLIT(G823,"\"))</f>
        <v/>
      </c>
      <c r="K823" t="str">
        <f>IFERROR(SEARCH(MAIN!$C$3,J823,1),"")</f>
        <v/>
      </c>
    </row>
    <row r="824" spans="2:11">
      <c r="B824" t="str">
        <v/>
      </c>
      <c r="C824" t="str">
        <f t="shared" si="15"/>
        <v/>
      </c>
      <c r="E824" t="str" cm="1">
        <f t="array" ref="E824">IF(D824="","",_xlfn.TEXTSPLIT(D824,"|"))</f>
        <v/>
      </c>
      <c r="H824" t="str" cm="1">
        <f t="array" ref="H824">IF(G824="","",_xlfn.TEXTSPLIT(G824,"\"))</f>
        <v/>
      </c>
      <c r="K824" t="str">
        <f>IFERROR(SEARCH(MAIN!$C$3,J824,1),"")</f>
        <v/>
      </c>
    </row>
    <row r="825" spans="2:11">
      <c r="B825" t="str">
        <v/>
      </c>
      <c r="C825" t="str">
        <f t="shared" si="15"/>
        <v/>
      </c>
      <c r="E825" t="str" cm="1">
        <f t="array" ref="E825">IF(D825="","",_xlfn.TEXTSPLIT(D825,"|"))</f>
        <v/>
      </c>
      <c r="H825" t="str" cm="1">
        <f t="array" ref="H825">IF(G825="","",_xlfn.TEXTSPLIT(G825,"\"))</f>
        <v/>
      </c>
      <c r="K825" t="str">
        <f>IFERROR(SEARCH(MAIN!$C$3,J825,1),"")</f>
        <v/>
      </c>
    </row>
    <row r="826" spans="2:11">
      <c r="B826" t="str">
        <v/>
      </c>
      <c r="C826" t="str">
        <f t="shared" si="15"/>
        <v/>
      </c>
      <c r="E826" t="str" cm="1">
        <f t="array" ref="E826">IF(D826="","",_xlfn.TEXTSPLIT(D826,"|"))</f>
        <v/>
      </c>
      <c r="H826" t="str" cm="1">
        <f t="array" ref="H826">IF(G826="","",_xlfn.TEXTSPLIT(G826,"\"))</f>
        <v/>
      </c>
      <c r="K826" t="str">
        <f>IFERROR(SEARCH(MAIN!$C$3,J826,1),"")</f>
        <v/>
      </c>
    </row>
    <row r="827" spans="2:11">
      <c r="B827" t="str">
        <v/>
      </c>
      <c r="C827" t="str">
        <f t="shared" si="15"/>
        <v/>
      </c>
      <c r="E827" t="str" cm="1">
        <f t="array" ref="E827">IF(D827="","",_xlfn.TEXTSPLIT(D827,"|"))</f>
        <v/>
      </c>
      <c r="H827" t="str" cm="1">
        <f t="array" ref="H827">IF(G827="","",_xlfn.TEXTSPLIT(G827,"\"))</f>
        <v/>
      </c>
      <c r="K827" t="str">
        <f>IFERROR(SEARCH(MAIN!$C$3,J827,1),"")</f>
        <v/>
      </c>
    </row>
    <row r="828" spans="2:11">
      <c r="B828" t="str">
        <v/>
      </c>
      <c r="C828" t="str">
        <f t="shared" si="15"/>
        <v/>
      </c>
      <c r="E828" t="str" cm="1">
        <f t="array" ref="E828">IF(D828="","",_xlfn.TEXTSPLIT(D828,"|"))</f>
        <v/>
      </c>
      <c r="H828" t="str" cm="1">
        <f t="array" ref="H828">IF(G828="","",_xlfn.TEXTSPLIT(G828,"\"))</f>
        <v/>
      </c>
      <c r="K828" t="str">
        <f>IFERROR(SEARCH(MAIN!$C$3,J828,1),"")</f>
        <v/>
      </c>
    </row>
    <row r="829" spans="2:11">
      <c r="B829" t="str">
        <v/>
      </c>
      <c r="C829" t="str">
        <f t="shared" si="15"/>
        <v/>
      </c>
      <c r="E829" t="str" cm="1">
        <f t="array" ref="E829">IF(D829="","",_xlfn.TEXTSPLIT(D829,"|"))</f>
        <v/>
      </c>
      <c r="H829" t="str" cm="1">
        <f t="array" ref="H829">IF(G829="","",_xlfn.TEXTSPLIT(G829,"\"))</f>
        <v/>
      </c>
      <c r="K829" t="str">
        <f>IFERROR(SEARCH(MAIN!$C$3,J829,1),"")</f>
        <v/>
      </c>
    </row>
    <row r="830" spans="2:11">
      <c r="B830" t="str">
        <v/>
      </c>
      <c r="C830" t="str">
        <f t="shared" si="15"/>
        <v/>
      </c>
      <c r="E830" t="str" cm="1">
        <f t="array" ref="E830">IF(D830="","",_xlfn.TEXTSPLIT(D830,"|"))</f>
        <v/>
      </c>
      <c r="H830" t="str" cm="1">
        <f t="array" ref="H830">IF(G830="","",_xlfn.TEXTSPLIT(G830,"\"))</f>
        <v/>
      </c>
      <c r="K830" t="str">
        <f>IFERROR(SEARCH(MAIN!$C$3,J830,1),"")</f>
        <v/>
      </c>
    </row>
    <row r="831" spans="2:11">
      <c r="B831" t="str">
        <v/>
      </c>
      <c r="C831" t="str">
        <f t="shared" si="15"/>
        <v/>
      </c>
      <c r="E831" t="str" cm="1">
        <f t="array" ref="E831">IF(D831="","",_xlfn.TEXTSPLIT(D831,"|"))</f>
        <v/>
      </c>
      <c r="H831" t="str" cm="1">
        <f t="array" ref="H831">IF(G831="","",_xlfn.TEXTSPLIT(G831,"\"))</f>
        <v/>
      </c>
      <c r="K831" t="str">
        <f>IFERROR(SEARCH(MAIN!$C$3,J831,1),"")</f>
        <v/>
      </c>
    </row>
    <row r="832" spans="2:11">
      <c r="B832" t="str">
        <v/>
      </c>
      <c r="C832" t="str">
        <f t="shared" si="15"/>
        <v/>
      </c>
      <c r="E832" t="str" cm="1">
        <f t="array" ref="E832">IF(D832="","",_xlfn.TEXTSPLIT(D832,"|"))</f>
        <v/>
      </c>
      <c r="H832" t="str" cm="1">
        <f t="array" ref="H832">IF(G832="","",_xlfn.TEXTSPLIT(G832,"\"))</f>
        <v/>
      </c>
      <c r="K832" t="str">
        <f>IFERROR(SEARCH(MAIN!$C$3,J832,1),"")</f>
        <v/>
      </c>
    </row>
    <row r="833" spans="2:11">
      <c r="B833" t="str">
        <v/>
      </c>
      <c r="C833" t="str">
        <f t="shared" si="15"/>
        <v/>
      </c>
      <c r="E833" t="str" cm="1">
        <f t="array" ref="E833">IF(D833="","",_xlfn.TEXTSPLIT(D833,"|"))</f>
        <v/>
      </c>
      <c r="H833" t="str" cm="1">
        <f t="array" ref="H833">IF(G833="","",_xlfn.TEXTSPLIT(G833,"\"))</f>
        <v/>
      </c>
      <c r="K833" t="str">
        <f>IFERROR(SEARCH(MAIN!$C$3,J833,1),"")</f>
        <v/>
      </c>
    </row>
    <row r="834" spans="2:11">
      <c r="B834" t="str">
        <v/>
      </c>
      <c r="C834" t="str">
        <f t="shared" si="15"/>
        <v/>
      </c>
      <c r="E834" t="str" cm="1">
        <f t="array" ref="E834">IF(D834="","",_xlfn.TEXTSPLIT(D834,"|"))</f>
        <v/>
      </c>
      <c r="H834" t="str" cm="1">
        <f t="array" ref="H834">IF(G834="","",_xlfn.TEXTSPLIT(G834,"\"))</f>
        <v/>
      </c>
      <c r="K834" t="str">
        <f>IFERROR(SEARCH(MAIN!$C$3,J834,1),"")</f>
        <v/>
      </c>
    </row>
    <row r="835" spans="2:11">
      <c r="B835" t="str">
        <v/>
      </c>
      <c r="C835" t="str">
        <f t="shared" si="15"/>
        <v/>
      </c>
      <c r="E835" t="str" cm="1">
        <f t="array" ref="E835">IF(D835="","",_xlfn.TEXTSPLIT(D835,"|"))</f>
        <v/>
      </c>
      <c r="H835" t="str" cm="1">
        <f t="array" ref="H835">IF(G835="","",_xlfn.TEXTSPLIT(G835,"\"))</f>
        <v/>
      </c>
      <c r="K835" t="str">
        <f>IFERROR(SEARCH(MAIN!$C$3,J835,1),"")</f>
        <v/>
      </c>
    </row>
    <row r="836" spans="2:11">
      <c r="B836" t="str">
        <v/>
      </c>
      <c r="C836" t="str">
        <f t="shared" si="15"/>
        <v/>
      </c>
      <c r="E836" t="str" cm="1">
        <f t="array" ref="E836">IF(D836="","",_xlfn.TEXTSPLIT(D836,"|"))</f>
        <v/>
      </c>
      <c r="H836" t="str" cm="1">
        <f t="array" ref="H836">IF(G836="","",_xlfn.TEXTSPLIT(G836,"\"))</f>
        <v/>
      </c>
      <c r="K836" t="str">
        <f>IFERROR(SEARCH(MAIN!$C$3,J836,1),"")</f>
        <v/>
      </c>
    </row>
    <row r="837" spans="2:11">
      <c r="B837" t="str">
        <v/>
      </c>
      <c r="C837" t="str">
        <f t="shared" ref="C837:C900" si="16">IFERROR(B837,"")</f>
        <v/>
      </c>
      <c r="E837" t="str" cm="1">
        <f t="array" ref="E837">IF(D837="","",_xlfn.TEXTSPLIT(D837,"|"))</f>
        <v/>
      </c>
      <c r="H837" t="str" cm="1">
        <f t="array" ref="H837">IF(G837="","",_xlfn.TEXTSPLIT(G837,"\"))</f>
        <v/>
      </c>
      <c r="K837" t="str">
        <f>IFERROR(SEARCH(MAIN!$C$3,J837,1),"")</f>
        <v/>
      </c>
    </row>
    <row r="838" spans="2:11">
      <c r="B838" t="str">
        <v/>
      </c>
      <c r="C838" t="str">
        <f t="shared" si="16"/>
        <v/>
      </c>
      <c r="E838" t="str" cm="1">
        <f t="array" ref="E838">IF(D838="","",_xlfn.TEXTSPLIT(D838,"|"))</f>
        <v/>
      </c>
      <c r="H838" t="str" cm="1">
        <f t="array" ref="H838">IF(G838="","",_xlfn.TEXTSPLIT(G838,"\"))</f>
        <v/>
      </c>
      <c r="K838" t="str">
        <f>IFERROR(SEARCH(MAIN!$C$3,J838,1),"")</f>
        <v/>
      </c>
    </row>
    <row r="839" spans="2:11">
      <c r="B839" t="str">
        <v/>
      </c>
      <c r="C839" t="str">
        <f t="shared" si="16"/>
        <v/>
      </c>
      <c r="E839" t="str" cm="1">
        <f t="array" ref="E839">IF(D839="","",_xlfn.TEXTSPLIT(D839,"|"))</f>
        <v/>
      </c>
      <c r="H839" t="str" cm="1">
        <f t="array" ref="H839">IF(G839="","",_xlfn.TEXTSPLIT(G839,"\"))</f>
        <v/>
      </c>
      <c r="K839" t="str">
        <f>IFERROR(SEARCH(MAIN!$C$3,J839,1),"")</f>
        <v/>
      </c>
    </row>
    <row r="840" spans="2:11">
      <c r="B840" t="str">
        <v/>
      </c>
      <c r="C840" t="str">
        <f t="shared" si="16"/>
        <v/>
      </c>
      <c r="E840" t="str" cm="1">
        <f t="array" ref="E840">IF(D840="","",_xlfn.TEXTSPLIT(D840,"|"))</f>
        <v/>
      </c>
      <c r="H840" t="str" cm="1">
        <f t="array" ref="H840">IF(G840="","",_xlfn.TEXTSPLIT(G840,"\"))</f>
        <v/>
      </c>
      <c r="K840" t="str">
        <f>IFERROR(SEARCH(MAIN!$C$3,J840,1),"")</f>
        <v/>
      </c>
    </row>
    <row r="841" spans="2:11">
      <c r="B841" t="str">
        <v/>
      </c>
      <c r="C841" t="str">
        <f t="shared" si="16"/>
        <v/>
      </c>
      <c r="E841" t="str" cm="1">
        <f t="array" ref="E841">IF(D841="","",_xlfn.TEXTSPLIT(D841,"|"))</f>
        <v/>
      </c>
      <c r="H841" t="str" cm="1">
        <f t="array" ref="H841">IF(G841="","",_xlfn.TEXTSPLIT(G841,"\"))</f>
        <v/>
      </c>
      <c r="K841" t="str">
        <f>IFERROR(SEARCH(MAIN!$C$3,J841,1),"")</f>
        <v/>
      </c>
    </row>
    <row r="842" spans="2:11">
      <c r="B842" t="str">
        <v/>
      </c>
      <c r="C842" t="str">
        <f t="shared" si="16"/>
        <v/>
      </c>
      <c r="E842" t="str" cm="1">
        <f t="array" ref="E842">IF(D842="","",_xlfn.TEXTSPLIT(D842,"|"))</f>
        <v/>
      </c>
      <c r="H842" t="str" cm="1">
        <f t="array" ref="H842">IF(G842="","",_xlfn.TEXTSPLIT(G842,"\"))</f>
        <v/>
      </c>
      <c r="K842" t="str">
        <f>IFERROR(SEARCH(MAIN!$C$3,J842,1),"")</f>
        <v/>
      </c>
    </row>
    <row r="843" spans="2:11">
      <c r="B843" t="str">
        <v/>
      </c>
      <c r="C843" t="str">
        <f t="shared" si="16"/>
        <v/>
      </c>
      <c r="E843" t="str" cm="1">
        <f t="array" ref="E843">IF(D843="","",_xlfn.TEXTSPLIT(D843,"|"))</f>
        <v/>
      </c>
      <c r="H843" t="str" cm="1">
        <f t="array" ref="H843">IF(G843="","",_xlfn.TEXTSPLIT(G843,"\"))</f>
        <v/>
      </c>
      <c r="K843" t="str">
        <f>IFERROR(SEARCH(MAIN!$C$3,J843,1),"")</f>
        <v/>
      </c>
    </row>
    <row r="844" spans="2:11">
      <c r="B844" t="str">
        <v/>
      </c>
      <c r="C844" t="str">
        <f t="shared" si="16"/>
        <v/>
      </c>
      <c r="E844" t="str" cm="1">
        <f t="array" ref="E844">IF(D844="","",_xlfn.TEXTSPLIT(D844,"|"))</f>
        <v/>
      </c>
      <c r="H844" t="str" cm="1">
        <f t="array" ref="H844">IF(G844="","",_xlfn.TEXTSPLIT(G844,"\"))</f>
        <v/>
      </c>
      <c r="K844" t="str">
        <f>IFERROR(SEARCH(MAIN!$C$3,J844,1),"")</f>
        <v/>
      </c>
    </row>
    <row r="845" spans="2:11">
      <c r="B845" t="str">
        <v/>
      </c>
      <c r="C845" t="str">
        <f t="shared" si="16"/>
        <v/>
      </c>
      <c r="E845" t="str" cm="1">
        <f t="array" ref="E845">IF(D845="","",_xlfn.TEXTSPLIT(D845,"|"))</f>
        <v/>
      </c>
      <c r="H845" t="str" cm="1">
        <f t="array" ref="H845">IF(G845="","",_xlfn.TEXTSPLIT(G845,"\"))</f>
        <v/>
      </c>
      <c r="K845" t="str">
        <f>IFERROR(SEARCH(MAIN!$C$3,J845,1),"")</f>
        <v/>
      </c>
    </row>
    <row r="846" spans="2:11">
      <c r="B846" t="str">
        <v/>
      </c>
      <c r="C846" t="str">
        <f t="shared" si="16"/>
        <v/>
      </c>
      <c r="E846" t="str" cm="1">
        <f t="array" ref="E846">IF(D846="","",_xlfn.TEXTSPLIT(D846,"|"))</f>
        <v/>
      </c>
      <c r="H846" t="str" cm="1">
        <f t="array" ref="H846">IF(G846="","",_xlfn.TEXTSPLIT(G846,"\"))</f>
        <v/>
      </c>
      <c r="K846" t="str">
        <f>IFERROR(SEARCH(MAIN!$C$3,J846,1),"")</f>
        <v/>
      </c>
    </row>
    <row r="847" spans="2:11">
      <c r="B847" t="str">
        <v/>
      </c>
      <c r="C847" t="str">
        <f t="shared" si="16"/>
        <v/>
      </c>
      <c r="E847" t="str" cm="1">
        <f t="array" ref="E847">IF(D847="","",_xlfn.TEXTSPLIT(D847,"|"))</f>
        <v/>
      </c>
      <c r="H847" t="str" cm="1">
        <f t="array" ref="H847">IF(G847="","",_xlfn.TEXTSPLIT(G847,"\"))</f>
        <v/>
      </c>
      <c r="K847" t="str">
        <f>IFERROR(SEARCH(MAIN!$C$3,J847,1),"")</f>
        <v/>
      </c>
    </row>
    <row r="848" spans="2:11">
      <c r="B848" t="str">
        <v/>
      </c>
      <c r="C848" t="str">
        <f t="shared" si="16"/>
        <v/>
      </c>
      <c r="E848" t="str" cm="1">
        <f t="array" ref="E848">IF(D848="","",_xlfn.TEXTSPLIT(D848,"|"))</f>
        <v/>
      </c>
      <c r="H848" t="str" cm="1">
        <f t="array" ref="H848">IF(G848="","",_xlfn.TEXTSPLIT(G848,"\"))</f>
        <v/>
      </c>
      <c r="K848" t="str">
        <f>IFERROR(SEARCH(MAIN!$C$3,J848,1),"")</f>
        <v/>
      </c>
    </row>
    <row r="849" spans="2:11">
      <c r="B849" t="str">
        <v/>
      </c>
      <c r="C849" t="str">
        <f t="shared" si="16"/>
        <v/>
      </c>
      <c r="E849" t="str" cm="1">
        <f t="array" ref="E849">IF(D849="","",_xlfn.TEXTSPLIT(D849,"|"))</f>
        <v/>
      </c>
      <c r="H849" t="str" cm="1">
        <f t="array" ref="H849">IF(G849="","",_xlfn.TEXTSPLIT(G849,"\"))</f>
        <v/>
      </c>
      <c r="K849" t="str">
        <f>IFERROR(SEARCH(MAIN!$C$3,J849,1),"")</f>
        <v/>
      </c>
    </row>
    <row r="850" spans="2:11">
      <c r="B850" t="str">
        <v/>
      </c>
      <c r="C850" t="str">
        <f t="shared" si="16"/>
        <v/>
      </c>
      <c r="E850" t="str" cm="1">
        <f t="array" ref="E850">IF(D850="","",_xlfn.TEXTSPLIT(D850,"|"))</f>
        <v/>
      </c>
      <c r="H850" t="str" cm="1">
        <f t="array" ref="H850">IF(G850="","",_xlfn.TEXTSPLIT(G850,"\"))</f>
        <v/>
      </c>
      <c r="K850" t="str">
        <f>IFERROR(SEARCH(MAIN!$C$3,J850,1),"")</f>
        <v/>
      </c>
    </row>
    <row r="851" spans="2:11">
      <c r="B851" t="str">
        <v/>
      </c>
      <c r="C851" t="str">
        <f t="shared" si="16"/>
        <v/>
      </c>
      <c r="E851" t="str" cm="1">
        <f t="array" ref="E851">IF(D851="","",_xlfn.TEXTSPLIT(D851,"|"))</f>
        <v/>
      </c>
      <c r="H851" t="str" cm="1">
        <f t="array" ref="H851">IF(G851="","",_xlfn.TEXTSPLIT(G851,"\"))</f>
        <v/>
      </c>
      <c r="K851" t="str">
        <f>IFERROR(SEARCH(MAIN!$C$3,J851,1),"")</f>
        <v/>
      </c>
    </row>
    <row r="852" spans="2:11">
      <c r="B852" t="str">
        <v/>
      </c>
      <c r="C852" t="str">
        <f t="shared" si="16"/>
        <v/>
      </c>
      <c r="E852" t="str" cm="1">
        <f t="array" ref="E852">IF(D852="","",_xlfn.TEXTSPLIT(D852,"|"))</f>
        <v/>
      </c>
      <c r="H852" t="str" cm="1">
        <f t="array" ref="H852">IF(G852="","",_xlfn.TEXTSPLIT(G852,"\"))</f>
        <v/>
      </c>
      <c r="K852" t="str">
        <f>IFERROR(SEARCH(MAIN!$C$3,J852,1),"")</f>
        <v/>
      </c>
    </row>
    <row r="853" spans="2:11">
      <c r="B853" t="str">
        <v/>
      </c>
      <c r="C853" t="str">
        <f t="shared" si="16"/>
        <v/>
      </c>
      <c r="E853" t="str" cm="1">
        <f t="array" ref="E853">IF(D853="","",_xlfn.TEXTSPLIT(D853,"|"))</f>
        <v/>
      </c>
      <c r="H853" t="str" cm="1">
        <f t="array" ref="H853">IF(G853="","",_xlfn.TEXTSPLIT(G853,"\"))</f>
        <v/>
      </c>
      <c r="K853" t="str">
        <f>IFERROR(SEARCH(MAIN!$C$3,J853,1),"")</f>
        <v/>
      </c>
    </row>
    <row r="854" spans="2:11">
      <c r="B854" t="str">
        <v/>
      </c>
      <c r="C854" t="str">
        <f t="shared" si="16"/>
        <v/>
      </c>
      <c r="E854" t="str" cm="1">
        <f t="array" ref="E854">IF(D854="","",_xlfn.TEXTSPLIT(D854,"|"))</f>
        <v/>
      </c>
      <c r="H854" t="str" cm="1">
        <f t="array" ref="H854">IF(G854="","",_xlfn.TEXTSPLIT(G854,"\"))</f>
        <v/>
      </c>
      <c r="K854" t="str">
        <f>IFERROR(SEARCH(MAIN!$C$3,J854,1),"")</f>
        <v/>
      </c>
    </row>
    <row r="855" spans="2:11">
      <c r="B855" t="str">
        <v/>
      </c>
      <c r="C855" t="str">
        <f t="shared" si="16"/>
        <v/>
      </c>
      <c r="E855" t="str" cm="1">
        <f t="array" ref="E855">IF(D855="","",_xlfn.TEXTSPLIT(D855,"|"))</f>
        <v/>
      </c>
      <c r="H855" t="str" cm="1">
        <f t="array" ref="H855">IF(G855="","",_xlfn.TEXTSPLIT(G855,"\"))</f>
        <v/>
      </c>
      <c r="K855" t="str">
        <f>IFERROR(SEARCH(MAIN!$C$3,J855,1),"")</f>
        <v/>
      </c>
    </row>
    <row r="856" spans="2:11">
      <c r="B856" t="str">
        <v/>
      </c>
      <c r="C856" t="str">
        <f t="shared" si="16"/>
        <v/>
      </c>
      <c r="E856" t="str" cm="1">
        <f t="array" ref="E856">IF(D856="","",_xlfn.TEXTSPLIT(D856,"|"))</f>
        <v/>
      </c>
      <c r="H856" t="str" cm="1">
        <f t="array" ref="H856">IF(G856="","",_xlfn.TEXTSPLIT(G856,"\"))</f>
        <v/>
      </c>
      <c r="K856" t="str">
        <f>IFERROR(SEARCH(MAIN!$C$3,J856,1),"")</f>
        <v/>
      </c>
    </row>
    <row r="857" spans="2:11">
      <c r="B857" t="str">
        <v/>
      </c>
      <c r="C857" t="str">
        <f t="shared" si="16"/>
        <v/>
      </c>
      <c r="E857" t="str" cm="1">
        <f t="array" ref="E857">IF(D857="","",_xlfn.TEXTSPLIT(D857,"|"))</f>
        <v/>
      </c>
      <c r="H857" t="str" cm="1">
        <f t="array" ref="H857">IF(G857="","",_xlfn.TEXTSPLIT(G857,"\"))</f>
        <v/>
      </c>
      <c r="K857" t="str">
        <f>IFERROR(SEARCH(MAIN!$C$3,J857,1),"")</f>
        <v/>
      </c>
    </row>
    <row r="858" spans="2:11">
      <c r="B858" t="str">
        <v/>
      </c>
      <c r="C858" t="str">
        <f t="shared" si="16"/>
        <v/>
      </c>
      <c r="E858" t="str" cm="1">
        <f t="array" ref="E858">IF(D858="","",_xlfn.TEXTSPLIT(D858,"|"))</f>
        <v/>
      </c>
      <c r="H858" t="str" cm="1">
        <f t="array" ref="H858">IF(G858="","",_xlfn.TEXTSPLIT(G858,"\"))</f>
        <v/>
      </c>
      <c r="K858" t="str">
        <f>IFERROR(SEARCH(MAIN!$C$3,J858,1),"")</f>
        <v/>
      </c>
    </row>
    <row r="859" spans="2:11">
      <c r="B859" t="str">
        <v/>
      </c>
      <c r="C859" t="str">
        <f t="shared" si="16"/>
        <v/>
      </c>
      <c r="E859" t="str" cm="1">
        <f t="array" ref="E859">IF(D859="","",_xlfn.TEXTSPLIT(D859,"|"))</f>
        <v/>
      </c>
      <c r="H859" t="str" cm="1">
        <f t="array" ref="H859">IF(G859="","",_xlfn.TEXTSPLIT(G859,"\"))</f>
        <v/>
      </c>
      <c r="K859" t="str">
        <f>IFERROR(SEARCH(MAIN!$C$3,J859,1),"")</f>
        <v/>
      </c>
    </row>
    <row r="860" spans="2:11">
      <c r="B860" t="str">
        <v/>
      </c>
      <c r="C860" t="str">
        <f t="shared" si="16"/>
        <v/>
      </c>
      <c r="E860" t="str" cm="1">
        <f t="array" ref="E860">IF(D860="","",_xlfn.TEXTSPLIT(D860,"|"))</f>
        <v/>
      </c>
      <c r="H860" t="str" cm="1">
        <f t="array" ref="H860">IF(G860="","",_xlfn.TEXTSPLIT(G860,"\"))</f>
        <v/>
      </c>
      <c r="K860" t="str">
        <f>IFERROR(SEARCH(MAIN!$C$3,J860,1),"")</f>
        <v/>
      </c>
    </row>
    <row r="861" spans="2:11">
      <c r="B861" t="str">
        <v/>
      </c>
      <c r="C861" t="str">
        <f t="shared" si="16"/>
        <v/>
      </c>
      <c r="E861" t="str" cm="1">
        <f t="array" ref="E861">IF(D861="","",_xlfn.TEXTSPLIT(D861,"|"))</f>
        <v/>
      </c>
      <c r="H861" t="str" cm="1">
        <f t="array" ref="H861">IF(G861="","",_xlfn.TEXTSPLIT(G861,"\"))</f>
        <v/>
      </c>
      <c r="K861" t="str">
        <f>IFERROR(SEARCH(MAIN!$C$3,J861,1),"")</f>
        <v/>
      </c>
    </row>
    <row r="862" spans="2:11">
      <c r="B862" t="str">
        <v/>
      </c>
      <c r="C862" t="str">
        <f t="shared" si="16"/>
        <v/>
      </c>
      <c r="E862" t="str" cm="1">
        <f t="array" ref="E862">IF(D862="","",_xlfn.TEXTSPLIT(D862,"|"))</f>
        <v/>
      </c>
      <c r="H862" t="str" cm="1">
        <f t="array" ref="H862">IF(G862="","",_xlfn.TEXTSPLIT(G862,"\"))</f>
        <v/>
      </c>
      <c r="K862" t="str">
        <f>IFERROR(SEARCH(MAIN!$C$3,J862,1),"")</f>
        <v/>
      </c>
    </row>
    <row r="863" spans="2:11">
      <c r="B863" t="str">
        <v/>
      </c>
      <c r="C863" t="str">
        <f t="shared" si="16"/>
        <v/>
      </c>
      <c r="E863" t="str" cm="1">
        <f t="array" ref="E863">IF(D863="","",_xlfn.TEXTSPLIT(D863,"|"))</f>
        <v/>
      </c>
      <c r="H863" t="str" cm="1">
        <f t="array" ref="H863">IF(G863="","",_xlfn.TEXTSPLIT(G863,"\"))</f>
        <v/>
      </c>
      <c r="K863" t="str">
        <f>IFERROR(SEARCH(MAIN!$C$3,J863,1),"")</f>
        <v/>
      </c>
    </row>
    <row r="864" spans="2:11">
      <c r="B864" t="str">
        <v/>
      </c>
      <c r="C864" t="str">
        <f t="shared" si="16"/>
        <v/>
      </c>
      <c r="E864" t="str" cm="1">
        <f t="array" ref="E864">IF(D864="","",_xlfn.TEXTSPLIT(D864,"|"))</f>
        <v/>
      </c>
      <c r="H864" t="str" cm="1">
        <f t="array" ref="H864">IF(G864="","",_xlfn.TEXTSPLIT(G864,"\"))</f>
        <v/>
      </c>
      <c r="K864" t="str">
        <f>IFERROR(SEARCH(MAIN!$C$3,J864,1),"")</f>
        <v/>
      </c>
    </row>
    <row r="865" spans="2:11">
      <c r="B865" t="str">
        <v/>
      </c>
      <c r="C865" t="str">
        <f t="shared" si="16"/>
        <v/>
      </c>
      <c r="E865" t="str" cm="1">
        <f t="array" ref="E865">IF(D865="","",_xlfn.TEXTSPLIT(D865,"|"))</f>
        <v/>
      </c>
      <c r="H865" t="str" cm="1">
        <f t="array" ref="H865">IF(G865="","",_xlfn.TEXTSPLIT(G865,"\"))</f>
        <v/>
      </c>
      <c r="K865" t="str">
        <f>IFERROR(SEARCH(MAIN!$C$3,J865,1),"")</f>
        <v/>
      </c>
    </row>
    <row r="866" spans="2:11">
      <c r="B866" t="str">
        <v/>
      </c>
      <c r="C866" t="str">
        <f t="shared" si="16"/>
        <v/>
      </c>
      <c r="E866" t="str" cm="1">
        <f t="array" ref="E866">IF(D866="","",_xlfn.TEXTSPLIT(D866,"|"))</f>
        <v/>
      </c>
      <c r="H866" t="str" cm="1">
        <f t="array" ref="H866">IF(G866="","",_xlfn.TEXTSPLIT(G866,"\"))</f>
        <v/>
      </c>
      <c r="K866" t="str">
        <f>IFERROR(SEARCH(MAIN!$C$3,J866,1),"")</f>
        <v/>
      </c>
    </row>
    <row r="867" spans="2:11">
      <c r="B867" t="str">
        <v/>
      </c>
      <c r="C867" t="str">
        <f t="shared" si="16"/>
        <v/>
      </c>
      <c r="E867" t="str" cm="1">
        <f t="array" ref="E867">IF(D867="","",_xlfn.TEXTSPLIT(D867,"|"))</f>
        <v/>
      </c>
      <c r="H867" t="str" cm="1">
        <f t="array" ref="H867">IF(G867="","",_xlfn.TEXTSPLIT(G867,"\"))</f>
        <v/>
      </c>
      <c r="K867" t="str">
        <f>IFERROR(SEARCH(MAIN!$C$3,J867,1),"")</f>
        <v/>
      </c>
    </row>
    <row r="868" spans="2:11">
      <c r="B868" t="str">
        <v/>
      </c>
      <c r="C868" t="str">
        <f t="shared" si="16"/>
        <v/>
      </c>
      <c r="E868" t="str" cm="1">
        <f t="array" ref="E868">IF(D868="","",_xlfn.TEXTSPLIT(D868,"|"))</f>
        <v/>
      </c>
      <c r="H868" t="str" cm="1">
        <f t="array" ref="H868">IF(G868="","",_xlfn.TEXTSPLIT(G868,"\"))</f>
        <v/>
      </c>
      <c r="K868" t="str">
        <f>IFERROR(SEARCH(MAIN!$C$3,J868,1),"")</f>
        <v/>
      </c>
    </row>
    <row r="869" spans="2:11">
      <c r="B869" t="str">
        <v/>
      </c>
      <c r="C869" t="str">
        <f t="shared" si="16"/>
        <v/>
      </c>
      <c r="E869" t="str" cm="1">
        <f t="array" ref="E869">IF(D869="","",_xlfn.TEXTSPLIT(D869,"|"))</f>
        <v/>
      </c>
      <c r="H869" t="str" cm="1">
        <f t="array" ref="H869">IF(G869="","",_xlfn.TEXTSPLIT(G869,"\"))</f>
        <v/>
      </c>
      <c r="K869" t="str">
        <f>IFERROR(SEARCH(MAIN!$C$3,J869,1),"")</f>
        <v/>
      </c>
    </row>
    <row r="870" spans="2:11">
      <c r="B870" t="str">
        <v/>
      </c>
      <c r="C870" t="str">
        <f t="shared" si="16"/>
        <v/>
      </c>
      <c r="E870" t="str" cm="1">
        <f t="array" ref="E870">IF(D870="","",_xlfn.TEXTSPLIT(D870,"|"))</f>
        <v/>
      </c>
      <c r="H870" t="str" cm="1">
        <f t="array" ref="H870">IF(G870="","",_xlfn.TEXTSPLIT(G870,"\"))</f>
        <v/>
      </c>
      <c r="K870" t="str">
        <f>IFERROR(SEARCH(MAIN!$C$3,J870,1),"")</f>
        <v/>
      </c>
    </row>
    <row r="871" spans="2:11">
      <c r="B871" t="str">
        <v/>
      </c>
      <c r="C871" t="str">
        <f t="shared" si="16"/>
        <v/>
      </c>
      <c r="E871" t="str" cm="1">
        <f t="array" ref="E871">IF(D871="","",_xlfn.TEXTSPLIT(D871,"|"))</f>
        <v/>
      </c>
      <c r="H871" t="str" cm="1">
        <f t="array" ref="H871">IF(G871="","",_xlfn.TEXTSPLIT(G871,"\"))</f>
        <v/>
      </c>
      <c r="K871" t="str">
        <f>IFERROR(SEARCH(MAIN!$C$3,J871,1),"")</f>
        <v/>
      </c>
    </row>
    <row r="872" spans="2:11">
      <c r="B872" t="str">
        <v/>
      </c>
      <c r="C872" t="str">
        <f t="shared" si="16"/>
        <v/>
      </c>
      <c r="E872" t="str" cm="1">
        <f t="array" ref="E872">IF(D872="","",_xlfn.TEXTSPLIT(D872,"|"))</f>
        <v/>
      </c>
      <c r="H872" t="str" cm="1">
        <f t="array" ref="H872">IF(G872="","",_xlfn.TEXTSPLIT(G872,"\"))</f>
        <v/>
      </c>
      <c r="K872" t="str">
        <f>IFERROR(SEARCH(MAIN!$C$3,J872,1),"")</f>
        <v/>
      </c>
    </row>
    <row r="873" spans="2:11">
      <c r="B873" t="str">
        <v/>
      </c>
      <c r="C873" t="str">
        <f t="shared" si="16"/>
        <v/>
      </c>
      <c r="E873" t="str" cm="1">
        <f t="array" ref="E873">IF(D873="","",_xlfn.TEXTSPLIT(D873,"|"))</f>
        <v/>
      </c>
      <c r="H873" t="str" cm="1">
        <f t="array" ref="H873">IF(G873="","",_xlfn.TEXTSPLIT(G873,"\"))</f>
        <v/>
      </c>
      <c r="K873" t="str">
        <f>IFERROR(SEARCH(MAIN!$C$3,J873,1),"")</f>
        <v/>
      </c>
    </row>
    <row r="874" spans="2:11">
      <c r="B874" t="str">
        <v/>
      </c>
      <c r="C874" t="str">
        <f t="shared" si="16"/>
        <v/>
      </c>
      <c r="E874" t="str" cm="1">
        <f t="array" ref="E874">IF(D874="","",_xlfn.TEXTSPLIT(D874,"|"))</f>
        <v/>
      </c>
      <c r="H874" t="str" cm="1">
        <f t="array" ref="H874">IF(G874="","",_xlfn.TEXTSPLIT(G874,"\"))</f>
        <v/>
      </c>
      <c r="K874" t="str">
        <f>IFERROR(SEARCH(MAIN!$C$3,J874,1),"")</f>
        <v/>
      </c>
    </row>
    <row r="875" spans="2:11">
      <c r="B875" t="str">
        <v/>
      </c>
      <c r="C875" t="str">
        <f t="shared" si="16"/>
        <v/>
      </c>
      <c r="E875" t="str" cm="1">
        <f t="array" ref="E875">IF(D875="","",_xlfn.TEXTSPLIT(D875,"|"))</f>
        <v/>
      </c>
      <c r="H875" t="str" cm="1">
        <f t="array" ref="H875">IF(G875="","",_xlfn.TEXTSPLIT(G875,"\"))</f>
        <v/>
      </c>
      <c r="K875" t="str">
        <f>IFERROR(SEARCH(MAIN!$C$3,J875,1),"")</f>
        <v/>
      </c>
    </row>
    <row r="876" spans="2:11">
      <c r="B876" t="str">
        <v/>
      </c>
      <c r="C876" t="str">
        <f t="shared" si="16"/>
        <v/>
      </c>
      <c r="E876" t="str" cm="1">
        <f t="array" ref="E876">IF(D876="","",_xlfn.TEXTSPLIT(D876,"|"))</f>
        <v/>
      </c>
      <c r="H876" t="str" cm="1">
        <f t="array" ref="H876">IF(G876="","",_xlfn.TEXTSPLIT(G876,"\"))</f>
        <v/>
      </c>
      <c r="K876" t="str">
        <f>IFERROR(SEARCH(MAIN!$C$3,J876,1),"")</f>
        <v/>
      </c>
    </row>
    <row r="877" spans="2:11">
      <c r="B877" t="str">
        <v/>
      </c>
      <c r="C877" t="str">
        <f t="shared" si="16"/>
        <v/>
      </c>
      <c r="E877" t="str" cm="1">
        <f t="array" ref="E877">IF(D877="","",_xlfn.TEXTSPLIT(D877,"|"))</f>
        <v/>
      </c>
      <c r="H877" t="str" cm="1">
        <f t="array" ref="H877">IF(G877="","",_xlfn.TEXTSPLIT(G877,"\"))</f>
        <v/>
      </c>
      <c r="K877" t="str">
        <f>IFERROR(SEARCH(MAIN!$C$3,J877,1),"")</f>
        <v/>
      </c>
    </row>
    <row r="878" spans="2:11">
      <c r="B878" t="str">
        <v/>
      </c>
      <c r="C878" t="str">
        <f t="shared" si="16"/>
        <v/>
      </c>
      <c r="E878" t="str" cm="1">
        <f t="array" ref="E878">IF(D878="","",_xlfn.TEXTSPLIT(D878,"|"))</f>
        <v/>
      </c>
      <c r="H878" t="str" cm="1">
        <f t="array" ref="H878">IF(G878="","",_xlfn.TEXTSPLIT(G878,"\"))</f>
        <v/>
      </c>
      <c r="K878" t="str">
        <f>IFERROR(SEARCH(MAIN!$C$3,J878,1),"")</f>
        <v/>
      </c>
    </row>
    <row r="879" spans="2:11">
      <c r="B879" t="str">
        <v/>
      </c>
      <c r="C879" t="str">
        <f t="shared" si="16"/>
        <v/>
      </c>
      <c r="E879" t="str" cm="1">
        <f t="array" ref="E879">IF(D879="","",_xlfn.TEXTSPLIT(D879,"|"))</f>
        <v/>
      </c>
      <c r="H879" t="str" cm="1">
        <f t="array" ref="H879">IF(G879="","",_xlfn.TEXTSPLIT(G879,"\"))</f>
        <v/>
      </c>
      <c r="K879" t="str">
        <f>IFERROR(SEARCH(MAIN!$C$3,J879,1),"")</f>
        <v/>
      </c>
    </row>
    <row r="880" spans="2:11">
      <c r="B880" t="str">
        <v/>
      </c>
      <c r="C880" t="str">
        <f t="shared" si="16"/>
        <v/>
      </c>
      <c r="E880" t="str" cm="1">
        <f t="array" ref="E880">IF(D880="","",_xlfn.TEXTSPLIT(D880,"|"))</f>
        <v/>
      </c>
      <c r="H880" t="str" cm="1">
        <f t="array" ref="H880">IF(G880="","",_xlfn.TEXTSPLIT(G880,"\"))</f>
        <v/>
      </c>
      <c r="K880" t="str">
        <f>IFERROR(SEARCH(MAIN!$C$3,J880,1),"")</f>
        <v/>
      </c>
    </row>
    <row r="881" spans="2:11">
      <c r="B881" t="str">
        <v/>
      </c>
      <c r="C881" t="str">
        <f t="shared" si="16"/>
        <v/>
      </c>
      <c r="E881" t="str" cm="1">
        <f t="array" ref="E881">IF(D881="","",_xlfn.TEXTSPLIT(D881,"|"))</f>
        <v/>
      </c>
      <c r="H881" t="str" cm="1">
        <f t="array" ref="H881">IF(G881="","",_xlfn.TEXTSPLIT(G881,"\"))</f>
        <v/>
      </c>
      <c r="K881" t="str">
        <f>IFERROR(SEARCH(MAIN!$C$3,J881,1),"")</f>
        <v/>
      </c>
    </row>
    <row r="882" spans="2:11">
      <c r="B882" t="str">
        <v/>
      </c>
      <c r="C882" t="str">
        <f t="shared" si="16"/>
        <v/>
      </c>
      <c r="E882" t="str" cm="1">
        <f t="array" ref="E882">IF(D882="","",_xlfn.TEXTSPLIT(D882,"|"))</f>
        <v/>
      </c>
      <c r="H882" t="str" cm="1">
        <f t="array" ref="H882">IF(G882="","",_xlfn.TEXTSPLIT(G882,"\"))</f>
        <v/>
      </c>
      <c r="K882" t="str">
        <f>IFERROR(SEARCH(MAIN!$C$3,J882,1),"")</f>
        <v/>
      </c>
    </row>
    <row r="883" spans="2:11">
      <c r="B883" t="str">
        <v/>
      </c>
      <c r="C883" t="str">
        <f t="shared" si="16"/>
        <v/>
      </c>
      <c r="E883" t="str" cm="1">
        <f t="array" ref="E883">IF(D883="","",_xlfn.TEXTSPLIT(D883,"|"))</f>
        <v/>
      </c>
      <c r="H883" t="str" cm="1">
        <f t="array" ref="H883">IF(G883="","",_xlfn.TEXTSPLIT(G883,"\"))</f>
        <v/>
      </c>
      <c r="K883" t="str">
        <f>IFERROR(SEARCH(MAIN!$C$3,J883,1),"")</f>
        <v/>
      </c>
    </row>
    <row r="884" spans="2:11">
      <c r="B884" t="str">
        <v/>
      </c>
      <c r="C884" t="str">
        <f t="shared" si="16"/>
        <v/>
      </c>
      <c r="E884" t="str" cm="1">
        <f t="array" ref="E884">IF(D884="","",_xlfn.TEXTSPLIT(D884,"|"))</f>
        <v/>
      </c>
      <c r="H884" t="str" cm="1">
        <f t="array" ref="H884">IF(G884="","",_xlfn.TEXTSPLIT(G884,"\"))</f>
        <v/>
      </c>
      <c r="K884" t="str">
        <f>IFERROR(SEARCH(MAIN!$C$3,J884,1),"")</f>
        <v/>
      </c>
    </row>
    <row r="885" spans="2:11">
      <c r="B885" t="str">
        <v/>
      </c>
      <c r="C885" t="str">
        <f t="shared" si="16"/>
        <v/>
      </c>
      <c r="E885" t="str" cm="1">
        <f t="array" ref="E885">IF(D885="","",_xlfn.TEXTSPLIT(D885,"|"))</f>
        <v/>
      </c>
      <c r="H885" t="str" cm="1">
        <f t="array" ref="H885">IF(G885="","",_xlfn.TEXTSPLIT(G885,"\"))</f>
        <v/>
      </c>
      <c r="K885" t="str">
        <f>IFERROR(SEARCH(MAIN!$C$3,J885,1),"")</f>
        <v/>
      </c>
    </row>
    <row r="886" spans="2:11">
      <c r="B886" t="str">
        <v/>
      </c>
      <c r="C886" t="str">
        <f t="shared" si="16"/>
        <v/>
      </c>
      <c r="E886" t="str" cm="1">
        <f t="array" ref="E886">IF(D886="","",_xlfn.TEXTSPLIT(D886,"|"))</f>
        <v/>
      </c>
      <c r="H886" t="str" cm="1">
        <f t="array" ref="H886">IF(G886="","",_xlfn.TEXTSPLIT(G886,"\"))</f>
        <v/>
      </c>
      <c r="K886" t="str">
        <f>IFERROR(SEARCH(MAIN!$C$3,J886,1),"")</f>
        <v/>
      </c>
    </row>
    <row r="887" spans="2:11">
      <c r="B887" t="str">
        <v/>
      </c>
      <c r="C887" t="str">
        <f t="shared" si="16"/>
        <v/>
      </c>
      <c r="E887" t="str" cm="1">
        <f t="array" ref="E887">IF(D887="","",_xlfn.TEXTSPLIT(D887,"|"))</f>
        <v/>
      </c>
      <c r="H887" t="str" cm="1">
        <f t="array" ref="H887">IF(G887="","",_xlfn.TEXTSPLIT(G887,"\"))</f>
        <v/>
      </c>
      <c r="K887" t="str">
        <f>IFERROR(SEARCH(MAIN!$C$3,J887,1),"")</f>
        <v/>
      </c>
    </row>
    <row r="888" spans="2:11">
      <c r="B888" t="str">
        <v/>
      </c>
      <c r="C888" t="str">
        <f t="shared" si="16"/>
        <v/>
      </c>
      <c r="E888" t="str" cm="1">
        <f t="array" ref="E888">IF(D888="","",_xlfn.TEXTSPLIT(D888,"|"))</f>
        <v/>
      </c>
      <c r="H888" t="str" cm="1">
        <f t="array" ref="H888">IF(G888="","",_xlfn.TEXTSPLIT(G888,"\"))</f>
        <v/>
      </c>
      <c r="K888" t="str">
        <f>IFERROR(SEARCH(MAIN!$C$3,J888,1),"")</f>
        <v/>
      </c>
    </row>
    <row r="889" spans="2:11">
      <c r="B889" t="str">
        <v/>
      </c>
      <c r="C889" t="str">
        <f t="shared" si="16"/>
        <v/>
      </c>
      <c r="E889" t="str" cm="1">
        <f t="array" ref="E889">IF(D889="","",_xlfn.TEXTSPLIT(D889,"|"))</f>
        <v/>
      </c>
      <c r="H889" t="str" cm="1">
        <f t="array" ref="H889">IF(G889="","",_xlfn.TEXTSPLIT(G889,"\"))</f>
        <v/>
      </c>
      <c r="K889" t="str">
        <f>IFERROR(SEARCH(MAIN!$C$3,J889,1),"")</f>
        <v/>
      </c>
    </row>
    <row r="890" spans="2:11">
      <c r="B890" t="str">
        <v/>
      </c>
      <c r="C890" t="str">
        <f t="shared" si="16"/>
        <v/>
      </c>
      <c r="E890" t="str" cm="1">
        <f t="array" ref="E890">IF(D890="","",_xlfn.TEXTSPLIT(D890,"|"))</f>
        <v/>
      </c>
      <c r="H890" t="str" cm="1">
        <f t="array" ref="H890">IF(G890="","",_xlfn.TEXTSPLIT(G890,"\"))</f>
        <v/>
      </c>
      <c r="K890" t="str">
        <f>IFERROR(SEARCH(MAIN!$C$3,J890,1),"")</f>
        <v/>
      </c>
    </row>
    <row r="891" spans="2:11">
      <c r="B891" t="str">
        <v/>
      </c>
      <c r="C891" t="str">
        <f t="shared" si="16"/>
        <v/>
      </c>
      <c r="E891" t="str" cm="1">
        <f t="array" ref="E891">IF(D891="","",_xlfn.TEXTSPLIT(D891,"|"))</f>
        <v/>
      </c>
      <c r="H891" t="str" cm="1">
        <f t="array" ref="H891">IF(G891="","",_xlfn.TEXTSPLIT(G891,"\"))</f>
        <v/>
      </c>
      <c r="K891" t="str">
        <f>IFERROR(SEARCH(MAIN!$C$3,J891,1),"")</f>
        <v/>
      </c>
    </row>
    <row r="892" spans="2:11">
      <c r="B892" t="str">
        <v/>
      </c>
      <c r="C892" t="str">
        <f t="shared" si="16"/>
        <v/>
      </c>
      <c r="E892" t="str" cm="1">
        <f t="array" ref="E892">IF(D892="","",_xlfn.TEXTSPLIT(D892,"|"))</f>
        <v/>
      </c>
      <c r="H892" t="str" cm="1">
        <f t="array" ref="H892">IF(G892="","",_xlfn.TEXTSPLIT(G892,"\"))</f>
        <v/>
      </c>
      <c r="K892" t="str">
        <f>IFERROR(SEARCH(MAIN!$C$3,J892,1),"")</f>
        <v/>
      </c>
    </row>
    <row r="893" spans="2:11">
      <c r="B893" t="str">
        <v/>
      </c>
      <c r="C893" t="str">
        <f t="shared" si="16"/>
        <v/>
      </c>
      <c r="E893" t="str" cm="1">
        <f t="array" ref="E893">IF(D893="","",_xlfn.TEXTSPLIT(D893,"|"))</f>
        <v/>
      </c>
      <c r="H893" t="str" cm="1">
        <f t="array" ref="H893">IF(G893="","",_xlfn.TEXTSPLIT(G893,"\"))</f>
        <v/>
      </c>
      <c r="K893" t="str">
        <f>IFERROR(SEARCH(MAIN!$C$3,J893,1),"")</f>
        <v/>
      </c>
    </row>
    <row r="894" spans="2:11">
      <c r="B894" t="str">
        <v/>
      </c>
      <c r="C894" t="str">
        <f t="shared" si="16"/>
        <v/>
      </c>
      <c r="E894" t="str" cm="1">
        <f t="array" ref="E894">IF(D894="","",_xlfn.TEXTSPLIT(D894,"|"))</f>
        <v/>
      </c>
      <c r="H894" t="str" cm="1">
        <f t="array" ref="H894">IF(G894="","",_xlfn.TEXTSPLIT(G894,"\"))</f>
        <v/>
      </c>
      <c r="K894" t="str">
        <f>IFERROR(SEARCH(MAIN!$C$3,J894,1),"")</f>
        <v/>
      </c>
    </row>
    <row r="895" spans="2:11">
      <c r="B895" t="str">
        <v/>
      </c>
      <c r="C895" t="str">
        <f t="shared" si="16"/>
        <v/>
      </c>
      <c r="E895" t="str" cm="1">
        <f t="array" ref="E895">IF(D895="","",_xlfn.TEXTSPLIT(D895,"|"))</f>
        <v/>
      </c>
      <c r="H895" t="str" cm="1">
        <f t="array" ref="H895">IF(G895="","",_xlfn.TEXTSPLIT(G895,"\"))</f>
        <v/>
      </c>
      <c r="K895" t="str">
        <f>IFERROR(SEARCH(MAIN!$C$3,J895,1),"")</f>
        <v/>
      </c>
    </row>
    <row r="896" spans="2:11">
      <c r="B896" t="str">
        <v/>
      </c>
      <c r="C896" t="str">
        <f t="shared" si="16"/>
        <v/>
      </c>
      <c r="E896" t="str" cm="1">
        <f t="array" ref="E896">IF(D896="","",_xlfn.TEXTSPLIT(D896,"|"))</f>
        <v/>
      </c>
      <c r="H896" t="str" cm="1">
        <f t="array" ref="H896">IF(G896="","",_xlfn.TEXTSPLIT(G896,"\"))</f>
        <v/>
      </c>
      <c r="K896" t="str">
        <f>IFERROR(SEARCH(MAIN!$C$3,J896,1),"")</f>
        <v/>
      </c>
    </row>
    <row r="897" spans="2:11">
      <c r="B897" t="str">
        <v/>
      </c>
      <c r="C897" t="str">
        <f t="shared" si="16"/>
        <v/>
      </c>
      <c r="E897" t="str" cm="1">
        <f t="array" ref="E897">IF(D897="","",_xlfn.TEXTSPLIT(D897,"|"))</f>
        <v/>
      </c>
      <c r="H897" t="str" cm="1">
        <f t="array" ref="H897">IF(G897="","",_xlfn.TEXTSPLIT(G897,"\"))</f>
        <v/>
      </c>
      <c r="K897" t="str">
        <f>IFERROR(SEARCH(MAIN!$C$3,J897,1),"")</f>
        <v/>
      </c>
    </row>
    <row r="898" spans="2:11">
      <c r="B898" t="str">
        <v/>
      </c>
      <c r="C898" t="str">
        <f t="shared" si="16"/>
        <v/>
      </c>
      <c r="E898" t="str" cm="1">
        <f t="array" ref="E898">IF(D898="","",_xlfn.TEXTSPLIT(D898,"|"))</f>
        <v/>
      </c>
      <c r="H898" t="str" cm="1">
        <f t="array" ref="H898">IF(G898="","",_xlfn.TEXTSPLIT(G898,"\"))</f>
        <v/>
      </c>
      <c r="K898" t="str">
        <f>IFERROR(SEARCH(MAIN!$C$3,J898,1),"")</f>
        <v/>
      </c>
    </row>
    <row r="899" spans="2:11">
      <c r="B899" t="str">
        <v/>
      </c>
      <c r="C899" t="str">
        <f t="shared" si="16"/>
        <v/>
      </c>
      <c r="E899" t="str" cm="1">
        <f t="array" ref="E899">IF(D899="","",_xlfn.TEXTSPLIT(D899,"|"))</f>
        <v/>
      </c>
      <c r="H899" t="str" cm="1">
        <f t="array" ref="H899">IF(G899="","",_xlfn.TEXTSPLIT(G899,"\"))</f>
        <v/>
      </c>
      <c r="K899" t="str">
        <f>IFERROR(SEARCH(MAIN!$C$3,J899,1),"")</f>
        <v/>
      </c>
    </row>
    <row r="900" spans="2:11">
      <c r="B900" t="str">
        <v/>
      </c>
      <c r="C900" t="str">
        <f t="shared" si="16"/>
        <v/>
      </c>
      <c r="E900" t="str" cm="1">
        <f t="array" ref="E900">IF(D900="","",_xlfn.TEXTSPLIT(D900,"|"))</f>
        <v/>
      </c>
      <c r="H900" t="str" cm="1">
        <f t="array" ref="H900">IF(G900="","",_xlfn.TEXTSPLIT(G900,"\"))</f>
        <v/>
      </c>
      <c r="K900" t="str">
        <f>IFERROR(SEARCH(MAIN!$C$3,J900,1),"")</f>
        <v/>
      </c>
    </row>
    <row r="901" spans="2:11">
      <c r="B901" t="str">
        <v/>
      </c>
      <c r="C901" t="str">
        <f t="shared" ref="C901:C964" si="17">IFERROR(B901,"")</f>
        <v/>
      </c>
      <c r="E901" t="str" cm="1">
        <f t="array" ref="E901">IF(D901="","",_xlfn.TEXTSPLIT(D901,"|"))</f>
        <v/>
      </c>
      <c r="H901" t="str" cm="1">
        <f t="array" ref="H901">IF(G901="","",_xlfn.TEXTSPLIT(G901,"\"))</f>
        <v/>
      </c>
      <c r="K901" t="str">
        <f>IFERROR(SEARCH(MAIN!$C$3,J901,1),"")</f>
        <v/>
      </c>
    </row>
    <row r="902" spans="2:11">
      <c r="B902" t="str">
        <v/>
      </c>
      <c r="C902" t="str">
        <f t="shared" si="17"/>
        <v/>
      </c>
      <c r="E902" t="str" cm="1">
        <f t="array" ref="E902">IF(D902="","",_xlfn.TEXTSPLIT(D902,"|"))</f>
        <v/>
      </c>
      <c r="H902" t="str" cm="1">
        <f t="array" ref="H902">IF(G902="","",_xlfn.TEXTSPLIT(G902,"\"))</f>
        <v/>
      </c>
      <c r="K902" t="str">
        <f>IFERROR(SEARCH(MAIN!$C$3,J902,1),"")</f>
        <v/>
      </c>
    </row>
    <row r="903" spans="2:11">
      <c r="B903" t="str">
        <v/>
      </c>
      <c r="C903" t="str">
        <f t="shared" si="17"/>
        <v/>
      </c>
      <c r="E903" t="str" cm="1">
        <f t="array" ref="E903">IF(D903="","",_xlfn.TEXTSPLIT(D903,"|"))</f>
        <v/>
      </c>
      <c r="H903" t="str" cm="1">
        <f t="array" ref="H903">IF(G903="","",_xlfn.TEXTSPLIT(G903,"\"))</f>
        <v/>
      </c>
      <c r="K903" t="str">
        <f>IFERROR(SEARCH(MAIN!$C$3,J903,1),"")</f>
        <v/>
      </c>
    </row>
    <row r="904" spans="2:11">
      <c r="B904" t="str">
        <v/>
      </c>
      <c r="C904" t="str">
        <f t="shared" si="17"/>
        <v/>
      </c>
      <c r="E904" t="str" cm="1">
        <f t="array" ref="E904">IF(D904="","",_xlfn.TEXTSPLIT(D904,"|"))</f>
        <v/>
      </c>
      <c r="H904" t="str" cm="1">
        <f t="array" ref="H904">IF(G904="","",_xlfn.TEXTSPLIT(G904,"\"))</f>
        <v/>
      </c>
      <c r="K904" t="str">
        <f>IFERROR(SEARCH(MAIN!$C$3,J904,1),"")</f>
        <v/>
      </c>
    </row>
    <row r="905" spans="2:11">
      <c r="B905" t="str">
        <v/>
      </c>
      <c r="C905" t="str">
        <f t="shared" si="17"/>
        <v/>
      </c>
      <c r="E905" t="str" cm="1">
        <f t="array" ref="E905">IF(D905="","",_xlfn.TEXTSPLIT(D905,"|"))</f>
        <v/>
      </c>
      <c r="H905" t="str" cm="1">
        <f t="array" ref="H905">IF(G905="","",_xlfn.TEXTSPLIT(G905,"\"))</f>
        <v/>
      </c>
      <c r="K905" t="str">
        <f>IFERROR(SEARCH(MAIN!$C$3,J905,1),"")</f>
        <v/>
      </c>
    </row>
    <row r="906" spans="2:11">
      <c r="B906" t="str">
        <v/>
      </c>
      <c r="C906" t="str">
        <f t="shared" si="17"/>
        <v/>
      </c>
      <c r="E906" t="str" cm="1">
        <f t="array" ref="E906">IF(D906="","",_xlfn.TEXTSPLIT(D906,"|"))</f>
        <v/>
      </c>
      <c r="H906" t="str" cm="1">
        <f t="array" ref="H906">IF(G906="","",_xlfn.TEXTSPLIT(G906,"\"))</f>
        <v/>
      </c>
      <c r="K906" t="str">
        <f>IFERROR(SEARCH(MAIN!$C$3,J906,1),"")</f>
        <v/>
      </c>
    </row>
    <row r="907" spans="2:11">
      <c r="B907" t="str">
        <v/>
      </c>
      <c r="C907" t="str">
        <f t="shared" si="17"/>
        <v/>
      </c>
      <c r="E907" t="str" cm="1">
        <f t="array" ref="E907">IF(D907="","",_xlfn.TEXTSPLIT(D907,"|"))</f>
        <v/>
      </c>
      <c r="H907" t="str" cm="1">
        <f t="array" ref="H907">IF(G907="","",_xlfn.TEXTSPLIT(G907,"\"))</f>
        <v/>
      </c>
      <c r="K907" t="str">
        <f>IFERROR(SEARCH(MAIN!$C$3,J907,1),"")</f>
        <v/>
      </c>
    </row>
    <row r="908" spans="2:11">
      <c r="B908" t="str">
        <v/>
      </c>
      <c r="C908" t="str">
        <f t="shared" si="17"/>
        <v/>
      </c>
      <c r="E908" t="str" cm="1">
        <f t="array" ref="E908">IF(D908="","",_xlfn.TEXTSPLIT(D908,"|"))</f>
        <v/>
      </c>
      <c r="H908" t="str" cm="1">
        <f t="array" ref="H908">IF(G908="","",_xlfn.TEXTSPLIT(G908,"\"))</f>
        <v/>
      </c>
      <c r="K908" t="str">
        <f>IFERROR(SEARCH(MAIN!$C$3,J908,1),"")</f>
        <v/>
      </c>
    </row>
    <row r="909" spans="2:11">
      <c r="B909" t="str">
        <v/>
      </c>
      <c r="C909" t="str">
        <f t="shared" si="17"/>
        <v/>
      </c>
      <c r="E909" t="str" cm="1">
        <f t="array" ref="E909">IF(D909="","",_xlfn.TEXTSPLIT(D909,"|"))</f>
        <v/>
      </c>
      <c r="H909" t="str" cm="1">
        <f t="array" ref="H909">IF(G909="","",_xlfn.TEXTSPLIT(G909,"\"))</f>
        <v/>
      </c>
      <c r="K909" t="str">
        <f>IFERROR(SEARCH(MAIN!$C$3,J909,1),"")</f>
        <v/>
      </c>
    </row>
    <row r="910" spans="2:11">
      <c r="B910" t="str">
        <v/>
      </c>
      <c r="C910" t="str">
        <f t="shared" si="17"/>
        <v/>
      </c>
      <c r="E910" t="str" cm="1">
        <f t="array" ref="E910">IF(D910="","",_xlfn.TEXTSPLIT(D910,"|"))</f>
        <v/>
      </c>
      <c r="H910" t="str" cm="1">
        <f t="array" ref="H910">IF(G910="","",_xlfn.TEXTSPLIT(G910,"\"))</f>
        <v/>
      </c>
      <c r="K910" t="str">
        <f>IFERROR(SEARCH(MAIN!$C$3,J910,1),"")</f>
        <v/>
      </c>
    </row>
    <row r="911" spans="2:11">
      <c r="B911" t="str">
        <v/>
      </c>
      <c r="C911" t="str">
        <f t="shared" si="17"/>
        <v/>
      </c>
      <c r="E911" t="str" cm="1">
        <f t="array" ref="E911">IF(D911="","",_xlfn.TEXTSPLIT(D911,"|"))</f>
        <v/>
      </c>
      <c r="H911" t="str" cm="1">
        <f t="array" ref="H911">IF(G911="","",_xlfn.TEXTSPLIT(G911,"\"))</f>
        <v/>
      </c>
      <c r="K911" t="str">
        <f>IFERROR(SEARCH(MAIN!$C$3,J911,1),"")</f>
        <v/>
      </c>
    </row>
    <row r="912" spans="2:11">
      <c r="B912" t="str">
        <v/>
      </c>
      <c r="C912" t="str">
        <f t="shared" si="17"/>
        <v/>
      </c>
      <c r="E912" t="str" cm="1">
        <f t="array" ref="E912">IF(D912="","",_xlfn.TEXTSPLIT(D912,"|"))</f>
        <v/>
      </c>
      <c r="H912" t="str" cm="1">
        <f t="array" ref="H912">IF(G912="","",_xlfn.TEXTSPLIT(G912,"\"))</f>
        <v/>
      </c>
      <c r="K912" t="str">
        <f>IFERROR(SEARCH(MAIN!$C$3,J912,1),"")</f>
        <v/>
      </c>
    </row>
    <row r="913" spans="2:11">
      <c r="B913" t="str">
        <v/>
      </c>
      <c r="C913" t="str">
        <f t="shared" si="17"/>
        <v/>
      </c>
      <c r="E913" t="str" cm="1">
        <f t="array" ref="E913">IF(D913="","",_xlfn.TEXTSPLIT(D913,"|"))</f>
        <v/>
      </c>
      <c r="H913" t="str" cm="1">
        <f t="array" ref="H913">IF(G913="","",_xlfn.TEXTSPLIT(G913,"\"))</f>
        <v/>
      </c>
      <c r="K913" t="str">
        <f>IFERROR(SEARCH(MAIN!$C$3,J913,1),"")</f>
        <v/>
      </c>
    </row>
    <row r="914" spans="2:11">
      <c r="B914" t="str">
        <v/>
      </c>
      <c r="C914" t="str">
        <f t="shared" si="17"/>
        <v/>
      </c>
      <c r="E914" t="str" cm="1">
        <f t="array" ref="E914">IF(D914="","",_xlfn.TEXTSPLIT(D914,"|"))</f>
        <v/>
      </c>
      <c r="H914" t="str" cm="1">
        <f t="array" ref="H914">IF(G914="","",_xlfn.TEXTSPLIT(G914,"\"))</f>
        <v/>
      </c>
      <c r="K914" t="str">
        <f>IFERROR(SEARCH(MAIN!$C$3,J914,1),"")</f>
        <v/>
      </c>
    </row>
    <row r="915" spans="2:11">
      <c r="B915" t="str">
        <v/>
      </c>
      <c r="C915" t="str">
        <f t="shared" si="17"/>
        <v/>
      </c>
      <c r="E915" t="str" cm="1">
        <f t="array" ref="E915">IF(D915="","",_xlfn.TEXTSPLIT(D915,"|"))</f>
        <v/>
      </c>
      <c r="H915" t="str" cm="1">
        <f t="array" ref="H915">IF(G915="","",_xlfn.TEXTSPLIT(G915,"\"))</f>
        <v/>
      </c>
      <c r="K915" t="str">
        <f>IFERROR(SEARCH(MAIN!$C$3,J915,1),"")</f>
        <v/>
      </c>
    </row>
    <row r="916" spans="2:11">
      <c r="B916" t="str">
        <v/>
      </c>
      <c r="C916" t="str">
        <f t="shared" si="17"/>
        <v/>
      </c>
      <c r="E916" t="str" cm="1">
        <f t="array" ref="E916">IF(D916="","",_xlfn.TEXTSPLIT(D916,"|"))</f>
        <v/>
      </c>
      <c r="H916" t="str" cm="1">
        <f t="array" ref="H916">IF(G916="","",_xlfn.TEXTSPLIT(G916,"\"))</f>
        <v/>
      </c>
      <c r="K916" t="str">
        <f>IFERROR(SEARCH(MAIN!$C$3,J916,1),"")</f>
        <v/>
      </c>
    </row>
    <row r="917" spans="2:11">
      <c r="B917" t="str">
        <v/>
      </c>
      <c r="C917" t="str">
        <f t="shared" si="17"/>
        <v/>
      </c>
      <c r="E917" t="str" cm="1">
        <f t="array" ref="E917">IF(D917="","",_xlfn.TEXTSPLIT(D917,"|"))</f>
        <v/>
      </c>
      <c r="H917" t="str" cm="1">
        <f t="array" ref="H917">IF(G917="","",_xlfn.TEXTSPLIT(G917,"\"))</f>
        <v/>
      </c>
      <c r="K917" t="str">
        <f>IFERROR(SEARCH(MAIN!$C$3,J917,1),"")</f>
        <v/>
      </c>
    </row>
    <row r="918" spans="2:11">
      <c r="B918" t="str">
        <v/>
      </c>
      <c r="C918" t="str">
        <f t="shared" si="17"/>
        <v/>
      </c>
      <c r="E918" t="str" cm="1">
        <f t="array" ref="E918">IF(D918="","",_xlfn.TEXTSPLIT(D918,"|"))</f>
        <v/>
      </c>
      <c r="H918" t="str" cm="1">
        <f t="array" ref="H918">IF(G918="","",_xlfn.TEXTSPLIT(G918,"\"))</f>
        <v/>
      </c>
      <c r="K918" t="str">
        <f>IFERROR(SEARCH(MAIN!$C$3,J918,1),"")</f>
        <v/>
      </c>
    </row>
    <row r="919" spans="2:11">
      <c r="B919" t="str">
        <v/>
      </c>
      <c r="C919" t="str">
        <f t="shared" si="17"/>
        <v/>
      </c>
      <c r="E919" t="str" cm="1">
        <f t="array" ref="E919">IF(D919="","",_xlfn.TEXTSPLIT(D919,"|"))</f>
        <v/>
      </c>
      <c r="H919" t="str" cm="1">
        <f t="array" ref="H919">IF(G919="","",_xlfn.TEXTSPLIT(G919,"\"))</f>
        <v/>
      </c>
      <c r="K919" t="str">
        <f>IFERROR(SEARCH(MAIN!$C$3,J919,1),"")</f>
        <v/>
      </c>
    </row>
    <row r="920" spans="2:11">
      <c r="B920" t="str">
        <v/>
      </c>
      <c r="C920" t="str">
        <f t="shared" si="17"/>
        <v/>
      </c>
      <c r="E920" t="str" cm="1">
        <f t="array" ref="E920">IF(D920="","",_xlfn.TEXTSPLIT(D920,"|"))</f>
        <v/>
      </c>
      <c r="H920" t="str" cm="1">
        <f t="array" ref="H920">IF(G920="","",_xlfn.TEXTSPLIT(G920,"\"))</f>
        <v/>
      </c>
      <c r="K920" t="str">
        <f>IFERROR(SEARCH(MAIN!$C$3,J920,1),"")</f>
        <v/>
      </c>
    </row>
    <row r="921" spans="2:11">
      <c r="B921" t="str">
        <v/>
      </c>
      <c r="C921" t="str">
        <f t="shared" si="17"/>
        <v/>
      </c>
      <c r="E921" t="str" cm="1">
        <f t="array" ref="E921">IF(D921="","",_xlfn.TEXTSPLIT(D921,"|"))</f>
        <v/>
      </c>
      <c r="H921" t="str" cm="1">
        <f t="array" ref="H921">IF(G921="","",_xlfn.TEXTSPLIT(G921,"\"))</f>
        <v/>
      </c>
      <c r="K921" t="str">
        <f>IFERROR(SEARCH(MAIN!$C$3,J921,1),"")</f>
        <v/>
      </c>
    </row>
    <row r="922" spans="2:11">
      <c r="B922" t="str">
        <v/>
      </c>
      <c r="C922" t="str">
        <f t="shared" si="17"/>
        <v/>
      </c>
      <c r="E922" t="str" cm="1">
        <f t="array" ref="E922">IF(D922="","",_xlfn.TEXTSPLIT(D922,"|"))</f>
        <v/>
      </c>
      <c r="H922" t="str" cm="1">
        <f t="array" ref="H922">IF(G922="","",_xlfn.TEXTSPLIT(G922,"\"))</f>
        <v/>
      </c>
      <c r="K922" t="str">
        <f>IFERROR(SEARCH(MAIN!$C$3,J922,1),"")</f>
        <v/>
      </c>
    </row>
    <row r="923" spans="2:11">
      <c r="B923" t="str">
        <v/>
      </c>
      <c r="C923" t="str">
        <f t="shared" si="17"/>
        <v/>
      </c>
      <c r="E923" t="str" cm="1">
        <f t="array" ref="E923">IF(D923="","",_xlfn.TEXTSPLIT(D923,"|"))</f>
        <v/>
      </c>
      <c r="H923" t="str" cm="1">
        <f t="array" ref="H923">IF(G923="","",_xlfn.TEXTSPLIT(G923,"\"))</f>
        <v/>
      </c>
      <c r="K923" t="str">
        <f>IFERROR(SEARCH(MAIN!$C$3,J923,1),"")</f>
        <v/>
      </c>
    </row>
    <row r="924" spans="2:11">
      <c r="B924" t="str">
        <v/>
      </c>
      <c r="C924" t="str">
        <f t="shared" si="17"/>
        <v/>
      </c>
      <c r="E924" t="str" cm="1">
        <f t="array" ref="E924">IF(D924="","",_xlfn.TEXTSPLIT(D924,"|"))</f>
        <v/>
      </c>
      <c r="H924" t="str" cm="1">
        <f t="array" ref="H924">IF(G924="","",_xlfn.TEXTSPLIT(G924,"\"))</f>
        <v/>
      </c>
      <c r="K924" t="str">
        <f>IFERROR(SEARCH(MAIN!$C$3,J924,1),"")</f>
        <v/>
      </c>
    </row>
    <row r="925" spans="2:11">
      <c r="B925" t="str">
        <v/>
      </c>
      <c r="C925" t="str">
        <f t="shared" si="17"/>
        <v/>
      </c>
      <c r="E925" t="str" cm="1">
        <f t="array" ref="E925">IF(D925="","",_xlfn.TEXTSPLIT(D925,"|"))</f>
        <v/>
      </c>
      <c r="H925" t="str" cm="1">
        <f t="array" ref="H925">IF(G925="","",_xlfn.TEXTSPLIT(G925,"\"))</f>
        <v/>
      </c>
      <c r="K925" t="str">
        <f>IFERROR(SEARCH(MAIN!$C$3,J925,1),"")</f>
        <v/>
      </c>
    </row>
    <row r="926" spans="2:11">
      <c r="B926" t="str">
        <v/>
      </c>
      <c r="C926" t="str">
        <f t="shared" si="17"/>
        <v/>
      </c>
      <c r="E926" t="str" cm="1">
        <f t="array" ref="E926">IF(D926="","",_xlfn.TEXTSPLIT(D926,"|"))</f>
        <v/>
      </c>
      <c r="H926" t="str" cm="1">
        <f t="array" ref="H926">IF(G926="","",_xlfn.TEXTSPLIT(G926,"\"))</f>
        <v/>
      </c>
      <c r="K926" t="str">
        <f>IFERROR(SEARCH(MAIN!$C$3,J926,1),"")</f>
        <v/>
      </c>
    </row>
    <row r="927" spans="2:11">
      <c r="B927" t="str">
        <v/>
      </c>
      <c r="C927" t="str">
        <f t="shared" si="17"/>
        <v/>
      </c>
      <c r="E927" t="str" cm="1">
        <f t="array" ref="E927">IF(D927="","",_xlfn.TEXTSPLIT(D927,"|"))</f>
        <v/>
      </c>
      <c r="H927" t="str" cm="1">
        <f t="array" ref="H927">IF(G927="","",_xlfn.TEXTSPLIT(G927,"\"))</f>
        <v/>
      </c>
      <c r="K927" t="str">
        <f>IFERROR(SEARCH(MAIN!$C$3,J927,1),"")</f>
        <v/>
      </c>
    </row>
    <row r="928" spans="2:11">
      <c r="B928" t="str">
        <v/>
      </c>
      <c r="C928" t="str">
        <f t="shared" si="17"/>
        <v/>
      </c>
      <c r="E928" t="str" cm="1">
        <f t="array" ref="E928">IF(D928="","",_xlfn.TEXTSPLIT(D928,"|"))</f>
        <v/>
      </c>
      <c r="H928" t="str" cm="1">
        <f t="array" ref="H928">IF(G928="","",_xlfn.TEXTSPLIT(G928,"\"))</f>
        <v/>
      </c>
      <c r="K928" t="str">
        <f>IFERROR(SEARCH(MAIN!$C$3,J928,1),"")</f>
        <v/>
      </c>
    </row>
    <row r="929" spans="2:11">
      <c r="B929" t="str">
        <v/>
      </c>
      <c r="C929" t="str">
        <f t="shared" si="17"/>
        <v/>
      </c>
      <c r="E929" t="str" cm="1">
        <f t="array" ref="E929">IF(D929="","",_xlfn.TEXTSPLIT(D929,"|"))</f>
        <v/>
      </c>
      <c r="H929" t="str" cm="1">
        <f t="array" ref="H929">IF(G929="","",_xlfn.TEXTSPLIT(G929,"\"))</f>
        <v/>
      </c>
      <c r="K929" t="str">
        <f>IFERROR(SEARCH(MAIN!$C$3,J929,1),"")</f>
        <v/>
      </c>
    </row>
    <row r="930" spans="2:11">
      <c r="B930" t="str">
        <v/>
      </c>
      <c r="C930" t="str">
        <f t="shared" si="17"/>
        <v/>
      </c>
      <c r="E930" t="str" cm="1">
        <f t="array" ref="E930">IF(D930="","",_xlfn.TEXTSPLIT(D930,"|"))</f>
        <v/>
      </c>
      <c r="H930" t="str" cm="1">
        <f t="array" ref="H930">IF(G930="","",_xlfn.TEXTSPLIT(G930,"\"))</f>
        <v/>
      </c>
      <c r="K930" t="str">
        <f>IFERROR(SEARCH(MAIN!$C$3,J930,1),"")</f>
        <v/>
      </c>
    </row>
    <row r="931" spans="2:11">
      <c r="B931" t="str">
        <v/>
      </c>
      <c r="C931" t="str">
        <f t="shared" si="17"/>
        <v/>
      </c>
      <c r="E931" t="str" cm="1">
        <f t="array" ref="E931">IF(D931="","",_xlfn.TEXTSPLIT(D931,"|"))</f>
        <v/>
      </c>
      <c r="H931" t="str" cm="1">
        <f t="array" ref="H931">IF(G931="","",_xlfn.TEXTSPLIT(G931,"\"))</f>
        <v/>
      </c>
      <c r="K931" t="str">
        <f>IFERROR(SEARCH(MAIN!$C$3,J931,1),"")</f>
        <v/>
      </c>
    </row>
    <row r="932" spans="2:11">
      <c r="B932" t="str">
        <v/>
      </c>
      <c r="C932" t="str">
        <f t="shared" si="17"/>
        <v/>
      </c>
      <c r="E932" t="str" cm="1">
        <f t="array" ref="E932">IF(D932="","",_xlfn.TEXTSPLIT(D932,"|"))</f>
        <v/>
      </c>
      <c r="H932" t="str" cm="1">
        <f t="array" ref="H932">IF(G932="","",_xlfn.TEXTSPLIT(G932,"\"))</f>
        <v/>
      </c>
      <c r="K932" t="str">
        <f>IFERROR(SEARCH(MAIN!$C$3,J932,1),"")</f>
        <v/>
      </c>
    </row>
    <row r="933" spans="2:11">
      <c r="B933" t="str">
        <v/>
      </c>
      <c r="C933" t="str">
        <f t="shared" si="17"/>
        <v/>
      </c>
      <c r="E933" t="str" cm="1">
        <f t="array" ref="E933">IF(D933="","",_xlfn.TEXTSPLIT(D933,"|"))</f>
        <v/>
      </c>
      <c r="H933" t="str" cm="1">
        <f t="array" ref="H933">IF(G933="","",_xlfn.TEXTSPLIT(G933,"\"))</f>
        <v/>
      </c>
      <c r="K933" t="str">
        <f>IFERROR(SEARCH(MAIN!$C$3,J933,1),"")</f>
        <v/>
      </c>
    </row>
    <row r="934" spans="2:11">
      <c r="B934" t="str">
        <v/>
      </c>
      <c r="C934" t="str">
        <f t="shared" si="17"/>
        <v/>
      </c>
      <c r="E934" t="str" cm="1">
        <f t="array" ref="E934">IF(D934="","",_xlfn.TEXTSPLIT(D934,"|"))</f>
        <v/>
      </c>
      <c r="H934" t="str" cm="1">
        <f t="array" ref="H934">IF(G934="","",_xlfn.TEXTSPLIT(G934,"\"))</f>
        <v/>
      </c>
      <c r="K934" t="str">
        <f>IFERROR(SEARCH(MAIN!$C$3,J934,1),"")</f>
        <v/>
      </c>
    </row>
    <row r="935" spans="2:11">
      <c r="B935" t="str">
        <v/>
      </c>
      <c r="C935" t="str">
        <f t="shared" si="17"/>
        <v/>
      </c>
      <c r="E935" t="str" cm="1">
        <f t="array" ref="E935">IF(D935="","",_xlfn.TEXTSPLIT(D935,"|"))</f>
        <v/>
      </c>
      <c r="H935" t="str" cm="1">
        <f t="array" ref="H935">IF(G935="","",_xlfn.TEXTSPLIT(G935,"\"))</f>
        <v/>
      </c>
      <c r="K935" t="str">
        <f>IFERROR(SEARCH(MAIN!$C$3,J935,1),"")</f>
        <v/>
      </c>
    </row>
    <row r="936" spans="2:11">
      <c r="B936" t="str">
        <v/>
      </c>
      <c r="C936" t="str">
        <f t="shared" si="17"/>
        <v/>
      </c>
      <c r="E936" t="str" cm="1">
        <f t="array" ref="E936">IF(D936="","",_xlfn.TEXTSPLIT(D936,"|"))</f>
        <v/>
      </c>
      <c r="H936" t="str" cm="1">
        <f t="array" ref="H936">IF(G936="","",_xlfn.TEXTSPLIT(G936,"\"))</f>
        <v/>
      </c>
      <c r="K936" t="str">
        <f>IFERROR(SEARCH(MAIN!$C$3,J936,1),"")</f>
        <v/>
      </c>
    </row>
    <row r="937" spans="2:11">
      <c r="B937" t="str">
        <v/>
      </c>
      <c r="C937" t="str">
        <f t="shared" si="17"/>
        <v/>
      </c>
      <c r="E937" t="str" cm="1">
        <f t="array" ref="E937">IF(D937="","",_xlfn.TEXTSPLIT(D937,"|"))</f>
        <v/>
      </c>
      <c r="H937" t="str" cm="1">
        <f t="array" ref="H937">IF(G937="","",_xlfn.TEXTSPLIT(G937,"\"))</f>
        <v/>
      </c>
      <c r="K937" t="str">
        <f>IFERROR(SEARCH(MAIN!$C$3,J937,1),"")</f>
        <v/>
      </c>
    </row>
    <row r="938" spans="2:11">
      <c r="B938" t="str">
        <v/>
      </c>
      <c r="C938" t="str">
        <f t="shared" si="17"/>
        <v/>
      </c>
      <c r="E938" t="str" cm="1">
        <f t="array" ref="E938">IF(D938="","",_xlfn.TEXTSPLIT(D938,"|"))</f>
        <v/>
      </c>
      <c r="H938" t="str" cm="1">
        <f t="array" ref="H938">IF(G938="","",_xlfn.TEXTSPLIT(G938,"\"))</f>
        <v/>
      </c>
      <c r="K938" t="str">
        <f>IFERROR(SEARCH(MAIN!$C$3,J938,1),"")</f>
        <v/>
      </c>
    </row>
    <row r="939" spans="2:11">
      <c r="B939" t="str">
        <v/>
      </c>
      <c r="C939" t="str">
        <f t="shared" si="17"/>
        <v/>
      </c>
      <c r="E939" t="str" cm="1">
        <f t="array" ref="E939">IF(D939="","",_xlfn.TEXTSPLIT(D939,"|"))</f>
        <v/>
      </c>
      <c r="H939" t="str" cm="1">
        <f t="array" ref="H939">IF(G939="","",_xlfn.TEXTSPLIT(G939,"\"))</f>
        <v/>
      </c>
      <c r="K939" t="str">
        <f>IFERROR(SEARCH(MAIN!$C$3,J939,1),"")</f>
        <v/>
      </c>
    </row>
    <row r="940" spans="2:11">
      <c r="B940" t="str">
        <v/>
      </c>
      <c r="C940" t="str">
        <f t="shared" si="17"/>
        <v/>
      </c>
      <c r="E940" t="str" cm="1">
        <f t="array" ref="E940">IF(D940="","",_xlfn.TEXTSPLIT(D940,"|"))</f>
        <v/>
      </c>
      <c r="H940" t="str" cm="1">
        <f t="array" ref="H940">IF(G940="","",_xlfn.TEXTSPLIT(G940,"\"))</f>
        <v/>
      </c>
      <c r="K940" t="str">
        <f>IFERROR(SEARCH(MAIN!$C$3,J940,1),"")</f>
        <v/>
      </c>
    </row>
    <row r="941" spans="2:11">
      <c r="B941" t="str">
        <v/>
      </c>
      <c r="C941" t="str">
        <f t="shared" si="17"/>
        <v/>
      </c>
      <c r="E941" t="str" cm="1">
        <f t="array" ref="E941">IF(D941="","",_xlfn.TEXTSPLIT(D941,"|"))</f>
        <v/>
      </c>
      <c r="H941" t="str" cm="1">
        <f t="array" ref="H941">IF(G941="","",_xlfn.TEXTSPLIT(G941,"\"))</f>
        <v/>
      </c>
      <c r="K941" t="str">
        <f>IFERROR(SEARCH(MAIN!$C$3,J941,1),"")</f>
        <v/>
      </c>
    </row>
    <row r="942" spans="2:11">
      <c r="B942" t="str">
        <v/>
      </c>
      <c r="C942" t="str">
        <f t="shared" si="17"/>
        <v/>
      </c>
      <c r="E942" t="str" cm="1">
        <f t="array" ref="E942">IF(D942="","",_xlfn.TEXTSPLIT(D942,"|"))</f>
        <v/>
      </c>
      <c r="H942" t="str" cm="1">
        <f t="array" ref="H942">IF(G942="","",_xlfn.TEXTSPLIT(G942,"\"))</f>
        <v/>
      </c>
      <c r="K942" t="str">
        <f>IFERROR(SEARCH(MAIN!$C$3,J942,1),"")</f>
        <v/>
      </c>
    </row>
    <row r="943" spans="2:11">
      <c r="B943" t="str">
        <v/>
      </c>
      <c r="C943" t="str">
        <f t="shared" si="17"/>
        <v/>
      </c>
      <c r="E943" t="str" cm="1">
        <f t="array" ref="E943">IF(D943="","",_xlfn.TEXTSPLIT(D943,"|"))</f>
        <v/>
      </c>
      <c r="H943" t="str" cm="1">
        <f t="array" ref="H943">IF(G943="","",_xlfn.TEXTSPLIT(G943,"\"))</f>
        <v/>
      </c>
      <c r="K943" t="str">
        <f>IFERROR(SEARCH(MAIN!$C$3,J943,1),"")</f>
        <v/>
      </c>
    </row>
    <row r="944" spans="2:11">
      <c r="B944" t="str">
        <v/>
      </c>
      <c r="C944" t="str">
        <f t="shared" si="17"/>
        <v/>
      </c>
      <c r="E944" t="str" cm="1">
        <f t="array" ref="E944">IF(D944="","",_xlfn.TEXTSPLIT(D944,"|"))</f>
        <v/>
      </c>
      <c r="H944" t="str" cm="1">
        <f t="array" ref="H944">IF(G944="","",_xlfn.TEXTSPLIT(G944,"\"))</f>
        <v/>
      </c>
      <c r="K944" t="str">
        <f>IFERROR(SEARCH(MAIN!$C$3,J944,1),"")</f>
        <v/>
      </c>
    </row>
    <row r="945" spans="2:11">
      <c r="B945" t="str">
        <v/>
      </c>
      <c r="C945" t="str">
        <f t="shared" si="17"/>
        <v/>
      </c>
      <c r="E945" t="str" cm="1">
        <f t="array" ref="E945">IF(D945="","",_xlfn.TEXTSPLIT(D945,"|"))</f>
        <v/>
      </c>
      <c r="H945" t="str" cm="1">
        <f t="array" ref="H945">IF(G945="","",_xlfn.TEXTSPLIT(G945,"\"))</f>
        <v/>
      </c>
      <c r="K945" t="str">
        <f>IFERROR(SEARCH(MAIN!$C$3,J945,1),"")</f>
        <v/>
      </c>
    </row>
    <row r="946" spans="2:11">
      <c r="B946" t="str">
        <v/>
      </c>
      <c r="C946" t="str">
        <f t="shared" si="17"/>
        <v/>
      </c>
      <c r="E946" t="str" cm="1">
        <f t="array" ref="E946">IF(D946="","",_xlfn.TEXTSPLIT(D946,"|"))</f>
        <v/>
      </c>
      <c r="H946" t="str" cm="1">
        <f t="array" ref="H946">IF(G946="","",_xlfn.TEXTSPLIT(G946,"\"))</f>
        <v/>
      </c>
      <c r="K946" t="str">
        <f>IFERROR(SEARCH(MAIN!$C$3,J946,1),"")</f>
        <v/>
      </c>
    </row>
    <row r="947" spans="2:11">
      <c r="B947" t="str">
        <v/>
      </c>
      <c r="C947" t="str">
        <f t="shared" si="17"/>
        <v/>
      </c>
      <c r="E947" t="str" cm="1">
        <f t="array" ref="E947">IF(D947="","",_xlfn.TEXTSPLIT(D947,"|"))</f>
        <v/>
      </c>
      <c r="H947" t="str" cm="1">
        <f t="array" ref="H947">IF(G947="","",_xlfn.TEXTSPLIT(G947,"\"))</f>
        <v/>
      </c>
      <c r="K947" t="str">
        <f>IFERROR(SEARCH(MAIN!$C$3,J947,1),"")</f>
        <v/>
      </c>
    </row>
    <row r="948" spans="2:11">
      <c r="B948" t="str">
        <v/>
      </c>
      <c r="C948" t="str">
        <f t="shared" si="17"/>
        <v/>
      </c>
      <c r="E948" t="str" cm="1">
        <f t="array" ref="E948">IF(D948="","",_xlfn.TEXTSPLIT(D948,"|"))</f>
        <v/>
      </c>
      <c r="H948" t="str" cm="1">
        <f t="array" ref="H948">IF(G948="","",_xlfn.TEXTSPLIT(G948,"\"))</f>
        <v/>
      </c>
      <c r="K948" t="str">
        <f>IFERROR(SEARCH(MAIN!$C$3,J948,1),"")</f>
        <v/>
      </c>
    </row>
    <row r="949" spans="2:11">
      <c r="B949" t="str">
        <v/>
      </c>
      <c r="C949" t="str">
        <f t="shared" si="17"/>
        <v/>
      </c>
      <c r="E949" t="str" cm="1">
        <f t="array" ref="E949">IF(D949="","",_xlfn.TEXTSPLIT(D949,"|"))</f>
        <v/>
      </c>
      <c r="H949" t="str" cm="1">
        <f t="array" ref="H949">IF(G949="","",_xlfn.TEXTSPLIT(G949,"\"))</f>
        <v/>
      </c>
      <c r="K949" t="str">
        <f>IFERROR(SEARCH(MAIN!$C$3,J949,1),"")</f>
        <v/>
      </c>
    </row>
    <row r="950" spans="2:11">
      <c r="B950" t="str">
        <v/>
      </c>
      <c r="C950" t="str">
        <f t="shared" si="17"/>
        <v/>
      </c>
      <c r="E950" t="str" cm="1">
        <f t="array" ref="E950">IF(D950="","",_xlfn.TEXTSPLIT(D950,"|"))</f>
        <v/>
      </c>
      <c r="H950" t="str" cm="1">
        <f t="array" ref="H950">IF(G950="","",_xlfn.TEXTSPLIT(G950,"\"))</f>
        <v/>
      </c>
      <c r="K950" t="str">
        <f>IFERROR(SEARCH(MAIN!$C$3,J950,1),"")</f>
        <v/>
      </c>
    </row>
    <row r="951" spans="2:11">
      <c r="B951" t="str">
        <v/>
      </c>
      <c r="C951" t="str">
        <f t="shared" si="17"/>
        <v/>
      </c>
      <c r="E951" t="str" cm="1">
        <f t="array" ref="E951">IF(D951="","",_xlfn.TEXTSPLIT(D951,"|"))</f>
        <v/>
      </c>
      <c r="H951" t="str" cm="1">
        <f t="array" ref="H951">IF(G951="","",_xlfn.TEXTSPLIT(G951,"\"))</f>
        <v/>
      </c>
      <c r="K951" t="str">
        <f>IFERROR(SEARCH(MAIN!$C$3,J951,1),"")</f>
        <v/>
      </c>
    </row>
    <row r="952" spans="2:11">
      <c r="B952" t="str">
        <v/>
      </c>
      <c r="C952" t="str">
        <f t="shared" si="17"/>
        <v/>
      </c>
      <c r="E952" t="str" cm="1">
        <f t="array" ref="E952">IF(D952="","",_xlfn.TEXTSPLIT(D952,"|"))</f>
        <v/>
      </c>
      <c r="H952" t="str" cm="1">
        <f t="array" ref="H952">IF(G952="","",_xlfn.TEXTSPLIT(G952,"\"))</f>
        <v/>
      </c>
      <c r="K952" t="str">
        <f>IFERROR(SEARCH(MAIN!$C$3,J952,1),"")</f>
        <v/>
      </c>
    </row>
    <row r="953" spans="2:11">
      <c r="B953" t="str">
        <v/>
      </c>
      <c r="C953" t="str">
        <f t="shared" si="17"/>
        <v/>
      </c>
      <c r="E953" t="str" cm="1">
        <f t="array" ref="E953">IF(D953="","",_xlfn.TEXTSPLIT(D953,"|"))</f>
        <v/>
      </c>
      <c r="H953" t="str" cm="1">
        <f t="array" ref="H953">IF(G953="","",_xlfn.TEXTSPLIT(G953,"\"))</f>
        <v/>
      </c>
      <c r="K953" t="str">
        <f>IFERROR(SEARCH(MAIN!$C$3,J953,1),"")</f>
        <v/>
      </c>
    </row>
    <row r="954" spans="2:11">
      <c r="B954" t="str">
        <v/>
      </c>
      <c r="C954" t="str">
        <f t="shared" si="17"/>
        <v/>
      </c>
      <c r="E954" t="str" cm="1">
        <f t="array" ref="E954">IF(D954="","",_xlfn.TEXTSPLIT(D954,"|"))</f>
        <v/>
      </c>
      <c r="H954" t="str" cm="1">
        <f t="array" ref="H954">IF(G954="","",_xlfn.TEXTSPLIT(G954,"\"))</f>
        <v/>
      </c>
      <c r="K954" t="str">
        <f>IFERROR(SEARCH(MAIN!$C$3,J954,1),"")</f>
        <v/>
      </c>
    </row>
    <row r="955" spans="2:11">
      <c r="B955" t="str">
        <v/>
      </c>
      <c r="C955" t="str">
        <f t="shared" si="17"/>
        <v/>
      </c>
      <c r="E955" t="str" cm="1">
        <f t="array" ref="E955">IF(D955="","",_xlfn.TEXTSPLIT(D955,"|"))</f>
        <v/>
      </c>
      <c r="H955" t="str" cm="1">
        <f t="array" ref="H955">IF(G955="","",_xlfn.TEXTSPLIT(G955,"\"))</f>
        <v/>
      </c>
      <c r="K955" t="str">
        <f>IFERROR(SEARCH(MAIN!$C$3,J955,1),"")</f>
        <v/>
      </c>
    </row>
    <row r="956" spans="2:11">
      <c r="B956" t="str">
        <v/>
      </c>
      <c r="C956" t="str">
        <f t="shared" si="17"/>
        <v/>
      </c>
      <c r="E956" t="str" cm="1">
        <f t="array" ref="E956">IF(D956="","",_xlfn.TEXTSPLIT(D956,"|"))</f>
        <v/>
      </c>
      <c r="H956" t="str" cm="1">
        <f t="array" ref="H956">IF(G956="","",_xlfn.TEXTSPLIT(G956,"\"))</f>
        <v/>
      </c>
      <c r="K956" t="str">
        <f>IFERROR(SEARCH(MAIN!$C$3,J956,1),"")</f>
        <v/>
      </c>
    </row>
    <row r="957" spans="2:11">
      <c r="B957" t="str">
        <v/>
      </c>
      <c r="C957" t="str">
        <f t="shared" si="17"/>
        <v/>
      </c>
      <c r="E957" t="str" cm="1">
        <f t="array" ref="E957">IF(D957="","",_xlfn.TEXTSPLIT(D957,"|"))</f>
        <v/>
      </c>
      <c r="H957" t="str" cm="1">
        <f t="array" ref="H957">IF(G957="","",_xlfn.TEXTSPLIT(G957,"\"))</f>
        <v/>
      </c>
      <c r="K957" t="str">
        <f>IFERROR(SEARCH(MAIN!$C$3,J957,1),"")</f>
        <v/>
      </c>
    </row>
    <row r="958" spans="2:11">
      <c r="B958" t="str">
        <v/>
      </c>
      <c r="C958" t="str">
        <f t="shared" si="17"/>
        <v/>
      </c>
      <c r="E958" t="str" cm="1">
        <f t="array" ref="E958">IF(D958="","",_xlfn.TEXTSPLIT(D958,"|"))</f>
        <v/>
      </c>
      <c r="H958" t="str" cm="1">
        <f t="array" ref="H958">IF(G958="","",_xlfn.TEXTSPLIT(G958,"\"))</f>
        <v/>
      </c>
      <c r="K958" t="str">
        <f>IFERROR(SEARCH(MAIN!$C$3,J958,1),"")</f>
        <v/>
      </c>
    </row>
    <row r="959" spans="2:11">
      <c r="B959" t="str">
        <v/>
      </c>
      <c r="C959" t="str">
        <f t="shared" si="17"/>
        <v/>
      </c>
      <c r="E959" t="str" cm="1">
        <f t="array" ref="E959">IF(D959="","",_xlfn.TEXTSPLIT(D959,"|"))</f>
        <v/>
      </c>
      <c r="H959" t="str" cm="1">
        <f t="array" ref="H959">IF(G959="","",_xlfn.TEXTSPLIT(G959,"\"))</f>
        <v/>
      </c>
      <c r="K959" t="str">
        <f>IFERROR(SEARCH(MAIN!$C$3,J959,1),"")</f>
        <v/>
      </c>
    </row>
    <row r="960" spans="2:11">
      <c r="B960" t="str">
        <v/>
      </c>
      <c r="C960" t="str">
        <f t="shared" si="17"/>
        <v/>
      </c>
      <c r="E960" t="str" cm="1">
        <f t="array" ref="E960">IF(D960="","",_xlfn.TEXTSPLIT(D960,"|"))</f>
        <v/>
      </c>
      <c r="H960" t="str" cm="1">
        <f t="array" ref="H960">IF(G960="","",_xlfn.TEXTSPLIT(G960,"\"))</f>
        <v/>
      </c>
      <c r="K960" t="str">
        <f>IFERROR(SEARCH(MAIN!$C$3,J960,1),"")</f>
        <v/>
      </c>
    </row>
    <row r="961" spans="2:11">
      <c r="B961" t="str">
        <v/>
      </c>
      <c r="C961" t="str">
        <f t="shared" si="17"/>
        <v/>
      </c>
      <c r="E961" t="str" cm="1">
        <f t="array" ref="E961">IF(D961="","",_xlfn.TEXTSPLIT(D961,"|"))</f>
        <v/>
      </c>
      <c r="H961" t="str" cm="1">
        <f t="array" ref="H961">IF(G961="","",_xlfn.TEXTSPLIT(G961,"\"))</f>
        <v/>
      </c>
      <c r="K961" t="str">
        <f>IFERROR(SEARCH(MAIN!$C$3,J961,1),"")</f>
        <v/>
      </c>
    </row>
    <row r="962" spans="2:11">
      <c r="B962" t="str">
        <v/>
      </c>
      <c r="C962" t="str">
        <f t="shared" si="17"/>
        <v/>
      </c>
      <c r="E962" t="str" cm="1">
        <f t="array" ref="E962">IF(D962="","",_xlfn.TEXTSPLIT(D962,"|"))</f>
        <v/>
      </c>
      <c r="H962" t="str" cm="1">
        <f t="array" ref="H962">IF(G962="","",_xlfn.TEXTSPLIT(G962,"\"))</f>
        <v/>
      </c>
      <c r="K962" t="str">
        <f>IFERROR(SEARCH(MAIN!$C$3,J962,1),"")</f>
        <v/>
      </c>
    </row>
    <row r="963" spans="2:11">
      <c r="B963" t="str">
        <v/>
      </c>
      <c r="C963" t="str">
        <f t="shared" si="17"/>
        <v/>
      </c>
      <c r="E963" t="str" cm="1">
        <f t="array" ref="E963">IF(D963="","",_xlfn.TEXTSPLIT(D963,"|"))</f>
        <v/>
      </c>
      <c r="H963" t="str" cm="1">
        <f t="array" ref="H963">IF(G963="","",_xlfn.TEXTSPLIT(G963,"\"))</f>
        <v/>
      </c>
      <c r="K963" t="str">
        <f>IFERROR(SEARCH(MAIN!$C$3,J963,1),"")</f>
        <v/>
      </c>
    </row>
    <row r="964" spans="2:11">
      <c r="B964" t="str">
        <v/>
      </c>
      <c r="C964" t="str">
        <f t="shared" si="17"/>
        <v/>
      </c>
      <c r="E964" t="str" cm="1">
        <f t="array" ref="E964">IF(D964="","",_xlfn.TEXTSPLIT(D964,"|"))</f>
        <v/>
      </c>
      <c r="H964" t="str" cm="1">
        <f t="array" ref="H964">IF(G964="","",_xlfn.TEXTSPLIT(G964,"\"))</f>
        <v/>
      </c>
      <c r="K964" t="str">
        <f>IFERROR(SEARCH(MAIN!$C$3,J964,1),"")</f>
        <v/>
      </c>
    </row>
    <row r="965" spans="2:11">
      <c r="B965" t="str">
        <v/>
      </c>
      <c r="C965" t="str">
        <f t="shared" ref="C965:C1028" si="18">IFERROR(B965,"")</f>
        <v/>
      </c>
      <c r="E965" t="str" cm="1">
        <f t="array" ref="E965">IF(D965="","",_xlfn.TEXTSPLIT(D965,"|"))</f>
        <v/>
      </c>
      <c r="H965" t="str" cm="1">
        <f t="array" ref="H965">IF(G965="","",_xlfn.TEXTSPLIT(G965,"\"))</f>
        <v/>
      </c>
      <c r="K965" t="str">
        <f>IFERROR(SEARCH(MAIN!$C$3,J965,1),"")</f>
        <v/>
      </c>
    </row>
    <row r="966" spans="2:11">
      <c r="B966" t="str">
        <v/>
      </c>
      <c r="C966" t="str">
        <f t="shared" si="18"/>
        <v/>
      </c>
      <c r="E966" t="str" cm="1">
        <f t="array" ref="E966">IF(D966="","",_xlfn.TEXTSPLIT(D966,"|"))</f>
        <v/>
      </c>
      <c r="H966" t="str" cm="1">
        <f t="array" ref="H966">IF(G966="","",_xlfn.TEXTSPLIT(G966,"\"))</f>
        <v/>
      </c>
      <c r="K966" t="str">
        <f>IFERROR(SEARCH(MAIN!$C$3,J966,1),"")</f>
        <v/>
      </c>
    </row>
    <row r="967" spans="2:11">
      <c r="B967" t="str">
        <v/>
      </c>
      <c r="C967" t="str">
        <f t="shared" si="18"/>
        <v/>
      </c>
      <c r="E967" t="str" cm="1">
        <f t="array" ref="E967">IF(D967="","",_xlfn.TEXTSPLIT(D967,"|"))</f>
        <v/>
      </c>
      <c r="H967" t="str" cm="1">
        <f t="array" ref="H967">IF(G967="","",_xlfn.TEXTSPLIT(G967,"\"))</f>
        <v/>
      </c>
      <c r="K967" t="str">
        <f>IFERROR(SEARCH(MAIN!$C$3,J967,1),"")</f>
        <v/>
      </c>
    </row>
    <row r="968" spans="2:11">
      <c r="B968" t="str">
        <v/>
      </c>
      <c r="C968" t="str">
        <f t="shared" si="18"/>
        <v/>
      </c>
      <c r="E968" t="str" cm="1">
        <f t="array" ref="E968">IF(D968="","",_xlfn.TEXTSPLIT(D968,"|"))</f>
        <v/>
      </c>
      <c r="H968" t="str" cm="1">
        <f t="array" ref="H968">IF(G968="","",_xlfn.TEXTSPLIT(G968,"\"))</f>
        <v/>
      </c>
      <c r="K968" t="str">
        <f>IFERROR(SEARCH(MAIN!$C$3,J968,1),"")</f>
        <v/>
      </c>
    </row>
    <row r="969" spans="2:11">
      <c r="B969" t="str">
        <v/>
      </c>
      <c r="C969" t="str">
        <f t="shared" si="18"/>
        <v/>
      </c>
      <c r="E969" t="str" cm="1">
        <f t="array" ref="E969">IF(D969="","",_xlfn.TEXTSPLIT(D969,"|"))</f>
        <v/>
      </c>
      <c r="H969" t="str" cm="1">
        <f t="array" ref="H969">IF(G969="","",_xlfn.TEXTSPLIT(G969,"\"))</f>
        <v/>
      </c>
      <c r="K969" t="str">
        <f>IFERROR(SEARCH(MAIN!$C$3,J969,1),"")</f>
        <v/>
      </c>
    </row>
    <row r="970" spans="2:11">
      <c r="B970" t="str">
        <v/>
      </c>
      <c r="C970" t="str">
        <f t="shared" si="18"/>
        <v/>
      </c>
      <c r="E970" t="str" cm="1">
        <f t="array" ref="E970">IF(D970="","",_xlfn.TEXTSPLIT(D970,"|"))</f>
        <v/>
      </c>
      <c r="H970" t="str" cm="1">
        <f t="array" ref="H970">IF(G970="","",_xlfn.TEXTSPLIT(G970,"\"))</f>
        <v/>
      </c>
      <c r="K970" t="str">
        <f>IFERROR(SEARCH(MAIN!$C$3,J970,1),"")</f>
        <v/>
      </c>
    </row>
    <row r="971" spans="2:11">
      <c r="B971" t="str">
        <v/>
      </c>
      <c r="C971" t="str">
        <f t="shared" si="18"/>
        <v/>
      </c>
      <c r="E971" t="str" cm="1">
        <f t="array" ref="E971">IF(D971="","",_xlfn.TEXTSPLIT(D971,"|"))</f>
        <v/>
      </c>
      <c r="H971" t="str" cm="1">
        <f t="array" ref="H971">IF(G971="","",_xlfn.TEXTSPLIT(G971,"\"))</f>
        <v/>
      </c>
      <c r="K971" t="str">
        <f>IFERROR(SEARCH(MAIN!$C$3,J971,1),"")</f>
        <v/>
      </c>
    </row>
    <row r="972" spans="2:11">
      <c r="B972" t="str">
        <v/>
      </c>
      <c r="C972" t="str">
        <f t="shared" si="18"/>
        <v/>
      </c>
      <c r="E972" t="str" cm="1">
        <f t="array" ref="E972">IF(D972="","",_xlfn.TEXTSPLIT(D972,"|"))</f>
        <v/>
      </c>
      <c r="H972" t="str" cm="1">
        <f t="array" ref="H972">IF(G972="","",_xlfn.TEXTSPLIT(G972,"\"))</f>
        <v/>
      </c>
      <c r="K972" t="str">
        <f>IFERROR(SEARCH(MAIN!$C$3,J972,1),"")</f>
        <v/>
      </c>
    </row>
    <row r="973" spans="2:11">
      <c r="B973" t="str">
        <v/>
      </c>
      <c r="C973" t="str">
        <f t="shared" si="18"/>
        <v/>
      </c>
      <c r="E973" t="str" cm="1">
        <f t="array" ref="E973">IF(D973="","",_xlfn.TEXTSPLIT(D973,"|"))</f>
        <v/>
      </c>
      <c r="H973" t="str" cm="1">
        <f t="array" ref="H973">IF(G973="","",_xlfn.TEXTSPLIT(G973,"\"))</f>
        <v/>
      </c>
      <c r="K973" t="str">
        <f>IFERROR(SEARCH(MAIN!$C$3,J973,1),"")</f>
        <v/>
      </c>
    </row>
    <row r="974" spans="2:11">
      <c r="B974" t="str">
        <v/>
      </c>
      <c r="C974" t="str">
        <f t="shared" si="18"/>
        <v/>
      </c>
      <c r="E974" t="str" cm="1">
        <f t="array" ref="E974">IF(D974="","",_xlfn.TEXTSPLIT(D974,"|"))</f>
        <v/>
      </c>
      <c r="H974" t="str" cm="1">
        <f t="array" ref="H974">IF(G974="","",_xlfn.TEXTSPLIT(G974,"\"))</f>
        <v/>
      </c>
      <c r="K974" t="str">
        <f>IFERROR(SEARCH(MAIN!$C$3,J974,1),"")</f>
        <v/>
      </c>
    </row>
    <row r="975" spans="2:11">
      <c r="B975" t="str">
        <v/>
      </c>
      <c r="C975" t="str">
        <f t="shared" si="18"/>
        <v/>
      </c>
      <c r="E975" t="str" cm="1">
        <f t="array" ref="E975">IF(D975="","",_xlfn.TEXTSPLIT(D975,"|"))</f>
        <v/>
      </c>
      <c r="H975" t="str" cm="1">
        <f t="array" ref="H975">IF(G975="","",_xlfn.TEXTSPLIT(G975,"\"))</f>
        <v/>
      </c>
      <c r="K975" t="str">
        <f>IFERROR(SEARCH(MAIN!$C$3,J975,1),"")</f>
        <v/>
      </c>
    </row>
    <row r="976" spans="2:11">
      <c r="B976" t="str">
        <v/>
      </c>
      <c r="C976" t="str">
        <f t="shared" si="18"/>
        <v/>
      </c>
      <c r="E976" t="str" cm="1">
        <f t="array" ref="E976">IF(D976="","",_xlfn.TEXTSPLIT(D976,"|"))</f>
        <v/>
      </c>
      <c r="H976" t="str" cm="1">
        <f t="array" ref="H976">IF(G976="","",_xlfn.TEXTSPLIT(G976,"\"))</f>
        <v/>
      </c>
      <c r="K976" t="str">
        <f>IFERROR(SEARCH(MAIN!$C$3,J976,1),"")</f>
        <v/>
      </c>
    </row>
    <row r="977" spans="2:11">
      <c r="B977" t="str">
        <v/>
      </c>
      <c r="C977" t="str">
        <f t="shared" si="18"/>
        <v/>
      </c>
      <c r="E977" t="str" cm="1">
        <f t="array" ref="E977">IF(D977="","",_xlfn.TEXTSPLIT(D977,"|"))</f>
        <v/>
      </c>
      <c r="H977" t="str" cm="1">
        <f t="array" ref="H977">IF(G977="","",_xlfn.TEXTSPLIT(G977,"\"))</f>
        <v/>
      </c>
      <c r="K977" t="str">
        <f>IFERROR(SEARCH(MAIN!$C$3,J977,1),"")</f>
        <v/>
      </c>
    </row>
    <row r="978" spans="2:11">
      <c r="B978" t="str">
        <v/>
      </c>
      <c r="C978" t="str">
        <f t="shared" si="18"/>
        <v/>
      </c>
      <c r="E978" t="str" cm="1">
        <f t="array" ref="E978">IF(D978="","",_xlfn.TEXTSPLIT(D978,"|"))</f>
        <v/>
      </c>
      <c r="H978" t="str" cm="1">
        <f t="array" ref="H978">IF(G978="","",_xlfn.TEXTSPLIT(G978,"\"))</f>
        <v/>
      </c>
      <c r="K978" t="str">
        <f>IFERROR(SEARCH(MAIN!$C$3,J978,1),"")</f>
        <v/>
      </c>
    </row>
    <row r="979" spans="2:11">
      <c r="B979" t="str">
        <v/>
      </c>
      <c r="C979" t="str">
        <f t="shared" si="18"/>
        <v/>
      </c>
      <c r="E979" t="str" cm="1">
        <f t="array" ref="E979">IF(D979="","",_xlfn.TEXTSPLIT(D979,"|"))</f>
        <v/>
      </c>
      <c r="H979" t="str" cm="1">
        <f t="array" ref="H979">IF(G979="","",_xlfn.TEXTSPLIT(G979,"\"))</f>
        <v/>
      </c>
      <c r="K979" t="str">
        <f>IFERROR(SEARCH(MAIN!$C$3,J979,1),"")</f>
        <v/>
      </c>
    </row>
    <row r="980" spans="2:11">
      <c r="B980" t="str">
        <v/>
      </c>
      <c r="C980" t="str">
        <f t="shared" si="18"/>
        <v/>
      </c>
      <c r="E980" t="str" cm="1">
        <f t="array" ref="E980">IF(D980="","",_xlfn.TEXTSPLIT(D980,"|"))</f>
        <v/>
      </c>
      <c r="H980" t="str" cm="1">
        <f t="array" ref="H980">IF(G980="","",_xlfn.TEXTSPLIT(G980,"\"))</f>
        <v/>
      </c>
      <c r="K980" t="str">
        <f>IFERROR(SEARCH(MAIN!$C$3,J980,1),"")</f>
        <v/>
      </c>
    </row>
    <row r="981" spans="2:11">
      <c r="B981" t="str">
        <v/>
      </c>
      <c r="C981" t="str">
        <f t="shared" si="18"/>
        <v/>
      </c>
      <c r="E981" t="str" cm="1">
        <f t="array" ref="E981">IF(D981="","",_xlfn.TEXTSPLIT(D981,"|"))</f>
        <v/>
      </c>
      <c r="H981" t="str" cm="1">
        <f t="array" ref="H981">IF(G981="","",_xlfn.TEXTSPLIT(G981,"\"))</f>
        <v/>
      </c>
      <c r="K981" t="str">
        <f>IFERROR(SEARCH(MAIN!$C$3,J981,1),"")</f>
        <v/>
      </c>
    </row>
    <row r="982" spans="2:11">
      <c r="B982" t="str">
        <v/>
      </c>
      <c r="C982" t="str">
        <f t="shared" si="18"/>
        <v/>
      </c>
      <c r="E982" t="str" cm="1">
        <f t="array" ref="E982">IF(D982="","",_xlfn.TEXTSPLIT(D982,"|"))</f>
        <v/>
      </c>
      <c r="H982" t="str" cm="1">
        <f t="array" ref="H982">IF(G982="","",_xlfn.TEXTSPLIT(G982,"\"))</f>
        <v/>
      </c>
      <c r="K982" t="str">
        <f>IFERROR(SEARCH(MAIN!$C$3,J982,1),"")</f>
        <v/>
      </c>
    </row>
    <row r="983" spans="2:11">
      <c r="B983" t="str">
        <v/>
      </c>
      <c r="C983" t="str">
        <f t="shared" si="18"/>
        <v/>
      </c>
      <c r="E983" t="str" cm="1">
        <f t="array" ref="E983">IF(D983="","",_xlfn.TEXTSPLIT(D983,"|"))</f>
        <v/>
      </c>
      <c r="H983" t="str" cm="1">
        <f t="array" ref="H983">IF(G983="","",_xlfn.TEXTSPLIT(G983,"\"))</f>
        <v/>
      </c>
      <c r="K983" t="str">
        <f>IFERROR(SEARCH(MAIN!$C$3,J983,1),"")</f>
        <v/>
      </c>
    </row>
    <row r="984" spans="2:11">
      <c r="B984" t="str">
        <v/>
      </c>
      <c r="C984" t="str">
        <f t="shared" si="18"/>
        <v/>
      </c>
      <c r="E984" t="str" cm="1">
        <f t="array" ref="E984">IF(D984="","",_xlfn.TEXTSPLIT(D984,"|"))</f>
        <v/>
      </c>
      <c r="H984" t="str" cm="1">
        <f t="array" ref="H984">IF(G984="","",_xlfn.TEXTSPLIT(G984,"\"))</f>
        <v/>
      </c>
      <c r="K984" t="str">
        <f>IFERROR(SEARCH(MAIN!$C$3,J984,1),"")</f>
        <v/>
      </c>
    </row>
    <row r="985" spans="2:11">
      <c r="B985" t="str">
        <v/>
      </c>
      <c r="C985" t="str">
        <f t="shared" si="18"/>
        <v/>
      </c>
      <c r="E985" t="str" cm="1">
        <f t="array" ref="E985">IF(D985="","",_xlfn.TEXTSPLIT(D985,"|"))</f>
        <v/>
      </c>
      <c r="H985" t="str" cm="1">
        <f t="array" ref="H985">IF(G985="","",_xlfn.TEXTSPLIT(G985,"\"))</f>
        <v/>
      </c>
      <c r="K985" t="str">
        <f>IFERROR(SEARCH(MAIN!$C$3,J985,1),"")</f>
        <v/>
      </c>
    </row>
    <row r="986" spans="2:11">
      <c r="B986" t="str">
        <v/>
      </c>
      <c r="C986" t="str">
        <f t="shared" si="18"/>
        <v/>
      </c>
      <c r="E986" t="str" cm="1">
        <f t="array" ref="E986">IF(D986="","",_xlfn.TEXTSPLIT(D986,"|"))</f>
        <v/>
      </c>
      <c r="H986" t="str" cm="1">
        <f t="array" ref="H986">IF(G986="","",_xlfn.TEXTSPLIT(G986,"\"))</f>
        <v/>
      </c>
      <c r="K986" t="str">
        <f>IFERROR(SEARCH(MAIN!$C$3,J986,1),"")</f>
        <v/>
      </c>
    </row>
    <row r="987" spans="2:11">
      <c r="B987" t="str">
        <v/>
      </c>
      <c r="C987" t="str">
        <f t="shared" si="18"/>
        <v/>
      </c>
      <c r="E987" t="str" cm="1">
        <f t="array" ref="E987">IF(D987="","",_xlfn.TEXTSPLIT(D987,"|"))</f>
        <v/>
      </c>
      <c r="H987" t="str" cm="1">
        <f t="array" ref="H987">IF(G987="","",_xlfn.TEXTSPLIT(G987,"\"))</f>
        <v/>
      </c>
      <c r="K987" t="str">
        <f>IFERROR(SEARCH(MAIN!$C$3,J987,1),"")</f>
        <v/>
      </c>
    </row>
    <row r="988" spans="2:11">
      <c r="B988" t="str">
        <v/>
      </c>
      <c r="C988" t="str">
        <f t="shared" si="18"/>
        <v/>
      </c>
      <c r="E988" t="str" cm="1">
        <f t="array" ref="E988">IF(D988="","",_xlfn.TEXTSPLIT(D988,"|"))</f>
        <v/>
      </c>
      <c r="H988" t="str" cm="1">
        <f t="array" ref="H988">IF(G988="","",_xlfn.TEXTSPLIT(G988,"\"))</f>
        <v/>
      </c>
      <c r="K988" t="str">
        <f>IFERROR(SEARCH(MAIN!$C$3,J988,1),"")</f>
        <v/>
      </c>
    </row>
    <row r="989" spans="2:11">
      <c r="B989" t="str">
        <v/>
      </c>
      <c r="C989" t="str">
        <f t="shared" si="18"/>
        <v/>
      </c>
      <c r="E989" t="str" cm="1">
        <f t="array" ref="E989">IF(D989="","",_xlfn.TEXTSPLIT(D989,"|"))</f>
        <v/>
      </c>
      <c r="H989" t="str" cm="1">
        <f t="array" ref="H989">IF(G989="","",_xlfn.TEXTSPLIT(G989,"\"))</f>
        <v/>
      </c>
      <c r="K989" t="str">
        <f>IFERROR(SEARCH(MAIN!$C$3,J989,1),"")</f>
        <v/>
      </c>
    </row>
    <row r="990" spans="2:11">
      <c r="B990" t="str">
        <v/>
      </c>
      <c r="C990" t="str">
        <f t="shared" si="18"/>
        <v/>
      </c>
      <c r="E990" t="str" cm="1">
        <f t="array" ref="E990">IF(D990="","",_xlfn.TEXTSPLIT(D990,"|"))</f>
        <v/>
      </c>
      <c r="H990" t="str" cm="1">
        <f t="array" ref="H990">IF(G990="","",_xlfn.TEXTSPLIT(G990,"\"))</f>
        <v/>
      </c>
      <c r="K990" t="str">
        <f>IFERROR(SEARCH(MAIN!$C$3,J990,1),"")</f>
        <v/>
      </c>
    </row>
    <row r="991" spans="2:11">
      <c r="B991" t="str">
        <v/>
      </c>
      <c r="C991" t="str">
        <f t="shared" si="18"/>
        <v/>
      </c>
      <c r="E991" t="str" cm="1">
        <f t="array" ref="E991">IF(D991="","",_xlfn.TEXTSPLIT(D991,"|"))</f>
        <v/>
      </c>
      <c r="H991" t="str" cm="1">
        <f t="array" ref="H991">IF(G991="","",_xlfn.TEXTSPLIT(G991,"\"))</f>
        <v/>
      </c>
      <c r="K991" t="str">
        <f>IFERROR(SEARCH(MAIN!$C$3,J991,1),"")</f>
        <v/>
      </c>
    </row>
    <row r="992" spans="2:11">
      <c r="B992" t="str">
        <v/>
      </c>
      <c r="C992" t="str">
        <f t="shared" si="18"/>
        <v/>
      </c>
      <c r="E992" t="str" cm="1">
        <f t="array" ref="E992">IF(D992="","",_xlfn.TEXTSPLIT(D992,"|"))</f>
        <v/>
      </c>
      <c r="H992" t="str" cm="1">
        <f t="array" ref="H992">IF(G992="","",_xlfn.TEXTSPLIT(G992,"\"))</f>
        <v/>
      </c>
      <c r="K992" t="str">
        <f>IFERROR(SEARCH(MAIN!$C$3,J992,1),"")</f>
        <v/>
      </c>
    </row>
    <row r="993" spans="2:11">
      <c r="B993" t="str">
        <v/>
      </c>
      <c r="C993" t="str">
        <f t="shared" si="18"/>
        <v/>
      </c>
      <c r="E993" t="str" cm="1">
        <f t="array" ref="E993">IF(D993="","",_xlfn.TEXTSPLIT(D993,"|"))</f>
        <v/>
      </c>
      <c r="H993" t="str" cm="1">
        <f t="array" ref="H993">IF(G993="","",_xlfn.TEXTSPLIT(G993,"\"))</f>
        <v/>
      </c>
      <c r="K993" t="str">
        <f>IFERROR(SEARCH(MAIN!$C$3,J993,1),"")</f>
        <v/>
      </c>
    </row>
    <row r="994" spans="2:11">
      <c r="B994" t="str">
        <v/>
      </c>
      <c r="C994" t="str">
        <f t="shared" si="18"/>
        <v/>
      </c>
      <c r="E994" t="str" cm="1">
        <f t="array" ref="E994">IF(D994="","",_xlfn.TEXTSPLIT(D994,"|"))</f>
        <v/>
      </c>
      <c r="H994" t="str" cm="1">
        <f t="array" ref="H994">IF(G994="","",_xlfn.TEXTSPLIT(G994,"\"))</f>
        <v/>
      </c>
      <c r="K994" t="str">
        <f>IFERROR(SEARCH(MAIN!$C$3,J994,1),"")</f>
        <v/>
      </c>
    </row>
    <row r="995" spans="2:11">
      <c r="B995" t="str">
        <v/>
      </c>
      <c r="C995" t="str">
        <f t="shared" si="18"/>
        <v/>
      </c>
      <c r="E995" t="str" cm="1">
        <f t="array" ref="E995">IF(D995="","",_xlfn.TEXTSPLIT(D995,"|"))</f>
        <v/>
      </c>
      <c r="H995" t="str" cm="1">
        <f t="array" ref="H995">IF(G995="","",_xlfn.TEXTSPLIT(G995,"\"))</f>
        <v/>
      </c>
      <c r="K995" t="str">
        <f>IFERROR(SEARCH(MAIN!$C$3,J995,1),"")</f>
        <v/>
      </c>
    </row>
    <row r="996" spans="2:11">
      <c r="B996" t="str">
        <v/>
      </c>
      <c r="C996" t="str">
        <f t="shared" si="18"/>
        <v/>
      </c>
      <c r="E996" t="str" cm="1">
        <f t="array" ref="E996">IF(D996="","",_xlfn.TEXTSPLIT(D996,"|"))</f>
        <v/>
      </c>
      <c r="H996" t="str" cm="1">
        <f t="array" ref="H996">IF(G996="","",_xlfn.TEXTSPLIT(G996,"\"))</f>
        <v/>
      </c>
      <c r="K996" t="str">
        <f>IFERROR(SEARCH(MAIN!$C$3,J996,1),"")</f>
        <v/>
      </c>
    </row>
    <row r="997" spans="2:11">
      <c r="B997" t="str">
        <v/>
      </c>
      <c r="C997" t="str">
        <f t="shared" si="18"/>
        <v/>
      </c>
      <c r="E997" t="str" cm="1">
        <f t="array" ref="E997">IF(D997="","",_xlfn.TEXTSPLIT(D997,"|"))</f>
        <v/>
      </c>
      <c r="H997" t="str" cm="1">
        <f t="array" ref="H997">IF(G997="","",_xlfn.TEXTSPLIT(G997,"\"))</f>
        <v/>
      </c>
      <c r="K997" t="str">
        <f>IFERROR(SEARCH(MAIN!$C$3,J997,1),"")</f>
        <v/>
      </c>
    </row>
    <row r="998" spans="2:11">
      <c r="B998" t="str">
        <v/>
      </c>
      <c r="C998" t="str">
        <f t="shared" si="18"/>
        <v/>
      </c>
      <c r="E998" t="str" cm="1">
        <f t="array" ref="E998">IF(D998="","",_xlfn.TEXTSPLIT(D998,"|"))</f>
        <v/>
      </c>
      <c r="H998" t="str" cm="1">
        <f t="array" ref="H998">IF(G998="","",_xlfn.TEXTSPLIT(G998,"\"))</f>
        <v/>
      </c>
      <c r="K998" t="str">
        <f>IFERROR(SEARCH(MAIN!$C$3,J998,1),"")</f>
        <v/>
      </c>
    </row>
    <row r="999" spans="2:11">
      <c r="B999" t="str">
        <v/>
      </c>
      <c r="C999" t="str">
        <f t="shared" si="18"/>
        <v/>
      </c>
      <c r="E999" t="str" cm="1">
        <f t="array" ref="E999">IF(D999="","",_xlfn.TEXTSPLIT(D999,"|"))</f>
        <v/>
      </c>
      <c r="H999" t="str" cm="1">
        <f t="array" ref="H999">IF(G999="","",_xlfn.TEXTSPLIT(G999,"\"))</f>
        <v/>
      </c>
      <c r="K999" t="str">
        <f>IFERROR(SEARCH(MAIN!$C$3,J999,1),"")</f>
        <v/>
      </c>
    </row>
    <row r="1000" spans="2:11">
      <c r="B1000" t="str">
        <v/>
      </c>
      <c r="C1000" t="str">
        <f t="shared" si="18"/>
        <v/>
      </c>
      <c r="E1000" t="str" cm="1">
        <f t="array" ref="E1000">IF(D1000="","",_xlfn.TEXTSPLIT(D1000,"|"))</f>
        <v/>
      </c>
      <c r="H1000" t="str" cm="1">
        <f t="array" ref="H1000">IF(G1000="","",_xlfn.TEXTSPLIT(G1000,"\"))</f>
        <v/>
      </c>
      <c r="K1000" t="str">
        <f>IFERROR(SEARCH(MAIN!$C$3,J1000,1),"")</f>
        <v/>
      </c>
    </row>
    <row r="1001" spans="2:11">
      <c r="B1001" t="str">
        <v/>
      </c>
      <c r="C1001" t="str">
        <f t="shared" si="18"/>
        <v/>
      </c>
      <c r="E1001" t="str" cm="1">
        <f t="array" ref="E1001">IF(D1001="","",_xlfn.TEXTSPLIT(D1001,"|"))</f>
        <v/>
      </c>
      <c r="H1001" t="str" cm="1">
        <f t="array" ref="H1001">IF(G1001="","",_xlfn.TEXTSPLIT(G1001,"\"))</f>
        <v/>
      </c>
      <c r="K1001" t="str">
        <f>IFERROR(SEARCH(MAIN!$C$3,J1001,1),"")</f>
        <v/>
      </c>
    </row>
    <row r="1002" spans="2:11">
      <c r="B1002" t="str">
        <v/>
      </c>
      <c r="C1002" t="str">
        <f t="shared" si="18"/>
        <v/>
      </c>
      <c r="E1002" t="str" cm="1">
        <f t="array" ref="E1002">IF(D1002="","",_xlfn.TEXTSPLIT(D1002,"|"))</f>
        <v/>
      </c>
      <c r="H1002" t="str" cm="1">
        <f t="array" ref="H1002">IF(G1002="","",_xlfn.TEXTSPLIT(G1002,"\"))</f>
        <v/>
      </c>
      <c r="K1002" t="str">
        <f>IFERROR(SEARCH(MAIN!$C$3,J1002,1),"")</f>
        <v/>
      </c>
    </row>
    <row r="1003" spans="2:11">
      <c r="B1003" t="str">
        <v/>
      </c>
      <c r="C1003" t="str">
        <f t="shared" si="18"/>
        <v/>
      </c>
      <c r="E1003" t="str" cm="1">
        <f t="array" ref="E1003">IF(D1003="","",_xlfn.TEXTSPLIT(D1003,"|"))</f>
        <v/>
      </c>
      <c r="H1003" t="str" cm="1">
        <f t="array" ref="H1003">IF(G1003="","",_xlfn.TEXTSPLIT(G1003,"\"))</f>
        <v/>
      </c>
      <c r="K1003" t="str">
        <f>IFERROR(SEARCH(MAIN!$C$3,J1003,1),"")</f>
        <v/>
      </c>
    </row>
    <row r="1004" spans="2:11" s="183" customFormat="1">
      <c r="B1004" s="183" t="str">
        <v/>
      </c>
      <c r="C1004" s="183" t="str">
        <f t="shared" si="18"/>
        <v/>
      </c>
      <c r="E1004" s="183" t="s">
        <v>168</v>
      </c>
      <c r="H1004" s="183" t="s">
        <v>169</v>
      </c>
      <c r="K1004" s="183" t="s">
        <v>168</v>
      </c>
    </row>
    <row r="1005" spans="2:11">
      <c r="B1005" t="str">
        <v/>
      </c>
      <c r="C1005" t="str">
        <f t="shared" si="18"/>
        <v/>
      </c>
    </row>
    <row r="1006" spans="2:11">
      <c r="B1006" t="str">
        <v>WSLRW-G4-H2S-50-01|2|2\WSLRW-G4</v>
      </c>
      <c r="C1006" t="str">
        <f t="shared" si="18"/>
        <v>WSLRW-G4-H2S-50-01|2|2\WSLRW-G4</v>
      </c>
    </row>
    <row r="1007" spans="2:11">
      <c r="B1007" t="str">
        <v/>
      </c>
      <c r="C1007" t="str">
        <f t="shared" si="18"/>
        <v/>
      </c>
    </row>
    <row r="1008" spans="2:11">
      <c r="B1008" t="str">
        <v/>
      </c>
      <c r="C1008" t="str">
        <f t="shared" si="18"/>
        <v/>
      </c>
    </row>
    <row r="1009" spans="2:3">
      <c r="B1009" t="str">
        <v/>
      </c>
      <c r="C1009" t="str">
        <f t="shared" si="18"/>
        <v/>
      </c>
    </row>
    <row r="1010" spans="2:3">
      <c r="B1010" t="str">
        <v/>
      </c>
      <c r="C1010" t="str">
        <f t="shared" si="18"/>
        <v/>
      </c>
    </row>
    <row r="1011" spans="2:3">
      <c r="B1011" t="str">
        <v/>
      </c>
      <c r="C1011" t="str">
        <f t="shared" si="18"/>
        <v/>
      </c>
    </row>
    <row r="1012" spans="2:3">
      <c r="B1012" t="str">
        <v/>
      </c>
      <c r="C1012" t="str">
        <f t="shared" si="18"/>
        <v/>
      </c>
    </row>
    <row r="1013" spans="2:3">
      <c r="B1013" t="str">
        <v/>
      </c>
      <c r="C1013" t="str">
        <f t="shared" si="18"/>
        <v/>
      </c>
    </row>
    <row r="1014" spans="2:3">
      <c r="B1014" t="str">
        <v/>
      </c>
      <c r="C1014" t="str">
        <f t="shared" si="18"/>
        <v/>
      </c>
    </row>
    <row r="1015" spans="2:3">
      <c r="B1015" t="str">
        <v>WSLRW-G4-H2S-50-01|2|3\WSLRW-G4</v>
      </c>
      <c r="C1015" t="str">
        <f t="shared" si="18"/>
        <v>WSLRW-G4-H2S-50-01|2|3\WSLRW-G4</v>
      </c>
    </row>
    <row r="1016" spans="2:3">
      <c r="B1016" t="str">
        <v>WSLRW-G4-H2S-50-01|2|4\WSLRW-G4</v>
      </c>
      <c r="C1016" t="str">
        <f t="shared" si="18"/>
        <v>WSLRW-G4-H2S-50-01|2|4\WSLRW-G4</v>
      </c>
    </row>
    <row r="1017" spans="2:3">
      <c r="B1017" t="str">
        <v>WSLRW-AG-02S|2|5\WSLRW-AG</v>
      </c>
      <c r="C1017" t="str">
        <f t="shared" si="18"/>
        <v>WSLRW-AG-02S|2|5\WSLRW-AG</v>
      </c>
    </row>
    <row r="1018" spans="2:3">
      <c r="B1018" t="str">
        <v/>
      </c>
      <c r="C1018" t="str">
        <f t="shared" si="18"/>
        <v/>
      </c>
    </row>
    <row r="1019" spans="2:3">
      <c r="B1019" t="str">
        <v/>
      </c>
      <c r="C1019" t="str">
        <f t="shared" si="18"/>
        <v/>
      </c>
    </row>
    <row r="1020" spans="2:3">
      <c r="B1020" t="str">
        <v/>
      </c>
      <c r="C1020" t="str">
        <f t="shared" si="18"/>
        <v/>
      </c>
    </row>
    <row r="1021" spans="2:3">
      <c r="B1021" t="str">
        <v>WSLRW-G4-H2S-50-01|2|5\WSLRW-G4</v>
      </c>
      <c r="C1021" t="str">
        <f t="shared" si="18"/>
        <v>WSLRW-G4-H2S-50-01|2|5\WSLRW-G4</v>
      </c>
    </row>
    <row r="1022" spans="2:3">
      <c r="B1022" t="str">
        <v/>
      </c>
      <c r="C1022" t="str">
        <f t="shared" si="18"/>
        <v/>
      </c>
    </row>
    <row r="1023" spans="2:3">
      <c r="B1023" t="str">
        <v>WSLRW-AG-02S|2|6\WSLRW-AG</v>
      </c>
      <c r="C1023" t="str">
        <f t="shared" si="18"/>
        <v>WSLRW-AG-02S|2|6\WSLRW-AG</v>
      </c>
    </row>
    <row r="1024" spans="2:3">
      <c r="B1024" t="str">
        <v/>
      </c>
      <c r="C1024" t="str">
        <f t="shared" si="18"/>
        <v/>
      </c>
    </row>
    <row r="1025" spans="2:3">
      <c r="B1025" t="str">
        <v>WSLRW-PPS-G100-03|2|2\WSLRW-PPS</v>
      </c>
      <c r="C1025" t="str">
        <f t="shared" si="18"/>
        <v>WSLRW-PPS-G100-03|2|2\WSLRW-PPS</v>
      </c>
    </row>
    <row r="1026" spans="2:3">
      <c r="B1026" t="str">
        <v>WSLRW-AG-02S|3|7\WSLRW-AG</v>
      </c>
      <c r="C1026" t="str">
        <f t="shared" si="18"/>
        <v>WSLRW-AG-02S|3|7\WSLRW-AG</v>
      </c>
    </row>
    <row r="1027" spans="2:3">
      <c r="B1027" t="str">
        <v>WSLRW-G4-H2S-50-01|2|6\WSLRW-G4</v>
      </c>
      <c r="C1027" t="str">
        <f t="shared" si="18"/>
        <v>WSLRW-G4-H2S-50-01|2|6\WSLRW-G4</v>
      </c>
    </row>
    <row r="1028" spans="2:3">
      <c r="B1028" t="str">
        <v>WSLRW-I-CO2-5000-ATH-D1|1|1\WSLRW-ICO2</v>
      </c>
      <c r="C1028" t="str">
        <f t="shared" si="18"/>
        <v>WSLRW-I-CO2-5000-ATH-D1|1|1\WSLRW-ICO2</v>
      </c>
    </row>
    <row r="1029" spans="2:3">
      <c r="B1029" t="str">
        <v/>
      </c>
      <c r="C1029" t="str">
        <f t="shared" ref="C1029:C1092" si="19">IFERROR(B1029,"")</f>
        <v/>
      </c>
    </row>
    <row r="1030" spans="2:3">
      <c r="B1030" t="str">
        <v/>
      </c>
      <c r="C1030" t="str">
        <f t="shared" si="19"/>
        <v/>
      </c>
    </row>
    <row r="1031" spans="2:3">
      <c r="B1031" t="str">
        <v/>
      </c>
      <c r="C1031" t="str">
        <f t="shared" si="19"/>
        <v/>
      </c>
    </row>
    <row r="1032" spans="2:3">
      <c r="B1032" t="str">
        <v/>
      </c>
      <c r="C1032" t="str">
        <f t="shared" si="19"/>
        <v/>
      </c>
    </row>
    <row r="1033" spans="2:3">
      <c r="B1033" t="str">
        <v/>
      </c>
      <c r="C1033" t="str">
        <f t="shared" si="19"/>
        <v/>
      </c>
    </row>
    <row r="1034" spans="2:3">
      <c r="B1034" t="str">
        <v/>
      </c>
      <c r="C1034" t="str">
        <f t="shared" si="19"/>
        <v/>
      </c>
    </row>
    <row r="1035" spans="2:3">
      <c r="B1035" t="str">
        <v>WSLRWEX-AG-03|4|8\WSLRW-AG</v>
      </c>
      <c r="C1035" t="str">
        <f t="shared" si="19"/>
        <v>WSLRWEX-AG-03|4|8\WSLRW-AG</v>
      </c>
    </row>
    <row r="1036" spans="2:3">
      <c r="B1036" t="str">
        <v/>
      </c>
      <c r="C1036" t="str">
        <f t="shared" si="19"/>
        <v/>
      </c>
    </row>
    <row r="1037" spans="2:3">
      <c r="B1037" t="str">
        <v>WSLRWEX-PPS-G275-01|2|2\WSLRW-EXPPS</v>
      </c>
      <c r="C1037" t="str">
        <f t="shared" si="19"/>
        <v>WSLRWEX-PPS-G275-01|2|2\WSLRW-EXPPS</v>
      </c>
    </row>
    <row r="1038" spans="2:3">
      <c r="B1038" t="str">
        <v/>
      </c>
      <c r="C1038" t="str">
        <f t="shared" si="19"/>
        <v/>
      </c>
    </row>
    <row r="1039" spans="2:3">
      <c r="B1039" t="str">
        <v>WSLRW-AG-02S|3|9\WSLRW-AG</v>
      </c>
      <c r="C1039" t="str">
        <f t="shared" si="19"/>
        <v>WSLRW-AG-02S|3|9\WSLRW-AG</v>
      </c>
    </row>
    <row r="1040" spans="2:3">
      <c r="B1040" t="str">
        <v/>
      </c>
      <c r="C1040" t="str">
        <f t="shared" si="19"/>
        <v/>
      </c>
    </row>
    <row r="1041" spans="2:3">
      <c r="B1041" t="str">
        <v/>
      </c>
      <c r="C1041" t="str">
        <f t="shared" si="19"/>
        <v/>
      </c>
    </row>
    <row r="1042" spans="2:3">
      <c r="B1042" t="str">
        <v/>
      </c>
      <c r="C1042" t="str">
        <f t="shared" si="19"/>
        <v/>
      </c>
    </row>
    <row r="1043" spans="2:3">
      <c r="B1043" t="str">
        <v/>
      </c>
      <c r="C1043" t="str">
        <f t="shared" si="19"/>
        <v/>
      </c>
    </row>
    <row r="1044" spans="2:3">
      <c r="B1044" t="str">
        <v/>
      </c>
      <c r="C1044" t="str">
        <f t="shared" si="19"/>
        <v/>
      </c>
    </row>
    <row r="1045" spans="2:3">
      <c r="B1045" t="str">
        <v/>
      </c>
      <c r="C1045" t="str">
        <f t="shared" si="19"/>
        <v/>
      </c>
    </row>
    <row r="1046" spans="2:3">
      <c r="B1046" t="e">
        <v>#VALUE!</v>
      </c>
      <c r="C1046" t="str">
        <f t="shared" si="19"/>
        <v/>
      </c>
    </row>
    <row r="1047" spans="2:3">
      <c r="B1047" t="str">
        <v/>
      </c>
      <c r="C1047" t="str">
        <f t="shared" si="19"/>
        <v/>
      </c>
    </row>
    <row r="1048" spans="2:3">
      <c r="B1048" t="str">
        <v/>
      </c>
      <c r="C1048" t="str">
        <f t="shared" si="19"/>
        <v/>
      </c>
    </row>
    <row r="1049" spans="2:3">
      <c r="B1049" t="str">
        <v>WSLRWEX-PPS-G275-01|2|3\WSLRW-EXPPS</v>
      </c>
      <c r="C1049" t="str">
        <f t="shared" si="19"/>
        <v>WSLRWEX-PPS-G275-01|2|3\WSLRW-EXPPS</v>
      </c>
    </row>
    <row r="1050" spans="2:3">
      <c r="B1050" t="str">
        <v>WSLRW-S-ATE-12-900|2|3\WSLRW-SATE</v>
      </c>
      <c r="C1050" t="str">
        <f t="shared" si="19"/>
        <v>WSLRW-S-ATE-12-900|2|3\WSLRW-SATE</v>
      </c>
    </row>
    <row r="1051" spans="2:3">
      <c r="B1051" t="str">
        <v/>
      </c>
      <c r="C1051" t="str">
        <f t="shared" si="19"/>
        <v/>
      </c>
    </row>
    <row r="1052" spans="2:3">
      <c r="B1052" t="str">
        <v>WSLRW-G4-H2S-50-01|2|7\WSLRW-G4</v>
      </c>
      <c r="C1052" t="str">
        <f t="shared" si="19"/>
        <v>WSLRW-G4-H2S-50-01|2|7\WSLRW-G4</v>
      </c>
    </row>
    <row r="1053" spans="2:3">
      <c r="B1053" t="str">
        <v/>
      </c>
      <c r="C1053" t="str">
        <f t="shared" si="19"/>
        <v/>
      </c>
    </row>
    <row r="1054" spans="2:3">
      <c r="B1054" t="str">
        <v/>
      </c>
      <c r="C1054" t="str">
        <f t="shared" si="19"/>
        <v/>
      </c>
    </row>
    <row r="1055" spans="2:3">
      <c r="B1055" t="str">
        <v/>
      </c>
      <c r="C1055" t="str">
        <f t="shared" si="19"/>
        <v/>
      </c>
    </row>
    <row r="1056" spans="2:3">
      <c r="B1056" t="str">
        <v/>
      </c>
      <c r="C1056" t="str">
        <f t="shared" si="19"/>
        <v/>
      </c>
    </row>
    <row r="1057" spans="2:3">
      <c r="B1057" t="str">
        <v/>
      </c>
      <c r="C1057" t="str">
        <f t="shared" si="19"/>
        <v/>
      </c>
    </row>
    <row r="1058" spans="2:3">
      <c r="B1058" t="str">
        <v>WSLRW-PPS-G1-03|2|3\WSLRW-PPS</v>
      </c>
      <c r="C1058" t="str">
        <f t="shared" si="19"/>
        <v>WSLRW-PPS-G1-03|2|3\WSLRW-PPS</v>
      </c>
    </row>
    <row r="1059" spans="2:3">
      <c r="B1059" t="str">
        <v/>
      </c>
      <c r="C1059" t="str">
        <f t="shared" si="19"/>
        <v/>
      </c>
    </row>
    <row r="1060" spans="2:3">
      <c r="B1060" t="str">
        <v/>
      </c>
      <c r="C1060" t="str">
        <f t="shared" si="19"/>
        <v/>
      </c>
    </row>
    <row r="1061" spans="2:3">
      <c r="B1061" t="str">
        <v>WSLRW-BV-BR-08|2|2\WSLRW-BV</v>
      </c>
      <c r="C1061" t="str">
        <f t="shared" si="19"/>
        <v>WSLRW-BV-BR-08|2|2\WSLRW-BV</v>
      </c>
    </row>
    <row r="1062" spans="2:3">
      <c r="B1062" t="str">
        <v/>
      </c>
      <c r="C1062" t="str">
        <f t="shared" si="19"/>
        <v/>
      </c>
    </row>
    <row r="1063" spans="2:3">
      <c r="B1063" t="str">
        <v>WSLRW-AG-02S|3|10\WSLRW-AG</v>
      </c>
      <c r="C1063" t="str">
        <f t="shared" si="19"/>
        <v>WSLRW-AG-02S|3|10\WSLRW-AG</v>
      </c>
    </row>
    <row r="1064" spans="2:3">
      <c r="B1064" t="str">
        <v/>
      </c>
      <c r="C1064" t="str">
        <f t="shared" si="19"/>
        <v/>
      </c>
    </row>
    <row r="1065" spans="2:3">
      <c r="B1065" t="str">
        <v/>
      </c>
      <c r="C1065" t="str">
        <f t="shared" si="19"/>
        <v/>
      </c>
    </row>
    <row r="1066" spans="2:3">
      <c r="B1066" t="str">
        <v>WSPPW-BAT-12-40AH-LRW-01|2|2\WSLRW-BAT</v>
      </c>
      <c r="C1066" t="str">
        <f t="shared" si="19"/>
        <v>WSPPW-BAT-12-40AH-LRW-01|2|2\WSLRW-BAT</v>
      </c>
    </row>
    <row r="1067" spans="2:3">
      <c r="B1067" t="str">
        <v>WSLRWEX-PPS-G10-01|3|4\WSLRW-EXPPS</v>
      </c>
      <c r="C1067" t="str">
        <f t="shared" si="19"/>
        <v>WSLRWEX-PPS-G10-01|3|4\WSLRW-EXPPS</v>
      </c>
    </row>
    <row r="1068" spans="2:3">
      <c r="B1068" t="str">
        <v>WSLRW-BV-BR-08|3|3\WSLRW-BV</v>
      </c>
      <c r="C1068" t="str">
        <f t="shared" si="19"/>
        <v>WSLRW-BV-BR-08|3|3\WSLRW-BV</v>
      </c>
    </row>
    <row r="1069" spans="2:3">
      <c r="B1069" t="str">
        <v/>
      </c>
      <c r="C1069" t="str">
        <f t="shared" si="19"/>
        <v/>
      </c>
    </row>
    <row r="1070" spans="2:3">
      <c r="B1070" t="str">
        <v/>
      </c>
      <c r="C1070" t="str">
        <f t="shared" si="19"/>
        <v/>
      </c>
    </row>
    <row r="1071" spans="2:3">
      <c r="B1071" t="str">
        <v/>
      </c>
      <c r="C1071" t="str">
        <f t="shared" si="19"/>
        <v/>
      </c>
    </row>
    <row r="1072" spans="2:3">
      <c r="B1072" t="str">
        <v/>
      </c>
      <c r="C1072" t="str">
        <f t="shared" si="19"/>
        <v/>
      </c>
    </row>
    <row r="1073" spans="2:3">
      <c r="B1073" t="str">
        <v/>
      </c>
      <c r="C1073" t="str">
        <f t="shared" si="19"/>
        <v/>
      </c>
    </row>
    <row r="1074" spans="2:3">
      <c r="B1074" t="str">
        <v>WSLRWEX-ATH-11|1|5\WSLRW-ATH</v>
      </c>
      <c r="C1074" t="str">
        <f t="shared" si="19"/>
        <v>WSLRWEX-ATH-11|1|5\WSLRW-ATH</v>
      </c>
    </row>
    <row r="1075" spans="2:3">
      <c r="B1075" t="str">
        <v/>
      </c>
      <c r="C1075" t="str">
        <f t="shared" si="19"/>
        <v/>
      </c>
    </row>
    <row r="1076" spans="2:3">
      <c r="B1076" t="str">
        <v/>
      </c>
      <c r="C1076" t="str">
        <f t="shared" si="19"/>
        <v/>
      </c>
    </row>
    <row r="1077" spans="2:3">
      <c r="B1077" t="str">
        <v>WSLRW-DFM-500-01|1|1\WSLRW-DFM</v>
      </c>
      <c r="C1077" t="str">
        <f t="shared" si="19"/>
        <v>WSLRW-DFM-500-01|1|1\WSLRW-DFM</v>
      </c>
    </row>
    <row r="1078" spans="2:3">
      <c r="B1078" t="str">
        <v/>
      </c>
      <c r="C1078" t="str">
        <f t="shared" si="19"/>
        <v/>
      </c>
    </row>
    <row r="1079" spans="2:3">
      <c r="B1079" t="str">
        <v/>
      </c>
      <c r="C1079" t="str">
        <f t="shared" si="19"/>
        <v/>
      </c>
    </row>
    <row r="1080" spans="2:3">
      <c r="B1080" t="str">
        <v/>
      </c>
      <c r="C1080" t="str">
        <f t="shared" si="19"/>
        <v/>
      </c>
    </row>
    <row r="1081" spans="2:3">
      <c r="B1081" t="str">
        <v>WSLRW-BV-BR-08|3|4\WSLRW-BV</v>
      </c>
      <c r="C1081" t="str">
        <f t="shared" si="19"/>
        <v>WSLRW-BV-BR-08|3|4\WSLRW-BV</v>
      </c>
    </row>
    <row r="1082" spans="2:3">
      <c r="B1082" t="str">
        <v/>
      </c>
      <c r="C1082" t="str">
        <f t="shared" si="19"/>
        <v/>
      </c>
    </row>
    <row r="1083" spans="2:3">
      <c r="B1083" t="str">
        <v>WSLRW-PT100-01|1|2\WSLRW-PT100</v>
      </c>
      <c r="C1083" t="str">
        <f t="shared" si="19"/>
        <v>WSLRW-PT100-01|1|2\WSLRW-PT100</v>
      </c>
    </row>
    <row r="1084" spans="2:3">
      <c r="B1084" t="str">
        <v/>
      </c>
      <c r="C1084" t="str">
        <f t="shared" si="19"/>
        <v/>
      </c>
    </row>
    <row r="1085" spans="2:3">
      <c r="B1085" t="str">
        <v/>
      </c>
      <c r="C1085" t="str">
        <f t="shared" si="19"/>
        <v/>
      </c>
    </row>
    <row r="1086" spans="2:3">
      <c r="B1086" t="str">
        <v/>
      </c>
      <c r="C1086" t="str">
        <f t="shared" si="19"/>
        <v/>
      </c>
    </row>
    <row r="1087" spans="2:3">
      <c r="B1087" t="str">
        <v>WSLRW-BV-BR-08|3|5\WSLRW-BV</v>
      </c>
      <c r="C1087" t="str">
        <f t="shared" si="19"/>
        <v>WSLRW-BV-BR-08|3|5\WSLRW-BV</v>
      </c>
    </row>
    <row r="1088" spans="2:3">
      <c r="B1088" t="str">
        <v>WSLRW-G4-H2S-50-01|2|8\WSLRW-G4</v>
      </c>
      <c r="C1088" t="str">
        <f t="shared" si="19"/>
        <v>WSLRW-G4-H2S-50-01|2|8\WSLRW-G4</v>
      </c>
    </row>
    <row r="1089" spans="2:3">
      <c r="B1089" t="str">
        <v>WSLRW-ULC-01-XA|2|5\WSLRW-ULC</v>
      </c>
      <c r="C1089" t="str">
        <f t="shared" si="19"/>
        <v>WSLRW-ULC-01-XA|2|5\WSLRW-ULC</v>
      </c>
    </row>
    <row r="1090" spans="2:3">
      <c r="B1090" t="str">
        <v/>
      </c>
      <c r="C1090" t="str">
        <f t="shared" si="19"/>
        <v/>
      </c>
    </row>
    <row r="1091" spans="2:3">
      <c r="B1091" t="str">
        <v/>
      </c>
      <c r="C1091" t="str">
        <f t="shared" si="19"/>
        <v/>
      </c>
    </row>
    <row r="1092" spans="2:3">
      <c r="B1092" t="str">
        <v/>
      </c>
      <c r="C1092" t="str">
        <f t="shared" si="19"/>
        <v/>
      </c>
    </row>
    <row r="1093" spans="2:3">
      <c r="B1093" t="str">
        <v/>
      </c>
      <c r="C1093" t="str">
        <f t="shared" ref="C1093:C1156" si="20">IFERROR(B1093,"")</f>
        <v/>
      </c>
    </row>
    <row r="1094" spans="2:3">
      <c r="B1094" t="str">
        <v>WSLRW-I-CO2-5000-ATH-D1|1|2\WSLRW-ICO2</v>
      </c>
      <c r="C1094" t="str">
        <f t="shared" si="20"/>
        <v>WSLRW-I-CO2-5000-ATH-D1|1|2\WSLRW-ICO2</v>
      </c>
    </row>
    <row r="1095" spans="2:3">
      <c r="B1095" t="str">
        <v/>
      </c>
      <c r="C1095" t="str">
        <f t="shared" si="20"/>
        <v/>
      </c>
    </row>
    <row r="1096" spans="2:3">
      <c r="B1096" t="str">
        <v/>
      </c>
      <c r="C1096" t="str">
        <f t="shared" si="20"/>
        <v/>
      </c>
    </row>
    <row r="1097" spans="2:3">
      <c r="B1097" t="str">
        <v/>
      </c>
      <c r="C1097" t="str">
        <f t="shared" si="20"/>
        <v/>
      </c>
    </row>
    <row r="1098" spans="2:3">
      <c r="B1098" t="str">
        <v/>
      </c>
      <c r="C1098" t="str">
        <f t="shared" si="20"/>
        <v/>
      </c>
    </row>
    <row r="1099" spans="2:3">
      <c r="B1099" t="str">
        <v/>
      </c>
      <c r="C1099" t="str">
        <f t="shared" si="20"/>
        <v/>
      </c>
    </row>
    <row r="1100" spans="2:3">
      <c r="B1100" t="str">
        <v/>
      </c>
      <c r="C1100" t="str">
        <f t="shared" si="20"/>
        <v/>
      </c>
    </row>
    <row r="1101" spans="2:3">
      <c r="B1101" t="str">
        <v/>
      </c>
      <c r="C1101" t="str">
        <f t="shared" si="20"/>
        <v/>
      </c>
    </row>
    <row r="1102" spans="2:3">
      <c r="B1102" t="str">
        <v>WSSFC-G4-NH3-100-01|3|7\WSSFC-G4F</v>
      </c>
      <c r="C1102" t="str">
        <f t="shared" si="20"/>
        <v>WSSFC-G4-NH3-100-01|3|7\WSSFC-G4F</v>
      </c>
    </row>
    <row r="1103" spans="2:3">
      <c r="B1103" t="str">
        <v/>
      </c>
      <c r="C1103" t="str">
        <f t="shared" si="20"/>
        <v/>
      </c>
    </row>
    <row r="1104" spans="2:3">
      <c r="B1104" t="str">
        <v/>
      </c>
      <c r="C1104" t="str">
        <f t="shared" si="20"/>
        <v/>
      </c>
    </row>
    <row r="1105" spans="2:3">
      <c r="B1105" t="str">
        <v/>
      </c>
      <c r="C1105" t="str">
        <f t="shared" si="20"/>
        <v/>
      </c>
    </row>
    <row r="1106" spans="2:3">
      <c r="B1106" t="str">
        <v/>
      </c>
      <c r="C1106" t="str">
        <f t="shared" si="20"/>
        <v/>
      </c>
    </row>
    <row r="1107" spans="2:3">
      <c r="B1107" t="str">
        <v/>
      </c>
      <c r="C1107" t="str">
        <f t="shared" si="20"/>
        <v/>
      </c>
    </row>
    <row r="1108" spans="2:3">
      <c r="B1108" t="str">
        <v/>
      </c>
      <c r="C1108" t="str">
        <f t="shared" si="20"/>
        <v/>
      </c>
    </row>
    <row r="1109" spans="2:3">
      <c r="B1109" t="str">
        <v/>
      </c>
      <c r="C1109" t="str">
        <f t="shared" si="20"/>
        <v/>
      </c>
    </row>
    <row r="1110" spans="2:3">
      <c r="B1110" t="str">
        <v/>
      </c>
      <c r="C1110" t="str">
        <f t="shared" si="20"/>
        <v/>
      </c>
    </row>
    <row r="1111" spans="2:3">
      <c r="B1111" t="str">
        <v/>
      </c>
      <c r="C1111" t="str">
        <f t="shared" si="20"/>
        <v/>
      </c>
    </row>
    <row r="1112" spans="2:3">
      <c r="B1112" t="str">
        <v>WSSFC-PPS-G20-02|1|1\WSSFC-PPS</v>
      </c>
      <c r="C1112" t="str">
        <f t="shared" si="20"/>
        <v>WSSFC-PPS-G20-02|1|1\WSSFC-PPS</v>
      </c>
    </row>
    <row r="1113" spans="2:3">
      <c r="B1113" t="str">
        <v/>
      </c>
      <c r="C1113" t="str">
        <f t="shared" si="20"/>
        <v/>
      </c>
    </row>
    <row r="1114" spans="2:3">
      <c r="B1114" t="str">
        <v/>
      </c>
      <c r="C1114" t="str">
        <f t="shared" si="20"/>
        <v/>
      </c>
    </row>
    <row r="1115" spans="2:3">
      <c r="B1115" t="str">
        <v/>
      </c>
      <c r="C1115" t="str">
        <f t="shared" si="20"/>
        <v/>
      </c>
    </row>
    <row r="1116" spans="2:3">
      <c r="B1116" t="str">
        <v/>
      </c>
      <c r="C1116" t="str">
        <f t="shared" si="20"/>
        <v/>
      </c>
    </row>
    <row r="1117" spans="2:3">
      <c r="B1117" t="str">
        <v/>
      </c>
      <c r="C1117" t="str">
        <f t="shared" si="20"/>
        <v/>
      </c>
    </row>
    <row r="1118" spans="2:3">
      <c r="B1118" t="str">
        <v/>
      </c>
      <c r="C1118" t="str">
        <f t="shared" si="20"/>
        <v/>
      </c>
    </row>
    <row r="1119" spans="2:3">
      <c r="B1119" t="str">
        <v/>
      </c>
      <c r="C1119" t="str">
        <f t="shared" si="20"/>
        <v/>
      </c>
    </row>
    <row r="1120" spans="2:3">
      <c r="B1120" t="str">
        <v/>
      </c>
      <c r="C1120" t="str">
        <f t="shared" si="20"/>
        <v/>
      </c>
    </row>
    <row r="1121" spans="2:3">
      <c r="B1121" t="str">
        <v/>
      </c>
      <c r="C1121" t="str">
        <f t="shared" si="20"/>
        <v/>
      </c>
    </row>
    <row r="1122" spans="2:3">
      <c r="B1122" t="str">
        <v/>
      </c>
      <c r="C1122" t="str">
        <f t="shared" si="20"/>
        <v/>
      </c>
    </row>
    <row r="1123" spans="2:3">
      <c r="B1123" t="str">
        <v>WSSFC-PPS-G20-02|1|2\WSSFC-PPS</v>
      </c>
      <c r="C1123" t="str">
        <f t="shared" si="20"/>
        <v>WSSFC-PPS-G20-02|1|2\WSSFC-PPS</v>
      </c>
    </row>
    <row r="1124" spans="2:3">
      <c r="B1124" t="str">
        <v/>
      </c>
      <c r="C1124" t="str">
        <f t="shared" si="20"/>
        <v/>
      </c>
    </row>
    <row r="1125" spans="2:3">
      <c r="B1125" t="str">
        <v>WSSFC-G4-NH3-100-01|3|8\WSSFC-G4F</v>
      </c>
      <c r="C1125" t="str">
        <f t="shared" si="20"/>
        <v>WSSFC-G4-NH3-100-01|3|8\WSSFC-G4F</v>
      </c>
    </row>
    <row r="1126" spans="2:3">
      <c r="B1126" t="str">
        <v/>
      </c>
      <c r="C1126" t="str">
        <f t="shared" si="20"/>
        <v/>
      </c>
    </row>
    <row r="1127" spans="2:3">
      <c r="B1127" t="str">
        <v>WSSFD-ULC-IP68|2|4\WSSFC-ULC</v>
      </c>
      <c r="C1127" t="str">
        <f t="shared" si="20"/>
        <v>WSSFD-ULC-IP68|2|4\WSSFC-ULC</v>
      </c>
    </row>
    <row r="1128" spans="2:3">
      <c r="B1128" t="str">
        <v/>
      </c>
      <c r="C1128" t="str">
        <f t="shared" si="20"/>
        <v/>
      </c>
    </row>
    <row r="1129" spans="2:3">
      <c r="B1129" t="str">
        <v/>
      </c>
      <c r="C1129" t="str">
        <f t="shared" si="20"/>
        <v/>
      </c>
    </row>
    <row r="1130" spans="2:3">
      <c r="B1130" t="str">
        <v>WSSFC-GCB-CO-500|1|1\WSSFC-GCB</v>
      </c>
      <c r="C1130" t="str">
        <f t="shared" si="20"/>
        <v>WSSFC-GCB-CO-500|1|1\WSSFC-GCB</v>
      </c>
    </row>
    <row r="1131" spans="2:3">
      <c r="B1131" t="str">
        <v>UPG-WSSFCEX-PPS-200|3|6\WSSFC-EXPPS</v>
      </c>
      <c r="C1131" t="str">
        <f t="shared" si="20"/>
        <v>UPG-WSSFCEX-PPS-200|3|6\WSSFC-EXPPS</v>
      </c>
    </row>
    <row r="1132" spans="2:3">
      <c r="B1132" t="str">
        <v/>
      </c>
      <c r="C1132" t="str">
        <f t="shared" si="20"/>
        <v/>
      </c>
    </row>
    <row r="1133" spans="2:3">
      <c r="B1133" t="str">
        <v>WSSFD-ULC-IP68|2|5\WSSFC-ULC</v>
      </c>
      <c r="C1133" t="str">
        <f t="shared" si="20"/>
        <v>WSSFD-ULC-IP68|2|5\WSSFC-ULC</v>
      </c>
    </row>
    <row r="1134" spans="2:3">
      <c r="B1134" t="str">
        <v/>
      </c>
      <c r="C1134" t="str">
        <f t="shared" si="20"/>
        <v/>
      </c>
    </row>
    <row r="1135" spans="2:3">
      <c r="B1135" t="str">
        <v/>
      </c>
      <c r="C1135" t="str">
        <f t="shared" si="20"/>
        <v/>
      </c>
    </row>
    <row r="1136" spans="2:3">
      <c r="B1136" t="str">
        <v/>
      </c>
      <c r="C1136" t="str">
        <f t="shared" si="20"/>
        <v/>
      </c>
    </row>
    <row r="1137" spans="2:3">
      <c r="B1137" t="str">
        <v/>
      </c>
      <c r="C1137" t="str">
        <f t="shared" si="20"/>
        <v/>
      </c>
    </row>
    <row r="1138" spans="2:3">
      <c r="B1138" t="str">
        <v/>
      </c>
      <c r="C1138" t="str">
        <f t="shared" si="20"/>
        <v/>
      </c>
    </row>
    <row r="1139" spans="2:3">
      <c r="B1139" t="str">
        <v/>
      </c>
      <c r="C1139" t="str">
        <f t="shared" si="20"/>
        <v/>
      </c>
    </row>
    <row r="1140" spans="2:3">
      <c r="B1140" t="str">
        <v/>
      </c>
      <c r="C1140" t="str">
        <f t="shared" si="20"/>
        <v/>
      </c>
    </row>
    <row r="1141" spans="2:3">
      <c r="B1141" t="str">
        <v/>
      </c>
      <c r="C1141" t="str">
        <f t="shared" si="20"/>
        <v/>
      </c>
    </row>
    <row r="1142" spans="2:3">
      <c r="B1142" t="str">
        <v/>
      </c>
      <c r="C1142" t="str">
        <f t="shared" si="20"/>
        <v/>
      </c>
    </row>
    <row r="1143" spans="2:3">
      <c r="B1143" t="str">
        <v/>
      </c>
      <c r="C1143" t="str">
        <f t="shared" si="20"/>
        <v/>
      </c>
    </row>
    <row r="1144" spans="2:3">
      <c r="B1144" t="str">
        <v/>
      </c>
      <c r="C1144" t="str">
        <f t="shared" si="20"/>
        <v/>
      </c>
    </row>
    <row r="1145" spans="2:3">
      <c r="B1145" t="str">
        <v/>
      </c>
      <c r="C1145" t="str">
        <f t="shared" si="20"/>
        <v/>
      </c>
    </row>
    <row r="1146" spans="2:3">
      <c r="B1146" t="str">
        <v/>
      </c>
      <c r="C1146" t="str">
        <f t="shared" si="20"/>
        <v/>
      </c>
    </row>
    <row r="1147" spans="2:3">
      <c r="B1147" t="str">
        <v/>
      </c>
      <c r="C1147" t="str">
        <f t="shared" si="20"/>
        <v/>
      </c>
    </row>
    <row r="1148" spans="2:3">
      <c r="B1148" t="str">
        <v/>
      </c>
      <c r="C1148" t="str">
        <f t="shared" si="20"/>
        <v/>
      </c>
    </row>
    <row r="1149" spans="2:3">
      <c r="B1149" t="str">
        <v/>
      </c>
      <c r="C1149" t="str">
        <f t="shared" si="20"/>
        <v/>
      </c>
    </row>
    <row r="1150" spans="2:3">
      <c r="B1150" t="str">
        <v/>
      </c>
      <c r="C1150" t="str">
        <f t="shared" si="20"/>
        <v/>
      </c>
    </row>
    <row r="1151" spans="2:3">
      <c r="B1151" t="str">
        <v/>
      </c>
      <c r="C1151" t="str">
        <f t="shared" si="20"/>
        <v/>
      </c>
    </row>
    <row r="1152" spans="2:3">
      <c r="B1152" t="str">
        <v/>
      </c>
      <c r="C1152" t="str">
        <f t="shared" si="20"/>
        <v/>
      </c>
    </row>
    <row r="1153" spans="2:3">
      <c r="B1153" t="str">
        <v/>
      </c>
      <c r="C1153" t="str">
        <f t="shared" si="20"/>
        <v/>
      </c>
    </row>
    <row r="1154" spans="2:3">
      <c r="B1154" t="str">
        <v/>
      </c>
      <c r="C1154" t="str">
        <f t="shared" si="20"/>
        <v/>
      </c>
    </row>
    <row r="1155" spans="2:3">
      <c r="B1155" t="str">
        <v/>
      </c>
      <c r="C1155" t="str">
        <f t="shared" si="20"/>
        <v/>
      </c>
    </row>
    <row r="1156" spans="2:3">
      <c r="B1156" t="str">
        <v/>
      </c>
      <c r="C1156" t="str">
        <f t="shared" si="20"/>
        <v/>
      </c>
    </row>
    <row r="1157" spans="2:3">
      <c r="B1157" t="str">
        <v/>
      </c>
      <c r="C1157" t="str">
        <f t="shared" ref="C1157:C1220" si="21">IFERROR(B1157,"")</f>
        <v/>
      </c>
    </row>
    <row r="1158" spans="2:3">
      <c r="B1158" t="str">
        <v/>
      </c>
      <c r="C1158" t="str">
        <f t="shared" si="21"/>
        <v/>
      </c>
    </row>
    <row r="1159" spans="2:3">
      <c r="B1159" t="str">
        <v/>
      </c>
      <c r="C1159" t="str">
        <f t="shared" si="21"/>
        <v/>
      </c>
    </row>
    <row r="1160" spans="2:3">
      <c r="B1160" t="str">
        <v/>
      </c>
      <c r="C1160" t="str">
        <f t="shared" si="21"/>
        <v/>
      </c>
    </row>
    <row r="1161" spans="2:3">
      <c r="B1161" t="str">
        <v/>
      </c>
      <c r="C1161" t="str">
        <f t="shared" si="21"/>
        <v/>
      </c>
    </row>
    <row r="1162" spans="2:3">
      <c r="B1162" t="str">
        <v/>
      </c>
      <c r="C1162" t="str">
        <f t="shared" si="21"/>
        <v/>
      </c>
    </row>
    <row r="1163" spans="2:3">
      <c r="B1163" t="str">
        <v/>
      </c>
      <c r="C1163" t="str">
        <f t="shared" si="21"/>
        <v/>
      </c>
    </row>
    <row r="1164" spans="2:3">
      <c r="B1164" t="str">
        <v/>
      </c>
      <c r="C1164" t="str">
        <f t="shared" si="21"/>
        <v/>
      </c>
    </row>
    <row r="1165" spans="2:3">
      <c r="B1165" t="str">
        <v/>
      </c>
      <c r="C1165" t="str">
        <f t="shared" si="21"/>
        <v/>
      </c>
    </row>
    <row r="1166" spans="2:3">
      <c r="B1166" t="str">
        <v/>
      </c>
      <c r="C1166" t="str">
        <f t="shared" si="21"/>
        <v/>
      </c>
    </row>
    <row r="1167" spans="2:3">
      <c r="B1167" t="str">
        <v/>
      </c>
      <c r="C1167" t="str">
        <f t="shared" si="21"/>
        <v/>
      </c>
    </row>
    <row r="1168" spans="2:3">
      <c r="B1168" t="str">
        <v/>
      </c>
      <c r="C1168" t="str">
        <f t="shared" si="21"/>
        <v/>
      </c>
    </row>
    <row r="1169" spans="2:3">
      <c r="B1169" t="str">
        <v/>
      </c>
      <c r="C1169" t="str">
        <f t="shared" si="21"/>
        <v/>
      </c>
    </row>
    <row r="1170" spans="2:3">
      <c r="B1170" t="str">
        <v/>
      </c>
      <c r="C1170" t="str">
        <f t="shared" si="21"/>
        <v/>
      </c>
    </row>
    <row r="1171" spans="2:3">
      <c r="B1171" t="str">
        <v/>
      </c>
      <c r="C1171" t="str">
        <f t="shared" si="21"/>
        <v/>
      </c>
    </row>
    <row r="1172" spans="2:3">
      <c r="B1172" t="str">
        <v/>
      </c>
      <c r="C1172" t="str">
        <f t="shared" si="21"/>
        <v/>
      </c>
    </row>
    <row r="1173" spans="2:3">
      <c r="B1173" t="str">
        <v/>
      </c>
      <c r="C1173" t="str">
        <f t="shared" si="21"/>
        <v/>
      </c>
    </row>
    <row r="1174" spans="2:3">
      <c r="B1174" t="str">
        <v/>
      </c>
      <c r="C1174" t="str">
        <f t="shared" si="21"/>
        <v/>
      </c>
    </row>
    <row r="1175" spans="2:3">
      <c r="B1175" t="str">
        <v/>
      </c>
      <c r="C1175" t="str">
        <f t="shared" si="21"/>
        <v/>
      </c>
    </row>
    <row r="1176" spans="2:3">
      <c r="B1176" t="str">
        <v/>
      </c>
      <c r="C1176" t="str">
        <f t="shared" si="21"/>
        <v/>
      </c>
    </row>
    <row r="1177" spans="2:3">
      <c r="B1177" t="str">
        <v/>
      </c>
      <c r="C1177" t="str">
        <f t="shared" si="21"/>
        <v/>
      </c>
    </row>
    <row r="1178" spans="2:3">
      <c r="B1178" t="str">
        <v/>
      </c>
      <c r="C1178" t="str">
        <f t="shared" si="21"/>
        <v/>
      </c>
    </row>
    <row r="1179" spans="2:3">
      <c r="B1179" t="str">
        <v/>
      </c>
      <c r="C1179" t="str">
        <f t="shared" si="21"/>
        <v/>
      </c>
    </row>
    <row r="1180" spans="2:3">
      <c r="B1180" t="str">
        <v/>
      </c>
      <c r="C1180" t="str">
        <f t="shared" si="21"/>
        <v/>
      </c>
    </row>
    <row r="1181" spans="2:3">
      <c r="B1181" t="str">
        <v/>
      </c>
      <c r="C1181" t="str">
        <f t="shared" si="21"/>
        <v/>
      </c>
    </row>
    <row r="1182" spans="2:3">
      <c r="B1182" t="str">
        <v/>
      </c>
      <c r="C1182" t="str">
        <f t="shared" si="21"/>
        <v/>
      </c>
    </row>
    <row r="1183" spans="2:3">
      <c r="B1183" t="str">
        <v/>
      </c>
      <c r="C1183" t="str">
        <f t="shared" si="21"/>
        <v/>
      </c>
    </row>
    <row r="1184" spans="2:3">
      <c r="B1184" t="str">
        <v/>
      </c>
      <c r="C1184" t="str">
        <f t="shared" si="21"/>
        <v/>
      </c>
    </row>
    <row r="1185" spans="2:3">
      <c r="B1185" t="str">
        <v/>
      </c>
      <c r="C1185" t="str">
        <f t="shared" si="21"/>
        <v/>
      </c>
    </row>
    <row r="1186" spans="2:3">
      <c r="B1186" t="str">
        <v/>
      </c>
      <c r="C1186" t="str">
        <f t="shared" si="21"/>
        <v/>
      </c>
    </row>
    <row r="1187" spans="2:3">
      <c r="B1187" t="str">
        <v/>
      </c>
      <c r="C1187" t="str">
        <f t="shared" si="21"/>
        <v/>
      </c>
    </row>
    <row r="1188" spans="2:3">
      <c r="B1188" t="str">
        <v/>
      </c>
      <c r="C1188" t="str">
        <f t="shared" si="21"/>
        <v/>
      </c>
    </row>
    <row r="1189" spans="2:3">
      <c r="B1189" t="str">
        <v/>
      </c>
      <c r="C1189" t="str">
        <f t="shared" si="21"/>
        <v/>
      </c>
    </row>
    <row r="1190" spans="2:3">
      <c r="B1190" t="str">
        <v/>
      </c>
      <c r="C1190" t="str">
        <f t="shared" si="21"/>
        <v/>
      </c>
    </row>
    <row r="1191" spans="2:3">
      <c r="B1191" t="str">
        <v/>
      </c>
      <c r="C1191" t="str">
        <f t="shared" si="21"/>
        <v/>
      </c>
    </row>
    <row r="1192" spans="2:3">
      <c r="B1192" t="str">
        <v/>
      </c>
      <c r="C1192" t="str">
        <f t="shared" si="21"/>
        <v/>
      </c>
    </row>
    <row r="1193" spans="2:3">
      <c r="B1193" t="str">
        <v/>
      </c>
      <c r="C1193" t="str">
        <f t="shared" si="21"/>
        <v/>
      </c>
    </row>
    <row r="1194" spans="2:3">
      <c r="B1194" t="str">
        <v/>
      </c>
      <c r="C1194" t="str">
        <f t="shared" si="21"/>
        <v/>
      </c>
    </row>
    <row r="1195" spans="2:3">
      <c r="B1195" t="str">
        <v/>
      </c>
      <c r="C1195" t="str">
        <f t="shared" si="21"/>
        <v/>
      </c>
    </row>
    <row r="1196" spans="2:3">
      <c r="B1196" t="str">
        <v/>
      </c>
      <c r="C1196" t="str">
        <f t="shared" si="21"/>
        <v/>
      </c>
    </row>
    <row r="1197" spans="2:3">
      <c r="B1197" t="str">
        <v>WS433-PT100-03|n/a|5\WS433-PT100</v>
      </c>
      <c r="C1197" t="str">
        <f t="shared" si="21"/>
        <v>WS433-PT100-03|n/a|5\WS433-PT100</v>
      </c>
    </row>
    <row r="1198" spans="2:3">
      <c r="B1198" t="str">
        <v/>
      </c>
      <c r="C1198" t="str">
        <f t="shared" si="21"/>
        <v/>
      </c>
    </row>
    <row r="1199" spans="2:3">
      <c r="B1199" t="str">
        <v/>
      </c>
      <c r="C1199" t="str">
        <f t="shared" si="21"/>
        <v/>
      </c>
    </row>
    <row r="1200" spans="2:3">
      <c r="B1200" t="str">
        <v/>
      </c>
      <c r="C1200" t="str">
        <f t="shared" si="21"/>
        <v/>
      </c>
    </row>
    <row r="1201" spans="2:3">
      <c r="B1201" t="str">
        <v>WS433-PPS-G20-02|n/a|5\WS433-PPS</v>
      </c>
      <c r="C1201" t="str">
        <f t="shared" si="21"/>
        <v>WS433-PPS-G20-02|n/a|5\WS433-PPS</v>
      </c>
    </row>
    <row r="1202" spans="2:3">
      <c r="B1202" t="str">
        <v/>
      </c>
      <c r="C1202" t="str">
        <f t="shared" si="21"/>
        <v/>
      </c>
    </row>
    <row r="1203" spans="2:3">
      <c r="B1203" t="str">
        <v/>
      </c>
      <c r="C1203" t="str">
        <f t="shared" si="21"/>
        <v/>
      </c>
    </row>
    <row r="1204" spans="2:3">
      <c r="B1204" t="str">
        <v>WS433-BTN-01|n/a|5\WS433-DIS</v>
      </c>
      <c r="C1204" t="str">
        <f t="shared" si="21"/>
        <v>WS433-BTN-01|n/a|5\WS433-DIS</v>
      </c>
    </row>
    <row r="1205" spans="2:3">
      <c r="B1205" t="str">
        <v/>
      </c>
      <c r="C1205" t="str">
        <f t="shared" si="21"/>
        <v/>
      </c>
    </row>
    <row r="1206" spans="2:3">
      <c r="B1206" t="str">
        <v/>
      </c>
      <c r="C1206" t="str">
        <f t="shared" si="21"/>
        <v/>
      </c>
    </row>
    <row r="1207" spans="2:3">
      <c r="B1207" t="str">
        <v/>
      </c>
      <c r="C1207" t="str">
        <f t="shared" si="21"/>
        <v/>
      </c>
    </row>
    <row r="1208" spans="2:3">
      <c r="B1208" t="str">
        <v/>
      </c>
      <c r="C1208" t="str">
        <f t="shared" si="21"/>
        <v/>
      </c>
    </row>
    <row r="1209" spans="2:3">
      <c r="B1209" t="str">
        <v>WS433-AG-03S|n/a|7\WS433-AG</v>
      </c>
      <c r="C1209" t="str">
        <f t="shared" si="21"/>
        <v>WS433-AG-03S|n/a|7\WS433-AG</v>
      </c>
    </row>
    <row r="1210" spans="2:3">
      <c r="B1210" t="str">
        <v/>
      </c>
      <c r="C1210" t="str">
        <f t="shared" si="21"/>
        <v/>
      </c>
    </row>
    <row r="1211" spans="2:3">
      <c r="B1211" t="str">
        <v/>
      </c>
      <c r="C1211" t="str">
        <f t="shared" si="21"/>
        <v/>
      </c>
    </row>
    <row r="1212" spans="2:3">
      <c r="B1212" t="str">
        <v/>
      </c>
      <c r="C1212" t="str">
        <f t="shared" si="21"/>
        <v/>
      </c>
    </row>
    <row r="1213" spans="2:3">
      <c r="B1213" t="str">
        <v/>
      </c>
      <c r="C1213" t="str">
        <f t="shared" si="21"/>
        <v/>
      </c>
    </row>
    <row r="1214" spans="2:3">
      <c r="B1214" t="str">
        <v/>
      </c>
      <c r="C1214" t="str">
        <f t="shared" si="21"/>
        <v/>
      </c>
    </row>
    <row r="1215" spans="2:3">
      <c r="B1215" t="str">
        <v/>
      </c>
      <c r="C1215" t="str">
        <f t="shared" si="21"/>
        <v/>
      </c>
    </row>
    <row r="1216" spans="2:3">
      <c r="B1216" t="str">
        <v/>
      </c>
      <c r="C1216" t="str">
        <f t="shared" si="21"/>
        <v/>
      </c>
    </row>
    <row r="1217" spans="2:3">
      <c r="B1217" t="str">
        <v/>
      </c>
      <c r="C1217" t="str">
        <f t="shared" si="21"/>
        <v/>
      </c>
    </row>
    <row r="1218" spans="2:3">
      <c r="B1218" t="str">
        <v/>
      </c>
      <c r="C1218" t="str">
        <f t="shared" si="21"/>
        <v/>
      </c>
    </row>
    <row r="1219" spans="2:3">
      <c r="B1219" t="str">
        <v/>
      </c>
      <c r="C1219" t="str">
        <f t="shared" si="21"/>
        <v/>
      </c>
    </row>
    <row r="1220" spans="2:3">
      <c r="B1220" t="str">
        <v/>
      </c>
      <c r="C1220" t="str">
        <f t="shared" si="21"/>
        <v/>
      </c>
    </row>
    <row r="1221" spans="2:3">
      <c r="B1221" t="str">
        <v/>
      </c>
      <c r="C1221" t="str">
        <f t="shared" ref="C1221:C1284" si="22">IFERROR(B1221,"")</f>
        <v/>
      </c>
    </row>
    <row r="1222" spans="2:3">
      <c r="B1222" t="str">
        <v/>
      </c>
      <c r="C1222" t="str">
        <f t="shared" si="22"/>
        <v/>
      </c>
    </row>
    <row r="1223" spans="2:3">
      <c r="B1223" t="str">
        <v/>
      </c>
      <c r="C1223" t="str">
        <f t="shared" si="22"/>
        <v/>
      </c>
    </row>
    <row r="1224" spans="2:3">
      <c r="B1224" t="str">
        <v/>
      </c>
      <c r="C1224" t="str">
        <f t="shared" si="22"/>
        <v/>
      </c>
    </row>
    <row r="1225" spans="2:3">
      <c r="B1225" t="str">
        <v/>
      </c>
      <c r="C1225" t="str">
        <f t="shared" si="22"/>
        <v/>
      </c>
    </row>
    <row r="1226" spans="2:3">
      <c r="B1226" t="str">
        <v/>
      </c>
      <c r="C1226" t="str">
        <f t="shared" si="22"/>
        <v/>
      </c>
    </row>
    <row r="1227" spans="2:3">
      <c r="B1227" t="str">
        <v/>
      </c>
      <c r="C1227" t="str">
        <f t="shared" si="22"/>
        <v/>
      </c>
    </row>
    <row r="1228" spans="2:3">
      <c r="B1228" t="str">
        <v/>
      </c>
      <c r="C1228" t="str">
        <f t="shared" si="22"/>
        <v/>
      </c>
    </row>
    <row r="1229" spans="2:3">
      <c r="B1229" t="str">
        <v/>
      </c>
      <c r="C1229" t="str">
        <f t="shared" si="22"/>
        <v/>
      </c>
    </row>
    <row r="1230" spans="2:3">
      <c r="B1230" t="str">
        <v/>
      </c>
      <c r="C1230" t="str">
        <f t="shared" si="22"/>
        <v/>
      </c>
    </row>
    <row r="1231" spans="2:3">
      <c r="B1231" t="str">
        <v/>
      </c>
      <c r="C1231" t="str">
        <f t="shared" si="22"/>
        <v/>
      </c>
    </row>
    <row r="1232" spans="2:3">
      <c r="B1232" t="str">
        <v/>
      </c>
      <c r="C1232" t="str">
        <f t="shared" si="22"/>
        <v/>
      </c>
    </row>
    <row r="1233" spans="2:3">
      <c r="B1233" t="str">
        <v/>
      </c>
      <c r="C1233" t="str">
        <f t="shared" si="22"/>
        <v/>
      </c>
    </row>
    <row r="1234" spans="2:3">
      <c r="B1234" t="str">
        <v/>
      </c>
      <c r="C1234" t="str">
        <f t="shared" si="22"/>
        <v/>
      </c>
    </row>
    <row r="1235" spans="2:3">
      <c r="B1235" t="str">
        <v/>
      </c>
      <c r="C1235" t="str">
        <f t="shared" si="22"/>
        <v/>
      </c>
    </row>
    <row r="1236" spans="2:3">
      <c r="B1236" t="str">
        <v/>
      </c>
      <c r="C1236" t="str">
        <f t="shared" si="22"/>
        <v/>
      </c>
    </row>
    <row r="1237" spans="2:3">
      <c r="B1237" t="str">
        <v/>
      </c>
      <c r="C1237" t="str">
        <f t="shared" si="22"/>
        <v/>
      </c>
    </row>
    <row r="1238" spans="2:3">
      <c r="B1238" t="str">
        <v/>
      </c>
      <c r="C1238" t="str">
        <f t="shared" si="22"/>
        <v/>
      </c>
    </row>
    <row r="1239" spans="2:3">
      <c r="B1239" t="str">
        <v/>
      </c>
      <c r="C1239" t="str">
        <f t="shared" si="22"/>
        <v/>
      </c>
    </row>
    <row r="1240" spans="2:3">
      <c r="B1240" t="str">
        <v/>
      </c>
      <c r="C1240" t="str">
        <f t="shared" si="22"/>
        <v/>
      </c>
    </row>
    <row r="1241" spans="2:3">
      <c r="B1241" t="str">
        <v/>
      </c>
      <c r="C1241" t="str">
        <f t="shared" si="22"/>
        <v/>
      </c>
    </row>
    <row r="1242" spans="2:3">
      <c r="B1242" t="str">
        <v/>
      </c>
      <c r="C1242" t="str">
        <f t="shared" si="22"/>
        <v/>
      </c>
    </row>
    <row r="1243" spans="2:3">
      <c r="B1243" t="str">
        <v/>
      </c>
      <c r="C1243" t="str">
        <f t="shared" si="22"/>
        <v/>
      </c>
    </row>
    <row r="1244" spans="2:3">
      <c r="B1244" t="str">
        <v/>
      </c>
      <c r="C1244" t="str">
        <f t="shared" si="22"/>
        <v/>
      </c>
    </row>
    <row r="1245" spans="2:3">
      <c r="B1245" t="str">
        <v/>
      </c>
      <c r="C1245" t="str">
        <f t="shared" si="22"/>
        <v/>
      </c>
    </row>
    <row r="1246" spans="2:3">
      <c r="B1246" t="str">
        <v/>
      </c>
      <c r="C1246" t="str">
        <f t="shared" si="22"/>
        <v/>
      </c>
    </row>
    <row r="1247" spans="2:3">
      <c r="B1247" t="str">
        <v/>
      </c>
      <c r="C1247" t="str">
        <f t="shared" si="22"/>
        <v/>
      </c>
    </row>
    <row r="1248" spans="2:3">
      <c r="B1248" t="str">
        <v/>
      </c>
      <c r="C1248" t="str">
        <f t="shared" si="22"/>
        <v/>
      </c>
    </row>
    <row r="1249" spans="2:3">
      <c r="B1249" t="str">
        <v/>
      </c>
      <c r="C1249" t="str">
        <f t="shared" si="22"/>
        <v/>
      </c>
    </row>
    <row r="1250" spans="2:3">
      <c r="B1250" t="str">
        <v/>
      </c>
      <c r="C1250" t="str">
        <f t="shared" si="22"/>
        <v/>
      </c>
    </row>
    <row r="1251" spans="2:3">
      <c r="B1251" t="str">
        <v/>
      </c>
      <c r="C1251" t="str">
        <f t="shared" si="22"/>
        <v/>
      </c>
    </row>
    <row r="1252" spans="2:3">
      <c r="B1252" t="str">
        <v/>
      </c>
      <c r="C1252" t="str">
        <f t="shared" si="22"/>
        <v/>
      </c>
    </row>
    <row r="1253" spans="2:3">
      <c r="B1253" t="str">
        <v/>
      </c>
      <c r="C1253" t="str">
        <f t="shared" si="22"/>
        <v/>
      </c>
    </row>
    <row r="1254" spans="2:3">
      <c r="B1254" t="str">
        <v/>
      </c>
      <c r="C1254" t="str">
        <f t="shared" si="22"/>
        <v/>
      </c>
    </row>
    <row r="1255" spans="2:3">
      <c r="B1255" t="str">
        <v/>
      </c>
      <c r="C1255" t="str">
        <f t="shared" si="22"/>
        <v/>
      </c>
    </row>
    <row r="1256" spans="2:3">
      <c r="B1256" t="str">
        <v/>
      </c>
      <c r="C1256" t="str">
        <f t="shared" si="22"/>
        <v/>
      </c>
    </row>
    <row r="1257" spans="2:3">
      <c r="B1257" t="str">
        <v/>
      </c>
      <c r="C1257" t="str">
        <f t="shared" si="22"/>
        <v/>
      </c>
    </row>
    <row r="1258" spans="2:3">
      <c r="B1258" t="str">
        <v/>
      </c>
      <c r="C1258" t="str">
        <f t="shared" si="22"/>
        <v/>
      </c>
    </row>
    <row r="1259" spans="2:3">
      <c r="B1259" t="str">
        <v/>
      </c>
      <c r="C1259" t="str">
        <f t="shared" si="22"/>
        <v/>
      </c>
    </row>
    <row r="1260" spans="2:3">
      <c r="B1260" t="str">
        <v/>
      </c>
      <c r="C1260" t="str">
        <f t="shared" si="22"/>
        <v/>
      </c>
    </row>
    <row r="1261" spans="2:3">
      <c r="B1261" t="str">
        <v/>
      </c>
      <c r="C1261" t="str">
        <f t="shared" si="22"/>
        <v/>
      </c>
    </row>
    <row r="1262" spans="2:3">
      <c r="B1262" t="str">
        <v/>
      </c>
      <c r="C1262" t="str">
        <f t="shared" si="22"/>
        <v/>
      </c>
    </row>
    <row r="1263" spans="2:3">
      <c r="B1263" t="str">
        <v/>
      </c>
      <c r="C1263" t="str">
        <f t="shared" si="22"/>
        <v/>
      </c>
    </row>
    <row r="1264" spans="2:3">
      <c r="B1264" t="str">
        <v/>
      </c>
      <c r="C1264" t="str">
        <f t="shared" si="22"/>
        <v/>
      </c>
    </row>
    <row r="1265" spans="2:3">
      <c r="B1265" t="str">
        <v/>
      </c>
      <c r="C1265" t="str">
        <f t="shared" si="22"/>
        <v/>
      </c>
    </row>
    <row r="1266" spans="2:3">
      <c r="B1266" t="str">
        <v/>
      </c>
      <c r="C1266" t="str">
        <f t="shared" si="22"/>
        <v/>
      </c>
    </row>
    <row r="1267" spans="2:3">
      <c r="B1267" t="str">
        <v/>
      </c>
      <c r="C1267" t="str">
        <f t="shared" si="22"/>
        <v/>
      </c>
    </row>
    <row r="1268" spans="2:3">
      <c r="B1268" t="str">
        <v/>
      </c>
      <c r="C1268" t="str">
        <f t="shared" si="22"/>
        <v/>
      </c>
    </row>
    <row r="1269" spans="2:3">
      <c r="B1269" t="str">
        <v/>
      </c>
      <c r="C1269" t="str">
        <f t="shared" si="22"/>
        <v/>
      </c>
    </row>
    <row r="1270" spans="2:3">
      <c r="B1270" t="str">
        <v/>
      </c>
      <c r="C1270" t="str">
        <f t="shared" si="22"/>
        <v/>
      </c>
    </row>
    <row r="1271" spans="2:3">
      <c r="B1271" t="str">
        <v/>
      </c>
      <c r="C1271" t="str">
        <f t="shared" si="22"/>
        <v/>
      </c>
    </row>
    <row r="1272" spans="2:3">
      <c r="B1272" t="str">
        <v/>
      </c>
      <c r="C1272" t="str">
        <f t="shared" si="22"/>
        <v/>
      </c>
    </row>
    <row r="1273" spans="2:3">
      <c r="B1273" t="str">
        <v/>
      </c>
      <c r="C1273" t="str">
        <f t="shared" si="22"/>
        <v/>
      </c>
    </row>
    <row r="1274" spans="2:3">
      <c r="B1274" t="str">
        <v/>
      </c>
      <c r="C1274" t="str">
        <f t="shared" si="22"/>
        <v/>
      </c>
    </row>
    <row r="1275" spans="2:3">
      <c r="B1275" t="str">
        <v/>
      </c>
      <c r="C1275" t="str">
        <f t="shared" si="22"/>
        <v/>
      </c>
    </row>
    <row r="1276" spans="2:3">
      <c r="B1276" t="str">
        <v/>
      </c>
      <c r="C1276" t="str">
        <f t="shared" si="22"/>
        <v/>
      </c>
    </row>
    <row r="1277" spans="2:3">
      <c r="B1277" t="str">
        <v/>
      </c>
      <c r="C1277" t="str">
        <f t="shared" si="22"/>
        <v/>
      </c>
    </row>
    <row r="1278" spans="2:3">
      <c r="B1278" t="str">
        <v/>
      </c>
      <c r="C1278" t="str">
        <f t="shared" si="22"/>
        <v/>
      </c>
    </row>
    <row r="1279" spans="2:3">
      <c r="B1279" t="str">
        <v/>
      </c>
      <c r="C1279" t="str">
        <f t="shared" si="22"/>
        <v/>
      </c>
    </row>
    <row r="1280" spans="2:3">
      <c r="B1280" t="str">
        <v/>
      </c>
      <c r="C1280" t="str">
        <f t="shared" si="22"/>
        <v/>
      </c>
    </row>
    <row r="1281" spans="2:3">
      <c r="B1281" t="str">
        <v/>
      </c>
      <c r="C1281" t="str">
        <f t="shared" si="22"/>
        <v/>
      </c>
    </row>
    <row r="1282" spans="2:3">
      <c r="B1282" t="str">
        <v/>
      </c>
      <c r="C1282" t="str">
        <f t="shared" si="22"/>
        <v/>
      </c>
    </row>
    <row r="1283" spans="2:3">
      <c r="B1283" t="str">
        <v/>
      </c>
      <c r="C1283" t="str">
        <f t="shared" si="22"/>
        <v/>
      </c>
    </row>
    <row r="1284" spans="2:3">
      <c r="B1284" t="str">
        <v/>
      </c>
      <c r="C1284" t="str">
        <f t="shared" si="22"/>
        <v/>
      </c>
    </row>
    <row r="1285" spans="2:3">
      <c r="B1285" t="str">
        <v/>
      </c>
      <c r="C1285" t="str">
        <f t="shared" ref="C1285:C1348" si="23">IFERROR(B1285,"")</f>
        <v/>
      </c>
    </row>
    <row r="1286" spans="2:3">
      <c r="B1286" t="str">
        <v/>
      </c>
      <c r="C1286" t="str">
        <f t="shared" si="23"/>
        <v/>
      </c>
    </row>
    <row r="1287" spans="2:3">
      <c r="B1287" t="str">
        <v/>
      </c>
      <c r="C1287" t="str">
        <f t="shared" si="23"/>
        <v/>
      </c>
    </row>
    <row r="1288" spans="2:3">
      <c r="B1288" t="str">
        <v/>
      </c>
      <c r="C1288" t="str">
        <f t="shared" si="23"/>
        <v/>
      </c>
    </row>
    <row r="1289" spans="2:3">
      <c r="B1289" t="str">
        <v/>
      </c>
      <c r="C1289" t="str">
        <f t="shared" si="23"/>
        <v/>
      </c>
    </row>
    <row r="1290" spans="2:3">
      <c r="B1290" t="str">
        <v/>
      </c>
      <c r="C1290" t="str">
        <f t="shared" si="23"/>
        <v/>
      </c>
    </row>
    <row r="1291" spans="2:3">
      <c r="B1291" t="str">
        <v/>
      </c>
      <c r="C1291" t="str">
        <f t="shared" si="23"/>
        <v/>
      </c>
    </row>
    <row r="1292" spans="2:3">
      <c r="B1292" t="str">
        <v/>
      </c>
      <c r="C1292" t="str">
        <f t="shared" si="23"/>
        <v/>
      </c>
    </row>
    <row r="1293" spans="2:3">
      <c r="B1293" t="str">
        <v/>
      </c>
      <c r="C1293" t="str">
        <f t="shared" si="23"/>
        <v/>
      </c>
    </row>
    <row r="1294" spans="2:3">
      <c r="B1294" t="str">
        <v/>
      </c>
      <c r="C1294" t="str">
        <f t="shared" si="23"/>
        <v/>
      </c>
    </row>
    <row r="1295" spans="2:3">
      <c r="B1295" t="str">
        <v/>
      </c>
      <c r="C1295" t="str">
        <f t="shared" si="23"/>
        <v/>
      </c>
    </row>
    <row r="1296" spans="2:3">
      <c r="B1296" t="str">
        <v/>
      </c>
      <c r="C1296" t="str">
        <f t="shared" si="23"/>
        <v/>
      </c>
    </row>
    <row r="1297" spans="2:3">
      <c r="B1297" t="str">
        <v>MBRTU-ATH-15|NA|7\MBRTU-ATH</v>
      </c>
      <c r="C1297" t="str">
        <f t="shared" si="23"/>
        <v>MBRTU-ATH-15|NA|7\MBRTU-ATH</v>
      </c>
    </row>
    <row r="1298" spans="2:3">
      <c r="B1298" t="str">
        <v/>
      </c>
      <c r="C1298" t="str">
        <f t="shared" si="23"/>
        <v/>
      </c>
    </row>
    <row r="1299" spans="2:3">
      <c r="B1299" t="str">
        <v/>
      </c>
      <c r="C1299" t="str">
        <f t="shared" si="23"/>
        <v/>
      </c>
    </row>
    <row r="1300" spans="2:3">
      <c r="B1300" t="str">
        <v/>
      </c>
      <c r="C1300" t="str">
        <f t="shared" si="23"/>
        <v/>
      </c>
    </row>
    <row r="1301" spans="2:3">
      <c r="B1301" t="str">
        <v/>
      </c>
      <c r="C1301" t="str">
        <f t="shared" si="23"/>
        <v/>
      </c>
    </row>
    <row r="1302" spans="2:3">
      <c r="B1302" t="str">
        <v/>
      </c>
      <c r="C1302" t="str">
        <f t="shared" si="23"/>
        <v/>
      </c>
    </row>
    <row r="1303" spans="2:3">
      <c r="B1303" t="str">
        <v/>
      </c>
      <c r="C1303" t="str">
        <f t="shared" si="23"/>
        <v/>
      </c>
    </row>
    <row r="1304" spans="2:3">
      <c r="B1304" t="str">
        <v/>
      </c>
      <c r="C1304" t="str">
        <f t="shared" si="23"/>
        <v/>
      </c>
    </row>
    <row r="1305" spans="2:3">
      <c r="B1305" t="str">
        <v/>
      </c>
      <c r="C1305" t="str">
        <f t="shared" si="23"/>
        <v/>
      </c>
    </row>
    <row r="1306" spans="2:3">
      <c r="B1306" t="str">
        <v/>
      </c>
      <c r="C1306" t="str">
        <f t="shared" si="23"/>
        <v/>
      </c>
    </row>
    <row r="1307" spans="2:3">
      <c r="B1307" t="str">
        <v/>
      </c>
      <c r="C1307" t="str">
        <f t="shared" si="23"/>
        <v/>
      </c>
    </row>
    <row r="1308" spans="2:3">
      <c r="B1308" t="str">
        <v>STHC-ISG02DB-WS433-BC-04|2|8\MBRTU-STHC</v>
      </c>
      <c r="C1308" t="str">
        <f t="shared" si="23"/>
        <v>STHC-ISG02DB-WS433-BC-04|2|8\MBRTU-STHC</v>
      </c>
    </row>
    <row r="1309" spans="2:3">
      <c r="B1309" t="str">
        <v/>
      </c>
      <c r="C1309" t="str">
        <f t="shared" si="23"/>
        <v/>
      </c>
    </row>
    <row r="1310" spans="2:3">
      <c r="B1310" t="str">
        <v/>
      </c>
      <c r="C1310" t="str">
        <f t="shared" si="23"/>
        <v/>
      </c>
    </row>
    <row r="1311" spans="2:3">
      <c r="B1311" t="str">
        <v/>
      </c>
      <c r="C1311" t="str">
        <f t="shared" si="23"/>
        <v/>
      </c>
    </row>
    <row r="1312" spans="2:3">
      <c r="B1312" t="str">
        <v/>
      </c>
      <c r="C1312" t="str">
        <f t="shared" si="23"/>
        <v/>
      </c>
    </row>
    <row r="1313" spans="2:3">
      <c r="B1313" t="str">
        <v/>
      </c>
      <c r="C1313" t="str">
        <f t="shared" si="23"/>
        <v/>
      </c>
    </row>
    <row r="1314" spans="2:3">
      <c r="B1314" t="str">
        <v/>
      </c>
      <c r="C1314" t="str">
        <f t="shared" si="23"/>
        <v/>
      </c>
    </row>
    <row r="1315" spans="2:3">
      <c r="B1315" t="str">
        <v/>
      </c>
      <c r="C1315" t="str">
        <f t="shared" si="23"/>
        <v/>
      </c>
    </row>
    <row r="1316" spans="2:3">
      <c r="B1316" t="str">
        <v/>
      </c>
      <c r="C1316" t="str">
        <f t="shared" si="23"/>
        <v/>
      </c>
    </row>
    <row r="1317" spans="2:3">
      <c r="B1317" t="str">
        <v/>
      </c>
      <c r="C1317" t="str">
        <f t="shared" si="23"/>
        <v/>
      </c>
    </row>
    <row r="1318" spans="2:3">
      <c r="B1318" t="str">
        <v/>
      </c>
      <c r="C1318" t="str">
        <f t="shared" si="23"/>
        <v/>
      </c>
    </row>
    <row r="1319" spans="2:3">
      <c r="B1319" t="str">
        <v/>
      </c>
      <c r="C1319" t="str">
        <f t="shared" si="23"/>
        <v/>
      </c>
    </row>
    <row r="1320" spans="2:3">
      <c r="B1320" t="str">
        <v/>
      </c>
      <c r="C1320" t="str">
        <f t="shared" si="23"/>
        <v/>
      </c>
    </row>
    <row r="1321" spans="2:3">
      <c r="B1321" t="str">
        <v/>
      </c>
      <c r="C1321" t="str">
        <f t="shared" si="23"/>
        <v/>
      </c>
    </row>
    <row r="1322" spans="2:3">
      <c r="B1322" t="str">
        <v/>
      </c>
      <c r="C1322" t="str">
        <f t="shared" si="23"/>
        <v/>
      </c>
    </row>
    <row r="1323" spans="2:3">
      <c r="B1323" t="str">
        <v/>
      </c>
      <c r="C1323" t="str">
        <f t="shared" si="23"/>
        <v/>
      </c>
    </row>
    <row r="1324" spans="2:3">
      <c r="B1324" t="str">
        <v/>
      </c>
      <c r="C1324" t="str">
        <f t="shared" si="23"/>
        <v/>
      </c>
    </row>
    <row r="1325" spans="2:3">
      <c r="B1325" t="str">
        <v/>
      </c>
      <c r="C1325" t="str">
        <f t="shared" si="23"/>
        <v/>
      </c>
    </row>
    <row r="1326" spans="2:3">
      <c r="B1326" t="str">
        <v/>
      </c>
      <c r="C1326" t="str">
        <f t="shared" si="23"/>
        <v/>
      </c>
    </row>
    <row r="1327" spans="2:3">
      <c r="B1327" t="str">
        <v/>
      </c>
      <c r="C1327" t="str">
        <f t="shared" si="23"/>
        <v/>
      </c>
    </row>
    <row r="1328" spans="2:3">
      <c r="B1328" t="str">
        <v/>
      </c>
      <c r="C1328" t="str">
        <f t="shared" si="23"/>
        <v/>
      </c>
    </row>
    <row r="1329" spans="2:3">
      <c r="B1329" t="str">
        <v/>
      </c>
      <c r="C1329" t="str">
        <f t="shared" si="23"/>
        <v/>
      </c>
    </row>
    <row r="1330" spans="2:3">
      <c r="B1330" t="str">
        <v/>
      </c>
      <c r="C1330" t="str">
        <f t="shared" si="23"/>
        <v/>
      </c>
    </row>
    <row r="1331" spans="2:3">
      <c r="B1331" t="str">
        <v/>
      </c>
      <c r="C1331" t="str">
        <f t="shared" si="23"/>
        <v/>
      </c>
    </row>
    <row r="1332" spans="2:3">
      <c r="B1332" t="str">
        <v/>
      </c>
      <c r="C1332" t="str">
        <f t="shared" si="23"/>
        <v/>
      </c>
    </row>
    <row r="1333" spans="2:3">
      <c r="B1333" t="str">
        <v/>
      </c>
      <c r="C1333" t="str">
        <f t="shared" si="23"/>
        <v/>
      </c>
    </row>
    <row r="1334" spans="2:3">
      <c r="B1334" t="str">
        <v/>
      </c>
      <c r="C1334" t="str">
        <f t="shared" si="23"/>
        <v/>
      </c>
    </row>
    <row r="1335" spans="2:3">
      <c r="B1335" t="str">
        <v/>
      </c>
      <c r="C1335" t="str">
        <f t="shared" si="23"/>
        <v/>
      </c>
    </row>
    <row r="1336" spans="2:3">
      <c r="B1336" t="str">
        <v/>
      </c>
      <c r="C1336" t="str">
        <f t="shared" si="23"/>
        <v/>
      </c>
    </row>
    <row r="1337" spans="2:3">
      <c r="B1337" t="str">
        <v/>
      </c>
      <c r="C1337" t="str">
        <f t="shared" si="23"/>
        <v/>
      </c>
    </row>
    <row r="1338" spans="2:3">
      <c r="B1338" t="str">
        <v/>
      </c>
      <c r="C1338" t="str">
        <f t="shared" si="23"/>
        <v/>
      </c>
    </row>
    <row r="1339" spans="2:3">
      <c r="B1339" t="str">
        <v/>
      </c>
      <c r="C1339" t="str">
        <f t="shared" si="23"/>
        <v/>
      </c>
    </row>
    <row r="1340" spans="2:3">
      <c r="B1340" t="str">
        <v/>
      </c>
      <c r="C1340" t="str">
        <f t="shared" si="23"/>
        <v/>
      </c>
    </row>
    <row r="1341" spans="2:3">
      <c r="B1341" t="str">
        <v/>
      </c>
      <c r="C1341" t="str">
        <f t="shared" si="23"/>
        <v/>
      </c>
    </row>
    <row r="1342" spans="2:3">
      <c r="B1342" t="str">
        <v/>
      </c>
      <c r="C1342" t="str">
        <f t="shared" si="23"/>
        <v/>
      </c>
    </row>
    <row r="1343" spans="2:3">
      <c r="B1343" t="str">
        <v/>
      </c>
      <c r="C1343" t="str">
        <f t="shared" si="23"/>
        <v/>
      </c>
    </row>
    <row r="1344" spans="2:3">
      <c r="B1344" t="str">
        <v/>
      </c>
      <c r="C1344" t="str">
        <f t="shared" si="23"/>
        <v/>
      </c>
    </row>
    <row r="1345" spans="2:3">
      <c r="B1345" t="str">
        <v/>
      </c>
      <c r="C1345" t="str">
        <f t="shared" si="23"/>
        <v/>
      </c>
    </row>
    <row r="1346" spans="2:3">
      <c r="B1346" t="str">
        <v/>
      </c>
      <c r="C1346" t="str">
        <f t="shared" si="23"/>
        <v/>
      </c>
    </row>
    <row r="1347" spans="2:3">
      <c r="B1347" t="str">
        <v/>
      </c>
      <c r="C1347" t="str">
        <f t="shared" si="23"/>
        <v/>
      </c>
    </row>
    <row r="1348" spans="2:3">
      <c r="B1348" t="str">
        <v/>
      </c>
      <c r="C1348" t="str">
        <f t="shared" si="23"/>
        <v/>
      </c>
    </row>
    <row r="1349" spans="2:3">
      <c r="B1349" t="str">
        <v/>
      </c>
      <c r="C1349" t="str">
        <f t="shared" ref="C1349:C1412" si="24">IFERROR(B1349,"")</f>
        <v/>
      </c>
    </row>
    <row r="1350" spans="2:3">
      <c r="B1350" t="str">
        <v/>
      </c>
      <c r="C1350" t="str">
        <f t="shared" si="24"/>
        <v/>
      </c>
    </row>
    <row r="1351" spans="2:3">
      <c r="B1351" t="str">
        <v/>
      </c>
      <c r="C1351" t="str">
        <f t="shared" si="24"/>
        <v/>
      </c>
    </row>
    <row r="1352" spans="2:3">
      <c r="B1352" t="str">
        <v/>
      </c>
      <c r="C1352" t="str">
        <f t="shared" si="24"/>
        <v/>
      </c>
    </row>
    <row r="1353" spans="2:3">
      <c r="B1353" t="str">
        <v/>
      </c>
      <c r="C1353" t="str">
        <f t="shared" si="24"/>
        <v/>
      </c>
    </row>
    <row r="1354" spans="2:3">
      <c r="B1354" t="str">
        <v/>
      </c>
      <c r="C1354" t="str">
        <f t="shared" si="24"/>
        <v/>
      </c>
    </row>
    <row r="1355" spans="2:3">
      <c r="B1355" t="str">
        <v/>
      </c>
      <c r="C1355" t="str">
        <f t="shared" si="24"/>
        <v/>
      </c>
    </row>
    <row r="1356" spans="2:3">
      <c r="B1356" t="str">
        <v/>
      </c>
      <c r="C1356" t="str">
        <f t="shared" si="24"/>
        <v/>
      </c>
    </row>
    <row r="1357" spans="2:3">
      <c r="B1357" t="str">
        <v/>
      </c>
      <c r="C1357" t="str">
        <f t="shared" si="24"/>
        <v/>
      </c>
    </row>
    <row r="1358" spans="2:3">
      <c r="B1358" t="str">
        <v/>
      </c>
      <c r="C1358" t="str">
        <f t="shared" si="24"/>
        <v/>
      </c>
    </row>
    <row r="1359" spans="2:3">
      <c r="B1359" t="str">
        <v/>
      </c>
      <c r="C1359" t="str">
        <f t="shared" si="24"/>
        <v/>
      </c>
    </row>
    <row r="1360" spans="2:3">
      <c r="B1360" t="str">
        <v/>
      </c>
      <c r="C1360" t="str">
        <f t="shared" si="24"/>
        <v/>
      </c>
    </row>
    <row r="1361" spans="2:3">
      <c r="B1361" t="str">
        <v/>
      </c>
      <c r="C1361" t="str">
        <f t="shared" si="24"/>
        <v/>
      </c>
    </row>
    <row r="1362" spans="2:3">
      <c r="B1362" t="str">
        <v/>
      </c>
      <c r="C1362" t="str">
        <f t="shared" si="24"/>
        <v/>
      </c>
    </row>
    <row r="1363" spans="2:3">
      <c r="B1363" t="str">
        <v/>
      </c>
      <c r="C1363" t="str">
        <f t="shared" si="24"/>
        <v/>
      </c>
    </row>
    <row r="1364" spans="2:3">
      <c r="B1364" t="str">
        <v/>
      </c>
      <c r="C1364" t="str">
        <f t="shared" si="24"/>
        <v/>
      </c>
    </row>
    <row r="1365" spans="2:3">
      <c r="B1365" t="str">
        <v/>
      </c>
      <c r="C1365" t="str">
        <f t="shared" si="24"/>
        <v/>
      </c>
    </row>
    <row r="1366" spans="2:3">
      <c r="B1366" t="str">
        <v/>
      </c>
      <c r="C1366" t="str">
        <f t="shared" si="24"/>
        <v/>
      </c>
    </row>
    <row r="1367" spans="2:3">
      <c r="B1367" t="str">
        <v/>
      </c>
      <c r="C1367" t="str">
        <f t="shared" si="24"/>
        <v/>
      </c>
    </row>
    <row r="1368" spans="2:3">
      <c r="B1368" t="str">
        <v/>
      </c>
      <c r="C1368" t="str">
        <f t="shared" si="24"/>
        <v/>
      </c>
    </row>
    <row r="1369" spans="2:3">
      <c r="B1369" t="str">
        <v/>
      </c>
      <c r="C1369" t="str">
        <f t="shared" si="24"/>
        <v/>
      </c>
    </row>
    <row r="1370" spans="2:3">
      <c r="B1370" t="str">
        <v/>
      </c>
      <c r="C1370" t="str">
        <f t="shared" si="24"/>
        <v/>
      </c>
    </row>
    <row r="1371" spans="2:3">
      <c r="B1371" t="str">
        <v/>
      </c>
      <c r="C1371" t="str">
        <f t="shared" si="24"/>
        <v/>
      </c>
    </row>
    <row r="1372" spans="2:3">
      <c r="B1372" t="str">
        <v/>
      </c>
      <c r="C1372" t="str">
        <f t="shared" si="24"/>
        <v/>
      </c>
    </row>
    <row r="1373" spans="2:3">
      <c r="B1373" t="str">
        <v/>
      </c>
      <c r="C1373" t="str">
        <f t="shared" si="24"/>
        <v/>
      </c>
    </row>
    <row r="1374" spans="2:3">
      <c r="B1374" t="str">
        <v/>
      </c>
      <c r="C1374" t="str">
        <f t="shared" si="24"/>
        <v/>
      </c>
    </row>
    <row r="1375" spans="2:3">
      <c r="B1375" t="str">
        <v/>
      </c>
      <c r="C1375" t="str">
        <f t="shared" si="24"/>
        <v/>
      </c>
    </row>
    <row r="1376" spans="2:3">
      <c r="B1376" t="str">
        <v/>
      </c>
      <c r="C1376" t="str">
        <f t="shared" si="24"/>
        <v/>
      </c>
    </row>
    <row r="1377" spans="2:3">
      <c r="B1377" t="str">
        <v/>
      </c>
      <c r="C1377" t="str">
        <f t="shared" si="24"/>
        <v/>
      </c>
    </row>
    <row r="1378" spans="2:3">
      <c r="B1378" t="str">
        <v/>
      </c>
      <c r="C1378" t="str">
        <f t="shared" si="24"/>
        <v/>
      </c>
    </row>
    <row r="1379" spans="2:3">
      <c r="B1379" t="str">
        <v/>
      </c>
      <c r="C1379" t="str">
        <f t="shared" si="24"/>
        <v/>
      </c>
    </row>
    <row r="1380" spans="2:3">
      <c r="B1380" t="str">
        <v/>
      </c>
      <c r="C1380" t="str">
        <f t="shared" si="24"/>
        <v/>
      </c>
    </row>
    <row r="1381" spans="2:3">
      <c r="B1381" t="str">
        <v/>
      </c>
      <c r="C1381" t="str">
        <f t="shared" si="24"/>
        <v/>
      </c>
    </row>
    <row r="1382" spans="2:3">
      <c r="B1382" t="str">
        <v/>
      </c>
      <c r="C1382" t="str">
        <f t="shared" si="24"/>
        <v/>
      </c>
    </row>
    <row r="1383" spans="2:3">
      <c r="B1383" t="str">
        <v/>
      </c>
      <c r="C1383" t="str">
        <f t="shared" si="24"/>
        <v/>
      </c>
    </row>
    <row r="1384" spans="2:3">
      <c r="B1384" t="str">
        <v/>
      </c>
      <c r="C1384" t="str">
        <f t="shared" si="24"/>
        <v/>
      </c>
    </row>
    <row r="1385" spans="2:3">
      <c r="B1385" t="str">
        <v/>
      </c>
      <c r="C1385" t="str">
        <f t="shared" si="24"/>
        <v/>
      </c>
    </row>
    <row r="1386" spans="2:3">
      <c r="B1386" t="str">
        <v/>
      </c>
      <c r="C1386" t="str">
        <f t="shared" si="24"/>
        <v/>
      </c>
    </row>
    <row r="1387" spans="2:3">
      <c r="B1387" t="str">
        <v/>
      </c>
      <c r="C1387" t="str">
        <f t="shared" si="24"/>
        <v/>
      </c>
    </row>
    <row r="1388" spans="2:3">
      <c r="B1388" t="str">
        <v/>
      </c>
      <c r="C1388" t="str">
        <f t="shared" si="24"/>
        <v/>
      </c>
    </row>
    <row r="1389" spans="2:3">
      <c r="B1389" t="str">
        <v/>
      </c>
      <c r="C1389" t="str">
        <f t="shared" si="24"/>
        <v/>
      </c>
    </row>
    <row r="1390" spans="2:3">
      <c r="B1390" t="str">
        <v/>
      </c>
      <c r="C1390" t="str">
        <f t="shared" si="24"/>
        <v/>
      </c>
    </row>
    <row r="1391" spans="2:3">
      <c r="B1391" t="str">
        <v/>
      </c>
      <c r="C1391" t="str">
        <f t="shared" si="24"/>
        <v/>
      </c>
    </row>
    <row r="1392" spans="2:3">
      <c r="B1392" t="str">
        <v/>
      </c>
      <c r="C1392" t="str">
        <f t="shared" si="24"/>
        <v/>
      </c>
    </row>
    <row r="1393" spans="2:3">
      <c r="B1393" t="str">
        <v/>
      </c>
      <c r="C1393" t="str">
        <f t="shared" si="24"/>
        <v/>
      </c>
    </row>
    <row r="1394" spans="2:3">
      <c r="B1394" t="str">
        <v/>
      </c>
      <c r="C1394" t="str">
        <f t="shared" si="24"/>
        <v/>
      </c>
    </row>
    <row r="1395" spans="2:3">
      <c r="B1395" t="str">
        <v/>
      </c>
      <c r="C1395" t="str">
        <f t="shared" si="24"/>
        <v/>
      </c>
    </row>
    <row r="1396" spans="2:3">
      <c r="B1396" t="str">
        <v/>
      </c>
      <c r="C1396" t="str">
        <f t="shared" si="24"/>
        <v/>
      </c>
    </row>
    <row r="1397" spans="2:3">
      <c r="B1397" t="str">
        <v/>
      </c>
      <c r="C1397" t="str">
        <f t="shared" si="24"/>
        <v/>
      </c>
    </row>
    <row r="1398" spans="2:3">
      <c r="B1398" t="str">
        <v/>
      </c>
      <c r="C1398" t="str">
        <f t="shared" si="24"/>
        <v/>
      </c>
    </row>
    <row r="1399" spans="2:3">
      <c r="B1399" t="str">
        <v/>
      </c>
      <c r="C1399" t="str">
        <f t="shared" si="24"/>
        <v/>
      </c>
    </row>
    <row r="1400" spans="2:3">
      <c r="B1400" t="str">
        <v/>
      </c>
      <c r="C1400" t="str">
        <f t="shared" si="24"/>
        <v/>
      </c>
    </row>
    <row r="1401" spans="2:3">
      <c r="B1401" t="str">
        <v/>
      </c>
      <c r="C1401" t="str">
        <f t="shared" si="24"/>
        <v/>
      </c>
    </row>
    <row r="1402" spans="2:3">
      <c r="B1402" t="str">
        <v/>
      </c>
      <c r="C1402" t="str">
        <f t="shared" si="24"/>
        <v/>
      </c>
    </row>
    <row r="1403" spans="2:3">
      <c r="B1403" t="str">
        <v/>
      </c>
      <c r="C1403" t="str">
        <f t="shared" si="24"/>
        <v/>
      </c>
    </row>
    <row r="1404" spans="2:3">
      <c r="B1404" t="str">
        <v/>
      </c>
      <c r="C1404" t="str">
        <f t="shared" si="24"/>
        <v/>
      </c>
    </row>
    <row r="1405" spans="2:3">
      <c r="B1405" t="str">
        <v/>
      </c>
      <c r="C1405" t="str">
        <f t="shared" si="24"/>
        <v/>
      </c>
    </row>
    <row r="1406" spans="2:3">
      <c r="B1406" t="str">
        <v/>
      </c>
      <c r="C1406" t="str">
        <f t="shared" si="24"/>
        <v/>
      </c>
    </row>
    <row r="1407" spans="2:3">
      <c r="B1407" t="str">
        <v/>
      </c>
      <c r="C1407" t="str">
        <f t="shared" si="24"/>
        <v/>
      </c>
    </row>
    <row r="1408" spans="2:3">
      <c r="B1408" t="str">
        <v/>
      </c>
      <c r="C1408" t="str">
        <f t="shared" si="24"/>
        <v/>
      </c>
    </row>
    <row r="1409" spans="2:3">
      <c r="B1409" t="str">
        <v/>
      </c>
      <c r="C1409" t="str">
        <f t="shared" si="24"/>
        <v/>
      </c>
    </row>
    <row r="1410" spans="2:3">
      <c r="B1410" t="str">
        <v/>
      </c>
      <c r="C1410" t="str">
        <f t="shared" si="24"/>
        <v/>
      </c>
    </row>
    <row r="1411" spans="2:3">
      <c r="B1411" t="str">
        <v/>
      </c>
      <c r="C1411" t="str">
        <f t="shared" si="24"/>
        <v/>
      </c>
    </row>
    <row r="1412" spans="2:3">
      <c r="B1412" t="str">
        <v/>
      </c>
      <c r="C1412" t="str">
        <f t="shared" si="24"/>
        <v/>
      </c>
    </row>
    <row r="1413" spans="2:3">
      <c r="B1413" t="str">
        <v/>
      </c>
      <c r="C1413" t="str">
        <f t="shared" ref="C1413:C1476" si="25">IFERROR(B1413,"")</f>
        <v/>
      </c>
    </row>
    <row r="1414" spans="2:3">
      <c r="B1414" t="str">
        <v/>
      </c>
      <c r="C1414" t="str">
        <f t="shared" si="25"/>
        <v/>
      </c>
    </row>
    <row r="1415" spans="2:3">
      <c r="B1415" t="str">
        <v/>
      </c>
      <c r="C1415" t="str">
        <f t="shared" si="25"/>
        <v/>
      </c>
    </row>
    <row r="1416" spans="2:3">
      <c r="B1416" t="str">
        <v/>
      </c>
      <c r="C1416" t="str">
        <f t="shared" si="25"/>
        <v/>
      </c>
    </row>
    <row r="1417" spans="2:3">
      <c r="B1417" t="str">
        <v/>
      </c>
      <c r="C1417" t="str">
        <f t="shared" si="25"/>
        <v/>
      </c>
    </row>
    <row r="1418" spans="2:3">
      <c r="B1418" t="str">
        <v/>
      </c>
      <c r="C1418" t="str">
        <f t="shared" si="25"/>
        <v/>
      </c>
    </row>
    <row r="1419" spans="2:3">
      <c r="B1419" t="str">
        <v/>
      </c>
      <c r="C1419" t="str">
        <f t="shared" si="25"/>
        <v/>
      </c>
    </row>
    <row r="1420" spans="2:3">
      <c r="B1420" t="str">
        <v/>
      </c>
      <c r="C1420" t="str">
        <f t="shared" si="25"/>
        <v/>
      </c>
    </row>
    <row r="1421" spans="2:3">
      <c r="B1421" t="str">
        <v/>
      </c>
      <c r="C1421" t="str">
        <f t="shared" si="25"/>
        <v/>
      </c>
    </row>
    <row r="1422" spans="2:3">
      <c r="B1422" t="str">
        <v/>
      </c>
      <c r="C1422" t="str">
        <f t="shared" si="25"/>
        <v/>
      </c>
    </row>
    <row r="1423" spans="2:3">
      <c r="B1423" t="str">
        <v/>
      </c>
      <c r="C1423" t="str">
        <f t="shared" si="25"/>
        <v/>
      </c>
    </row>
    <row r="1424" spans="2:3">
      <c r="B1424" t="str">
        <v/>
      </c>
      <c r="C1424" t="str">
        <f t="shared" si="25"/>
        <v/>
      </c>
    </row>
    <row r="1425" spans="2:3">
      <c r="B1425" t="str">
        <v/>
      </c>
      <c r="C1425" t="str">
        <f t="shared" si="25"/>
        <v/>
      </c>
    </row>
    <row r="1426" spans="2:3">
      <c r="B1426" t="str">
        <v/>
      </c>
      <c r="C1426" t="str">
        <f t="shared" si="25"/>
        <v/>
      </c>
    </row>
    <row r="1427" spans="2:3">
      <c r="B1427" t="str">
        <v/>
      </c>
      <c r="C1427" t="str">
        <f t="shared" si="25"/>
        <v/>
      </c>
    </row>
    <row r="1428" spans="2:3">
      <c r="B1428" t="str">
        <v/>
      </c>
      <c r="C1428" t="str">
        <f t="shared" si="25"/>
        <v/>
      </c>
    </row>
    <row r="1429" spans="2:3">
      <c r="B1429" t="str">
        <v/>
      </c>
      <c r="C1429" t="str">
        <f t="shared" si="25"/>
        <v/>
      </c>
    </row>
    <row r="1430" spans="2:3">
      <c r="B1430" t="str">
        <v/>
      </c>
      <c r="C1430" t="str">
        <f t="shared" si="25"/>
        <v/>
      </c>
    </row>
    <row r="1431" spans="2:3">
      <c r="B1431" t="str">
        <v/>
      </c>
      <c r="C1431" t="str">
        <f t="shared" si="25"/>
        <v/>
      </c>
    </row>
    <row r="1432" spans="2:3">
      <c r="B1432" t="str">
        <v/>
      </c>
      <c r="C1432" t="str">
        <f t="shared" si="25"/>
        <v/>
      </c>
    </row>
    <row r="1433" spans="2:3">
      <c r="B1433" t="str">
        <v/>
      </c>
      <c r="C1433" t="str">
        <f t="shared" si="25"/>
        <v/>
      </c>
    </row>
    <row r="1434" spans="2:3">
      <c r="B1434" t="str">
        <v/>
      </c>
      <c r="C1434" t="str">
        <f t="shared" si="25"/>
        <v/>
      </c>
    </row>
    <row r="1435" spans="2:3">
      <c r="B1435" t="str">
        <v/>
      </c>
      <c r="C1435" t="str">
        <f t="shared" si="25"/>
        <v/>
      </c>
    </row>
    <row r="1436" spans="2:3">
      <c r="B1436" t="str">
        <v/>
      </c>
      <c r="C1436" t="str">
        <f t="shared" si="25"/>
        <v/>
      </c>
    </row>
    <row r="1437" spans="2:3">
      <c r="B1437" t="str">
        <v/>
      </c>
      <c r="C1437" t="str">
        <f t="shared" si="25"/>
        <v/>
      </c>
    </row>
    <row r="1438" spans="2:3">
      <c r="B1438" t="str">
        <v/>
      </c>
      <c r="C1438" t="str">
        <f t="shared" si="25"/>
        <v/>
      </c>
    </row>
    <row r="1439" spans="2:3">
      <c r="B1439" t="str">
        <v/>
      </c>
      <c r="C1439" t="str">
        <f t="shared" si="25"/>
        <v/>
      </c>
    </row>
    <row r="1440" spans="2:3">
      <c r="B1440" t="str">
        <v/>
      </c>
      <c r="C1440" t="str">
        <f t="shared" si="25"/>
        <v/>
      </c>
    </row>
    <row r="1441" spans="2:3">
      <c r="B1441" t="str">
        <v/>
      </c>
      <c r="C1441" t="str">
        <f t="shared" si="25"/>
        <v/>
      </c>
    </row>
    <row r="1442" spans="2:3">
      <c r="B1442" t="str">
        <v/>
      </c>
      <c r="C1442" t="str">
        <f t="shared" si="25"/>
        <v/>
      </c>
    </row>
    <row r="1443" spans="2:3">
      <c r="B1443" t="str">
        <v/>
      </c>
      <c r="C1443" t="str">
        <f t="shared" si="25"/>
        <v/>
      </c>
    </row>
    <row r="1444" spans="2:3">
      <c r="B1444" t="str">
        <v/>
      </c>
      <c r="C1444" t="str">
        <f t="shared" si="25"/>
        <v/>
      </c>
    </row>
    <row r="1445" spans="2:3">
      <c r="B1445" t="str">
        <v/>
      </c>
      <c r="C1445" t="str">
        <f t="shared" si="25"/>
        <v/>
      </c>
    </row>
    <row r="1446" spans="2:3">
      <c r="B1446" t="str">
        <v/>
      </c>
      <c r="C1446" t="str">
        <f t="shared" si="25"/>
        <v/>
      </c>
    </row>
    <row r="1447" spans="2:3">
      <c r="B1447" t="str">
        <v/>
      </c>
      <c r="C1447" t="str">
        <f t="shared" si="25"/>
        <v/>
      </c>
    </row>
    <row r="1448" spans="2:3">
      <c r="B1448" t="str">
        <v/>
      </c>
      <c r="C1448" t="str">
        <f t="shared" si="25"/>
        <v/>
      </c>
    </row>
    <row r="1449" spans="2:3">
      <c r="B1449" t="str">
        <v/>
      </c>
      <c r="C1449" t="str">
        <f t="shared" si="25"/>
        <v/>
      </c>
    </row>
    <row r="1450" spans="2:3">
      <c r="B1450" t="str">
        <v/>
      </c>
      <c r="C1450" t="str">
        <f t="shared" si="25"/>
        <v/>
      </c>
    </row>
    <row r="1451" spans="2:3">
      <c r="B1451" t="str">
        <v/>
      </c>
      <c r="C1451" t="str">
        <f t="shared" si="25"/>
        <v/>
      </c>
    </row>
    <row r="1452" spans="2:3">
      <c r="B1452" t="str">
        <v/>
      </c>
      <c r="C1452" t="str">
        <f t="shared" si="25"/>
        <v/>
      </c>
    </row>
    <row r="1453" spans="2:3">
      <c r="B1453" t="str">
        <v/>
      </c>
      <c r="C1453" t="str">
        <f t="shared" si="25"/>
        <v/>
      </c>
    </row>
    <row r="1454" spans="2:3">
      <c r="B1454" t="str">
        <v/>
      </c>
      <c r="C1454" t="str">
        <f t="shared" si="25"/>
        <v/>
      </c>
    </row>
    <row r="1455" spans="2:3">
      <c r="B1455" t="str">
        <v/>
      </c>
      <c r="C1455" t="str">
        <f t="shared" si="25"/>
        <v/>
      </c>
    </row>
    <row r="1456" spans="2:3">
      <c r="B1456" t="str">
        <v/>
      </c>
      <c r="C1456" t="str">
        <f t="shared" si="25"/>
        <v/>
      </c>
    </row>
    <row r="1457" spans="2:3">
      <c r="B1457" t="str">
        <v/>
      </c>
      <c r="C1457" t="str">
        <f t="shared" si="25"/>
        <v/>
      </c>
    </row>
    <row r="1458" spans="2:3">
      <c r="B1458" t="str">
        <v/>
      </c>
      <c r="C1458" t="str">
        <f t="shared" si="25"/>
        <v/>
      </c>
    </row>
    <row r="1459" spans="2:3">
      <c r="B1459" t="str">
        <v/>
      </c>
      <c r="C1459" t="str">
        <f t="shared" si="25"/>
        <v/>
      </c>
    </row>
    <row r="1460" spans="2:3">
      <c r="B1460" t="str">
        <v/>
      </c>
      <c r="C1460" t="str">
        <f t="shared" si="25"/>
        <v/>
      </c>
    </row>
    <row r="1461" spans="2:3">
      <c r="B1461" t="str">
        <v/>
      </c>
      <c r="C1461" t="str">
        <f t="shared" si="25"/>
        <v/>
      </c>
    </row>
    <row r="1462" spans="2:3">
      <c r="B1462" t="str">
        <v/>
      </c>
      <c r="C1462" t="str">
        <f t="shared" si="25"/>
        <v/>
      </c>
    </row>
    <row r="1463" spans="2:3">
      <c r="B1463" t="str">
        <v/>
      </c>
      <c r="C1463" t="str">
        <f t="shared" si="25"/>
        <v/>
      </c>
    </row>
    <row r="1464" spans="2:3">
      <c r="B1464" t="str">
        <v/>
      </c>
      <c r="C1464" t="str">
        <f t="shared" si="25"/>
        <v/>
      </c>
    </row>
    <row r="1465" spans="2:3">
      <c r="B1465" t="str">
        <v/>
      </c>
      <c r="C1465" t="str">
        <f t="shared" si="25"/>
        <v/>
      </c>
    </row>
    <row r="1466" spans="2:3">
      <c r="B1466" t="str">
        <v/>
      </c>
      <c r="C1466" t="str">
        <f t="shared" si="25"/>
        <v/>
      </c>
    </row>
    <row r="1467" spans="2:3">
      <c r="B1467" t="str">
        <v/>
      </c>
      <c r="C1467" t="str">
        <f t="shared" si="25"/>
        <v/>
      </c>
    </row>
    <row r="1468" spans="2:3">
      <c r="B1468" t="str">
        <v/>
      </c>
      <c r="C1468" t="str">
        <f t="shared" si="25"/>
        <v/>
      </c>
    </row>
    <row r="1469" spans="2:3">
      <c r="B1469" t="str">
        <v/>
      </c>
      <c r="C1469" t="str">
        <f t="shared" si="25"/>
        <v/>
      </c>
    </row>
    <row r="1470" spans="2:3">
      <c r="B1470" t="str">
        <v/>
      </c>
      <c r="C1470" t="str">
        <f t="shared" si="25"/>
        <v/>
      </c>
    </row>
    <row r="1471" spans="2:3">
      <c r="B1471" t="str">
        <v/>
      </c>
      <c r="C1471" t="str">
        <f t="shared" si="25"/>
        <v/>
      </c>
    </row>
    <row r="1472" spans="2:3">
      <c r="B1472" t="str">
        <v/>
      </c>
      <c r="C1472" t="str">
        <f t="shared" si="25"/>
        <v/>
      </c>
    </row>
    <row r="1473" spans="2:3">
      <c r="B1473" t="str">
        <v/>
      </c>
      <c r="C1473" t="str">
        <f t="shared" si="25"/>
        <v/>
      </c>
    </row>
    <row r="1474" spans="2:3">
      <c r="B1474" t="str">
        <v/>
      </c>
      <c r="C1474" t="str">
        <f t="shared" si="25"/>
        <v/>
      </c>
    </row>
    <row r="1475" spans="2:3">
      <c r="B1475" t="str">
        <v/>
      </c>
      <c r="C1475" t="str">
        <f t="shared" si="25"/>
        <v/>
      </c>
    </row>
    <row r="1476" spans="2:3">
      <c r="B1476" t="str">
        <v/>
      </c>
      <c r="C1476" t="str">
        <f t="shared" si="25"/>
        <v/>
      </c>
    </row>
    <row r="1477" spans="2:3">
      <c r="B1477" t="str">
        <v/>
      </c>
      <c r="C1477" t="str">
        <f t="shared" ref="C1477:C1540" si="26">IFERROR(B1477,"")</f>
        <v/>
      </c>
    </row>
    <row r="1478" spans="2:3">
      <c r="B1478" t="str">
        <v/>
      </c>
      <c r="C1478" t="str">
        <f t="shared" si="26"/>
        <v/>
      </c>
    </row>
    <row r="1479" spans="2:3">
      <c r="B1479" t="str">
        <v/>
      </c>
      <c r="C1479" t="str">
        <f t="shared" si="26"/>
        <v/>
      </c>
    </row>
    <row r="1480" spans="2:3">
      <c r="B1480" t="str">
        <v/>
      </c>
      <c r="C1480" t="str">
        <f t="shared" si="26"/>
        <v/>
      </c>
    </row>
    <row r="1481" spans="2:3">
      <c r="B1481" t="str">
        <v/>
      </c>
      <c r="C1481" t="str">
        <f t="shared" si="26"/>
        <v/>
      </c>
    </row>
    <row r="1482" spans="2:3">
      <c r="B1482" t="str">
        <v/>
      </c>
      <c r="C1482" t="str">
        <f t="shared" si="26"/>
        <v/>
      </c>
    </row>
    <row r="1483" spans="2:3">
      <c r="B1483" t="str">
        <v/>
      </c>
      <c r="C1483" t="str">
        <f t="shared" si="26"/>
        <v/>
      </c>
    </row>
    <row r="1484" spans="2:3">
      <c r="B1484" t="str">
        <v/>
      </c>
      <c r="C1484" t="str">
        <f t="shared" si="26"/>
        <v/>
      </c>
    </row>
    <row r="1485" spans="2:3">
      <c r="B1485" t="str">
        <v/>
      </c>
      <c r="C1485" t="str">
        <f t="shared" si="26"/>
        <v/>
      </c>
    </row>
    <row r="1486" spans="2:3">
      <c r="B1486" t="str">
        <v/>
      </c>
      <c r="C1486" t="str">
        <f t="shared" si="26"/>
        <v/>
      </c>
    </row>
    <row r="1487" spans="2:3">
      <c r="B1487" t="str">
        <v/>
      </c>
      <c r="C1487" t="str">
        <f t="shared" si="26"/>
        <v/>
      </c>
    </row>
    <row r="1488" spans="2:3">
      <c r="B1488" t="str">
        <v/>
      </c>
      <c r="C1488" t="str">
        <f t="shared" si="26"/>
        <v/>
      </c>
    </row>
    <row r="1489" spans="2:3">
      <c r="B1489" t="str">
        <v/>
      </c>
      <c r="C1489" t="str">
        <f t="shared" si="26"/>
        <v/>
      </c>
    </row>
    <row r="1490" spans="2:3">
      <c r="B1490" t="str">
        <v/>
      </c>
      <c r="C1490" t="str">
        <f t="shared" si="26"/>
        <v/>
      </c>
    </row>
    <row r="1491" spans="2:3">
      <c r="B1491" t="str">
        <v/>
      </c>
      <c r="C1491" t="str">
        <f t="shared" si="26"/>
        <v/>
      </c>
    </row>
    <row r="1492" spans="2:3">
      <c r="B1492" t="str">
        <v/>
      </c>
      <c r="C1492" t="str">
        <f t="shared" si="26"/>
        <v/>
      </c>
    </row>
    <row r="1493" spans="2:3">
      <c r="B1493" t="str">
        <v/>
      </c>
      <c r="C1493" t="str">
        <f t="shared" si="26"/>
        <v/>
      </c>
    </row>
    <row r="1494" spans="2:3">
      <c r="B1494" t="str">
        <v/>
      </c>
      <c r="C1494" t="str">
        <f t="shared" si="26"/>
        <v/>
      </c>
    </row>
    <row r="1495" spans="2:3">
      <c r="B1495" t="str">
        <v/>
      </c>
      <c r="C1495" t="str">
        <f t="shared" si="26"/>
        <v/>
      </c>
    </row>
    <row r="1496" spans="2:3">
      <c r="B1496" t="str">
        <v/>
      </c>
      <c r="C1496" t="str">
        <f t="shared" si="26"/>
        <v/>
      </c>
    </row>
    <row r="1497" spans="2:3">
      <c r="B1497" t="str">
        <v/>
      </c>
      <c r="C1497" t="str">
        <f t="shared" si="26"/>
        <v/>
      </c>
    </row>
    <row r="1498" spans="2:3">
      <c r="B1498" t="str">
        <v/>
      </c>
      <c r="C1498" t="str">
        <f t="shared" si="26"/>
        <v/>
      </c>
    </row>
    <row r="1499" spans="2:3">
      <c r="B1499" t="str">
        <v/>
      </c>
      <c r="C1499" t="str">
        <f t="shared" si="26"/>
        <v/>
      </c>
    </row>
    <row r="1500" spans="2:3">
      <c r="B1500" t="str">
        <v/>
      </c>
      <c r="C1500" t="str">
        <f t="shared" si="26"/>
        <v/>
      </c>
    </row>
    <row r="1501" spans="2:3">
      <c r="B1501" t="str">
        <v/>
      </c>
      <c r="C1501" t="str">
        <f t="shared" si="26"/>
        <v/>
      </c>
    </row>
    <row r="1502" spans="2:3">
      <c r="B1502" t="str">
        <v/>
      </c>
      <c r="C1502" t="str">
        <f t="shared" si="26"/>
        <v/>
      </c>
    </row>
    <row r="1503" spans="2:3">
      <c r="B1503" t="str">
        <v/>
      </c>
      <c r="C1503" t="str">
        <f t="shared" si="26"/>
        <v/>
      </c>
    </row>
    <row r="1504" spans="2:3">
      <c r="B1504" t="str">
        <v/>
      </c>
      <c r="C1504" t="str">
        <f t="shared" si="26"/>
        <v/>
      </c>
    </row>
    <row r="1505" spans="2:3">
      <c r="B1505" t="str">
        <v/>
      </c>
      <c r="C1505" t="str">
        <f t="shared" si="26"/>
        <v/>
      </c>
    </row>
    <row r="1506" spans="2:3">
      <c r="B1506" t="str">
        <v>WSLRW-G4-NH3-100-01|2|2\WSLRW-G4</v>
      </c>
      <c r="C1506" t="str">
        <f t="shared" si="26"/>
        <v>WSLRW-G4-NH3-100-01|2|2\WSLRW-G4</v>
      </c>
    </row>
    <row r="1507" spans="2:3">
      <c r="B1507" t="str">
        <v/>
      </c>
      <c r="C1507" t="str">
        <f t="shared" si="26"/>
        <v/>
      </c>
    </row>
    <row r="1508" spans="2:3">
      <c r="B1508" t="str">
        <v/>
      </c>
      <c r="C1508" t="str">
        <f t="shared" si="26"/>
        <v/>
      </c>
    </row>
    <row r="1509" spans="2:3">
      <c r="B1509" t="str">
        <v/>
      </c>
      <c r="C1509" t="str">
        <f t="shared" si="26"/>
        <v/>
      </c>
    </row>
    <row r="1510" spans="2:3">
      <c r="B1510" t="str">
        <v/>
      </c>
      <c r="C1510" t="str">
        <f t="shared" si="26"/>
        <v/>
      </c>
    </row>
    <row r="1511" spans="2:3">
      <c r="B1511" t="str">
        <v/>
      </c>
      <c r="C1511" t="str">
        <f t="shared" si="26"/>
        <v/>
      </c>
    </row>
    <row r="1512" spans="2:3">
      <c r="B1512" t="str">
        <v/>
      </c>
      <c r="C1512" t="str">
        <f t="shared" si="26"/>
        <v/>
      </c>
    </row>
    <row r="1513" spans="2:3">
      <c r="B1513" t="str">
        <v/>
      </c>
      <c r="C1513" t="str">
        <f t="shared" si="26"/>
        <v/>
      </c>
    </row>
    <row r="1514" spans="2:3">
      <c r="B1514" t="str">
        <v/>
      </c>
      <c r="C1514" t="str">
        <f t="shared" si="26"/>
        <v/>
      </c>
    </row>
    <row r="1515" spans="2:3">
      <c r="B1515" t="str">
        <v>WSLRW-G4-NH3-100-01|2|3\WSLRW-G4</v>
      </c>
      <c r="C1515" t="str">
        <f t="shared" si="26"/>
        <v>WSLRW-G4-NH3-100-01|2|3\WSLRW-G4</v>
      </c>
    </row>
    <row r="1516" spans="2:3">
      <c r="B1516" t="str">
        <v>WSLRW-G4-NH3-100-01|2|4\WSLRW-G4</v>
      </c>
      <c r="C1516" t="str">
        <f t="shared" si="26"/>
        <v>WSLRW-G4-NH3-100-01|2|4\WSLRW-G4</v>
      </c>
    </row>
    <row r="1517" spans="2:3">
      <c r="B1517" t="str">
        <v/>
      </c>
      <c r="C1517" t="str">
        <f t="shared" si="26"/>
        <v/>
      </c>
    </row>
    <row r="1518" spans="2:3">
      <c r="B1518" t="str">
        <v/>
      </c>
      <c r="C1518" t="str">
        <f t="shared" si="26"/>
        <v/>
      </c>
    </row>
    <row r="1519" spans="2:3">
      <c r="B1519" t="str">
        <v/>
      </c>
      <c r="C1519" t="str">
        <f t="shared" si="26"/>
        <v/>
      </c>
    </row>
    <row r="1520" spans="2:3">
      <c r="B1520" t="str">
        <v/>
      </c>
      <c r="C1520" t="str">
        <f t="shared" si="26"/>
        <v/>
      </c>
    </row>
    <row r="1521" spans="2:3">
      <c r="B1521" t="str">
        <v>WSLRW-G4-NH3-100-01|2|5\WSLRW-G4</v>
      </c>
      <c r="C1521" t="str">
        <f t="shared" si="26"/>
        <v>WSLRW-G4-NH3-100-01|2|5\WSLRW-G4</v>
      </c>
    </row>
    <row r="1522" spans="2:3">
      <c r="B1522" t="str">
        <v/>
      </c>
      <c r="C1522" t="str">
        <f t="shared" si="26"/>
        <v/>
      </c>
    </row>
    <row r="1523" spans="2:3">
      <c r="B1523" t="str">
        <v/>
      </c>
      <c r="C1523" t="str">
        <f t="shared" si="26"/>
        <v/>
      </c>
    </row>
    <row r="1524" spans="2:3">
      <c r="B1524" t="str">
        <v/>
      </c>
      <c r="C1524" t="str">
        <f t="shared" si="26"/>
        <v/>
      </c>
    </row>
    <row r="1525" spans="2:3">
      <c r="B1525" t="str">
        <v>WSLRW-PPS-G20-02|2|2\WSLRW-PPS</v>
      </c>
      <c r="C1525" t="str">
        <f t="shared" si="26"/>
        <v>WSLRW-PPS-G20-02|2|2\WSLRW-PPS</v>
      </c>
    </row>
    <row r="1526" spans="2:3">
      <c r="B1526" t="str">
        <v/>
      </c>
      <c r="C1526" t="str">
        <f t="shared" si="26"/>
        <v/>
      </c>
    </row>
    <row r="1527" spans="2:3">
      <c r="B1527" t="str">
        <v>WSLRW-G4-NH3-100-01|2|6\WSLRW-G4</v>
      </c>
      <c r="C1527" t="str">
        <f t="shared" si="26"/>
        <v>WSLRW-G4-NH3-100-01|2|6\WSLRW-G4</v>
      </c>
    </row>
    <row r="1528" spans="2:3">
      <c r="B1528" t="str">
        <v>WSLRW-I-CO2-5000-D1|1|1\WSLRW-ICO2</v>
      </c>
      <c r="C1528" t="str">
        <f t="shared" si="26"/>
        <v>WSLRW-I-CO2-5000-D1|1|1\WSLRW-ICO2</v>
      </c>
    </row>
    <row r="1529" spans="2:3">
      <c r="B1529" t="str">
        <v/>
      </c>
      <c r="C1529" t="str">
        <f t="shared" si="26"/>
        <v/>
      </c>
    </row>
    <row r="1530" spans="2:3">
      <c r="B1530" t="str">
        <v/>
      </c>
      <c r="C1530" t="str">
        <f t="shared" si="26"/>
        <v/>
      </c>
    </row>
    <row r="1531" spans="2:3">
      <c r="B1531" t="str">
        <v/>
      </c>
      <c r="C1531" t="str">
        <f t="shared" si="26"/>
        <v/>
      </c>
    </row>
    <row r="1532" spans="2:3">
      <c r="B1532" t="str">
        <v/>
      </c>
      <c r="C1532" t="str">
        <f t="shared" si="26"/>
        <v/>
      </c>
    </row>
    <row r="1533" spans="2:3">
      <c r="B1533" t="str">
        <v/>
      </c>
      <c r="C1533" t="str">
        <f t="shared" si="26"/>
        <v/>
      </c>
    </row>
    <row r="1534" spans="2:3">
      <c r="B1534" t="str">
        <v/>
      </c>
      <c r="C1534" t="str">
        <f t="shared" si="26"/>
        <v/>
      </c>
    </row>
    <row r="1535" spans="2:3">
      <c r="B1535" t="str">
        <v>WSLRWAL-AG-03|4|8\WSLRW-AG</v>
      </c>
      <c r="C1535" t="str">
        <f t="shared" si="26"/>
        <v>WSLRWAL-AG-03|4|8\WSLRW-AG</v>
      </c>
    </row>
    <row r="1536" spans="2:3">
      <c r="B1536" t="str">
        <v/>
      </c>
      <c r="C1536" t="str">
        <f t="shared" si="26"/>
        <v/>
      </c>
    </row>
    <row r="1537" spans="2:3">
      <c r="B1537" t="str">
        <v>WSLRWEX-PPS-G400-01|2|2\WSLRW-EXPPS</v>
      </c>
      <c r="C1537" t="str">
        <f t="shared" si="26"/>
        <v>WSLRWEX-PPS-G400-01|2|2\WSLRW-EXPPS</v>
      </c>
    </row>
    <row r="1538" spans="2:3">
      <c r="B1538" t="str">
        <v/>
      </c>
      <c r="C1538" t="str">
        <f t="shared" si="26"/>
        <v/>
      </c>
    </row>
    <row r="1539" spans="2:3">
      <c r="B1539" t="str">
        <v>WSLRWAL-AG-01|3|9\WSLRW-AG</v>
      </c>
      <c r="C1539" t="str">
        <f t="shared" si="26"/>
        <v>WSLRWAL-AG-01|3|9\WSLRW-AG</v>
      </c>
    </row>
    <row r="1540" spans="2:3">
      <c r="B1540" t="str">
        <v/>
      </c>
      <c r="C1540" t="str">
        <f t="shared" si="26"/>
        <v/>
      </c>
    </row>
    <row r="1541" spans="2:3">
      <c r="B1541" t="str">
        <v/>
      </c>
      <c r="C1541" t="str">
        <f t="shared" ref="C1541:C1604" si="27">IFERROR(B1541,"")</f>
        <v/>
      </c>
    </row>
    <row r="1542" spans="2:3">
      <c r="B1542" t="str">
        <v/>
      </c>
      <c r="C1542" t="str">
        <f t="shared" si="27"/>
        <v/>
      </c>
    </row>
    <row r="1543" spans="2:3">
      <c r="B1543" t="str">
        <v/>
      </c>
      <c r="C1543" t="str">
        <f t="shared" si="27"/>
        <v/>
      </c>
    </row>
    <row r="1544" spans="2:3">
      <c r="B1544" t="str">
        <v/>
      </c>
      <c r="C1544" t="str">
        <f t="shared" si="27"/>
        <v/>
      </c>
    </row>
    <row r="1545" spans="2:3">
      <c r="B1545" t="str">
        <v/>
      </c>
      <c r="C1545" t="str">
        <f t="shared" si="27"/>
        <v/>
      </c>
    </row>
    <row r="1546" spans="2:3">
      <c r="B1546" t="str">
        <v/>
      </c>
      <c r="C1546" t="str">
        <f t="shared" si="27"/>
        <v/>
      </c>
    </row>
    <row r="1547" spans="2:3">
      <c r="B1547" t="str">
        <v/>
      </c>
      <c r="C1547" t="str">
        <f t="shared" si="27"/>
        <v/>
      </c>
    </row>
    <row r="1548" spans="2:3">
      <c r="B1548" t="str">
        <v/>
      </c>
      <c r="C1548" t="str">
        <f t="shared" si="27"/>
        <v/>
      </c>
    </row>
    <row r="1549" spans="2:3">
      <c r="B1549" t="str">
        <v>WSLRWEX-PPS-G400-01|2|3\WSLRW-EXPPS</v>
      </c>
      <c r="C1549" t="str">
        <f t="shared" si="27"/>
        <v>WSLRWEX-PPS-G400-01|2|3\WSLRW-EXPPS</v>
      </c>
    </row>
    <row r="1550" spans="2:3">
      <c r="B1550" t="str">
        <v>WSLRW-S-ATE-F12-500|2|3\WSLRW-SATE</v>
      </c>
      <c r="C1550" t="str">
        <f t="shared" si="27"/>
        <v>WSLRW-S-ATE-F12-500|2|3\WSLRW-SATE</v>
      </c>
    </row>
    <row r="1551" spans="2:3">
      <c r="B1551" t="str">
        <v/>
      </c>
      <c r="C1551" t="str">
        <f t="shared" si="27"/>
        <v/>
      </c>
    </row>
    <row r="1552" spans="2:3">
      <c r="B1552" t="str">
        <v>WSLRW-G4-NH3-100-01|2|7\WSLRW-G4</v>
      </c>
      <c r="C1552" t="str">
        <f t="shared" si="27"/>
        <v>WSLRW-G4-NH3-100-01|2|7\WSLRW-G4</v>
      </c>
    </row>
    <row r="1553" spans="2:3">
      <c r="B1553" t="str">
        <v/>
      </c>
      <c r="C1553" t="str">
        <f t="shared" si="27"/>
        <v/>
      </c>
    </row>
    <row r="1554" spans="2:3">
      <c r="B1554" t="str">
        <v/>
      </c>
      <c r="C1554" t="str">
        <f t="shared" si="27"/>
        <v/>
      </c>
    </row>
    <row r="1555" spans="2:3">
      <c r="B1555" t="str">
        <v/>
      </c>
      <c r="C1555" t="str">
        <f t="shared" si="27"/>
        <v/>
      </c>
    </row>
    <row r="1556" spans="2:3">
      <c r="B1556" t="str">
        <v/>
      </c>
      <c r="C1556" t="str">
        <f t="shared" si="27"/>
        <v/>
      </c>
    </row>
    <row r="1557" spans="2:3">
      <c r="B1557" t="str">
        <v/>
      </c>
      <c r="C1557" t="str">
        <f t="shared" si="27"/>
        <v/>
      </c>
    </row>
    <row r="1558" spans="2:3">
      <c r="B1558" t="str">
        <v>WSLRW-PPS-G10-02|2|3\WSLRW-PPS</v>
      </c>
      <c r="C1558" t="str">
        <f t="shared" si="27"/>
        <v>WSLRW-PPS-G10-02|2|3\WSLRW-PPS</v>
      </c>
    </row>
    <row r="1559" spans="2:3">
      <c r="B1559" t="str">
        <v/>
      </c>
      <c r="C1559" t="str">
        <f t="shared" si="27"/>
        <v/>
      </c>
    </row>
    <row r="1560" spans="2:3">
      <c r="B1560" t="str">
        <v/>
      </c>
      <c r="C1560" t="str">
        <f t="shared" si="27"/>
        <v/>
      </c>
    </row>
    <row r="1561" spans="2:3">
      <c r="B1561" t="str">
        <v>WSLRW-BV-BR-15|2|2\WSLRW-BV</v>
      </c>
      <c r="C1561" t="str">
        <f t="shared" si="27"/>
        <v>WSLRW-BV-BR-15|2|2\WSLRW-BV</v>
      </c>
    </row>
    <row r="1562" spans="2:3">
      <c r="B1562" t="str">
        <v/>
      </c>
      <c r="C1562" t="str">
        <f t="shared" si="27"/>
        <v/>
      </c>
    </row>
    <row r="1563" spans="2:3">
      <c r="B1563" t="str">
        <v>WSLRWAL-AG-01|3|10\WSLRW-AG</v>
      </c>
      <c r="C1563" t="str">
        <f t="shared" si="27"/>
        <v>WSLRWAL-AG-01|3|10\WSLRW-AG</v>
      </c>
    </row>
    <row r="1564" spans="2:3">
      <c r="B1564" t="str">
        <v/>
      </c>
      <c r="C1564" t="str">
        <f t="shared" si="27"/>
        <v/>
      </c>
    </row>
    <row r="1565" spans="2:3">
      <c r="B1565" t="str">
        <v/>
      </c>
      <c r="C1565" t="str">
        <f t="shared" si="27"/>
        <v/>
      </c>
    </row>
    <row r="1566" spans="2:3">
      <c r="B1566" t="str">
        <v/>
      </c>
      <c r="C1566" t="str">
        <f t="shared" si="27"/>
        <v/>
      </c>
    </row>
    <row r="1567" spans="2:3">
      <c r="B1567" t="str">
        <v>WSLRWEX-PPS-G1000-01|3|4\WSLRW-EXPPS</v>
      </c>
      <c r="C1567" t="str">
        <f t="shared" si="27"/>
        <v>WSLRWEX-PPS-G1000-01|3|4\WSLRW-EXPPS</v>
      </c>
    </row>
    <row r="1568" spans="2:3">
      <c r="B1568" t="str">
        <v>WSLRW-BV-BR-15|3|3\WSLRW-BV</v>
      </c>
      <c r="C1568" t="str">
        <f t="shared" si="27"/>
        <v>WSLRW-BV-BR-15|3|3\WSLRW-BV</v>
      </c>
    </row>
    <row r="1569" spans="2:3">
      <c r="B1569" t="str">
        <v/>
      </c>
      <c r="C1569" t="str">
        <f t="shared" si="27"/>
        <v/>
      </c>
    </row>
    <row r="1570" spans="2:3">
      <c r="B1570" t="str">
        <v/>
      </c>
      <c r="C1570" t="str">
        <f t="shared" si="27"/>
        <v/>
      </c>
    </row>
    <row r="1571" spans="2:3">
      <c r="B1571" t="str">
        <v/>
      </c>
      <c r="C1571" t="str">
        <f t="shared" si="27"/>
        <v/>
      </c>
    </row>
    <row r="1572" spans="2:3">
      <c r="B1572" t="str">
        <v/>
      </c>
      <c r="C1572" t="str">
        <f t="shared" si="27"/>
        <v/>
      </c>
    </row>
    <row r="1573" spans="2:3">
      <c r="B1573" t="str">
        <v/>
      </c>
      <c r="C1573" t="str">
        <f t="shared" si="27"/>
        <v/>
      </c>
    </row>
    <row r="1574" spans="2:3">
      <c r="B1574" t="str">
        <v/>
      </c>
      <c r="C1574" t="str">
        <f t="shared" si="27"/>
        <v/>
      </c>
    </row>
    <row r="1575" spans="2:3">
      <c r="B1575" t="str">
        <v/>
      </c>
      <c r="C1575" t="str">
        <f t="shared" si="27"/>
        <v/>
      </c>
    </row>
    <row r="1576" spans="2:3">
      <c r="B1576" t="str">
        <v/>
      </c>
      <c r="C1576" t="str">
        <f t="shared" si="27"/>
        <v/>
      </c>
    </row>
    <row r="1577" spans="2:3">
      <c r="B1577" t="str">
        <v/>
      </c>
      <c r="C1577" t="str">
        <f t="shared" si="27"/>
        <v/>
      </c>
    </row>
    <row r="1578" spans="2:3">
      <c r="B1578" t="str">
        <v/>
      </c>
      <c r="C1578" t="str">
        <f t="shared" si="27"/>
        <v/>
      </c>
    </row>
    <row r="1579" spans="2:3">
      <c r="B1579" t="str">
        <v/>
      </c>
      <c r="C1579" t="str">
        <f t="shared" si="27"/>
        <v/>
      </c>
    </row>
    <row r="1580" spans="2:3">
      <c r="B1580" t="str">
        <v/>
      </c>
      <c r="C1580" t="str">
        <f t="shared" si="27"/>
        <v/>
      </c>
    </row>
    <row r="1581" spans="2:3">
      <c r="B1581" t="str">
        <v>WSLRW-BV-BR-15|3|4\WSLRW-BV</v>
      </c>
      <c r="C1581" t="str">
        <f t="shared" si="27"/>
        <v>WSLRW-BV-BR-15|3|4\WSLRW-BV</v>
      </c>
    </row>
    <row r="1582" spans="2:3">
      <c r="B1582" t="str">
        <v/>
      </c>
      <c r="C1582" t="str">
        <f t="shared" si="27"/>
        <v/>
      </c>
    </row>
    <row r="1583" spans="2:3">
      <c r="B1583" t="str">
        <v>WSLRW-PT100-02|1|2\WSLRW-PT100</v>
      </c>
      <c r="C1583" t="str">
        <f t="shared" si="27"/>
        <v>WSLRW-PT100-02|1|2\WSLRW-PT100</v>
      </c>
    </row>
    <row r="1584" spans="2:3">
      <c r="B1584" t="str">
        <v/>
      </c>
      <c r="C1584" t="str">
        <f t="shared" si="27"/>
        <v/>
      </c>
    </row>
    <row r="1585" spans="2:3">
      <c r="B1585" t="str">
        <v/>
      </c>
      <c r="C1585" t="str">
        <f t="shared" si="27"/>
        <v/>
      </c>
    </row>
    <row r="1586" spans="2:3">
      <c r="B1586" t="str">
        <v/>
      </c>
      <c r="C1586" t="str">
        <f t="shared" si="27"/>
        <v/>
      </c>
    </row>
    <row r="1587" spans="2:3">
      <c r="B1587" t="str">
        <v>WSLRW-BV-BR-15|3|5\WSLRW-BV</v>
      </c>
      <c r="C1587" t="str">
        <f t="shared" si="27"/>
        <v>WSLRW-BV-BR-15|3|5\WSLRW-BV</v>
      </c>
    </row>
    <row r="1588" spans="2:3">
      <c r="B1588" t="str">
        <v>WSLRW-G4-NH3-100-01|2|8\WSLRW-G4</v>
      </c>
      <c r="C1588" t="str">
        <f t="shared" si="27"/>
        <v>WSLRW-G4-NH3-100-01|2|8\WSLRW-G4</v>
      </c>
    </row>
    <row r="1589" spans="2:3">
      <c r="B1589" t="str">
        <v/>
      </c>
      <c r="C1589" t="str">
        <f t="shared" si="27"/>
        <v/>
      </c>
    </row>
    <row r="1590" spans="2:3">
      <c r="B1590" t="str">
        <v/>
      </c>
      <c r="C1590" t="str">
        <f t="shared" si="27"/>
        <v/>
      </c>
    </row>
    <row r="1591" spans="2:3">
      <c r="B1591" t="str">
        <v/>
      </c>
      <c r="C1591" t="str">
        <f t="shared" si="27"/>
        <v/>
      </c>
    </row>
    <row r="1592" spans="2:3">
      <c r="B1592" t="str">
        <v/>
      </c>
      <c r="C1592" t="str">
        <f t="shared" si="27"/>
        <v/>
      </c>
    </row>
    <row r="1593" spans="2:3">
      <c r="B1593" t="str">
        <v/>
      </c>
      <c r="C1593" t="str">
        <f t="shared" si="27"/>
        <v/>
      </c>
    </row>
    <row r="1594" spans="2:3">
      <c r="B1594" t="str">
        <v>WSLRW-I-CO2-5000-D1|1|2\WSLRW-ICO2</v>
      </c>
      <c r="C1594" t="str">
        <f t="shared" si="27"/>
        <v>WSLRW-I-CO2-5000-D1|1|2\WSLRW-ICO2</v>
      </c>
    </row>
    <row r="1595" spans="2:3">
      <c r="B1595" t="str">
        <v/>
      </c>
      <c r="C1595" t="str">
        <f t="shared" si="27"/>
        <v/>
      </c>
    </row>
    <row r="1596" spans="2:3">
      <c r="B1596" t="str">
        <v/>
      </c>
      <c r="C1596" t="str">
        <f t="shared" si="27"/>
        <v/>
      </c>
    </row>
    <row r="1597" spans="2:3">
      <c r="B1597" t="str">
        <v/>
      </c>
      <c r="C1597" t="str">
        <f t="shared" si="27"/>
        <v/>
      </c>
    </row>
    <row r="1598" spans="2:3">
      <c r="B1598" t="str">
        <v/>
      </c>
      <c r="C1598" t="str">
        <f t="shared" si="27"/>
        <v/>
      </c>
    </row>
    <row r="1599" spans="2:3">
      <c r="B1599" t="str">
        <v/>
      </c>
      <c r="C1599" t="str">
        <f t="shared" si="27"/>
        <v/>
      </c>
    </row>
    <row r="1600" spans="2:3">
      <c r="B1600" t="str">
        <v/>
      </c>
      <c r="C1600" t="str">
        <f t="shared" si="27"/>
        <v/>
      </c>
    </row>
    <row r="1601" spans="2:3">
      <c r="B1601" t="str">
        <v/>
      </c>
      <c r="C1601" t="str">
        <f t="shared" si="27"/>
        <v/>
      </c>
    </row>
    <row r="1602" spans="2:3">
      <c r="B1602" t="str">
        <v>WSSFC-G4-NH3-2000-01|3|7\WSSFC-G4F</v>
      </c>
      <c r="C1602" t="str">
        <f t="shared" si="27"/>
        <v>WSSFC-G4-NH3-2000-01|3|7\WSSFC-G4F</v>
      </c>
    </row>
    <row r="1603" spans="2:3">
      <c r="B1603" t="str">
        <v/>
      </c>
      <c r="C1603" t="str">
        <f t="shared" si="27"/>
        <v/>
      </c>
    </row>
    <row r="1604" spans="2:3">
      <c r="B1604" t="str">
        <v/>
      </c>
      <c r="C1604" t="str">
        <f t="shared" si="27"/>
        <v/>
      </c>
    </row>
    <row r="1605" spans="2:3">
      <c r="B1605" t="str">
        <v/>
      </c>
      <c r="C1605" t="str">
        <f t="shared" ref="C1605:C1668" si="28">IFERROR(B1605,"")</f>
        <v/>
      </c>
    </row>
    <row r="1606" spans="2:3">
      <c r="B1606" t="str">
        <v/>
      </c>
      <c r="C1606" t="str">
        <f t="shared" si="28"/>
        <v/>
      </c>
    </row>
    <row r="1607" spans="2:3">
      <c r="B1607" t="str">
        <v/>
      </c>
      <c r="C1607" t="str">
        <f t="shared" si="28"/>
        <v/>
      </c>
    </row>
    <row r="1608" spans="2:3">
      <c r="B1608" t="str">
        <v/>
      </c>
      <c r="C1608" t="str">
        <f t="shared" si="28"/>
        <v/>
      </c>
    </row>
    <row r="1609" spans="2:3">
      <c r="B1609" t="str">
        <v/>
      </c>
      <c r="C1609" t="str">
        <f t="shared" si="28"/>
        <v/>
      </c>
    </row>
    <row r="1610" spans="2:3">
      <c r="B1610" t="str">
        <v/>
      </c>
      <c r="C1610" t="str">
        <f t="shared" si="28"/>
        <v/>
      </c>
    </row>
    <row r="1611" spans="2:3">
      <c r="B1611" t="str">
        <v/>
      </c>
      <c r="C1611" t="str">
        <f t="shared" si="28"/>
        <v/>
      </c>
    </row>
    <row r="1612" spans="2:3">
      <c r="B1612" t="str">
        <v>WSSFC-PPS-G40-02|1|1\WSSFC-PPS</v>
      </c>
      <c r="C1612" t="str">
        <f t="shared" si="28"/>
        <v>WSSFC-PPS-G40-02|1|1\WSSFC-PPS</v>
      </c>
    </row>
    <row r="1613" spans="2:3">
      <c r="B1613" t="str">
        <v/>
      </c>
      <c r="C1613" t="str">
        <f t="shared" si="28"/>
        <v/>
      </c>
    </row>
    <row r="1614" spans="2:3">
      <c r="B1614" t="str">
        <v/>
      </c>
      <c r="C1614" t="str">
        <f t="shared" si="28"/>
        <v/>
      </c>
    </row>
    <row r="1615" spans="2:3">
      <c r="B1615" t="str">
        <v/>
      </c>
      <c r="C1615" t="str">
        <f t="shared" si="28"/>
        <v/>
      </c>
    </row>
    <row r="1616" spans="2:3">
      <c r="B1616" t="str">
        <v/>
      </c>
      <c r="C1616" t="str">
        <f t="shared" si="28"/>
        <v/>
      </c>
    </row>
    <row r="1617" spans="2:3">
      <c r="B1617" t="str">
        <v/>
      </c>
      <c r="C1617" t="str">
        <f t="shared" si="28"/>
        <v/>
      </c>
    </row>
    <row r="1618" spans="2:3">
      <c r="B1618" t="str">
        <v/>
      </c>
      <c r="C1618" t="str">
        <f t="shared" si="28"/>
        <v/>
      </c>
    </row>
    <row r="1619" spans="2:3">
      <c r="B1619" t="str">
        <v/>
      </c>
      <c r="C1619" t="str">
        <f t="shared" si="28"/>
        <v/>
      </c>
    </row>
    <row r="1620" spans="2:3">
      <c r="B1620" t="str">
        <v/>
      </c>
      <c r="C1620" t="str">
        <f t="shared" si="28"/>
        <v/>
      </c>
    </row>
    <row r="1621" spans="2:3">
      <c r="B1621" t="str">
        <v/>
      </c>
      <c r="C1621" t="str">
        <f t="shared" si="28"/>
        <v/>
      </c>
    </row>
    <row r="1622" spans="2:3">
      <c r="B1622" t="str">
        <v/>
      </c>
      <c r="C1622" t="str">
        <f t="shared" si="28"/>
        <v/>
      </c>
    </row>
    <row r="1623" spans="2:3">
      <c r="B1623" t="str">
        <v>WSSFC-PPS-G40-02|1|2\WSSFC-PPS</v>
      </c>
      <c r="C1623" t="str">
        <f t="shared" si="28"/>
        <v>WSSFC-PPS-G40-02|1|2\WSSFC-PPS</v>
      </c>
    </row>
    <row r="1624" spans="2:3">
      <c r="B1624" t="str">
        <v/>
      </c>
      <c r="C1624" t="str">
        <f t="shared" si="28"/>
        <v/>
      </c>
    </row>
    <row r="1625" spans="2:3">
      <c r="B1625" t="str">
        <v>WSSFC-G4-NH3-2000-01|3|8\WSSFC-G4F</v>
      </c>
      <c r="C1625" t="str">
        <f t="shared" si="28"/>
        <v>WSSFC-G4-NH3-2000-01|3|8\WSSFC-G4F</v>
      </c>
    </row>
    <row r="1626" spans="2:3">
      <c r="B1626" t="str">
        <v/>
      </c>
      <c r="C1626" t="str">
        <f t="shared" si="28"/>
        <v/>
      </c>
    </row>
    <row r="1627" spans="2:3">
      <c r="B1627" t="str">
        <v/>
      </c>
      <c r="C1627" t="str">
        <f t="shared" si="28"/>
        <v/>
      </c>
    </row>
    <row r="1628" spans="2:3">
      <c r="B1628" t="str">
        <v/>
      </c>
      <c r="C1628" t="str">
        <f t="shared" si="28"/>
        <v/>
      </c>
    </row>
    <row r="1629" spans="2:3">
      <c r="B1629" t="str">
        <v/>
      </c>
      <c r="C1629" t="str">
        <f t="shared" si="28"/>
        <v/>
      </c>
    </row>
    <row r="1630" spans="2:3">
      <c r="B1630" t="str">
        <v>WSSFC-GCB-H2S-100|1|1\WSSFC-GCB</v>
      </c>
      <c r="C1630" t="str">
        <f t="shared" si="28"/>
        <v>WSSFC-GCB-H2S-100|1|1\WSSFC-GCB</v>
      </c>
    </row>
    <row r="1631" spans="2:3">
      <c r="B1631" t="str">
        <v>UPG-WSSFCEX-PPS-300|3|6\WSSFC-EXPPS</v>
      </c>
      <c r="C1631" t="str">
        <f t="shared" si="28"/>
        <v>UPG-WSSFCEX-PPS-300|3|6\WSSFC-EXPPS</v>
      </c>
    </row>
    <row r="1632" spans="2:3">
      <c r="B1632" t="str">
        <v/>
      </c>
      <c r="C1632" t="str">
        <f t="shared" si="28"/>
        <v/>
      </c>
    </row>
    <row r="1633" spans="2:3">
      <c r="B1633" t="str">
        <v/>
      </c>
      <c r="C1633" t="str">
        <f t="shared" si="28"/>
        <v/>
      </c>
    </row>
    <row r="1634" spans="2:3">
      <c r="B1634" t="str">
        <v/>
      </c>
      <c r="C1634" t="str">
        <f t="shared" si="28"/>
        <v/>
      </c>
    </row>
    <row r="1635" spans="2:3">
      <c r="B1635" t="str">
        <v/>
      </c>
      <c r="C1635" t="str">
        <f t="shared" si="28"/>
        <v/>
      </c>
    </row>
    <row r="1636" spans="2:3">
      <c r="B1636" t="str">
        <v/>
      </c>
      <c r="C1636" t="str">
        <f t="shared" si="28"/>
        <v/>
      </c>
    </row>
    <row r="1637" spans="2:3">
      <c r="B1637" t="str">
        <v/>
      </c>
      <c r="C1637" t="str">
        <f t="shared" si="28"/>
        <v/>
      </c>
    </row>
    <row r="1638" spans="2:3">
      <c r="B1638" t="str">
        <v/>
      </c>
      <c r="C1638" t="str">
        <f t="shared" si="28"/>
        <v/>
      </c>
    </row>
    <row r="1639" spans="2:3">
      <c r="B1639" t="str">
        <v/>
      </c>
      <c r="C1639" t="str">
        <f t="shared" si="28"/>
        <v/>
      </c>
    </row>
    <row r="1640" spans="2:3">
      <c r="B1640" t="str">
        <v/>
      </c>
      <c r="C1640" t="str">
        <f t="shared" si="28"/>
        <v/>
      </c>
    </row>
    <row r="1641" spans="2:3">
      <c r="B1641" t="str">
        <v/>
      </c>
      <c r="C1641" t="str">
        <f t="shared" si="28"/>
        <v/>
      </c>
    </row>
    <row r="1642" spans="2:3">
      <c r="B1642" t="str">
        <v/>
      </c>
      <c r="C1642" t="str">
        <f t="shared" si="28"/>
        <v/>
      </c>
    </row>
    <row r="1643" spans="2:3">
      <c r="B1643" t="str">
        <v/>
      </c>
      <c r="C1643" t="str">
        <f t="shared" si="28"/>
        <v/>
      </c>
    </row>
    <row r="1644" spans="2:3">
      <c r="B1644" t="str">
        <v/>
      </c>
      <c r="C1644" t="str">
        <f t="shared" si="28"/>
        <v/>
      </c>
    </row>
    <row r="1645" spans="2:3">
      <c r="B1645" t="str">
        <v/>
      </c>
      <c r="C1645" t="str">
        <f t="shared" si="28"/>
        <v/>
      </c>
    </row>
    <row r="1646" spans="2:3">
      <c r="B1646" t="str">
        <v/>
      </c>
      <c r="C1646" t="str">
        <f t="shared" si="28"/>
        <v/>
      </c>
    </row>
    <row r="1647" spans="2:3">
      <c r="B1647" t="str">
        <v/>
      </c>
      <c r="C1647" t="str">
        <f t="shared" si="28"/>
        <v/>
      </c>
    </row>
    <row r="1648" spans="2:3">
      <c r="B1648" t="str">
        <v/>
      </c>
      <c r="C1648" t="str">
        <f t="shared" si="28"/>
        <v/>
      </c>
    </row>
    <row r="1649" spans="2:3">
      <c r="B1649" t="str">
        <v/>
      </c>
      <c r="C1649" t="str">
        <f t="shared" si="28"/>
        <v/>
      </c>
    </row>
    <row r="1650" spans="2:3">
      <c r="B1650" t="str">
        <v/>
      </c>
      <c r="C1650" t="str">
        <f t="shared" si="28"/>
        <v/>
      </c>
    </row>
    <row r="1651" spans="2:3">
      <c r="B1651" t="str">
        <v/>
      </c>
      <c r="C1651" t="str">
        <f t="shared" si="28"/>
        <v/>
      </c>
    </row>
    <row r="1652" spans="2:3">
      <c r="B1652" t="str">
        <v/>
      </c>
      <c r="C1652" t="str">
        <f t="shared" si="28"/>
        <v/>
      </c>
    </row>
    <row r="1653" spans="2:3">
      <c r="B1653" t="str">
        <v/>
      </c>
      <c r="C1653" t="str">
        <f t="shared" si="28"/>
        <v/>
      </c>
    </row>
    <row r="1654" spans="2:3">
      <c r="B1654" t="str">
        <v/>
      </c>
      <c r="C1654" t="str">
        <f t="shared" si="28"/>
        <v/>
      </c>
    </row>
    <row r="1655" spans="2:3">
      <c r="B1655" t="str">
        <v/>
      </c>
      <c r="C1655" t="str">
        <f t="shared" si="28"/>
        <v/>
      </c>
    </row>
    <row r="1656" spans="2:3">
      <c r="B1656" t="str">
        <v/>
      </c>
      <c r="C1656" t="str">
        <f t="shared" si="28"/>
        <v/>
      </c>
    </row>
    <row r="1657" spans="2:3">
      <c r="B1657" t="str">
        <v/>
      </c>
      <c r="C1657" t="str">
        <f t="shared" si="28"/>
        <v/>
      </c>
    </row>
    <row r="1658" spans="2:3">
      <c r="B1658" t="str">
        <v/>
      </c>
      <c r="C1658" t="str">
        <f t="shared" si="28"/>
        <v/>
      </c>
    </row>
    <row r="1659" spans="2:3">
      <c r="B1659" t="str">
        <v/>
      </c>
      <c r="C1659" t="str">
        <f t="shared" si="28"/>
        <v/>
      </c>
    </row>
    <row r="1660" spans="2:3">
      <c r="B1660" t="str">
        <v/>
      </c>
      <c r="C1660" t="str">
        <f t="shared" si="28"/>
        <v/>
      </c>
    </row>
    <row r="1661" spans="2:3">
      <c r="B1661" t="str">
        <v/>
      </c>
      <c r="C1661" t="str">
        <f t="shared" si="28"/>
        <v/>
      </c>
    </row>
    <row r="1662" spans="2:3">
      <c r="B1662" t="str">
        <v/>
      </c>
      <c r="C1662" t="str">
        <f t="shared" si="28"/>
        <v/>
      </c>
    </row>
    <row r="1663" spans="2:3">
      <c r="B1663" t="str">
        <v/>
      </c>
      <c r="C1663" t="str">
        <f t="shared" si="28"/>
        <v/>
      </c>
    </row>
    <row r="1664" spans="2:3">
      <c r="B1664" t="str">
        <v/>
      </c>
      <c r="C1664" t="str">
        <f t="shared" si="28"/>
        <v/>
      </c>
    </row>
    <row r="1665" spans="2:3">
      <c r="B1665" t="str">
        <v/>
      </c>
      <c r="C1665" t="str">
        <f t="shared" si="28"/>
        <v/>
      </c>
    </row>
    <row r="1666" spans="2:3">
      <c r="B1666" t="str">
        <v/>
      </c>
      <c r="C1666" t="str">
        <f t="shared" si="28"/>
        <v/>
      </c>
    </row>
    <row r="1667" spans="2:3">
      <c r="B1667" t="str">
        <v/>
      </c>
      <c r="C1667" t="str">
        <f t="shared" si="28"/>
        <v/>
      </c>
    </row>
    <row r="1668" spans="2:3">
      <c r="B1668" t="str">
        <v/>
      </c>
      <c r="C1668" t="str">
        <f t="shared" si="28"/>
        <v/>
      </c>
    </row>
    <row r="1669" spans="2:3">
      <c r="B1669" t="str">
        <v/>
      </c>
      <c r="C1669" t="str">
        <f t="shared" ref="C1669:C1732" si="29">IFERROR(B1669,"")</f>
        <v/>
      </c>
    </row>
    <row r="1670" spans="2:3">
      <c r="B1670" t="str">
        <v/>
      </c>
      <c r="C1670" t="str">
        <f t="shared" si="29"/>
        <v/>
      </c>
    </row>
    <row r="1671" spans="2:3">
      <c r="B1671" t="str">
        <v/>
      </c>
      <c r="C1671" t="str">
        <f t="shared" si="29"/>
        <v/>
      </c>
    </row>
    <row r="1672" spans="2:3">
      <c r="B1672" t="str">
        <v/>
      </c>
      <c r="C1672" t="str">
        <f t="shared" si="29"/>
        <v/>
      </c>
    </row>
    <row r="1673" spans="2:3">
      <c r="B1673" t="str">
        <v/>
      </c>
      <c r="C1673" t="str">
        <f t="shared" si="29"/>
        <v/>
      </c>
    </row>
    <row r="1674" spans="2:3">
      <c r="B1674" t="str">
        <v/>
      </c>
      <c r="C1674" t="str">
        <f t="shared" si="29"/>
        <v/>
      </c>
    </row>
    <row r="1675" spans="2:3">
      <c r="B1675" t="str">
        <v/>
      </c>
      <c r="C1675" t="str">
        <f t="shared" si="29"/>
        <v/>
      </c>
    </row>
    <row r="1676" spans="2:3">
      <c r="B1676" t="str">
        <v/>
      </c>
      <c r="C1676" t="str">
        <f t="shared" si="29"/>
        <v/>
      </c>
    </row>
    <row r="1677" spans="2:3">
      <c r="B1677" t="str">
        <v/>
      </c>
      <c r="C1677" t="str">
        <f t="shared" si="29"/>
        <v/>
      </c>
    </row>
    <row r="1678" spans="2:3">
      <c r="B1678" t="str">
        <v/>
      </c>
      <c r="C1678" t="str">
        <f t="shared" si="29"/>
        <v/>
      </c>
    </row>
    <row r="1679" spans="2:3">
      <c r="B1679" t="str">
        <v/>
      </c>
      <c r="C1679" t="str">
        <f t="shared" si="29"/>
        <v/>
      </c>
    </row>
    <row r="1680" spans="2:3">
      <c r="B1680" t="str">
        <v/>
      </c>
      <c r="C1680" t="str">
        <f t="shared" si="29"/>
        <v/>
      </c>
    </row>
    <row r="1681" spans="2:3">
      <c r="B1681" t="str">
        <v/>
      </c>
      <c r="C1681" t="str">
        <f t="shared" si="29"/>
        <v/>
      </c>
    </row>
    <row r="1682" spans="2:3">
      <c r="B1682" t="str">
        <v/>
      </c>
      <c r="C1682" t="str">
        <f t="shared" si="29"/>
        <v/>
      </c>
    </row>
    <row r="1683" spans="2:3">
      <c r="B1683" t="str">
        <v/>
      </c>
      <c r="C1683" t="str">
        <f t="shared" si="29"/>
        <v/>
      </c>
    </row>
    <row r="1684" spans="2:3">
      <c r="B1684" t="str">
        <v/>
      </c>
      <c r="C1684" t="str">
        <f t="shared" si="29"/>
        <v/>
      </c>
    </row>
    <row r="1685" spans="2:3">
      <c r="B1685" t="str">
        <v/>
      </c>
      <c r="C1685" t="str">
        <f t="shared" si="29"/>
        <v/>
      </c>
    </row>
    <row r="1686" spans="2:3">
      <c r="B1686" t="str">
        <v/>
      </c>
      <c r="C1686" t="str">
        <f t="shared" si="29"/>
        <v/>
      </c>
    </row>
    <row r="1687" spans="2:3">
      <c r="B1687" t="str">
        <v/>
      </c>
      <c r="C1687" t="str">
        <f t="shared" si="29"/>
        <v/>
      </c>
    </row>
    <row r="1688" spans="2:3">
      <c r="B1688" t="str">
        <v/>
      </c>
      <c r="C1688" t="str">
        <f t="shared" si="29"/>
        <v/>
      </c>
    </row>
    <row r="1689" spans="2:3">
      <c r="B1689" t="str">
        <v/>
      </c>
      <c r="C1689" t="str">
        <f t="shared" si="29"/>
        <v/>
      </c>
    </row>
    <row r="1690" spans="2:3">
      <c r="B1690" t="str">
        <v/>
      </c>
      <c r="C1690" t="str">
        <f t="shared" si="29"/>
        <v/>
      </c>
    </row>
    <row r="1691" spans="2:3">
      <c r="B1691" t="str">
        <v/>
      </c>
      <c r="C1691" t="str">
        <f t="shared" si="29"/>
        <v/>
      </c>
    </row>
    <row r="1692" spans="2:3">
      <c r="B1692" t="str">
        <v/>
      </c>
      <c r="C1692" t="str">
        <f t="shared" si="29"/>
        <v/>
      </c>
    </row>
    <row r="1693" spans="2:3">
      <c r="B1693" t="str">
        <v/>
      </c>
      <c r="C1693" t="str">
        <f t="shared" si="29"/>
        <v/>
      </c>
    </row>
    <row r="1694" spans="2:3">
      <c r="B1694" t="str">
        <v/>
      </c>
      <c r="C1694" t="str">
        <f t="shared" si="29"/>
        <v/>
      </c>
    </row>
    <row r="1695" spans="2:3">
      <c r="B1695" t="str">
        <v/>
      </c>
      <c r="C1695" t="str">
        <f t="shared" si="29"/>
        <v/>
      </c>
    </row>
    <row r="1696" spans="2:3">
      <c r="B1696" t="str">
        <v/>
      </c>
      <c r="C1696" t="str">
        <f t="shared" si="29"/>
        <v/>
      </c>
    </row>
    <row r="1697" spans="2:3">
      <c r="B1697" t="str">
        <v/>
      </c>
      <c r="C1697" t="str">
        <f t="shared" si="29"/>
        <v/>
      </c>
    </row>
    <row r="1698" spans="2:3">
      <c r="B1698" t="str">
        <v/>
      </c>
      <c r="C1698" t="str">
        <f t="shared" si="29"/>
        <v/>
      </c>
    </row>
    <row r="1699" spans="2:3">
      <c r="B1699" t="str">
        <v/>
      </c>
      <c r="C1699" t="str">
        <f t="shared" si="29"/>
        <v/>
      </c>
    </row>
    <row r="1700" spans="2:3">
      <c r="B1700" t="str">
        <v/>
      </c>
      <c r="C1700" t="str">
        <f t="shared" si="29"/>
        <v/>
      </c>
    </row>
    <row r="1701" spans="2:3">
      <c r="B1701" t="str">
        <v>WS433-PPS-G40-02|n/a|5\WS433-PPS</v>
      </c>
      <c r="C1701" t="str">
        <f t="shared" si="29"/>
        <v>WS433-PPS-G40-02|n/a|5\WS433-PPS</v>
      </c>
    </row>
    <row r="1702" spans="2:3">
      <c r="B1702" t="str">
        <v/>
      </c>
      <c r="C1702" t="str">
        <f t="shared" si="29"/>
        <v/>
      </c>
    </row>
    <row r="1703" spans="2:3">
      <c r="B1703" t="str">
        <v/>
      </c>
      <c r="C1703" t="str">
        <f t="shared" si="29"/>
        <v/>
      </c>
    </row>
    <row r="1704" spans="2:3">
      <c r="B1704" t="str">
        <v>WS433-PIR-01|n/a|5\WS433-DIS</v>
      </c>
      <c r="C1704" t="str">
        <f t="shared" si="29"/>
        <v>WS433-PIR-01|n/a|5\WS433-DIS</v>
      </c>
    </row>
    <row r="1705" spans="2:3">
      <c r="B1705" t="str">
        <v/>
      </c>
      <c r="C1705" t="str">
        <f t="shared" si="29"/>
        <v/>
      </c>
    </row>
    <row r="1706" spans="2:3">
      <c r="B1706" t="str">
        <v/>
      </c>
      <c r="C1706" t="str">
        <f t="shared" si="29"/>
        <v/>
      </c>
    </row>
    <row r="1707" spans="2:3">
      <c r="B1707" t="str">
        <v/>
      </c>
      <c r="C1707" t="str">
        <f t="shared" si="29"/>
        <v/>
      </c>
    </row>
    <row r="1708" spans="2:3">
      <c r="B1708" t="str">
        <v/>
      </c>
      <c r="C1708" t="str">
        <f t="shared" si="29"/>
        <v/>
      </c>
    </row>
    <row r="1709" spans="2:3">
      <c r="B1709" t="str">
        <v/>
      </c>
      <c r="C1709" t="str">
        <f t="shared" si="29"/>
        <v/>
      </c>
    </row>
    <row r="1710" spans="2:3">
      <c r="B1710" t="str">
        <v/>
      </c>
      <c r="C1710" t="str">
        <f t="shared" si="29"/>
        <v/>
      </c>
    </row>
    <row r="1711" spans="2:3">
      <c r="B1711" t="str">
        <v/>
      </c>
      <c r="C1711" t="str">
        <f t="shared" si="29"/>
        <v/>
      </c>
    </row>
    <row r="1712" spans="2:3">
      <c r="B1712" t="str">
        <v/>
      </c>
      <c r="C1712" t="str">
        <f t="shared" si="29"/>
        <v/>
      </c>
    </row>
    <row r="1713" spans="2:3">
      <c r="B1713" t="str">
        <v/>
      </c>
      <c r="C1713" t="str">
        <f t="shared" si="29"/>
        <v/>
      </c>
    </row>
    <row r="1714" spans="2:3">
      <c r="B1714" t="str">
        <v/>
      </c>
      <c r="C1714" t="str">
        <f t="shared" si="29"/>
        <v/>
      </c>
    </row>
    <row r="1715" spans="2:3">
      <c r="B1715" t="str">
        <v/>
      </c>
      <c r="C1715" t="str">
        <f t="shared" si="29"/>
        <v/>
      </c>
    </row>
    <row r="1716" spans="2:3">
      <c r="B1716" t="str">
        <v/>
      </c>
      <c r="C1716" t="str">
        <f t="shared" si="29"/>
        <v/>
      </c>
    </row>
    <row r="1717" spans="2:3">
      <c r="B1717" t="str">
        <v/>
      </c>
      <c r="C1717" t="str">
        <f t="shared" si="29"/>
        <v/>
      </c>
    </row>
    <row r="1718" spans="2:3">
      <c r="B1718" t="str">
        <v/>
      </c>
      <c r="C1718" t="str">
        <f t="shared" si="29"/>
        <v/>
      </c>
    </row>
    <row r="1719" spans="2:3">
      <c r="B1719" t="str">
        <v/>
      </c>
      <c r="C1719" t="str">
        <f t="shared" si="29"/>
        <v/>
      </c>
    </row>
    <row r="1720" spans="2:3">
      <c r="B1720" t="str">
        <v/>
      </c>
      <c r="C1720" t="str">
        <f t="shared" si="29"/>
        <v/>
      </c>
    </row>
    <row r="1721" spans="2:3">
      <c r="B1721" t="str">
        <v/>
      </c>
      <c r="C1721" t="str">
        <f t="shared" si="29"/>
        <v/>
      </c>
    </row>
    <row r="1722" spans="2:3">
      <c r="B1722" t="str">
        <v/>
      </c>
      <c r="C1722" t="str">
        <f t="shared" si="29"/>
        <v/>
      </c>
    </row>
    <row r="1723" spans="2:3">
      <c r="B1723" t="str">
        <v/>
      </c>
      <c r="C1723" t="str">
        <f t="shared" si="29"/>
        <v/>
      </c>
    </row>
    <row r="1724" spans="2:3">
      <c r="B1724" t="str">
        <v/>
      </c>
      <c r="C1724" t="str">
        <f t="shared" si="29"/>
        <v/>
      </c>
    </row>
    <row r="1725" spans="2:3">
      <c r="B1725" t="str">
        <v/>
      </c>
      <c r="C1725" t="str">
        <f t="shared" si="29"/>
        <v/>
      </c>
    </row>
    <row r="1726" spans="2:3">
      <c r="B1726" t="str">
        <v/>
      </c>
      <c r="C1726" t="str">
        <f t="shared" si="29"/>
        <v/>
      </c>
    </row>
    <row r="1727" spans="2:3">
      <c r="B1727" t="str">
        <v/>
      </c>
      <c r="C1727" t="str">
        <f t="shared" si="29"/>
        <v/>
      </c>
    </row>
    <row r="1728" spans="2:3">
      <c r="B1728" t="str">
        <v/>
      </c>
      <c r="C1728" t="str">
        <f t="shared" si="29"/>
        <v/>
      </c>
    </row>
    <row r="1729" spans="2:3">
      <c r="B1729" t="str">
        <v/>
      </c>
      <c r="C1729" t="str">
        <f t="shared" si="29"/>
        <v/>
      </c>
    </row>
    <row r="1730" spans="2:3">
      <c r="B1730" t="str">
        <v/>
      </c>
      <c r="C1730" t="str">
        <f t="shared" si="29"/>
        <v/>
      </c>
    </row>
    <row r="1731" spans="2:3">
      <c r="B1731" t="str">
        <v/>
      </c>
      <c r="C1731" t="str">
        <f t="shared" si="29"/>
        <v/>
      </c>
    </row>
    <row r="1732" spans="2:3">
      <c r="B1732" t="str">
        <v/>
      </c>
      <c r="C1732" t="str">
        <f t="shared" si="29"/>
        <v/>
      </c>
    </row>
    <row r="1733" spans="2:3">
      <c r="B1733" t="str">
        <v/>
      </c>
      <c r="C1733" t="str">
        <f t="shared" ref="C1733:C1796" si="30">IFERROR(B1733,"")</f>
        <v/>
      </c>
    </row>
    <row r="1734" spans="2:3">
      <c r="B1734" t="str">
        <v/>
      </c>
      <c r="C1734" t="str">
        <f t="shared" si="30"/>
        <v/>
      </c>
    </row>
    <row r="1735" spans="2:3">
      <c r="B1735" t="str">
        <v/>
      </c>
      <c r="C1735" t="str">
        <f t="shared" si="30"/>
        <v/>
      </c>
    </row>
    <row r="1736" spans="2:3">
      <c r="B1736" t="str">
        <v/>
      </c>
      <c r="C1736" t="str">
        <f t="shared" si="30"/>
        <v/>
      </c>
    </row>
    <row r="1737" spans="2:3">
      <c r="B1737" t="str">
        <v/>
      </c>
      <c r="C1737" t="str">
        <f t="shared" si="30"/>
        <v/>
      </c>
    </row>
    <row r="1738" spans="2:3">
      <c r="B1738" t="str">
        <v/>
      </c>
      <c r="C1738" t="str">
        <f t="shared" si="30"/>
        <v/>
      </c>
    </row>
    <row r="1739" spans="2:3">
      <c r="B1739" t="str">
        <v/>
      </c>
      <c r="C1739" t="str">
        <f t="shared" si="30"/>
        <v/>
      </c>
    </row>
    <row r="1740" spans="2:3">
      <c r="B1740" t="str">
        <v/>
      </c>
      <c r="C1740" t="str">
        <f t="shared" si="30"/>
        <v/>
      </c>
    </row>
    <row r="1741" spans="2:3">
      <c r="B1741" t="str">
        <v/>
      </c>
      <c r="C1741" t="str">
        <f t="shared" si="30"/>
        <v/>
      </c>
    </row>
    <row r="1742" spans="2:3">
      <c r="B1742" t="str">
        <v/>
      </c>
      <c r="C1742" t="str">
        <f t="shared" si="30"/>
        <v/>
      </c>
    </row>
    <row r="1743" spans="2:3">
      <c r="B1743" t="str">
        <v/>
      </c>
      <c r="C1743" t="str">
        <f t="shared" si="30"/>
        <v/>
      </c>
    </row>
    <row r="1744" spans="2:3">
      <c r="B1744" t="str">
        <v/>
      </c>
      <c r="C1744" t="str">
        <f t="shared" si="30"/>
        <v/>
      </c>
    </row>
    <row r="1745" spans="2:3">
      <c r="B1745" t="str">
        <v/>
      </c>
      <c r="C1745" t="str">
        <f t="shared" si="30"/>
        <v/>
      </c>
    </row>
    <row r="1746" spans="2:3">
      <c r="B1746" t="str">
        <v/>
      </c>
      <c r="C1746" t="str">
        <f t="shared" si="30"/>
        <v/>
      </c>
    </row>
    <row r="1747" spans="2:3">
      <c r="B1747" t="str">
        <v/>
      </c>
      <c r="C1747" t="str">
        <f t="shared" si="30"/>
        <v/>
      </c>
    </row>
    <row r="1748" spans="2:3">
      <c r="B1748" t="str">
        <v/>
      </c>
      <c r="C1748" t="str">
        <f t="shared" si="30"/>
        <v/>
      </c>
    </row>
    <row r="1749" spans="2:3">
      <c r="B1749" t="str">
        <v/>
      </c>
      <c r="C1749" t="str">
        <f t="shared" si="30"/>
        <v/>
      </c>
    </row>
    <row r="1750" spans="2:3">
      <c r="B1750" t="str">
        <v/>
      </c>
      <c r="C1750" t="str">
        <f t="shared" si="30"/>
        <v/>
      </c>
    </row>
    <row r="1751" spans="2:3">
      <c r="B1751" t="str">
        <v/>
      </c>
      <c r="C1751" t="str">
        <f t="shared" si="30"/>
        <v/>
      </c>
    </row>
    <row r="1752" spans="2:3">
      <c r="B1752" t="str">
        <v/>
      </c>
      <c r="C1752" t="str">
        <f t="shared" si="30"/>
        <v/>
      </c>
    </row>
    <row r="1753" spans="2:3">
      <c r="B1753" t="str">
        <v/>
      </c>
      <c r="C1753" t="str">
        <f t="shared" si="30"/>
        <v/>
      </c>
    </row>
    <row r="1754" spans="2:3">
      <c r="B1754" t="str">
        <v/>
      </c>
      <c r="C1754" t="str">
        <f t="shared" si="30"/>
        <v/>
      </c>
    </row>
    <row r="1755" spans="2:3">
      <c r="B1755" t="str">
        <v/>
      </c>
      <c r="C1755" t="str">
        <f t="shared" si="30"/>
        <v/>
      </c>
    </row>
    <row r="1756" spans="2:3">
      <c r="B1756" t="str">
        <v/>
      </c>
      <c r="C1756" t="str">
        <f t="shared" si="30"/>
        <v/>
      </c>
    </row>
    <row r="1757" spans="2:3">
      <c r="B1757" t="str">
        <v/>
      </c>
      <c r="C1757" t="str">
        <f t="shared" si="30"/>
        <v/>
      </c>
    </row>
    <row r="1758" spans="2:3">
      <c r="B1758" t="str">
        <v/>
      </c>
      <c r="C1758" t="str">
        <f t="shared" si="30"/>
        <v/>
      </c>
    </row>
    <row r="1759" spans="2:3">
      <c r="B1759" t="str">
        <v/>
      </c>
      <c r="C1759" t="str">
        <f t="shared" si="30"/>
        <v/>
      </c>
    </row>
    <row r="1760" spans="2:3">
      <c r="B1760" t="str">
        <v/>
      </c>
      <c r="C1760" t="str">
        <f t="shared" si="30"/>
        <v/>
      </c>
    </row>
    <row r="1761" spans="2:3">
      <c r="B1761" t="str">
        <v/>
      </c>
      <c r="C1761" t="str">
        <f t="shared" si="30"/>
        <v/>
      </c>
    </row>
    <row r="1762" spans="2:3">
      <c r="B1762" t="str">
        <v/>
      </c>
      <c r="C1762" t="str">
        <f t="shared" si="30"/>
        <v/>
      </c>
    </row>
    <row r="1763" spans="2:3">
      <c r="B1763" t="str">
        <v/>
      </c>
      <c r="C1763" t="str">
        <f t="shared" si="30"/>
        <v/>
      </c>
    </row>
    <row r="1764" spans="2:3">
      <c r="B1764" t="str">
        <v/>
      </c>
      <c r="C1764" t="str">
        <f t="shared" si="30"/>
        <v/>
      </c>
    </row>
    <row r="1765" spans="2:3">
      <c r="B1765" t="str">
        <v/>
      </c>
      <c r="C1765" t="str">
        <f t="shared" si="30"/>
        <v/>
      </c>
    </row>
    <row r="1766" spans="2:3">
      <c r="B1766" t="str">
        <v/>
      </c>
      <c r="C1766" t="str">
        <f t="shared" si="30"/>
        <v/>
      </c>
    </row>
    <row r="1767" spans="2:3">
      <c r="B1767" t="str">
        <v/>
      </c>
      <c r="C1767" t="str">
        <f t="shared" si="30"/>
        <v/>
      </c>
    </row>
    <row r="1768" spans="2:3">
      <c r="B1768" t="str">
        <v/>
      </c>
      <c r="C1768" t="str">
        <f t="shared" si="30"/>
        <v/>
      </c>
    </row>
    <row r="1769" spans="2:3">
      <c r="B1769" t="str">
        <v/>
      </c>
      <c r="C1769" t="str">
        <f t="shared" si="30"/>
        <v/>
      </c>
    </row>
    <row r="1770" spans="2:3">
      <c r="B1770" t="str">
        <v/>
      </c>
      <c r="C1770" t="str">
        <f t="shared" si="30"/>
        <v/>
      </c>
    </row>
    <row r="1771" spans="2:3">
      <c r="B1771" t="str">
        <v/>
      </c>
      <c r="C1771" t="str">
        <f t="shared" si="30"/>
        <v/>
      </c>
    </row>
    <row r="1772" spans="2:3">
      <c r="B1772" t="str">
        <v/>
      </c>
      <c r="C1772" t="str">
        <f t="shared" si="30"/>
        <v/>
      </c>
    </row>
    <row r="1773" spans="2:3">
      <c r="B1773" t="str">
        <v/>
      </c>
      <c r="C1773" t="str">
        <f t="shared" si="30"/>
        <v/>
      </c>
    </row>
    <row r="1774" spans="2:3">
      <c r="B1774" t="str">
        <v/>
      </c>
      <c r="C1774" t="str">
        <f t="shared" si="30"/>
        <v/>
      </c>
    </row>
    <row r="1775" spans="2:3">
      <c r="B1775" t="str">
        <v/>
      </c>
      <c r="C1775" t="str">
        <f t="shared" si="30"/>
        <v/>
      </c>
    </row>
    <row r="1776" spans="2:3">
      <c r="B1776" t="str">
        <v/>
      </c>
      <c r="C1776" t="str">
        <f t="shared" si="30"/>
        <v/>
      </c>
    </row>
    <row r="1777" spans="2:3">
      <c r="B1777" t="str">
        <v/>
      </c>
      <c r="C1777" t="str">
        <f t="shared" si="30"/>
        <v/>
      </c>
    </row>
    <row r="1778" spans="2:3">
      <c r="B1778" t="str">
        <v/>
      </c>
      <c r="C1778" t="str">
        <f t="shared" si="30"/>
        <v/>
      </c>
    </row>
    <row r="1779" spans="2:3">
      <c r="B1779" t="str">
        <v/>
      </c>
      <c r="C1779" t="str">
        <f t="shared" si="30"/>
        <v/>
      </c>
    </row>
    <row r="1780" spans="2:3">
      <c r="B1780" t="str">
        <v/>
      </c>
      <c r="C1780" t="str">
        <f t="shared" si="30"/>
        <v/>
      </c>
    </row>
    <row r="1781" spans="2:3">
      <c r="B1781" t="str">
        <v/>
      </c>
      <c r="C1781" t="str">
        <f t="shared" si="30"/>
        <v/>
      </c>
    </row>
    <row r="1782" spans="2:3">
      <c r="B1782" t="str">
        <v/>
      </c>
      <c r="C1782" t="str">
        <f t="shared" si="30"/>
        <v/>
      </c>
    </row>
    <row r="1783" spans="2:3">
      <c r="B1783" t="str">
        <v/>
      </c>
      <c r="C1783" t="str">
        <f t="shared" si="30"/>
        <v/>
      </c>
    </row>
    <row r="1784" spans="2:3">
      <c r="B1784" t="str">
        <v/>
      </c>
      <c r="C1784" t="str">
        <f t="shared" si="30"/>
        <v/>
      </c>
    </row>
    <row r="1785" spans="2:3">
      <c r="B1785" t="str">
        <v/>
      </c>
      <c r="C1785" t="str">
        <f t="shared" si="30"/>
        <v/>
      </c>
    </row>
    <row r="1786" spans="2:3">
      <c r="B1786" t="str">
        <v/>
      </c>
      <c r="C1786" t="str">
        <f t="shared" si="30"/>
        <v/>
      </c>
    </row>
    <row r="1787" spans="2:3">
      <c r="B1787" t="str">
        <v/>
      </c>
      <c r="C1787" t="str">
        <f t="shared" si="30"/>
        <v/>
      </c>
    </row>
    <row r="1788" spans="2:3">
      <c r="B1788" t="str">
        <v/>
      </c>
      <c r="C1788" t="str">
        <f t="shared" si="30"/>
        <v/>
      </c>
    </row>
    <row r="1789" spans="2:3">
      <c r="B1789" t="str">
        <v/>
      </c>
      <c r="C1789" t="str">
        <f t="shared" si="30"/>
        <v/>
      </c>
    </row>
    <row r="1790" spans="2:3">
      <c r="B1790" t="str">
        <v/>
      </c>
      <c r="C1790" t="str">
        <f t="shared" si="30"/>
        <v/>
      </c>
    </row>
    <row r="1791" spans="2:3">
      <c r="B1791" t="str">
        <v/>
      </c>
      <c r="C1791" t="str">
        <f t="shared" si="30"/>
        <v/>
      </c>
    </row>
    <row r="1792" spans="2:3">
      <c r="B1792" t="str">
        <v/>
      </c>
      <c r="C1792" t="str">
        <f t="shared" si="30"/>
        <v/>
      </c>
    </row>
    <row r="1793" spans="2:3">
      <c r="B1793" t="str">
        <v/>
      </c>
      <c r="C1793" t="str">
        <f t="shared" si="30"/>
        <v/>
      </c>
    </row>
    <row r="1794" spans="2:3">
      <c r="B1794" t="str">
        <v/>
      </c>
      <c r="C1794" t="str">
        <f t="shared" si="30"/>
        <v/>
      </c>
    </row>
    <row r="1795" spans="2:3">
      <c r="B1795" t="str">
        <v/>
      </c>
      <c r="C1795" t="str">
        <f t="shared" si="30"/>
        <v/>
      </c>
    </row>
    <row r="1796" spans="2:3">
      <c r="B1796" t="str">
        <v/>
      </c>
      <c r="C1796" t="str">
        <f t="shared" si="30"/>
        <v/>
      </c>
    </row>
    <row r="1797" spans="2:3">
      <c r="B1797" t="str">
        <v>MBRTU-ATH-15-250|NA|7\MBRTU-ATH</v>
      </c>
      <c r="C1797" t="str">
        <f t="shared" ref="C1797:C1860" si="31">IFERROR(B1797,"")</f>
        <v>MBRTU-ATH-15-250|NA|7\MBRTU-ATH</v>
      </c>
    </row>
    <row r="1798" spans="2:3">
      <c r="B1798" t="str">
        <v/>
      </c>
      <c r="C1798" t="str">
        <f t="shared" si="31"/>
        <v/>
      </c>
    </row>
    <row r="1799" spans="2:3">
      <c r="B1799" t="str">
        <v/>
      </c>
      <c r="C1799" t="str">
        <f t="shared" si="31"/>
        <v/>
      </c>
    </row>
    <row r="1800" spans="2:3">
      <c r="B1800" t="str">
        <v/>
      </c>
      <c r="C1800" t="str">
        <f t="shared" si="31"/>
        <v/>
      </c>
    </row>
    <row r="1801" spans="2:3">
      <c r="B1801" t="str">
        <v/>
      </c>
      <c r="C1801" t="str">
        <f t="shared" si="31"/>
        <v/>
      </c>
    </row>
    <row r="1802" spans="2:3">
      <c r="B1802" t="str">
        <v/>
      </c>
      <c r="C1802" t="str">
        <f t="shared" si="31"/>
        <v/>
      </c>
    </row>
    <row r="1803" spans="2:3">
      <c r="B1803" t="str">
        <v/>
      </c>
      <c r="C1803" t="str">
        <f t="shared" si="31"/>
        <v/>
      </c>
    </row>
    <row r="1804" spans="2:3">
      <c r="B1804" t="str">
        <v/>
      </c>
      <c r="C1804" t="str">
        <f t="shared" si="31"/>
        <v/>
      </c>
    </row>
    <row r="1805" spans="2:3">
      <c r="B1805" t="str">
        <v/>
      </c>
      <c r="C1805" t="str">
        <f t="shared" si="31"/>
        <v/>
      </c>
    </row>
    <row r="1806" spans="2:3">
      <c r="B1806" t="str">
        <v/>
      </c>
      <c r="C1806" t="str">
        <f t="shared" si="31"/>
        <v/>
      </c>
    </row>
    <row r="1807" spans="2:3">
      <c r="B1807" t="str">
        <v/>
      </c>
      <c r="C1807" t="str">
        <f t="shared" si="31"/>
        <v/>
      </c>
    </row>
    <row r="1808" spans="2:3">
      <c r="B1808" t="str">
        <v>STHC-ISG02DB-WS433-CL-04|2|8\MBRTU-STHC</v>
      </c>
      <c r="C1808" t="str">
        <f t="shared" si="31"/>
        <v>STHC-ISG02DB-WS433-CL-04|2|8\MBRTU-STHC</v>
      </c>
    </row>
    <row r="1809" spans="2:3">
      <c r="B1809" t="str">
        <v/>
      </c>
      <c r="C1809" t="str">
        <f t="shared" si="31"/>
        <v/>
      </c>
    </row>
    <row r="1810" spans="2:3">
      <c r="B1810" t="str">
        <v/>
      </c>
      <c r="C1810" t="str">
        <f t="shared" si="31"/>
        <v/>
      </c>
    </row>
    <row r="1811" spans="2:3">
      <c r="B1811" t="str">
        <v/>
      </c>
      <c r="C1811" t="str">
        <f t="shared" si="31"/>
        <v/>
      </c>
    </row>
    <row r="1812" spans="2:3">
      <c r="B1812" t="str">
        <v/>
      </c>
      <c r="C1812" t="str">
        <f t="shared" si="31"/>
        <v/>
      </c>
    </row>
    <row r="1813" spans="2:3">
      <c r="B1813" t="str">
        <v/>
      </c>
      <c r="C1813" t="str">
        <f t="shared" si="31"/>
        <v/>
      </c>
    </row>
    <row r="1814" spans="2:3">
      <c r="B1814" t="str">
        <v/>
      </c>
      <c r="C1814" t="str">
        <f t="shared" si="31"/>
        <v/>
      </c>
    </row>
    <row r="1815" spans="2:3">
      <c r="B1815" t="str">
        <v/>
      </c>
      <c r="C1815" t="str">
        <f t="shared" si="31"/>
        <v/>
      </c>
    </row>
    <row r="1816" spans="2:3">
      <c r="B1816" t="str">
        <v/>
      </c>
      <c r="C1816" t="str">
        <f t="shared" si="31"/>
        <v/>
      </c>
    </row>
    <row r="1817" spans="2:3">
      <c r="B1817" t="str">
        <v/>
      </c>
      <c r="C1817" t="str">
        <f t="shared" si="31"/>
        <v/>
      </c>
    </row>
    <row r="1818" spans="2:3">
      <c r="B1818" t="str">
        <v/>
      </c>
      <c r="C1818" t="str">
        <f t="shared" si="31"/>
        <v/>
      </c>
    </row>
    <row r="1819" spans="2:3">
      <c r="B1819" t="str">
        <v/>
      </c>
      <c r="C1819" t="str">
        <f t="shared" si="31"/>
        <v/>
      </c>
    </row>
    <row r="1820" spans="2:3">
      <c r="B1820" t="str">
        <v/>
      </c>
      <c r="C1820" t="str">
        <f t="shared" si="31"/>
        <v/>
      </c>
    </row>
    <row r="1821" spans="2:3">
      <c r="B1821" t="str">
        <v/>
      </c>
      <c r="C1821" t="str">
        <f t="shared" si="31"/>
        <v/>
      </c>
    </row>
    <row r="1822" spans="2:3">
      <c r="B1822" t="str">
        <v/>
      </c>
      <c r="C1822" t="str">
        <f t="shared" si="31"/>
        <v/>
      </c>
    </row>
    <row r="1823" spans="2:3">
      <c r="B1823" t="str">
        <v/>
      </c>
      <c r="C1823" t="str">
        <f t="shared" si="31"/>
        <v/>
      </c>
    </row>
    <row r="1824" spans="2:3">
      <c r="B1824" t="str">
        <v/>
      </c>
      <c r="C1824" t="str">
        <f t="shared" si="31"/>
        <v/>
      </c>
    </row>
    <row r="1825" spans="2:3">
      <c r="B1825" t="str">
        <v/>
      </c>
      <c r="C1825" t="str">
        <f t="shared" si="31"/>
        <v/>
      </c>
    </row>
    <row r="1826" spans="2:3">
      <c r="B1826" t="str">
        <v/>
      </c>
      <c r="C1826" t="str">
        <f t="shared" si="31"/>
        <v/>
      </c>
    </row>
    <row r="1827" spans="2:3">
      <c r="B1827" t="str">
        <v/>
      </c>
      <c r="C1827" t="str">
        <f t="shared" si="31"/>
        <v/>
      </c>
    </row>
    <row r="1828" spans="2:3">
      <c r="B1828" t="str">
        <v/>
      </c>
      <c r="C1828" t="str">
        <f t="shared" si="31"/>
        <v/>
      </c>
    </row>
    <row r="1829" spans="2:3">
      <c r="B1829" t="str">
        <v/>
      </c>
      <c r="C1829" t="str">
        <f t="shared" si="31"/>
        <v/>
      </c>
    </row>
    <row r="1830" spans="2:3">
      <c r="B1830" t="str">
        <v/>
      </c>
      <c r="C1830" t="str">
        <f t="shared" si="31"/>
        <v/>
      </c>
    </row>
    <row r="1831" spans="2:3">
      <c r="B1831" t="str">
        <v/>
      </c>
      <c r="C1831" t="str">
        <f t="shared" si="31"/>
        <v/>
      </c>
    </row>
    <row r="1832" spans="2:3">
      <c r="B1832" t="str">
        <v/>
      </c>
      <c r="C1832" t="str">
        <f t="shared" si="31"/>
        <v/>
      </c>
    </row>
    <row r="1833" spans="2:3">
      <c r="B1833" t="str">
        <v/>
      </c>
      <c r="C1833" t="str">
        <f t="shared" si="31"/>
        <v/>
      </c>
    </row>
    <row r="1834" spans="2:3">
      <c r="B1834" t="str">
        <v/>
      </c>
      <c r="C1834" t="str">
        <f t="shared" si="31"/>
        <v/>
      </c>
    </row>
    <row r="1835" spans="2:3">
      <c r="B1835" t="str">
        <v/>
      </c>
      <c r="C1835" t="str">
        <f t="shared" si="31"/>
        <v/>
      </c>
    </row>
    <row r="1836" spans="2:3">
      <c r="B1836" t="str">
        <v/>
      </c>
      <c r="C1836" t="str">
        <f t="shared" si="31"/>
        <v/>
      </c>
    </row>
    <row r="1837" spans="2:3">
      <c r="B1837" t="str">
        <v/>
      </c>
      <c r="C1837" t="str">
        <f t="shared" si="31"/>
        <v/>
      </c>
    </row>
    <row r="1838" spans="2:3">
      <c r="B1838" t="str">
        <v/>
      </c>
      <c r="C1838" t="str">
        <f t="shared" si="31"/>
        <v/>
      </c>
    </row>
    <row r="1839" spans="2:3">
      <c r="B1839" t="str">
        <v/>
      </c>
      <c r="C1839" t="str">
        <f t="shared" si="31"/>
        <v/>
      </c>
    </row>
    <row r="1840" spans="2:3">
      <c r="B1840" t="str">
        <v/>
      </c>
      <c r="C1840" t="str">
        <f t="shared" si="31"/>
        <v/>
      </c>
    </row>
    <row r="1841" spans="2:3">
      <c r="B1841" t="str">
        <v/>
      </c>
      <c r="C1841" t="str">
        <f t="shared" si="31"/>
        <v/>
      </c>
    </row>
    <row r="1842" spans="2:3">
      <c r="B1842" t="str">
        <v/>
      </c>
      <c r="C1842" t="str">
        <f t="shared" si="31"/>
        <v/>
      </c>
    </row>
    <row r="1843" spans="2:3">
      <c r="B1843" t="str">
        <v/>
      </c>
      <c r="C1843" t="str">
        <f t="shared" si="31"/>
        <v/>
      </c>
    </row>
    <row r="1844" spans="2:3">
      <c r="B1844" t="str">
        <v/>
      </c>
      <c r="C1844" t="str">
        <f t="shared" si="31"/>
        <v/>
      </c>
    </row>
    <row r="1845" spans="2:3">
      <c r="B1845" t="str">
        <v/>
      </c>
      <c r="C1845" t="str">
        <f t="shared" si="31"/>
        <v/>
      </c>
    </row>
    <row r="1846" spans="2:3">
      <c r="B1846" t="str">
        <v/>
      </c>
      <c r="C1846" t="str">
        <f t="shared" si="31"/>
        <v/>
      </c>
    </row>
    <row r="1847" spans="2:3">
      <c r="B1847" t="str">
        <v/>
      </c>
      <c r="C1847" t="str">
        <f t="shared" si="31"/>
        <v/>
      </c>
    </row>
    <row r="1848" spans="2:3">
      <c r="B1848" t="str">
        <v/>
      </c>
      <c r="C1848" t="str">
        <f t="shared" si="31"/>
        <v/>
      </c>
    </row>
    <row r="1849" spans="2:3">
      <c r="B1849" t="str">
        <v/>
      </c>
      <c r="C1849" t="str">
        <f t="shared" si="31"/>
        <v/>
      </c>
    </row>
    <row r="1850" spans="2:3">
      <c r="B1850" t="str">
        <v/>
      </c>
      <c r="C1850" t="str">
        <f t="shared" si="31"/>
        <v/>
      </c>
    </row>
    <row r="1851" spans="2:3">
      <c r="B1851" t="str">
        <v/>
      </c>
      <c r="C1851" t="str">
        <f t="shared" si="31"/>
        <v/>
      </c>
    </row>
    <row r="1852" spans="2:3">
      <c r="B1852" t="str">
        <v/>
      </c>
      <c r="C1852" t="str">
        <f t="shared" si="31"/>
        <v/>
      </c>
    </row>
    <row r="1853" spans="2:3">
      <c r="B1853" t="str">
        <v/>
      </c>
      <c r="C1853" t="str">
        <f t="shared" si="31"/>
        <v/>
      </c>
    </row>
    <row r="1854" spans="2:3">
      <c r="B1854" t="str">
        <v/>
      </c>
      <c r="C1854" t="str">
        <f t="shared" si="31"/>
        <v/>
      </c>
    </row>
    <row r="1855" spans="2:3">
      <c r="B1855" t="str">
        <v/>
      </c>
      <c r="C1855" t="str">
        <f t="shared" si="31"/>
        <v/>
      </c>
    </row>
    <row r="1856" spans="2:3">
      <c r="B1856" t="str">
        <v/>
      </c>
      <c r="C1856" t="str">
        <f t="shared" si="31"/>
        <v/>
      </c>
    </row>
    <row r="1857" spans="2:3">
      <c r="B1857" t="str">
        <v/>
      </c>
      <c r="C1857" t="str">
        <f t="shared" si="31"/>
        <v/>
      </c>
    </row>
    <row r="1858" spans="2:3">
      <c r="B1858" t="str">
        <v/>
      </c>
      <c r="C1858" t="str">
        <f t="shared" si="31"/>
        <v/>
      </c>
    </row>
    <row r="1859" spans="2:3">
      <c r="B1859" t="str">
        <v/>
      </c>
      <c r="C1859" t="str">
        <f t="shared" si="31"/>
        <v/>
      </c>
    </row>
    <row r="1860" spans="2:3">
      <c r="B1860" t="str">
        <v/>
      </c>
      <c r="C1860" t="str">
        <f t="shared" si="31"/>
        <v/>
      </c>
    </row>
    <row r="1861" spans="2:3">
      <c r="B1861" t="str">
        <v/>
      </c>
      <c r="C1861" t="str">
        <f t="shared" ref="C1861:C1924" si="32">IFERROR(B1861,"")</f>
        <v/>
      </c>
    </row>
    <row r="1862" spans="2:3">
      <c r="B1862" t="str">
        <v/>
      </c>
      <c r="C1862" t="str">
        <f t="shared" si="32"/>
        <v/>
      </c>
    </row>
    <row r="1863" spans="2:3">
      <c r="B1863" t="str">
        <v/>
      </c>
      <c r="C1863" t="str">
        <f t="shared" si="32"/>
        <v/>
      </c>
    </row>
    <row r="1864" spans="2:3">
      <c r="B1864" t="str">
        <v/>
      </c>
      <c r="C1864" t="str">
        <f t="shared" si="32"/>
        <v/>
      </c>
    </row>
    <row r="1865" spans="2:3">
      <c r="B1865" t="str">
        <v/>
      </c>
      <c r="C1865" t="str">
        <f t="shared" si="32"/>
        <v/>
      </c>
    </row>
    <row r="1866" spans="2:3">
      <c r="B1866" t="str">
        <v/>
      </c>
      <c r="C1866" t="str">
        <f t="shared" si="32"/>
        <v/>
      </c>
    </row>
    <row r="1867" spans="2:3">
      <c r="B1867" t="str">
        <v/>
      </c>
      <c r="C1867" t="str">
        <f t="shared" si="32"/>
        <v/>
      </c>
    </row>
    <row r="1868" spans="2:3">
      <c r="B1868" t="str">
        <v/>
      </c>
      <c r="C1868" t="str">
        <f t="shared" si="32"/>
        <v/>
      </c>
    </row>
    <row r="1869" spans="2:3">
      <c r="B1869" t="str">
        <v/>
      </c>
      <c r="C1869" t="str">
        <f t="shared" si="32"/>
        <v/>
      </c>
    </row>
    <row r="1870" spans="2:3">
      <c r="B1870" t="str">
        <v/>
      </c>
      <c r="C1870" t="str">
        <f t="shared" si="32"/>
        <v/>
      </c>
    </row>
    <row r="1871" spans="2:3">
      <c r="B1871" t="str">
        <v/>
      </c>
      <c r="C1871" t="str">
        <f t="shared" si="32"/>
        <v/>
      </c>
    </row>
    <row r="1872" spans="2:3">
      <c r="B1872" t="str">
        <v/>
      </c>
      <c r="C1872" t="str">
        <f t="shared" si="32"/>
        <v/>
      </c>
    </row>
    <row r="1873" spans="2:3">
      <c r="B1873" t="str">
        <v/>
      </c>
      <c r="C1873" t="str">
        <f t="shared" si="32"/>
        <v/>
      </c>
    </row>
    <row r="1874" spans="2:3">
      <c r="B1874" t="str">
        <v/>
      </c>
      <c r="C1874" t="str">
        <f t="shared" si="32"/>
        <v/>
      </c>
    </row>
    <row r="1875" spans="2:3">
      <c r="B1875" t="str">
        <v/>
      </c>
      <c r="C1875" t="str">
        <f t="shared" si="32"/>
        <v/>
      </c>
    </row>
    <row r="1876" spans="2:3">
      <c r="B1876" t="str">
        <v/>
      </c>
      <c r="C1876" t="str">
        <f t="shared" si="32"/>
        <v/>
      </c>
    </row>
    <row r="1877" spans="2:3">
      <c r="B1877" t="str">
        <v/>
      </c>
      <c r="C1877" t="str">
        <f t="shared" si="32"/>
        <v/>
      </c>
    </row>
    <row r="1878" spans="2:3">
      <c r="B1878" t="str">
        <v/>
      </c>
      <c r="C1878" t="str">
        <f t="shared" si="32"/>
        <v/>
      </c>
    </row>
    <row r="1879" spans="2:3">
      <c r="B1879" t="str">
        <v/>
      </c>
      <c r="C1879" t="str">
        <f t="shared" si="32"/>
        <v/>
      </c>
    </row>
    <row r="1880" spans="2:3">
      <c r="B1880" t="str">
        <v/>
      </c>
      <c r="C1880" t="str">
        <f t="shared" si="32"/>
        <v/>
      </c>
    </row>
    <row r="1881" spans="2:3">
      <c r="B1881" t="str">
        <v/>
      </c>
      <c r="C1881" t="str">
        <f t="shared" si="32"/>
        <v/>
      </c>
    </row>
    <row r="1882" spans="2:3">
      <c r="B1882" t="str">
        <v/>
      </c>
      <c r="C1882" t="str">
        <f t="shared" si="32"/>
        <v/>
      </c>
    </row>
    <row r="1883" spans="2:3">
      <c r="B1883" t="str">
        <v/>
      </c>
      <c r="C1883" t="str">
        <f t="shared" si="32"/>
        <v/>
      </c>
    </row>
    <row r="1884" spans="2:3">
      <c r="B1884" t="str">
        <v/>
      </c>
      <c r="C1884" t="str">
        <f t="shared" si="32"/>
        <v/>
      </c>
    </row>
    <row r="1885" spans="2:3">
      <c r="B1885" t="str">
        <v/>
      </c>
      <c r="C1885" t="str">
        <f t="shared" si="32"/>
        <v/>
      </c>
    </row>
    <row r="1886" spans="2:3">
      <c r="B1886" t="str">
        <v/>
      </c>
      <c r="C1886" t="str">
        <f t="shared" si="32"/>
        <v/>
      </c>
    </row>
    <row r="1887" spans="2:3">
      <c r="B1887" t="str">
        <v/>
      </c>
      <c r="C1887" t="str">
        <f t="shared" si="32"/>
        <v/>
      </c>
    </row>
    <row r="1888" spans="2:3">
      <c r="B1888" t="str">
        <v/>
      </c>
      <c r="C1888" t="str">
        <f t="shared" si="32"/>
        <v/>
      </c>
    </row>
    <row r="1889" spans="2:3">
      <c r="B1889" t="str">
        <v/>
      </c>
      <c r="C1889" t="str">
        <f t="shared" si="32"/>
        <v/>
      </c>
    </row>
    <row r="1890" spans="2:3">
      <c r="B1890" t="str">
        <v/>
      </c>
      <c r="C1890" t="str">
        <f t="shared" si="32"/>
        <v/>
      </c>
    </row>
    <row r="1891" spans="2:3">
      <c r="B1891" t="str">
        <v/>
      </c>
      <c r="C1891" t="str">
        <f t="shared" si="32"/>
        <v/>
      </c>
    </row>
    <row r="1892" spans="2:3">
      <c r="B1892" t="str">
        <v/>
      </c>
      <c r="C1892" t="str">
        <f t="shared" si="32"/>
        <v/>
      </c>
    </row>
    <row r="1893" spans="2:3">
      <c r="B1893" t="str">
        <v/>
      </c>
      <c r="C1893" t="str">
        <f t="shared" si="32"/>
        <v/>
      </c>
    </row>
    <row r="1894" spans="2:3">
      <c r="B1894" t="str">
        <v/>
      </c>
      <c r="C1894" t="str">
        <f t="shared" si="32"/>
        <v/>
      </c>
    </row>
    <row r="1895" spans="2:3">
      <c r="B1895" t="str">
        <v/>
      </c>
      <c r="C1895" t="str">
        <f t="shared" si="32"/>
        <v/>
      </c>
    </row>
    <row r="1896" spans="2:3">
      <c r="B1896" t="str">
        <v/>
      </c>
      <c r="C1896" t="str">
        <f t="shared" si="32"/>
        <v/>
      </c>
    </row>
    <row r="1897" spans="2:3">
      <c r="B1897" t="str">
        <v/>
      </c>
      <c r="C1897" t="str">
        <f t="shared" si="32"/>
        <v/>
      </c>
    </row>
    <row r="1898" spans="2:3">
      <c r="B1898" t="str">
        <v/>
      </c>
      <c r="C1898" t="str">
        <f t="shared" si="32"/>
        <v/>
      </c>
    </row>
    <row r="1899" spans="2:3">
      <c r="B1899" t="str">
        <v/>
      </c>
      <c r="C1899" t="str">
        <f t="shared" si="32"/>
        <v/>
      </c>
    </row>
    <row r="1900" spans="2:3">
      <c r="B1900" t="str">
        <v/>
      </c>
      <c r="C1900" t="str">
        <f t="shared" si="32"/>
        <v/>
      </c>
    </row>
    <row r="1901" spans="2:3">
      <c r="B1901" t="str">
        <v/>
      </c>
      <c r="C1901" t="str">
        <f t="shared" si="32"/>
        <v/>
      </c>
    </row>
    <row r="1902" spans="2:3">
      <c r="B1902" t="str">
        <v/>
      </c>
      <c r="C1902" t="str">
        <f t="shared" si="32"/>
        <v/>
      </c>
    </row>
    <row r="1903" spans="2:3">
      <c r="B1903" t="str">
        <v/>
      </c>
      <c r="C1903" t="str">
        <f t="shared" si="32"/>
        <v/>
      </c>
    </row>
    <row r="1904" spans="2:3">
      <c r="B1904" t="str">
        <v/>
      </c>
      <c r="C1904" t="str">
        <f t="shared" si="32"/>
        <v/>
      </c>
    </row>
    <row r="1905" spans="2:3">
      <c r="B1905" t="str">
        <v/>
      </c>
      <c r="C1905" t="str">
        <f t="shared" si="32"/>
        <v/>
      </c>
    </row>
    <row r="1906" spans="2:3">
      <c r="B1906" t="str">
        <v/>
      </c>
      <c r="C1906" t="str">
        <f t="shared" si="32"/>
        <v/>
      </c>
    </row>
    <row r="1907" spans="2:3">
      <c r="B1907" t="str">
        <v/>
      </c>
      <c r="C1907" t="str">
        <f t="shared" si="32"/>
        <v/>
      </c>
    </row>
    <row r="1908" spans="2:3">
      <c r="B1908" t="str">
        <v/>
      </c>
      <c r="C1908" t="str">
        <f t="shared" si="32"/>
        <v/>
      </c>
    </row>
    <row r="1909" spans="2:3">
      <c r="B1909" t="str">
        <v/>
      </c>
      <c r="C1909" t="str">
        <f t="shared" si="32"/>
        <v/>
      </c>
    </row>
    <row r="1910" spans="2:3">
      <c r="B1910" t="str">
        <v/>
      </c>
      <c r="C1910" t="str">
        <f t="shared" si="32"/>
        <v/>
      </c>
    </row>
    <row r="1911" spans="2:3">
      <c r="B1911" t="str">
        <v/>
      </c>
      <c r="C1911" t="str">
        <f t="shared" si="32"/>
        <v/>
      </c>
    </row>
    <row r="1912" spans="2:3">
      <c r="B1912" t="str">
        <v/>
      </c>
      <c r="C1912" t="str">
        <f t="shared" si="32"/>
        <v/>
      </c>
    </row>
    <row r="1913" spans="2:3">
      <c r="B1913" t="str">
        <v/>
      </c>
      <c r="C1913" t="str">
        <f t="shared" si="32"/>
        <v/>
      </c>
    </row>
    <row r="1914" spans="2:3">
      <c r="B1914" t="str">
        <v/>
      </c>
      <c r="C1914" t="str">
        <f t="shared" si="32"/>
        <v/>
      </c>
    </row>
    <row r="1915" spans="2:3">
      <c r="B1915" t="str">
        <v/>
      </c>
      <c r="C1915" t="str">
        <f t="shared" si="32"/>
        <v/>
      </c>
    </row>
    <row r="1916" spans="2:3">
      <c r="B1916" t="str">
        <v/>
      </c>
      <c r="C1916" t="str">
        <f t="shared" si="32"/>
        <v/>
      </c>
    </row>
    <row r="1917" spans="2:3">
      <c r="B1917" t="str">
        <v/>
      </c>
      <c r="C1917" t="str">
        <f t="shared" si="32"/>
        <v/>
      </c>
    </row>
    <row r="1918" spans="2:3">
      <c r="B1918" t="str">
        <v/>
      </c>
      <c r="C1918" t="str">
        <f t="shared" si="32"/>
        <v/>
      </c>
    </row>
    <row r="1919" spans="2:3">
      <c r="B1919" t="str">
        <v/>
      </c>
      <c r="C1919" t="str">
        <f t="shared" si="32"/>
        <v/>
      </c>
    </row>
    <row r="1920" spans="2:3">
      <c r="B1920" t="str">
        <v/>
      </c>
      <c r="C1920" t="str">
        <f t="shared" si="32"/>
        <v/>
      </c>
    </row>
    <row r="1921" spans="2:3">
      <c r="B1921" t="str">
        <v/>
      </c>
      <c r="C1921" t="str">
        <f t="shared" si="32"/>
        <v/>
      </c>
    </row>
    <row r="1922" spans="2:3">
      <c r="B1922" t="str">
        <v/>
      </c>
      <c r="C1922" t="str">
        <f t="shared" si="32"/>
        <v/>
      </c>
    </row>
    <row r="1923" spans="2:3">
      <c r="B1923" t="str">
        <v/>
      </c>
      <c r="C1923" t="str">
        <f t="shared" si="32"/>
        <v/>
      </c>
    </row>
    <row r="1924" spans="2:3">
      <c r="B1924" t="str">
        <v/>
      </c>
      <c r="C1924" t="str">
        <f t="shared" si="32"/>
        <v/>
      </c>
    </row>
    <row r="1925" spans="2:3">
      <c r="B1925" t="str">
        <v/>
      </c>
      <c r="C1925" t="str">
        <f t="shared" ref="C1925:C1988" si="33">IFERROR(B1925,"")</f>
        <v/>
      </c>
    </row>
    <row r="1926" spans="2:3">
      <c r="B1926" t="str">
        <v/>
      </c>
      <c r="C1926" t="str">
        <f t="shared" si="33"/>
        <v/>
      </c>
    </row>
    <row r="1927" spans="2:3">
      <c r="B1927" t="str">
        <v/>
      </c>
      <c r="C1927" t="str">
        <f t="shared" si="33"/>
        <v/>
      </c>
    </row>
    <row r="1928" spans="2:3">
      <c r="B1928" t="str">
        <v/>
      </c>
      <c r="C1928" t="str">
        <f t="shared" si="33"/>
        <v/>
      </c>
    </row>
    <row r="1929" spans="2:3">
      <c r="B1929" t="str">
        <v/>
      </c>
      <c r="C1929" t="str">
        <f t="shared" si="33"/>
        <v/>
      </c>
    </row>
    <row r="1930" spans="2:3">
      <c r="B1930" t="str">
        <v/>
      </c>
      <c r="C1930" t="str">
        <f t="shared" si="33"/>
        <v/>
      </c>
    </row>
    <row r="1931" spans="2:3">
      <c r="B1931" t="str">
        <v/>
      </c>
      <c r="C1931" t="str">
        <f t="shared" si="33"/>
        <v/>
      </c>
    </row>
    <row r="1932" spans="2:3">
      <c r="B1932" t="str">
        <v/>
      </c>
      <c r="C1932" t="str">
        <f t="shared" si="33"/>
        <v/>
      </c>
    </row>
    <row r="1933" spans="2:3">
      <c r="B1933" t="str">
        <v/>
      </c>
      <c r="C1933" t="str">
        <f t="shared" si="33"/>
        <v/>
      </c>
    </row>
    <row r="1934" spans="2:3">
      <c r="B1934" t="str">
        <v/>
      </c>
      <c r="C1934" t="str">
        <f t="shared" si="33"/>
        <v/>
      </c>
    </row>
    <row r="1935" spans="2:3">
      <c r="B1935" t="str">
        <v/>
      </c>
      <c r="C1935" t="str">
        <f t="shared" si="33"/>
        <v/>
      </c>
    </row>
    <row r="1936" spans="2:3">
      <c r="B1936" t="str">
        <v/>
      </c>
      <c r="C1936" t="str">
        <f t="shared" si="33"/>
        <v/>
      </c>
    </row>
    <row r="1937" spans="2:3">
      <c r="B1937" t="str">
        <v/>
      </c>
      <c r="C1937" t="str">
        <f t="shared" si="33"/>
        <v/>
      </c>
    </row>
    <row r="1938" spans="2:3">
      <c r="B1938" t="str">
        <v/>
      </c>
      <c r="C1938" t="str">
        <f t="shared" si="33"/>
        <v/>
      </c>
    </row>
    <row r="1939" spans="2:3">
      <c r="B1939" t="str">
        <v/>
      </c>
      <c r="C1939" t="str">
        <f t="shared" si="33"/>
        <v/>
      </c>
    </row>
    <row r="1940" spans="2:3">
      <c r="B1940" t="str">
        <v/>
      </c>
      <c r="C1940" t="str">
        <f t="shared" si="33"/>
        <v/>
      </c>
    </row>
    <row r="1941" spans="2:3">
      <c r="B1941" t="str">
        <v/>
      </c>
      <c r="C1941" t="str">
        <f t="shared" si="33"/>
        <v/>
      </c>
    </row>
    <row r="1942" spans="2:3">
      <c r="B1942" t="str">
        <v/>
      </c>
      <c r="C1942" t="str">
        <f t="shared" si="33"/>
        <v/>
      </c>
    </row>
    <row r="1943" spans="2:3">
      <c r="B1943" t="str">
        <v/>
      </c>
      <c r="C1943" t="str">
        <f t="shared" si="33"/>
        <v/>
      </c>
    </row>
    <row r="1944" spans="2:3">
      <c r="B1944" t="str">
        <v/>
      </c>
      <c r="C1944" t="str">
        <f t="shared" si="33"/>
        <v/>
      </c>
    </row>
    <row r="1945" spans="2:3">
      <c r="B1945" t="str">
        <v/>
      </c>
      <c r="C1945" t="str">
        <f t="shared" si="33"/>
        <v/>
      </c>
    </row>
    <row r="1946" spans="2:3">
      <c r="B1946" t="str">
        <v/>
      </c>
      <c r="C1946" t="str">
        <f t="shared" si="33"/>
        <v/>
      </c>
    </row>
    <row r="1947" spans="2:3">
      <c r="B1947" t="str">
        <v/>
      </c>
      <c r="C1947" t="str">
        <f t="shared" si="33"/>
        <v/>
      </c>
    </row>
    <row r="1948" spans="2:3">
      <c r="B1948" t="str">
        <v/>
      </c>
      <c r="C1948" t="str">
        <f t="shared" si="33"/>
        <v/>
      </c>
    </row>
    <row r="1949" spans="2:3">
      <c r="B1949" t="str">
        <v/>
      </c>
      <c r="C1949" t="str">
        <f t="shared" si="33"/>
        <v/>
      </c>
    </row>
    <row r="1950" spans="2:3">
      <c r="B1950" t="str">
        <v/>
      </c>
      <c r="C1950" t="str">
        <f t="shared" si="33"/>
        <v/>
      </c>
    </row>
    <row r="1951" spans="2:3">
      <c r="B1951" t="str">
        <v/>
      </c>
      <c r="C1951" t="str">
        <f t="shared" si="33"/>
        <v/>
      </c>
    </row>
    <row r="1952" spans="2:3">
      <c r="B1952" t="str">
        <v/>
      </c>
      <c r="C1952" t="str">
        <f t="shared" si="33"/>
        <v/>
      </c>
    </row>
    <row r="1953" spans="2:3">
      <c r="B1953" t="str">
        <v/>
      </c>
      <c r="C1953" t="str">
        <f t="shared" si="33"/>
        <v/>
      </c>
    </row>
    <row r="1954" spans="2:3">
      <c r="B1954" t="str">
        <v/>
      </c>
      <c r="C1954" t="str">
        <f t="shared" si="33"/>
        <v/>
      </c>
    </row>
    <row r="1955" spans="2:3">
      <c r="B1955" t="str">
        <v/>
      </c>
      <c r="C1955" t="str">
        <f t="shared" si="33"/>
        <v/>
      </c>
    </row>
    <row r="1956" spans="2:3">
      <c r="B1956" t="str">
        <v/>
      </c>
      <c r="C1956" t="str">
        <f t="shared" si="33"/>
        <v/>
      </c>
    </row>
    <row r="1957" spans="2:3">
      <c r="B1957" t="str">
        <v/>
      </c>
      <c r="C1957" t="str">
        <f t="shared" si="33"/>
        <v/>
      </c>
    </row>
    <row r="1958" spans="2:3">
      <c r="B1958" t="str">
        <v/>
      </c>
      <c r="C1958" t="str">
        <f t="shared" si="33"/>
        <v/>
      </c>
    </row>
    <row r="1959" spans="2:3">
      <c r="B1959" t="str">
        <v/>
      </c>
      <c r="C1959" t="str">
        <f t="shared" si="33"/>
        <v/>
      </c>
    </row>
    <row r="1960" spans="2:3">
      <c r="B1960" t="str">
        <v/>
      </c>
      <c r="C1960" t="str">
        <f t="shared" si="33"/>
        <v/>
      </c>
    </row>
    <row r="1961" spans="2:3">
      <c r="B1961" t="str">
        <v/>
      </c>
      <c r="C1961" t="str">
        <f t="shared" si="33"/>
        <v/>
      </c>
    </row>
    <row r="1962" spans="2:3">
      <c r="B1962" t="str">
        <v/>
      </c>
      <c r="C1962" t="str">
        <f t="shared" si="33"/>
        <v/>
      </c>
    </row>
    <row r="1963" spans="2:3">
      <c r="B1963" t="str">
        <v/>
      </c>
      <c r="C1963" t="str">
        <f t="shared" si="33"/>
        <v/>
      </c>
    </row>
    <row r="1964" spans="2:3">
      <c r="B1964" t="str">
        <v/>
      </c>
      <c r="C1964" t="str">
        <f t="shared" si="33"/>
        <v/>
      </c>
    </row>
    <row r="1965" spans="2:3">
      <c r="B1965" t="str">
        <v/>
      </c>
      <c r="C1965" t="str">
        <f t="shared" si="33"/>
        <v/>
      </c>
    </row>
    <row r="1966" spans="2:3">
      <c r="B1966" t="str">
        <v/>
      </c>
      <c r="C1966" t="str">
        <f t="shared" si="33"/>
        <v/>
      </c>
    </row>
    <row r="1967" spans="2:3">
      <c r="B1967" t="str">
        <v/>
      </c>
      <c r="C1967" t="str">
        <f t="shared" si="33"/>
        <v/>
      </c>
    </row>
    <row r="1968" spans="2:3">
      <c r="B1968" t="str">
        <v/>
      </c>
      <c r="C1968" t="str">
        <f t="shared" si="33"/>
        <v/>
      </c>
    </row>
    <row r="1969" spans="2:3">
      <c r="B1969" t="str">
        <v/>
      </c>
      <c r="C1969" t="str">
        <f t="shared" si="33"/>
        <v/>
      </c>
    </row>
    <row r="1970" spans="2:3">
      <c r="B1970" t="str">
        <v/>
      </c>
      <c r="C1970" t="str">
        <f t="shared" si="33"/>
        <v/>
      </c>
    </row>
    <row r="1971" spans="2:3">
      <c r="B1971" t="str">
        <v/>
      </c>
      <c r="C1971" t="str">
        <f t="shared" si="33"/>
        <v/>
      </c>
    </row>
    <row r="1972" spans="2:3">
      <c r="B1972" t="str">
        <v/>
      </c>
      <c r="C1972" t="str">
        <f t="shared" si="33"/>
        <v/>
      </c>
    </row>
    <row r="1973" spans="2:3">
      <c r="B1973" t="str">
        <v/>
      </c>
      <c r="C1973" t="str">
        <f t="shared" si="33"/>
        <v/>
      </c>
    </row>
    <row r="1974" spans="2:3">
      <c r="B1974" t="str">
        <v/>
      </c>
      <c r="C1974" t="str">
        <f t="shared" si="33"/>
        <v/>
      </c>
    </row>
    <row r="1975" spans="2:3">
      <c r="B1975" t="str">
        <v/>
      </c>
      <c r="C1975" t="str">
        <f t="shared" si="33"/>
        <v/>
      </c>
    </row>
    <row r="1976" spans="2:3">
      <c r="B1976" t="str">
        <v/>
      </c>
      <c r="C1976" t="str">
        <f t="shared" si="33"/>
        <v/>
      </c>
    </row>
    <row r="1977" spans="2:3">
      <c r="B1977" t="str">
        <v/>
      </c>
      <c r="C1977" t="str">
        <f t="shared" si="33"/>
        <v/>
      </c>
    </row>
    <row r="1978" spans="2:3">
      <c r="B1978" t="str">
        <v/>
      </c>
      <c r="C1978" t="str">
        <f t="shared" si="33"/>
        <v/>
      </c>
    </row>
    <row r="1979" spans="2:3">
      <c r="B1979" t="str">
        <v/>
      </c>
      <c r="C1979" t="str">
        <f t="shared" si="33"/>
        <v/>
      </c>
    </row>
    <row r="1980" spans="2:3">
      <c r="B1980" t="str">
        <v/>
      </c>
      <c r="C1980" t="str">
        <f t="shared" si="33"/>
        <v/>
      </c>
    </row>
    <row r="1981" spans="2:3">
      <c r="B1981" t="str">
        <v/>
      </c>
      <c r="C1981" t="str">
        <f t="shared" si="33"/>
        <v/>
      </c>
    </row>
    <row r="1982" spans="2:3">
      <c r="B1982" t="str">
        <v/>
      </c>
      <c r="C1982" t="str">
        <f t="shared" si="33"/>
        <v/>
      </c>
    </row>
    <row r="1983" spans="2:3">
      <c r="B1983" t="str">
        <v/>
      </c>
      <c r="C1983" t="str">
        <f t="shared" si="33"/>
        <v/>
      </c>
    </row>
    <row r="1984" spans="2:3">
      <c r="B1984" t="str">
        <v/>
      </c>
      <c r="C1984" t="str">
        <f t="shared" si="33"/>
        <v/>
      </c>
    </row>
    <row r="1985" spans="2:3">
      <c r="B1985" t="str">
        <v/>
      </c>
      <c r="C1985" t="str">
        <f t="shared" si="33"/>
        <v/>
      </c>
    </row>
    <row r="1986" spans="2:3">
      <c r="B1986" t="str">
        <v/>
      </c>
      <c r="C1986" t="str">
        <f t="shared" si="33"/>
        <v/>
      </c>
    </row>
    <row r="1987" spans="2:3">
      <c r="B1987" t="str">
        <v/>
      </c>
      <c r="C1987" t="str">
        <f t="shared" si="33"/>
        <v/>
      </c>
    </row>
    <row r="1988" spans="2:3">
      <c r="B1988" t="str">
        <v/>
      </c>
      <c r="C1988" t="str">
        <f t="shared" si="33"/>
        <v/>
      </c>
    </row>
    <row r="1989" spans="2:3">
      <c r="B1989" t="str">
        <v/>
      </c>
      <c r="C1989" t="str">
        <f t="shared" ref="C1989:C2052" si="34">IFERROR(B1989,"")</f>
        <v/>
      </c>
    </row>
    <row r="1990" spans="2:3">
      <c r="B1990" t="str">
        <v/>
      </c>
      <c r="C1990" t="str">
        <f t="shared" si="34"/>
        <v/>
      </c>
    </row>
    <row r="1991" spans="2:3">
      <c r="B1991" t="str">
        <v/>
      </c>
      <c r="C1991" t="str">
        <f t="shared" si="34"/>
        <v/>
      </c>
    </row>
    <row r="1992" spans="2:3">
      <c r="B1992" t="str">
        <v/>
      </c>
      <c r="C1992" t="str">
        <f t="shared" si="34"/>
        <v/>
      </c>
    </row>
    <row r="1993" spans="2:3">
      <c r="B1993" t="str">
        <v/>
      </c>
      <c r="C1993" t="str">
        <f t="shared" si="34"/>
        <v/>
      </c>
    </row>
    <row r="1994" spans="2:3">
      <c r="B1994" t="str">
        <v/>
      </c>
      <c r="C1994" t="str">
        <f t="shared" si="34"/>
        <v/>
      </c>
    </row>
    <row r="1995" spans="2:3">
      <c r="B1995" t="str">
        <v/>
      </c>
      <c r="C1995" t="str">
        <f t="shared" si="34"/>
        <v/>
      </c>
    </row>
    <row r="1996" spans="2:3">
      <c r="B1996" t="str">
        <v/>
      </c>
      <c r="C1996" t="str">
        <f t="shared" si="34"/>
        <v/>
      </c>
    </row>
    <row r="1997" spans="2:3">
      <c r="B1997" t="str">
        <v/>
      </c>
      <c r="C1997" t="str">
        <f t="shared" si="34"/>
        <v/>
      </c>
    </row>
    <row r="1998" spans="2:3">
      <c r="B1998" t="str">
        <v/>
      </c>
      <c r="C1998" t="str">
        <f t="shared" si="34"/>
        <v/>
      </c>
    </row>
    <row r="1999" spans="2:3">
      <c r="B1999" t="str">
        <v/>
      </c>
      <c r="C1999" t="str">
        <f t="shared" si="34"/>
        <v/>
      </c>
    </row>
    <row r="2000" spans="2:3">
      <c r="B2000" t="str">
        <v/>
      </c>
      <c r="C2000" t="str">
        <f t="shared" si="34"/>
        <v/>
      </c>
    </row>
    <row r="2001" spans="2:3">
      <c r="B2001" t="str">
        <v/>
      </c>
      <c r="C2001" t="str">
        <f t="shared" si="34"/>
        <v/>
      </c>
    </row>
    <row r="2002" spans="2:3">
      <c r="B2002" t="str">
        <v/>
      </c>
      <c r="C2002" t="str">
        <f t="shared" si="34"/>
        <v/>
      </c>
    </row>
    <row r="2003" spans="2:3">
      <c r="B2003" t="str">
        <v/>
      </c>
      <c r="C2003" t="str">
        <f t="shared" si="34"/>
        <v/>
      </c>
    </row>
    <row r="2004" spans="2:3">
      <c r="B2004" t="str">
        <v/>
      </c>
      <c r="C2004" t="str">
        <f t="shared" si="34"/>
        <v/>
      </c>
    </row>
    <row r="2005" spans="2:3">
      <c r="B2005" t="str">
        <v/>
      </c>
      <c r="C2005" t="str">
        <f t="shared" si="34"/>
        <v/>
      </c>
    </row>
    <row r="2006" spans="2:3">
      <c r="B2006" t="str">
        <v>WSLRW-G4F-CL2-20-01|2|2\WSLRW-G4</v>
      </c>
      <c r="C2006" t="str">
        <f t="shared" si="34"/>
        <v>WSLRW-G4F-CL2-20-01|2|2\WSLRW-G4</v>
      </c>
    </row>
    <row r="2007" spans="2:3">
      <c r="B2007" t="str">
        <v/>
      </c>
      <c r="C2007" t="str">
        <f t="shared" si="34"/>
        <v/>
      </c>
    </row>
    <row r="2008" spans="2:3">
      <c r="B2008" t="str">
        <v/>
      </c>
      <c r="C2008" t="str">
        <f t="shared" si="34"/>
        <v/>
      </c>
    </row>
    <row r="2009" spans="2:3">
      <c r="B2009" t="str">
        <v/>
      </c>
      <c r="C2009" t="str">
        <f t="shared" si="34"/>
        <v/>
      </c>
    </row>
    <row r="2010" spans="2:3">
      <c r="B2010" t="str">
        <v/>
      </c>
      <c r="C2010" t="str">
        <f t="shared" si="34"/>
        <v/>
      </c>
    </row>
    <row r="2011" spans="2:3">
      <c r="B2011" t="str">
        <v/>
      </c>
      <c r="C2011" t="str">
        <f t="shared" si="34"/>
        <v/>
      </c>
    </row>
    <row r="2012" spans="2:3">
      <c r="B2012" t="str">
        <v/>
      </c>
      <c r="C2012" t="str">
        <f t="shared" si="34"/>
        <v/>
      </c>
    </row>
    <row r="2013" spans="2:3">
      <c r="B2013" t="str">
        <v/>
      </c>
      <c r="C2013" t="str">
        <f t="shared" si="34"/>
        <v/>
      </c>
    </row>
    <row r="2014" spans="2:3">
      <c r="B2014" t="str">
        <v/>
      </c>
      <c r="C2014" t="str">
        <f t="shared" si="34"/>
        <v/>
      </c>
    </row>
    <row r="2015" spans="2:3">
      <c r="B2015" t="str">
        <v>WSLRW-G4F-CL2-20-01|2|3\WSLRW-G4</v>
      </c>
      <c r="C2015" t="str">
        <f t="shared" si="34"/>
        <v>WSLRW-G4F-CL2-20-01|2|3\WSLRW-G4</v>
      </c>
    </row>
    <row r="2016" spans="2:3">
      <c r="B2016" t="str">
        <v>WSLRW-G4F-CL2-20-01|2|4\WSLRW-G4</v>
      </c>
      <c r="C2016" t="str">
        <f t="shared" si="34"/>
        <v>WSLRW-G4F-CL2-20-01|2|4\WSLRW-G4</v>
      </c>
    </row>
    <row r="2017" spans="2:3">
      <c r="B2017" t="str">
        <v/>
      </c>
      <c r="C2017" t="str">
        <f t="shared" si="34"/>
        <v/>
      </c>
    </row>
    <row r="2018" spans="2:3">
      <c r="B2018" t="str">
        <v/>
      </c>
      <c r="C2018" t="str">
        <f t="shared" si="34"/>
        <v/>
      </c>
    </row>
    <row r="2019" spans="2:3">
      <c r="B2019" t="str">
        <v/>
      </c>
      <c r="C2019" t="str">
        <f t="shared" si="34"/>
        <v/>
      </c>
    </row>
    <row r="2020" spans="2:3">
      <c r="B2020" t="str">
        <v/>
      </c>
      <c r="C2020" t="str">
        <f t="shared" si="34"/>
        <v/>
      </c>
    </row>
    <row r="2021" spans="2:3">
      <c r="B2021" t="str">
        <v>WSLRW-G4F-CL2-20-01|2|5\WSLRW-G4</v>
      </c>
      <c r="C2021" t="str">
        <f t="shared" si="34"/>
        <v>WSLRW-G4F-CL2-20-01|2|5\WSLRW-G4</v>
      </c>
    </row>
    <row r="2022" spans="2:3">
      <c r="B2022" t="str">
        <v/>
      </c>
      <c r="C2022" t="str">
        <f t="shared" si="34"/>
        <v/>
      </c>
    </row>
    <row r="2023" spans="2:3">
      <c r="B2023" t="str">
        <v/>
      </c>
      <c r="C2023" t="str">
        <f t="shared" si="34"/>
        <v/>
      </c>
    </row>
    <row r="2024" spans="2:3">
      <c r="B2024" t="str">
        <v/>
      </c>
      <c r="C2024" t="str">
        <f t="shared" si="34"/>
        <v/>
      </c>
    </row>
    <row r="2025" spans="2:3">
      <c r="B2025" t="str">
        <v>WSLRW-PPS-G250-03|2|2\WSLRW-PPS</v>
      </c>
      <c r="C2025" t="str">
        <f t="shared" si="34"/>
        <v>WSLRW-PPS-G250-03|2|2\WSLRW-PPS</v>
      </c>
    </row>
    <row r="2026" spans="2:3">
      <c r="B2026" t="str">
        <v/>
      </c>
      <c r="C2026" t="str">
        <f t="shared" si="34"/>
        <v/>
      </c>
    </row>
    <row r="2027" spans="2:3">
      <c r="B2027" t="str">
        <v>WSLRW-G4F-CL2-20-01|2|6\WSLRW-G4</v>
      </c>
      <c r="C2027" t="str">
        <f t="shared" si="34"/>
        <v>WSLRW-G4F-CL2-20-01|2|6\WSLRW-G4</v>
      </c>
    </row>
    <row r="2028" spans="2:3">
      <c r="B2028" t="str">
        <v/>
      </c>
      <c r="C2028" t="str">
        <f t="shared" si="34"/>
        <v/>
      </c>
    </row>
    <row r="2029" spans="2:3">
      <c r="B2029" t="str">
        <v/>
      </c>
      <c r="C2029" t="str">
        <f t="shared" si="34"/>
        <v/>
      </c>
    </row>
    <row r="2030" spans="2:3">
      <c r="B2030" t="str">
        <v/>
      </c>
      <c r="C2030" t="str">
        <f t="shared" si="34"/>
        <v/>
      </c>
    </row>
    <row r="2031" spans="2:3">
      <c r="B2031" t="str">
        <v/>
      </c>
      <c r="C2031" t="str">
        <f t="shared" si="34"/>
        <v/>
      </c>
    </row>
    <row r="2032" spans="2:3">
      <c r="B2032" t="str">
        <v/>
      </c>
      <c r="C2032" t="str">
        <f t="shared" si="34"/>
        <v/>
      </c>
    </row>
    <row r="2033" spans="2:3">
      <c r="B2033" t="str">
        <v/>
      </c>
      <c r="C2033" t="str">
        <f t="shared" si="34"/>
        <v/>
      </c>
    </row>
    <row r="2034" spans="2:3">
      <c r="B2034" t="str">
        <v/>
      </c>
      <c r="C2034" t="str">
        <f t="shared" si="34"/>
        <v/>
      </c>
    </row>
    <row r="2035" spans="2:3">
      <c r="B2035" t="str">
        <v>WSLRW-AG-03S-XA|4|8\WSLRW-AG</v>
      </c>
      <c r="C2035" t="str">
        <f t="shared" si="34"/>
        <v>WSLRW-AG-03S-XA|4|8\WSLRW-AG</v>
      </c>
    </row>
    <row r="2036" spans="2:3">
      <c r="B2036" t="str">
        <v/>
      </c>
      <c r="C2036" t="str">
        <f t="shared" si="34"/>
        <v/>
      </c>
    </row>
    <row r="2037" spans="2:3">
      <c r="B2037" t="str">
        <v/>
      </c>
      <c r="C2037" t="str">
        <f t="shared" si="34"/>
        <v/>
      </c>
    </row>
    <row r="2038" spans="2:3">
      <c r="B2038" t="str">
        <v/>
      </c>
      <c r="C2038" t="str">
        <f t="shared" si="34"/>
        <v/>
      </c>
    </row>
    <row r="2039" spans="2:3">
      <c r="B2039" t="str">
        <v>WSLRW-AG-02S-XA|3|9\WSLRW-AG</v>
      </c>
      <c r="C2039" t="str">
        <f t="shared" si="34"/>
        <v>WSLRW-AG-02S-XA|3|9\WSLRW-AG</v>
      </c>
    </row>
    <row r="2040" spans="2:3">
      <c r="B2040" t="str">
        <v/>
      </c>
      <c r="C2040" t="str">
        <f t="shared" si="34"/>
        <v/>
      </c>
    </row>
    <row r="2041" spans="2:3">
      <c r="B2041" t="str">
        <v/>
      </c>
      <c r="C2041" t="str">
        <f t="shared" si="34"/>
        <v/>
      </c>
    </row>
    <row r="2042" spans="2:3">
      <c r="B2042" t="str">
        <v/>
      </c>
      <c r="C2042" t="str">
        <f t="shared" si="34"/>
        <v/>
      </c>
    </row>
    <row r="2043" spans="2:3">
      <c r="B2043" t="str">
        <v/>
      </c>
      <c r="C2043" t="str">
        <f t="shared" si="34"/>
        <v/>
      </c>
    </row>
    <row r="2044" spans="2:3">
      <c r="B2044" t="str">
        <v/>
      </c>
      <c r="C2044" t="str">
        <f t="shared" si="34"/>
        <v/>
      </c>
    </row>
    <row r="2045" spans="2:3">
      <c r="B2045" t="str">
        <v/>
      </c>
      <c r="C2045" t="str">
        <f t="shared" si="34"/>
        <v/>
      </c>
    </row>
    <row r="2046" spans="2:3">
      <c r="B2046" t="str">
        <v/>
      </c>
      <c r="C2046" t="str">
        <f t="shared" si="34"/>
        <v/>
      </c>
    </row>
    <row r="2047" spans="2:3">
      <c r="B2047" t="str">
        <v/>
      </c>
      <c r="C2047" t="str">
        <f t="shared" si="34"/>
        <v/>
      </c>
    </row>
    <row r="2048" spans="2:3">
      <c r="B2048" t="str">
        <v/>
      </c>
      <c r="C2048" t="str">
        <f t="shared" si="34"/>
        <v/>
      </c>
    </row>
    <row r="2049" spans="2:3">
      <c r="B2049" t="str">
        <v>UPG-WSLRWEX-PPS-10|2|3\WSLRW-EXPPS</v>
      </c>
      <c r="C2049" t="str">
        <f t="shared" si="34"/>
        <v>UPG-WSLRWEX-PPS-10|2|3\WSLRW-EXPPS</v>
      </c>
    </row>
    <row r="2050" spans="2:3">
      <c r="B2050" t="str">
        <v>WSLRW-S-ATE-PPG60-HDPE120|2|3\WSLRW-SATE</v>
      </c>
      <c r="C2050" t="str">
        <f t="shared" si="34"/>
        <v>WSLRW-S-ATE-PPG60-HDPE120|2|3\WSLRW-SATE</v>
      </c>
    </row>
    <row r="2051" spans="2:3">
      <c r="B2051" t="str">
        <v/>
      </c>
      <c r="C2051" t="str">
        <f t="shared" si="34"/>
        <v/>
      </c>
    </row>
    <row r="2052" spans="2:3">
      <c r="B2052" t="str">
        <v>WSLRW-G4F-CL2-20-01|2|7\WSLRW-G4</v>
      </c>
      <c r="C2052" t="str">
        <f t="shared" si="34"/>
        <v>WSLRW-G4F-CL2-20-01|2|7\WSLRW-G4</v>
      </c>
    </row>
    <row r="2053" spans="2:3">
      <c r="B2053" t="str">
        <v/>
      </c>
      <c r="C2053" t="str">
        <f t="shared" ref="C2053:C2116" si="35">IFERROR(B2053,"")</f>
        <v/>
      </c>
    </row>
    <row r="2054" spans="2:3">
      <c r="B2054" t="str">
        <v/>
      </c>
      <c r="C2054" t="str">
        <f t="shared" si="35"/>
        <v/>
      </c>
    </row>
    <row r="2055" spans="2:3">
      <c r="B2055" t="str">
        <v/>
      </c>
      <c r="C2055" t="str">
        <f t="shared" si="35"/>
        <v/>
      </c>
    </row>
    <row r="2056" spans="2:3">
      <c r="B2056" t="str">
        <v/>
      </c>
      <c r="C2056" t="str">
        <f t="shared" si="35"/>
        <v/>
      </c>
    </row>
    <row r="2057" spans="2:3">
      <c r="B2057" t="str">
        <v/>
      </c>
      <c r="C2057" t="str">
        <f t="shared" si="35"/>
        <v/>
      </c>
    </row>
    <row r="2058" spans="2:3">
      <c r="B2058" t="str">
        <v>WSLRW-PPS-G10-04|2|3\WSLRW-PPS</v>
      </c>
      <c r="C2058" t="str">
        <f t="shared" si="35"/>
        <v>WSLRW-PPS-G10-04|2|3\WSLRW-PPS</v>
      </c>
    </row>
    <row r="2059" spans="2:3">
      <c r="B2059" t="str">
        <v/>
      </c>
      <c r="C2059" t="str">
        <f t="shared" si="35"/>
        <v/>
      </c>
    </row>
    <row r="2060" spans="2:3">
      <c r="B2060" t="str">
        <v/>
      </c>
      <c r="C2060" t="str">
        <f t="shared" si="35"/>
        <v/>
      </c>
    </row>
    <row r="2061" spans="2:3">
      <c r="B2061" t="str">
        <v/>
      </c>
      <c r="C2061" t="str">
        <f t="shared" si="35"/>
        <v/>
      </c>
    </row>
    <row r="2062" spans="2:3">
      <c r="B2062" t="str">
        <v/>
      </c>
      <c r="C2062" t="str">
        <f t="shared" si="35"/>
        <v/>
      </c>
    </row>
    <row r="2063" spans="2:3">
      <c r="B2063" t="str">
        <v>WSLRW-AG-02S-XA|3|10\WSLRW-AG</v>
      </c>
      <c r="C2063" t="str">
        <f t="shared" si="35"/>
        <v>WSLRW-AG-02S-XA|3|10\WSLRW-AG</v>
      </c>
    </row>
    <row r="2064" spans="2:3">
      <c r="B2064" t="str">
        <v/>
      </c>
      <c r="C2064" t="str">
        <f t="shared" si="35"/>
        <v/>
      </c>
    </row>
    <row r="2065" spans="2:3">
      <c r="B2065" t="str">
        <v/>
      </c>
      <c r="C2065" t="str">
        <f t="shared" si="35"/>
        <v/>
      </c>
    </row>
    <row r="2066" spans="2:3">
      <c r="B2066" t="str">
        <v/>
      </c>
      <c r="C2066" t="str">
        <f t="shared" si="35"/>
        <v/>
      </c>
    </row>
    <row r="2067" spans="2:3">
      <c r="B2067" t="str">
        <v>WSLRWEX-PPS-G200-01|3|4\WSLRW-EXPPS</v>
      </c>
      <c r="C2067" t="str">
        <f t="shared" si="35"/>
        <v>WSLRWEX-PPS-G200-01|3|4\WSLRW-EXPPS</v>
      </c>
    </row>
    <row r="2068" spans="2:3">
      <c r="B2068" t="str">
        <v/>
      </c>
      <c r="C2068" t="str">
        <f t="shared" si="35"/>
        <v/>
      </c>
    </row>
    <row r="2069" spans="2:3">
      <c r="B2069" t="str">
        <v/>
      </c>
      <c r="C2069" t="str">
        <f t="shared" si="35"/>
        <v/>
      </c>
    </row>
    <row r="2070" spans="2:3">
      <c r="B2070" t="str">
        <v/>
      </c>
      <c r="C2070" t="str">
        <f t="shared" si="35"/>
        <v/>
      </c>
    </row>
    <row r="2071" spans="2:3">
      <c r="B2071" t="str">
        <v/>
      </c>
      <c r="C2071" t="str">
        <f t="shared" si="35"/>
        <v/>
      </c>
    </row>
    <row r="2072" spans="2:3">
      <c r="B2072" t="str">
        <v/>
      </c>
      <c r="C2072" t="str">
        <f t="shared" si="35"/>
        <v/>
      </c>
    </row>
    <row r="2073" spans="2:3">
      <c r="B2073" t="str">
        <v/>
      </c>
      <c r="C2073" t="str">
        <f t="shared" si="35"/>
        <v/>
      </c>
    </row>
    <row r="2074" spans="2:3">
      <c r="B2074" t="str">
        <v/>
      </c>
      <c r="C2074" t="str">
        <f t="shared" si="35"/>
        <v/>
      </c>
    </row>
    <row r="2075" spans="2:3">
      <c r="B2075" t="str">
        <v/>
      </c>
      <c r="C2075" t="str">
        <f t="shared" si="35"/>
        <v/>
      </c>
    </row>
    <row r="2076" spans="2:3">
      <c r="B2076" t="str">
        <v/>
      </c>
      <c r="C2076" t="str">
        <f t="shared" si="35"/>
        <v/>
      </c>
    </row>
    <row r="2077" spans="2:3">
      <c r="B2077" t="str">
        <v/>
      </c>
      <c r="C2077" t="str">
        <f t="shared" si="35"/>
        <v/>
      </c>
    </row>
    <row r="2078" spans="2:3">
      <c r="B2078" t="str">
        <v/>
      </c>
      <c r="C2078" t="str">
        <f t="shared" si="35"/>
        <v/>
      </c>
    </row>
    <row r="2079" spans="2:3">
      <c r="B2079" t="str">
        <v/>
      </c>
      <c r="C2079" t="str">
        <f t="shared" si="35"/>
        <v/>
      </c>
    </row>
    <row r="2080" spans="2:3">
      <c r="B2080" t="str">
        <v/>
      </c>
      <c r="C2080" t="str">
        <f t="shared" si="35"/>
        <v/>
      </c>
    </row>
    <row r="2081" spans="2:3">
      <c r="B2081" t="str">
        <v/>
      </c>
      <c r="C2081" t="str">
        <f t="shared" si="35"/>
        <v/>
      </c>
    </row>
    <row r="2082" spans="2:3">
      <c r="B2082" t="str">
        <v/>
      </c>
      <c r="C2082" t="str">
        <f t="shared" si="35"/>
        <v/>
      </c>
    </row>
    <row r="2083" spans="2:3">
      <c r="B2083" t="str">
        <v/>
      </c>
      <c r="C2083" t="str">
        <f t="shared" si="35"/>
        <v/>
      </c>
    </row>
    <row r="2084" spans="2:3">
      <c r="B2084" t="str">
        <v/>
      </c>
      <c r="C2084" t="str">
        <f t="shared" si="35"/>
        <v/>
      </c>
    </row>
    <row r="2085" spans="2:3">
      <c r="B2085" t="str">
        <v/>
      </c>
      <c r="C2085" t="str">
        <f t="shared" si="35"/>
        <v/>
      </c>
    </row>
    <row r="2086" spans="2:3">
      <c r="B2086" t="str">
        <v/>
      </c>
      <c r="C2086" t="str">
        <f t="shared" si="35"/>
        <v/>
      </c>
    </row>
    <row r="2087" spans="2:3">
      <c r="B2087" t="str">
        <v>WSLRW-LSV-01-RN|3|5\WSLRW-BV</v>
      </c>
      <c r="C2087" t="str">
        <f t="shared" si="35"/>
        <v>WSLRW-LSV-01-RN|3|5\WSLRW-BV</v>
      </c>
    </row>
    <row r="2088" spans="2:3">
      <c r="B2088" t="str">
        <v>WSLRW-G4F-CL2-20-01|2|8\WSLRW-G4</v>
      </c>
      <c r="C2088" t="str">
        <f t="shared" si="35"/>
        <v>WSLRW-G4F-CL2-20-01|2|8\WSLRW-G4</v>
      </c>
    </row>
    <row r="2089" spans="2:3">
      <c r="B2089" t="str">
        <v/>
      </c>
      <c r="C2089" t="str">
        <f t="shared" si="35"/>
        <v/>
      </c>
    </row>
    <row r="2090" spans="2:3">
      <c r="B2090" t="str">
        <v/>
      </c>
      <c r="C2090" t="str">
        <f t="shared" si="35"/>
        <v/>
      </c>
    </row>
    <row r="2091" spans="2:3">
      <c r="B2091" t="str">
        <v/>
      </c>
      <c r="C2091" t="str">
        <f t="shared" si="35"/>
        <v/>
      </c>
    </row>
    <row r="2092" spans="2:3">
      <c r="B2092" t="str">
        <v/>
      </c>
      <c r="C2092" t="str">
        <f t="shared" si="35"/>
        <v/>
      </c>
    </row>
    <row r="2093" spans="2:3">
      <c r="B2093" t="str">
        <v/>
      </c>
      <c r="C2093" t="str">
        <f t="shared" si="35"/>
        <v/>
      </c>
    </row>
    <row r="2094" spans="2:3">
      <c r="B2094" t="str">
        <v/>
      </c>
      <c r="C2094" t="str">
        <f t="shared" si="35"/>
        <v/>
      </c>
    </row>
    <row r="2095" spans="2:3">
      <c r="B2095" t="str">
        <v/>
      </c>
      <c r="C2095" t="str">
        <f t="shared" si="35"/>
        <v/>
      </c>
    </row>
    <row r="2096" spans="2:3">
      <c r="B2096" t="str">
        <v/>
      </c>
      <c r="C2096" t="str">
        <f t="shared" si="35"/>
        <v/>
      </c>
    </row>
    <row r="2097" spans="2:3">
      <c r="B2097" t="str">
        <v/>
      </c>
      <c r="C2097" t="str">
        <f t="shared" si="35"/>
        <v/>
      </c>
    </row>
    <row r="2098" spans="2:3">
      <c r="B2098" t="str">
        <v/>
      </c>
      <c r="C2098" t="str">
        <f t="shared" si="35"/>
        <v/>
      </c>
    </row>
    <row r="2099" spans="2:3">
      <c r="B2099" t="str">
        <v/>
      </c>
      <c r="C2099" t="str">
        <f t="shared" si="35"/>
        <v/>
      </c>
    </row>
    <row r="2100" spans="2:3">
      <c r="B2100" t="str">
        <v/>
      </c>
      <c r="C2100" t="str">
        <f t="shared" si="35"/>
        <v/>
      </c>
    </row>
    <row r="2101" spans="2:3">
      <c r="B2101" t="str">
        <v/>
      </c>
      <c r="C2101" t="str">
        <f t="shared" si="35"/>
        <v/>
      </c>
    </row>
    <row r="2102" spans="2:3">
      <c r="B2102" t="str">
        <v/>
      </c>
      <c r="C2102" t="str">
        <f t="shared" si="35"/>
        <v/>
      </c>
    </row>
    <row r="2103" spans="2:3">
      <c r="B2103" t="str">
        <v/>
      </c>
      <c r="C2103" t="str">
        <f t="shared" si="35"/>
        <v/>
      </c>
    </row>
    <row r="2104" spans="2:3">
      <c r="B2104" t="str">
        <v/>
      </c>
      <c r="C2104" t="str">
        <f t="shared" si="35"/>
        <v/>
      </c>
    </row>
    <row r="2105" spans="2:3">
      <c r="B2105" t="str">
        <v/>
      </c>
      <c r="C2105" t="str">
        <f t="shared" si="35"/>
        <v/>
      </c>
    </row>
    <row r="2106" spans="2:3">
      <c r="B2106" t="str">
        <v/>
      </c>
      <c r="C2106" t="str">
        <f t="shared" si="35"/>
        <v/>
      </c>
    </row>
    <row r="2107" spans="2:3">
      <c r="B2107" t="str">
        <v/>
      </c>
      <c r="C2107" t="str">
        <f t="shared" si="35"/>
        <v/>
      </c>
    </row>
    <row r="2108" spans="2:3">
      <c r="B2108" t="str">
        <v/>
      </c>
      <c r="C2108" t="str">
        <f t="shared" si="35"/>
        <v/>
      </c>
    </row>
    <row r="2109" spans="2:3">
      <c r="B2109" t="str">
        <v/>
      </c>
      <c r="C2109" t="str">
        <f t="shared" si="35"/>
        <v/>
      </c>
    </row>
    <row r="2110" spans="2:3">
      <c r="B2110" t="str">
        <v/>
      </c>
      <c r="C2110" t="str">
        <f t="shared" si="35"/>
        <v/>
      </c>
    </row>
    <row r="2111" spans="2:3">
      <c r="B2111" t="str">
        <v/>
      </c>
      <c r="C2111" t="str">
        <f t="shared" si="35"/>
        <v/>
      </c>
    </row>
    <row r="2112" spans="2:3">
      <c r="B2112" t="str">
        <v/>
      </c>
      <c r="C2112" t="str">
        <f t="shared" si="35"/>
        <v/>
      </c>
    </row>
    <row r="2113" spans="2:3">
      <c r="B2113" t="str">
        <v/>
      </c>
      <c r="C2113" t="str">
        <f t="shared" si="35"/>
        <v/>
      </c>
    </row>
    <row r="2114" spans="2:3">
      <c r="B2114" t="str">
        <v/>
      </c>
      <c r="C2114" t="str">
        <f t="shared" si="35"/>
        <v/>
      </c>
    </row>
    <row r="2115" spans="2:3">
      <c r="B2115" t="str">
        <v/>
      </c>
      <c r="C2115" t="str">
        <f t="shared" si="35"/>
        <v/>
      </c>
    </row>
    <row r="2116" spans="2:3">
      <c r="B2116" t="str">
        <v/>
      </c>
      <c r="C2116" t="str">
        <f t="shared" si="35"/>
        <v/>
      </c>
    </row>
    <row r="2117" spans="2:3">
      <c r="B2117" t="str">
        <v/>
      </c>
      <c r="C2117" t="str">
        <f t="shared" ref="C2117:C2180" si="36">IFERROR(B2117,"")</f>
        <v/>
      </c>
    </row>
    <row r="2118" spans="2:3">
      <c r="B2118" t="str">
        <v/>
      </c>
      <c r="C2118" t="str">
        <f t="shared" si="36"/>
        <v/>
      </c>
    </row>
    <row r="2119" spans="2:3">
      <c r="B2119" t="str">
        <v/>
      </c>
      <c r="C2119" t="str">
        <f t="shared" si="36"/>
        <v/>
      </c>
    </row>
    <row r="2120" spans="2:3">
      <c r="B2120" t="str">
        <v/>
      </c>
      <c r="C2120" t="str">
        <f t="shared" si="36"/>
        <v/>
      </c>
    </row>
    <row r="2121" spans="2:3">
      <c r="B2121" t="str">
        <v/>
      </c>
      <c r="C2121" t="str">
        <f t="shared" si="36"/>
        <v/>
      </c>
    </row>
    <row r="2122" spans="2:3">
      <c r="B2122" t="str">
        <v/>
      </c>
      <c r="C2122" t="str">
        <f t="shared" si="36"/>
        <v/>
      </c>
    </row>
    <row r="2123" spans="2:3">
      <c r="B2123" t="str">
        <v/>
      </c>
      <c r="C2123" t="str">
        <f t="shared" si="36"/>
        <v/>
      </c>
    </row>
    <row r="2124" spans="2:3">
      <c r="B2124" t="str">
        <v/>
      </c>
      <c r="C2124" t="str">
        <f t="shared" si="36"/>
        <v/>
      </c>
    </row>
    <row r="2125" spans="2:3">
      <c r="B2125" t="str">
        <v/>
      </c>
      <c r="C2125" t="str">
        <f t="shared" si="36"/>
        <v/>
      </c>
    </row>
    <row r="2126" spans="2:3">
      <c r="B2126" t="str">
        <v/>
      </c>
      <c r="C2126" t="str">
        <f t="shared" si="36"/>
        <v/>
      </c>
    </row>
    <row r="2127" spans="2:3">
      <c r="B2127" t="str">
        <v/>
      </c>
      <c r="C2127" t="str">
        <f t="shared" si="36"/>
        <v/>
      </c>
    </row>
    <row r="2128" spans="2:3">
      <c r="B2128" t="str">
        <v/>
      </c>
      <c r="C2128" t="str">
        <f t="shared" si="36"/>
        <v/>
      </c>
    </row>
    <row r="2129" spans="2:3">
      <c r="B2129" t="str">
        <v/>
      </c>
      <c r="C2129" t="str">
        <f t="shared" si="36"/>
        <v/>
      </c>
    </row>
    <row r="2130" spans="2:3">
      <c r="B2130" t="str">
        <v>WSSFC-GCB-H2-1K|1|1\WSSFC-GCB</v>
      </c>
      <c r="C2130" t="str">
        <f t="shared" si="36"/>
        <v>WSSFC-GCB-H2-1K|1|1\WSSFC-GCB</v>
      </c>
    </row>
    <row r="2131" spans="2:3">
      <c r="B2131" t="str">
        <v>WSSFCEX-PPS-G10-01|3|6\WSSFC-EXPPS</v>
      </c>
      <c r="C2131" t="str">
        <f t="shared" si="36"/>
        <v>WSSFCEX-PPS-G10-01|3|6\WSSFC-EXPPS</v>
      </c>
    </row>
    <row r="2132" spans="2:3">
      <c r="B2132" t="str">
        <v/>
      </c>
      <c r="C2132" t="str">
        <f t="shared" si="36"/>
        <v/>
      </c>
    </row>
    <row r="2133" spans="2:3">
      <c r="B2133" t="str">
        <v/>
      </c>
      <c r="C2133" t="str">
        <f t="shared" si="36"/>
        <v/>
      </c>
    </row>
    <row r="2134" spans="2:3">
      <c r="B2134" t="str">
        <v/>
      </c>
      <c r="C2134" t="str">
        <f t="shared" si="36"/>
        <v/>
      </c>
    </row>
    <row r="2135" spans="2:3">
      <c r="B2135" t="str">
        <v/>
      </c>
      <c r="C2135" t="str">
        <f t="shared" si="36"/>
        <v/>
      </c>
    </row>
    <row r="2136" spans="2:3">
      <c r="B2136" t="str">
        <v/>
      </c>
      <c r="C2136" t="str">
        <f t="shared" si="36"/>
        <v/>
      </c>
    </row>
    <row r="2137" spans="2:3">
      <c r="B2137" t="str">
        <v/>
      </c>
      <c r="C2137" t="str">
        <f t="shared" si="36"/>
        <v/>
      </c>
    </row>
    <row r="2138" spans="2:3">
      <c r="B2138" t="str">
        <v/>
      </c>
      <c r="C2138" t="str">
        <f t="shared" si="36"/>
        <v/>
      </c>
    </row>
    <row r="2139" spans="2:3">
      <c r="B2139" t="str">
        <v/>
      </c>
      <c r="C2139" t="str">
        <f t="shared" si="36"/>
        <v/>
      </c>
    </row>
    <row r="2140" spans="2:3">
      <c r="B2140" t="str">
        <v/>
      </c>
      <c r="C2140" t="str">
        <f t="shared" si="36"/>
        <v/>
      </c>
    </row>
    <row r="2141" spans="2:3">
      <c r="B2141" t="str">
        <v/>
      </c>
      <c r="C2141" t="str">
        <f t="shared" si="36"/>
        <v/>
      </c>
    </row>
    <row r="2142" spans="2:3">
      <c r="B2142" t="str">
        <v/>
      </c>
      <c r="C2142" t="str">
        <f t="shared" si="36"/>
        <v/>
      </c>
    </row>
    <row r="2143" spans="2:3">
      <c r="B2143" t="str">
        <v/>
      </c>
      <c r="C2143" t="str">
        <f t="shared" si="36"/>
        <v/>
      </c>
    </row>
    <row r="2144" spans="2:3">
      <c r="B2144" t="str">
        <v/>
      </c>
      <c r="C2144" t="str">
        <f t="shared" si="36"/>
        <v/>
      </c>
    </row>
    <row r="2145" spans="2:3">
      <c r="B2145" t="str">
        <v/>
      </c>
      <c r="C2145" t="str">
        <f t="shared" si="36"/>
        <v/>
      </c>
    </row>
    <row r="2146" spans="2:3">
      <c r="B2146" t="str">
        <v/>
      </c>
      <c r="C2146" t="str">
        <f t="shared" si="36"/>
        <v/>
      </c>
    </row>
    <row r="2147" spans="2:3">
      <c r="B2147" t="str">
        <v/>
      </c>
      <c r="C2147" t="str">
        <f t="shared" si="36"/>
        <v/>
      </c>
    </row>
    <row r="2148" spans="2:3">
      <c r="B2148" t="str">
        <v/>
      </c>
      <c r="C2148" t="str">
        <f t="shared" si="36"/>
        <v/>
      </c>
    </row>
    <row r="2149" spans="2:3">
      <c r="B2149" t="str">
        <v/>
      </c>
      <c r="C2149" t="str">
        <f t="shared" si="36"/>
        <v/>
      </c>
    </row>
    <row r="2150" spans="2:3">
      <c r="B2150" t="str">
        <v/>
      </c>
      <c r="C2150" t="str">
        <f t="shared" si="36"/>
        <v/>
      </c>
    </row>
    <row r="2151" spans="2:3">
      <c r="B2151" t="str">
        <v/>
      </c>
      <c r="C2151" t="str">
        <f t="shared" si="36"/>
        <v/>
      </c>
    </row>
    <row r="2152" spans="2:3">
      <c r="B2152" t="str">
        <v/>
      </c>
      <c r="C2152" t="str">
        <f t="shared" si="36"/>
        <v/>
      </c>
    </row>
    <row r="2153" spans="2:3">
      <c r="B2153" t="str">
        <v/>
      </c>
      <c r="C2153" t="str">
        <f t="shared" si="36"/>
        <v/>
      </c>
    </row>
    <row r="2154" spans="2:3">
      <c r="B2154" t="str">
        <v/>
      </c>
      <c r="C2154" t="str">
        <f t="shared" si="36"/>
        <v/>
      </c>
    </row>
    <row r="2155" spans="2:3">
      <c r="B2155" t="str">
        <v/>
      </c>
      <c r="C2155" t="str">
        <f t="shared" si="36"/>
        <v/>
      </c>
    </row>
    <row r="2156" spans="2:3">
      <c r="B2156" t="str">
        <v/>
      </c>
      <c r="C2156" t="str">
        <f t="shared" si="36"/>
        <v/>
      </c>
    </row>
    <row r="2157" spans="2:3">
      <c r="B2157" t="str">
        <v/>
      </c>
      <c r="C2157" t="str">
        <f t="shared" si="36"/>
        <v/>
      </c>
    </row>
    <row r="2158" spans="2:3">
      <c r="B2158" t="str">
        <v/>
      </c>
      <c r="C2158" t="str">
        <f t="shared" si="36"/>
        <v/>
      </c>
    </row>
    <row r="2159" spans="2:3">
      <c r="B2159" t="str">
        <v/>
      </c>
      <c r="C2159" t="str">
        <f t="shared" si="36"/>
        <v/>
      </c>
    </row>
    <row r="2160" spans="2:3">
      <c r="B2160" t="str">
        <v/>
      </c>
      <c r="C2160" t="str">
        <f t="shared" si="36"/>
        <v/>
      </c>
    </row>
    <row r="2161" spans="2:3">
      <c r="B2161" t="str">
        <v/>
      </c>
      <c r="C2161" t="str">
        <f t="shared" si="36"/>
        <v/>
      </c>
    </row>
    <row r="2162" spans="2:3">
      <c r="B2162" t="str">
        <v/>
      </c>
      <c r="C2162" t="str">
        <f t="shared" si="36"/>
        <v/>
      </c>
    </row>
    <row r="2163" spans="2:3">
      <c r="B2163" t="str">
        <v/>
      </c>
      <c r="C2163" t="str">
        <f t="shared" si="36"/>
        <v/>
      </c>
    </row>
    <row r="2164" spans="2:3">
      <c r="B2164" t="str">
        <v/>
      </c>
      <c r="C2164" t="str">
        <f t="shared" si="36"/>
        <v/>
      </c>
    </row>
    <row r="2165" spans="2:3">
      <c r="B2165" t="str">
        <v/>
      </c>
      <c r="C2165" t="str">
        <f t="shared" si="36"/>
        <v/>
      </c>
    </row>
    <row r="2166" spans="2:3">
      <c r="B2166" t="str">
        <v/>
      </c>
      <c r="C2166" t="str">
        <f t="shared" si="36"/>
        <v/>
      </c>
    </row>
    <row r="2167" spans="2:3">
      <c r="B2167" t="str">
        <v/>
      </c>
      <c r="C2167" t="str">
        <f t="shared" si="36"/>
        <v/>
      </c>
    </row>
    <row r="2168" spans="2:3">
      <c r="B2168" t="str">
        <v/>
      </c>
      <c r="C2168" t="str">
        <f t="shared" si="36"/>
        <v/>
      </c>
    </row>
    <row r="2169" spans="2:3">
      <c r="B2169" t="str">
        <v/>
      </c>
      <c r="C2169" t="str">
        <f t="shared" si="36"/>
        <v/>
      </c>
    </row>
    <row r="2170" spans="2:3">
      <c r="B2170" t="str">
        <v/>
      </c>
      <c r="C2170" t="str">
        <f t="shared" si="36"/>
        <v/>
      </c>
    </row>
    <row r="2171" spans="2:3">
      <c r="B2171" t="str">
        <v/>
      </c>
      <c r="C2171" t="str">
        <f t="shared" si="36"/>
        <v/>
      </c>
    </row>
    <row r="2172" spans="2:3">
      <c r="B2172" t="str">
        <v/>
      </c>
      <c r="C2172" t="str">
        <f t="shared" si="36"/>
        <v/>
      </c>
    </row>
    <row r="2173" spans="2:3">
      <c r="B2173" t="str">
        <v/>
      </c>
      <c r="C2173" t="str">
        <f t="shared" si="36"/>
        <v/>
      </c>
    </row>
    <row r="2174" spans="2:3">
      <c r="B2174" t="str">
        <v/>
      </c>
      <c r="C2174" t="str">
        <f t="shared" si="36"/>
        <v/>
      </c>
    </row>
    <row r="2175" spans="2:3">
      <c r="B2175" t="str">
        <v/>
      </c>
      <c r="C2175" t="str">
        <f t="shared" si="36"/>
        <v/>
      </c>
    </row>
    <row r="2176" spans="2:3">
      <c r="B2176" t="str">
        <v/>
      </c>
      <c r="C2176" t="str">
        <f t="shared" si="36"/>
        <v/>
      </c>
    </row>
    <row r="2177" spans="2:3">
      <c r="B2177" t="str">
        <v/>
      </c>
      <c r="C2177" t="str">
        <f t="shared" si="36"/>
        <v/>
      </c>
    </row>
    <row r="2178" spans="2:3">
      <c r="B2178" t="str">
        <v/>
      </c>
      <c r="C2178" t="str">
        <f t="shared" si="36"/>
        <v/>
      </c>
    </row>
    <row r="2179" spans="2:3">
      <c r="B2179" t="str">
        <v/>
      </c>
      <c r="C2179" t="str">
        <f t="shared" si="36"/>
        <v/>
      </c>
    </row>
    <row r="2180" spans="2:3">
      <c r="B2180" t="str">
        <v/>
      </c>
      <c r="C2180" t="str">
        <f t="shared" si="36"/>
        <v/>
      </c>
    </row>
    <row r="2181" spans="2:3">
      <c r="B2181" t="str">
        <v/>
      </c>
      <c r="C2181" t="str">
        <f t="shared" ref="C2181:C2244" si="37">IFERROR(B2181,"")</f>
        <v/>
      </c>
    </row>
    <row r="2182" spans="2:3">
      <c r="B2182" t="str">
        <v/>
      </c>
      <c r="C2182" t="str">
        <f t="shared" si="37"/>
        <v/>
      </c>
    </row>
    <row r="2183" spans="2:3">
      <c r="B2183" t="str">
        <v/>
      </c>
      <c r="C2183" t="str">
        <f t="shared" si="37"/>
        <v/>
      </c>
    </row>
    <row r="2184" spans="2:3">
      <c r="B2184" t="str">
        <v/>
      </c>
      <c r="C2184" t="str">
        <f t="shared" si="37"/>
        <v/>
      </c>
    </row>
    <row r="2185" spans="2:3">
      <c r="B2185" t="str">
        <v/>
      </c>
      <c r="C2185" t="str">
        <f t="shared" si="37"/>
        <v/>
      </c>
    </row>
    <row r="2186" spans="2:3">
      <c r="B2186" t="str">
        <v/>
      </c>
      <c r="C2186" t="str">
        <f t="shared" si="37"/>
        <v/>
      </c>
    </row>
    <row r="2187" spans="2:3">
      <c r="B2187" t="str">
        <v/>
      </c>
      <c r="C2187" t="str">
        <f t="shared" si="37"/>
        <v/>
      </c>
    </row>
    <row r="2188" spans="2:3">
      <c r="B2188" t="str">
        <v/>
      </c>
      <c r="C2188" t="str">
        <f t="shared" si="37"/>
        <v/>
      </c>
    </row>
    <row r="2189" spans="2:3">
      <c r="B2189" t="str">
        <v/>
      </c>
      <c r="C2189" t="str">
        <f t="shared" si="37"/>
        <v/>
      </c>
    </row>
    <row r="2190" spans="2:3">
      <c r="B2190" t="str">
        <v/>
      </c>
      <c r="C2190" t="str">
        <f t="shared" si="37"/>
        <v/>
      </c>
    </row>
    <row r="2191" spans="2:3">
      <c r="B2191" t="str">
        <v/>
      </c>
      <c r="C2191" t="str">
        <f t="shared" si="37"/>
        <v/>
      </c>
    </row>
    <row r="2192" spans="2:3">
      <c r="B2192" t="str">
        <v/>
      </c>
      <c r="C2192" t="str">
        <f t="shared" si="37"/>
        <v/>
      </c>
    </row>
    <row r="2193" spans="2:3">
      <c r="B2193" t="str">
        <v/>
      </c>
      <c r="C2193" t="str">
        <f t="shared" si="37"/>
        <v/>
      </c>
    </row>
    <row r="2194" spans="2:3">
      <c r="B2194" t="str">
        <v/>
      </c>
      <c r="C2194" t="str">
        <f t="shared" si="37"/>
        <v/>
      </c>
    </row>
    <row r="2195" spans="2:3">
      <c r="B2195" t="str">
        <v/>
      </c>
      <c r="C2195" t="str">
        <f t="shared" si="37"/>
        <v/>
      </c>
    </row>
    <row r="2196" spans="2:3">
      <c r="B2196" t="str">
        <v/>
      </c>
      <c r="C2196" t="str">
        <f t="shared" si="37"/>
        <v/>
      </c>
    </row>
    <row r="2197" spans="2:3">
      <c r="B2197" t="str">
        <v/>
      </c>
      <c r="C2197" t="str">
        <f t="shared" si="37"/>
        <v/>
      </c>
    </row>
    <row r="2198" spans="2:3">
      <c r="B2198" t="str">
        <v/>
      </c>
      <c r="C2198" t="str">
        <f t="shared" si="37"/>
        <v/>
      </c>
    </row>
    <row r="2199" spans="2:3">
      <c r="B2199" t="str">
        <v/>
      </c>
      <c r="C2199" t="str">
        <f t="shared" si="37"/>
        <v/>
      </c>
    </row>
    <row r="2200" spans="2:3">
      <c r="B2200" t="str">
        <v/>
      </c>
      <c r="C2200" t="str">
        <f t="shared" si="37"/>
        <v/>
      </c>
    </row>
    <row r="2201" spans="2:3">
      <c r="B2201" t="str">
        <v/>
      </c>
      <c r="C2201" t="str">
        <f t="shared" si="37"/>
        <v/>
      </c>
    </row>
    <row r="2202" spans="2:3">
      <c r="B2202" t="str">
        <v/>
      </c>
      <c r="C2202" t="str">
        <f t="shared" si="37"/>
        <v/>
      </c>
    </row>
    <row r="2203" spans="2:3">
      <c r="B2203" t="str">
        <v/>
      </c>
      <c r="C2203" t="str">
        <f t="shared" si="37"/>
        <v/>
      </c>
    </row>
    <row r="2204" spans="2:3">
      <c r="B2204" t="str">
        <v>WS433-DSW-01|n/a|5\WS433-DIS</v>
      </c>
      <c r="C2204" t="str">
        <f t="shared" si="37"/>
        <v>WS433-DSW-01|n/a|5\WS433-DIS</v>
      </c>
    </row>
    <row r="2205" spans="2:3">
      <c r="B2205" t="str">
        <v/>
      </c>
      <c r="C2205" t="str">
        <f t="shared" si="37"/>
        <v/>
      </c>
    </row>
    <row r="2206" spans="2:3">
      <c r="B2206" t="str">
        <v/>
      </c>
      <c r="C2206" t="str">
        <f t="shared" si="37"/>
        <v/>
      </c>
    </row>
    <row r="2207" spans="2:3">
      <c r="B2207" t="str">
        <v/>
      </c>
      <c r="C2207" t="str">
        <f t="shared" si="37"/>
        <v/>
      </c>
    </row>
    <row r="2208" spans="2:3">
      <c r="B2208" t="str">
        <v/>
      </c>
      <c r="C2208" t="str">
        <f t="shared" si="37"/>
        <v/>
      </c>
    </row>
    <row r="2209" spans="2:3">
      <c r="B2209" t="str">
        <v/>
      </c>
      <c r="C2209" t="str">
        <f t="shared" si="37"/>
        <v/>
      </c>
    </row>
    <row r="2210" spans="2:3">
      <c r="B2210" t="str">
        <v/>
      </c>
      <c r="C2210" t="str">
        <f t="shared" si="37"/>
        <v/>
      </c>
    </row>
    <row r="2211" spans="2:3">
      <c r="B2211" t="str">
        <v/>
      </c>
      <c r="C2211" t="str">
        <f t="shared" si="37"/>
        <v/>
      </c>
    </row>
    <row r="2212" spans="2:3">
      <c r="B2212" t="str">
        <v/>
      </c>
      <c r="C2212" t="str">
        <f t="shared" si="37"/>
        <v/>
      </c>
    </row>
    <row r="2213" spans="2:3">
      <c r="B2213" t="str">
        <v/>
      </c>
      <c r="C2213" t="str">
        <f t="shared" si="37"/>
        <v/>
      </c>
    </row>
    <row r="2214" spans="2:3">
      <c r="B2214" t="str">
        <v/>
      </c>
      <c r="C2214" t="str">
        <f t="shared" si="37"/>
        <v/>
      </c>
    </row>
    <row r="2215" spans="2:3">
      <c r="B2215" t="str">
        <v/>
      </c>
      <c r="C2215" t="str">
        <f t="shared" si="37"/>
        <v/>
      </c>
    </row>
    <row r="2216" spans="2:3">
      <c r="B2216" t="str">
        <v/>
      </c>
      <c r="C2216" t="str">
        <f t="shared" si="37"/>
        <v/>
      </c>
    </row>
    <row r="2217" spans="2:3">
      <c r="B2217" t="str">
        <v/>
      </c>
      <c r="C2217" t="str">
        <f t="shared" si="37"/>
        <v/>
      </c>
    </row>
    <row r="2218" spans="2:3">
      <c r="B2218" t="str">
        <v/>
      </c>
      <c r="C2218" t="str">
        <f t="shared" si="37"/>
        <v/>
      </c>
    </row>
    <row r="2219" spans="2:3">
      <c r="B2219" t="str">
        <v/>
      </c>
      <c r="C2219" t="str">
        <f t="shared" si="37"/>
        <v/>
      </c>
    </row>
    <row r="2220" spans="2:3">
      <c r="B2220" t="str">
        <v/>
      </c>
      <c r="C2220" t="str">
        <f t="shared" si="37"/>
        <v/>
      </c>
    </row>
    <row r="2221" spans="2:3">
      <c r="B2221" t="str">
        <v/>
      </c>
      <c r="C2221" t="str">
        <f t="shared" si="37"/>
        <v/>
      </c>
    </row>
    <row r="2222" spans="2:3">
      <c r="B2222" t="str">
        <v/>
      </c>
      <c r="C2222" t="str">
        <f t="shared" si="37"/>
        <v/>
      </c>
    </row>
    <row r="2223" spans="2:3">
      <c r="B2223" t="str">
        <v/>
      </c>
      <c r="C2223" t="str">
        <f t="shared" si="37"/>
        <v/>
      </c>
    </row>
    <row r="2224" spans="2:3">
      <c r="B2224" t="str">
        <v/>
      </c>
      <c r="C2224" t="str">
        <f t="shared" si="37"/>
        <v/>
      </c>
    </row>
    <row r="2225" spans="2:3">
      <c r="B2225" t="str">
        <v/>
      </c>
      <c r="C2225" t="str">
        <f t="shared" si="37"/>
        <v/>
      </c>
    </row>
    <row r="2226" spans="2:3">
      <c r="B2226" t="str">
        <v/>
      </c>
      <c r="C2226" t="str">
        <f t="shared" si="37"/>
        <v/>
      </c>
    </row>
    <row r="2227" spans="2:3">
      <c r="B2227" t="str">
        <v/>
      </c>
      <c r="C2227" t="str">
        <f t="shared" si="37"/>
        <v/>
      </c>
    </row>
    <row r="2228" spans="2:3">
      <c r="B2228" t="str">
        <v/>
      </c>
      <c r="C2228" t="str">
        <f t="shared" si="37"/>
        <v/>
      </c>
    </row>
    <row r="2229" spans="2:3">
      <c r="B2229" t="str">
        <v/>
      </c>
      <c r="C2229" t="str">
        <f t="shared" si="37"/>
        <v/>
      </c>
    </row>
    <row r="2230" spans="2:3">
      <c r="B2230" t="str">
        <v/>
      </c>
      <c r="C2230" t="str">
        <f t="shared" si="37"/>
        <v/>
      </c>
    </row>
    <row r="2231" spans="2:3">
      <c r="B2231" t="str">
        <v/>
      </c>
      <c r="C2231" t="str">
        <f t="shared" si="37"/>
        <v/>
      </c>
    </row>
    <row r="2232" spans="2:3">
      <c r="B2232" t="str">
        <v/>
      </c>
      <c r="C2232" t="str">
        <f t="shared" si="37"/>
        <v/>
      </c>
    </row>
    <row r="2233" spans="2:3">
      <c r="B2233" t="str">
        <v/>
      </c>
      <c r="C2233" t="str">
        <f t="shared" si="37"/>
        <v/>
      </c>
    </row>
    <row r="2234" spans="2:3">
      <c r="B2234" t="str">
        <v/>
      </c>
      <c r="C2234" t="str">
        <f t="shared" si="37"/>
        <v/>
      </c>
    </row>
    <row r="2235" spans="2:3">
      <c r="B2235" t="str">
        <v/>
      </c>
      <c r="C2235" t="str">
        <f t="shared" si="37"/>
        <v/>
      </c>
    </row>
    <row r="2236" spans="2:3">
      <c r="B2236" t="str">
        <v/>
      </c>
      <c r="C2236" t="str">
        <f t="shared" si="37"/>
        <v/>
      </c>
    </row>
    <row r="2237" spans="2:3">
      <c r="B2237" t="str">
        <v/>
      </c>
      <c r="C2237" t="str">
        <f t="shared" si="37"/>
        <v/>
      </c>
    </row>
    <row r="2238" spans="2:3">
      <c r="B2238" t="str">
        <v/>
      </c>
      <c r="C2238" t="str">
        <f t="shared" si="37"/>
        <v/>
      </c>
    </row>
    <row r="2239" spans="2:3">
      <c r="B2239" t="str">
        <v/>
      </c>
      <c r="C2239" t="str">
        <f t="shared" si="37"/>
        <v/>
      </c>
    </row>
    <row r="2240" spans="2:3">
      <c r="B2240" t="str">
        <v/>
      </c>
      <c r="C2240" t="str">
        <f t="shared" si="37"/>
        <v/>
      </c>
    </row>
    <row r="2241" spans="2:3">
      <c r="B2241" t="str">
        <v/>
      </c>
      <c r="C2241" t="str">
        <f t="shared" si="37"/>
        <v/>
      </c>
    </row>
    <row r="2242" spans="2:3">
      <c r="B2242" t="str">
        <v/>
      </c>
      <c r="C2242" t="str">
        <f t="shared" si="37"/>
        <v/>
      </c>
    </row>
    <row r="2243" spans="2:3">
      <c r="B2243" t="str">
        <v/>
      </c>
      <c r="C2243" t="str">
        <f t="shared" si="37"/>
        <v/>
      </c>
    </row>
    <row r="2244" spans="2:3">
      <c r="B2244" t="str">
        <v/>
      </c>
      <c r="C2244" t="str">
        <f t="shared" si="37"/>
        <v/>
      </c>
    </row>
    <row r="2245" spans="2:3">
      <c r="B2245" t="str">
        <v/>
      </c>
      <c r="C2245" t="str">
        <f t="shared" ref="C2245:C2308" si="38">IFERROR(B2245,"")</f>
        <v/>
      </c>
    </row>
    <row r="2246" spans="2:3">
      <c r="B2246" t="str">
        <v/>
      </c>
      <c r="C2246" t="str">
        <f t="shared" si="38"/>
        <v/>
      </c>
    </row>
    <row r="2247" spans="2:3">
      <c r="B2247" t="str">
        <v/>
      </c>
      <c r="C2247" t="str">
        <f t="shared" si="38"/>
        <v/>
      </c>
    </row>
    <row r="2248" spans="2:3">
      <c r="B2248" t="str">
        <v/>
      </c>
      <c r="C2248" t="str">
        <f t="shared" si="38"/>
        <v/>
      </c>
    </row>
    <row r="2249" spans="2:3">
      <c r="B2249" t="str">
        <v/>
      </c>
      <c r="C2249" t="str">
        <f t="shared" si="38"/>
        <v/>
      </c>
    </row>
    <row r="2250" spans="2:3">
      <c r="B2250" t="str">
        <v/>
      </c>
      <c r="C2250" t="str">
        <f t="shared" si="38"/>
        <v/>
      </c>
    </row>
    <row r="2251" spans="2:3">
      <c r="B2251" t="str">
        <v/>
      </c>
      <c r="C2251" t="str">
        <f t="shared" si="38"/>
        <v/>
      </c>
    </row>
    <row r="2252" spans="2:3">
      <c r="B2252" t="str">
        <v/>
      </c>
      <c r="C2252" t="str">
        <f t="shared" si="38"/>
        <v/>
      </c>
    </row>
    <row r="2253" spans="2:3">
      <c r="B2253" t="str">
        <v/>
      </c>
      <c r="C2253" t="str">
        <f t="shared" si="38"/>
        <v/>
      </c>
    </row>
    <row r="2254" spans="2:3">
      <c r="B2254" t="str">
        <v/>
      </c>
      <c r="C2254" t="str">
        <f t="shared" si="38"/>
        <v/>
      </c>
    </row>
    <row r="2255" spans="2:3">
      <c r="B2255" t="str">
        <v/>
      </c>
      <c r="C2255" t="str">
        <f t="shared" si="38"/>
        <v/>
      </c>
    </row>
    <row r="2256" spans="2:3">
      <c r="B2256" t="str">
        <v/>
      </c>
      <c r="C2256" t="str">
        <f t="shared" si="38"/>
        <v/>
      </c>
    </row>
    <row r="2257" spans="2:3">
      <c r="B2257" t="str">
        <v/>
      </c>
      <c r="C2257" t="str">
        <f t="shared" si="38"/>
        <v/>
      </c>
    </row>
    <row r="2258" spans="2:3">
      <c r="B2258" t="str">
        <v/>
      </c>
      <c r="C2258" t="str">
        <f t="shared" si="38"/>
        <v/>
      </c>
    </row>
    <row r="2259" spans="2:3">
      <c r="B2259" t="str">
        <v/>
      </c>
      <c r="C2259" t="str">
        <f t="shared" si="38"/>
        <v/>
      </c>
    </row>
    <row r="2260" spans="2:3">
      <c r="B2260" t="str">
        <v/>
      </c>
      <c r="C2260" t="str">
        <f t="shared" si="38"/>
        <v/>
      </c>
    </row>
    <row r="2261" spans="2:3">
      <c r="B2261" t="str">
        <v/>
      </c>
      <c r="C2261" t="str">
        <f t="shared" si="38"/>
        <v/>
      </c>
    </row>
    <row r="2262" spans="2:3">
      <c r="B2262" t="str">
        <v/>
      </c>
      <c r="C2262" t="str">
        <f t="shared" si="38"/>
        <v/>
      </c>
    </row>
    <row r="2263" spans="2:3">
      <c r="B2263" t="str">
        <v/>
      </c>
      <c r="C2263" t="str">
        <f t="shared" si="38"/>
        <v/>
      </c>
    </row>
    <row r="2264" spans="2:3">
      <c r="B2264" t="str">
        <v/>
      </c>
      <c r="C2264" t="str">
        <f t="shared" si="38"/>
        <v/>
      </c>
    </row>
    <row r="2265" spans="2:3">
      <c r="B2265" t="str">
        <v/>
      </c>
      <c r="C2265" t="str">
        <f t="shared" si="38"/>
        <v/>
      </c>
    </row>
    <row r="2266" spans="2:3">
      <c r="B2266" t="str">
        <v/>
      </c>
      <c r="C2266" t="str">
        <f t="shared" si="38"/>
        <v/>
      </c>
    </row>
    <row r="2267" spans="2:3">
      <c r="B2267" t="str">
        <v/>
      </c>
      <c r="C2267" t="str">
        <f t="shared" si="38"/>
        <v/>
      </c>
    </row>
    <row r="2268" spans="2:3">
      <c r="B2268" t="str">
        <v/>
      </c>
      <c r="C2268" t="str">
        <f t="shared" si="38"/>
        <v/>
      </c>
    </row>
    <row r="2269" spans="2:3">
      <c r="B2269" t="str">
        <v/>
      </c>
      <c r="C2269" t="str">
        <f t="shared" si="38"/>
        <v/>
      </c>
    </row>
    <row r="2270" spans="2:3">
      <c r="B2270" t="str">
        <v/>
      </c>
      <c r="C2270" t="str">
        <f t="shared" si="38"/>
        <v/>
      </c>
    </row>
    <row r="2271" spans="2:3">
      <c r="B2271" t="str">
        <v/>
      </c>
      <c r="C2271" t="str">
        <f t="shared" si="38"/>
        <v/>
      </c>
    </row>
    <row r="2272" spans="2:3">
      <c r="B2272" t="str">
        <v/>
      </c>
      <c r="C2272" t="str">
        <f t="shared" si="38"/>
        <v/>
      </c>
    </row>
    <row r="2273" spans="2:3">
      <c r="B2273" t="str">
        <v/>
      </c>
      <c r="C2273" t="str">
        <f t="shared" si="38"/>
        <v/>
      </c>
    </row>
    <row r="2274" spans="2:3">
      <c r="B2274" t="str">
        <v/>
      </c>
      <c r="C2274" t="str">
        <f t="shared" si="38"/>
        <v/>
      </c>
    </row>
    <row r="2275" spans="2:3">
      <c r="B2275" t="str">
        <v/>
      </c>
      <c r="C2275" t="str">
        <f t="shared" si="38"/>
        <v/>
      </c>
    </row>
    <row r="2276" spans="2:3">
      <c r="B2276" t="str">
        <v/>
      </c>
      <c r="C2276" t="str">
        <f t="shared" si="38"/>
        <v/>
      </c>
    </row>
    <row r="2277" spans="2:3">
      <c r="B2277" t="str">
        <v/>
      </c>
      <c r="C2277" t="str">
        <f t="shared" si="38"/>
        <v/>
      </c>
    </row>
    <row r="2278" spans="2:3">
      <c r="B2278" t="str">
        <v/>
      </c>
      <c r="C2278" t="str">
        <f t="shared" si="38"/>
        <v/>
      </c>
    </row>
    <row r="2279" spans="2:3">
      <c r="B2279" t="str">
        <v/>
      </c>
      <c r="C2279" t="str">
        <f t="shared" si="38"/>
        <v/>
      </c>
    </row>
    <row r="2280" spans="2:3">
      <c r="B2280" t="str">
        <v/>
      </c>
      <c r="C2280" t="str">
        <f t="shared" si="38"/>
        <v/>
      </c>
    </row>
    <row r="2281" spans="2:3">
      <c r="B2281" t="str">
        <v/>
      </c>
      <c r="C2281" t="str">
        <f t="shared" si="38"/>
        <v/>
      </c>
    </row>
    <row r="2282" spans="2:3">
      <c r="B2282" t="str">
        <v/>
      </c>
      <c r="C2282" t="str">
        <f t="shared" si="38"/>
        <v/>
      </c>
    </row>
    <row r="2283" spans="2:3">
      <c r="B2283" t="str">
        <v/>
      </c>
      <c r="C2283" t="str">
        <f t="shared" si="38"/>
        <v/>
      </c>
    </row>
    <row r="2284" spans="2:3">
      <c r="B2284" t="str">
        <v/>
      </c>
      <c r="C2284" t="str">
        <f t="shared" si="38"/>
        <v/>
      </c>
    </row>
    <row r="2285" spans="2:3">
      <c r="B2285" t="str">
        <v/>
      </c>
      <c r="C2285" t="str">
        <f t="shared" si="38"/>
        <v/>
      </c>
    </row>
    <row r="2286" spans="2:3">
      <c r="B2286" t="str">
        <v/>
      </c>
      <c r="C2286" t="str">
        <f t="shared" si="38"/>
        <v/>
      </c>
    </row>
    <row r="2287" spans="2:3">
      <c r="B2287" t="str">
        <v/>
      </c>
      <c r="C2287" t="str">
        <f t="shared" si="38"/>
        <v/>
      </c>
    </row>
    <row r="2288" spans="2:3">
      <c r="B2288" t="str">
        <v/>
      </c>
      <c r="C2288" t="str">
        <f t="shared" si="38"/>
        <v/>
      </c>
    </row>
    <row r="2289" spans="2:3">
      <c r="B2289" t="str">
        <v/>
      </c>
      <c r="C2289" t="str">
        <f t="shared" si="38"/>
        <v/>
      </c>
    </row>
    <row r="2290" spans="2:3">
      <c r="B2290" t="str">
        <v/>
      </c>
      <c r="C2290" t="str">
        <f t="shared" si="38"/>
        <v/>
      </c>
    </row>
    <row r="2291" spans="2:3">
      <c r="B2291" t="str">
        <v/>
      </c>
      <c r="C2291" t="str">
        <f t="shared" si="38"/>
        <v/>
      </c>
    </row>
    <row r="2292" spans="2:3">
      <c r="B2292" t="str">
        <v/>
      </c>
      <c r="C2292" t="str">
        <f t="shared" si="38"/>
        <v/>
      </c>
    </row>
    <row r="2293" spans="2:3">
      <c r="B2293" t="str">
        <v/>
      </c>
      <c r="C2293" t="str">
        <f t="shared" si="38"/>
        <v/>
      </c>
    </row>
    <row r="2294" spans="2:3">
      <c r="B2294" t="str">
        <v/>
      </c>
      <c r="C2294" t="str">
        <f t="shared" si="38"/>
        <v/>
      </c>
    </row>
    <row r="2295" spans="2:3">
      <c r="B2295" t="str">
        <v/>
      </c>
      <c r="C2295" t="str">
        <f t="shared" si="38"/>
        <v/>
      </c>
    </row>
    <row r="2296" spans="2:3">
      <c r="B2296" t="str">
        <v/>
      </c>
      <c r="C2296" t="str">
        <f t="shared" si="38"/>
        <v/>
      </c>
    </row>
    <row r="2297" spans="2:3">
      <c r="B2297" t="str">
        <v/>
      </c>
      <c r="C2297" t="str">
        <f t="shared" si="38"/>
        <v/>
      </c>
    </row>
    <row r="2298" spans="2:3">
      <c r="B2298" t="str">
        <v/>
      </c>
      <c r="C2298" t="str">
        <f t="shared" si="38"/>
        <v/>
      </c>
    </row>
    <row r="2299" spans="2:3">
      <c r="B2299" t="str">
        <v/>
      </c>
      <c r="C2299" t="str">
        <f t="shared" si="38"/>
        <v/>
      </c>
    </row>
    <row r="2300" spans="2:3">
      <c r="B2300" t="str">
        <v/>
      </c>
      <c r="C2300" t="str">
        <f t="shared" si="38"/>
        <v/>
      </c>
    </row>
    <row r="2301" spans="2:3">
      <c r="B2301" t="str">
        <v/>
      </c>
      <c r="C2301" t="str">
        <f t="shared" si="38"/>
        <v/>
      </c>
    </row>
    <row r="2302" spans="2:3">
      <c r="B2302" t="str">
        <v/>
      </c>
      <c r="C2302" t="str">
        <f t="shared" si="38"/>
        <v/>
      </c>
    </row>
    <row r="2303" spans="2:3">
      <c r="B2303" t="str">
        <v/>
      </c>
      <c r="C2303" t="str">
        <f t="shared" si="38"/>
        <v/>
      </c>
    </row>
    <row r="2304" spans="2:3">
      <c r="B2304" t="str">
        <v/>
      </c>
      <c r="C2304" t="str">
        <f t="shared" si="38"/>
        <v/>
      </c>
    </row>
    <row r="2305" spans="2:3">
      <c r="B2305" t="str">
        <v/>
      </c>
      <c r="C2305" t="str">
        <f t="shared" si="38"/>
        <v/>
      </c>
    </row>
    <row r="2306" spans="2:3">
      <c r="B2306" t="str">
        <v/>
      </c>
      <c r="C2306" t="str">
        <f t="shared" si="38"/>
        <v/>
      </c>
    </row>
    <row r="2307" spans="2:3">
      <c r="B2307" t="str">
        <v/>
      </c>
      <c r="C2307" t="str">
        <f t="shared" si="38"/>
        <v/>
      </c>
    </row>
    <row r="2308" spans="2:3">
      <c r="B2308" t="str">
        <v>STHC-ISG02DB-XA1|2|8\MBRTU-STHC</v>
      </c>
      <c r="C2308" t="str">
        <f t="shared" si="38"/>
        <v>STHC-ISG02DB-XA1|2|8\MBRTU-STHC</v>
      </c>
    </row>
    <row r="2309" spans="2:3">
      <c r="B2309" t="str">
        <v/>
      </c>
      <c r="C2309" t="str">
        <f t="shared" ref="C2309:C2372" si="39">IFERROR(B2309,"")</f>
        <v/>
      </c>
    </row>
    <row r="2310" spans="2:3">
      <c r="B2310" t="str">
        <v/>
      </c>
      <c r="C2310" t="str">
        <f t="shared" si="39"/>
        <v/>
      </c>
    </row>
    <row r="2311" spans="2:3">
      <c r="B2311" t="str">
        <v/>
      </c>
      <c r="C2311" t="str">
        <f t="shared" si="39"/>
        <v/>
      </c>
    </row>
    <row r="2312" spans="2:3">
      <c r="B2312" t="str">
        <v/>
      </c>
      <c r="C2312" t="str">
        <f t="shared" si="39"/>
        <v/>
      </c>
    </row>
    <row r="2313" spans="2:3">
      <c r="B2313" t="str">
        <v/>
      </c>
      <c r="C2313" t="str">
        <f t="shared" si="39"/>
        <v/>
      </c>
    </row>
    <row r="2314" spans="2:3">
      <c r="B2314" t="str">
        <v/>
      </c>
      <c r="C2314" t="str">
        <f t="shared" si="39"/>
        <v/>
      </c>
    </row>
    <row r="2315" spans="2:3">
      <c r="B2315" t="str">
        <v/>
      </c>
      <c r="C2315" t="str">
        <f t="shared" si="39"/>
        <v/>
      </c>
    </row>
    <row r="2316" spans="2:3">
      <c r="B2316" t="str">
        <v/>
      </c>
      <c r="C2316" t="str">
        <f t="shared" si="39"/>
        <v/>
      </c>
    </row>
    <row r="2317" spans="2:3">
      <c r="B2317" t="str">
        <v/>
      </c>
      <c r="C2317" t="str">
        <f t="shared" si="39"/>
        <v/>
      </c>
    </row>
    <row r="2318" spans="2:3">
      <c r="B2318" t="str">
        <v/>
      </c>
      <c r="C2318" t="str">
        <f t="shared" si="39"/>
        <v/>
      </c>
    </row>
    <row r="2319" spans="2:3">
      <c r="B2319" t="str">
        <v/>
      </c>
      <c r="C2319" t="str">
        <f t="shared" si="39"/>
        <v/>
      </c>
    </row>
    <row r="2320" spans="2:3">
      <c r="B2320" t="str">
        <v/>
      </c>
      <c r="C2320" t="str">
        <f t="shared" si="39"/>
        <v/>
      </c>
    </row>
    <row r="2321" spans="2:3">
      <c r="B2321" t="str">
        <v/>
      </c>
      <c r="C2321" t="str">
        <f t="shared" si="39"/>
        <v/>
      </c>
    </row>
    <row r="2322" spans="2:3">
      <c r="B2322" t="str">
        <v/>
      </c>
      <c r="C2322" t="str">
        <f t="shared" si="39"/>
        <v/>
      </c>
    </row>
    <row r="2323" spans="2:3">
      <c r="B2323" t="str">
        <v/>
      </c>
      <c r="C2323" t="str">
        <f t="shared" si="39"/>
        <v/>
      </c>
    </row>
    <row r="2324" spans="2:3">
      <c r="B2324" t="str">
        <v/>
      </c>
      <c r="C2324" t="str">
        <f t="shared" si="39"/>
        <v/>
      </c>
    </row>
    <row r="2325" spans="2:3">
      <c r="B2325" t="str">
        <v/>
      </c>
      <c r="C2325" t="str">
        <f t="shared" si="39"/>
        <v/>
      </c>
    </row>
    <row r="2326" spans="2:3">
      <c r="B2326" t="str">
        <v/>
      </c>
      <c r="C2326" t="str">
        <f t="shared" si="39"/>
        <v/>
      </c>
    </row>
    <row r="2327" spans="2:3">
      <c r="B2327" t="str">
        <v/>
      </c>
      <c r="C2327" t="str">
        <f t="shared" si="39"/>
        <v/>
      </c>
    </row>
    <row r="2328" spans="2:3">
      <c r="B2328" t="str">
        <v/>
      </c>
      <c r="C2328" t="str">
        <f t="shared" si="39"/>
        <v/>
      </c>
    </row>
    <row r="2329" spans="2:3">
      <c r="B2329" t="str">
        <v/>
      </c>
      <c r="C2329" t="str">
        <f t="shared" si="39"/>
        <v/>
      </c>
    </row>
    <row r="2330" spans="2:3">
      <c r="B2330" t="str">
        <v/>
      </c>
      <c r="C2330" t="str">
        <f t="shared" si="39"/>
        <v/>
      </c>
    </row>
    <row r="2331" spans="2:3">
      <c r="B2331" t="str">
        <v/>
      </c>
      <c r="C2331" t="str">
        <f t="shared" si="39"/>
        <v/>
      </c>
    </row>
    <row r="2332" spans="2:3">
      <c r="B2332" t="str">
        <v/>
      </c>
      <c r="C2332" t="str">
        <f t="shared" si="39"/>
        <v/>
      </c>
    </row>
    <row r="2333" spans="2:3">
      <c r="B2333" t="str">
        <v/>
      </c>
      <c r="C2333" t="str">
        <f t="shared" si="39"/>
        <v/>
      </c>
    </row>
    <row r="2334" spans="2:3">
      <c r="B2334" t="str">
        <v/>
      </c>
      <c r="C2334" t="str">
        <f t="shared" si="39"/>
        <v/>
      </c>
    </row>
    <row r="2335" spans="2:3">
      <c r="B2335" t="str">
        <v/>
      </c>
      <c r="C2335" t="str">
        <f t="shared" si="39"/>
        <v/>
      </c>
    </row>
    <row r="2336" spans="2:3">
      <c r="B2336" t="str">
        <v/>
      </c>
      <c r="C2336" t="str">
        <f t="shared" si="39"/>
        <v/>
      </c>
    </row>
    <row r="2337" spans="2:3">
      <c r="B2337" t="str">
        <v/>
      </c>
      <c r="C2337" t="str">
        <f t="shared" si="39"/>
        <v/>
      </c>
    </row>
    <row r="2338" spans="2:3">
      <c r="B2338" t="str">
        <v/>
      </c>
      <c r="C2338" t="str">
        <f t="shared" si="39"/>
        <v/>
      </c>
    </row>
    <row r="2339" spans="2:3">
      <c r="B2339" t="str">
        <v/>
      </c>
      <c r="C2339" t="str">
        <f t="shared" si="39"/>
        <v/>
      </c>
    </row>
    <row r="2340" spans="2:3">
      <c r="B2340" t="str">
        <v/>
      </c>
      <c r="C2340" t="str">
        <f t="shared" si="39"/>
        <v/>
      </c>
    </row>
    <row r="2341" spans="2:3">
      <c r="B2341" t="str">
        <v/>
      </c>
      <c r="C2341" t="str">
        <f t="shared" si="39"/>
        <v/>
      </c>
    </row>
    <row r="2342" spans="2:3">
      <c r="B2342" t="str">
        <v/>
      </c>
      <c r="C2342" t="str">
        <f t="shared" si="39"/>
        <v/>
      </c>
    </row>
    <row r="2343" spans="2:3">
      <c r="B2343" t="str">
        <v/>
      </c>
      <c r="C2343" t="str">
        <f t="shared" si="39"/>
        <v/>
      </c>
    </row>
    <row r="2344" spans="2:3">
      <c r="B2344" t="str">
        <v/>
      </c>
      <c r="C2344" t="str">
        <f t="shared" si="39"/>
        <v/>
      </c>
    </row>
    <row r="2345" spans="2:3">
      <c r="B2345" t="str">
        <v/>
      </c>
      <c r="C2345" t="str">
        <f t="shared" si="39"/>
        <v/>
      </c>
    </row>
    <row r="2346" spans="2:3">
      <c r="B2346" t="str">
        <v/>
      </c>
      <c r="C2346" t="str">
        <f t="shared" si="39"/>
        <v/>
      </c>
    </row>
    <row r="2347" spans="2:3">
      <c r="B2347" t="str">
        <v/>
      </c>
      <c r="C2347" t="str">
        <f t="shared" si="39"/>
        <v/>
      </c>
    </row>
    <row r="2348" spans="2:3">
      <c r="B2348" t="str">
        <v/>
      </c>
      <c r="C2348" t="str">
        <f t="shared" si="39"/>
        <v/>
      </c>
    </row>
    <row r="2349" spans="2:3">
      <c r="B2349" t="str">
        <v/>
      </c>
      <c r="C2349" t="str">
        <f t="shared" si="39"/>
        <v/>
      </c>
    </row>
    <row r="2350" spans="2:3">
      <c r="B2350" t="str">
        <v/>
      </c>
      <c r="C2350" t="str">
        <f t="shared" si="39"/>
        <v/>
      </c>
    </row>
    <row r="2351" spans="2:3">
      <c r="B2351" t="str">
        <v/>
      </c>
      <c r="C2351" t="str">
        <f t="shared" si="39"/>
        <v/>
      </c>
    </row>
    <row r="2352" spans="2:3">
      <c r="B2352" t="str">
        <v/>
      </c>
      <c r="C2352" t="str">
        <f t="shared" si="39"/>
        <v/>
      </c>
    </row>
    <row r="2353" spans="2:3">
      <c r="B2353" t="str">
        <v/>
      </c>
      <c r="C2353" t="str">
        <f t="shared" si="39"/>
        <v/>
      </c>
    </row>
    <row r="2354" spans="2:3">
      <c r="B2354" t="str">
        <v/>
      </c>
      <c r="C2354" t="str">
        <f t="shared" si="39"/>
        <v/>
      </c>
    </row>
    <row r="2355" spans="2:3">
      <c r="B2355" t="str">
        <v/>
      </c>
      <c r="C2355" t="str">
        <f t="shared" si="39"/>
        <v/>
      </c>
    </row>
    <row r="2356" spans="2:3">
      <c r="B2356" t="str">
        <v/>
      </c>
      <c r="C2356" t="str">
        <f t="shared" si="39"/>
        <v/>
      </c>
    </row>
    <row r="2357" spans="2:3">
      <c r="B2357" t="str">
        <v/>
      </c>
      <c r="C2357" t="str">
        <f t="shared" si="39"/>
        <v/>
      </c>
    </row>
    <row r="2358" spans="2:3">
      <c r="B2358" t="str">
        <v/>
      </c>
      <c r="C2358" t="str">
        <f t="shared" si="39"/>
        <v/>
      </c>
    </row>
    <row r="2359" spans="2:3">
      <c r="B2359" t="str">
        <v/>
      </c>
      <c r="C2359" t="str">
        <f t="shared" si="39"/>
        <v/>
      </c>
    </row>
    <row r="2360" spans="2:3">
      <c r="B2360" t="str">
        <v/>
      </c>
      <c r="C2360" t="str">
        <f t="shared" si="39"/>
        <v/>
      </c>
    </row>
    <row r="2361" spans="2:3">
      <c r="B2361" t="str">
        <v/>
      </c>
      <c r="C2361" t="str">
        <f t="shared" si="39"/>
        <v/>
      </c>
    </row>
    <row r="2362" spans="2:3">
      <c r="B2362" t="str">
        <v/>
      </c>
      <c r="C2362" t="str">
        <f t="shared" si="39"/>
        <v/>
      </c>
    </row>
    <row r="2363" spans="2:3">
      <c r="B2363" t="str">
        <v/>
      </c>
      <c r="C2363" t="str">
        <f t="shared" si="39"/>
        <v/>
      </c>
    </row>
    <row r="2364" spans="2:3">
      <c r="B2364" t="str">
        <v/>
      </c>
      <c r="C2364" t="str">
        <f t="shared" si="39"/>
        <v/>
      </c>
    </row>
    <row r="2365" spans="2:3">
      <c r="B2365" t="str">
        <v/>
      </c>
      <c r="C2365" t="str">
        <f t="shared" si="39"/>
        <v/>
      </c>
    </row>
    <row r="2366" spans="2:3">
      <c r="B2366" t="str">
        <v/>
      </c>
      <c r="C2366" t="str">
        <f t="shared" si="39"/>
        <v/>
      </c>
    </row>
    <row r="2367" spans="2:3">
      <c r="B2367" t="str">
        <v/>
      </c>
      <c r="C2367" t="str">
        <f t="shared" si="39"/>
        <v/>
      </c>
    </row>
    <row r="2368" spans="2:3">
      <c r="B2368" t="str">
        <v/>
      </c>
      <c r="C2368" t="str">
        <f t="shared" si="39"/>
        <v/>
      </c>
    </row>
    <row r="2369" spans="2:3">
      <c r="B2369" t="str">
        <v/>
      </c>
      <c r="C2369" t="str">
        <f t="shared" si="39"/>
        <v/>
      </c>
    </row>
    <row r="2370" spans="2:3">
      <c r="B2370" t="str">
        <v/>
      </c>
      <c r="C2370" t="str">
        <f t="shared" si="39"/>
        <v/>
      </c>
    </row>
    <row r="2371" spans="2:3">
      <c r="B2371" t="str">
        <v/>
      </c>
      <c r="C2371" t="str">
        <f t="shared" si="39"/>
        <v/>
      </c>
    </row>
    <row r="2372" spans="2:3">
      <c r="B2372" t="str">
        <v/>
      </c>
      <c r="C2372" t="str">
        <f t="shared" si="39"/>
        <v/>
      </c>
    </row>
    <row r="2373" spans="2:3">
      <c r="B2373" t="str">
        <v/>
      </c>
      <c r="C2373" t="str">
        <f t="shared" ref="C2373:C2436" si="40">IFERROR(B2373,"")</f>
        <v/>
      </c>
    </row>
    <row r="2374" spans="2:3">
      <c r="B2374" t="str">
        <v/>
      </c>
      <c r="C2374" t="str">
        <f t="shared" si="40"/>
        <v/>
      </c>
    </row>
    <row r="2375" spans="2:3">
      <c r="B2375" t="str">
        <v/>
      </c>
      <c r="C2375" t="str">
        <f t="shared" si="40"/>
        <v/>
      </c>
    </row>
    <row r="2376" spans="2:3">
      <c r="B2376" t="str">
        <v/>
      </c>
      <c r="C2376" t="str">
        <f t="shared" si="40"/>
        <v/>
      </c>
    </row>
    <row r="2377" spans="2:3">
      <c r="B2377" t="str">
        <v/>
      </c>
      <c r="C2377" t="str">
        <f t="shared" si="40"/>
        <v/>
      </c>
    </row>
    <row r="2378" spans="2:3">
      <c r="B2378" t="str">
        <v/>
      </c>
      <c r="C2378" t="str">
        <f t="shared" si="40"/>
        <v/>
      </c>
    </row>
    <row r="2379" spans="2:3">
      <c r="B2379" t="str">
        <v/>
      </c>
      <c r="C2379" t="str">
        <f t="shared" si="40"/>
        <v/>
      </c>
    </row>
    <row r="2380" spans="2:3">
      <c r="B2380" t="str">
        <v/>
      </c>
      <c r="C2380" t="str">
        <f t="shared" si="40"/>
        <v/>
      </c>
    </row>
    <row r="2381" spans="2:3">
      <c r="B2381" t="str">
        <v/>
      </c>
      <c r="C2381" t="str">
        <f t="shared" si="40"/>
        <v/>
      </c>
    </row>
    <row r="2382" spans="2:3">
      <c r="B2382" t="str">
        <v/>
      </c>
      <c r="C2382" t="str">
        <f t="shared" si="40"/>
        <v/>
      </c>
    </row>
    <row r="2383" spans="2:3">
      <c r="B2383" t="str">
        <v/>
      </c>
      <c r="C2383" t="str">
        <f t="shared" si="40"/>
        <v/>
      </c>
    </row>
    <row r="2384" spans="2:3">
      <c r="B2384" t="str">
        <v/>
      </c>
      <c r="C2384" t="str">
        <f t="shared" si="40"/>
        <v/>
      </c>
    </row>
    <row r="2385" spans="2:3">
      <c r="B2385" t="str">
        <v/>
      </c>
      <c r="C2385" t="str">
        <f t="shared" si="40"/>
        <v/>
      </c>
    </row>
    <row r="2386" spans="2:3">
      <c r="B2386" t="str">
        <v/>
      </c>
      <c r="C2386" t="str">
        <f t="shared" si="40"/>
        <v/>
      </c>
    </row>
    <row r="2387" spans="2:3">
      <c r="B2387" t="str">
        <v/>
      </c>
      <c r="C2387" t="str">
        <f t="shared" si="40"/>
        <v/>
      </c>
    </row>
    <row r="2388" spans="2:3">
      <c r="B2388" t="str">
        <v/>
      </c>
      <c r="C2388" t="str">
        <f t="shared" si="40"/>
        <v/>
      </c>
    </row>
    <row r="2389" spans="2:3">
      <c r="B2389" t="str">
        <v/>
      </c>
      <c r="C2389" t="str">
        <f t="shared" si="40"/>
        <v/>
      </c>
    </row>
    <row r="2390" spans="2:3">
      <c r="B2390" t="str">
        <v/>
      </c>
      <c r="C2390" t="str">
        <f t="shared" si="40"/>
        <v/>
      </c>
    </row>
    <row r="2391" spans="2:3">
      <c r="B2391" t="str">
        <v/>
      </c>
      <c r="C2391" t="str">
        <f t="shared" si="40"/>
        <v/>
      </c>
    </row>
    <row r="2392" spans="2:3">
      <c r="B2392" t="str">
        <v/>
      </c>
      <c r="C2392" t="str">
        <f t="shared" si="40"/>
        <v/>
      </c>
    </row>
    <row r="2393" spans="2:3">
      <c r="B2393" t="str">
        <v/>
      </c>
      <c r="C2393" t="str">
        <f t="shared" si="40"/>
        <v/>
      </c>
    </row>
    <row r="2394" spans="2:3">
      <c r="B2394" t="str">
        <v/>
      </c>
      <c r="C2394" t="str">
        <f t="shared" si="40"/>
        <v/>
      </c>
    </row>
    <row r="2395" spans="2:3">
      <c r="B2395" t="str">
        <v/>
      </c>
      <c r="C2395" t="str">
        <f t="shared" si="40"/>
        <v/>
      </c>
    </row>
    <row r="2396" spans="2:3">
      <c r="B2396" t="str">
        <v/>
      </c>
      <c r="C2396" t="str">
        <f t="shared" si="40"/>
        <v/>
      </c>
    </row>
    <row r="2397" spans="2:3">
      <c r="B2397" t="str">
        <v/>
      </c>
      <c r="C2397" t="str">
        <f t="shared" si="40"/>
        <v/>
      </c>
    </row>
    <row r="2398" spans="2:3">
      <c r="B2398" t="str">
        <v/>
      </c>
      <c r="C2398" t="str">
        <f t="shared" si="40"/>
        <v/>
      </c>
    </row>
    <row r="2399" spans="2:3">
      <c r="B2399" t="str">
        <v/>
      </c>
      <c r="C2399" t="str">
        <f t="shared" si="40"/>
        <v/>
      </c>
    </row>
    <row r="2400" spans="2:3">
      <c r="B2400" t="str">
        <v/>
      </c>
      <c r="C2400" t="str">
        <f t="shared" si="40"/>
        <v/>
      </c>
    </row>
    <row r="2401" spans="2:3">
      <c r="B2401" t="str">
        <v/>
      </c>
      <c r="C2401" t="str">
        <f t="shared" si="40"/>
        <v/>
      </c>
    </row>
    <row r="2402" spans="2:3">
      <c r="B2402" t="str">
        <v/>
      </c>
      <c r="C2402" t="str">
        <f t="shared" si="40"/>
        <v/>
      </c>
    </row>
    <row r="2403" spans="2:3">
      <c r="B2403" t="str">
        <v/>
      </c>
      <c r="C2403" t="str">
        <f t="shared" si="40"/>
        <v/>
      </c>
    </row>
    <row r="2404" spans="2:3">
      <c r="B2404" t="str">
        <v/>
      </c>
      <c r="C2404" t="str">
        <f t="shared" si="40"/>
        <v/>
      </c>
    </row>
    <row r="2405" spans="2:3">
      <c r="B2405" t="str">
        <v/>
      </c>
      <c r="C2405" t="str">
        <f t="shared" si="40"/>
        <v/>
      </c>
    </row>
    <row r="2406" spans="2:3">
      <c r="B2406" t="str">
        <v/>
      </c>
      <c r="C2406" t="str">
        <f t="shared" si="40"/>
        <v/>
      </c>
    </row>
    <row r="2407" spans="2:3">
      <c r="B2407" t="str">
        <v/>
      </c>
      <c r="C2407" t="str">
        <f t="shared" si="40"/>
        <v/>
      </c>
    </row>
    <row r="2408" spans="2:3">
      <c r="B2408" t="str">
        <v/>
      </c>
      <c r="C2408" t="str">
        <f t="shared" si="40"/>
        <v/>
      </c>
    </row>
    <row r="2409" spans="2:3">
      <c r="B2409" t="str">
        <v/>
      </c>
      <c r="C2409" t="str">
        <f t="shared" si="40"/>
        <v/>
      </c>
    </row>
    <row r="2410" spans="2:3">
      <c r="B2410" t="str">
        <v/>
      </c>
      <c r="C2410" t="str">
        <f t="shared" si="40"/>
        <v/>
      </c>
    </row>
    <row r="2411" spans="2:3">
      <c r="B2411" t="str">
        <v/>
      </c>
      <c r="C2411" t="str">
        <f t="shared" si="40"/>
        <v/>
      </c>
    </row>
    <row r="2412" spans="2:3">
      <c r="B2412" t="str">
        <v/>
      </c>
      <c r="C2412" t="str">
        <f t="shared" si="40"/>
        <v/>
      </c>
    </row>
    <row r="2413" spans="2:3">
      <c r="B2413" t="str">
        <v/>
      </c>
      <c r="C2413" t="str">
        <f t="shared" si="40"/>
        <v/>
      </c>
    </row>
    <row r="2414" spans="2:3">
      <c r="B2414" t="str">
        <v/>
      </c>
      <c r="C2414" t="str">
        <f t="shared" si="40"/>
        <v/>
      </c>
    </row>
    <row r="2415" spans="2:3">
      <c r="B2415" t="str">
        <v/>
      </c>
      <c r="C2415" t="str">
        <f t="shared" si="40"/>
        <v/>
      </c>
    </row>
    <row r="2416" spans="2:3">
      <c r="B2416" t="str">
        <v/>
      </c>
      <c r="C2416" t="str">
        <f t="shared" si="40"/>
        <v/>
      </c>
    </row>
    <row r="2417" spans="2:3">
      <c r="B2417" t="str">
        <v/>
      </c>
      <c r="C2417" t="str">
        <f t="shared" si="40"/>
        <v/>
      </c>
    </row>
    <row r="2418" spans="2:3">
      <c r="B2418" t="str">
        <v/>
      </c>
      <c r="C2418" t="str">
        <f t="shared" si="40"/>
        <v/>
      </c>
    </row>
    <row r="2419" spans="2:3">
      <c r="B2419" t="str">
        <v/>
      </c>
      <c r="C2419" t="str">
        <f t="shared" si="40"/>
        <v/>
      </c>
    </row>
    <row r="2420" spans="2:3">
      <c r="B2420" t="str">
        <v/>
      </c>
      <c r="C2420" t="str">
        <f t="shared" si="40"/>
        <v/>
      </c>
    </row>
    <row r="2421" spans="2:3">
      <c r="B2421" t="str">
        <v/>
      </c>
      <c r="C2421" t="str">
        <f t="shared" si="40"/>
        <v/>
      </c>
    </row>
    <row r="2422" spans="2:3">
      <c r="B2422" t="str">
        <v/>
      </c>
      <c r="C2422" t="str">
        <f t="shared" si="40"/>
        <v/>
      </c>
    </row>
    <row r="2423" spans="2:3">
      <c r="B2423" t="str">
        <v/>
      </c>
      <c r="C2423" t="str">
        <f t="shared" si="40"/>
        <v/>
      </c>
    </row>
    <row r="2424" spans="2:3">
      <c r="B2424" t="str">
        <v/>
      </c>
      <c r="C2424" t="str">
        <f t="shared" si="40"/>
        <v/>
      </c>
    </row>
    <row r="2425" spans="2:3">
      <c r="B2425" t="str">
        <v/>
      </c>
      <c r="C2425" t="str">
        <f t="shared" si="40"/>
        <v/>
      </c>
    </row>
    <row r="2426" spans="2:3">
      <c r="B2426" t="str">
        <v/>
      </c>
      <c r="C2426" t="str">
        <f t="shared" si="40"/>
        <v/>
      </c>
    </row>
    <row r="2427" spans="2:3">
      <c r="B2427" t="str">
        <v/>
      </c>
      <c r="C2427" t="str">
        <f t="shared" si="40"/>
        <v/>
      </c>
    </row>
    <row r="2428" spans="2:3">
      <c r="B2428" t="str">
        <v/>
      </c>
      <c r="C2428" t="str">
        <f t="shared" si="40"/>
        <v/>
      </c>
    </row>
    <row r="2429" spans="2:3">
      <c r="B2429" t="str">
        <v/>
      </c>
      <c r="C2429" t="str">
        <f t="shared" si="40"/>
        <v/>
      </c>
    </row>
    <row r="2430" spans="2:3">
      <c r="B2430" t="str">
        <v/>
      </c>
      <c r="C2430" t="str">
        <f t="shared" si="40"/>
        <v/>
      </c>
    </row>
    <row r="2431" spans="2:3">
      <c r="B2431" t="str">
        <v/>
      </c>
      <c r="C2431" t="str">
        <f t="shared" si="40"/>
        <v/>
      </c>
    </row>
    <row r="2432" spans="2:3">
      <c r="B2432" t="str">
        <v/>
      </c>
      <c r="C2432" t="str">
        <f t="shared" si="40"/>
        <v/>
      </c>
    </row>
    <row r="2433" spans="2:3">
      <c r="B2433" t="str">
        <v/>
      </c>
      <c r="C2433" t="str">
        <f t="shared" si="40"/>
        <v/>
      </c>
    </row>
    <row r="2434" spans="2:3">
      <c r="B2434" t="str">
        <v/>
      </c>
      <c r="C2434" t="str">
        <f t="shared" si="40"/>
        <v/>
      </c>
    </row>
    <row r="2435" spans="2:3">
      <c r="B2435" t="str">
        <v/>
      </c>
      <c r="C2435" t="str">
        <f t="shared" si="40"/>
        <v/>
      </c>
    </row>
    <row r="2436" spans="2:3">
      <c r="B2436" t="str">
        <v/>
      </c>
      <c r="C2436" t="str">
        <f t="shared" si="40"/>
        <v/>
      </c>
    </row>
    <row r="2437" spans="2:3">
      <c r="B2437" t="str">
        <v/>
      </c>
      <c r="C2437" t="str">
        <f t="shared" ref="C2437:C2500" si="41">IFERROR(B2437,"")</f>
        <v/>
      </c>
    </row>
    <row r="2438" spans="2:3">
      <c r="B2438" t="str">
        <v/>
      </c>
      <c r="C2438" t="str">
        <f t="shared" si="41"/>
        <v/>
      </c>
    </row>
    <row r="2439" spans="2:3">
      <c r="B2439" t="str">
        <v/>
      </c>
      <c r="C2439" t="str">
        <f t="shared" si="41"/>
        <v/>
      </c>
    </row>
    <row r="2440" spans="2:3">
      <c r="B2440" t="str">
        <v/>
      </c>
      <c r="C2440" t="str">
        <f t="shared" si="41"/>
        <v/>
      </c>
    </row>
    <row r="2441" spans="2:3">
      <c r="B2441" t="str">
        <v/>
      </c>
      <c r="C2441" t="str">
        <f t="shared" si="41"/>
        <v/>
      </c>
    </row>
    <row r="2442" spans="2:3">
      <c r="B2442" t="str">
        <v/>
      </c>
      <c r="C2442" t="str">
        <f t="shared" si="41"/>
        <v/>
      </c>
    </row>
    <row r="2443" spans="2:3">
      <c r="B2443" t="str">
        <v/>
      </c>
      <c r="C2443" t="str">
        <f t="shared" si="41"/>
        <v/>
      </c>
    </row>
    <row r="2444" spans="2:3">
      <c r="B2444" t="str">
        <v/>
      </c>
      <c r="C2444" t="str">
        <f t="shared" si="41"/>
        <v/>
      </c>
    </row>
    <row r="2445" spans="2:3">
      <c r="B2445" t="str">
        <v/>
      </c>
      <c r="C2445" t="str">
        <f t="shared" si="41"/>
        <v/>
      </c>
    </row>
    <row r="2446" spans="2:3">
      <c r="B2446" t="str">
        <v/>
      </c>
      <c r="C2446" t="str">
        <f t="shared" si="41"/>
        <v/>
      </c>
    </row>
    <row r="2447" spans="2:3">
      <c r="B2447" t="str">
        <v/>
      </c>
      <c r="C2447" t="str">
        <f t="shared" si="41"/>
        <v/>
      </c>
    </row>
    <row r="2448" spans="2:3">
      <c r="B2448" t="str">
        <v/>
      </c>
      <c r="C2448" t="str">
        <f t="shared" si="41"/>
        <v/>
      </c>
    </row>
    <row r="2449" spans="2:3">
      <c r="B2449" t="str">
        <v/>
      </c>
      <c r="C2449" t="str">
        <f t="shared" si="41"/>
        <v/>
      </c>
    </row>
    <row r="2450" spans="2:3">
      <c r="B2450" t="str">
        <v/>
      </c>
      <c r="C2450" t="str">
        <f t="shared" si="41"/>
        <v/>
      </c>
    </row>
    <row r="2451" spans="2:3">
      <c r="B2451" t="str">
        <v/>
      </c>
      <c r="C2451" t="str">
        <f t="shared" si="41"/>
        <v/>
      </c>
    </row>
    <row r="2452" spans="2:3">
      <c r="B2452" t="str">
        <v/>
      </c>
      <c r="C2452" t="str">
        <f t="shared" si="41"/>
        <v/>
      </c>
    </row>
    <row r="2453" spans="2:3">
      <c r="B2453" t="str">
        <v/>
      </c>
      <c r="C2453" t="str">
        <f t="shared" si="41"/>
        <v/>
      </c>
    </row>
    <row r="2454" spans="2:3">
      <c r="B2454" t="str">
        <v/>
      </c>
      <c r="C2454" t="str">
        <f t="shared" si="41"/>
        <v/>
      </c>
    </row>
    <row r="2455" spans="2:3">
      <c r="B2455" t="str">
        <v/>
      </c>
      <c r="C2455" t="str">
        <f t="shared" si="41"/>
        <v/>
      </c>
    </row>
    <row r="2456" spans="2:3">
      <c r="B2456" t="str">
        <v/>
      </c>
      <c r="C2456" t="str">
        <f t="shared" si="41"/>
        <v/>
      </c>
    </row>
    <row r="2457" spans="2:3">
      <c r="B2457" t="str">
        <v/>
      </c>
      <c r="C2457" t="str">
        <f t="shared" si="41"/>
        <v/>
      </c>
    </row>
    <row r="2458" spans="2:3">
      <c r="B2458" t="str">
        <v/>
      </c>
      <c r="C2458" t="str">
        <f t="shared" si="41"/>
        <v/>
      </c>
    </row>
    <row r="2459" spans="2:3">
      <c r="B2459" t="str">
        <v/>
      </c>
      <c r="C2459" t="str">
        <f t="shared" si="41"/>
        <v/>
      </c>
    </row>
    <row r="2460" spans="2:3">
      <c r="B2460" t="str">
        <v/>
      </c>
      <c r="C2460" t="str">
        <f t="shared" si="41"/>
        <v/>
      </c>
    </row>
    <row r="2461" spans="2:3">
      <c r="B2461" t="str">
        <v/>
      </c>
      <c r="C2461" t="str">
        <f t="shared" si="41"/>
        <v/>
      </c>
    </row>
    <row r="2462" spans="2:3">
      <c r="B2462" t="str">
        <v/>
      </c>
      <c r="C2462" t="str">
        <f t="shared" si="41"/>
        <v/>
      </c>
    </row>
    <row r="2463" spans="2:3">
      <c r="B2463" t="str">
        <v/>
      </c>
      <c r="C2463" t="str">
        <f t="shared" si="41"/>
        <v/>
      </c>
    </row>
    <row r="2464" spans="2:3">
      <c r="B2464" t="str">
        <v/>
      </c>
      <c r="C2464" t="str">
        <f t="shared" si="41"/>
        <v/>
      </c>
    </row>
    <row r="2465" spans="2:3">
      <c r="B2465" t="str">
        <v/>
      </c>
      <c r="C2465" t="str">
        <f t="shared" si="41"/>
        <v/>
      </c>
    </row>
    <row r="2466" spans="2:3">
      <c r="B2466" t="str">
        <v/>
      </c>
      <c r="C2466" t="str">
        <f t="shared" si="41"/>
        <v/>
      </c>
    </row>
    <row r="2467" spans="2:3">
      <c r="B2467" t="str">
        <v/>
      </c>
      <c r="C2467" t="str">
        <f t="shared" si="41"/>
        <v/>
      </c>
    </row>
    <row r="2468" spans="2:3">
      <c r="B2468" t="str">
        <v/>
      </c>
      <c r="C2468" t="str">
        <f t="shared" si="41"/>
        <v/>
      </c>
    </row>
    <row r="2469" spans="2:3">
      <c r="B2469" t="str">
        <v/>
      </c>
      <c r="C2469" t="str">
        <f t="shared" si="41"/>
        <v/>
      </c>
    </row>
    <row r="2470" spans="2:3">
      <c r="B2470" t="str">
        <v/>
      </c>
      <c r="C2470" t="str">
        <f t="shared" si="41"/>
        <v/>
      </c>
    </row>
    <row r="2471" spans="2:3">
      <c r="B2471" t="str">
        <v/>
      </c>
      <c r="C2471" t="str">
        <f t="shared" si="41"/>
        <v/>
      </c>
    </row>
    <row r="2472" spans="2:3">
      <c r="B2472" t="str">
        <v/>
      </c>
      <c r="C2472" t="str">
        <f t="shared" si="41"/>
        <v/>
      </c>
    </row>
    <row r="2473" spans="2:3">
      <c r="B2473" t="str">
        <v/>
      </c>
      <c r="C2473" t="str">
        <f t="shared" si="41"/>
        <v/>
      </c>
    </row>
    <row r="2474" spans="2:3">
      <c r="B2474" t="str">
        <v/>
      </c>
      <c r="C2474" t="str">
        <f t="shared" si="41"/>
        <v/>
      </c>
    </row>
    <row r="2475" spans="2:3">
      <c r="B2475" t="str">
        <v/>
      </c>
      <c r="C2475" t="str">
        <f t="shared" si="41"/>
        <v/>
      </c>
    </row>
    <row r="2476" spans="2:3">
      <c r="B2476" t="str">
        <v/>
      </c>
      <c r="C2476" t="str">
        <f t="shared" si="41"/>
        <v/>
      </c>
    </row>
    <row r="2477" spans="2:3">
      <c r="B2477" t="str">
        <v/>
      </c>
      <c r="C2477" t="str">
        <f t="shared" si="41"/>
        <v/>
      </c>
    </row>
    <row r="2478" spans="2:3">
      <c r="B2478" t="str">
        <v/>
      </c>
      <c r="C2478" t="str">
        <f t="shared" si="41"/>
        <v/>
      </c>
    </row>
    <row r="2479" spans="2:3">
      <c r="B2479" t="str">
        <v/>
      </c>
      <c r="C2479" t="str">
        <f t="shared" si="41"/>
        <v/>
      </c>
    </row>
    <row r="2480" spans="2:3">
      <c r="B2480" t="str">
        <v/>
      </c>
      <c r="C2480" t="str">
        <f t="shared" si="41"/>
        <v/>
      </c>
    </row>
    <row r="2481" spans="2:3">
      <c r="B2481" t="str">
        <v/>
      </c>
      <c r="C2481" t="str">
        <f t="shared" si="41"/>
        <v/>
      </c>
    </row>
    <row r="2482" spans="2:3">
      <c r="B2482" t="str">
        <v/>
      </c>
      <c r="C2482" t="str">
        <f t="shared" si="41"/>
        <v/>
      </c>
    </row>
    <row r="2483" spans="2:3">
      <c r="B2483" t="str">
        <v/>
      </c>
      <c r="C2483" t="str">
        <f t="shared" si="41"/>
        <v/>
      </c>
    </row>
    <row r="2484" spans="2:3">
      <c r="B2484" t="str">
        <v/>
      </c>
      <c r="C2484" t="str">
        <f t="shared" si="41"/>
        <v/>
      </c>
    </row>
    <row r="2485" spans="2:3">
      <c r="B2485" t="str">
        <v/>
      </c>
      <c r="C2485" t="str">
        <f t="shared" si="41"/>
        <v/>
      </c>
    </row>
    <row r="2486" spans="2:3">
      <c r="B2486" t="str">
        <v/>
      </c>
      <c r="C2486" t="str">
        <f t="shared" si="41"/>
        <v/>
      </c>
    </row>
    <row r="2487" spans="2:3">
      <c r="B2487" t="str">
        <v/>
      </c>
      <c r="C2487" t="str">
        <f t="shared" si="41"/>
        <v/>
      </c>
    </row>
    <row r="2488" spans="2:3">
      <c r="B2488" t="str">
        <v/>
      </c>
      <c r="C2488" t="str">
        <f t="shared" si="41"/>
        <v/>
      </c>
    </row>
    <row r="2489" spans="2:3">
      <c r="B2489" t="str">
        <v/>
      </c>
      <c r="C2489" t="str">
        <f t="shared" si="41"/>
        <v/>
      </c>
    </row>
    <row r="2490" spans="2:3">
      <c r="B2490" t="str">
        <v/>
      </c>
      <c r="C2490" t="str">
        <f t="shared" si="41"/>
        <v/>
      </c>
    </row>
    <row r="2491" spans="2:3">
      <c r="B2491" t="str">
        <v/>
      </c>
      <c r="C2491" t="str">
        <f t="shared" si="41"/>
        <v/>
      </c>
    </row>
    <row r="2492" spans="2:3">
      <c r="B2492" t="str">
        <v/>
      </c>
      <c r="C2492" t="str">
        <f t="shared" si="41"/>
        <v/>
      </c>
    </row>
    <row r="2493" spans="2:3">
      <c r="B2493" t="str">
        <v/>
      </c>
      <c r="C2493" t="str">
        <f t="shared" si="41"/>
        <v/>
      </c>
    </row>
    <row r="2494" spans="2:3">
      <c r="B2494" t="str">
        <v/>
      </c>
      <c r="C2494" t="str">
        <f t="shared" si="41"/>
        <v/>
      </c>
    </row>
    <row r="2495" spans="2:3">
      <c r="B2495" t="str">
        <v/>
      </c>
      <c r="C2495" t="str">
        <f t="shared" si="41"/>
        <v/>
      </c>
    </row>
    <row r="2496" spans="2:3">
      <c r="B2496" t="str">
        <v/>
      </c>
      <c r="C2496" t="str">
        <f t="shared" si="41"/>
        <v/>
      </c>
    </row>
    <row r="2497" spans="2:3">
      <c r="B2497" t="str">
        <v/>
      </c>
      <c r="C2497" t="str">
        <f t="shared" si="41"/>
        <v/>
      </c>
    </row>
    <row r="2498" spans="2:3">
      <c r="B2498" t="str">
        <v/>
      </c>
      <c r="C2498" t="str">
        <f t="shared" si="41"/>
        <v/>
      </c>
    </row>
    <row r="2499" spans="2:3">
      <c r="B2499" t="str">
        <v/>
      </c>
      <c r="C2499" t="str">
        <f t="shared" si="41"/>
        <v/>
      </c>
    </row>
    <row r="2500" spans="2:3">
      <c r="B2500" t="str">
        <v/>
      </c>
      <c r="C2500" t="str">
        <f t="shared" si="41"/>
        <v/>
      </c>
    </row>
    <row r="2501" spans="2:3">
      <c r="B2501" t="str">
        <v/>
      </c>
      <c r="C2501" t="str">
        <f t="shared" ref="C2501:C2564" si="42">IFERROR(B2501,"")</f>
        <v/>
      </c>
    </row>
    <row r="2502" spans="2:3">
      <c r="B2502" t="str">
        <v/>
      </c>
      <c r="C2502" t="str">
        <f t="shared" si="42"/>
        <v/>
      </c>
    </row>
    <row r="2503" spans="2:3">
      <c r="B2503" t="str">
        <v/>
      </c>
      <c r="C2503" t="str">
        <f t="shared" si="42"/>
        <v/>
      </c>
    </row>
    <row r="2504" spans="2:3">
      <c r="B2504" t="str">
        <v/>
      </c>
      <c r="C2504" t="str">
        <f t="shared" si="42"/>
        <v/>
      </c>
    </row>
    <row r="2505" spans="2:3">
      <c r="B2505" t="str">
        <v/>
      </c>
      <c r="C2505" t="str">
        <f t="shared" si="42"/>
        <v/>
      </c>
    </row>
    <row r="2506" spans="2:3">
      <c r="B2506" t="str">
        <v>WSLRW-G4F-CO-200-01|2|2\WSLRW-G4</v>
      </c>
      <c r="C2506" t="str">
        <f t="shared" si="42"/>
        <v>WSLRW-G4F-CO-200-01|2|2\WSLRW-G4</v>
      </c>
    </row>
    <row r="2507" spans="2:3">
      <c r="B2507" t="str">
        <v/>
      </c>
      <c r="C2507" t="str">
        <f t="shared" si="42"/>
        <v/>
      </c>
    </row>
    <row r="2508" spans="2:3">
      <c r="B2508" t="str">
        <v/>
      </c>
      <c r="C2508" t="str">
        <f t="shared" si="42"/>
        <v/>
      </c>
    </row>
    <row r="2509" spans="2:3">
      <c r="B2509" t="str">
        <v/>
      </c>
      <c r="C2509" t="str">
        <f t="shared" si="42"/>
        <v/>
      </c>
    </row>
    <row r="2510" spans="2:3">
      <c r="B2510" t="str">
        <v/>
      </c>
      <c r="C2510" t="str">
        <f t="shared" si="42"/>
        <v/>
      </c>
    </row>
    <row r="2511" spans="2:3">
      <c r="B2511" t="str">
        <v/>
      </c>
      <c r="C2511" t="str">
        <f t="shared" si="42"/>
        <v/>
      </c>
    </row>
    <row r="2512" spans="2:3">
      <c r="B2512" t="str">
        <v/>
      </c>
      <c r="C2512" t="str">
        <f t="shared" si="42"/>
        <v/>
      </c>
    </row>
    <row r="2513" spans="2:3">
      <c r="B2513" t="str">
        <v/>
      </c>
      <c r="C2513" t="str">
        <f t="shared" si="42"/>
        <v/>
      </c>
    </row>
    <row r="2514" spans="2:3">
      <c r="B2514" t="str">
        <v/>
      </c>
      <c r="C2514" t="str">
        <f t="shared" si="42"/>
        <v/>
      </c>
    </row>
    <row r="2515" spans="2:3">
      <c r="B2515" t="str">
        <v>WSLRW-G4F-CO-200-01|2|3\WSLRW-G4</v>
      </c>
      <c r="C2515" t="str">
        <f t="shared" si="42"/>
        <v>WSLRW-G4F-CO-200-01|2|3\WSLRW-G4</v>
      </c>
    </row>
    <row r="2516" spans="2:3">
      <c r="B2516" t="str">
        <v>WSLRW-G4F-CO-200-01|2|4\WSLRW-G4</v>
      </c>
      <c r="C2516" t="str">
        <f t="shared" si="42"/>
        <v>WSLRW-G4F-CO-200-01|2|4\WSLRW-G4</v>
      </c>
    </row>
    <row r="2517" spans="2:3">
      <c r="B2517" t="str">
        <v/>
      </c>
      <c r="C2517" t="str">
        <f t="shared" si="42"/>
        <v/>
      </c>
    </row>
    <row r="2518" spans="2:3">
      <c r="B2518" t="str">
        <v/>
      </c>
      <c r="C2518" t="str">
        <f t="shared" si="42"/>
        <v/>
      </c>
    </row>
    <row r="2519" spans="2:3">
      <c r="B2519" t="str">
        <v/>
      </c>
      <c r="C2519" t="str">
        <f t="shared" si="42"/>
        <v/>
      </c>
    </row>
    <row r="2520" spans="2:3">
      <c r="B2520" t="str">
        <v/>
      </c>
      <c r="C2520" t="str">
        <f t="shared" si="42"/>
        <v/>
      </c>
    </row>
    <row r="2521" spans="2:3">
      <c r="B2521" t="str">
        <v>WSLRW-G4F-CO-200-01|2|5\WSLRW-G4</v>
      </c>
      <c r="C2521" t="str">
        <f t="shared" si="42"/>
        <v>WSLRW-G4F-CO-200-01|2|5\WSLRW-G4</v>
      </c>
    </row>
    <row r="2522" spans="2:3">
      <c r="B2522" t="str">
        <v/>
      </c>
      <c r="C2522" t="str">
        <f t="shared" si="42"/>
        <v/>
      </c>
    </row>
    <row r="2523" spans="2:3">
      <c r="B2523" t="str">
        <v/>
      </c>
      <c r="C2523" t="str">
        <f t="shared" si="42"/>
        <v/>
      </c>
    </row>
    <row r="2524" spans="2:3">
      <c r="B2524" t="str">
        <v/>
      </c>
      <c r="C2524" t="str">
        <f t="shared" si="42"/>
        <v/>
      </c>
    </row>
    <row r="2525" spans="2:3">
      <c r="B2525" t="str">
        <v>WSLRW-PPS-G40-02|2|2\WSLRW-PPS</v>
      </c>
      <c r="C2525" t="str">
        <f t="shared" si="42"/>
        <v>WSLRW-PPS-G40-02|2|2\WSLRW-PPS</v>
      </c>
    </row>
    <row r="2526" spans="2:3">
      <c r="B2526" t="str">
        <v/>
      </c>
      <c r="C2526" t="str">
        <f t="shared" si="42"/>
        <v/>
      </c>
    </row>
    <row r="2527" spans="2:3">
      <c r="B2527" t="str">
        <v>WSLRW-G4F-CO-200-01|2|6\WSLRW-G4</v>
      </c>
      <c r="C2527" t="str">
        <f t="shared" si="42"/>
        <v>WSLRW-G4F-CO-200-01|2|6\WSLRW-G4</v>
      </c>
    </row>
    <row r="2528" spans="2:3">
      <c r="B2528" t="str">
        <v/>
      </c>
      <c r="C2528" t="str">
        <f t="shared" si="42"/>
        <v/>
      </c>
    </row>
    <row r="2529" spans="2:3">
      <c r="B2529" t="str">
        <v/>
      </c>
      <c r="C2529" t="str">
        <f t="shared" si="42"/>
        <v/>
      </c>
    </row>
    <row r="2530" spans="2:3">
      <c r="B2530" t="str">
        <v/>
      </c>
      <c r="C2530" t="str">
        <f t="shared" si="42"/>
        <v/>
      </c>
    </row>
    <row r="2531" spans="2:3">
      <c r="B2531" t="str">
        <v/>
      </c>
      <c r="C2531" t="str">
        <f t="shared" si="42"/>
        <v/>
      </c>
    </row>
    <row r="2532" spans="2:3">
      <c r="B2532" t="str">
        <v/>
      </c>
      <c r="C2532" t="str">
        <f t="shared" si="42"/>
        <v/>
      </c>
    </row>
    <row r="2533" spans="2:3">
      <c r="B2533" t="str">
        <v/>
      </c>
      <c r="C2533" t="str">
        <f t="shared" si="42"/>
        <v/>
      </c>
    </row>
    <row r="2534" spans="2:3">
      <c r="B2534" t="str">
        <v/>
      </c>
      <c r="C2534" t="str">
        <f t="shared" si="42"/>
        <v/>
      </c>
    </row>
    <row r="2535" spans="2:3">
      <c r="B2535" t="str">
        <v/>
      </c>
      <c r="C2535" t="str">
        <f t="shared" si="42"/>
        <v/>
      </c>
    </row>
    <row r="2536" spans="2:3">
      <c r="B2536" t="str">
        <v/>
      </c>
      <c r="C2536" t="str">
        <f t="shared" si="42"/>
        <v/>
      </c>
    </row>
    <row r="2537" spans="2:3">
      <c r="B2537" t="str">
        <v/>
      </c>
      <c r="C2537" t="str">
        <f t="shared" si="42"/>
        <v/>
      </c>
    </row>
    <row r="2538" spans="2:3">
      <c r="B2538" t="str">
        <v/>
      </c>
      <c r="C2538" t="str">
        <f t="shared" si="42"/>
        <v/>
      </c>
    </row>
    <row r="2539" spans="2:3">
      <c r="B2539" t="str">
        <v/>
      </c>
      <c r="C2539" t="str">
        <f t="shared" si="42"/>
        <v/>
      </c>
    </row>
    <row r="2540" spans="2:3">
      <c r="B2540" t="str">
        <v/>
      </c>
      <c r="C2540" t="str">
        <f t="shared" si="42"/>
        <v/>
      </c>
    </row>
    <row r="2541" spans="2:3">
      <c r="B2541" t="str">
        <v/>
      </c>
      <c r="C2541" t="str">
        <f t="shared" si="42"/>
        <v/>
      </c>
    </row>
    <row r="2542" spans="2:3">
      <c r="B2542" t="str">
        <v/>
      </c>
      <c r="C2542" t="str">
        <f t="shared" si="42"/>
        <v/>
      </c>
    </row>
    <row r="2543" spans="2:3">
      <c r="B2543" t="str">
        <v/>
      </c>
      <c r="C2543" t="str">
        <f t="shared" si="42"/>
        <v/>
      </c>
    </row>
    <row r="2544" spans="2:3">
      <c r="B2544" t="str">
        <v/>
      </c>
      <c r="C2544" t="str">
        <f t="shared" si="42"/>
        <v/>
      </c>
    </row>
    <row r="2545" spans="2:3">
      <c r="B2545" t="str">
        <v/>
      </c>
      <c r="C2545" t="str">
        <f t="shared" si="42"/>
        <v/>
      </c>
    </row>
    <row r="2546" spans="2:3">
      <c r="B2546" t="str">
        <v/>
      </c>
      <c r="C2546" t="str">
        <f t="shared" si="42"/>
        <v/>
      </c>
    </row>
    <row r="2547" spans="2:3">
      <c r="B2547" t="str">
        <v/>
      </c>
      <c r="C2547" t="str">
        <f t="shared" si="42"/>
        <v/>
      </c>
    </row>
    <row r="2548" spans="2:3">
      <c r="B2548" t="str">
        <v/>
      </c>
      <c r="C2548" t="str">
        <f t="shared" si="42"/>
        <v/>
      </c>
    </row>
    <row r="2549" spans="2:3">
      <c r="B2549" t="str">
        <v>UPG-WSLRWEX-PPS-100|2|3\WSLRW-EXPPS</v>
      </c>
      <c r="C2549" t="str">
        <f t="shared" si="42"/>
        <v>UPG-WSLRWEX-PPS-100|2|3\WSLRW-EXPPS</v>
      </c>
    </row>
    <row r="2550" spans="2:3">
      <c r="B2550" t="str">
        <v/>
      </c>
      <c r="C2550" t="str">
        <f t="shared" si="42"/>
        <v/>
      </c>
    </row>
    <row r="2551" spans="2:3">
      <c r="B2551" t="str">
        <v/>
      </c>
      <c r="C2551" t="str">
        <f t="shared" si="42"/>
        <v/>
      </c>
    </row>
    <row r="2552" spans="2:3">
      <c r="B2552" t="str">
        <v>WSLRW-G4F-CO-200-01|2|7\WSLRW-G4</v>
      </c>
      <c r="C2552" t="str">
        <f t="shared" si="42"/>
        <v>WSLRW-G4F-CO-200-01|2|7\WSLRW-G4</v>
      </c>
    </row>
    <row r="2553" spans="2:3">
      <c r="B2553" t="str">
        <v/>
      </c>
      <c r="C2553" t="str">
        <f t="shared" si="42"/>
        <v/>
      </c>
    </row>
    <row r="2554" spans="2:3">
      <c r="B2554" t="str">
        <v/>
      </c>
      <c r="C2554" t="str">
        <f t="shared" si="42"/>
        <v/>
      </c>
    </row>
    <row r="2555" spans="2:3">
      <c r="B2555" t="str">
        <v/>
      </c>
      <c r="C2555" t="str">
        <f t="shared" si="42"/>
        <v/>
      </c>
    </row>
    <row r="2556" spans="2:3">
      <c r="B2556" t="str">
        <v/>
      </c>
      <c r="C2556" t="str">
        <f t="shared" si="42"/>
        <v/>
      </c>
    </row>
    <row r="2557" spans="2:3">
      <c r="B2557" t="str">
        <v/>
      </c>
      <c r="C2557" t="str">
        <f t="shared" si="42"/>
        <v/>
      </c>
    </row>
    <row r="2558" spans="2:3">
      <c r="B2558" t="str">
        <v>WSLRW-PPS-G100-03|2|3\WSLRW-PPS</v>
      </c>
      <c r="C2558" t="str">
        <f t="shared" si="42"/>
        <v>WSLRW-PPS-G100-03|2|3\WSLRW-PPS</v>
      </c>
    </row>
    <row r="2559" spans="2:3">
      <c r="B2559" t="str">
        <v/>
      </c>
      <c r="C2559" t="str">
        <f t="shared" si="42"/>
        <v/>
      </c>
    </row>
    <row r="2560" spans="2:3">
      <c r="B2560" t="str">
        <v/>
      </c>
      <c r="C2560" t="str">
        <f t="shared" si="42"/>
        <v/>
      </c>
    </row>
    <row r="2561" spans="2:3">
      <c r="B2561" t="str">
        <v/>
      </c>
      <c r="C2561" t="str">
        <f t="shared" si="42"/>
        <v/>
      </c>
    </row>
    <row r="2562" spans="2:3">
      <c r="B2562" t="str">
        <v/>
      </c>
      <c r="C2562" t="str">
        <f t="shared" si="42"/>
        <v/>
      </c>
    </row>
    <row r="2563" spans="2:3">
      <c r="B2563" t="str">
        <v/>
      </c>
      <c r="C2563" t="str">
        <f t="shared" si="42"/>
        <v/>
      </c>
    </row>
    <row r="2564" spans="2:3">
      <c r="B2564" t="str">
        <v/>
      </c>
      <c r="C2564" t="str">
        <f t="shared" si="42"/>
        <v/>
      </c>
    </row>
    <row r="2565" spans="2:3">
      <c r="B2565" t="str">
        <v/>
      </c>
      <c r="C2565" t="str">
        <f t="shared" ref="C2565:C2628" si="43">IFERROR(B2565,"")</f>
        <v/>
      </c>
    </row>
    <row r="2566" spans="2:3">
      <c r="B2566" t="str">
        <v/>
      </c>
      <c r="C2566" t="str">
        <f t="shared" si="43"/>
        <v/>
      </c>
    </row>
    <row r="2567" spans="2:3">
      <c r="B2567" t="str">
        <v>WSLRWEX-PPS-G275-01|3|4\WSLRW-EXPPS</v>
      </c>
      <c r="C2567" t="str">
        <f t="shared" si="43"/>
        <v>WSLRWEX-PPS-G275-01|3|4\WSLRW-EXPPS</v>
      </c>
    </row>
    <row r="2568" spans="2:3">
      <c r="B2568" t="str">
        <v/>
      </c>
      <c r="C2568" t="str">
        <f t="shared" si="43"/>
        <v/>
      </c>
    </row>
    <row r="2569" spans="2:3">
      <c r="B2569" t="str">
        <v/>
      </c>
      <c r="C2569" t="str">
        <f t="shared" si="43"/>
        <v/>
      </c>
    </row>
    <row r="2570" spans="2:3">
      <c r="B2570" t="str">
        <v/>
      </c>
      <c r="C2570" t="str">
        <f t="shared" si="43"/>
        <v/>
      </c>
    </row>
    <row r="2571" spans="2:3">
      <c r="B2571" t="str">
        <v/>
      </c>
      <c r="C2571" t="str">
        <f t="shared" si="43"/>
        <v/>
      </c>
    </row>
    <row r="2572" spans="2:3">
      <c r="B2572" t="str">
        <v/>
      </c>
      <c r="C2572" t="str">
        <f t="shared" si="43"/>
        <v/>
      </c>
    </row>
    <row r="2573" spans="2:3">
      <c r="B2573" t="str">
        <v/>
      </c>
      <c r="C2573" t="str">
        <f t="shared" si="43"/>
        <v/>
      </c>
    </row>
    <row r="2574" spans="2:3">
      <c r="B2574" t="str">
        <v/>
      </c>
      <c r="C2574" t="str">
        <f t="shared" si="43"/>
        <v/>
      </c>
    </row>
    <row r="2575" spans="2:3">
      <c r="B2575" t="str">
        <v/>
      </c>
      <c r="C2575" t="str">
        <f t="shared" si="43"/>
        <v/>
      </c>
    </row>
    <row r="2576" spans="2:3">
      <c r="B2576" t="str">
        <v/>
      </c>
      <c r="C2576" t="str">
        <f t="shared" si="43"/>
        <v/>
      </c>
    </row>
    <row r="2577" spans="2:3">
      <c r="B2577" t="str">
        <v/>
      </c>
      <c r="C2577" t="str">
        <f t="shared" si="43"/>
        <v/>
      </c>
    </row>
    <row r="2578" spans="2:3">
      <c r="B2578" t="str">
        <v/>
      </c>
      <c r="C2578" t="str">
        <f t="shared" si="43"/>
        <v/>
      </c>
    </row>
    <row r="2579" spans="2:3">
      <c r="B2579" t="str">
        <v/>
      </c>
      <c r="C2579" t="str">
        <f t="shared" si="43"/>
        <v/>
      </c>
    </row>
    <row r="2580" spans="2:3">
      <c r="B2580" t="str">
        <v/>
      </c>
      <c r="C2580" t="str">
        <f t="shared" si="43"/>
        <v/>
      </c>
    </row>
    <row r="2581" spans="2:3">
      <c r="B2581" t="str">
        <v/>
      </c>
      <c r="C2581" t="str">
        <f t="shared" si="43"/>
        <v/>
      </c>
    </row>
    <row r="2582" spans="2:3">
      <c r="B2582" t="str">
        <v/>
      </c>
      <c r="C2582" t="str">
        <f t="shared" si="43"/>
        <v/>
      </c>
    </row>
    <row r="2583" spans="2:3">
      <c r="B2583" t="str">
        <v/>
      </c>
      <c r="C2583" t="str">
        <f t="shared" si="43"/>
        <v/>
      </c>
    </row>
    <row r="2584" spans="2:3">
      <c r="B2584" t="str">
        <v/>
      </c>
      <c r="C2584" t="str">
        <f t="shared" si="43"/>
        <v/>
      </c>
    </row>
    <row r="2585" spans="2:3">
      <c r="B2585" t="str">
        <v/>
      </c>
      <c r="C2585" t="str">
        <f t="shared" si="43"/>
        <v/>
      </c>
    </row>
    <row r="2586" spans="2:3">
      <c r="B2586" t="str">
        <v/>
      </c>
      <c r="C2586" t="str">
        <f t="shared" si="43"/>
        <v/>
      </c>
    </row>
    <row r="2587" spans="2:3">
      <c r="B2587" t="str">
        <v>WSLRW-LSV-01|3|5\WSLRW-BV</v>
      </c>
      <c r="C2587" t="str">
        <f t="shared" si="43"/>
        <v>WSLRW-LSV-01|3|5\WSLRW-BV</v>
      </c>
    </row>
    <row r="2588" spans="2:3">
      <c r="B2588" t="str">
        <v>WSLRW-G4F-CO-200-01|2|8\WSLRW-G4</v>
      </c>
      <c r="C2588" t="str">
        <f t="shared" si="43"/>
        <v>WSLRW-G4F-CO-200-01|2|8\WSLRW-G4</v>
      </c>
    </row>
    <row r="2589" spans="2:3">
      <c r="B2589" t="str">
        <v/>
      </c>
      <c r="C2589" t="str">
        <f t="shared" si="43"/>
        <v/>
      </c>
    </row>
    <row r="2590" spans="2:3">
      <c r="B2590" t="str">
        <v/>
      </c>
      <c r="C2590" t="str">
        <f t="shared" si="43"/>
        <v/>
      </c>
    </row>
    <row r="2591" spans="2:3">
      <c r="B2591" t="str">
        <v/>
      </c>
      <c r="C2591" t="str">
        <f t="shared" si="43"/>
        <v/>
      </c>
    </row>
    <row r="2592" spans="2:3">
      <c r="B2592" t="str">
        <v/>
      </c>
      <c r="C2592" t="str">
        <f t="shared" si="43"/>
        <v/>
      </c>
    </row>
    <row r="2593" spans="2:3">
      <c r="B2593" t="str">
        <v/>
      </c>
      <c r="C2593" t="str">
        <f t="shared" si="43"/>
        <v/>
      </c>
    </row>
    <row r="2594" spans="2:3">
      <c r="B2594" t="str">
        <v/>
      </c>
      <c r="C2594" t="str">
        <f t="shared" si="43"/>
        <v/>
      </c>
    </row>
    <row r="2595" spans="2:3">
      <c r="B2595" t="str">
        <v/>
      </c>
      <c r="C2595" t="str">
        <f t="shared" si="43"/>
        <v/>
      </c>
    </row>
    <row r="2596" spans="2:3">
      <c r="B2596" t="str">
        <v/>
      </c>
      <c r="C2596" t="str">
        <f t="shared" si="43"/>
        <v/>
      </c>
    </row>
    <row r="2597" spans="2:3">
      <c r="B2597" t="str">
        <v/>
      </c>
      <c r="C2597" t="str">
        <f t="shared" si="43"/>
        <v/>
      </c>
    </row>
    <row r="2598" spans="2:3">
      <c r="B2598" t="str">
        <v/>
      </c>
      <c r="C2598" t="str">
        <f t="shared" si="43"/>
        <v/>
      </c>
    </row>
    <row r="2599" spans="2:3">
      <c r="B2599" t="str">
        <v/>
      </c>
      <c r="C2599" t="str">
        <f t="shared" si="43"/>
        <v/>
      </c>
    </row>
    <row r="2600" spans="2:3">
      <c r="B2600" t="str">
        <v/>
      </c>
      <c r="C2600" t="str">
        <f t="shared" si="43"/>
        <v/>
      </c>
    </row>
    <row r="2601" spans="2:3">
      <c r="B2601" t="str">
        <v/>
      </c>
      <c r="C2601" t="str">
        <f t="shared" si="43"/>
        <v/>
      </c>
    </row>
    <row r="2602" spans="2:3">
      <c r="B2602" t="str">
        <v/>
      </c>
      <c r="C2602" t="str">
        <f t="shared" si="43"/>
        <v/>
      </c>
    </row>
    <row r="2603" spans="2:3">
      <c r="B2603" t="str">
        <v/>
      </c>
      <c r="C2603" t="str">
        <f t="shared" si="43"/>
        <v/>
      </c>
    </row>
    <row r="2604" spans="2:3">
      <c r="B2604" t="str">
        <v/>
      </c>
      <c r="C2604" t="str">
        <f t="shared" si="43"/>
        <v/>
      </c>
    </row>
    <row r="2605" spans="2:3">
      <c r="B2605" t="str">
        <v/>
      </c>
      <c r="C2605" t="str">
        <f t="shared" si="43"/>
        <v/>
      </c>
    </row>
    <row r="2606" spans="2:3">
      <c r="B2606" t="str">
        <v/>
      </c>
      <c r="C2606" t="str">
        <f t="shared" si="43"/>
        <v/>
      </c>
    </row>
    <row r="2607" spans="2:3">
      <c r="B2607" t="str">
        <v/>
      </c>
      <c r="C2607" t="str">
        <f t="shared" si="43"/>
        <v/>
      </c>
    </row>
    <row r="2608" spans="2:3">
      <c r="B2608" t="str">
        <v/>
      </c>
      <c r="C2608" t="str">
        <f t="shared" si="43"/>
        <v/>
      </c>
    </row>
    <row r="2609" spans="2:3">
      <c r="B2609" t="str">
        <v/>
      </c>
      <c r="C2609" t="str">
        <f t="shared" si="43"/>
        <v/>
      </c>
    </row>
    <row r="2610" spans="2:3">
      <c r="B2610" t="str">
        <v/>
      </c>
      <c r="C2610" t="str">
        <f t="shared" si="43"/>
        <v/>
      </c>
    </row>
    <row r="2611" spans="2:3">
      <c r="B2611" t="str">
        <v/>
      </c>
      <c r="C2611" t="str">
        <f t="shared" si="43"/>
        <v/>
      </c>
    </row>
    <row r="2612" spans="2:3">
      <c r="B2612" t="str">
        <v/>
      </c>
      <c r="C2612" t="str">
        <f t="shared" si="43"/>
        <v/>
      </c>
    </row>
    <row r="2613" spans="2:3">
      <c r="B2613" t="str">
        <v/>
      </c>
      <c r="C2613" t="str">
        <f t="shared" si="43"/>
        <v/>
      </c>
    </row>
    <row r="2614" spans="2:3">
      <c r="B2614" t="str">
        <v/>
      </c>
      <c r="C2614" t="str">
        <f t="shared" si="43"/>
        <v/>
      </c>
    </row>
    <row r="2615" spans="2:3">
      <c r="B2615" t="str">
        <v/>
      </c>
      <c r="C2615" t="str">
        <f t="shared" si="43"/>
        <v/>
      </c>
    </row>
    <row r="2616" spans="2:3">
      <c r="B2616" t="str">
        <v/>
      </c>
      <c r="C2616" t="str">
        <f t="shared" si="43"/>
        <v/>
      </c>
    </row>
    <row r="2617" spans="2:3">
      <c r="B2617" t="str">
        <v/>
      </c>
      <c r="C2617" t="str">
        <f t="shared" si="43"/>
        <v/>
      </c>
    </row>
    <row r="2618" spans="2:3">
      <c r="B2618" t="str">
        <v/>
      </c>
      <c r="C2618" t="str">
        <f t="shared" si="43"/>
        <v/>
      </c>
    </row>
    <row r="2619" spans="2:3">
      <c r="B2619" t="str">
        <v/>
      </c>
      <c r="C2619" t="str">
        <f t="shared" si="43"/>
        <v/>
      </c>
    </row>
    <row r="2620" spans="2:3">
      <c r="B2620" t="str">
        <v/>
      </c>
      <c r="C2620" t="str">
        <f t="shared" si="43"/>
        <v/>
      </c>
    </row>
    <row r="2621" spans="2:3">
      <c r="B2621" t="str">
        <v/>
      </c>
      <c r="C2621" t="str">
        <f t="shared" si="43"/>
        <v/>
      </c>
    </row>
    <row r="2622" spans="2:3">
      <c r="B2622" t="str">
        <v/>
      </c>
      <c r="C2622" t="str">
        <f t="shared" si="43"/>
        <v/>
      </c>
    </row>
    <row r="2623" spans="2:3">
      <c r="B2623" t="str">
        <v/>
      </c>
      <c r="C2623" t="str">
        <f t="shared" si="43"/>
        <v/>
      </c>
    </row>
    <row r="2624" spans="2:3">
      <c r="B2624" t="str">
        <v/>
      </c>
      <c r="C2624" t="str">
        <f t="shared" si="43"/>
        <v/>
      </c>
    </row>
    <row r="2625" spans="2:3">
      <c r="B2625" t="str">
        <v/>
      </c>
      <c r="C2625" t="str">
        <f t="shared" si="43"/>
        <v/>
      </c>
    </row>
    <row r="2626" spans="2:3">
      <c r="B2626" t="str">
        <v/>
      </c>
      <c r="C2626" t="str">
        <f t="shared" si="43"/>
        <v/>
      </c>
    </row>
    <row r="2627" spans="2:3">
      <c r="B2627" t="str">
        <v/>
      </c>
      <c r="C2627" t="str">
        <f t="shared" si="43"/>
        <v/>
      </c>
    </row>
    <row r="2628" spans="2:3">
      <c r="B2628" t="str">
        <v/>
      </c>
      <c r="C2628" t="str">
        <f t="shared" si="43"/>
        <v/>
      </c>
    </row>
    <row r="2629" spans="2:3">
      <c r="B2629" t="str">
        <v/>
      </c>
      <c r="C2629" t="str">
        <f t="shared" ref="C2629:C2692" si="44">IFERROR(B2629,"")</f>
        <v/>
      </c>
    </row>
    <row r="2630" spans="2:3">
      <c r="B2630" t="str">
        <v>WSSFC-GCB-NH3-100|1|1\WSSFC-GCB</v>
      </c>
      <c r="C2630" t="str">
        <f t="shared" si="44"/>
        <v>WSSFC-GCB-NH3-100|1|1\WSSFC-GCB</v>
      </c>
    </row>
    <row r="2631" spans="2:3">
      <c r="B2631" t="str">
        <v>WSSFCEX-PPS-G100-01|3|6\WSSFC-EXPPS</v>
      </c>
      <c r="C2631" t="str">
        <f t="shared" si="44"/>
        <v>WSSFCEX-PPS-G100-01|3|6\WSSFC-EXPPS</v>
      </c>
    </row>
    <row r="2632" spans="2:3">
      <c r="B2632" t="str">
        <v/>
      </c>
      <c r="C2632" t="str">
        <f t="shared" si="44"/>
        <v/>
      </c>
    </row>
    <row r="2633" spans="2:3">
      <c r="B2633" t="str">
        <v/>
      </c>
      <c r="C2633" t="str">
        <f t="shared" si="44"/>
        <v/>
      </c>
    </row>
    <row r="2634" spans="2:3">
      <c r="B2634" t="str">
        <v/>
      </c>
      <c r="C2634" t="str">
        <f t="shared" si="44"/>
        <v/>
      </c>
    </row>
    <row r="2635" spans="2:3">
      <c r="B2635" t="str">
        <v/>
      </c>
      <c r="C2635" t="str">
        <f t="shared" si="44"/>
        <v/>
      </c>
    </row>
    <row r="2636" spans="2:3">
      <c r="B2636" t="str">
        <v/>
      </c>
      <c r="C2636" t="str">
        <f t="shared" si="44"/>
        <v/>
      </c>
    </row>
    <row r="2637" spans="2:3">
      <c r="B2637" t="str">
        <v/>
      </c>
      <c r="C2637" t="str">
        <f t="shared" si="44"/>
        <v/>
      </c>
    </row>
    <row r="2638" spans="2:3">
      <c r="B2638" t="str">
        <v/>
      </c>
      <c r="C2638" t="str">
        <f t="shared" si="44"/>
        <v/>
      </c>
    </row>
    <row r="2639" spans="2:3">
      <c r="B2639" t="str">
        <v/>
      </c>
      <c r="C2639" t="str">
        <f t="shared" si="44"/>
        <v/>
      </c>
    </row>
    <row r="2640" spans="2:3">
      <c r="B2640" t="str">
        <v/>
      </c>
      <c r="C2640" t="str">
        <f t="shared" si="44"/>
        <v/>
      </c>
    </row>
    <row r="2641" spans="2:3">
      <c r="B2641" t="str">
        <v/>
      </c>
      <c r="C2641" t="str">
        <f t="shared" si="44"/>
        <v/>
      </c>
    </row>
    <row r="2642" spans="2:3">
      <c r="B2642" t="str">
        <v/>
      </c>
      <c r="C2642" t="str">
        <f t="shared" si="44"/>
        <v/>
      </c>
    </row>
    <row r="2643" spans="2:3">
      <c r="B2643" t="str">
        <v/>
      </c>
      <c r="C2643" t="str">
        <f t="shared" si="44"/>
        <v/>
      </c>
    </row>
    <row r="2644" spans="2:3">
      <c r="B2644" t="str">
        <v/>
      </c>
      <c r="C2644" t="str">
        <f t="shared" si="44"/>
        <v/>
      </c>
    </row>
    <row r="2645" spans="2:3">
      <c r="B2645" t="str">
        <v/>
      </c>
      <c r="C2645" t="str">
        <f t="shared" si="44"/>
        <v/>
      </c>
    </row>
    <row r="2646" spans="2:3">
      <c r="B2646" t="str">
        <v/>
      </c>
      <c r="C2646" t="str">
        <f t="shared" si="44"/>
        <v/>
      </c>
    </row>
    <row r="2647" spans="2:3">
      <c r="B2647" t="str">
        <v/>
      </c>
      <c r="C2647" t="str">
        <f t="shared" si="44"/>
        <v/>
      </c>
    </row>
    <row r="2648" spans="2:3">
      <c r="B2648" t="str">
        <v/>
      </c>
      <c r="C2648" t="str">
        <f t="shared" si="44"/>
        <v/>
      </c>
    </row>
    <row r="2649" spans="2:3">
      <c r="B2649" t="str">
        <v/>
      </c>
      <c r="C2649" t="str">
        <f t="shared" si="44"/>
        <v/>
      </c>
    </row>
    <row r="2650" spans="2:3">
      <c r="B2650" t="str">
        <v/>
      </c>
      <c r="C2650" t="str">
        <f t="shared" si="44"/>
        <v/>
      </c>
    </row>
    <row r="2651" spans="2:3">
      <c r="B2651" t="str">
        <v/>
      </c>
      <c r="C2651" t="str">
        <f t="shared" si="44"/>
        <v/>
      </c>
    </row>
    <row r="2652" spans="2:3">
      <c r="B2652" t="str">
        <v/>
      </c>
      <c r="C2652" t="str">
        <f t="shared" si="44"/>
        <v/>
      </c>
    </row>
    <row r="2653" spans="2:3">
      <c r="B2653" t="str">
        <v/>
      </c>
      <c r="C2653" t="str">
        <f t="shared" si="44"/>
        <v/>
      </c>
    </row>
    <row r="2654" spans="2:3">
      <c r="B2654" t="str">
        <v/>
      </c>
      <c r="C2654" t="str">
        <f t="shared" si="44"/>
        <v/>
      </c>
    </row>
    <row r="2655" spans="2:3">
      <c r="B2655" t="str">
        <v/>
      </c>
      <c r="C2655" t="str">
        <f t="shared" si="44"/>
        <v/>
      </c>
    </row>
    <row r="2656" spans="2:3">
      <c r="B2656" t="str">
        <v/>
      </c>
      <c r="C2656" t="str">
        <f t="shared" si="44"/>
        <v/>
      </c>
    </row>
    <row r="2657" spans="2:3">
      <c r="B2657" t="str">
        <v/>
      </c>
      <c r="C2657" t="str">
        <f t="shared" si="44"/>
        <v/>
      </c>
    </row>
    <row r="2658" spans="2:3">
      <c r="B2658" t="str">
        <v/>
      </c>
      <c r="C2658" t="str">
        <f t="shared" si="44"/>
        <v/>
      </c>
    </row>
    <row r="2659" spans="2:3">
      <c r="B2659" t="str">
        <v/>
      </c>
      <c r="C2659" t="str">
        <f t="shared" si="44"/>
        <v/>
      </c>
    </row>
    <row r="2660" spans="2:3">
      <c r="B2660" t="str">
        <v/>
      </c>
      <c r="C2660" t="str">
        <f t="shared" si="44"/>
        <v/>
      </c>
    </row>
    <row r="2661" spans="2:3">
      <c r="B2661" t="str">
        <v/>
      </c>
      <c r="C2661" t="str">
        <f t="shared" si="44"/>
        <v/>
      </c>
    </row>
    <row r="2662" spans="2:3">
      <c r="B2662" t="str">
        <v/>
      </c>
      <c r="C2662" t="str">
        <f t="shared" si="44"/>
        <v/>
      </c>
    </row>
    <row r="2663" spans="2:3">
      <c r="B2663" t="str">
        <v/>
      </c>
      <c r="C2663" t="str">
        <f t="shared" si="44"/>
        <v/>
      </c>
    </row>
    <row r="2664" spans="2:3">
      <c r="B2664" t="str">
        <v/>
      </c>
      <c r="C2664" t="str">
        <f t="shared" si="44"/>
        <v/>
      </c>
    </row>
    <row r="2665" spans="2:3">
      <c r="B2665" t="str">
        <v/>
      </c>
      <c r="C2665" t="str">
        <f t="shared" si="44"/>
        <v/>
      </c>
    </row>
    <row r="2666" spans="2:3">
      <c r="B2666" t="str">
        <v/>
      </c>
      <c r="C2666" t="str">
        <f t="shared" si="44"/>
        <v/>
      </c>
    </row>
    <row r="2667" spans="2:3">
      <c r="B2667" t="str">
        <v/>
      </c>
      <c r="C2667" t="str">
        <f t="shared" si="44"/>
        <v/>
      </c>
    </row>
    <row r="2668" spans="2:3">
      <c r="B2668" t="str">
        <v/>
      </c>
      <c r="C2668" t="str">
        <f t="shared" si="44"/>
        <v/>
      </c>
    </row>
    <row r="2669" spans="2:3">
      <c r="B2669" t="str">
        <v/>
      </c>
      <c r="C2669" t="str">
        <f t="shared" si="44"/>
        <v/>
      </c>
    </row>
    <row r="2670" spans="2:3">
      <c r="B2670" t="str">
        <v/>
      </c>
      <c r="C2670" t="str">
        <f t="shared" si="44"/>
        <v/>
      </c>
    </row>
    <row r="2671" spans="2:3">
      <c r="B2671" t="str">
        <v/>
      </c>
      <c r="C2671" t="str">
        <f t="shared" si="44"/>
        <v/>
      </c>
    </row>
    <row r="2672" spans="2:3">
      <c r="B2672" t="str">
        <v/>
      </c>
      <c r="C2672" t="str">
        <f t="shared" si="44"/>
        <v/>
      </c>
    </row>
    <row r="2673" spans="2:3">
      <c r="B2673" t="str">
        <v/>
      </c>
      <c r="C2673" t="str">
        <f t="shared" si="44"/>
        <v/>
      </c>
    </row>
    <row r="2674" spans="2:3">
      <c r="B2674" t="str">
        <v/>
      </c>
      <c r="C2674" t="str">
        <f t="shared" si="44"/>
        <v/>
      </c>
    </row>
    <row r="2675" spans="2:3">
      <c r="B2675" t="str">
        <v/>
      </c>
      <c r="C2675" t="str">
        <f t="shared" si="44"/>
        <v/>
      </c>
    </row>
    <row r="2676" spans="2:3">
      <c r="B2676" t="str">
        <v/>
      </c>
      <c r="C2676" t="str">
        <f t="shared" si="44"/>
        <v/>
      </c>
    </row>
    <row r="2677" spans="2:3">
      <c r="B2677" t="str">
        <v/>
      </c>
      <c r="C2677" t="str">
        <f t="shared" si="44"/>
        <v/>
      </c>
    </row>
    <row r="2678" spans="2:3">
      <c r="B2678" t="str">
        <v/>
      </c>
      <c r="C2678" t="str">
        <f t="shared" si="44"/>
        <v/>
      </c>
    </row>
    <row r="2679" spans="2:3">
      <c r="B2679" t="str">
        <v/>
      </c>
      <c r="C2679" t="str">
        <f t="shared" si="44"/>
        <v/>
      </c>
    </row>
    <row r="2680" spans="2:3">
      <c r="B2680" t="str">
        <v/>
      </c>
      <c r="C2680" t="str">
        <f t="shared" si="44"/>
        <v/>
      </c>
    </row>
    <row r="2681" spans="2:3">
      <c r="B2681" t="str">
        <v/>
      </c>
      <c r="C2681" t="str">
        <f t="shared" si="44"/>
        <v/>
      </c>
    </row>
    <row r="2682" spans="2:3">
      <c r="B2682" t="str">
        <v/>
      </c>
      <c r="C2682" t="str">
        <f t="shared" si="44"/>
        <v/>
      </c>
    </row>
    <row r="2683" spans="2:3">
      <c r="B2683" t="str">
        <v/>
      </c>
      <c r="C2683" t="str">
        <f t="shared" si="44"/>
        <v/>
      </c>
    </row>
    <row r="2684" spans="2:3">
      <c r="B2684" t="str">
        <v/>
      </c>
      <c r="C2684" t="str">
        <f t="shared" si="44"/>
        <v/>
      </c>
    </row>
    <row r="2685" spans="2:3">
      <c r="B2685" t="str">
        <v/>
      </c>
      <c r="C2685" t="str">
        <f t="shared" si="44"/>
        <v/>
      </c>
    </row>
    <row r="2686" spans="2:3">
      <c r="B2686" t="str">
        <v/>
      </c>
      <c r="C2686" t="str">
        <f t="shared" si="44"/>
        <v/>
      </c>
    </row>
    <row r="2687" spans="2:3">
      <c r="B2687" t="str">
        <v/>
      </c>
      <c r="C2687" t="str">
        <f t="shared" si="44"/>
        <v/>
      </c>
    </row>
    <row r="2688" spans="2:3">
      <c r="B2688" t="str">
        <v/>
      </c>
      <c r="C2688" t="str">
        <f t="shared" si="44"/>
        <v/>
      </c>
    </row>
    <row r="2689" spans="2:3">
      <c r="B2689" t="str">
        <v/>
      </c>
      <c r="C2689" t="str">
        <f t="shared" si="44"/>
        <v/>
      </c>
    </row>
    <row r="2690" spans="2:3">
      <c r="B2690" t="str">
        <v/>
      </c>
      <c r="C2690" t="str">
        <f t="shared" si="44"/>
        <v/>
      </c>
    </row>
    <row r="2691" spans="2:3">
      <c r="B2691" t="str">
        <v/>
      </c>
      <c r="C2691" t="str">
        <f t="shared" si="44"/>
        <v/>
      </c>
    </row>
    <row r="2692" spans="2:3">
      <c r="B2692" t="str">
        <v/>
      </c>
      <c r="C2692" t="str">
        <f t="shared" si="44"/>
        <v/>
      </c>
    </row>
    <row r="2693" spans="2:3">
      <c r="B2693" t="str">
        <v/>
      </c>
      <c r="C2693" t="str">
        <f t="shared" ref="C2693:C2756" si="45">IFERROR(B2693,"")</f>
        <v/>
      </c>
    </row>
    <row r="2694" spans="2:3">
      <c r="B2694" t="str">
        <v/>
      </c>
      <c r="C2694" t="str">
        <f t="shared" si="45"/>
        <v/>
      </c>
    </row>
    <row r="2695" spans="2:3">
      <c r="B2695" t="str">
        <v/>
      </c>
      <c r="C2695" t="str">
        <f t="shared" si="45"/>
        <v/>
      </c>
    </row>
    <row r="2696" spans="2:3">
      <c r="B2696" t="str">
        <v/>
      </c>
      <c r="C2696" t="str">
        <f t="shared" si="45"/>
        <v/>
      </c>
    </row>
    <row r="2697" spans="2:3">
      <c r="B2697" t="str">
        <v/>
      </c>
      <c r="C2697" t="str">
        <f t="shared" si="45"/>
        <v/>
      </c>
    </row>
    <row r="2698" spans="2:3">
      <c r="B2698" t="str">
        <v/>
      </c>
      <c r="C2698" t="str">
        <f t="shared" si="45"/>
        <v/>
      </c>
    </row>
    <row r="2699" spans="2:3">
      <c r="B2699" t="str">
        <v/>
      </c>
      <c r="C2699" t="str">
        <f t="shared" si="45"/>
        <v/>
      </c>
    </row>
    <row r="2700" spans="2:3">
      <c r="B2700" t="str">
        <v/>
      </c>
      <c r="C2700" t="str">
        <f t="shared" si="45"/>
        <v/>
      </c>
    </row>
    <row r="2701" spans="2:3">
      <c r="B2701" t="str">
        <v/>
      </c>
      <c r="C2701" t="str">
        <f t="shared" si="45"/>
        <v/>
      </c>
    </row>
    <row r="2702" spans="2:3">
      <c r="B2702" t="str">
        <v/>
      </c>
      <c r="C2702" t="str">
        <f t="shared" si="45"/>
        <v/>
      </c>
    </row>
    <row r="2703" spans="2:3">
      <c r="B2703" t="str">
        <v/>
      </c>
      <c r="C2703" t="str">
        <f t="shared" si="45"/>
        <v/>
      </c>
    </row>
    <row r="2704" spans="2:3">
      <c r="B2704" t="str">
        <v/>
      </c>
      <c r="C2704" t="str">
        <f t="shared" si="45"/>
        <v/>
      </c>
    </row>
    <row r="2705" spans="2:3">
      <c r="B2705" t="str">
        <v/>
      </c>
      <c r="C2705" t="str">
        <f t="shared" si="45"/>
        <v/>
      </c>
    </row>
    <row r="2706" spans="2:3">
      <c r="B2706" t="str">
        <v/>
      </c>
      <c r="C2706" t="str">
        <f t="shared" si="45"/>
        <v/>
      </c>
    </row>
    <row r="2707" spans="2:3">
      <c r="B2707" t="str">
        <v/>
      </c>
      <c r="C2707" t="str">
        <f t="shared" si="45"/>
        <v/>
      </c>
    </row>
    <row r="2708" spans="2:3">
      <c r="B2708" t="str">
        <v/>
      </c>
      <c r="C2708" t="str">
        <f t="shared" si="45"/>
        <v/>
      </c>
    </row>
    <row r="2709" spans="2:3">
      <c r="B2709" t="str">
        <v/>
      </c>
      <c r="C2709" t="str">
        <f t="shared" si="45"/>
        <v/>
      </c>
    </row>
    <row r="2710" spans="2:3">
      <c r="B2710" t="str">
        <v/>
      </c>
      <c r="C2710" t="str">
        <f t="shared" si="45"/>
        <v/>
      </c>
    </row>
    <row r="2711" spans="2:3">
      <c r="B2711" t="str">
        <v/>
      </c>
      <c r="C2711" t="str">
        <f t="shared" si="45"/>
        <v/>
      </c>
    </row>
    <row r="2712" spans="2:3">
      <c r="B2712" t="str">
        <v/>
      </c>
      <c r="C2712" t="str">
        <f t="shared" si="45"/>
        <v/>
      </c>
    </row>
    <row r="2713" spans="2:3">
      <c r="B2713" t="str">
        <v/>
      </c>
      <c r="C2713" t="str">
        <f t="shared" si="45"/>
        <v/>
      </c>
    </row>
    <row r="2714" spans="2:3">
      <c r="B2714" t="str">
        <v/>
      </c>
      <c r="C2714" t="str">
        <f t="shared" si="45"/>
        <v/>
      </c>
    </row>
    <row r="2715" spans="2:3">
      <c r="B2715" t="str">
        <v/>
      </c>
      <c r="C2715" t="str">
        <f t="shared" si="45"/>
        <v/>
      </c>
    </row>
    <row r="2716" spans="2:3">
      <c r="B2716" t="str">
        <v/>
      </c>
      <c r="C2716" t="str">
        <f t="shared" si="45"/>
        <v/>
      </c>
    </row>
    <row r="2717" spans="2:3">
      <c r="B2717" t="str">
        <v/>
      </c>
      <c r="C2717" t="str">
        <f t="shared" si="45"/>
        <v/>
      </c>
    </row>
    <row r="2718" spans="2:3">
      <c r="B2718" t="str">
        <v/>
      </c>
      <c r="C2718" t="str">
        <f t="shared" si="45"/>
        <v/>
      </c>
    </row>
    <row r="2719" spans="2:3">
      <c r="B2719" t="str">
        <v/>
      </c>
      <c r="C2719" t="str">
        <f t="shared" si="45"/>
        <v/>
      </c>
    </row>
    <row r="2720" spans="2:3">
      <c r="B2720" t="str">
        <v/>
      </c>
      <c r="C2720" t="str">
        <f t="shared" si="45"/>
        <v/>
      </c>
    </row>
    <row r="2721" spans="2:3">
      <c r="B2721" t="str">
        <v/>
      </c>
      <c r="C2721" t="str">
        <f t="shared" si="45"/>
        <v/>
      </c>
    </row>
    <row r="2722" spans="2:3">
      <c r="B2722" t="str">
        <v/>
      </c>
      <c r="C2722" t="str">
        <f t="shared" si="45"/>
        <v/>
      </c>
    </row>
    <row r="2723" spans="2:3">
      <c r="B2723" t="str">
        <v/>
      </c>
      <c r="C2723" t="str">
        <f t="shared" si="45"/>
        <v/>
      </c>
    </row>
    <row r="2724" spans="2:3">
      <c r="B2724" t="str">
        <v/>
      </c>
      <c r="C2724" t="str">
        <f t="shared" si="45"/>
        <v/>
      </c>
    </row>
    <row r="2725" spans="2:3">
      <c r="B2725" t="str">
        <v/>
      </c>
      <c r="C2725" t="str">
        <f t="shared" si="45"/>
        <v/>
      </c>
    </row>
    <row r="2726" spans="2:3">
      <c r="B2726" t="str">
        <v/>
      </c>
      <c r="C2726" t="str">
        <f t="shared" si="45"/>
        <v/>
      </c>
    </row>
    <row r="2727" spans="2:3">
      <c r="B2727" t="str">
        <v/>
      </c>
      <c r="C2727" t="str">
        <f t="shared" si="45"/>
        <v/>
      </c>
    </row>
    <row r="2728" spans="2:3">
      <c r="B2728" t="str">
        <v/>
      </c>
      <c r="C2728" t="str">
        <f t="shared" si="45"/>
        <v/>
      </c>
    </row>
    <row r="2729" spans="2:3">
      <c r="B2729" t="str">
        <v/>
      </c>
      <c r="C2729" t="str">
        <f t="shared" si="45"/>
        <v/>
      </c>
    </row>
    <row r="2730" spans="2:3">
      <c r="B2730" t="str">
        <v/>
      </c>
      <c r="C2730" t="str">
        <f t="shared" si="45"/>
        <v/>
      </c>
    </row>
    <row r="2731" spans="2:3">
      <c r="B2731" t="str">
        <v/>
      </c>
      <c r="C2731" t="str">
        <f t="shared" si="45"/>
        <v/>
      </c>
    </row>
    <row r="2732" spans="2:3">
      <c r="B2732" t="str">
        <v/>
      </c>
      <c r="C2732" t="str">
        <f t="shared" si="45"/>
        <v/>
      </c>
    </row>
    <row r="2733" spans="2:3">
      <c r="B2733" t="str">
        <v/>
      </c>
      <c r="C2733" t="str">
        <f t="shared" si="45"/>
        <v/>
      </c>
    </row>
    <row r="2734" spans="2:3">
      <c r="B2734" t="str">
        <v/>
      </c>
      <c r="C2734" t="str">
        <f t="shared" si="45"/>
        <v/>
      </c>
    </row>
    <row r="2735" spans="2:3">
      <c r="B2735" t="str">
        <v/>
      </c>
      <c r="C2735" t="str">
        <f t="shared" si="45"/>
        <v/>
      </c>
    </row>
    <row r="2736" spans="2:3">
      <c r="B2736" t="str">
        <v/>
      </c>
      <c r="C2736" t="str">
        <f t="shared" si="45"/>
        <v/>
      </c>
    </row>
    <row r="2737" spans="2:3">
      <c r="B2737" t="str">
        <v/>
      </c>
      <c r="C2737" t="str">
        <f t="shared" si="45"/>
        <v/>
      </c>
    </row>
    <row r="2738" spans="2:3">
      <c r="B2738" t="str">
        <v/>
      </c>
      <c r="C2738" t="str">
        <f t="shared" si="45"/>
        <v/>
      </c>
    </row>
    <row r="2739" spans="2:3">
      <c r="B2739" t="str">
        <v/>
      </c>
      <c r="C2739" t="str">
        <f t="shared" si="45"/>
        <v/>
      </c>
    </row>
    <row r="2740" spans="2:3">
      <c r="B2740" t="str">
        <v/>
      </c>
      <c r="C2740" t="str">
        <f t="shared" si="45"/>
        <v/>
      </c>
    </row>
    <row r="2741" spans="2:3">
      <c r="B2741" t="str">
        <v/>
      </c>
      <c r="C2741" t="str">
        <f t="shared" si="45"/>
        <v/>
      </c>
    </row>
    <row r="2742" spans="2:3">
      <c r="B2742" t="str">
        <v/>
      </c>
      <c r="C2742" t="str">
        <f t="shared" si="45"/>
        <v/>
      </c>
    </row>
    <row r="2743" spans="2:3">
      <c r="B2743" t="str">
        <v/>
      </c>
      <c r="C2743" t="str">
        <f t="shared" si="45"/>
        <v/>
      </c>
    </row>
    <row r="2744" spans="2:3">
      <c r="B2744" t="str">
        <v/>
      </c>
      <c r="C2744" t="str">
        <f t="shared" si="45"/>
        <v/>
      </c>
    </row>
    <row r="2745" spans="2:3">
      <c r="B2745" t="str">
        <v/>
      </c>
      <c r="C2745" t="str">
        <f t="shared" si="45"/>
        <v/>
      </c>
    </row>
    <row r="2746" spans="2:3">
      <c r="B2746" t="str">
        <v/>
      </c>
      <c r="C2746" t="str">
        <f t="shared" si="45"/>
        <v/>
      </c>
    </row>
    <row r="2747" spans="2:3">
      <c r="B2747" t="str">
        <v/>
      </c>
      <c r="C2747" t="str">
        <f t="shared" si="45"/>
        <v/>
      </c>
    </row>
    <row r="2748" spans="2:3">
      <c r="B2748" t="str">
        <v/>
      </c>
      <c r="C2748" t="str">
        <f t="shared" si="45"/>
        <v/>
      </c>
    </row>
    <row r="2749" spans="2:3">
      <c r="B2749" t="str">
        <v/>
      </c>
      <c r="C2749" t="str">
        <f t="shared" si="45"/>
        <v/>
      </c>
    </row>
    <row r="2750" spans="2:3">
      <c r="B2750" t="str">
        <v/>
      </c>
      <c r="C2750" t="str">
        <f t="shared" si="45"/>
        <v/>
      </c>
    </row>
    <row r="2751" spans="2:3">
      <c r="B2751" t="str">
        <v/>
      </c>
      <c r="C2751" t="str">
        <f t="shared" si="45"/>
        <v/>
      </c>
    </row>
    <row r="2752" spans="2:3">
      <c r="B2752" t="str">
        <v/>
      </c>
      <c r="C2752" t="str">
        <f t="shared" si="45"/>
        <v/>
      </c>
    </row>
    <row r="2753" spans="2:3">
      <c r="B2753" t="str">
        <v/>
      </c>
      <c r="C2753" t="str">
        <f t="shared" si="45"/>
        <v/>
      </c>
    </row>
    <row r="2754" spans="2:3">
      <c r="B2754" t="str">
        <v/>
      </c>
      <c r="C2754" t="str">
        <f t="shared" si="45"/>
        <v/>
      </c>
    </row>
    <row r="2755" spans="2:3">
      <c r="B2755" t="str">
        <v/>
      </c>
      <c r="C2755" t="str">
        <f t="shared" si="45"/>
        <v/>
      </c>
    </row>
    <row r="2756" spans="2:3">
      <c r="B2756" t="str">
        <v/>
      </c>
      <c r="C2756" t="str">
        <f t="shared" si="45"/>
        <v/>
      </c>
    </row>
    <row r="2757" spans="2:3">
      <c r="B2757" t="str">
        <v/>
      </c>
      <c r="C2757" t="str">
        <f t="shared" ref="C2757:C2820" si="46">IFERROR(B2757,"")</f>
        <v/>
      </c>
    </row>
    <row r="2758" spans="2:3">
      <c r="B2758" t="str">
        <v/>
      </c>
      <c r="C2758" t="str">
        <f t="shared" si="46"/>
        <v/>
      </c>
    </row>
    <row r="2759" spans="2:3">
      <c r="B2759" t="str">
        <v/>
      </c>
      <c r="C2759" t="str">
        <f t="shared" si="46"/>
        <v/>
      </c>
    </row>
    <row r="2760" spans="2:3">
      <c r="B2760" t="str">
        <v/>
      </c>
      <c r="C2760" t="str">
        <f t="shared" si="46"/>
        <v/>
      </c>
    </row>
    <row r="2761" spans="2:3">
      <c r="B2761" t="str">
        <v/>
      </c>
      <c r="C2761" t="str">
        <f t="shared" si="46"/>
        <v/>
      </c>
    </row>
    <row r="2762" spans="2:3">
      <c r="B2762" t="str">
        <v/>
      </c>
      <c r="C2762" t="str">
        <f t="shared" si="46"/>
        <v/>
      </c>
    </row>
    <row r="2763" spans="2:3">
      <c r="B2763" t="str">
        <v/>
      </c>
      <c r="C2763" t="str">
        <f t="shared" si="46"/>
        <v/>
      </c>
    </row>
    <row r="2764" spans="2:3">
      <c r="B2764" t="str">
        <v/>
      </c>
      <c r="C2764" t="str">
        <f t="shared" si="46"/>
        <v/>
      </c>
    </row>
    <row r="2765" spans="2:3">
      <c r="B2765" t="str">
        <v/>
      </c>
      <c r="C2765" t="str">
        <f t="shared" si="46"/>
        <v/>
      </c>
    </row>
    <row r="2766" spans="2:3">
      <c r="B2766" t="str">
        <v/>
      </c>
      <c r="C2766" t="str">
        <f t="shared" si="46"/>
        <v/>
      </c>
    </row>
    <row r="2767" spans="2:3">
      <c r="B2767" t="str">
        <v/>
      </c>
      <c r="C2767" t="str">
        <f t="shared" si="46"/>
        <v/>
      </c>
    </row>
    <row r="2768" spans="2:3">
      <c r="B2768" t="str">
        <v/>
      </c>
      <c r="C2768" t="str">
        <f t="shared" si="46"/>
        <v/>
      </c>
    </row>
    <row r="2769" spans="2:3">
      <c r="B2769" t="str">
        <v/>
      </c>
      <c r="C2769" t="str">
        <f t="shared" si="46"/>
        <v/>
      </c>
    </row>
    <row r="2770" spans="2:3">
      <c r="B2770" t="str">
        <v/>
      </c>
      <c r="C2770" t="str">
        <f t="shared" si="46"/>
        <v/>
      </c>
    </row>
    <row r="2771" spans="2:3">
      <c r="B2771" t="str">
        <v/>
      </c>
      <c r="C2771" t="str">
        <f t="shared" si="46"/>
        <v/>
      </c>
    </row>
    <row r="2772" spans="2:3">
      <c r="B2772" t="str">
        <v/>
      </c>
      <c r="C2772" t="str">
        <f t="shared" si="46"/>
        <v/>
      </c>
    </row>
    <row r="2773" spans="2:3">
      <c r="B2773" t="str">
        <v/>
      </c>
      <c r="C2773" t="str">
        <f t="shared" si="46"/>
        <v/>
      </c>
    </row>
    <row r="2774" spans="2:3">
      <c r="B2774" t="str">
        <v/>
      </c>
      <c r="C2774" t="str">
        <f t="shared" si="46"/>
        <v/>
      </c>
    </row>
    <row r="2775" spans="2:3">
      <c r="B2775" t="str">
        <v/>
      </c>
      <c r="C2775" t="str">
        <f t="shared" si="46"/>
        <v/>
      </c>
    </row>
    <row r="2776" spans="2:3">
      <c r="B2776" t="str">
        <v/>
      </c>
      <c r="C2776" t="str">
        <f t="shared" si="46"/>
        <v/>
      </c>
    </row>
    <row r="2777" spans="2:3">
      <c r="B2777" t="str">
        <v/>
      </c>
      <c r="C2777" t="str">
        <f t="shared" si="46"/>
        <v/>
      </c>
    </row>
    <row r="2778" spans="2:3">
      <c r="B2778" t="str">
        <v/>
      </c>
      <c r="C2778" t="str">
        <f t="shared" si="46"/>
        <v/>
      </c>
    </row>
    <row r="2779" spans="2:3">
      <c r="B2779" t="str">
        <v/>
      </c>
      <c r="C2779" t="str">
        <f t="shared" si="46"/>
        <v/>
      </c>
    </row>
    <row r="2780" spans="2:3">
      <c r="B2780" t="str">
        <v/>
      </c>
      <c r="C2780" t="str">
        <f t="shared" si="46"/>
        <v/>
      </c>
    </row>
    <row r="2781" spans="2:3">
      <c r="B2781" t="str">
        <v/>
      </c>
      <c r="C2781" t="str">
        <f t="shared" si="46"/>
        <v/>
      </c>
    </row>
    <row r="2782" spans="2:3">
      <c r="B2782" t="str">
        <v/>
      </c>
      <c r="C2782" t="str">
        <f t="shared" si="46"/>
        <v/>
      </c>
    </row>
    <row r="2783" spans="2:3">
      <c r="B2783" t="str">
        <v/>
      </c>
      <c r="C2783" t="str">
        <f t="shared" si="46"/>
        <v/>
      </c>
    </row>
    <row r="2784" spans="2:3">
      <c r="B2784" t="str">
        <v/>
      </c>
      <c r="C2784" t="str">
        <f t="shared" si="46"/>
        <v/>
      </c>
    </row>
    <row r="2785" spans="2:3">
      <c r="B2785" t="str">
        <v/>
      </c>
      <c r="C2785" t="str">
        <f t="shared" si="46"/>
        <v/>
      </c>
    </row>
    <row r="2786" spans="2:3">
      <c r="B2786" t="str">
        <v/>
      </c>
      <c r="C2786" t="str">
        <f t="shared" si="46"/>
        <v/>
      </c>
    </row>
    <row r="2787" spans="2:3">
      <c r="B2787" t="str">
        <v/>
      </c>
      <c r="C2787" t="str">
        <f t="shared" si="46"/>
        <v/>
      </c>
    </row>
    <row r="2788" spans="2:3">
      <c r="B2788" t="str">
        <v/>
      </c>
      <c r="C2788" t="str">
        <f t="shared" si="46"/>
        <v/>
      </c>
    </row>
    <row r="2789" spans="2:3">
      <c r="B2789" t="str">
        <v/>
      </c>
      <c r="C2789" t="str">
        <f t="shared" si="46"/>
        <v/>
      </c>
    </row>
    <row r="2790" spans="2:3">
      <c r="B2790" t="str">
        <v/>
      </c>
      <c r="C2790" t="str">
        <f t="shared" si="46"/>
        <v/>
      </c>
    </row>
    <row r="2791" spans="2:3">
      <c r="B2791" t="str">
        <v/>
      </c>
      <c r="C2791" t="str">
        <f t="shared" si="46"/>
        <v/>
      </c>
    </row>
    <row r="2792" spans="2:3">
      <c r="B2792" t="str">
        <v/>
      </c>
      <c r="C2792" t="str">
        <f t="shared" si="46"/>
        <v/>
      </c>
    </row>
    <row r="2793" spans="2:3">
      <c r="B2793" t="str">
        <v/>
      </c>
      <c r="C2793" t="str">
        <f t="shared" si="46"/>
        <v/>
      </c>
    </row>
    <row r="2794" spans="2:3">
      <c r="B2794" t="str">
        <v/>
      </c>
      <c r="C2794" t="str">
        <f t="shared" si="46"/>
        <v/>
      </c>
    </row>
    <row r="2795" spans="2:3">
      <c r="B2795" t="str">
        <v/>
      </c>
      <c r="C2795" t="str">
        <f t="shared" si="46"/>
        <v/>
      </c>
    </row>
    <row r="2796" spans="2:3">
      <c r="B2796" t="str">
        <v/>
      </c>
      <c r="C2796" t="str">
        <f t="shared" si="46"/>
        <v/>
      </c>
    </row>
    <row r="2797" spans="2:3">
      <c r="B2797" t="str">
        <v/>
      </c>
      <c r="C2797" t="str">
        <f t="shared" si="46"/>
        <v/>
      </c>
    </row>
    <row r="2798" spans="2:3">
      <c r="B2798" t="str">
        <v/>
      </c>
      <c r="C2798" t="str">
        <f t="shared" si="46"/>
        <v/>
      </c>
    </row>
    <row r="2799" spans="2:3">
      <c r="B2799" t="str">
        <v/>
      </c>
      <c r="C2799" t="str">
        <f t="shared" si="46"/>
        <v/>
      </c>
    </row>
    <row r="2800" spans="2:3">
      <c r="B2800" t="str">
        <v/>
      </c>
      <c r="C2800" t="str">
        <f t="shared" si="46"/>
        <v/>
      </c>
    </row>
    <row r="2801" spans="2:3">
      <c r="B2801" t="str">
        <v/>
      </c>
      <c r="C2801" t="str">
        <f t="shared" si="46"/>
        <v/>
      </c>
    </row>
    <row r="2802" spans="2:3">
      <c r="B2802" t="str">
        <v/>
      </c>
      <c r="C2802" t="str">
        <f t="shared" si="46"/>
        <v/>
      </c>
    </row>
    <row r="2803" spans="2:3">
      <c r="B2803" t="str">
        <v/>
      </c>
      <c r="C2803" t="str">
        <f t="shared" si="46"/>
        <v/>
      </c>
    </row>
    <row r="2804" spans="2:3">
      <c r="B2804" t="str">
        <v/>
      </c>
      <c r="C2804" t="str">
        <f t="shared" si="46"/>
        <v/>
      </c>
    </row>
    <row r="2805" spans="2:3">
      <c r="B2805" t="str">
        <v/>
      </c>
      <c r="C2805" t="str">
        <f t="shared" si="46"/>
        <v/>
      </c>
    </row>
    <row r="2806" spans="2:3">
      <c r="B2806" t="str">
        <v/>
      </c>
      <c r="C2806" t="str">
        <f t="shared" si="46"/>
        <v/>
      </c>
    </row>
    <row r="2807" spans="2:3">
      <c r="B2807" t="str">
        <v/>
      </c>
      <c r="C2807" t="str">
        <f t="shared" si="46"/>
        <v/>
      </c>
    </row>
    <row r="2808" spans="2:3">
      <c r="B2808" t="str">
        <v>STHC-ISG04A-WS433-CL-04|2|8\MBRTU-STHC</v>
      </c>
      <c r="C2808" t="str">
        <f t="shared" si="46"/>
        <v>STHC-ISG04A-WS433-CL-04|2|8\MBRTU-STHC</v>
      </c>
    </row>
    <row r="2809" spans="2:3">
      <c r="B2809" t="str">
        <v/>
      </c>
      <c r="C2809" t="str">
        <f t="shared" si="46"/>
        <v/>
      </c>
    </row>
    <row r="2810" spans="2:3">
      <c r="B2810" t="str">
        <v/>
      </c>
      <c r="C2810" t="str">
        <f t="shared" si="46"/>
        <v/>
      </c>
    </row>
    <row r="2811" spans="2:3">
      <c r="B2811" t="str">
        <v/>
      </c>
      <c r="C2811" t="str">
        <f t="shared" si="46"/>
        <v/>
      </c>
    </row>
    <row r="2812" spans="2:3">
      <c r="B2812" t="str">
        <v/>
      </c>
      <c r="C2812" t="str">
        <f t="shared" si="46"/>
        <v/>
      </c>
    </row>
    <row r="2813" spans="2:3">
      <c r="B2813" t="str">
        <v/>
      </c>
      <c r="C2813" t="str">
        <f t="shared" si="46"/>
        <v/>
      </c>
    </row>
    <row r="2814" spans="2:3">
      <c r="B2814" t="str">
        <v/>
      </c>
      <c r="C2814" t="str">
        <f t="shared" si="46"/>
        <v/>
      </c>
    </row>
    <row r="2815" spans="2:3">
      <c r="B2815" t="str">
        <v/>
      </c>
      <c r="C2815" t="str">
        <f t="shared" si="46"/>
        <v/>
      </c>
    </row>
    <row r="2816" spans="2:3">
      <c r="B2816" t="str">
        <v/>
      </c>
      <c r="C2816" t="str">
        <f t="shared" si="46"/>
        <v/>
      </c>
    </row>
    <row r="2817" spans="2:3">
      <c r="B2817" t="str">
        <v/>
      </c>
      <c r="C2817" t="str">
        <f t="shared" si="46"/>
        <v/>
      </c>
    </row>
    <row r="2818" spans="2:3">
      <c r="B2818" t="str">
        <v/>
      </c>
      <c r="C2818" t="str">
        <f t="shared" si="46"/>
        <v/>
      </c>
    </row>
    <row r="2819" spans="2:3">
      <c r="B2819" t="str">
        <v/>
      </c>
      <c r="C2819" t="str">
        <f t="shared" si="46"/>
        <v/>
      </c>
    </row>
    <row r="2820" spans="2:3">
      <c r="B2820" t="str">
        <v/>
      </c>
      <c r="C2820" t="str">
        <f t="shared" si="46"/>
        <v/>
      </c>
    </row>
    <row r="2821" spans="2:3">
      <c r="B2821" t="str">
        <v/>
      </c>
      <c r="C2821" t="str">
        <f t="shared" ref="C2821:C2884" si="47">IFERROR(B2821,"")</f>
        <v/>
      </c>
    </row>
    <row r="2822" spans="2:3">
      <c r="B2822" t="str">
        <v/>
      </c>
      <c r="C2822" t="str">
        <f t="shared" si="47"/>
        <v/>
      </c>
    </row>
    <row r="2823" spans="2:3">
      <c r="B2823" t="str">
        <v/>
      </c>
      <c r="C2823" t="str">
        <f t="shared" si="47"/>
        <v/>
      </c>
    </row>
    <row r="2824" spans="2:3">
      <c r="B2824" t="str">
        <v/>
      </c>
      <c r="C2824" t="str">
        <f t="shared" si="47"/>
        <v/>
      </c>
    </row>
    <row r="2825" spans="2:3">
      <c r="B2825" t="str">
        <v/>
      </c>
      <c r="C2825" t="str">
        <f t="shared" si="47"/>
        <v/>
      </c>
    </row>
    <row r="2826" spans="2:3">
      <c r="B2826" t="str">
        <v/>
      </c>
      <c r="C2826" t="str">
        <f t="shared" si="47"/>
        <v/>
      </c>
    </row>
    <row r="2827" spans="2:3">
      <c r="B2827" t="str">
        <v/>
      </c>
      <c r="C2827" t="str">
        <f t="shared" si="47"/>
        <v/>
      </c>
    </row>
    <row r="2828" spans="2:3">
      <c r="B2828" t="str">
        <v/>
      </c>
      <c r="C2828" t="str">
        <f t="shared" si="47"/>
        <v/>
      </c>
    </row>
    <row r="2829" spans="2:3">
      <c r="B2829" t="str">
        <v/>
      </c>
      <c r="C2829" t="str">
        <f t="shared" si="47"/>
        <v/>
      </c>
    </row>
    <row r="2830" spans="2:3">
      <c r="B2830" t="str">
        <v/>
      </c>
      <c r="C2830" t="str">
        <f t="shared" si="47"/>
        <v/>
      </c>
    </row>
    <row r="2831" spans="2:3">
      <c r="B2831" t="str">
        <v/>
      </c>
      <c r="C2831" t="str">
        <f t="shared" si="47"/>
        <v/>
      </c>
    </row>
    <row r="2832" spans="2:3">
      <c r="B2832" t="str">
        <v/>
      </c>
      <c r="C2832" t="str">
        <f t="shared" si="47"/>
        <v/>
      </c>
    </row>
    <row r="2833" spans="2:3">
      <c r="B2833" t="str">
        <v/>
      </c>
      <c r="C2833" t="str">
        <f t="shared" si="47"/>
        <v/>
      </c>
    </row>
    <row r="2834" spans="2:3">
      <c r="B2834" t="str">
        <v/>
      </c>
      <c r="C2834" t="str">
        <f t="shared" si="47"/>
        <v/>
      </c>
    </row>
    <row r="2835" spans="2:3">
      <c r="B2835" t="str">
        <v/>
      </c>
      <c r="C2835" t="str">
        <f t="shared" si="47"/>
        <v/>
      </c>
    </row>
    <row r="2836" spans="2:3">
      <c r="B2836" t="str">
        <v/>
      </c>
      <c r="C2836" t="str">
        <f t="shared" si="47"/>
        <v/>
      </c>
    </row>
    <row r="2837" spans="2:3">
      <c r="B2837" t="str">
        <v/>
      </c>
      <c r="C2837" t="str">
        <f t="shared" si="47"/>
        <v/>
      </c>
    </row>
    <row r="2838" spans="2:3">
      <c r="B2838" t="str">
        <v/>
      </c>
      <c r="C2838" t="str">
        <f t="shared" si="47"/>
        <v/>
      </c>
    </row>
    <row r="2839" spans="2:3">
      <c r="B2839" t="str">
        <v/>
      </c>
      <c r="C2839" t="str">
        <f t="shared" si="47"/>
        <v/>
      </c>
    </row>
    <row r="2840" spans="2:3">
      <c r="B2840" t="str">
        <v/>
      </c>
      <c r="C2840" t="str">
        <f t="shared" si="47"/>
        <v/>
      </c>
    </row>
    <row r="2841" spans="2:3">
      <c r="B2841" t="str">
        <v/>
      </c>
      <c r="C2841" t="str">
        <f t="shared" si="47"/>
        <v/>
      </c>
    </row>
    <row r="2842" spans="2:3">
      <c r="B2842" t="str">
        <v/>
      </c>
      <c r="C2842" t="str">
        <f t="shared" si="47"/>
        <v/>
      </c>
    </row>
    <row r="2843" spans="2:3">
      <c r="B2843" t="str">
        <v/>
      </c>
      <c r="C2843" t="str">
        <f t="shared" si="47"/>
        <v/>
      </c>
    </row>
    <row r="2844" spans="2:3">
      <c r="B2844" t="str">
        <v/>
      </c>
      <c r="C2844" t="str">
        <f t="shared" si="47"/>
        <v/>
      </c>
    </row>
    <row r="2845" spans="2:3">
      <c r="B2845" t="str">
        <v/>
      </c>
      <c r="C2845" t="str">
        <f t="shared" si="47"/>
        <v/>
      </c>
    </row>
    <row r="2846" spans="2:3">
      <c r="B2846" t="str">
        <v/>
      </c>
      <c r="C2846" t="str">
        <f t="shared" si="47"/>
        <v/>
      </c>
    </row>
    <row r="2847" spans="2:3">
      <c r="B2847" t="str">
        <v/>
      </c>
      <c r="C2847" t="str">
        <f t="shared" si="47"/>
        <v/>
      </c>
    </row>
    <row r="2848" spans="2:3">
      <c r="B2848" t="str">
        <v/>
      </c>
      <c r="C2848" t="str">
        <f t="shared" si="47"/>
        <v/>
      </c>
    </row>
    <row r="2849" spans="2:3">
      <c r="B2849" t="str">
        <v/>
      </c>
      <c r="C2849" t="str">
        <f t="shared" si="47"/>
        <v/>
      </c>
    </row>
    <row r="2850" spans="2:3">
      <c r="B2850" t="str">
        <v/>
      </c>
      <c r="C2850" t="str">
        <f t="shared" si="47"/>
        <v/>
      </c>
    </row>
    <row r="2851" spans="2:3">
      <c r="B2851" t="str">
        <v/>
      </c>
      <c r="C2851" t="str">
        <f t="shared" si="47"/>
        <v/>
      </c>
    </row>
    <row r="2852" spans="2:3">
      <c r="B2852" t="str">
        <v/>
      </c>
      <c r="C2852" t="str">
        <f t="shared" si="47"/>
        <v/>
      </c>
    </row>
    <row r="2853" spans="2:3">
      <c r="B2853" t="str">
        <v/>
      </c>
      <c r="C2853" t="str">
        <f t="shared" si="47"/>
        <v/>
      </c>
    </row>
    <row r="2854" spans="2:3">
      <c r="B2854" t="str">
        <v/>
      </c>
      <c r="C2854" t="str">
        <f t="shared" si="47"/>
        <v/>
      </c>
    </row>
    <row r="2855" spans="2:3">
      <c r="B2855" t="str">
        <v/>
      </c>
      <c r="C2855" t="str">
        <f t="shared" si="47"/>
        <v/>
      </c>
    </row>
    <row r="2856" spans="2:3">
      <c r="B2856" t="str">
        <v/>
      </c>
      <c r="C2856" t="str">
        <f t="shared" si="47"/>
        <v/>
      </c>
    </row>
    <row r="2857" spans="2:3">
      <c r="B2857" t="str">
        <v/>
      </c>
      <c r="C2857" t="str">
        <f t="shared" si="47"/>
        <v/>
      </c>
    </row>
    <row r="2858" spans="2:3">
      <c r="B2858" t="str">
        <v/>
      </c>
      <c r="C2858" t="str">
        <f t="shared" si="47"/>
        <v/>
      </c>
    </row>
    <row r="2859" spans="2:3">
      <c r="B2859" t="str">
        <v/>
      </c>
      <c r="C2859" t="str">
        <f t="shared" si="47"/>
        <v/>
      </c>
    </row>
    <row r="2860" spans="2:3">
      <c r="B2860" t="str">
        <v/>
      </c>
      <c r="C2860" t="str">
        <f t="shared" si="47"/>
        <v/>
      </c>
    </row>
    <row r="2861" spans="2:3">
      <c r="B2861" t="str">
        <v/>
      </c>
      <c r="C2861" t="str">
        <f t="shared" si="47"/>
        <v/>
      </c>
    </row>
    <row r="2862" spans="2:3">
      <c r="B2862" t="str">
        <v/>
      </c>
      <c r="C2862" t="str">
        <f t="shared" si="47"/>
        <v/>
      </c>
    </row>
    <row r="2863" spans="2:3">
      <c r="B2863" t="str">
        <v/>
      </c>
      <c r="C2863" t="str">
        <f t="shared" si="47"/>
        <v/>
      </c>
    </row>
    <row r="2864" spans="2:3">
      <c r="B2864" t="str">
        <v/>
      </c>
      <c r="C2864" t="str">
        <f t="shared" si="47"/>
        <v/>
      </c>
    </row>
    <row r="2865" spans="2:3">
      <c r="B2865" t="str">
        <v/>
      </c>
      <c r="C2865" t="str">
        <f t="shared" si="47"/>
        <v/>
      </c>
    </row>
    <row r="2866" spans="2:3">
      <c r="B2866" t="str">
        <v/>
      </c>
      <c r="C2866" t="str">
        <f t="shared" si="47"/>
        <v/>
      </c>
    </row>
    <row r="2867" spans="2:3">
      <c r="B2867" t="str">
        <v/>
      </c>
      <c r="C2867" t="str">
        <f t="shared" si="47"/>
        <v/>
      </c>
    </row>
    <row r="2868" spans="2:3">
      <c r="B2868" t="str">
        <v/>
      </c>
      <c r="C2868" t="str">
        <f t="shared" si="47"/>
        <v/>
      </c>
    </row>
    <row r="2869" spans="2:3">
      <c r="B2869" t="str">
        <v/>
      </c>
      <c r="C2869" t="str">
        <f t="shared" si="47"/>
        <v/>
      </c>
    </row>
    <row r="2870" spans="2:3">
      <c r="B2870" t="str">
        <v/>
      </c>
      <c r="C2870" t="str">
        <f t="shared" si="47"/>
        <v/>
      </c>
    </row>
    <row r="2871" spans="2:3">
      <c r="B2871" t="str">
        <v/>
      </c>
      <c r="C2871" t="str">
        <f t="shared" si="47"/>
        <v/>
      </c>
    </row>
    <row r="2872" spans="2:3">
      <c r="B2872" t="str">
        <v/>
      </c>
      <c r="C2872" t="str">
        <f t="shared" si="47"/>
        <v/>
      </c>
    </row>
    <row r="2873" spans="2:3">
      <c r="B2873" t="str">
        <v/>
      </c>
      <c r="C2873" t="str">
        <f t="shared" si="47"/>
        <v/>
      </c>
    </row>
    <row r="2874" spans="2:3">
      <c r="B2874" t="str">
        <v/>
      </c>
      <c r="C2874" t="str">
        <f t="shared" si="47"/>
        <v/>
      </c>
    </row>
    <row r="2875" spans="2:3">
      <c r="B2875" t="str">
        <v/>
      </c>
      <c r="C2875" t="str">
        <f t="shared" si="47"/>
        <v/>
      </c>
    </row>
    <row r="2876" spans="2:3">
      <c r="B2876" t="str">
        <v/>
      </c>
      <c r="C2876" t="str">
        <f t="shared" si="47"/>
        <v/>
      </c>
    </row>
    <row r="2877" spans="2:3">
      <c r="B2877" t="str">
        <v/>
      </c>
      <c r="C2877" t="str">
        <f t="shared" si="47"/>
        <v/>
      </c>
    </row>
    <row r="2878" spans="2:3">
      <c r="B2878" t="str">
        <v/>
      </c>
      <c r="C2878" t="str">
        <f t="shared" si="47"/>
        <v/>
      </c>
    </row>
    <row r="2879" spans="2:3">
      <c r="B2879" t="str">
        <v/>
      </c>
      <c r="C2879" t="str">
        <f t="shared" si="47"/>
        <v/>
      </c>
    </row>
    <row r="2880" spans="2:3">
      <c r="B2880" t="str">
        <v/>
      </c>
      <c r="C2880" t="str">
        <f t="shared" si="47"/>
        <v/>
      </c>
    </row>
    <row r="2881" spans="2:3">
      <c r="B2881" t="str">
        <v/>
      </c>
      <c r="C2881" t="str">
        <f t="shared" si="47"/>
        <v/>
      </c>
    </row>
    <row r="2882" spans="2:3">
      <c r="B2882" t="str">
        <v/>
      </c>
      <c r="C2882" t="str">
        <f t="shared" si="47"/>
        <v/>
      </c>
    </row>
    <row r="2883" spans="2:3">
      <c r="B2883" t="str">
        <v/>
      </c>
      <c r="C2883" t="str">
        <f t="shared" si="47"/>
        <v/>
      </c>
    </row>
    <row r="2884" spans="2:3">
      <c r="B2884" t="str">
        <v/>
      </c>
      <c r="C2884" t="str">
        <f t="shared" si="47"/>
        <v/>
      </c>
    </row>
    <row r="2885" spans="2:3">
      <c r="B2885" t="str">
        <v/>
      </c>
      <c r="C2885" t="str">
        <f t="shared" ref="C2885:C2948" si="48">IFERROR(B2885,"")</f>
        <v/>
      </c>
    </row>
    <row r="2886" spans="2:3">
      <c r="B2886" t="str">
        <v/>
      </c>
      <c r="C2886" t="str">
        <f t="shared" si="48"/>
        <v/>
      </c>
    </row>
    <row r="2887" spans="2:3">
      <c r="B2887" t="str">
        <v/>
      </c>
      <c r="C2887" t="str">
        <f t="shared" si="48"/>
        <v/>
      </c>
    </row>
    <row r="2888" spans="2:3">
      <c r="B2888" t="str">
        <v/>
      </c>
      <c r="C2888" t="str">
        <f t="shared" si="48"/>
        <v/>
      </c>
    </row>
    <row r="2889" spans="2:3">
      <c r="B2889" t="str">
        <v/>
      </c>
      <c r="C2889" t="str">
        <f t="shared" si="48"/>
        <v/>
      </c>
    </row>
    <row r="2890" spans="2:3">
      <c r="B2890" t="str">
        <v/>
      </c>
      <c r="C2890" t="str">
        <f t="shared" si="48"/>
        <v/>
      </c>
    </row>
    <row r="2891" spans="2:3">
      <c r="B2891" t="str">
        <v/>
      </c>
      <c r="C2891" t="str">
        <f t="shared" si="48"/>
        <v/>
      </c>
    </row>
    <row r="2892" spans="2:3">
      <c r="B2892" t="str">
        <v/>
      </c>
      <c r="C2892" t="str">
        <f t="shared" si="48"/>
        <v/>
      </c>
    </row>
    <row r="2893" spans="2:3">
      <c r="B2893" t="str">
        <v/>
      </c>
      <c r="C2893" t="str">
        <f t="shared" si="48"/>
        <v/>
      </c>
    </row>
    <row r="2894" spans="2:3">
      <c r="B2894" t="str">
        <v/>
      </c>
      <c r="C2894" t="str">
        <f t="shared" si="48"/>
        <v/>
      </c>
    </row>
    <row r="2895" spans="2:3">
      <c r="B2895" t="str">
        <v/>
      </c>
      <c r="C2895" t="str">
        <f t="shared" si="48"/>
        <v/>
      </c>
    </row>
    <row r="2896" spans="2:3">
      <c r="B2896" t="str">
        <v/>
      </c>
      <c r="C2896" t="str">
        <f t="shared" si="48"/>
        <v/>
      </c>
    </row>
    <row r="2897" spans="2:3">
      <c r="B2897" t="str">
        <v/>
      </c>
      <c r="C2897" t="str">
        <f t="shared" si="48"/>
        <v/>
      </c>
    </row>
    <row r="2898" spans="2:3">
      <c r="B2898" t="str">
        <v/>
      </c>
      <c r="C2898" t="str">
        <f t="shared" si="48"/>
        <v/>
      </c>
    </row>
    <row r="2899" spans="2:3">
      <c r="B2899" t="str">
        <v/>
      </c>
      <c r="C2899" t="str">
        <f t="shared" si="48"/>
        <v/>
      </c>
    </row>
    <row r="2900" spans="2:3">
      <c r="B2900" t="str">
        <v/>
      </c>
      <c r="C2900" t="str">
        <f t="shared" si="48"/>
        <v/>
      </c>
    </row>
    <row r="2901" spans="2:3">
      <c r="B2901" t="str">
        <v/>
      </c>
      <c r="C2901" t="str">
        <f t="shared" si="48"/>
        <v/>
      </c>
    </row>
    <row r="2902" spans="2:3">
      <c r="B2902" t="str">
        <v/>
      </c>
      <c r="C2902" t="str">
        <f t="shared" si="48"/>
        <v/>
      </c>
    </row>
    <row r="2903" spans="2:3">
      <c r="B2903" t="str">
        <v/>
      </c>
      <c r="C2903" t="str">
        <f t="shared" si="48"/>
        <v/>
      </c>
    </row>
    <row r="2904" spans="2:3">
      <c r="B2904" t="str">
        <v/>
      </c>
      <c r="C2904" t="str">
        <f t="shared" si="48"/>
        <v/>
      </c>
    </row>
    <row r="2905" spans="2:3">
      <c r="B2905" t="str">
        <v/>
      </c>
      <c r="C2905" t="str">
        <f t="shared" si="48"/>
        <v/>
      </c>
    </row>
    <row r="2906" spans="2:3">
      <c r="B2906" t="str">
        <v/>
      </c>
      <c r="C2906" t="str">
        <f t="shared" si="48"/>
        <v/>
      </c>
    </row>
    <row r="2907" spans="2:3">
      <c r="B2907" t="str">
        <v/>
      </c>
      <c r="C2907" t="str">
        <f t="shared" si="48"/>
        <v/>
      </c>
    </row>
    <row r="2908" spans="2:3">
      <c r="B2908" t="str">
        <v/>
      </c>
      <c r="C2908" t="str">
        <f t="shared" si="48"/>
        <v/>
      </c>
    </row>
    <row r="2909" spans="2:3">
      <c r="B2909" t="str">
        <v/>
      </c>
      <c r="C2909" t="str">
        <f t="shared" si="48"/>
        <v/>
      </c>
    </row>
    <row r="2910" spans="2:3">
      <c r="B2910" t="str">
        <v/>
      </c>
      <c r="C2910" t="str">
        <f t="shared" si="48"/>
        <v/>
      </c>
    </row>
    <row r="2911" spans="2:3">
      <c r="B2911" t="str">
        <v/>
      </c>
      <c r="C2911" t="str">
        <f t="shared" si="48"/>
        <v/>
      </c>
    </row>
    <row r="2912" spans="2:3">
      <c r="B2912" t="str">
        <v/>
      </c>
      <c r="C2912" t="str">
        <f t="shared" si="48"/>
        <v/>
      </c>
    </row>
    <row r="2913" spans="2:3">
      <c r="B2913" t="str">
        <v/>
      </c>
      <c r="C2913" t="str">
        <f t="shared" si="48"/>
        <v/>
      </c>
    </row>
    <row r="2914" spans="2:3">
      <c r="B2914" t="str">
        <v/>
      </c>
      <c r="C2914" t="str">
        <f t="shared" si="48"/>
        <v/>
      </c>
    </row>
    <row r="2915" spans="2:3">
      <c r="B2915" t="str">
        <v/>
      </c>
      <c r="C2915" t="str">
        <f t="shared" si="48"/>
        <v/>
      </c>
    </row>
    <row r="2916" spans="2:3">
      <c r="B2916" t="str">
        <v/>
      </c>
      <c r="C2916" t="str">
        <f t="shared" si="48"/>
        <v/>
      </c>
    </row>
    <row r="2917" spans="2:3">
      <c r="B2917" t="str">
        <v/>
      </c>
      <c r="C2917" t="str">
        <f t="shared" si="48"/>
        <v/>
      </c>
    </row>
    <row r="2918" spans="2:3">
      <c r="B2918" t="str">
        <v/>
      </c>
      <c r="C2918" t="str">
        <f t="shared" si="48"/>
        <v/>
      </c>
    </row>
    <row r="2919" spans="2:3">
      <c r="B2919" t="str">
        <v/>
      </c>
      <c r="C2919" t="str">
        <f t="shared" si="48"/>
        <v/>
      </c>
    </row>
    <row r="2920" spans="2:3">
      <c r="B2920" t="str">
        <v/>
      </c>
      <c r="C2920" t="str">
        <f t="shared" si="48"/>
        <v/>
      </c>
    </row>
    <row r="2921" spans="2:3">
      <c r="B2921" t="str">
        <v/>
      </c>
      <c r="C2921" t="str">
        <f t="shared" si="48"/>
        <v/>
      </c>
    </row>
    <row r="2922" spans="2:3">
      <c r="B2922" t="str">
        <v/>
      </c>
      <c r="C2922" t="str">
        <f t="shared" si="48"/>
        <v/>
      </c>
    </row>
    <row r="2923" spans="2:3">
      <c r="B2923" t="str">
        <v/>
      </c>
      <c r="C2923" t="str">
        <f t="shared" si="48"/>
        <v/>
      </c>
    </row>
    <row r="2924" spans="2:3">
      <c r="B2924" t="str">
        <v/>
      </c>
      <c r="C2924" t="str">
        <f t="shared" si="48"/>
        <v/>
      </c>
    </row>
    <row r="2925" spans="2:3">
      <c r="B2925" t="str">
        <v/>
      </c>
      <c r="C2925" t="str">
        <f t="shared" si="48"/>
        <v/>
      </c>
    </row>
    <row r="2926" spans="2:3">
      <c r="B2926" t="str">
        <v/>
      </c>
      <c r="C2926" t="str">
        <f t="shared" si="48"/>
        <v/>
      </c>
    </row>
    <row r="2927" spans="2:3">
      <c r="B2927" t="str">
        <v/>
      </c>
      <c r="C2927" t="str">
        <f t="shared" si="48"/>
        <v/>
      </c>
    </row>
    <row r="2928" spans="2:3">
      <c r="B2928" t="str">
        <v/>
      </c>
      <c r="C2928" t="str">
        <f t="shared" si="48"/>
        <v/>
      </c>
    </row>
    <row r="2929" spans="2:3">
      <c r="B2929" t="str">
        <v/>
      </c>
      <c r="C2929" t="str">
        <f t="shared" si="48"/>
        <v/>
      </c>
    </row>
    <row r="2930" spans="2:3">
      <c r="B2930" t="str">
        <v/>
      </c>
      <c r="C2930" t="str">
        <f t="shared" si="48"/>
        <v/>
      </c>
    </row>
    <row r="2931" spans="2:3">
      <c r="B2931" t="str">
        <v/>
      </c>
      <c r="C2931" t="str">
        <f t="shared" si="48"/>
        <v/>
      </c>
    </row>
    <row r="2932" spans="2:3">
      <c r="B2932" t="str">
        <v/>
      </c>
      <c r="C2932" t="str">
        <f t="shared" si="48"/>
        <v/>
      </c>
    </row>
    <row r="2933" spans="2:3">
      <c r="B2933" t="str">
        <v/>
      </c>
      <c r="C2933" t="str">
        <f t="shared" si="48"/>
        <v/>
      </c>
    </row>
    <row r="2934" spans="2:3">
      <c r="B2934" t="str">
        <v/>
      </c>
      <c r="C2934" t="str">
        <f t="shared" si="48"/>
        <v/>
      </c>
    </row>
    <row r="2935" spans="2:3">
      <c r="B2935" t="str">
        <v/>
      </c>
      <c r="C2935" t="str">
        <f t="shared" si="48"/>
        <v/>
      </c>
    </row>
    <row r="2936" spans="2:3">
      <c r="B2936" t="str">
        <v/>
      </c>
      <c r="C2936" t="str">
        <f t="shared" si="48"/>
        <v/>
      </c>
    </row>
    <row r="2937" spans="2:3">
      <c r="B2937" t="str">
        <v/>
      </c>
      <c r="C2937" t="str">
        <f t="shared" si="48"/>
        <v/>
      </c>
    </row>
    <row r="2938" spans="2:3">
      <c r="B2938" t="str">
        <v/>
      </c>
      <c r="C2938" t="str">
        <f t="shared" si="48"/>
        <v/>
      </c>
    </row>
    <row r="2939" spans="2:3">
      <c r="B2939" t="str">
        <v/>
      </c>
      <c r="C2939" t="str">
        <f t="shared" si="48"/>
        <v/>
      </c>
    </row>
    <row r="2940" spans="2:3">
      <c r="B2940" t="str">
        <v/>
      </c>
      <c r="C2940" t="str">
        <f t="shared" si="48"/>
        <v/>
      </c>
    </row>
    <row r="2941" spans="2:3">
      <c r="B2941" t="str">
        <v/>
      </c>
      <c r="C2941" t="str">
        <f t="shared" si="48"/>
        <v/>
      </c>
    </row>
    <row r="2942" spans="2:3">
      <c r="B2942" t="str">
        <v/>
      </c>
      <c r="C2942" t="str">
        <f t="shared" si="48"/>
        <v/>
      </c>
    </row>
    <row r="2943" spans="2:3">
      <c r="B2943" t="str">
        <v/>
      </c>
      <c r="C2943" t="str">
        <f t="shared" si="48"/>
        <v/>
      </c>
    </row>
    <row r="2944" spans="2:3">
      <c r="B2944" t="str">
        <v/>
      </c>
      <c r="C2944" t="str">
        <f t="shared" si="48"/>
        <v/>
      </c>
    </row>
    <row r="2945" spans="2:3">
      <c r="B2945" t="str">
        <v/>
      </c>
      <c r="C2945" t="str">
        <f t="shared" si="48"/>
        <v/>
      </c>
    </row>
    <row r="2946" spans="2:3">
      <c r="B2946" t="str">
        <v/>
      </c>
      <c r="C2946" t="str">
        <f t="shared" si="48"/>
        <v/>
      </c>
    </row>
    <row r="2947" spans="2:3">
      <c r="B2947" t="str">
        <v/>
      </c>
      <c r="C2947" t="str">
        <f t="shared" si="48"/>
        <v/>
      </c>
    </row>
    <row r="2948" spans="2:3">
      <c r="B2948" t="str">
        <v/>
      </c>
      <c r="C2948" t="str">
        <f t="shared" si="48"/>
        <v/>
      </c>
    </row>
    <row r="2949" spans="2:3">
      <c r="B2949" t="str">
        <v/>
      </c>
      <c r="C2949" t="str">
        <f t="shared" ref="C2949:C3012" si="49">IFERROR(B2949,"")</f>
        <v/>
      </c>
    </row>
    <row r="2950" spans="2:3">
      <c r="B2950" t="str">
        <v/>
      </c>
      <c r="C2950" t="str">
        <f t="shared" si="49"/>
        <v/>
      </c>
    </row>
    <row r="2951" spans="2:3">
      <c r="B2951" t="str">
        <v/>
      </c>
      <c r="C2951" t="str">
        <f t="shared" si="49"/>
        <v/>
      </c>
    </row>
    <row r="2952" spans="2:3">
      <c r="B2952" t="str">
        <v/>
      </c>
      <c r="C2952" t="str">
        <f t="shared" si="49"/>
        <v/>
      </c>
    </row>
    <row r="2953" spans="2:3">
      <c r="B2953" t="str">
        <v/>
      </c>
      <c r="C2953" t="str">
        <f t="shared" si="49"/>
        <v/>
      </c>
    </row>
    <row r="2954" spans="2:3">
      <c r="B2954" t="str">
        <v/>
      </c>
      <c r="C2954" t="str">
        <f t="shared" si="49"/>
        <v/>
      </c>
    </row>
    <row r="2955" spans="2:3">
      <c r="B2955" t="str">
        <v/>
      </c>
      <c r="C2955" t="str">
        <f t="shared" si="49"/>
        <v/>
      </c>
    </row>
    <row r="2956" spans="2:3">
      <c r="B2956" t="str">
        <v/>
      </c>
      <c r="C2956" t="str">
        <f t="shared" si="49"/>
        <v/>
      </c>
    </row>
    <row r="2957" spans="2:3">
      <c r="B2957" t="str">
        <v/>
      </c>
      <c r="C2957" t="str">
        <f t="shared" si="49"/>
        <v/>
      </c>
    </row>
    <row r="2958" spans="2:3">
      <c r="B2958" t="str">
        <v/>
      </c>
      <c r="C2958" t="str">
        <f t="shared" si="49"/>
        <v/>
      </c>
    </row>
    <row r="2959" spans="2:3">
      <c r="B2959" t="str">
        <v/>
      </c>
      <c r="C2959" t="str">
        <f t="shared" si="49"/>
        <v/>
      </c>
    </row>
    <row r="2960" spans="2:3">
      <c r="B2960" t="str">
        <v/>
      </c>
      <c r="C2960" t="str">
        <f t="shared" si="49"/>
        <v/>
      </c>
    </row>
    <row r="2961" spans="2:3">
      <c r="B2961" t="str">
        <v/>
      </c>
      <c r="C2961" t="str">
        <f t="shared" si="49"/>
        <v/>
      </c>
    </row>
    <row r="2962" spans="2:3">
      <c r="B2962" t="str">
        <v/>
      </c>
      <c r="C2962" t="str">
        <f t="shared" si="49"/>
        <v/>
      </c>
    </row>
    <row r="2963" spans="2:3">
      <c r="B2963" t="str">
        <v/>
      </c>
      <c r="C2963" t="str">
        <f t="shared" si="49"/>
        <v/>
      </c>
    </row>
    <row r="2964" spans="2:3">
      <c r="B2964" t="str">
        <v/>
      </c>
      <c r="C2964" t="str">
        <f t="shared" si="49"/>
        <v/>
      </c>
    </row>
    <row r="2965" spans="2:3">
      <c r="B2965" t="str">
        <v/>
      </c>
      <c r="C2965" t="str">
        <f t="shared" si="49"/>
        <v/>
      </c>
    </row>
    <row r="2966" spans="2:3">
      <c r="B2966" t="str">
        <v/>
      </c>
      <c r="C2966" t="str">
        <f t="shared" si="49"/>
        <v/>
      </c>
    </row>
    <row r="2967" spans="2:3">
      <c r="B2967" t="str">
        <v/>
      </c>
      <c r="C2967" t="str">
        <f t="shared" si="49"/>
        <v/>
      </c>
    </row>
    <row r="2968" spans="2:3">
      <c r="B2968" t="str">
        <v/>
      </c>
      <c r="C2968" t="str">
        <f t="shared" si="49"/>
        <v/>
      </c>
    </row>
    <row r="2969" spans="2:3">
      <c r="B2969" t="str">
        <v/>
      </c>
      <c r="C2969" t="str">
        <f t="shared" si="49"/>
        <v/>
      </c>
    </row>
    <row r="2970" spans="2:3">
      <c r="B2970" t="str">
        <v/>
      </c>
      <c r="C2970" t="str">
        <f t="shared" si="49"/>
        <v/>
      </c>
    </row>
    <row r="2971" spans="2:3">
      <c r="B2971" t="str">
        <v/>
      </c>
      <c r="C2971" t="str">
        <f t="shared" si="49"/>
        <v/>
      </c>
    </row>
    <row r="2972" spans="2:3">
      <c r="B2972" t="str">
        <v/>
      </c>
      <c r="C2972" t="str">
        <f t="shared" si="49"/>
        <v/>
      </c>
    </row>
    <row r="2973" spans="2:3">
      <c r="B2973" t="str">
        <v/>
      </c>
      <c r="C2973" t="str">
        <f t="shared" si="49"/>
        <v/>
      </c>
    </row>
    <row r="2974" spans="2:3">
      <c r="B2974" t="str">
        <v/>
      </c>
      <c r="C2974" t="str">
        <f t="shared" si="49"/>
        <v/>
      </c>
    </row>
    <row r="2975" spans="2:3">
      <c r="B2975" t="str">
        <v/>
      </c>
      <c r="C2975" t="str">
        <f t="shared" si="49"/>
        <v/>
      </c>
    </row>
    <row r="2976" spans="2:3">
      <c r="B2976" t="str">
        <v/>
      </c>
      <c r="C2976" t="str">
        <f t="shared" si="49"/>
        <v/>
      </c>
    </row>
    <row r="2977" spans="2:3">
      <c r="B2977" t="str">
        <v/>
      </c>
      <c r="C2977" t="str">
        <f t="shared" si="49"/>
        <v/>
      </c>
    </row>
    <row r="2978" spans="2:3">
      <c r="B2978" t="str">
        <v/>
      </c>
      <c r="C2978" t="str">
        <f t="shared" si="49"/>
        <v/>
      </c>
    </row>
    <row r="2979" spans="2:3">
      <c r="B2979" t="str">
        <v/>
      </c>
      <c r="C2979" t="str">
        <f t="shared" si="49"/>
        <v/>
      </c>
    </row>
    <row r="2980" spans="2:3">
      <c r="B2980" t="str">
        <v/>
      </c>
      <c r="C2980" t="str">
        <f t="shared" si="49"/>
        <v/>
      </c>
    </row>
    <row r="2981" spans="2:3">
      <c r="B2981" t="str">
        <v/>
      </c>
      <c r="C2981" t="str">
        <f t="shared" si="49"/>
        <v/>
      </c>
    </row>
    <row r="2982" spans="2:3">
      <c r="B2982" t="str">
        <v/>
      </c>
      <c r="C2982" t="str">
        <f t="shared" si="49"/>
        <v/>
      </c>
    </row>
    <row r="2983" spans="2:3">
      <c r="B2983" t="str">
        <v/>
      </c>
      <c r="C2983" t="str">
        <f t="shared" si="49"/>
        <v/>
      </c>
    </row>
    <row r="2984" spans="2:3">
      <c r="B2984" t="str">
        <v/>
      </c>
      <c r="C2984" t="str">
        <f t="shared" si="49"/>
        <v/>
      </c>
    </row>
    <row r="2985" spans="2:3">
      <c r="B2985" t="str">
        <v/>
      </c>
      <c r="C2985" t="str">
        <f t="shared" si="49"/>
        <v/>
      </c>
    </row>
    <row r="2986" spans="2:3">
      <c r="B2986" t="str">
        <v/>
      </c>
      <c r="C2986" t="str">
        <f t="shared" si="49"/>
        <v/>
      </c>
    </row>
    <row r="2987" spans="2:3">
      <c r="B2987" t="str">
        <v/>
      </c>
      <c r="C2987" t="str">
        <f t="shared" si="49"/>
        <v/>
      </c>
    </row>
    <row r="2988" spans="2:3">
      <c r="B2988" t="str">
        <v/>
      </c>
      <c r="C2988" t="str">
        <f t="shared" si="49"/>
        <v/>
      </c>
    </row>
    <row r="2989" spans="2:3">
      <c r="B2989" t="str">
        <v/>
      </c>
      <c r="C2989" t="str">
        <f t="shared" si="49"/>
        <v/>
      </c>
    </row>
    <row r="2990" spans="2:3">
      <c r="B2990" t="str">
        <v/>
      </c>
      <c r="C2990" t="str">
        <f t="shared" si="49"/>
        <v/>
      </c>
    </row>
    <row r="2991" spans="2:3">
      <c r="B2991" t="str">
        <v/>
      </c>
      <c r="C2991" t="str">
        <f t="shared" si="49"/>
        <v/>
      </c>
    </row>
    <row r="2992" spans="2:3">
      <c r="B2992" t="str">
        <v/>
      </c>
      <c r="C2992" t="str">
        <f t="shared" si="49"/>
        <v/>
      </c>
    </row>
    <row r="2993" spans="2:3">
      <c r="B2993" t="str">
        <v/>
      </c>
      <c r="C2993" t="str">
        <f t="shared" si="49"/>
        <v/>
      </c>
    </row>
    <row r="2994" spans="2:3">
      <c r="B2994" t="str">
        <v/>
      </c>
      <c r="C2994" t="str">
        <f t="shared" si="49"/>
        <v/>
      </c>
    </row>
    <row r="2995" spans="2:3">
      <c r="B2995" t="str">
        <v/>
      </c>
      <c r="C2995" t="str">
        <f t="shared" si="49"/>
        <v/>
      </c>
    </row>
    <row r="2996" spans="2:3">
      <c r="B2996" t="str">
        <v/>
      </c>
      <c r="C2996" t="str">
        <f t="shared" si="49"/>
        <v/>
      </c>
    </row>
    <row r="2997" spans="2:3">
      <c r="B2997" t="str">
        <v/>
      </c>
      <c r="C2997" t="str">
        <f t="shared" si="49"/>
        <v/>
      </c>
    </row>
    <row r="2998" spans="2:3">
      <c r="B2998" t="str">
        <v/>
      </c>
      <c r="C2998" t="str">
        <f t="shared" si="49"/>
        <v/>
      </c>
    </row>
    <row r="2999" spans="2:3">
      <c r="B2999" t="str">
        <v/>
      </c>
      <c r="C2999" t="str">
        <f t="shared" si="49"/>
        <v/>
      </c>
    </row>
    <row r="3000" spans="2:3">
      <c r="B3000" t="str">
        <v/>
      </c>
      <c r="C3000" t="str">
        <f t="shared" si="49"/>
        <v/>
      </c>
    </row>
    <row r="3001" spans="2:3">
      <c r="B3001" t="str">
        <v/>
      </c>
      <c r="C3001" t="str">
        <f t="shared" si="49"/>
        <v/>
      </c>
    </row>
    <row r="3002" spans="2:3">
      <c r="B3002" t="str">
        <v/>
      </c>
      <c r="C3002" t="str">
        <f t="shared" si="49"/>
        <v/>
      </c>
    </row>
    <row r="3003" spans="2:3">
      <c r="B3003" t="str">
        <v/>
      </c>
      <c r="C3003" t="str">
        <f t="shared" si="49"/>
        <v/>
      </c>
    </row>
    <row r="3004" spans="2:3">
      <c r="B3004" t="str">
        <v/>
      </c>
      <c r="C3004" t="str">
        <f t="shared" si="49"/>
        <v/>
      </c>
    </row>
    <row r="3005" spans="2:3">
      <c r="B3005" t="str">
        <v/>
      </c>
      <c r="C3005" t="str">
        <f t="shared" si="49"/>
        <v/>
      </c>
    </row>
    <row r="3006" spans="2:3">
      <c r="B3006" t="str">
        <v>WSLRW-G4F-H2S-50-01|2|2\WSLRW-G4</v>
      </c>
      <c r="C3006" t="str">
        <f t="shared" si="49"/>
        <v>WSLRW-G4F-H2S-50-01|2|2\WSLRW-G4</v>
      </c>
    </row>
    <row r="3007" spans="2:3">
      <c r="B3007" t="str">
        <v/>
      </c>
      <c r="C3007" t="str">
        <f t="shared" si="49"/>
        <v/>
      </c>
    </row>
    <row r="3008" spans="2:3">
      <c r="B3008" t="str">
        <v/>
      </c>
      <c r="C3008" t="str">
        <f t="shared" si="49"/>
        <v/>
      </c>
    </row>
    <row r="3009" spans="2:3">
      <c r="B3009" t="str">
        <v/>
      </c>
      <c r="C3009" t="str">
        <f t="shared" si="49"/>
        <v/>
      </c>
    </row>
    <row r="3010" spans="2:3">
      <c r="B3010" t="str">
        <v/>
      </c>
      <c r="C3010" t="str">
        <f t="shared" si="49"/>
        <v/>
      </c>
    </row>
    <row r="3011" spans="2:3">
      <c r="B3011" t="str">
        <v/>
      </c>
      <c r="C3011" t="str">
        <f t="shared" si="49"/>
        <v/>
      </c>
    </row>
    <row r="3012" spans="2:3">
      <c r="B3012" t="str">
        <v/>
      </c>
      <c r="C3012" t="str">
        <f t="shared" si="49"/>
        <v/>
      </c>
    </row>
    <row r="3013" spans="2:3">
      <c r="B3013" t="str">
        <v/>
      </c>
      <c r="C3013" t="str">
        <f t="shared" ref="C3013:C3076" si="50">IFERROR(B3013,"")</f>
        <v/>
      </c>
    </row>
    <row r="3014" spans="2:3">
      <c r="B3014" t="str">
        <v/>
      </c>
      <c r="C3014" t="str">
        <f t="shared" si="50"/>
        <v/>
      </c>
    </row>
    <row r="3015" spans="2:3">
      <c r="B3015" t="str">
        <v>WSLRW-G4F-H2S-50-01|2|3\WSLRW-G4</v>
      </c>
      <c r="C3015" t="str">
        <f t="shared" si="50"/>
        <v>WSLRW-G4F-H2S-50-01|2|3\WSLRW-G4</v>
      </c>
    </row>
    <row r="3016" spans="2:3">
      <c r="B3016" t="str">
        <v>WSLRW-G4F-H2S-50-01|2|4\WSLRW-G4</v>
      </c>
      <c r="C3016" t="str">
        <f t="shared" si="50"/>
        <v>WSLRW-G4F-H2S-50-01|2|4\WSLRW-G4</v>
      </c>
    </row>
    <row r="3017" spans="2:3">
      <c r="B3017" t="str">
        <v/>
      </c>
      <c r="C3017" t="str">
        <f t="shared" si="50"/>
        <v/>
      </c>
    </row>
    <row r="3018" spans="2:3">
      <c r="B3018" t="str">
        <v/>
      </c>
      <c r="C3018" t="str">
        <f t="shared" si="50"/>
        <v/>
      </c>
    </row>
    <row r="3019" spans="2:3">
      <c r="B3019" t="str">
        <v/>
      </c>
      <c r="C3019" t="str">
        <f t="shared" si="50"/>
        <v/>
      </c>
    </row>
    <row r="3020" spans="2:3">
      <c r="B3020" t="str">
        <v/>
      </c>
      <c r="C3020" t="str">
        <f t="shared" si="50"/>
        <v/>
      </c>
    </row>
    <row r="3021" spans="2:3">
      <c r="B3021" t="str">
        <v>WSLRW-G4F-H2S-50-01|2|5\WSLRW-G4</v>
      </c>
      <c r="C3021" t="str">
        <f t="shared" si="50"/>
        <v>WSLRW-G4F-H2S-50-01|2|5\WSLRW-G4</v>
      </c>
    </row>
    <row r="3022" spans="2:3">
      <c r="B3022" t="str">
        <v/>
      </c>
      <c r="C3022" t="str">
        <f t="shared" si="50"/>
        <v/>
      </c>
    </row>
    <row r="3023" spans="2:3">
      <c r="B3023" t="str">
        <v/>
      </c>
      <c r="C3023" t="str">
        <f t="shared" si="50"/>
        <v/>
      </c>
    </row>
    <row r="3024" spans="2:3">
      <c r="B3024" t="str">
        <v/>
      </c>
      <c r="C3024" t="str">
        <f t="shared" si="50"/>
        <v/>
      </c>
    </row>
    <row r="3025" spans="2:3">
      <c r="B3025" t="str">
        <v>WSLRW-PPS-G400-03|2|2\WSLRW-PPS</v>
      </c>
      <c r="C3025" t="str">
        <f t="shared" si="50"/>
        <v>WSLRW-PPS-G400-03|2|2\WSLRW-PPS</v>
      </c>
    </row>
    <row r="3026" spans="2:3">
      <c r="B3026" t="str">
        <v/>
      </c>
      <c r="C3026" t="str">
        <f t="shared" si="50"/>
        <v/>
      </c>
    </row>
    <row r="3027" spans="2:3">
      <c r="B3027" t="str">
        <v>WSLRW-G4F-H2S-50-01|2|6\WSLRW-G4</v>
      </c>
      <c r="C3027" t="str">
        <f t="shared" si="50"/>
        <v>WSLRW-G4F-H2S-50-01|2|6\WSLRW-G4</v>
      </c>
    </row>
    <row r="3028" spans="2:3">
      <c r="B3028" t="str">
        <v/>
      </c>
      <c r="C3028" t="str">
        <f t="shared" si="50"/>
        <v/>
      </c>
    </row>
    <row r="3029" spans="2:3">
      <c r="B3029" t="str">
        <v/>
      </c>
      <c r="C3029" t="str">
        <f t="shared" si="50"/>
        <v/>
      </c>
    </row>
    <row r="3030" spans="2:3">
      <c r="B3030" t="str">
        <v/>
      </c>
      <c r="C3030" t="str">
        <f t="shared" si="50"/>
        <v/>
      </c>
    </row>
    <row r="3031" spans="2:3">
      <c r="B3031" t="str">
        <v/>
      </c>
      <c r="C3031" t="str">
        <f t="shared" si="50"/>
        <v/>
      </c>
    </row>
    <row r="3032" spans="2:3">
      <c r="B3032" t="str">
        <v/>
      </c>
      <c r="C3032" t="str">
        <f t="shared" si="50"/>
        <v/>
      </c>
    </row>
    <row r="3033" spans="2:3">
      <c r="B3033" t="str">
        <v/>
      </c>
      <c r="C3033" t="str">
        <f t="shared" si="50"/>
        <v/>
      </c>
    </row>
    <row r="3034" spans="2:3">
      <c r="B3034" t="str">
        <v/>
      </c>
      <c r="C3034" t="str">
        <f t="shared" si="50"/>
        <v/>
      </c>
    </row>
    <row r="3035" spans="2:3">
      <c r="B3035" t="str">
        <v/>
      </c>
      <c r="C3035" t="str">
        <f t="shared" si="50"/>
        <v/>
      </c>
    </row>
    <row r="3036" spans="2:3">
      <c r="B3036" t="str">
        <v/>
      </c>
      <c r="C3036" t="str">
        <f t="shared" si="50"/>
        <v/>
      </c>
    </row>
    <row r="3037" spans="2:3">
      <c r="B3037" t="str">
        <v/>
      </c>
      <c r="C3037" t="str">
        <f t="shared" si="50"/>
        <v/>
      </c>
    </row>
    <row r="3038" spans="2:3">
      <c r="B3038" t="str">
        <v/>
      </c>
      <c r="C3038" t="str">
        <f t="shared" si="50"/>
        <v/>
      </c>
    </row>
    <row r="3039" spans="2:3">
      <c r="B3039" t="str">
        <v/>
      </c>
      <c r="C3039" t="str">
        <f t="shared" si="50"/>
        <v/>
      </c>
    </row>
    <row r="3040" spans="2:3">
      <c r="B3040" t="str">
        <v/>
      </c>
      <c r="C3040" t="str">
        <f t="shared" si="50"/>
        <v/>
      </c>
    </row>
    <row r="3041" spans="2:3">
      <c r="B3041" t="str">
        <v/>
      </c>
      <c r="C3041" t="str">
        <f t="shared" si="50"/>
        <v/>
      </c>
    </row>
    <row r="3042" spans="2:3">
      <c r="B3042" t="str">
        <v/>
      </c>
      <c r="C3042" t="str">
        <f t="shared" si="50"/>
        <v/>
      </c>
    </row>
    <row r="3043" spans="2:3">
      <c r="B3043" t="str">
        <v/>
      </c>
      <c r="C3043" t="str">
        <f t="shared" si="50"/>
        <v/>
      </c>
    </row>
    <row r="3044" spans="2:3">
      <c r="B3044" t="str">
        <v/>
      </c>
      <c r="C3044" t="str">
        <f t="shared" si="50"/>
        <v/>
      </c>
    </row>
    <row r="3045" spans="2:3">
      <c r="B3045" t="str">
        <v/>
      </c>
      <c r="C3045" t="str">
        <f t="shared" si="50"/>
        <v/>
      </c>
    </row>
    <row r="3046" spans="2:3">
      <c r="B3046" t="str">
        <v/>
      </c>
      <c r="C3046" t="str">
        <f t="shared" si="50"/>
        <v/>
      </c>
    </row>
    <row r="3047" spans="2:3">
      <c r="B3047" t="str">
        <v/>
      </c>
      <c r="C3047" t="str">
        <f t="shared" si="50"/>
        <v/>
      </c>
    </row>
    <row r="3048" spans="2:3">
      <c r="B3048" t="str">
        <v/>
      </c>
      <c r="C3048" t="str">
        <f t="shared" si="50"/>
        <v/>
      </c>
    </row>
    <row r="3049" spans="2:3">
      <c r="B3049" t="str">
        <v/>
      </c>
      <c r="C3049" t="str">
        <f t="shared" si="50"/>
        <v/>
      </c>
    </row>
    <row r="3050" spans="2:3">
      <c r="B3050" t="str">
        <v/>
      </c>
      <c r="C3050" t="str">
        <f t="shared" si="50"/>
        <v/>
      </c>
    </row>
    <row r="3051" spans="2:3">
      <c r="B3051" t="str">
        <v/>
      </c>
      <c r="C3051" t="str">
        <f t="shared" si="50"/>
        <v/>
      </c>
    </row>
    <row r="3052" spans="2:3">
      <c r="B3052" t="str">
        <v>WSLRW-G4F-H2S-50-01|2|7\WSLRW-G4</v>
      </c>
      <c r="C3052" t="str">
        <f t="shared" si="50"/>
        <v>WSLRW-G4F-H2S-50-01|2|7\WSLRW-G4</v>
      </c>
    </row>
    <row r="3053" spans="2:3">
      <c r="B3053" t="str">
        <v/>
      </c>
      <c r="C3053" t="str">
        <f t="shared" si="50"/>
        <v/>
      </c>
    </row>
    <row r="3054" spans="2:3">
      <c r="B3054" t="str">
        <v/>
      </c>
      <c r="C3054" t="str">
        <f t="shared" si="50"/>
        <v/>
      </c>
    </row>
    <row r="3055" spans="2:3">
      <c r="B3055" t="str">
        <v/>
      </c>
      <c r="C3055" t="str">
        <f t="shared" si="50"/>
        <v/>
      </c>
    </row>
    <row r="3056" spans="2:3">
      <c r="B3056" t="str">
        <v/>
      </c>
      <c r="C3056" t="str">
        <f t="shared" si="50"/>
        <v/>
      </c>
    </row>
    <row r="3057" spans="2:3">
      <c r="B3057" t="str">
        <v/>
      </c>
      <c r="C3057" t="str">
        <f t="shared" si="50"/>
        <v/>
      </c>
    </row>
    <row r="3058" spans="2:3">
      <c r="B3058" t="str">
        <v>WSLRW-PPS-G20-02|2|3\WSLRW-PPS</v>
      </c>
      <c r="C3058" t="str">
        <f t="shared" si="50"/>
        <v>WSLRW-PPS-G20-02|2|3\WSLRW-PPS</v>
      </c>
    </row>
    <row r="3059" spans="2:3">
      <c r="B3059" t="str">
        <v/>
      </c>
      <c r="C3059" t="str">
        <f t="shared" si="50"/>
        <v/>
      </c>
    </row>
    <row r="3060" spans="2:3">
      <c r="B3060" t="str">
        <v/>
      </c>
      <c r="C3060" t="str">
        <f t="shared" si="50"/>
        <v/>
      </c>
    </row>
    <row r="3061" spans="2:3">
      <c r="B3061" t="str">
        <v/>
      </c>
      <c r="C3061" t="str">
        <f t="shared" si="50"/>
        <v/>
      </c>
    </row>
    <row r="3062" spans="2:3">
      <c r="B3062" t="str">
        <v/>
      </c>
      <c r="C3062" t="str">
        <f t="shared" si="50"/>
        <v/>
      </c>
    </row>
    <row r="3063" spans="2:3">
      <c r="B3063" t="str">
        <v/>
      </c>
      <c r="C3063" t="str">
        <f t="shared" si="50"/>
        <v/>
      </c>
    </row>
    <row r="3064" spans="2:3">
      <c r="B3064" t="str">
        <v/>
      </c>
      <c r="C3064" t="str">
        <f t="shared" si="50"/>
        <v/>
      </c>
    </row>
    <row r="3065" spans="2:3">
      <c r="B3065" t="str">
        <v/>
      </c>
      <c r="C3065" t="str">
        <f t="shared" si="50"/>
        <v/>
      </c>
    </row>
    <row r="3066" spans="2:3">
      <c r="B3066" t="str">
        <v/>
      </c>
      <c r="C3066" t="str">
        <f t="shared" si="50"/>
        <v/>
      </c>
    </row>
    <row r="3067" spans="2:3">
      <c r="B3067" t="str">
        <v>WSLRWEX-PPS-G400-01|3|4\WSLRW-EXPPS</v>
      </c>
      <c r="C3067" t="str">
        <f t="shared" si="50"/>
        <v>WSLRWEX-PPS-G400-01|3|4\WSLRW-EXPPS</v>
      </c>
    </row>
    <row r="3068" spans="2:3">
      <c r="B3068" t="str">
        <v/>
      </c>
      <c r="C3068" t="str">
        <f t="shared" si="50"/>
        <v/>
      </c>
    </row>
    <row r="3069" spans="2:3">
      <c r="B3069" t="str">
        <v/>
      </c>
      <c r="C3069" t="str">
        <f t="shared" si="50"/>
        <v/>
      </c>
    </row>
    <row r="3070" spans="2:3">
      <c r="B3070" t="str">
        <v/>
      </c>
      <c r="C3070" t="str">
        <f t="shared" si="50"/>
        <v/>
      </c>
    </row>
    <row r="3071" spans="2:3">
      <c r="B3071" t="str">
        <v/>
      </c>
      <c r="C3071" t="str">
        <f t="shared" si="50"/>
        <v/>
      </c>
    </row>
    <row r="3072" spans="2:3">
      <c r="B3072" t="str">
        <v/>
      </c>
      <c r="C3072" t="str">
        <f t="shared" si="50"/>
        <v/>
      </c>
    </row>
    <row r="3073" spans="2:3">
      <c r="B3073" t="str">
        <v/>
      </c>
      <c r="C3073" t="str">
        <f t="shared" si="50"/>
        <v/>
      </c>
    </row>
    <row r="3074" spans="2:3">
      <c r="B3074" t="str">
        <v/>
      </c>
      <c r="C3074" t="str">
        <f t="shared" si="50"/>
        <v/>
      </c>
    </row>
    <row r="3075" spans="2:3">
      <c r="B3075" t="str">
        <v/>
      </c>
      <c r="C3075" t="str">
        <f t="shared" si="50"/>
        <v/>
      </c>
    </row>
    <row r="3076" spans="2:3">
      <c r="B3076" t="str">
        <v/>
      </c>
      <c r="C3076" t="str">
        <f t="shared" si="50"/>
        <v/>
      </c>
    </row>
    <row r="3077" spans="2:3">
      <c r="B3077" t="str">
        <v/>
      </c>
      <c r="C3077" t="str">
        <f t="shared" ref="C3077:C3140" si="51">IFERROR(B3077,"")</f>
        <v/>
      </c>
    </row>
    <row r="3078" spans="2:3">
      <c r="B3078" t="str">
        <v/>
      </c>
      <c r="C3078" t="str">
        <f t="shared" si="51"/>
        <v/>
      </c>
    </row>
    <row r="3079" spans="2:3">
      <c r="B3079" t="str">
        <v/>
      </c>
      <c r="C3079" t="str">
        <f t="shared" si="51"/>
        <v/>
      </c>
    </row>
    <row r="3080" spans="2:3">
      <c r="B3080" t="str">
        <v/>
      </c>
      <c r="C3080" t="str">
        <f t="shared" si="51"/>
        <v/>
      </c>
    </row>
    <row r="3081" spans="2:3">
      <c r="B3081" t="str">
        <v/>
      </c>
      <c r="C3081" t="str">
        <f t="shared" si="51"/>
        <v/>
      </c>
    </row>
    <row r="3082" spans="2:3">
      <c r="B3082" t="str">
        <v/>
      </c>
      <c r="C3082" t="str">
        <f t="shared" si="51"/>
        <v/>
      </c>
    </row>
    <row r="3083" spans="2:3">
      <c r="B3083" t="str">
        <v/>
      </c>
      <c r="C3083" t="str">
        <f t="shared" si="51"/>
        <v/>
      </c>
    </row>
    <row r="3084" spans="2:3">
      <c r="B3084" t="str">
        <v/>
      </c>
      <c r="C3084" t="str">
        <f t="shared" si="51"/>
        <v/>
      </c>
    </row>
    <row r="3085" spans="2:3">
      <c r="B3085" t="str">
        <v/>
      </c>
      <c r="C3085" t="str">
        <f t="shared" si="51"/>
        <v/>
      </c>
    </row>
    <row r="3086" spans="2:3">
      <c r="B3086" t="str">
        <v/>
      </c>
      <c r="C3086" t="str">
        <f t="shared" si="51"/>
        <v/>
      </c>
    </row>
    <row r="3087" spans="2:3">
      <c r="B3087" t="str">
        <v>WSLRW-LSV-02|3|5\WSLRW-BV</v>
      </c>
      <c r="C3087" t="str">
        <f t="shared" si="51"/>
        <v>WSLRW-LSV-02|3|5\WSLRW-BV</v>
      </c>
    </row>
    <row r="3088" spans="2:3">
      <c r="B3088" t="str">
        <v>WSLRW-G4F-H2S-50-01|2|8\WSLRW-G4</v>
      </c>
      <c r="C3088" t="str">
        <f t="shared" si="51"/>
        <v>WSLRW-G4F-H2S-50-01|2|8\WSLRW-G4</v>
      </c>
    </row>
    <row r="3089" spans="2:3">
      <c r="B3089" t="str">
        <v/>
      </c>
      <c r="C3089" t="str">
        <f t="shared" si="51"/>
        <v/>
      </c>
    </row>
    <row r="3090" spans="2:3">
      <c r="B3090" t="str">
        <v/>
      </c>
      <c r="C3090" t="str">
        <f t="shared" si="51"/>
        <v/>
      </c>
    </row>
    <row r="3091" spans="2:3">
      <c r="B3091" t="str">
        <v/>
      </c>
      <c r="C3091" t="str">
        <f t="shared" si="51"/>
        <v/>
      </c>
    </row>
    <row r="3092" spans="2:3">
      <c r="B3092" t="str">
        <v/>
      </c>
      <c r="C3092" t="str">
        <f t="shared" si="51"/>
        <v/>
      </c>
    </row>
    <row r="3093" spans="2:3">
      <c r="B3093" t="str">
        <v/>
      </c>
      <c r="C3093" t="str">
        <f t="shared" si="51"/>
        <v/>
      </c>
    </row>
    <row r="3094" spans="2:3">
      <c r="B3094" t="str">
        <v/>
      </c>
      <c r="C3094" t="str">
        <f t="shared" si="51"/>
        <v/>
      </c>
    </row>
    <row r="3095" spans="2:3">
      <c r="B3095" t="str">
        <v/>
      </c>
      <c r="C3095" t="str">
        <f t="shared" si="51"/>
        <v/>
      </c>
    </row>
    <row r="3096" spans="2:3">
      <c r="B3096" t="str">
        <v/>
      </c>
      <c r="C3096" t="str">
        <f t="shared" si="51"/>
        <v/>
      </c>
    </row>
    <row r="3097" spans="2:3">
      <c r="B3097" t="str">
        <v/>
      </c>
      <c r="C3097" t="str">
        <f t="shared" si="51"/>
        <v/>
      </c>
    </row>
    <row r="3098" spans="2:3">
      <c r="B3098" t="str">
        <v/>
      </c>
      <c r="C3098" t="str">
        <f t="shared" si="51"/>
        <v/>
      </c>
    </row>
    <row r="3099" spans="2:3">
      <c r="B3099" t="str">
        <v/>
      </c>
      <c r="C3099" t="str">
        <f t="shared" si="51"/>
        <v/>
      </c>
    </row>
    <row r="3100" spans="2:3">
      <c r="B3100" t="str">
        <v/>
      </c>
      <c r="C3100" t="str">
        <f t="shared" si="51"/>
        <v/>
      </c>
    </row>
    <row r="3101" spans="2:3">
      <c r="B3101" t="str">
        <v/>
      </c>
      <c r="C3101" t="str">
        <f t="shared" si="51"/>
        <v/>
      </c>
    </row>
    <row r="3102" spans="2:3">
      <c r="B3102" t="str">
        <v/>
      </c>
      <c r="C3102" t="str">
        <f t="shared" si="51"/>
        <v/>
      </c>
    </row>
    <row r="3103" spans="2:3">
      <c r="B3103" t="str">
        <v/>
      </c>
      <c r="C3103" t="str">
        <f t="shared" si="51"/>
        <v/>
      </c>
    </row>
    <row r="3104" spans="2:3">
      <c r="B3104" t="str">
        <v/>
      </c>
      <c r="C3104" t="str">
        <f t="shared" si="51"/>
        <v/>
      </c>
    </row>
    <row r="3105" spans="2:3">
      <c r="B3105" t="str">
        <v/>
      </c>
      <c r="C3105" t="str">
        <f t="shared" si="51"/>
        <v/>
      </c>
    </row>
    <row r="3106" spans="2:3">
      <c r="B3106" t="str">
        <v/>
      </c>
      <c r="C3106" t="str">
        <f t="shared" si="51"/>
        <v/>
      </c>
    </row>
    <row r="3107" spans="2:3">
      <c r="B3107" t="str">
        <v/>
      </c>
      <c r="C3107" t="str">
        <f t="shared" si="51"/>
        <v/>
      </c>
    </row>
    <row r="3108" spans="2:3">
      <c r="B3108" t="str">
        <v/>
      </c>
      <c r="C3108" t="str">
        <f t="shared" si="51"/>
        <v/>
      </c>
    </row>
    <row r="3109" spans="2:3">
      <c r="B3109" t="str">
        <v/>
      </c>
      <c r="C3109" t="str">
        <f t="shared" si="51"/>
        <v/>
      </c>
    </row>
    <row r="3110" spans="2:3">
      <c r="B3110" t="str">
        <v/>
      </c>
      <c r="C3110" t="str">
        <f t="shared" si="51"/>
        <v/>
      </c>
    </row>
    <row r="3111" spans="2:3">
      <c r="B3111" t="str">
        <v/>
      </c>
      <c r="C3111" t="str">
        <f t="shared" si="51"/>
        <v/>
      </c>
    </row>
    <row r="3112" spans="2:3">
      <c r="B3112" t="str">
        <v/>
      </c>
      <c r="C3112" t="str">
        <f t="shared" si="51"/>
        <v/>
      </c>
    </row>
    <row r="3113" spans="2:3">
      <c r="B3113" t="str">
        <v/>
      </c>
      <c r="C3113" t="str">
        <f t="shared" si="51"/>
        <v/>
      </c>
    </row>
    <row r="3114" spans="2:3">
      <c r="B3114" t="str">
        <v/>
      </c>
      <c r="C3114" t="str">
        <f t="shared" si="51"/>
        <v/>
      </c>
    </row>
    <row r="3115" spans="2:3">
      <c r="B3115" t="str">
        <v/>
      </c>
      <c r="C3115" t="str">
        <f t="shared" si="51"/>
        <v/>
      </c>
    </row>
    <row r="3116" spans="2:3">
      <c r="B3116" t="str">
        <v/>
      </c>
      <c r="C3116" t="str">
        <f t="shared" si="51"/>
        <v/>
      </c>
    </row>
    <row r="3117" spans="2:3">
      <c r="B3117" t="str">
        <v/>
      </c>
      <c r="C3117" t="str">
        <f t="shared" si="51"/>
        <v/>
      </c>
    </row>
    <row r="3118" spans="2:3">
      <c r="B3118" t="str">
        <v/>
      </c>
      <c r="C3118" t="str">
        <f t="shared" si="51"/>
        <v/>
      </c>
    </row>
    <row r="3119" spans="2:3">
      <c r="B3119" t="str">
        <v/>
      </c>
      <c r="C3119" t="str">
        <f t="shared" si="51"/>
        <v/>
      </c>
    </row>
    <row r="3120" spans="2:3">
      <c r="B3120" t="str">
        <v/>
      </c>
      <c r="C3120" t="str">
        <f t="shared" si="51"/>
        <v/>
      </c>
    </row>
    <row r="3121" spans="2:3">
      <c r="B3121" t="str">
        <v/>
      </c>
      <c r="C3121" t="str">
        <f t="shared" si="51"/>
        <v/>
      </c>
    </row>
    <row r="3122" spans="2:3">
      <c r="B3122" t="str">
        <v/>
      </c>
      <c r="C3122" t="str">
        <f t="shared" si="51"/>
        <v/>
      </c>
    </row>
    <row r="3123" spans="2:3">
      <c r="B3123" t="str">
        <v/>
      </c>
      <c r="C3123" t="str">
        <f t="shared" si="51"/>
        <v/>
      </c>
    </row>
    <row r="3124" spans="2:3">
      <c r="B3124" t="str">
        <v/>
      </c>
      <c r="C3124" t="str">
        <f t="shared" si="51"/>
        <v/>
      </c>
    </row>
    <row r="3125" spans="2:3">
      <c r="B3125" t="str">
        <v/>
      </c>
      <c r="C3125" t="str">
        <f t="shared" si="51"/>
        <v/>
      </c>
    </row>
    <row r="3126" spans="2:3">
      <c r="B3126" t="str">
        <v/>
      </c>
      <c r="C3126" t="str">
        <f t="shared" si="51"/>
        <v/>
      </c>
    </row>
    <row r="3127" spans="2:3">
      <c r="B3127" t="str">
        <v/>
      </c>
      <c r="C3127" t="str">
        <f t="shared" si="51"/>
        <v/>
      </c>
    </row>
    <row r="3128" spans="2:3">
      <c r="B3128" t="str">
        <v/>
      </c>
      <c r="C3128" t="str">
        <f t="shared" si="51"/>
        <v/>
      </c>
    </row>
    <row r="3129" spans="2:3">
      <c r="B3129" t="str">
        <v/>
      </c>
      <c r="C3129" t="str">
        <f t="shared" si="51"/>
        <v/>
      </c>
    </row>
    <row r="3130" spans="2:3">
      <c r="B3130" t="str">
        <v>WSSFC-GCB-CL2-20|1|1\WSSFC-GCB</v>
      </c>
      <c r="C3130" t="str">
        <f t="shared" si="51"/>
        <v>WSSFC-GCB-CL2-20|1|1\WSSFC-GCB</v>
      </c>
    </row>
    <row r="3131" spans="2:3">
      <c r="B3131" t="str">
        <v>WSSFCEX-PPS-G1000-01|3|6\WSSFC-EXPPS</v>
      </c>
      <c r="C3131" t="str">
        <f t="shared" si="51"/>
        <v>WSSFCEX-PPS-G1000-01|3|6\WSSFC-EXPPS</v>
      </c>
    </row>
    <row r="3132" spans="2:3">
      <c r="B3132" t="str">
        <v/>
      </c>
      <c r="C3132" t="str">
        <f t="shared" si="51"/>
        <v/>
      </c>
    </row>
    <row r="3133" spans="2:3">
      <c r="B3133" t="str">
        <v/>
      </c>
      <c r="C3133" t="str">
        <f t="shared" si="51"/>
        <v/>
      </c>
    </row>
    <row r="3134" spans="2:3">
      <c r="B3134" t="str">
        <v/>
      </c>
      <c r="C3134" t="str">
        <f t="shared" si="51"/>
        <v/>
      </c>
    </row>
    <row r="3135" spans="2:3">
      <c r="B3135" t="str">
        <v/>
      </c>
      <c r="C3135" t="str">
        <f t="shared" si="51"/>
        <v/>
      </c>
    </row>
    <row r="3136" spans="2:3">
      <c r="B3136" t="str">
        <v/>
      </c>
      <c r="C3136" t="str">
        <f t="shared" si="51"/>
        <v/>
      </c>
    </row>
    <row r="3137" spans="2:3">
      <c r="B3137" t="str">
        <v/>
      </c>
      <c r="C3137" t="str">
        <f t="shared" si="51"/>
        <v/>
      </c>
    </row>
    <row r="3138" spans="2:3">
      <c r="B3138" t="str">
        <v/>
      </c>
      <c r="C3138" t="str">
        <f t="shared" si="51"/>
        <v/>
      </c>
    </row>
    <row r="3139" spans="2:3">
      <c r="B3139" t="str">
        <v/>
      </c>
      <c r="C3139" t="str">
        <f t="shared" si="51"/>
        <v/>
      </c>
    </row>
    <row r="3140" spans="2:3">
      <c r="B3140" t="str">
        <v/>
      </c>
      <c r="C3140" t="str">
        <f t="shared" si="51"/>
        <v/>
      </c>
    </row>
    <row r="3141" spans="2:3">
      <c r="B3141" t="str">
        <v/>
      </c>
      <c r="C3141" t="str">
        <f t="shared" ref="C3141:C3204" si="52">IFERROR(B3141,"")</f>
        <v/>
      </c>
    </row>
    <row r="3142" spans="2:3">
      <c r="B3142" t="str">
        <v/>
      </c>
      <c r="C3142" t="str">
        <f t="shared" si="52"/>
        <v/>
      </c>
    </row>
    <row r="3143" spans="2:3">
      <c r="B3143" t="str">
        <v/>
      </c>
      <c r="C3143" t="str">
        <f t="shared" si="52"/>
        <v/>
      </c>
    </row>
    <row r="3144" spans="2:3">
      <c r="B3144" t="str">
        <v/>
      </c>
      <c r="C3144" t="str">
        <f t="shared" si="52"/>
        <v/>
      </c>
    </row>
    <row r="3145" spans="2:3">
      <c r="B3145" t="str">
        <v/>
      </c>
      <c r="C3145" t="str">
        <f t="shared" si="52"/>
        <v/>
      </c>
    </row>
    <row r="3146" spans="2:3">
      <c r="B3146" t="str">
        <v/>
      </c>
      <c r="C3146" t="str">
        <f t="shared" si="52"/>
        <v/>
      </c>
    </row>
    <row r="3147" spans="2:3">
      <c r="B3147" t="str">
        <v/>
      </c>
      <c r="C3147" t="str">
        <f t="shared" si="52"/>
        <v/>
      </c>
    </row>
    <row r="3148" spans="2:3">
      <c r="B3148" t="str">
        <v/>
      </c>
      <c r="C3148" t="str">
        <f t="shared" si="52"/>
        <v/>
      </c>
    </row>
    <row r="3149" spans="2:3">
      <c r="B3149" t="str">
        <v/>
      </c>
      <c r="C3149" t="str">
        <f t="shared" si="52"/>
        <v/>
      </c>
    </row>
    <row r="3150" spans="2:3">
      <c r="B3150" t="str">
        <v/>
      </c>
      <c r="C3150" t="str">
        <f t="shared" si="52"/>
        <v/>
      </c>
    </row>
    <row r="3151" spans="2:3">
      <c r="B3151" t="str">
        <v/>
      </c>
      <c r="C3151" t="str">
        <f t="shared" si="52"/>
        <v/>
      </c>
    </row>
    <row r="3152" spans="2:3">
      <c r="B3152" t="str">
        <v/>
      </c>
      <c r="C3152" t="str">
        <f t="shared" si="52"/>
        <v/>
      </c>
    </row>
    <row r="3153" spans="2:3">
      <c r="B3153" t="str">
        <v/>
      </c>
      <c r="C3153" t="str">
        <f t="shared" si="52"/>
        <v/>
      </c>
    </row>
    <row r="3154" spans="2:3">
      <c r="B3154" t="str">
        <v/>
      </c>
      <c r="C3154" t="str">
        <f t="shared" si="52"/>
        <v/>
      </c>
    </row>
    <row r="3155" spans="2:3">
      <c r="B3155" t="str">
        <v/>
      </c>
      <c r="C3155" t="str">
        <f t="shared" si="52"/>
        <v/>
      </c>
    </row>
    <row r="3156" spans="2:3">
      <c r="B3156" t="str">
        <v/>
      </c>
      <c r="C3156" t="str">
        <f t="shared" si="52"/>
        <v/>
      </c>
    </row>
    <row r="3157" spans="2:3">
      <c r="B3157" t="str">
        <v/>
      </c>
      <c r="C3157" t="str">
        <f t="shared" si="52"/>
        <v/>
      </c>
    </row>
    <row r="3158" spans="2:3">
      <c r="B3158" t="str">
        <v/>
      </c>
      <c r="C3158" t="str">
        <f t="shared" si="52"/>
        <v/>
      </c>
    </row>
    <row r="3159" spans="2:3">
      <c r="B3159" t="str">
        <v/>
      </c>
      <c r="C3159" t="str">
        <f t="shared" si="52"/>
        <v/>
      </c>
    </row>
    <row r="3160" spans="2:3">
      <c r="B3160" t="str">
        <v/>
      </c>
      <c r="C3160" t="str">
        <f t="shared" si="52"/>
        <v/>
      </c>
    </row>
    <row r="3161" spans="2:3">
      <c r="B3161" t="str">
        <v/>
      </c>
      <c r="C3161" t="str">
        <f t="shared" si="52"/>
        <v/>
      </c>
    </row>
    <row r="3162" spans="2:3">
      <c r="B3162" t="str">
        <v/>
      </c>
      <c r="C3162" t="str">
        <f t="shared" si="52"/>
        <v/>
      </c>
    </row>
    <row r="3163" spans="2:3">
      <c r="B3163" t="str">
        <v/>
      </c>
      <c r="C3163" t="str">
        <f t="shared" si="52"/>
        <v/>
      </c>
    </row>
    <row r="3164" spans="2:3">
      <c r="B3164" t="str">
        <v/>
      </c>
      <c r="C3164" t="str">
        <f t="shared" si="52"/>
        <v/>
      </c>
    </row>
    <row r="3165" spans="2:3">
      <c r="B3165" t="str">
        <v/>
      </c>
      <c r="C3165" t="str">
        <f t="shared" si="52"/>
        <v/>
      </c>
    </row>
    <row r="3166" spans="2:3">
      <c r="B3166" t="str">
        <v/>
      </c>
      <c r="C3166" t="str">
        <f t="shared" si="52"/>
        <v/>
      </c>
    </row>
    <row r="3167" spans="2:3">
      <c r="B3167" t="str">
        <v/>
      </c>
      <c r="C3167" t="str">
        <f t="shared" si="52"/>
        <v/>
      </c>
    </row>
    <row r="3168" spans="2:3">
      <c r="B3168" t="str">
        <v/>
      </c>
      <c r="C3168" t="str">
        <f t="shared" si="52"/>
        <v/>
      </c>
    </row>
    <row r="3169" spans="2:3">
      <c r="B3169" t="str">
        <v/>
      </c>
      <c r="C3169" t="str">
        <f t="shared" si="52"/>
        <v/>
      </c>
    </row>
    <row r="3170" spans="2:3">
      <c r="B3170" t="str">
        <v/>
      </c>
      <c r="C3170" t="str">
        <f t="shared" si="52"/>
        <v/>
      </c>
    </row>
    <row r="3171" spans="2:3">
      <c r="B3171" t="str">
        <v/>
      </c>
      <c r="C3171" t="str">
        <f t="shared" si="52"/>
        <v/>
      </c>
    </row>
    <row r="3172" spans="2:3">
      <c r="B3172" t="str">
        <v/>
      </c>
      <c r="C3172" t="str">
        <f t="shared" si="52"/>
        <v/>
      </c>
    </row>
    <row r="3173" spans="2:3">
      <c r="B3173" t="str">
        <v/>
      </c>
      <c r="C3173" t="str">
        <f t="shared" si="52"/>
        <v/>
      </c>
    </row>
    <row r="3174" spans="2:3">
      <c r="B3174" t="str">
        <v/>
      </c>
      <c r="C3174" t="str">
        <f t="shared" si="52"/>
        <v/>
      </c>
    </row>
    <row r="3175" spans="2:3">
      <c r="B3175" t="str">
        <v/>
      </c>
      <c r="C3175" t="str">
        <f t="shared" si="52"/>
        <v/>
      </c>
    </row>
    <row r="3176" spans="2:3">
      <c r="B3176" t="str">
        <v/>
      </c>
      <c r="C3176" t="str">
        <f t="shared" si="52"/>
        <v/>
      </c>
    </row>
    <row r="3177" spans="2:3">
      <c r="B3177" t="str">
        <v/>
      </c>
      <c r="C3177" t="str">
        <f t="shared" si="52"/>
        <v/>
      </c>
    </row>
    <row r="3178" spans="2:3">
      <c r="B3178" t="str">
        <v/>
      </c>
      <c r="C3178" t="str">
        <f t="shared" si="52"/>
        <v/>
      </c>
    </row>
    <row r="3179" spans="2:3">
      <c r="B3179" t="str">
        <v/>
      </c>
      <c r="C3179" t="str">
        <f t="shared" si="52"/>
        <v/>
      </c>
    </row>
    <row r="3180" spans="2:3">
      <c r="B3180" t="str">
        <v/>
      </c>
      <c r="C3180" t="str">
        <f t="shared" si="52"/>
        <v/>
      </c>
    </row>
    <row r="3181" spans="2:3">
      <c r="B3181" t="str">
        <v/>
      </c>
      <c r="C3181" t="str">
        <f t="shared" si="52"/>
        <v/>
      </c>
    </row>
    <row r="3182" spans="2:3">
      <c r="B3182" t="str">
        <v/>
      </c>
      <c r="C3182" t="str">
        <f t="shared" si="52"/>
        <v/>
      </c>
    </row>
    <row r="3183" spans="2:3">
      <c r="B3183" t="str">
        <v/>
      </c>
      <c r="C3183" t="str">
        <f t="shared" si="52"/>
        <v/>
      </c>
    </row>
    <row r="3184" spans="2:3">
      <c r="B3184" t="str">
        <v/>
      </c>
      <c r="C3184" t="str">
        <f t="shared" si="52"/>
        <v/>
      </c>
    </row>
    <row r="3185" spans="2:3">
      <c r="B3185" t="str">
        <v/>
      </c>
      <c r="C3185" t="str">
        <f t="shared" si="52"/>
        <v/>
      </c>
    </row>
    <row r="3186" spans="2:3">
      <c r="B3186" t="str">
        <v/>
      </c>
      <c r="C3186" t="str">
        <f t="shared" si="52"/>
        <v/>
      </c>
    </row>
    <row r="3187" spans="2:3">
      <c r="B3187" t="str">
        <v/>
      </c>
      <c r="C3187" t="str">
        <f t="shared" si="52"/>
        <v/>
      </c>
    </row>
    <row r="3188" spans="2:3">
      <c r="B3188" t="str">
        <v/>
      </c>
      <c r="C3188" t="str">
        <f t="shared" si="52"/>
        <v/>
      </c>
    </row>
    <row r="3189" spans="2:3">
      <c r="B3189" t="str">
        <v/>
      </c>
      <c r="C3189" t="str">
        <f t="shared" si="52"/>
        <v/>
      </c>
    </row>
    <row r="3190" spans="2:3">
      <c r="B3190" t="str">
        <v/>
      </c>
      <c r="C3190" t="str">
        <f t="shared" si="52"/>
        <v/>
      </c>
    </row>
    <row r="3191" spans="2:3">
      <c r="B3191" t="str">
        <v/>
      </c>
      <c r="C3191" t="str">
        <f t="shared" si="52"/>
        <v/>
      </c>
    </row>
    <row r="3192" spans="2:3">
      <c r="B3192" t="str">
        <v/>
      </c>
      <c r="C3192" t="str">
        <f t="shared" si="52"/>
        <v/>
      </c>
    </row>
    <row r="3193" spans="2:3">
      <c r="B3193" t="str">
        <v/>
      </c>
      <c r="C3193" t="str">
        <f t="shared" si="52"/>
        <v/>
      </c>
    </row>
    <row r="3194" spans="2:3">
      <c r="B3194" t="str">
        <v/>
      </c>
      <c r="C3194" t="str">
        <f t="shared" si="52"/>
        <v/>
      </c>
    </row>
    <row r="3195" spans="2:3">
      <c r="B3195" t="str">
        <v/>
      </c>
      <c r="C3195" t="str">
        <f t="shared" si="52"/>
        <v/>
      </c>
    </row>
    <row r="3196" spans="2:3">
      <c r="B3196" t="str">
        <v/>
      </c>
      <c r="C3196" t="str">
        <f t="shared" si="52"/>
        <v/>
      </c>
    </row>
    <row r="3197" spans="2:3">
      <c r="B3197" t="str">
        <v/>
      </c>
      <c r="C3197" t="str">
        <f t="shared" si="52"/>
        <v/>
      </c>
    </row>
    <row r="3198" spans="2:3">
      <c r="B3198" t="str">
        <v/>
      </c>
      <c r="C3198" t="str">
        <f t="shared" si="52"/>
        <v/>
      </c>
    </row>
    <row r="3199" spans="2:3">
      <c r="B3199" t="str">
        <v/>
      </c>
      <c r="C3199" t="str">
        <f t="shared" si="52"/>
        <v/>
      </c>
    </row>
    <row r="3200" spans="2:3">
      <c r="B3200" t="str">
        <v/>
      </c>
      <c r="C3200" t="str">
        <f t="shared" si="52"/>
        <v/>
      </c>
    </row>
    <row r="3201" spans="2:3">
      <c r="B3201" t="str">
        <v/>
      </c>
      <c r="C3201" t="str">
        <f t="shared" si="52"/>
        <v/>
      </c>
    </row>
    <row r="3202" spans="2:3">
      <c r="B3202" t="str">
        <v/>
      </c>
      <c r="C3202" t="str">
        <f t="shared" si="52"/>
        <v/>
      </c>
    </row>
    <row r="3203" spans="2:3">
      <c r="B3203" t="str">
        <v/>
      </c>
      <c r="C3203" t="str">
        <f t="shared" si="52"/>
        <v/>
      </c>
    </row>
    <row r="3204" spans="2:3">
      <c r="B3204" t="str">
        <v/>
      </c>
      <c r="C3204" t="str">
        <f t="shared" si="52"/>
        <v/>
      </c>
    </row>
    <row r="3205" spans="2:3">
      <c r="B3205" t="str">
        <v/>
      </c>
      <c r="C3205" t="str">
        <f t="shared" ref="C3205:C3268" si="53">IFERROR(B3205,"")</f>
        <v/>
      </c>
    </row>
    <row r="3206" spans="2:3">
      <c r="B3206" t="str">
        <v/>
      </c>
      <c r="C3206" t="str">
        <f t="shared" si="53"/>
        <v/>
      </c>
    </row>
    <row r="3207" spans="2:3">
      <c r="B3207" t="str">
        <v/>
      </c>
      <c r="C3207" t="str">
        <f t="shared" si="53"/>
        <v/>
      </c>
    </row>
    <row r="3208" spans="2:3">
      <c r="B3208" t="str">
        <v/>
      </c>
      <c r="C3208" t="str">
        <f t="shared" si="53"/>
        <v/>
      </c>
    </row>
    <row r="3209" spans="2:3">
      <c r="B3209" t="str">
        <v/>
      </c>
      <c r="C3209" t="str">
        <f t="shared" si="53"/>
        <v/>
      </c>
    </row>
    <row r="3210" spans="2:3">
      <c r="B3210" t="str">
        <v/>
      </c>
      <c r="C3210" t="str">
        <f t="shared" si="53"/>
        <v/>
      </c>
    </row>
    <row r="3211" spans="2:3">
      <c r="B3211" t="str">
        <v/>
      </c>
      <c r="C3211" t="str">
        <f t="shared" si="53"/>
        <v/>
      </c>
    </row>
    <row r="3212" spans="2:3">
      <c r="B3212" t="str">
        <v/>
      </c>
      <c r="C3212" t="str">
        <f t="shared" si="53"/>
        <v/>
      </c>
    </row>
    <row r="3213" spans="2:3">
      <c r="B3213" t="str">
        <v/>
      </c>
      <c r="C3213" t="str">
        <f t="shared" si="53"/>
        <v/>
      </c>
    </row>
    <row r="3214" spans="2:3">
      <c r="B3214" t="str">
        <v/>
      </c>
      <c r="C3214" t="str">
        <f t="shared" si="53"/>
        <v/>
      </c>
    </row>
    <row r="3215" spans="2:3">
      <c r="B3215" t="str">
        <v/>
      </c>
      <c r="C3215" t="str">
        <f t="shared" si="53"/>
        <v/>
      </c>
    </row>
    <row r="3216" spans="2:3">
      <c r="B3216" t="str">
        <v/>
      </c>
      <c r="C3216" t="str">
        <f t="shared" si="53"/>
        <v/>
      </c>
    </row>
    <row r="3217" spans="2:3">
      <c r="B3217" t="str">
        <v/>
      </c>
      <c r="C3217" t="str">
        <f t="shared" si="53"/>
        <v/>
      </c>
    </row>
    <row r="3218" spans="2:3">
      <c r="B3218" t="str">
        <v/>
      </c>
      <c r="C3218" t="str">
        <f t="shared" si="53"/>
        <v/>
      </c>
    </row>
    <row r="3219" spans="2:3">
      <c r="B3219" t="str">
        <v/>
      </c>
      <c r="C3219" t="str">
        <f t="shared" si="53"/>
        <v/>
      </c>
    </row>
    <row r="3220" spans="2:3">
      <c r="B3220" t="str">
        <v/>
      </c>
      <c r="C3220" t="str">
        <f t="shared" si="53"/>
        <v/>
      </c>
    </row>
    <row r="3221" spans="2:3">
      <c r="B3221" t="str">
        <v/>
      </c>
      <c r="C3221" t="str">
        <f t="shared" si="53"/>
        <v/>
      </c>
    </row>
    <row r="3222" spans="2:3">
      <c r="B3222" t="str">
        <v/>
      </c>
      <c r="C3222" t="str">
        <f t="shared" si="53"/>
        <v/>
      </c>
    </row>
    <row r="3223" spans="2:3">
      <c r="B3223" t="str">
        <v/>
      </c>
      <c r="C3223" t="str">
        <f t="shared" si="53"/>
        <v/>
      </c>
    </row>
    <row r="3224" spans="2:3">
      <c r="B3224" t="str">
        <v/>
      </c>
      <c r="C3224" t="str">
        <f t="shared" si="53"/>
        <v/>
      </c>
    </row>
    <row r="3225" spans="2:3">
      <c r="B3225" t="str">
        <v/>
      </c>
      <c r="C3225" t="str">
        <f t="shared" si="53"/>
        <v/>
      </c>
    </row>
    <row r="3226" spans="2:3">
      <c r="B3226" t="str">
        <v/>
      </c>
      <c r="C3226" t="str">
        <f t="shared" si="53"/>
        <v/>
      </c>
    </row>
    <row r="3227" spans="2:3">
      <c r="B3227" t="str">
        <v/>
      </c>
      <c r="C3227" t="str">
        <f t="shared" si="53"/>
        <v/>
      </c>
    </row>
    <row r="3228" spans="2:3">
      <c r="B3228" t="str">
        <v/>
      </c>
      <c r="C3228" t="str">
        <f t="shared" si="53"/>
        <v/>
      </c>
    </row>
    <row r="3229" spans="2:3">
      <c r="B3229" t="str">
        <v/>
      </c>
      <c r="C3229" t="str">
        <f t="shared" si="53"/>
        <v/>
      </c>
    </row>
    <row r="3230" spans="2:3">
      <c r="B3230" t="str">
        <v/>
      </c>
      <c r="C3230" t="str">
        <f t="shared" si="53"/>
        <v/>
      </c>
    </row>
    <row r="3231" spans="2:3">
      <c r="B3231" t="str">
        <v/>
      </c>
      <c r="C3231" t="str">
        <f t="shared" si="53"/>
        <v/>
      </c>
    </row>
    <row r="3232" spans="2:3">
      <c r="B3232" t="str">
        <v/>
      </c>
      <c r="C3232" t="str">
        <f t="shared" si="53"/>
        <v/>
      </c>
    </row>
    <row r="3233" spans="2:3">
      <c r="B3233" t="str">
        <v/>
      </c>
      <c r="C3233" t="str">
        <f t="shared" si="53"/>
        <v/>
      </c>
    </row>
    <row r="3234" spans="2:3">
      <c r="B3234" t="str">
        <v/>
      </c>
      <c r="C3234" t="str">
        <f t="shared" si="53"/>
        <v/>
      </c>
    </row>
    <row r="3235" spans="2:3">
      <c r="B3235" t="str">
        <v/>
      </c>
      <c r="C3235" t="str">
        <f t="shared" si="53"/>
        <v/>
      </c>
    </row>
    <row r="3236" spans="2:3">
      <c r="B3236" t="str">
        <v/>
      </c>
      <c r="C3236" t="str">
        <f t="shared" si="53"/>
        <v/>
      </c>
    </row>
    <row r="3237" spans="2:3">
      <c r="B3237" t="str">
        <v/>
      </c>
      <c r="C3237" t="str">
        <f t="shared" si="53"/>
        <v/>
      </c>
    </row>
    <row r="3238" spans="2:3">
      <c r="B3238" t="str">
        <v/>
      </c>
      <c r="C3238" t="str">
        <f t="shared" si="53"/>
        <v/>
      </c>
    </row>
    <row r="3239" spans="2:3">
      <c r="B3239" t="str">
        <v/>
      </c>
      <c r="C3239" t="str">
        <f t="shared" si="53"/>
        <v/>
      </c>
    </row>
    <row r="3240" spans="2:3">
      <c r="B3240" t="str">
        <v/>
      </c>
      <c r="C3240" t="str">
        <f t="shared" si="53"/>
        <v/>
      </c>
    </row>
    <row r="3241" spans="2:3">
      <c r="B3241" t="str">
        <v/>
      </c>
      <c r="C3241" t="str">
        <f t="shared" si="53"/>
        <v/>
      </c>
    </row>
    <row r="3242" spans="2:3">
      <c r="B3242" t="str">
        <v/>
      </c>
      <c r="C3242" t="str">
        <f t="shared" si="53"/>
        <v/>
      </c>
    </row>
    <row r="3243" spans="2:3">
      <c r="B3243" t="str">
        <v/>
      </c>
      <c r="C3243" t="str">
        <f t="shared" si="53"/>
        <v/>
      </c>
    </row>
    <row r="3244" spans="2:3">
      <c r="B3244" t="str">
        <v/>
      </c>
      <c r="C3244" t="str">
        <f t="shared" si="53"/>
        <v/>
      </c>
    </row>
    <row r="3245" spans="2:3">
      <c r="B3245" t="str">
        <v/>
      </c>
      <c r="C3245" t="str">
        <f t="shared" si="53"/>
        <v/>
      </c>
    </row>
    <row r="3246" spans="2:3">
      <c r="B3246" t="str">
        <v/>
      </c>
      <c r="C3246" t="str">
        <f t="shared" si="53"/>
        <v/>
      </c>
    </row>
    <row r="3247" spans="2:3">
      <c r="B3247" t="str">
        <v/>
      </c>
      <c r="C3247" t="str">
        <f t="shared" si="53"/>
        <v/>
      </c>
    </row>
    <row r="3248" spans="2:3">
      <c r="B3248" t="str">
        <v/>
      </c>
      <c r="C3248" t="str">
        <f t="shared" si="53"/>
        <v/>
      </c>
    </row>
    <row r="3249" spans="2:3">
      <c r="B3249" t="str">
        <v/>
      </c>
      <c r="C3249" t="str">
        <f t="shared" si="53"/>
        <v/>
      </c>
    </row>
    <row r="3250" spans="2:3">
      <c r="B3250" t="str">
        <v/>
      </c>
      <c r="C3250" t="str">
        <f t="shared" si="53"/>
        <v/>
      </c>
    </row>
    <row r="3251" spans="2:3">
      <c r="B3251" t="str">
        <v/>
      </c>
      <c r="C3251" t="str">
        <f t="shared" si="53"/>
        <v/>
      </c>
    </row>
    <row r="3252" spans="2:3">
      <c r="B3252" t="str">
        <v/>
      </c>
      <c r="C3252" t="str">
        <f t="shared" si="53"/>
        <v/>
      </c>
    </row>
    <row r="3253" spans="2:3">
      <c r="B3253" t="str">
        <v/>
      </c>
      <c r="C3253" t="str">
        <f t="shared" si="53"/>
        <v/>
      </c>
    </row>
    <row r="3254" spans="2:3">
      <c r="B3254" t="str">
        <v/>
      </c>
      <c r="C3254" t="str">
        <f t="shared" si="53"/>
        <v/>
      </c>
    </row>
    <row r="3255" spans="2:3">
      <c r="B3255" t="str">
        <v/>
      </c>
      <c r="C3255" t="str">
        <f t="shared" si="53"/>
        <v/>
      </c>
    </row>
    <row r="3256" spans="2:3">
      <c r="B3256" t="str">
        <v/>
      </c>
      <c r="C3256" t="str">
        <f t="shared" si="53"/>
        <v/>
      </c>
    </row>
    <row r="3257" spans="2:3">
      <c r="B3257" t="str">
        <v/>
      </c>
      <c r="C3257" t="str">
        <f t="shared" si="53"/>
        <v/>
      </c>
    </row>
    <row r="3258" spans="2:3">
      <c r="B3258" t="str">
        <v/>
      </c>
      <c r="C3258" t="str">
        <f t="shared" si="53"/>
        <v/>
      </c>
    </row>
    <row r="3259" spans="2:3">
      <c r="B3259" t="str">
        <v/>
      </c>
      <c r="C3259" t="str">
        <f t="shared" si="53"/>
        <v/>
      </c>
    </row>
    <row r="3260" spans="2:3">
      <c r="B3260" t="str">
        <v/>
      </c>
      <c r="C3260" t="str">
        <f t="shared" si="53"/>
        <v/>
      </c>
    </row>
    <row r="3261" spans="2:3">
      <c r="B3261" t="str">
        <v/>
      </c>
      <c r="C3261" t="str">
        <f t="shared" si="53"/>
        <v/>
      </c>
    </row>
    <row r="3262" spans="2:3">
      <c r="B3262" t="str">
        <v/>
      </c>
      <c r="C3262" t="str">
        <f t="shared" si="53"/>
        <v/>
      </c>
    </row>
    <row r="3263" spans="2:3">
      <c r="B3263" t="str">
        <v/>
      </c>
      <c r="C3263" t="str">
        <f t="shared" si="53"/>
        <v/>
      </c>
    </row>
    <row r="3264" spans="2:3">
      <c r="B3264" t="str">
        <v/>
      </c>
      <c r="C3264" t="str">
        <f t="shared" si="53"/>
        <v/>
      </c>
    </row>
    <row r="3265" spans="2:3">
      <c r="B3265" t="str">
        <v/>
      </c>
      <c r="C3265" t="str">
        <f t="shared" si="53"/>
        <v/>
      </c>
    </row>
    <row r="3266" spans="2:3">
      <c r="B3266" t="str">
        <v/>
      </c>
      <c r="C3266" t="str">
        <f t="shared" si="53"/>
        <v/>
      </c>
    </row>
    <row r="3267" spans="2:3">
      <c r="B3267" t="str">
        <v/>
      </c>
      <c r="C3267" t="str">
        <f t="shared" si="53"/>
        <v/>
      </c>
    </row>
    <row r="3268" spans="2:3">
      <c r="B3268" t="str">
        <v/>
      </c>
      <c r="C3268" t="str">
        <f t="shared" si="53"/>
        <v/>
      </c>
    </row>
    <row r="3269" spans="2:3">
      <c r="B3269" t="str">
        <v/>
      </c>
      <c r="C3269" t="str">
        <f t="shared" ref="C3269:C3332" si="54">IFERROR(B3269,"")</f>
        <v/>
      </c>
    </row>
    <row r="3270" spans="2:3">
      <c r="B3270" t="str">
        <v/>
      </c>
      <c r="C3270" t="str">
        <f t="shared" si="54"/>
        <v/>
      </c>
    </row>
    <row r="3271" spans="2:3">
      <c r="B3271" t="str">
        <v/>
      </c>
      <c r="C3271" t="str">
        <f t="shared" si="54"/>
        <v/>
      </c>
    </row>
    <row r="3272" spans="2:3">
      <c r="B3272" t="str">
        <v/>
      </c>
      <c r="C3272" t="str">
        <f t="shared" si="54"/>
        <v/>
      </c>
    </row>
    <row r="3273" spans="2:3">
      <c r="B3273" t="str">
        <v/>
      </c>
      <c r="C3273" t="str">
        <f t="shared" si="54"/>
        <v/>
      </c>
    </row>
    <row r="3274" spans="2:3">
      <c r="B3274" t="str">
        <v/>
      </c>
      <c r="C3274" t="str">
        <f t="shared" si="54"/>
        <v/>
      </c>
    </row>
    <row r="3275" spans="2:3">
      <c r="B3275" t="str">
        <v/>
      </c>
      <c r="C3275" t="str">
        <f t="shared" si="54"/>
        <v/>
      </c>
    </row>
    <row r="3276" spans="2:3">
      <c r="B3276" t="str">
        <v/>
      </c>
      <c r="C3276" t="str">
        <f t="shared" si="54"/>
        <v/>
      </c>
    </row>
    <row r="3277" spans="2:3">
      <c r="B3277" t="str">
        <v/>
      </c>
      <c r="C3277" t="str">
        <f t="shared" si="54"/>
        <v/>
      </c>
    </row>
    <row r="3278" spans="2:3">
      <c r="B3278" t="str">
        <v/>
      </c>
      <c r="C3278" t="str">
        <f t="shared" si="54"/>
        <v/>
      </c>
    </row>
    <row r="3279" spans="2:3">
      <c r="B3279" t="str">
        <v/>
      </c>
      <c r="C3279" t="str">
        <f t="shared" si="54"/>
        <v/>
      </c>
    </row>
    <row r="3280" spans="2:3">
      <c r="B3280" t="str">
        <v/>
      </c>
      <c r="C3280" t="str">
        <f t="shared" si="54"/>
        <v/>
      </c>
    </row>
    <row r="3281" spans="2:3">
      <c r="B3281" t="str">
        <v/>
      </c>
      <c r="C3281" t="str">
        <f t="shared" si="54"/>
        <v/>
      </c>
    </row>
    <row r="3282" spans="2:3">
      <c r="B3282" t="str">
        <v/>
      </c>
      <c r="C3282" t="str">
        <f t="shared" si="54"/>
        <v/>
      </c>
    </row>
    <row r="3283" spans="2:3">
      <c r="B3283" t="str">
        <v/>
      </c>
      <c r="C3283" t="str">
        <f t="shared" si="54"/>
        <v/>
      </c>
    </row>
    <row r="3284" spans="2:3">
      <c r="B3284" t="str">
        <v/>
      </c>
      <c r="C3284" t="str">
        <f t="shared" si="54"/>
        <v/>
      </c>
    </row>
    <row r="3285" spans="2:3">
      <c r="B3285" t="str">
        <v/>
      </c>
      <c r="C3285" t="str">
        <f t="shared" si="54"/>
        <v/>
      </c>
    </row>
    <row r="3286" spans="2:3">
      <c r="B3286" t="str">
        <v/>
      </c>
      <c r="C3286" t="str">
        <f t="shared" si="54"/>
        <v/>
      </c>
    </row>
    <row r="3287" spans="2:3">
      <c r="B3287" t="str">
        <v/>
      </c>
      <c r="C3287" t="str">
        <f t="shared" si="54"/>
        <v/>
      </c>
    </row>
    <row r="3288" spans="2:3">
      <c r="B3288" t="str">
        <v/>
      </c>
      <c r="C3288" t="str">
        <f t="shared" si="54"/>
        <v/>
      </c>
    </row>
    <row r="3289" spans="2:3">
      <c r="B3289" t="str">
        <v/>
      </c>
      <c r="C3289" t="str">
        <f t="shared" si="54"/>
        <v/>
      </c>
    </row>
    <row r="3290" spans="2:3">
      <c r="B3290" t="str">
        <v/>
      </c>
      <c r="C3290" t="str">
        <f t="shared" si="54"/>
        <v/>
      </c>
    </row>
    <row r="3291" spans="2:3">
      <c r="B3291" t="str">
        <v/>
      </c>
      <c r="C3291" t="str">
        <f t="shared" si="54"/>
        <v/>
      </c>
    </row>
    <row r="3292" spans="2:3">
      <c r="B3292" t="str">
        <v/>
      </c>
      <c r="C3292" t="str">
        <f t="shared" si="54"/>
        <v/>
      </c>
    </row>
    <row r="3293" spans="2:3">
      <c r="B3293" t="str">
        <v/>
      </c>
      <c r="C3293" t="str">
        <f t="shared" si="54"/>
        <v/>
      </c>
    </row>
    <row r="3294" spans="2:3">
      <c r="B3294" t="str">
        <v/>
      </c>
      <c r="C3294" t="str">
        <f t="shared" si="54"/>
        <v/>
      </c>
    </row>
    <row r="3295" spans="2:3">
      <c r="B3295" t="str">
        <v/>
      </c>
      <c r="C3295" t="str">
        <f t="shared" si="54"/>
        <v/>
      </c>
    </row>
    <row r="3296" spans="2:3">
      <c r="B3296" t="str">
        <v/>
      </c>
      <c r="C3296" t="str">
        <f t="shared" si="54"/>
        <v/>
      </c>
    </row>
    <row r="3297" spans="2:3">
      <c r="B3297" t="str">
        <v/>
      </c>
      <c r="C3297" t="str">
        <f t="shared" si="54"/>
        <v/>
      </c>
    </row>
    <row r="3298" spans="2:3">
      <c r="B3298" t="str">
        <v/>
      </c>
      <c r="C3298" t="str">
        <f t="shared" si="54"/>
        <v/>
      </c>
    </row>
    <row r="3299" spans="2:3">
      <c r="B3299" t="str">
        <v/>
      </c>
      <c r="C3299" t="str">
        <f t="shared" si="54"/>
        <v/>
      </c>
    </row>
    <row r="3300" spans="2:3">
      <c r="B3300" t="str">
        <v/>
      </c>
      <c r="C3300" t="str">
        <f t="shared" si="54"/>
        <v/>
      </c>
    </row>
    <row r="3301" spans="2:3">
      <c r="B3301" t="str">
        <v/>
      </c>
      <c r="C3301" t="str">
        <f t="shared" si="54"/>
        <v/>
      </c>
    </row>
    <row r="3302" spans="2:3">
      <c r="B3302" t="str">
        <v/>
      </c>
      <c r="C3302" t="str">
        <f t="shared" si="54"/>
        <v/>
      </c>
    </row>
    <row r="3303" spans="2:3">
      <c r="B3303" t="str">
        <v/>
      </c>
      <c r="C3303" t="str">
        <f t="shared" si="54"/>
        <v/>
      </c>
    </row>
    <row r="3304" spans="2:3">
      <c r="B3304" t="str">
        <v/>
      </c>
      <c r="C3304" t="str">
        <f t="shared" si="54"/>
        <v/>
      </c>
    </row>
    <row r="3305" spans="2:3">
      <c r="B3305" t="str">
        <v/>
      </c>
      <c r="C3305" t="str">
        <f t="shared" si="54"/>
        <v/>
      </c>
    </row>
    <row r="3306" spans="2:3">
      <c r="B3306" t="str">
        <v/>
      </c>
      <c r="C3306" t="str">
        <f t="shared" si="54"/>
        <v/>
      </c>
    </row>
    <row r="3307" spans="2:3">
      <c r="B3307" t="str">
        <v/>
      </c>
      <c r="C3307" t="str">
        <f t="shared" si="54"/>
        <v/>
      </c>
    </row>
    <row r="3308" spans="2:3">
      <c r="B3308" t="str">
        <v>STHC-ISGM1-NB1-1RELAY-220AC|2|8\MBRTU-STHC</v>
      </c>
      <c r="C3308" t="str">
        <f t="shared" si="54"/>
        <v>STHC-ISGM1-NB1-1RELAY-220AC|2|8\MBRTU-STHC</v>
      </c>
    </row>
    <row r="3309" spans="2:3">
      <c r="B3309" t="str">
        <v/>
      </c>
      <c r="C3309" t="str">
        <f t="shared" si="54"/>
        <v/>
      </c>
    </row>
    <row r="3310" spans="2:3">
      <c r="B3310" t="str">
        <v/>
      </c>
      <c r="C3310" t="str">
        <f t="shared" si="54"/>
        <v/>
      </c>
    </row>
    <row r="3311" spans="2:3">
      <c r="B3311" t="str">
        <v/>
      </c>
      <c r="C3311" t="str">
        <f t="shared" si="54"/>
        <v/>
      </c>
    </row>
    <row r="3312" spans="2:3">
      <c r="B3312" t="str">
        <v/>
      </c>
      <c r="C3312" t="str">
        <f t="shared" si="54"/>
        <v/>
      </c>
    </row>
    <row r="3313" spans="2:3">
      <c r="B3313" t="str">
        <v/>
      </c>
      <c r="C3313" t="str">
        <f t="shared" si="54"/>
        <v/>
      </c>
    </row>
    <row r="3314" spans="2:3">
      <c r="B3314" t="str">
        <v/>
      </c>
      <c r="C3314" t="str">
        <f t="shared" si="54"/>
        <v/>
      </c>
    </row>
    <row r="3315" spans="2:3">
      <c r="B3315" t="str">
        <v/>
      </c>
      <c r="C3315" t="str">
        <f t="shared" si="54"/>
        <v/>
      </c>
    </row>
    <row r="3316" spans="2:3">
      <c r="B3316" t="str">
        <v/>
      </c>
      <c r="C3316" t="str">
        <f t="shared" si="54"/>
        <v/>
      </c>
    </row>
    <row r="3317" spans="2:3">
      <c r="B3317" t="str">
        <v/>
      </c>
      <c r="C3317" t="str">
        <f t="shared" si="54"/>
        <v/>
      </c>
    </row>
    <row r="3318" spans="2:3">
      <c r="B3318" t="str">
        <v/>
      </c>
      <c r="C3318" t="str">
        <f t="shared" si="54"/>
        <v/>
      </c>
    </row>
    <row r="3319" spans="2:3">
      <c r="B3319" t="str">
        <v/>
      </c>
      <c r="C3319" t="str">
        <f t="shared" si="54"/>
        <v/>
      </c>
    </row>
    <row r="3320" spans="2:3">
      <c r="B3320" t="str">
        <v/>
      </c>
      <c r="C3320" t="str">
        <f t="shared" si="54"/>
        <v/>
      </c>
    </row>
    <row r="3321" spans="2:3">
      <c r="B3321" t="str">
        <v/>
      </c>
      <c r="C3321" t="str">
        <f t="shared" si="54"/>
        <v/>
      </c>
    </row>
    <row r="3322" spans="2:3">
      <c r="B3322" t="str">
        <v/>
      </c>
      <c r="C3322" t="str">
        <f t="shared" si="54"/>
        <v/>
      </c>
    </row>
    <row r="3323" spans="2:3">
      <c r="B3323" t="str">
        <v/>
      </c>
      <c r="C3323" t="str">
        <f t="shared" si="54"/>
        <v/>
      </c>
    </row>
    <row r="3324" spans="2:3">
      <c r="B3324" t="str">
        <v/>
      </c>
      <c r="C3324" t="str">
        <f t="shared" si="54"/>
        <v/>
      </c>
    </row>
    <row r="3325" spans="2:3">
      <c r="B3325" t="str">
        <v/>
      </c>
      <c r="C3325" t="str">
        <f t="shared" si="54"/>
        <v/>
      </c>
    </row>
    <row r="3326" spans="2:3">
      <c r="B3326" t="str">
        <v/>
      </c>
      <c r="C3326" t="str">
        <f t="shared" si="54"/>
        <v/>
      </c>
    </row>
    <row r="3327" spans="2:3">
      <c r="B3327" t="str">
        <v/>
      </c>
      <c r="C3327" t="str">
        <f t="shared" si="54"/>
        <v/>
      </c>
    </row>
    <row r="3328" spans="2:3">
      <c r="B3328" t="str">
        <v/>
      </c>
      <c r="C3328" t="str">
        <f t="shared" si="54"/>
        <v/>
      </c>
    </row>
    <row r="3329" spans="2:3">
      <c r="B3329" t="str">
        <v/>
      </c>
      <c r="C3329" t="str">
        <f t="shared" si="54"/>
        <v/>
      </c>
    </row>
    <row r="3330" spans="2:3">
      <c r="B3330" t="str">
        <v/>
      </c>
      <c r="C3330" t="str">
        <f t="shared" si="54"/>
        <v/>
      </c>
    </row>
    <row r="3331" spans="2:3">
      <c r="B3331" t="str">
        <v/>
      </c>
      <c r="C3331" t="str">
        <f t="shared" si="54"/>
        <v/>
      </c>
    </row>
    <row r="3332" spans="2:3">
      <c r="B3332" t="str">
        <v/>
      </c>
      <c r="C3332" t="str">
        <f t="shared" si="54"/>
        <v/>
      </c>
    </row>
    <row r="3333" spans="2:3">
      <c r="B3333" t="str">
        <v/>
      </c>
      <c r="C3333" t="str">
        <f t="shared" ref="C3333:C3396" si="55">IFERROR(B3333,"")</f>
        <v/>
      </c>
    </row>
    <row r="3334" spans="2:3">
      <c r="B3334" t="str">
        <v/>
      </c>
      <c r="C3334" t="str">
        <f t="shared" si="55"/>
        <v/>
      </c>
    </row>
    <row r="3335" spans="2:3">
      <c r="B3335" t="str">
        <v/>
      </c>
      <c r="C3335" t="str">
        <f t="shared" si="55"/>
        <v/>
      </c>
    </row>
    <row r="3336" spans="2:3">
      <c r="B3336" t="str">
        <v/>
      </c>
      <c r="C3336" t="str">
        <f t="shared" si="55"/>
        <v/>
      </c>
    </row>
    <row r="3337" spans="2:3">
      <c r="B3337" t="str">
        <v/>
      </c>
      <c r="C3337" t="str">
        <f t="shared" si="55"/>
        <v/>
      </c>
    </row>
    <row r="3338" spans="2:3">
      <c r="B3338" t="str">
        <v/>
      </c>
      <c r="C3338" t="str">
        <f t="shared" si="55"/>
        <v/>
      </c>
    </row>
    <row r="3339" spans="2:3">
      <c r="B3339" t="str">
        <v/>
      </c>
      <c r="C3339" t="str">
        <f t="shared" si="55"/>
        <v/>
      </c>
    </row>
    <row r="3340" spans="2:3">
      <c r="B3340" t="str">
        <v/>
      </c>
      <c r="C3340" t="str">
        <f t="shared" si="55"/>
        <v/>
      </c>
    </row>
    <row r="3341" spans="2:3">
      <c r="B3341" t="str">
        <v/>
      </c>
      <c r="C3341" t="str">
        <f t="shared" si="55"/>
        <v/>
      </c>
    </row>
    <row r="3342" spans="2:3">
      <c r="B3342" t="str">
        <v/>
      </c>
      <c r="C3342" t="str">
        <f t="shared" si="55"/>
        <v/>
      </c>
    </row>
    <row r="3343" spans="2:3">
      <c r="B3343" t="str">
        <v/>
      </c>
      <c r="C3343" t="str">
        <f t="shared" si="55"/>
        <v/>
      </c>
    </row>
    <row r="3344" spans="2:3">
      <c r="B3344" t="str">
        <v/>
      </c>
      <c r="C3344" t="str">
        <f t="shared" si="55"/>
        <v/>
      </c>
    </row>
    <row r="3345" spans="2:3">
      <c r="B3345" t="str">
        <v/>
      </c>
      <c r="C3345" t="str">
        <f t="shared" si="55"/>
        <v/>
      </c>
    </row>
    <row r="3346" spans="2:3">
      <c r="B3346" t="str">
        <v/>
      </c>
      <c r="C3346" t="str">
        <f t="shared" si="55"/>
        <v/>
      </c>
    </row>
    <row r="3347" spans="2:3">
      <c r="B3347" t="str">
        <v/>
      </c>
      <c r="C3347" t="str">
        <f t="shared" si="55"/>
        <v/>
      </c>
    </row>
    <row r="3348" spans="2:3">
      <c r="B3348" t="str">
        <v/>
      </c>
      <c r="C3348" t="str">
        <f t="shared" si="55"/>
        <v/>
      </c>
    </row>
    <row r="3349" spans="2:3">
      <c r="B3349" t="str">
        <v/>
      </c>
      <c r="C3349" t="str">
        <f t="shared" si="55"/>
        <v/>
      </c>
    </row>
    <row r="3350" spans="2:3">
      <c r="B3350" t="str">
        <v/>
      </c>
      <c r="C3350" t="str">
        <f t="shared" si="55"/>
        <v/>
      </c>
    </row>
    <row r="3351" spans="2:3">
      <c r="B3351" t="str">
        <v/>
      </c>
      <c r="C3351" t="str">
        <f t="shared" si="55"/>
        <v/>
      </c>
    </row>
    <row r="3352" spans="2:3">
      <c r="B3352" t="str">
        <v/>
      </c>
      <c r="C3352" t="str">
        <f t="shared" si="55"/>
        <v/>
      </c>
    </row>
    <row r="3353" spans="2:3">
      <c r="B3353" t="str">
        <v/>
      </c>
      <c r="C3353" t="str">
        <f t="shared" si="55"/>
        <v/>
      </c>
    </row>
    <row r="3354" spans="2:3">
      <c r="B3354" t="str">
        <v/>
      </c>
      <c r="C3354" t="str">
        <f t="shared" si="55"/>
        <v/>
      </c>
    </row>
    <row r="3355" spans="2:3">
      <c r="B3355" t="str">
        <v/>
      </c>
      <c r="C3355" t="str">
        <f t="shared" si="55"/>
        <v/>
      </c>
    </row>
    <row r="3356" spans="2:3">
      <c r="B3356" t="str">
        <v/>
      </c>
      <c r="C3356" t="str">
        <f t="shared" si="55"/>
        <v/>
      </c>
    </row>
    <row r="3357" spans="2:3">
      <c r="B3357" t="str">
        <v/>
      </c>
      <c r="C3357" t="str">
        <f t="shared" si="55"/>
        <v/>
      </c>
    </row>
    <row r="3358" spans="2:3">
      <c r="B3358" t="str">
        <v/>
      </c>
      <c r="C3358" t="str">
        <f t="shared" si="55"/>
        <v/>
      </c>
    </row>
    <row r="3359" spans="2:3">
      <c r="B3359" t="str">
        <v/>
      </c>
      <c r="C3359" t="str">
        <f t="shared" si="55"/>
        <v/>
      </c>
    </row>
    <row r="3360" spans="2:3">
      <c r="B3360" t="str">
        <v/>
      </c>
      <c r="C3360" t="str">
        <f t="shared" si="55"/>
        <v/>
      </c>
    </row>
    <row r="3361" spans="2:3">
      <c r="B3361" t="str">
        <v/>
      </c>
      <c r="C3361" t="str">
        <f t="shared" si="55"/>
        <v/>
      </c>
    </row>
    <row r="3362" spans="2:3">
      <c r="B3362" t="str">
        <v/>
      </c>
      <c r="C3362" t="str">
        <f t="shared" si="55"/>
        <v/>
      </c>
    </row>
    <row r="3363" spans="2:3">
      <c r="B3363" t="str">
        <v/>
      </c>
      <c r="C3363" t="str">
        <f t="shared" si="55"/>
        <v/>
      </c>
    </row>
    <row r="3364" spans="2:3">
      <c r="B3364" t="str">
        <v/>
      </c>
      <c r="C3364" t="str">
        <f t="shared" si="55"/>
        <v/>
      </c>
    </row>
    <row r="3365" spans="2:3">
      <c r="B3365" t="str">
        <v/>
      </c>
      <c r="C3365" t="str">
        <f t="shared" si="55"/>
        <v/>
      </c>
    </row>
    <row r="3366" spans="2:3">
      <c r="B3366" t="str">
        <v/>
      </c>
      <c r="C3366" t="str">
        <f t="shared" si="55"/>
        <v/>
      </c>
    </row>
    <row r="3367" spans="2:3">
      <c r="B3367" t="str">
        <v/>
      </c>
      <c r="C3367" t="str">
        <f t="shared" si="55"/>
        <v/>
      </c>
    </row>
    <row r="3368" spans="2:3">
      <c r="B3368" t="str">
        <v/>
      </c>
      <c r="C3368" t="str">
        <f t="shared" si="55"/>
        <v/>
      </c>
    </row>
    <row r="3369" spans="2:3">
      <c r="B3369" t="str">
        <v/>
      </c>
      <c r="C3369" t="str">
        <f t="shared" si="55"/>
        <v/>
      </c>
    </row>
    <row r="3370" spans="2:3">
      <c r="B3370" t="str">
        <v/>
      </c>
      <c r="C3370" t="str">
        <f t="shared" si="55"/>
        <v/>
      </c>
    </row>
    <row r="3371" spans="2:3">
      <c r="B3371" t="str">
        <v/>
      </c>
      <c r="C3371" t="str">
        <f t="shared" si="55"/>
        <v/>
      </c>
    </row>
    <row r="3372" spans="2:3">
      <c r="B3372" t="str">
        <v/>
      </c>
      <c r="C3372" t="str">
        <f t="shared" si="55"/>
        <v/>
      </c>
    </row>
    <row r="3373" spans="2:3">
      <c r="B3373" t="str">
        <v/>
      </c>
      <c r="C3373" t="str">
        <f t="shared" si="55"/>
        <v/>
      </c>
    </row>
    <row r="3374" spans="2:3">
      <c r="B3374" t="str">
        <v/>
      </c>
      <c r="C3374" t="str">
        <f t="shared" si="55"/>
        <v/>
      </c>
    </row>
    <row r="3375" spans="2:3">
      <c r="B3375" t="str">
        <v/>
      </c>
      <c r="C3375" t="str">
        <f t="shared" si="55"/>
        <v/>
      </c>
    </row>
    <row r="3376" spans="2:3">
      <c r="B3376" t="str">
        <v/>
      </c>
      <c r="C3376" t="str">
        <f t="shared" si="55"/>
        <v/>
      </c>
    </row>
    <row r="3377" spans="2:3">
      <c r="B3377" t="str">
        <v/>
      </c>
      <c r="C3377" t="str">
        <f t="shared" si="55"/>
        <v/>
      </c>
    </row>
    <row r="3378" spans="2:3">
      <c r="B3378" t="str">
        <v/>
      </c>
      <c r="C3378" t="str">
        <f t="shared" si="55"/>
        <v/>
      </c>
    </row>
    <row r="3379" spans="2:3">
      <c r="B3379" t="str">
        <v/>
      </c>
      <c r="C3379" t="str">
        <f t="shared" si="55"/>
        <v/>
      </c>
    </row>
    <row r="3380" spans="2:3">
      <c r="B3380" t="str">
        <v/>
      </c>
      <c r="C3380" t="str">
        <f t="shared" si="55"/>
        <v/>
      </c>
    </row>
    <row r="3381" spans="2:3">
      <c r="B3381" t="str">
        <v/>
      </c>
      <c r="C3381" t="str">
        <f t="shared" si="55"/>
        <v/>
      </c>
    </row>
    <row r="3382" spans="2:3">
      <c r="B3382" t="str">
        <v/>
      </c>
      <c r="C3382" t="str">
        <f t="shared" si="55"/>
        <v/>
      </c>
    </row>
    <row r="3383" spans="2:3">
      <c r="B3383" t="str">
        <v/>
      </c>
      <c r="C3383" t="str">
        <f t="shared" si="55"/>
        <v/>
      </c>
    </row>
    <row r="3384" spans="2:3">
      <c r="B3384" t="str">
        <v/>
      </c>
      <c r="C3384" t="str">
        <f t="shared" si="55"/>
        <v/>
      </c>
    </row>
    <row r="3385" spans="2:3">
      <c r="B3385" t="str">
        <v/>
      </c>
      <c r="C3385" t="str">
        <f t="shared" si="55"/>
        <v/>
      </c>
    </row>
    <row r="3386" spans="2:3">
      <c r="B3386" t="str">
        <v/>
      </c>
      <c r="C3386" t="str">
        <f t="shared" si="55"/>
        <v/>
      </c>
    </row>
    <row r="3387" spans="2:3">
      <c r="B3387" t="str">
        <v/>
      </c>
      <c r="C3387" t="str">
        <f t="shared" si="55"/>
        <v/>
      </c>
    </row>
    <row r="3388" spans="2:3">
      <c r="B3388" t="str">
        <v/>
      </c>
      <c r="C3388" t="str">
        <f t="shared" si="55"/>
        <v/>
      </c>
    </row>
    <row r="3389" spans="2:3">
      <c r="B3389" t="str">
        <v/>
      </c>
      <c r="C3389" t="str">
        <f t="shared" si="55"/>
        <v/>
      </c>
    </row>
    <row r="3390" spans="2:3">
      <c r="B3390" t="str">
        <v/>
      </c>
      <c r="C3390" t="str">
        <f t="shared" si="55"/>
        <v/>
      </c>
    </row>
    <row r="3391" spans="2:3">
      <c r="B3391" t="str">
        <v/>
      </c>
      <c r="C3391" t="str">
        <f t="shared" si="55"/>
        <v/>
      </c>
    </row>
    <row r="3392" spans="2:3">
      <c r="B3392" t="str">
        <v/>
      </c>
      <c r="C3392" t="str">
        <f t="shared" si="55"/>
        <v/>
      </c>
    </row>
    <row r="3393" spans="2:3">
      <c r="B3393" t="str">
        <v/>
      </c>
      <c r="C3393" t="str">
        <f t="shared" si="55"/>
        <v/>
      </c>
    </row>
    <row r="3394" spans="2:3">
      <c r="B3394" t="str">
        <v/>
      </c>
      <c r="C3394" t="str">
        <f t="shared" si="55"/>
        <v/>
      </c>
    </row>
    <row r="3395" spans="2:3">
      <c r="B3395" t="str">
        <v/>
      </c>
      <c r="C3395" t="str">
        <f t="shared" si="55"/>
        <v/>
      </c>
    </row>
    <row r="3396" spans="2:3">
      <c r="B3396" t="str">
        <v/>
      </c>
      <c r="C3396" t="str">
        <f t="shared" si="55"/>
        <v/>
      </c>
    </row>
    <row r="3397" spans="2:3">
      <c r="B3397" t="str">
        <v/>
      </c>
      <c r="C3397" t="str">
        <f t="shared" ref="C3397:C3460" si="56">IFERROR(B3397,"")</f>
        <v/>
      </c>
    </row>
    <row r="3398" spans="2:3">
      <c r="B3398" t="str">
        <v/>
      </c>
      <c r="C3398" t="str">
        <f t="shared" si="56"/>
        <v/>
      </c>
    </row>
    <row r="3399" spans="2:3">
      <c r="B3399" t="str">
        <v/>
      </c>
      <c r="C3399" t="str">
        <f t="shared" si="56"/>
        <v/>
      </c>
    </row>
    <row r="3400" spans="2:3">
      <c r="B3400" t="str">
        <v/>
      </c>
      <c r="C3400" t="str">
        <f t="shared" si="56"/>
        <v/>
      </c>
    </row>
    <row r="3401" spans="2:3">
      <c r="B3401" t="str">
        <v/>
      </c>
      <c r="C3401" t="str">
        <f t="shared" si="56"/>
        <v/>
      </c>
    </row>
    <row r="3402" spans="2:3">
      <c r="B3402" t="str">
        <v/>
      </c>
      <c r="C3402" t="str">
        <f t="shared" si="56"/>
        <v/>
      </c>
    </row>
    <row r="3403" spans="2:3">
      <c r="B3403" t="str">
        <v/>
      </c>
      <c r="C3403" t="str">
        <f t="shared" si="56"/>
        <v/>
      </c>
    </row>
    <row r="3404" spans="2:3">
      <c r="B3404" t="str">
        <v/>
      </c>
      <c r="C3404" t="str">
        <f t="shared" si="56"/>
        <v/>
      </c>
    </row>
    <row r="3405" spans="2:3">
      <c r="B3405" t="str">
        <v/>
      </c>
      <c r="C3405" t="str">
        <f t="shared" si="56"/>
        <v/>
      </c>
    </row>
    <row r="3406" spans="2:3">
      <c r="B3406" t="str">
        <v/>
      </c>
      <c r="C3406" t="str">
        <f t="shared" si="56"/>
        <v/>
      </c>
    </row>
    <row r="3407" spans="2:3">
      <c r="B3407" t="str">
        <v/>
      </c>
      <c r="C3407" t="str">
        <f t="shared" si="56"/>
        <v/>
      </c>
    </row>
    <row r="3408" spans="2:3">
      <c r="B3408" t="str">
        <v/>
      </c>
      <c r="C3408" t="str">
        <f t="shared" si="56"/>
        <v/>
      </c>
    </row>
    <row r="3409" spans="2:3">
      <c r="B3409" t="str">
        <v/>
      </c>
      <c r="C3409" t="str">
        <f t="shared" si="56"/>
        <v/>
      </c>
    </row>
    <row r="3410" spans="2:3">
      <c r="B3410" t="str">
        <v/>
      </c>
      <c r="C3410" t="str">
        <f t="shared" si="56"/>
        <v/>
      </c>
    </row>
    <row r="3411" spans="2:3">
      <c r="B3411" t="str">
        <v/>
      </c>
      <c r="C3411" t="str">
        <f t="shared" si="56"/>
        <v/>
      </c>
    </row>
    <row r="3412" spans="2:3">
      <c r="B3412" t="str">
        <v/>
      </c>
      <c r="C3412" t="str">
        <f t="shared" si="56"/>
        <v/>
      </c>
    </row>
    <row r="3413" spans="2:3">
      <c r="B3413" t="str">
        <v/>
      </c>
      <c r="C3413" t="str">
        <f t="shared" si="56"/>
        <v/>
      </c>
    </row>
    <row r="3414" spans="2:3">
      <c r="B3414" t="str">
        <v/>
      </c>
      <c r="C3414" t="str">
        <f t="shared" si="56"/>
        <v/>
      </c>
    </row>
    <row r="3415" spans="2:3">
      <c r="B3415" t="str">
        <v/>
      </c>
      <c r="C3415" t="str">
        <f t="shared" si="56"/>
        <v/>
      </c>
    </row>
    <row r="3416" spans="2:3">
      <c r="B3416" t="str">
        <v/>
      </c>
      <c r="C3416" t="str">
        <f t="shared" si="56"/>
        <v/>
      </c>
    </row>
    <row r="3417" spans="2:3">
      <c r="B3417" t="str">
        <v/>
      </c>
      <c r="C3417" t="str">
        <f t="shared" si="56"/>
        <v/>
      </c>
    </row>
    <row r="3418" spans="2:3">
      <c r="B3418" t="str">
        <v/>
      </c>
      <c r="C3418" t="str">
        <f t="shared" si="56"/>
        <v/>
      </c>
    </row>
    <row r="3419" spans="2:3">
      <c r="B3419" t="str">
        <v/>
      </c>
      <c r="C3419" t="str">
        <f t="shared" si="56"/>
        <v/>
      </c>
    </row>
    <row r="3420" spans="2:3">
      <c r="B3420" t="str">
        <v/>
      </c>
      <c r="C3420" t="str">
        <f t="shared" si="56"/>
        <v/>
      </c>
    </row>
    <row r="3421" spans="2:3">
      <c r="B3421" t="str">
        <v/>
      </c>
      <c r="C3421" t="str">
        <f t="shared" si="56"/>
        <v/>
      </c>
    </row>
    <row r="3422" spans="2:3">
      <c r="B3422" t="str">
        <v/>
      </c>
      <c r="C3422" t="str">
        <f t="shared" si="56"/>
        <v/>
      </c>
    </row>
    <row r="3423" spans="2:3">
      <c r="B3423" t="str">
        <v/>
      </c>
      <c r="C3423" t="str">
        <f t="shared" si="56"/>
        <v/>
      </c>
    </row>
    <row r="3424" spans="2:3">
      <c r="B3424" t="str">
        <v/>
      </c>
      <c r="C3424" t="str">
        <f t="shared" si="56"/>
        <v/>
      </c>
    </row>
    <row r="3425" spans="2:3">
      <c r="B3425" t="str">
        <v/>
      </c>
      <c r="C3425" t="str">
        <f t="shared" si="56"/>
        <v/>
      </c>
    </row>
    <row r="3426" spans="2:3">
      <c r="B3426" t="str">
        <v/>
      </c>
      <c r="C3426" t="str">
        <f t="shared" si="56"/>
        <v/>
      </c>
    </row>
    <row r="3427" spans="2:3">
      <c r="B3427" t="str">
        <v/>
      </c>
      <c r="C3427" t="str">
        <f t="shared" si="56"/>
        <v/>
      </c>
    </row>
    <row r="3428" spans="2:3">
      <c r="B3428" t="str">
        <v/>
      </c>
      <c r="C3428" t="str">
        <f t="shared" si="56"/>
        <v/>
      </c>
    </row>
    <row r="3429" spans="2:3">
      <c r="B3429" t="str">
        <v/>
      </c>
      <c r="C3429" t="str">
        <f t="shared" si="56"/>
        <v/>
      </c>
    </row>
    <row r="3430" spans="2:3">
      <c r="B3430" t="str">
        <v/>
      </c>
      <c r="C3430" t="str">
        <f t="shared" si="56"/>
        <v/>
      </c>
    </row>
    <row r="3431" spans="2:3">
      <c r="B3431" t="str">
        <v/>
      </c>
      <c r="C3431" t="str">
        <f t="shared" si="56"/>
        <v/>
      </c>
    </row>
    <row r="3432" spans="2:3">
      <c r="B3432" t="str">
        <v/>
      </c>
      <c r="C3432" t="str">
        <f t="shared" si="56"/>
        <v/>
      </c>
    </row>
    <row r="3433" spans="2:3">
      <c r="B3433" t="str">
        <v/>
      </c>
      <c r="C3433" t="str">
        <f t="shared" si="56"/>
        <v/>
      </c>
    </row>
    <row r="3434" spans="2:3">
      <c r="B3434" t="str">
        <v/>
      </c>
      <c r="C3434" t="str">
        <f t="shared" si="56"/>
        <v/>
      </c>
    </row>
    <row r="3435" spans="2:3">
      <c r="B3435" t="str">
        <v/>
      </c>
      <c r="C3435" t="str">
        <f t="shared" si="56"/>
        <v/>
      </c>
    </row>
    <row r="3436" spans="2:3">
      <c r="B3436" t="str">
        <v/>
      </c>
      <c r="C3436" t="str">
        <f t="shared" si="56"/>
        <v/>
      </c>
    </row>
    <row r="3437" spans="2:3">
      <c r="B3437" t="str">
        <v/>
      </c>
      <c r="C3437" t="str">
        <f t="shared" si="56"/>
        <v/>
      </c>
    </row>
    <row r="3438" spans="2:3">
      <c r="B3438" t="str">
        <v/>
      </c>
      <c r="C3438" t="str">
        <f t="shared" si="56"/>
        <v/>
      </c>
    </row>
    <row r="3439" spans="2:3">
      <c r="B3439" t="str">
        <v/>
      </c>
      <c r="C3439" t="str">
        <f t="shared" si="56"/>
        <v/>
      </c>
    </row>
    <row r="3440" spans="2:3">
      <c r="B3440" t="str">
        <v/>
      </c>
      <c r="C3440" t="str">
        <f t="shared" si="56"/>
        <v/>
      </c>
    </row>
    <row r="3441" spans="2:3">
      <c r="B3441" t="str">
        <v/>
      </c>
      <c r="C3441" t="str">
        <f t="shared" si="56"/>
        <v/>
      </c>
    </row>
    <row r="3442" spans="2:3">
      <c r="B3442" t="str">
        <v/>
      </c>
      <c r="C3442" t="str">
        <f t="shared" si="56"/>
        <v/>
      </c>
    </row>
    <row r="3443" spans="2:3">
      <c r="B3443" t="str">
        <v/>
      </c>
      <c r="C3443" t="str">
        <f t="shared" si="56"/>
        <v/>
      </c>
    </row>
    <row r="3444" spans="2:3">
      <c r="B3444" t="str">
        <v/>
      </c>
      <c r="C3444" t="str">
        <f t="shared" si="56"/>
        <v/>
      </c>
    </row>
    <row r="3445" spans="2:3">
      <c r="B3445" t="str">
        <v/>
      </c>
      <c r="C3445" t="str">
        <f t="shared" si="56"/>
        <v/>
      </c>
    </row>
    <row r="3446" spans="2:3">
      <c r="B3446" t="str">
        <v/>
      </c>
      <c r="C3446" t="str">
        <f t="shared" si="56"/>
        <v/>
      </c>
    </row>
    <row r="3447" spans="2:3">
      <c r="B3447" t="str">
        <v/>
      </c>
      <c r="C3447" t="str">
        <f t="shared" si="56"/>
        <v/>
      </c>
    </row>
    <row r="3448" spans="2:3">
      <c r="B3448" t="str">
        <v/>
      </c>
      <c r="C3448" t="str">
        <f t="shared" si="56"/>
        <v/>
      </c>
    </row>
    <row r="3449" spans="2:3">
      <c r="B3449" t="str">
        <v/>
      </c>
      <c r="C3449" t="str">
        <f t="shared" si="56"/>
        <v/>
      </c>
    </row>
    <row r="3450" spans="2:3">
      <c r="B3450" t="str">
        <v/>
      </c>
      <c r="C3450" t="str">
        <f t="shared" si="56"/>
        <v/>
      </c>
    </row>
    <row r="3451" spans="2:3">
      <c r="B3451" t="str">
        <v/>
      </c>
      <c r="C3451" t="str">
        <f t="shared" si="56"/>
        <v/>
      </c>
    </row>
    <row r="3452" spans="2:3">
      <c r="B3452" t="str">
        <v/>
      </c>
      <c r="C3452" t="str">
        <f t="shared" si="56"/>
        <v/>
      </c>
    </row>
    <row r="3453" spans="2:3">
      <c r="B3453" t="str">
        <v/>
      </c>
      <c r="C3453" t="str">
        <f t="shared" si="56"/>
        <v/>
      </c>
    </row>
    <row r="3454" spans="2:3">
      <c r="B3454" t="str">
        <v/>
      </c>
      <c r="C3454" t="str">
        <f t="shared" si="56"/>
        <v/>
      </c>
    </row>
    <row r="3455" spans="2:3">
      <c r="B3455" t="str">
        <v/>
      </c>
      <c r="C3455" t="str">
        <f t="shared" si="56"/>
        <v/>
      </c>
    </row>
    <row r="3456" spans="2:3">
      <c r="B3456" t="str">
        <v/>
      </c>
      <c r="C3456" t="str">
        <f t="shared" si="56"/>
        <v/>
      </c>
    </row>
    <row r="3457" spans="2:3">
      <c r="B3457" t="str">
        <v/>
      </c>
      <c r="C3457" t="str">
        <f t="shared" si="56"/>
        <v/>
      </c>
    </row>
    <row r="3458" spans="2:3">
      <c r="B3458" t="str">
        <v/>
      </c>
      <c r="C3458" t="str">
        <f t="shared" si="56"/>
        <v/>
      </c>
    </row>
    <row r="3459" spans="2:3">
      <c r="B3459" t="str">
        <v/>
      </c>
      <c r="C3459" t="str">
        <f t="shared" si="56"/>
        <v/>
      </c>
    </row>
    <row r="3460" spans="2:3">
      <c r="B3460" t="str">
        <v/>
      </c>
      <c r="C3460" t="str">
        <f t="shared" si="56"/>
        <v/>
      </c>
    </row>
    <row r="3461" spans="2:3">
      <c r="B3461" t="str">
        <v/>
      </c>
      <c r="C3461" t="str">
        <f t="shared" ref="C3461:C3524" si="57">IFERROR(B3461,"")</f>
        <v/>
      </c>
    </row>
    <row r="3462" spans="2:3">
      <c r="B3462" t="str">
        <v/>
      </c>
      <c r="C3462" t="str">
        <f t="shared" si="57"/>
        <v/>
      </c>
    </row>
    <row r="3463" spans="2:3">
      <c r="B3463" t="str">
        <v/>
      </c>
      <c r="C3463" t="str">
        <f t="shared" si="57"/>
        <v/>
      </c>
    </row>
    <row r="3464" spans="2:3">
      <c r="B3464" t="str">
        <v/>
      </c>
      <c r="C3464" t="str">
        <f t="shared" si="57"/>
        <v/>
      </c>
    </row>
    <row r="3465" spans="2:3">
      <c r="B3465" t="str">
        <v/>
      </c>
      <c r="C3465" t="str">
        <f t="shared" si="57"/>
        <v/>
      </c>
    </row>
    <row r="3466" spans="2:3">
      <c r="B3466" t="str">
        <v/>
      </c>
      <c r="C3466" t="str">
        <f t="shared" si="57"/>
        <v/>
      </c>
    </row>
    <row r="3467" spans="2:3">
      <c r="B3467" t="str">
        <v/>
      </c>
      <c r="C3467" t="str">
        <f t="shared" si="57"/>
        <v/>
      </c>
    </row>
    <row r="3468" spans="2:3">
      <c r="B3468" t="str">
        <v/>
      </c>
      <c r="C3468" t="str">
        <f t="shared" si="57"/>
        <v/>
      </c>
    </row>
    <row r="3469" spans="2:3">
      <c r="B3469" t="str">
        <v/>
      </c>
      <c r="C3469" t="str">
        <f t="shared" si="57"/>
        <v/>
      </c>
    </row>
    <row r="3470" spans="2:3">
      <c r="B3470" t="str">
        <v/>
      </c>
      <c r="C3470" t="str">
        <f t="shared" si="57"/>
        <v/>
      </c>
    </row>
    <row r="3471" spans="2:3">
      <c r="B3471" t="str">
        <v/>
      </c>
      <c r="C3471" t="str">
        <f t="shared" si="57"/>
        <v/>
      </c>
    </row>
    <row r="3472" spans="2:3">
      <c r="B3472" t="str">
        <v/>
      </c>
      <c r="C3472" t="str">
        <f t="shared" si="57"/>
        <v/>
      </c>
    </row>
    <row r="3473" spans="2:3">
      <c r="B3473" t="str">
        <v/>
      </c>
      <c r="C3473" t="str">
        <f t="shared" si="57"/>
        <v/>
      </c>
    </row>
    <row r="3474" spans="2:3">
      <c r="B3474" t="str">
        <v/>
      </c>
      <c r="C3474" t="str">
        <f t="shared" si="57"/>
        <v/>
      </c>
    </row>
    <row r="3475" spans="2:3">
      <c r="B3475" t="str">
        <v/>
      </c>
      <c r="C3475" t="str">
        <f t="shared" si="57"/>
        <v/>
      </c>
    </row>
    <row r="3476" spans="2:3">
      <c r="B3476" t="str">
        <v/>
      </c>
      <c r="C3476" t="str">
        <f t="shared" si="57"/>
        <v/>
      </c>
    </row>
    <row r="3477" spans="2:3">
      <c r="B3477" t="str">
        <v/>
      </c>
      <c r="C3477" t="str">
        <f t="shared" si="57"/>
        <v/>
      </c>
    </row>
    <row r="3478" spans="2:3">
      <c r="B3478" t="str">
        <v/>
      </c>
      <c r="C3478" t="str">
        <f t="shared" si="57"/>
        <v/>
      </c>
    </row>
    <row r="3479" spans="2:3">
      <c r="B3479" t="str">
        <v/>
      </c>
      <c r="C3479" t="str">
        <f t="shared" si="57"/>
        <v/>
      </c>
    </row>
    <row r="3480" spans="2:3">
      <c r="B3480" t="str">
        <v/>
      </c>
      <c r="C3480" t="str">
        <f t="shared" si="57"/>
        <v/>
      </c>
    </row>
    <row r="3481" spans="2:3">
      <c r="B3481" t="str">
        <v/>
      </c>
      <c r="C3481" t="str">
        <f t="shared" si="57"/>
        <v/>
      </c>
    </row>
    <row r="3482" spans="2:3">
      <c r="B3482" t="str">
        <v/>
      </c>
      <c r="C3482" t="str">
        <f t="shared" si="57"/>
        <v/>
      </c>
    </row>
    <row r="3483" spans="2:3">
      <c r="B3483" t="str">
        <v/>
      </c>
      <c r="C3483" t="str">
        <f t="shared" si="57"/>
        <v/>
      </c>
    </row>
    <row r="3484" spans="2:3">
      <c r="B3484" t="str">
        <v/>
      </c>
      <c r="C3484" t="str">
        <f t="shared" si="57"/>
        <v/>
      </c>
    </row>
    <row r="3485" spans="2:3">
      <c r="B3485" t="str">
        <v/>
      </c>
      <c r="C3485" t="str">
        <f t="shared" si="57"/>
        <v/>
      </c>
    </row>
    <row r="3486" spans="2:3">
      <c r="B3486" t="str">
        <v/>
      </c>
      <c r="C3486" t="str">
        <f t="shared" si="57"/>
        <v/>
      </c>
    </row>
    <row r="3487" spans="2:3">
      <c r="B3487" t="str">
        <v/>
      </c>
      <c r="C3487" t="str">
        <f t="shared" si="57"/>
        <v/>
      </c>
    </row>
    <row r="3488" spans="2:3">
      <c r="B3488" t="str">
        <v/>
      </c>
      <c r="C3488" t="str">
        <f t="shared" si="57"/>
        <v/>
      </c>
    </row>
    <row r="3489" spans="2:3">
      <c r="B3489" t="str">
        <v/>
      </c>
      <c r="C3489" t="str">
        <f t="shared" si="57"/>
        <v/>
      </c>
    </row>
    <row r="3490" spans="2:3">
      <c r="B3490" t="str">
        <v/>
      </c>
      <c r="C3490" t="str">
        <f t="shared" si="57"/>
        <v/>
      </c>
    </row>
    <row r="3491" spans="2:3">
      <c r="B3491" t="str">
        <v/>
      </c>
      <c r="C3491" t="str">
        <f t="shared" si="57"/>
        <v/>
      </c>
    </row>
    <row r="3492" spans="2:3">
      <c r="B3492" t="str">
        <v/>
      </c>
      <c r="C3492" t="str">
        <f t="shared" si="57"/>
        <v/>
      </c>
    </row>
    <row r="3493" spans="2:3">
      <c r="B3493" t="str">
        <v/>
      </c>
      <c r="C3493" t="str">
        <f t="shared" si="57"/>
        <v/>
      </c>
    </row>
    <row r="3494" spans="2:3">
      <c r="B3494" t="str">
        <v/>
      </c>
      <c r="C3494" t="str">
        <f t="shared" si="57"/>
        <v/>
      </c>
    </row>
    <row r="3495" spans="2:3">
      <c r="B3495" t="str">
        <v/>
      </c>
      <c r="C3495" t="str">
        <f t="shared" si="57"/>
        <v/>
      </c>
    </row>
    <row r="3496" spans="2:3">
      <c r="B3496" t="str">
        <v/>
      </c>
      <c r="C3496" t="str">
        <f t="shared" si="57"/>
        <v/>
      </c>
    </row>
    <row r="3497" spans="2:3">
      <c r="B3497" t="str">
        <v/>
      </c>
      <c r="C3497" t="str">
        <f t="shared" si="57"/>
        <v/>
      </c>
    </row>
    <row r="3498" spans="2:3">
      <c r="B3498" t="str">
        <v/>
      </c>
      <c r="C3498" t="str">
        <f t="shared" si="57"/>
        <v/>
      </c>
    </row>
    <row r="3499" spans="2:3">
      <c r="B3499" t="str">
        <v/>
      </c>
      <c r="C3499" t="str">
        <f t="shared" si="57"/>
        <v/>
      </c>
    </row>
    <row r="3500" spans="2:3">
      <c r="B3500" t="str">
        <v/>
      </c>
      <c r="C3500" t="str">
        <f t="shared" si="57"/>
        <v/>
      </c>
    </row>
    <row r="3501" spans="2:3">
      <c r="B3501" t="str">
        <v/>
      </c>
      <c r="C3501" t="str">
        <f t="shared" si="57"/>
        <v/>
      </c>
    </row>
    <row r="3502" spans="2:3">
      <c r="B3502" t="str">
        <v/>
      </c>
      <c r="C3502" t="str">
        <f t="shared" si="57"/>
        <v/>
      </c>
    </row>
    <row r="3503" spans="2:3">
      <c r="B3503" t="str">
        <v/>
      </c>
      <c r="C3503" t="str">
        <f t="shared" si="57"/>
        <v/>
      </c>
    </row>
    <row r="3504" spans="2:3">
      <c r="B3504" t="str">
        <v/>
      </c>
      <c r="C3504" t="str">
        <f t="shared" si="57"/>
        <v/>
      </c>
    </row>
    <row r="3505" spans="2:3">
      <c r="B3505" t="str">
        <v/>
      </c>
      <c r="C3505" t="str">
        <f t="shared" si="57"/>
        <v/>
      </c>
    </row>
    <row r="3506" spans="2:3">
      <c r="B3506" t="str">
        <v>WSLRW-G4F-NH3-100-01|2|2\WSLRW-G4</v>
      </c>
      <c r="C3506" t="str">
        <f t="shared" si="57"/>
        <v>WSLRW-G4F-NH3-100-01|2|2\WSLRW-G4</v>
      </c>
    </row>
    <row r="3507" spans="2:3">
      <c r="B3507" t="str">
        <v/>
      </c>
      <c r="C3507" t="str">
        <f t="shared" si="57"/>
        <v/>
      </c>
    </row>
    <row r="3508" spans="2:3">
      <c r="B3508" t="str">
        <v/>
      </c>
      <c r="C3508" t="str">
        <f t="shared" si="57"/>
        <v/>
      </c>
    </row>
    <row r="3509" spans="2:3">
      <c r="B3509" t="str">
        <v/>
      </c>
      <c r="C3509" t="str">
        <f t="shared" si="57"/>
        <v/>
      </c>
    </row>
    <row r="3510" spans="2:3">
      <c r="B3510" t="str">
        <v/>
      </c>
      <c r="C3510" t="str">
        <f t="shared" si="57"/>
        <v/>
      </c>
    </row>
    <row r="3511" spans="2:3">
      <c r="B3511" t="str">
        <v/>
      </c>
      <c r="C3511" t="str">
        <f t="shared" si="57"/>
        <v/>
      </c>
    </row>
    <row r="3512" spans="2:3">
      <c r="B3512" t="str">
        <v/>
      </c>
      <c r="C3512" t="str">
        <f t="shared" si="57"/>
        <v/>
      </c>
    </row>
    <row r="3513" spans="2:3">
      <c r="B3513" t="str">
        <v/>
      </c>
      <c r="C3513" t="str">
        <f t="shared" si="57"/>
        <v/>
      </c>
    </row>
    <row r="3514" spans="2:3">
      <c r="B3514" t="str">
        <v/>
      </c>
      <c r="C3514" t="str">
        <f t="shared" si="57"/>
        <v/>
      </c>
    </row>
    <row r="3515" spans="2:3">
      <c r="B3515" t="str">
        <v>WSLRW-G4F-NH3-100-01|2|3\WSLRW-G4</v>
      </c>
      <c r="C3515" t="str">
        <f t="shared" si="57"/>
        <v>WSLRW-G4F-NH3-100-01|2|3\WSLRW-G4</v>
      </c>
    </row>
    <row r="3516" spans="2:3">
      <c r="B3516" t="str">
        <v>WSLRW-G4F-NH3-100-01|2|4\WSLRW-G4</v>
      </c>
      <c r="C3516" t="str">
        <f t="shared" si="57"/>
        <v>WSLRW-G4F-NH3-100-01|2|4\WSLRW-G4</v>
      </c>
    </row>
    <row r="3517" spans="2:3">
      <c r="B3517" t="str">
        <v/>
      </c>
      <c r="C3517" t="str">
        <f t="shared" si="57"/>
        <v/>
      </c>
    </row>
    <row r="3518" spans="2:3">
      <c r="B3518" t="str">
        <v/>
      </c>
      <c r="C3518" t="str">
        <f t="shared" si="57"/>
        <v/>
      </c>
    </row>
    <row r="3519" spans="2:3">
      <c r="B3519" t="str">
        <v/>
      </c>
      <c r="C3519" t="str">
        <f t="shared" si="57"/>
        <v/>
      </c>
    </row>
    <row r="3520" spans="2:3">
      <c r="B3520" t="str">
        <v/>
      </c>
      <c r="C3520" t="str">
        <f t="shared" si="57"/>
        <v/>
      </c>
    </row>
    <row r="3521" spans="2:3">
      <c r="B3521" t="str">
        <v>WSLRW-G4F-NH3-100-01|2|5\WSLRW-G4</v>
      </c>
      <c r="C3521" t="str">
        <f t="shared" si="57"/>
        <v>WSLRW-G4F-NH3-100-01|2|5\WSLRW-G4</v>
      </c>
    </row>
    <row r="3522" spans="2:3">
      <c r="B3522" t="str">
        <v/>
      </c>
      <c r="C3522" t="str">
        <f t="shared" si="57"/>
        <v/>
      </c>
    </row>
    <row r="3523" spans="2:3">
      <c r="B3523" t="str">
        <v/>
      </c>
      <c r="C3523" t="str">
        <f t="shared" si="57"/>
        <v/>
      </c>
    </row>
    <row r="3524" spans="2:3">
      <c r="B3524" t="str">
        <v/>
      </c>
      <c r="C3524" t="str">
        <f t="shared" si="57"/>
        <v/>
      </c>
    </row>
    <row r="3525" spans="2:3">
      <c r="B3525" t="str">
        <v>WSLRW-PPS-G70-03|2|2\WSLRW-PPS</v>
      </c>
      <c r="C3525" t="str">
        <f t="shared" ref="C3525:C3588" si="58">IFERROR(B3525,"")</f>
        <v>WSLRW-PPS-G70-03|2|2\WSLRW-PPS</v>
      </c>
    </row>
    <row r="3526" spans="2:3">
      <c r="B3526" t="str">
        <v/>
      </c>
      <c r="C3526" t="str">
        <f t="shared" si="58"/>
        <v/>
      </c>
    </row>
    <row r="3527" spans="2:3">
      <c r="B3527" t="str">
        <v>WSLRW-G4F-NH3-100-01|2|6\WSLRW-G4</v>
      </c>
      <c r="C3527" t="str">
        <f t="shared" si="58"/>
        <v>WSLRW-G4F-NH3-100-01|2|6\WSLRW-G4</v>
      </c>
    </row>
    <row r="3528" spans="2:3">
      <c r="B3528" t="str">
        <v/>
      </c>
      <c r="C3528" t="str">
        <f t="shared" si="58"/>
        <v/>
      </c>
    </row>
    <row r="3529" spans="2:3">
      <c r="B3529" t="str">
        <v/>
      </c>
      <c r="C3529" t="str">
        <f t="shared" si="58"/>
        <v/>
      </c>
    </row>
    <row r="3530" spans="2:3">
      <c r="B3530" t="str">
        <v/>
      </c>
      <c r="C3530" t="str">
        <f t="shared" si="58"/>
        <v/>
      </c>
    </row>
    <row r="3531" spans="2:3">
      <c r="B3531" t="str">
        <v/>
      </c>
      <c r="C3531" t="str">
        <f t="shared" si="58"/>
        <v/>
      </c>
    </row>
    <row r="3532" spans="2:3">
      <c r="B3532" t="str">
        <v/>
      </c>
      <c r="C3532" t="str">
        <f t="shared" si="58"/>
        <v/>
      </c>
    </row>
    <row r="3533" spans="2:3">
      <c r="B3533" t="str">
        <v/>
      </c>
      <c r="C3533" t="str">
        <f t="shared" si="58"/>
        <v/>
      </c>
    </row>
    <row r="3534" spans="2:3">
      <c r="B3534" t="str">
        <v/>
      </c>
      <c r="C3534" t="str">
        <f t="shared" si="58"/>
        <v/>
      </c>
    </row>
    <row r="3535" spans="2:3">
      <c r="B3535" t="str">
        <v/>
      </c>
      <c r="C3535" t="str">
        <f t="shared" si="58"/>
        <v/>
      </c>
    </row>
    <row r="3536" spans="2:3">
      <c r="B3536" t="str">
        <v/>
      </c>
      <c r="C3536" t="str">
        <f t="shared" si="58"/>
        <v/>
      </c>
    </row>
    <row r="3537" spans="2:3">
      <c r="B3537" t="str">
        <v/>
      </c>
      <c r="C3537" t="str">
        <f t="shared" si="58"/>
        <v/>
      </c>
    </row>
    <row r="3538" spans="2:3">
      <c r="B3538" t="str">
        <v/>
      </c>
      <c r="C3538" t="str">
        <f t="shared" si="58"/>
        <v/>
      </c>
    </row>
    <row r="3539" spans="2:3">
      <c r="B3539" t="str">
        <v/>
      </c>
      <c r="C3539" t="str">
        <f t="shared" si="58"/>
        <v/>
      </c>
    </row>
    <row r="3540" spans="2:3">
      <c r="B3540" t="str">
        <v/>
      </c>
      <c r="C3540" t="str">
        <f t="shared" si="58"/>
        <v/>
      </c>
    </row>
    <row r="3541" spans="2:3">
      <c r="B3541" t="str">
        <v/>
      </c>
      <c r="C3541" t="str">
        <f t="shared" si="58"/>
        <v/>
      </c>
    </row>
    <row r="3542" spans="2:3">
      <c r="B3542" t="str">
        <v/>
      </c>
      <c r="C3542" t="str">
        <f t="shared" si="58"/>
        <v/>
      </c>
    </row>
    <row r="3543" spans="2:3">
      <c r="B3543" t="str">
        <v/>
      </c>
      <c r="C3543" t="str">
        <f t="shared" si="58"/>
        <v/>
      </c>
    </row>
    <row r="3544" spans="2:3">
      <c r="B3544" t="str">
        <v/>
      </c>
      <c r="C3544" t="str">
        <f t="shared" si="58"/>
        <v/>
      </c>
    </row>
    <row r="3545" spans="2:3">
      <c r="B3545" t="str">
        <v/>
      </c>
      <c r="C3545" t="str">
        <f t="shared" si="58"/>
        <v/>
      </c>
    </row>
    <row r="3546" spans="2:3">
      <c r="B3546" t="str">
        <v/>
      </c>
      <c r="C3546" t="str">
        <f t="shared" si="58"/>
        <v/>
      </c>
    </row>
    <row r="3547" spans="2:3">
      <c r="B3547" t="str">
        <v/>
      </c>
      <c r="C3547" t="str">
        <f t="shared" si="58"/>
        <v/>
      </c>
    </row>
    <row r="3548" spans="2:3">
      <c r="B3548" t="str">
        <v/>
      </c>
      <c r="C3548" t="str">
        <f t="shared" si="58"/>
        <v/>
      </c>
    </row>
    <row r="3549" spans="2:3">
      <c r="B3549" t="str">
        <v/>
      </c>
      <c r="C3549" t="str">
        <f t="shared" si="58"/>
        <v/>
      </c>
    </row>
    <row r="3550" spans="2:3">
      <c r="B3550" t="str">
        <v/>
      </c>
      <c r="C3550" t="str">
        <f t="shared" si="58"/>
        <v/>
      </c>
    </row>
    <row r="3551" spans="2:3">
      <c r="B3551" t="str">
        <v/>
      </c>
      <c r="C3551" t="str">
        <f t="shared" si="58"/>
        <v/>
      </c>
    </row>
    <row r="3552" spans="2:3">
      <c r="B3552" t="str">
        <v>WSLRW-G4F-NH3-100-01|2|7\WSLRW-G4</v>
      </c>
      <c r="C3552" t="str">
        <f t="shared" si="58"/>
        <v>WSLRW-G4F-NH3-100-01|2|7\WSLRW-G4</v>
      </c>
    </row>
    <row r="3553" spans="2:3">
      <c r="B3553" t="str">
        <v/>
      </c>
      <c r="C3553" t="str">
        <f t="shared" si="58"/>
        <v/>
      </c>
    </row>
    <row r="3554" spans="2:3">
      <c r="B3554" t="str">
        <v/>
      </c>
      <c r="C3554" t="str">
        <f t="shared" si="58"/>
        <v/>
      </c>
    </row>
    <row r="3555" spans="2:3">
      <c r="B3555" t="str">
        <v/>
      </c>
      <c r="C3555" t="str">
        <f t="shared" si="58"/>
        <v/>
      </c>
    </row>
    <row r="3556" spans="2:3">
      <c r="B3556" t="str">
        <v/>
      </c>
      <c r="C3556" t="str">
        <f t="shared" si="58"/>
        <v/>
      </c>
    </row>
    <row r="3557" spans="2:3">
      <c r="B3557" t="str">
        <v/>
      </c>
      <c r="C3557" t="str">
        <f t="shared" si="58"/>
        <v/>
      </c>
    </row>
    <row r="3558" spans="2:3">
      <c r="B3558" t="str">
        <v>WSLRW-PPS-G250-03|2|3\WSLRW-PPS</v>
      </c>
      <c r="C3558" t="str">
        <f t="shared" si="58"/>
        <v>WSLRW-PPS-G250-03|2|3\WSLRW-PPS</v>
      </c>
    </row>
    <row r="3559" spans="2:3">
      <c r="B3559" t="str">
        <v/>
      </c>
      <c r="C3559" t="str">
        <f t="shared" si="58"/>
        <v/>
      </c>
    </row>
    <row r="3560" spans="2:3">
      <c r="B3560" t="str">
        <v/>
      </c>
      <c r="C3560" t="str">
        <f t="shared" si="58"/>
        <v/>
      </c>
    </row>
    <row r="3561" spans="2:3">
      <c r="B3561" t="str">
        <v/>
      </c>
      <c r="C3561" t="str">
        <f t="shared" si="58"/>
        <v/>
      </c>
    </row>
    <row r="3562" spans="2:3">
      <c r="B3562" t="str">
        <v/>
      </c>
      <c r="C3562" t="str">
        <f t="shared" si="58"/>
        <v/>
      </c>
    </row>
    <row r="3563" spans="2:3">
      <c r="B3563" t="str">
        <v/>
      </c>
      <c r="C3563" t="str">
        <f t="shared" si="58"/>
        <v/>
      </c>
    </row>
    <row r="3564" spans="2:3">
      <c r="B3564" t="str">
        <v/>
      </c>
      <c r="C3564" t="str">
        <f t="shared" si="58"/>
        <v/>
      </c>
    </row>
    <row r="3565" spans="2:3">
      <c r="B3565" t="str">
        <v/>
      </c>
      <c r="C3565" t="str">
        <f t="shared" si="58"/>
        <v/>
      </c>
    </row>
    <row r="3566" spans="2:3">
      <c r="B3566" t="str">
        <v/>
      </c>
      <c r="C3566" t="str">
        <f t="shared" si="58"/>
        <v/>
      </c>
    </row>
    <row r="3567" spans="2:3">
      <c r="B3567" t="str">
        <v>WSLRWEX-PPS-SAMPLE|3|4\WSLRW-EXPPS</v>
      </c>
      <c r="C3567" t="str">
        <f t="shared" si="58"/>
        <v>WSLRWEX-PPS-SAMPLE|3|4\WSLRW-EXPPS</v>
      </c>
    </row>
    <row r="3568" spans="2:3">
      <c r="B3568" t="str">
        <v/>
      </c>
      <c r="C3568" t="str">
        <f t="shared" si="58"/>
        <v/>
      </c>
    </row>
    <row r="3569" spans="2:3">
      <c r="B3569" t="str">
        <v/>
      </c>
      <c r="C3569" t="str">
        <f t="shared" si="58"/>
        <v/>
      </c>
    </row>
    <row r="3570" spans="2:3">
      <c r="B3570" t="str">
        <v/>
      </c>
      <c r="C3570" t="str">
        <f t="shared" si="58"/>
        <v/>
      </c>
    </row>
    <row r="3571" spans="2:3">
      <c r="B3571" t="str">
        <v/>
      </c>
      <c r="C3571" t="str">
        <f t="shared" si="58"/>
        <v/>
      </c>
    </row>
    <row r="3572" spans="2:3">
      <c r="B3572" t="str">
        <v/>
      </c>
      <c r="C3572" t="str">
        <f t="shared" si="58"/>
        <v/>
      </c>
    </row>
    <row r="3573" spans="2:3">
      <c r="B3573" t="str">
        <v/>
      </c>
      <c r="C3573" t="str">
        <f t="shared" si="58"/>
        <v/>
      </c>
    </row>
    <row r="3574" spans="2:3">
      <c r="B3574" t="str">
        <v/>
      </c>
      <c r="C3574" t="str">
        <f t="shared" si="58"/>
        <v/>
      </c>
    </row>
    <row r="3575" spans="2:3">
      <c r="B3575" t="str">
        <v/>
      </c>
      <c r="C3575" t="str">
        <f t="shared" si="58"/>
        <v/>
      </c>
    </row>
    <row r="3576" spans="2:3">
      <c r="B3576" t="str">
        <v/>
      </c>
      <c r="C3576" t="str">
        <f t="shared" si="58"/>
        <v/>
      </c>
    </row>
    <row r="3577" spans="2:3">
      <c r="B3577" t="str">
        <v/>
      </c>
      <c r="C3577" t="str">
        <f t="shared" si="58"/>
        <v/>
      </c>
    </row>
    <row r="3578" spans="2:3">
      <c r="B3578" t="str">
        <v/>
      </c>
      <c r="C3578" t="str">
        <f t="shared" si="58"/>
        <v/>
      </c>
    </row>
    <row r="3579" spans="2:3">
      <c r="B3579" t="str">
        <v/>
      </c>
      <c r="C3579" t="str">
        <f t="shared" si="58"/>
        <v/>
      </c>
    </row>
    <row r="3580" spans="2:3">
      <c r="B3580" t="str">
        <v/>
      </c>
      <c r="C3580" t="str">
        <f t="shared" si="58"/>
        <v/>
      </c>
    </row>
    <row r="3581" spans="2:3">
      <c r="B3581" t="str">
        <v/>
      </c>
      <c r="C3581" t="str">
        <f t="shared" si="58"/>
        <v/>
      </c>
    </row>
    <row r="3582" spans="2:3">
      <c r="B3582" t="str">
        <v/>
      </c>
      <c r="C3582" t="str">
        <f t="shared" si="58"/>
        <v/>
      </c>
    </row>
    <row r="3583" spans="2:3">
      <c r="B3583" t="str">
        <v/>
      </c>
      <c r="C3583" t="str">
        <f t="shared" si="58"/>
        <v/>
      </c>
    </row>
    <row r="3584" spans="2:3">
      <c r="B3584" t="str">
        <v/>
      </c>
      <c r="C3584" t="str">
        <f t="shared" si="58"/>
        <v/>
      </c>
    </row>
    <row r="3585" spans="2:3">
      <c r="B3585" t="str">
        <v/>
      </c>
      <c r="C3585" t="str">
        <f t="shared" si="58"/>
        <v/>
      </c>
    </row>
    <row r="3586" spans="2:3">
      <c r="B3586" t="str">
        <v/>
      </c>
      <c r="C3586" t="str">
        <f t="shared" si="58"/>
        <v/>
      </c>
    </row>
    <row r="3587" spans="2:3">
      <c r="B3587" t="str">
        <v/>
      </c>
      <c r="C3587" t="str">
        <f t="shared" si="58"/>
        <v/>
      </c>
    </row>
    <row r="3588" spans="2:3">
      <c r="B3588" t="str">
        <v>WSLRW-G4F-NH3-100-01|2|8\WSLRW-G4</v>
      </c>
      <c r="C3588" t="str">
        <f t="shared" si="58"/>
        <v>WSLRW-G4F-NH3-100-01|2|8\WSLRW-G4</v>
      </c>
    </row>
    <row r="3589" spans="2:3">
      <c r="B3589" t="str">
        <v/>
      </c>
      <c r="C3589" t="str">
        <f t="shared" ref="C3589:C3652" si="59">IFERROR(B3589,"")</f>
        <v/>
      </c>
    </row>
    <row r="3590" spans="2:3">
      <c r="B3590" t="str">
        <v/>
      </c>
      <c r="C3590" t="str">
        <f t="shared" si="59"/>
        <v/>
      </c>
    </row>
    <row r="3591" spans="2:3">
      <c r="B3591" t="str">
        <v/>
      </c>
      <c r="C3591" t="str">
        <f t="shared" si="59"/>
        <v/>
      </c>
    </row>
    <row r="3592" spans="2:3">
      <c r="B3592" t="str">
        <v/>
      </c>
      <c r="C3592" t="str">
        <f t="shared" si="59"/>
        <v/>
      </c>
    </row>
    <row r="3593" spans="2:3">
      <c r="B3593" t="str">
        <v/>
      </c>
      <c r="C3593" t="str">
        <f t="shared" si="59"/>
        <v/>
      </c>
    </row>
    <row r="3594" spans="2:3">
      <c r="B3594" t="str">
        <v/>
      </c>
      <c r="C3594" t="str">
        <f t="shared" si="59"/>
        <v/>
      </c>
    </row>
    <row r="3595" spans="2:3">
      <c r="B3595" t="str">
        <v/>
      </c>
      <c r="C3595" t="str">
        <f t="shared" si="59"/>
        <v/>
      </c>
    </row>
    <row r="3596" spans="2:3">
      <c r="B3596" t="str">
        <v/>
      </c>
      <c r="C3596" t="str">
        <f t="shared" si="59"/>
        <v/>
      </c>
    </row>
    <row r="3597" spans="2:3">
      <c r="B3597" t="str">
        <v/>
      </c>
      <c r="C3597" t="str">
        <f t="shared" si="59"/>
        <v/>
      </c>
    </row>
    <row r="3598" spans="2:3">
      <c r="B3598" t="str">
        <v/>
      </c>
      <c r="C3598" t="str">
        <f t="shared" si="59"/>
        <v/>
      </c>
    </row>
    <row r="3599" spans="2:3">
      <c r="B3599" t="str">
        <v/>
      </c>
      <c r="C3599" t="str">
        <f t="shared" si="59"/>
        <v/>
      </c>
    </row>
    <row r="3600" spans="2:3">
      <c r="B3600" t="str">
        <v/>
      </c>
      <c r="C3600" t="str">
        <f t="shared" si="59"/>
        <v/>
      </c>
    </row>
    <row r="3601" spans="2:3">
      <c r="B3601" t="str">
        <v/>
      </c>
      <c r="C3601" t="str">
        <f t="shared" si="59"/>
        <v/>
      </c>
    </row>
    <row r="3602" spans="2:3">
      <c r="B3602" t="str">
        <v/>
      </c>
      <c r="C3602" t="str">
        <f t="shared" si="59"/>
        <v/>
      </c>
    </row>
    <row r="3603" spans="2:3">
      <c r="B3603" t="str">
        <v/>
      </c>
      <c r="C3603" t="str">
        <f t="shared" si="59"/>
        <v/>
      </c>
    </row>
    <row r="3604" spans="2:3">
      <c r="B3604" t="str">
        <v/>
      </c>
      <c r="C3604" t="str">
        <f t="shared" si="59"/>
        <v/>
      </c>
    </row>
    <row r="3605" spans="2:3">
      <c r="B3605" t="str">
        <v/>
      </c>
      <c r="C3605" t="str">
        <f t="shared" si="59"/>
        <v/>
      </c>
    </row>
    <row r="3606" spans="2:3">
      <c r="B3606" t="str">
        <v/>
      </c>
      <c r="C3606" t="str">
        <f t="shared" si="59"/>
        <v/>
      </c>
    </row>
    <row r="3607" spans="2:3">
      <c r="B3607" t="str">
        <v/>
      </c>
      <c r="C3607" t="str">
        <f t="shared" si="59"/>
        <v/>
      </c>
    </row>
    <row r="3608" spans="2:3">
      <c r="B3608" t="str">
        <v/>
      </c>
      <c r="C3608" t="str">
        <f t="shared" si="59"/>
        <v/>
      </c>
    </row>
    <row r="3609" spans="2:3">
      <c r="B3609" t="str">
        <v/>
      </c>
      <c r="C3609" t="str">
        <f t="shared" si="59"/>
        <v/>
      </c>
    </row>
    <row r="3610" spans="2:3">
      <c r="B3610" t="str">
        <v/>
      </c>
      <c r="C3610" t="str">
        <f t="shared" si="59"/>
        <v/>
      </c>
    </row>
    <row r="3611" spans="2:3">
      <c r="B3611" t="str">
        <v/>
      </c>
      <c r="C3611" t="str">
        <f t="shared" si="59"/>
        <v/>
      </c>
    </row>
    <row r="3612" spans="2:3">
      <c r="B3612" t="str">
        <v/>
      </c>
      <c r="C3612" t="str">
        <f t="shared" si="59"/>
        <v/>
      </c>
    </row>
    <row r="3613" spans="2:3">
      <c r="B3613" t="str">
        <v/>
      </c>
      <c r="C3613" t="str">
        <f t="shared" si="59"/>
        <v/>
      </c>
    </row>
    <row r="3614" spans="2:3">
      <c r="B3614" t="str">
        <v/>
      </c>
      <c r="C3614" t="str">
        <f t="shared" si="59"/>
        <v/>
      </c>
    </row>
    <row r="3615" spans="2:3">
      <c r="B3615" t="str">
        <v/>
      </c>
      <c r="C3615" t="str">
        <f t="shared" si="59"/>
        <v/>
      </c>
    </row>
    <row r="3616" spans="2:3">
      <c r="B3616" t="str">
        <v/>
      </c>
      <c r="C3616" t="str">
        <f t="shared" si="59"/>
        <v/>
      </c>
    </row>
    <row r="3617" spans="2:3">
      <c r="B3617" t="str">
        <v/>
      </c>
      <c r="C3617" t="str">
        <f t="shared" si="59"/>
        <v/>
      </c>
    </row>
    <row r="3618" spans="2:3">
      <c r="B3618" t="str">
        <v/>
      </c>
      <c r="C3618" t="str">
        <f t="shared" si="59"/>
        <v/>
      </c>
    </row>
    <row r="3619" spans="2:3">
      <c r="B3619" t="str">
        <v/>
      </c>
      <c r="C3619" t="str">
        <f t="shared" si="59"/>
        <v/>
      </c>
    </row>
    <row r="3620" spans="2:3">
      <c r="B3620" t="str">
        <v/>
      </c>
      <c r="C3620" t="str">
        <f t="shared" si="59"/>
        <v/>
      </c>
    </row>
    <row r="3621" spans="2:3">
      <c r="B3621" t="str">
        <v/>
      </c>
      <c r="C3621" t="str">
        <f t="shared" si="59"/>
        <v/>
      </c>
    </row>
    <row r="3622" spans="2:3">
      <c r="B3622" t="str">
        <v/>
      </c>
      <c r="C3622" t="str">
        <f t="shared" si="59"/>
        <v/>
      </c>
    </row>
    <row r="3623" spans="2:3">
      <c r="B3623" t="str">
        <v/>
      </c>
      <c r="C3623" t="str">
        <f t="shared" si="59"/>
        <v/>
      </c>
    </row>
    <row r="3624" spans="2:3">
      <c r="B3624" t="str">
        <v/>
      </c>
      <c r="C3624" t="str">
        <f t="shared" si="59"/>
        <v/>
      </c>
    </row>
    <row r="3625" spans="2:3">
      <c r="B3625" t="str">
        <v/>
      </c>
      <c r="C3625" t="str">
        <f t="shared" si="59"/>
        <v/>
      </c>
    </row>
    <row r="3626" spans="2:3">
      <c r="B3626" t="str">
        <v/>
      </c>
      <c r="C3626" t="str">
        <f t="shared" si="59"/>
        <v/>
      </c>
    </row>
    <row r="3627" spans="2:3">
      <c r="B3627" t="str">
        <v/>
      </c>
      <c r="C3627" t="str">
        <f t="shared" si="59"/>
        <v/>
      </c>
    </row>
    <row r="3628" spans="2:3">
      <c r="B3628" t="str">
        <v/>
      </c>
      <c r="C3628" t="str">
        <f t="shared" si="59"/>
        <v/>
      </c>
    </row>
    <row r="3629" spans="2:3">
      <c r="B3629" t="str">
        <v/>
      </c>
      <c r="C3629" t="str">
        <f t="shared" si="59"/>
        <v/>
      </c>
    </row>
    <row r="3630" spans="2:3">
      <c r="B3630" t="str">
        <v/>
      </c>
      <c r="C3630" t="str">
        <f t="shared" si="59"/>
        <v/>
      </c>
    </row>
    <row r="3631" spans="2:3">
      <c r="B3631" t="str">
        <v>WSSFCEX-PPS-G20-01|3|6\WSSFC-EXPPS</v>
      </c>
      <c r="C3631" t="str">
        <f t="shared" si="59"/>
        <v>WSSFCEX-PPS-G20-01|3|6\WSSFC-EXPPS</v>
      </c>
    </row>
    <row r="3632" spans="2:3">
      <c r="B3632" t="str">
        <v/>
      </c>
      <c r="C3632" t="str">
        <f t="shared" si="59"/>
        <v/>
      </c>
    </row>
    <row r="3633" spans="2:3">
      <c r="B3633" t="str">
        <v/>
      </c>
      <c r="C3633" t="str">
        <f t="shared" si="59"/>
        <v/>
      </c>
    </row>
    <row r="3634" spans="2:3">
      <c r="B3634" t="str">
        <v/>
      </c>
      <c r="C3634" t="str">
        <f t="shared" si="59"/>
        <v/>
      </c>
    </row>
    <row r="3635" spans="2:3">
      <c r="B3635" t="str">
        <v/>
      </c>
      <c r="C3635" t="str">
        <f t="shared" si="59"/>
        <v/>
      </c>
    </row>
    <row r="3636" spans="2:3">
      <c r="B3636" t="str">
        <v/>
      </c>
      <c r="C3636" t="str">
        <f t="shared" si="59"/>
        <v/>
      </c>
    </row>
    <row r="3637" spans="2:3">
      <c r="B3637" t="str">
        <v/>
      </c>
      <c r="C3637" t="str">
        <f t="shared" si="59"/>
        <v/>
      </c>
    </row>
    <row r="3638" spans="2:3">
      <c r="B3638" t="str">
        <v/>
      </c>
      <c r="C3638" t="str">
        <f t="shared" si="59"/>
        <v/>
      </c>
    </row>
    <row r="3639" spans="2:3">
      <c r="B3639" t="str">
        <v/>
      </c>
      <c r="C3639" t="str">
        <f t="shared" si="59"/>
        <v/>
      </c>
    </row>
    <row r="3640" spans="2:3">
      <c r="B3640" t="str">
        <v/>
      </c>
      <c r="C3640" t="str">
        <f t="shared" si="59"/>
        <v/>
      </c>
    </row>
    <row r="3641" spans="2:3">
      <c r="B3641" t="str">
        <v/>
      </c>
      <c r="C3641" t="str">
        <f t="shared" si="59"/>
        <v/>
      </c>
    </row>
    <row r="3642" spans="2:3">
      <c r="B3642" t="str">
        <v/>
      </c>
      <c r="C3642" t="str">
        <f t="shared" si="59"/>
        <v/>
      </c>
    </row>
    <row r="3643" spans="2:3">
      <c r="B3643" t="str">
        <v/>
      </c>
      <c r="C3643" t="str">
        <f t="shared" si="59"/>
        <v/>
      </c>
    </row>
    <row r="3644" spans="2:3">
      <c r="B3644" t="str">
        <v/>
      </c>
      <c r="C3644" t="str">
        <f t="shared" si="59"/>
        <v/>
      </c>
    </row>
    <row r="3645" spans="2:3">
      <c r="B3645" t="str">
        <v/>
      </c>
      <c r="C3645" t="str">
        <f t="shared" si="59"/>
        <v/>
      </c>
    </row>
    <row r="3646" spans="2:3">
      <c r="B3646" t="str">
        <v/>
      </c>
      <c r="C3646" t="str">
        <f t="shared" si="59"/>
        <v/>
      </c>
    </row>
    <row r="3647" spans="2:3">
      <c r="B3647" t="str">
        <v/>
      </c>
      <c r="C3647" t="str">
        <f t="shared" si="59"/>
        <v/>
      </c>
    </row>
    <row r="3648" spans="2:3">
      <c r="B3648" t="str">
        <v/>
      </c>
      <c r="C3648" t="str">
        <f t="shared" si="59"/>
        <v/>
      </c>
    </row>
    <row r="3649" spans="2:3">
      <c r="B3649" t="str">
        <v/>
      </c>
      <c r="C3649" t="str">
        <f t="shared" si="59"/>
        <v/>
      </c>
    </row>
    <row r="3650" spans="2:3">
      <c r="B3650" t="str">
        <v/>
      </c>
      <c r="C3650" t="str">
        <f t="shared" si="59"/>
        <v/>
      </c>
    </row>
    <row r="3651" spans="2:3">
      <c r="B3651" t="str">
        <v/>
      </c>
      <c r="C3651" t="str">
        <f t="shared" si="59"/>
        <v/>
      </c>
    </row>
    <row r="3652" spans="2:3">
      <c r="B3652" t="str">
        <v/>
      </c>
      <c r="C3652" t="str">
        <f t="shared" si="59"/>
        <v/>
      </c>
    </row>
    <row r="3653" spans="2:3">
      <c r="B3653" t="str">
        <v/>
      </c>
      <c r="C3653" t="str">
        <f t="shared" ref="C3653:C3716" si="60">IFERROR(B3653,"")</f>
        <v/>
      </c>
    </row>
    <row r="3654" spans="2:3">
      <c r="B3654" t="str">
        <v/>
      </c>
      <c r="C3654" t="str">
        <f t="shared" si="60"/>
        <v/>
      </c>
    </row>
    <row r="3655" spans="2:3">
      <c r="B3655" t="str">
        <v/>
      </c>
      <c r="C3655" t="str">
        <f t="shared" si="60"/>
        <v/>
      </c>
    </row>
    <row r="3656" spans="2:3">
      <c r="B3656" t="str">
        <v/>
      </c>
      <c r="C3656" t="str">
        <f t="shared" si="60"/>
        <v/>
      </c>
    </row>
    <row r="3657" spans="2:3">
      <c r="B3657" t="str">
        <v/>
      </c>
      <c r="C3657" t="str">
        <f t="shared" si="60"/>
        <v/>
      </c>
    </row>
    <row r="3658" spans="2:3">
      <c r="B3658" t="str">
        <v/>
      </c>
      <c r="C3658" t="str">
        <f t="shared" si="60"/>
        <v/>
      </c>
    </row>
    <row r="3659" spans="2:3">
      <c r="B3659" t="str">
        <v/>
      </c>
      <c r="C3659" t="str">
        <f t="shared" si="60"/>
        <v/>
      </c>
    </row>
    <row r="3660" spans="2:3">
      <c r="B3660" t="str">
        <v/>
      </c>
      <c r="C3660" t="str">
        <f t="shared" si="60"/>
        <v/>
      </c>
    </row>
    <row r="3661" spans="2:3">
      <c r="B3661" t="str">
        <v/>
      </c>
      <c r="C3661" t="str">
        <f t="shared" si="60"/>
        <v/>
      </c>
    </row>
    <row r="3662" spans="2:3">
      <c r="B3662" t="str">
        <v/>
      </c>
      <c r="C3662" t="str">
        <f t="shared" si="60"/>
        <v/>
      </c>
    </row>
    <row r="3663" spans="2:3">
      <c r="B3663" t="str">
        <v/>
      </c>
      <c r="C3663" t="str">
        <f t="shared" si="60"/>
        <v/>
      </c>
    </row>
    <row r="3664" spans="2:3">
      <c r="B3664" t="str">
        <v/>
      </c>
      <c r="C3664" t="str">
        <f t="shared" si="60"/>
        <v/>
      </c>
    </row>
    <row r="3665" spans="2:3">
      <c r="B3665" t="str">
        <v/>
      </c>
      <c r="C3665" t="str">
        <f t="shared" si="60"/>
        <v/>
      </c>
    </row>
    <row r="3666" spans="2:3">
      <c r="B3666" t="str">
        <v/>
      </c>
      <c r="C3666" t="str">
        <f t="shared" si="60"/>
        <v/>
      </c>
    </row>
    <row r="3667" spans="2:3">
      <c r="B3667" t="str">
        <v/>
      </c>
      <c r="C3667" t="str">
        <f t="shared" si="60"/>
        <v/>
      </c>
    </row>
    <row r="3668" spans="2:3">
      <c r="B3668" t="str">
        <v/>
      </c>
      <c r="C3668" t="str">
        <f t="shared" si="60"/>
        <v/>
      </c>
    </row>
    <row r="3669" spans="2:3">
      <c r="B3669" t="str">
        <v/>
      </c>
      <c r="C3669" t="str">
        <f t="shared" si="60"/>
        <v/>
      </c>
    </row>
    <row r="3670" spans="2:3">
      <c r="B3670" t="str">
        <v/>
      </c>
      <c r="C3670" t="str">
        <f t="shared" si="60"/>
        <v/>
      </c>
    </row>
    <row r="3671" spans="2:3">
      <c r="B3671" t="str">
        <v/>
      </c>
      <c r="C3671" t="str">
        <f t="shared" si="60"/>
        <v/>
      </c>
    </row>
    <row r="3672" spans="2:3">
      <c r="B3672" t="str">
        <v/>
      </c>
      <c r="C3672" t="str">
        <f t="shared" si="60"/>
        <v/>
      </c>
    </row>
    <row r="3673" spans="2:3">
      <c r="B3673" t="str">
        <v/>
      </c>
      <c r="C3673" t="str">
        <f t="shared" si="60"/>
        <v/>
      </c>
    </row>
    <row r="3674" spans="2:3">
      <c r="B3674" t="str">
        <v/>
      </c>
      <c r="C3674" t="str">
        <f t="shared" si="60"/>
        <v/>
      </c>
    </row>
    <row r="3675" spans="2:3">
      <c r="B3675" t="str">
        <v/>
      </c>
      <c r="C3675" t="str">
        <f t="shared" si="60"/>
        <v/>
      </c>
    </row>
    <row r="3676" spans="2:3">
      <c r="B3676" t="str">
        <v/>
      </c>
      <c r="C3676" t="str">
        <f t="shared" si="60"/>
        <v/>
      </c>
    </row>
    <row r="3677" spans="2:3">
      <c r="B3677" t="str">
        <v/>
      </c>
      <c r="C3677" t="str">
        <f t="shared" si="60"/>
        <v/>
      </c>
    </row>
    <row r="3678" spans="2:3">
      <c r="B3678" t="str">
        <v/>
      </c>
      <c r="C3678" t="str">
        <f t="shared" si="60"/>
        <v/>
      </c>
    </row>
    <row r="3679" spans="2:3">
      <c r="B3679" t="str">
        <v/>
      </c>
      <c r="C3679" t="str">
        <f t="shared" si="60"/>
        <v/>
      </c>
    </row>
    <row r="3680" spans="2:3">
      <c r="B3680" t="str">
        <v/>
      </c>
      <c r="C3680" t="str">
        <f t="shared" si="60"/>
        <v/>
      </c>
    </row>
    <row r="3681" spans="2:3">
      <c r="B3681" t="str">
        <v/>
      </c>
      <c r="C3681" t="str">
        <f t="shared" si="60"/>
        <v/>
      </c>
    </row>
    <row r="3682" spans="2:3">
      <c r="B3682" t="str">
        <v/>
      </c>
      <c r="C3682" t="str">
        <f t="shared" si="60"/>
        <v/>
      </c>
    </row>
    <row r="3683" spans="2:3">
      <c r="B3683" t="str">
        <v/>
      </c>
      <c r="C3683" t="str">
        <f t="shared" si="60"/>
        <v/>
      </c>
    </row>
    <row r="3684" spans="2:3">
      <c r="B3684" t="str">
        <v/>
      </c>
      <c r="C3684" t="str">
        <f t="shared" si="60"/>
        <v/>
      </c>
    </row>
    <row r="3685" spans="2:3">
      <c r="B3685" t="str">
        <v/>
      </c>
      <c r="C3685" t="str">
        <f t="shared" si="60"/>
        <v/>
      </c>
    </row>
    <row r="3686" spans="2:3">
      <c r="B3686" t="str">
        <v/>
      </c>
      <c r="C3686" t="str">
        <f t="shared" si="60"/>
        <v/>
      </c>
    </row>
    <row r="3687" spans="2:3">
      <c r="B3687" t="str">
        <v/>
      </c>
      <c r="C3687" t="str">
        <f t="shared" si="60"/>
        <v/>
      </c>
    </row>
    <row r="3688" spans="2:3">
      <c r="B3688" t="str">
        <v/>
      </c>
      <c r="C3688" t="str">
        <f t="shared" si="60"/>
        <v/>
      </c>
    </row>
    <row r="3689" spans="2:3">
      <c r="B3689" t="str">
        <v/>
      </c>
      <c r="C3689" t="str">
        <f t="shared" si="60"/>
        <v/>
      </c>
    </row>
    <row r="3690" spans="2:3">
      <c r="B3690" t="str">
        <v/>
      </c>
      <c r="C3690" t="str">
        <f t="shared" si="60"/>
        <v/>
      </c>
    </row>
    <row r="3691" spans="2:3">
      <c r="B3691" t="str">
        <v/>
      </c>
      <c r="C3691" t="str">
        <f t="shared" si="60"/>
        <v/>
      </c>
    </row>
    <row r="3692" spans="2:3">
      <c r="B3692" t="str">
        <v/>
      </c>
      <c r="C3692" t="str">
        <f t="shared" si="60"/>
        <v/>
      </c>
    </row>
    <row r="3693" spans="2:3">
      <c r="B3693" t="str">
        <v/>
      </c>
      <c r="C3693" t="str">
        <f t="shared" si="60"/>
        <v/>
      </c>
    </row>
    <row r="3694" spans="2:3">
      <c r="B3694" t="str">
        <v/>
      </c>
      <c r="C3694" t="str">
        <f t="shared" si="60"/>
        <v/>
      </c>
    </row>
    <row r="3695" spans="2:3">
      <c r="B3695" t="str">
        <v/>
      </c>
      <c r="C3695" t="str">
        <f t="shared" si="60"/>
        <v/>
      </c>
    </row>
    <row r="3696" spans="2:3">
      <c r="B3696" t="str">
        <v/>
      </c>
      <c r="C3696" t="str">
        <f t="shared" si="60"/>
        <v/>
      </c>
    </row>
    <row r="3697" spans="2:3">
      <c r="B3697" t="str">
        <v/>
      </c>
      <c r="C3697" t="str">
        <f t="shared" si="60"/>
        <v/>
      </c>
    </row>
    <row r="3698" spans="2:3">
      <c r="B3698" t="str">
        <v/>
      </c>
      <c r="C3698" t="str">
        <f t="shared" si="60"/>
        <v/>
      </c>
    </row>
    <row r="3699" spans="2:3">
      <c r="B3699" t="str">
        <v/>
      </c>
      <c r="C3699" t="str">
        <f t="shared" si="60"/>
        <v/>
      </c>
    </row>
    <row r="3700" spans="2:3">
      <c r="B3700" t="str">
        <v/>
      </c>
      <c r="C3700" t="str">
        <f t="shared" si="60"/>
        <v/>
      </c>
    </row>
    <row r="3701" spans="2:3">
      <c r="B3701" t="str">
        <v/>
      </c>
      <c r="C3701" t="str">
        <f t="shared" si="60"/>
        <v/>
      </c>
    </row>
    <row r="3702" spans="2:3">
      <c r="B3702" t="str">
        <v/>
      </c>
      <c r="C3702" t="str">
        <f t="shared" si="60"/>
        <v/>
      </c>
    </row>
    <row r="3703" spans="2:3">
      <c r="B3703" t="str">
        <v/>
      </c>
      <c r="C3703" t="str">
        <f t="shared" si="60"/>
        <v/>
      </c>
    </row>
    <row r="3704" spans="2:3">
      <c r="B3704" t="str">
        <v/>
      </c>
      <c r="C3704" t="str">
        <f t="shared" si="60"/>
        <v/>
      </c>
    </row>
    <row r="3705" spans="2:3">
      <c r="B3705" t="str">
        <v/>
      </c>
      <c r="C3705" t="str">
        <f t="shared" si="60"/>
        <v/>
      </c>
    </row>
    <row r="3706" spans="2:3">
      <c r="B3706" t="str">
        <v/>
      </c>
      <c r="C3706" t="str">
        <f t="shared" si="60"/>
        <v/>
      </c>
    </row>
    <row r="3707" spans="2:3">
      <c r="B3707" t="str">
        <v/>
      </c>
      <c r="C3707" t="str">
        <f t="shared" si="60"/>
        <v/>
      </c>
    </row>
    <row r="3708" spans="2:3">
      <c r="B3708" t="str">
        <v/>
      </c>
      <c r="C3708" t="str">
        <f t="shared" si="60"/>
        <v/>
      </c>
    </row>
    <row r="3709" spans="2:3">
      <c r="B3709" t="str">
        <v/>
      </c>
      <c r="C3709" t="str">
        <f t="shared" si="60"/>
        <v/>
      </c>
    </row>
    <row r="3710" spans="2:3">
      <c r="B3710" t="str">
        <v/>
      </c>
      <c r="C3710" t="str">
        <f t="shared" si="60"/>
        <v/>
      </c>
    </row>
    <row r="3711" spans="2:3">
      <c r="B3711" t="str">
        <v/>
      </c>
      <c r="C3711" t="str">
        <f t="shared" si="60"/>
        <v/>
      </c>
    </row>
    <row r="3712" spans="2:3">
      <c r="B3712" t="str">
        <v/>
      </c>
      <c r="C3712" t="str">
        <f t="shared" si="60"/>
        <v/>
      </c>
    </row>
    <row r="3713" spans="2:3">
      <c r="B3713" t="str">
        <v/>
      </c>
      <c r="C3713" t="str">
        <f t="shared" si="60"/>
        <v/>
      </c>
    </row>
    <row r="3714" spans="2:3">
      <c r="B3714" t="str">
        <v/>
      </c>
      <c r="C3714" t="str">
        <f t="shared" si="60"/>
        <v/>
      </c>
    </row>
    <row r="3715" spans="2:3">
      <c r="B3715" t="str">
        <v/>
      </c>
      <c r="C3715" t="str">
        <f t="shared" si="60"/>
        <v/>
      </c>
    </row>
    <row r="3716" spans="2:3">
      <c r="B3716" t="str">
        <v/>
      </c>
      <c r="C3716" t="str">
        <f t="shared" si="60"/>
        <v/>
      </c>
    </row>
    <row r="3717" spans="2:3">
      <c r="B3717" t="str">
        <v/>
      </c>
      <c r="C3717" t="str">
        <f t="shared" ref="C3717:C3780" si="61">IFERROR(B3717,"")</f>
        <v/>
      </c>
    </row>
    <row r="3718" spans="2:3">
      <c r="B3718" t="str">
        <v/>
      </c>
      <c r="C3718" t="str">
        <f t="shared" si="61"/>
        <v/>
      </c>
    </row>
    <row r="3719" spans="2:3">
      <c r="B3719" t="str">
        <v/>
      </c>
      <c r="C3719" t="str">
        <f t="shared" si="61"/>
        <v/>
      </c>
    </row>
    <row r="3720" spans="2:3">
      <c r="B3720" t="str">
        <v/>
      </c>
      <c r="C3720" t="str">
        <f t="shared" si="61"/>
        <v/>
      </c>
    </row>
    <row r="3721" spans="2:3">
      <c r="B3721" t="str">
        <v/>
      </c>
      <c r="C3721" t="str">
        <f t="shared" si="61"/>
        <v/>
      </c>
    </row>
    <row r="3722" spans="2:3">
      <c r="B3722" t="str">
        <v/>
      </c>
      <c r="C3722" t="str">
        <f t="shared" si="61"/>
        <v/>
      </c>
    </row>
    <row r="3723" spans="2:3">
      <c r="B3723" t="str">
        <v/>
      </c>
      <c r="C3723" t="str">
        <f t="shared" si="61"/>
        <v/>
      </c>
    </row>
    <row r="3724" spans="2:3">
      <c r="B3724" t="str">
        <v/>
      </c>
      <c r="C3724" t="str">
        <f t="shared" si="61"/>
        <v/>
      </c>
    </row>
    <row r="3725" spans="2:3">
      <c r="B3725" t="str">
        <v/>
      </c>
      <c r="C3725" t="str">
        <f t="shared" si="61"/>
        <v/>
      </c>
    </row>
    <row r="3726" spans="2:3">
      <c r="B3726" t="str">
        <v/>
      </c>
      <c r="C3726" t="str">
        <f t="shared" si="61"/>
        <v/>
      </c>
    </row>
    <row r="3727" spans="2:3">
      <c r="B3727" t="str">
        <v/>
      </c>
      <c r="C3727" t="str">
        <f t="shared" si="61"/>
        <v/>
      </c>
    </row>
    <row r="3728" spans="2:3">
      <c r="B3728" t="str">
        <v/>
      </c>
      <c r="C3728" t="str">
        <f t="shared" si="61"/>
        <v/>
      </c>
    </row>
    <row r="3729" spans="2:3">
      <c r="B3729" t="str">
        <v/>
      </c>
      <c r="C3729" t="str">
        <f t="shared" si="61"/>
        <v/>
      </c>
    </row>
    <row r="3730" spans="2:3">
      <c r="B3730" t="str">
        <v/>
      </c>
      <c r="C3730" t="str">
        <f t="shared" si="61"/>
        <v/>
      </c>
    </row>
    <row r="3731" spans="2:3">
      <c r="B3731" t="str">
        <v/>
      </c>
      <c r="C3731" t="str">
        <f t="shared" si="61"/>
        <v/>
      </c>
    </row>
    <row r="3732" spans="2:3">
      <c r="B3732" t="str">
        <v/>
      </c>
      <c r="C3732" t="str">
        <f t="shared" si="61"/>
        <v/>
      </c>
    </row>
    <row r="3733" spans="2:3">
      <c r="B3733" t="str">
        <v/>
      </c>
      <c r="C3733" t="str">
        <f t="shared" si="61"/>
        <v/>
      </c>
    </row>
    <row r="3734" spans="2:3">
      <c r="B3734" t="str">
        <v/>
      </c>
      <c r="C3734" t="str">
        <f t="shared" si="61"/>
        <v/>
      </c>
    </row>
    <row r="3735" spans="2:3">
      <c r="B3735" t="str">
        <v/>
      </c>
      <c r="C3735" t="str">
        <f t="shared" si="61"/>
        <v/>
      </c>
    </row>
    <row r="3736" spans="2:3">
      <c r="B3736" t="str">
        <v/>
      </c>
      <c r="C3736" t="str">
        <f t="shared" si="61"/>
        <v/>
      </c>
    </row>
    <row r="3737" spans="2:3">
      <c r="B3737" t="str">
        <v/>
      </c>
      <c r="C3737" t="str">
        <f t="shared" si="61"/>
        <v/>
      </c>
    </row>
    <row r="3738" spans="2:3">
      <c r="B3738" t="str">
        <v/>
      </c>
      <c r="C3738" t="str">
        <f t="shared" si="61"/>
        <v/>
      </c>
    </row>
    <row r="3739" spans="2:3">
      <c r="B3739" t="str">
        <v/>
      </c>
      <c r="C3739" t="str">
        <f t="shared" si="61"/>
        <v/>
      </c>
    </row>
    <row r="3740" spans="2:3">
      <c r="B3740" t="str">
        <v/>
      </c>
      <c r="C3740" t="str">
        <f t="shared" si="61"/>
        <v/>
      </c>
    </row>
    <row r="3741" spans="2:3">
      <c r="B3741" t="str">
        <v/>
      </c>
      <c r="C3741" t="str">
        <f t="shared" si="61"/>
        <v/>
      </c>
    </row>
    <row r="3742" spans="2:3">
      <c r="B3742" t="str">
        <v/>
      </c>
      <c r="C3742" t="str">
        <f t="shared" si="61"/>
        <v/>
      </c>
    </row>
    <row r="3743" spans="2:3">
      <c r="B3743" t="str">
        <v/>
      </c>
      <c r="C3743" t="str">
        <f t="shared" si="61"/>
        <v/>
      </c>
    </row>
    <row r="3744" spans="2:3">
      <c r="B3744" t="str">
        <v/>
      </c>
      <c r="C3744" t="str">
        <f t="shared" si="61"/>
        <v/>
      </c>
    </row>
    <row r="3745" spans="2:3">
      <c r="B3745" t="str">
        <v/>
      </c>
      <c r="C3745" t="str">
        <f t="shared" si="61"/>
        <v/>
      </c>
    </row>
    <row r="3746" spans="2:3">
      <c r="B3746" t="str">
        <v/>
      </c>
      <c r="C3746" t="str">
        <f t="shared" si="61"/>
        <v/>
      </c>
    </row>
    <row r="3747" spans="2:3">
      <c r="B3747" t="str">
        <v/>
      </c>
      <c r="C3747" t="str">
        <f t="shared" si="61"/>
        <v/>
      </c>
    </row>
    <row r="3748" spans="2:3">
      <c r="B3748" t="str">
        <v/>
      </c>
      <c r="C3748" t="str">
        <f t="shared" si="61"/>
        <v/>
      </c>
    </row>
    <row r="3749" spans="2:3">
      <c r="B3749" t="str">
        <v/>
      </c>
      <c r="C3749" t="str">
        <f t="shared" si="61"/>
        <v/>
      </c>
    </row>
    <row r="3750" spans="2:3">
      <c r="B3750" t="str">
        <v/>
      </c>
      <c r="C3750" t="str">
        <f t="shared" si="61"/>
        <v/>
      </c>
    </row>
    <row r="3751" spans="2:3">
      <c r="B3751" t="str">
        <v/>
      </c>
      <c r="C3751" t="str">
        <f t="shared" si="61"/>
        <v/>
      </c>
    </row>
    <row r="3752" spans="2:3">
      <c r="B3752" t="str">
        <v/>
      </c>
      <c r="C3752" t="str">
        <f t="shared" si="61"/>
        <v/>
      </c>
    </row>
    <row r="3753" spans="2:3">
      <c r="B3753" t="str">
        <v/>
      </c>
      <c r="C3753" t="str">
        <f t="shared" si="61"/>
        <v/>
      </c>
    </row>
    <row r="3754" spans="2:3">
      <c r="B3754" t="str">
        <v/>
      </c>
      <c r="C3754" t="str">
        <f t="shared" si="61"/>
        <v/>
      </c>
    </row>
    <row r="3755" spans="2:3">
      <c r="B3755" t="str">
        <v/>
      </c>
      <c r="C3755" t="str">
        <f t="shared" si="61"/>
        <v/>
      </c>
    </row>
    <row r="3756" spans="2:3">
      <c r="B3756" t="str">
        <v/>
      </c>
      <c r="C3756" t="str">
        <f t="shared" si="61"/>
        <v/>
      </c>
    </row>
    <row r="3757" spans="2:3">
      <c r="B3757" t="str">
        <v/>
      </c>
      <c r="C3757" t="str">
        <f t="shared" si="61"/>
        <v/>
      </c>
    </row>
    <row r="3758" spans="2:3">
      <c r="B3758" t="str">
        <v/>
      </c>
      <c r="C3758" t="str">
        <f t="shared" si="61"/>
        <v/>
      </c>
    </row>
    <row r="3759" spans="2:3">
      <c r="B3759" t="str">
        <v/>
      </c>
      <c r="C3759" t="str">
        <f t="shared" si="61"/>
        <v/>
      </c>
    </row>
    <row r="3760" spans="2:3">
      <c r="B3760" t="str">
        <v/>
      </c>
      <c r="C3760" t="str">
        <f t="shared" si="61"/>
        <v/>
      </c>
    </row>
    <row r="3761" spans="2:3">
      <c r="B3761" t="str">
        <v/>
      </c>
      <c r="C3761" t="str">
        <f t="shared" si="61"/>
        <v/>
      </c>
    </row>
    <row r="3762" spans="2:3">
      <c r="B3762" t="str">
        <v/>
      </c>
      <c r="C3762" t="str">
        <f t="shared" si="61"/>
        <v/>
      </c>
    </row>
    <row r="3763" spans="2:3">
      <c r="B3763" t="str">
        <v/>
      </c>
      <c r="C3763" t="str">
        <f t="shared" si="61"/>
        <v/>
      </c>
    </row>
    <row r="3764" spans="2:3">
      <c r="B3764" t="str">
        <v/>
      </c>
      <c r="C3764" t="str">
        <f t="shared" si="61"/>
        <v/>
      </c>
    </row>
    <row r="3765" spans="2:3">
      <c r="B3765" t="str">
        <v/>
      </c>
      <c r="C3765" t="str">
        <f t="shared" si="61"/>
        <v/>
      </c>
    </row>
    <row r="3766" spans="2:3">
      <c r="B3766" t="str">
        <v/>
      </c>
      <c r="C3766" t="str">
        <f t="shared" si="61"/>
        <v/>
      </c>
    </row>
    <row r="3767" spans="2:3">
      <c r="B3767" t="str">
        <v/>
      </c>
      <c r="C3767" t="str">
        <f t="shared" si="61"/>
        <v/>
      </c>
    </row>
    <row r="3768" spans="2:3">
      <c r="B3768" t="str">
        <v/>
      </c>
      <c r="C3768" t="str">
        <f t="shared" si="61"/>
        <v/>
      </c>
    </row>
    <row r="3769" spans="2:3">
      <c r="B3769" t="str">
        <v/>
      </c>
      <c r="C3769" t="str">
        <f t="shared" si="61"/>
        <v/>
      </c>
    </row>
    <row r="3770" spans="2:3">
      <c r="B3770" t="str">
        <v/>
      </c>
      <c r="C3770" t="str">
        <f t="shared" si="61"/>
        <v/>
      </c>
    </row>
    <row r="3771" spans="2:3">
      <c r="B3771" t="str">
        <v/>
      </c>
      <c r="C3771" t="str">
        <f t="shared" si="61"/>
        <v/>
      </c>
    </row>
    <row r="3772" spans="2:3">
      <c r="B3772" t="str">
        <v/>
      </c>
      <c r="C3772" t="str">
        <f t="shared" si="61"/>
        <v/>
      </c>
    </row>
    <row r="3773" spans="2:3">
      <c r="B3773" t="str">
        <v/>
      </c>
      <c r="C3773" t="str">
        <f t="shared" si="61"/>
        <v/>
      </c>
    </row>
    <row r="3774" spans="2:3">
      <c r="B3774" t="str">
        <v/>
      </c>
      <c r="C3774" t="str">
        <f t="shared" si="61"/>
        <v/>
      </c>
    </row>
    <row r="3775" spans="2:3">
      <c r="B3775" t="str">
        <v/>
      </c>
      <c r="C3775" t="str">
        <f t="shared" si="61"/>
        <v/>
      </c>
    </row>
    <row r="3776" spans="2:3">
      <c r="B3776" t="str">
        <v/>
      </c>
      <c r="C3776" t="str">
        <f t="shared" si="61"/>
        <v/>
      </c>
    </row>
    <row r="3777" spans="2:3">
      <c r="B3777" t="str">
        <v/>
      </c>
      <c r="C3777" t="str">
        <f t="shared" si="61"/>
        <v/>
      </c>
    </row>
    <row r="3778" spans="2:3">
      <c r="B3778" t="str">
        <v/>
      </c>
      <c r="C3778" t="str">
        <f t="shared" si="61"/>
        <v/>
      </c>
    </row>
    <row r="3779" spans="2:3">
      <c r="B3779" t="str">
        <v/>
      </c>
      <c r="C3779" t="str">
        <f t="shared" si="61"/>
        <v/>
      </c>
    </row>
    <row r="3780" spans="2:3">
      <c r="B3780" t="str">
        <v/>
      </c>
      <c r="C3780" t="str">
        <f t="shared" si="61"/>
        <v/>
      </c>
    </row>
    <row r="3781" spans="2:3">
      <c r="B3781" t="str">
        <v/>
      </c>
      <c r="C3781" t="str">
        <f t="shared" ref="C3781:C3844" si="62">IFERROR(B3781,"")</f>
        <v/>
      </c>
    </row>
    <row r="3782" spans="2:3">
      <c r="B3782" t="str">
        <v/>
      </c>
      <c r="C3782" t="str">
        <f t="shared" si="62"/>
        <v/>
      </c>
    </row>
    <row r="3783" spans="2:3">
      <c r="B3783" t="str">
        <v/>
      </c>
      <c r="C3783" t="str">
        <f t="shared" si="62"/>
        <v/>
      </c>
    </row>
    <row r="3784" spans="2:3">
      <c r="B3784" t="str">
        <v/>
      </c>
      <c r="C3784" t="str">
        <f t="shared" si="62"/>
        <v/>
      </c>
    </row>
    <row r="3785" spans="2:3">
      <c r="B3785" t="str">
        <v/>
      </c>
      <c r="C3785" t="str">
        <f t="shared" si="62"/>
        <v/>
      </c>
    </row>
    <row r="3786" spans="2:3">
      <c r="B3786" t="str">
        <v/>
      </c>
      <c r="C3786" t="str">
        <f t="shared" si="62"/>
        <v/>
      </c>
    </row>
    <row r="3787" spans="2:3">
      <c r="B3787" t="str">
        <v/>
      </c>
      <c r="C3787" t="str">
        <f t="shared" si="62"/>
        <v/>
      </c>
    </row>
    <row r="3788" spans="2:3">
      <c r="B3788" t="str">
        <v/>
      </c>
      <c r="C3788" t="str">
        <f t="shared" si="62"/>
        <v/>
      </c>
    </row>
    <row r="3789" spans="2:3">
      <c r="B3789" t="str">
        <v/>
      </c>
      <c r="C3789" t="str">
        <f t="shared" si="62"/>
        <v/>
      </c>
    </row>
    <row r="3790" spans="2:3">
      <c r="B3790" t="str">
        <v/>
      </c>
      <c r="C3790" t="str">
        <f t="shared" si="62"/>
        <v/>
      </c>
    </row>
    <row r="3791" spans="2:3">
      <c r="B3791" t="str">
        <v/>
      </c>
      <c r="C3791" t="str">
        <f t="shared" si="62"/>
        <v/>
      </c>
    </row>
    <row r="3792" spans="2:3">
      <c r="B3792" t="str">
        <v/>
      </c>
      <c r="C3792" t="str">
        <f t="shared" si="62"/>
        <v/>
      </c>
    </row>
    <row r="3793" spans="2:3">
      <c r="B3793" t="str">
        <v/>
      </c>
      <c r="C3793" t="str">
        <f t="shared" si="62"/>
        <v/>
      </c>
    </row>
    <row r="3794" spans="2:3">
      <c r="B3794" t="str">
        <v/>
      </c>
      <c r="C3794" t="str">
        <f t="shared" si="62"/>
        <v/>
      </c>
    </row>
    <row r="3795" spans="2:3">
      <c r="B3795" t="str">
        <v/>
      </c>
      <c r="C3795" t="str">
        <f t="shared" si="62"/>
        <v/>
      </c>
    </row>
    <row r="3796" spans="2:3">
      <c r="B3796" t="str">
        <v/>
      </c>
      <c r="C3796" t="str">
        <f t="shared" si="62"/>
        <v/>
      </c>
    </row>
    <row r="3797" spans="2:3">
      <c r="B3797" t="str">
        <v/>
      </c>
      <c r="C3797" t="str">
        <f t="shared" si="62"/>
        <v/>
      </c>
    </row>
    <row r="3798" spans="2:3">
      <c r="B3798" t="str">
        <v/>
      </c>
      <c r="C3798" t="str">
        <f t="shared" si="62"/>
        <v/>
      </c>
    </row>
    <row r="3799" spans="2:3">
      <c r="B3799" t="str">
        <v/>
      </c>
      <c r="C3799" t="str">
        <f t="shared" si="62"/>
        <v/>
      </c>
    </row>
    <row r="3800" spans="2:3">
      <c r="B3800" t="str">
        <v/>
      </c>
      <c r="C3800" t="str">
        <f t="shared" si="62"/>
        <v/>
      </c>
    </row>
    <row r="3801" spans="2:3">
      <c r="B3801" t="str">
        <v/>
      </c>
      <c r="C3801" t="str">
        <f t="shared" si="62"/>
        <v/>
      </c>
    </row>
    <row r="3802" spans="2:3">
      <c r="B3802" t="str">
        <v/>
      </c>
      <c r="C3802" t="str">
        <f t="shared" si="62"/>
        <v/>
      </c>
    </row>
    <row r="3803" spans="2:3">
      <c r="B3803" t="str">
        <v/>
      </c>
      <c r="C3803" t="str">
        <f t="shared" si="62"/>
        <v/>
      </c>
    </row>
    <row r="3804" spans="2:3">
      <c r="B3804" t="str">
        <v/>
      </c>
      <c r="C3804" t="str">
        <f t="shared" si="62"/>
        <v/>
      </c>
    </row>
    <row r="3805" spans="2:3">
      <c r="B3805" t="str">
        <v/>
      </c>
      <c r="C3805" t="str">
        <f t="shared" si="62"/>
        <v/>
      </c>
    </row>
    <row r="3806" spans="2:3">
      <c r="B3806" t="str">
        <v/>
      </c>
      <c r="C3806" t="str">
        <f t="shared" si="62"/>
        <v/>
      </c>
    </row>
    <row r="3807" spans="2:3">
      <c r="B3807" t="str">
        <v/>
      </c>
      <c r="C3807" t="str">
        <f t="shared" si="62"/>
        <v/>
      </c>
    </row>
    <row r="3808" spans="2:3">
      <c r="B3808" t="str">
        <v>STHC-ISGM1-NB1-2DI|2|8\MBRTU-STHC</v>
      </c>
      <c r="C3808" t="str">
        <f t="shared" si="62"/>
        <v>STHC-ISGM1-NB1-2DI|2|8\MBRTU-STHC</v>
      </c>
    </row>
    <row r="3809" spans="2:3">
      <c r="B3809" t="str">
        <v/>
      </c>
      <c r="C3809" t="str">
        <f t="shared" si="62"/>
        <v/>
      </c>
    </row>
    <row r="3810" spans="2:3">
      <c r="B3810" t="str">
        <v/>
      </c>
      <c r="C3810" t="str">
        <f t="shared" si="62"/>
        <v/>
      </c>
    </row>
    <row r="3811" spans="2:3">
      <c r="B3811" t="str">
        <v/>
      </c>
      <c r="C3811" t="str">
        <f t="shared" si="62"/>
        <v/>
      </c>
    </row>
    <row r="3812" spans="2:3">
      <c r="B3812" t="str">
        <v/>
      </c>
      <c r="C3812" t="str">
        <f t="shared" si="62"/>
        <v/>
      </c>
    </row>
    <row r="3813" spans="2:3">
      <c r="B3813" t="str">
        <v/>
      </c>
      <c r="C3813" t="str">
        <f t="shared" si="62"/>
        <v/>
      </c>
    </row>
    <row r="3814" spans="2:3">
      <c r="B3814" t="str">
        <v/>
      </c>
      <c r="C3814" t="str">
        <f t="shared" si="62"/>
        <v/>
      </c>
    </row>
    <row r="3815" spans="2:3">
      <c r="B3815" t="str">
        <v/>
      </c>
      <c r="C3815" t="str">
        <f t="shared" si="62"/>
        <v/>
      </c>
    </row>
    <row r="3816" spans="2:3">
      <c r="B3816" t="str">
        <v/>
      </c>
      <c r="C3816" t="str">
        <f t="shared" si="62"/>
        <v/>
      </c>
    </row>
    <row r="3817" spans="2:3">
      <c r="B3817" t="str">
        <v/>
      </c>
      <c r="C3817" t="str">
        <f t="shared" si="62"/>
        <v/>
      </c>
    </row>
    <row r="3818" spans="2:3">
      <c r="B3818" t="str">
        <v/>
      </c>
      <c r="C3818" t="str">
        <f t="shared" si="62"/>
        <v/>
      </c>
    </row>
    <row r="3819" spans="2:3">
      <c r="B3819" t="str">
        <v/>
      </c>
      <c r="C3819" t="str">
        <f t="shared" si="62"/>
        <v/>
      </c>
    </row>
    <row r="3820" spans="2:3">
      <c r="B3820" t="str">
        <v/>
      </c>
      <c r="C3820" t="str">
        <f t="shared" si="62"/>
        <v/>
      </c>
    </row>
    <row r="3821" spans="2:3">
      <c r="B3821" t="str">
        <v/>
      </c>
      <c r="C3821" t="str">
        <f t="shared" si="62"/>
        <v/>
      </c>
    </row>
    <row r="3822" spans="2:3">
      <c r="B3822" t="str">
        <v/>
      </c>
      <c r="C3822" t="str">
        <f t="shared" si="62"/>
        <v/>
      </c>
    </row>
    <row r="3823" spans="2:3">
      <c r="B3823" t="str">
        <v/>
      </c>
      <c r="C3823" t="str">
        <f t="shared" si="62"/>
        <v/>
      </c>
    </row>
    <row r="3824" spans="2:3">
      <c r="B3824" t="str">
        <v/>
      </c>
      <c r="C3824" t="str">
        <f t="shared" si="62"/>
        <v/>
      </c>
    </row>
    <row r="3825" spans="2:3">
      <c r="B3825" t="str">
        <v/>
      </c>
      <c r="C3825" t="str">
        <f t="shared" si="62"/>
        <v/>
      </c>
    </row>
    <row r="3826" spans="2:3">
      <c r="B3826" t="str">
        <v/>
      </c>
      <c r="C3826" t="str">
        <f t="shared" si="62"/>
        <v/>
      </c>
    </row>
    <row r="3827" spans="2:3">
      <c r="B3827" t="str">
        <v/>
      </c>
      <c r="C3827" t="str">
        <f t="shared" si="62"/>
        <v/>
      </c>
    </row>
    <row r="3828" spans="2:3">
      <c r="B3828" t="str">
        <v/>
      </c>
      <c r="C3828" t="str">
        <f t="shared" si="62"/>
        <v/>
      </c>
    </row>
    <row r="3829" spans="2:3">
      <c r="B3829" t="str">
        <v/>
      </c>
      <c r="C3829" t="str">
        <f t="shared" si="62"/>
        <v/>
      </c>
    </row>
    <row r="3830" spans="2:3">
      <c r="B3830" t="str">
        <v/>
      </c>
      <c r="C3830" t="str">
        <f t="shared" si="62"/>
        <v/>
      </c>
    </row>
    <row r="3831" spans="2:3">
      <c r="B3831" t="str">
        <v/>
      </c>
      <c r="C3831" t="str">
        <f t="shared" si="62"/>
        <v/>
      </c>
    </row>
    <row r="3832" spans="2:3">
      <c r="B3832" t="str">
        <v/>
      </c>
      <c r="C3832" t="str">
        <f t="shared" si="62"/>
        <v/>
      </c>
    </row>
    <row r="3833" spans="2:3">
      <c r="B3833" t="str">
        <v/>
      </c>
      <c r="C3833" t="str">
        <f t="shared" si="62"/>
        <v/>
      </c>
    </row>
    <row r="3834" spans="2:3">
      <c r="B3834" t="str">
        <v/>
      </c>
      <c r="C3834" t="str">
        <f t="shared" si="62"/>
        <v/>
      </c>
    </row>
    <row r="3835" spans="2:3">
      <c r="B3835" t="str">
        <v/>
      </c>
      <c r="C3835" t="str">
        <f t="shared" si="62"/>
        <v/>
      </c>
    </row>
    <row r="3836" spans="2:3">
      <c r="B3836" t="str">
        <v/>
      </c>
      <c r="C3836" t="str">
        <f t="shared" si="62"/>
        <v/>
      </c>
    </row>
    <row r="3837" spans="2:3">
      <c r="B3837" t="str">
        <v/>
      </c>
      <c r="C3837" t="str">
        <f t="shared" si="62"/>
        <v/>
      </c>
    </row>
    <row r="3838" spans="2:3">
      <c r="B3838" t="str">
        <v/>
      </c>
      <c r="C3838" t="str">
        <f t="shared" si="62"/>
        <v/>
      </c>
    </row>
    <row r="3839" spans="2:3">
      <c r="B3839" t="str">
        <v/>
      </c>
      <c r="C3839" t="str">
        <f t="shared" si="62"/>
        <v/>
      </c>
    </row>
    <row r="3840" spans="2:3">
      <c r="B3840" t="str">
        <v/>
      </c>
      <c r="C3840" t="str">
        <f t="shared" si="62"/>
        <v/>
      </c>
    </row>
    <row r="3841" spans="2:3">
      <c r="B3841" t="str">
        <v/>
      </c>
      <c r="C3841" t="str">
        <f t="shared" si="62"/>
        <v/>
      </c>
    </row>
    <row r="3842" spans="2:3">
      <c r="B3842" t="str">
        <v/>
      </c>
      <c r="C3842" t="str">
        <f t="shared" si="62"/>
        <v/>
      </c>
    </row>
    <row r="3843" spans="2:3">
      <c r="B3843" t="str">
        <v/>
      </c>
      <c r="C3843" t="str">
        <f t="shared" si="62"/>
        <v/>
      </c>
    </row>
    <row r="3844" spans="2:3">
      <c r="B3844" t="str">
        <v/>
      </c>
      <c r="C3844" t="str">
        <f t="shared" si="62"/>
        <v/>
      </c>
    </row>
    <row r="3845" spans="2:3">
      <c r="B3845" t="str">
        <v/>
      </c>
      <c r="C3845" t="str">
        <f t="shared" ref="C3845:C3908" si="63">IFERROR(B3845,"")</f>
        <v/>
      </c>
    </row>
    <row r="3846" spans="2:3">
      <c r="B3846" t="str">
        <v/>
      </c>
      <c r="C3846" t="str">
        <f t="shared" si="63"/>
        <v/>
      </c>
    </row>
    <row r="3847" spans="2:3">
      <c r="B3847" t="str">
        <v/>
      </c>
      <c r="C3847" t="str">
        <f t="shared" si="63"/>
        <v/>
      </c>
    </row>
    <row r="3848" spans="2:3">
      <c r="B3848" t="str">
        <v/>
      </c>
      <c r="C3848" t="str">
        <f t="shared" si="63"/>
        <v/>
      </c>
    </row>
    <row r="3849" spans="2:3">
      <c r="B3849" t="str">
        <v/>
      </c>
      <c r="C3849" t="str">
        <f t="shared" si="63"/>
        <v/>
      </c>
    </row>
    <row r="3850" spans="2:3">
      <c r="B3850" t="str">
        <v/>
      </c>
      <c r="C3850" t="str">
        <f t="shared" si="63"/>
        <v/>
      </c>
    </row>
    <row r="3851" spans="2:3">
      <c r="B3851" t="str">
        <v/>
      </c>
      <c r="C3851" t="str">
        <f t="shared" si="63"/>
        <v/>
      </c>
    </row>
    <row r="3852" spans="2:3">
      <c r="B3852" t="str">
        <v/>
      </c>
      <c r="C3852" t="str">
        <f t="shared" si="63"/>
        <v/>
      </c>
    </row>
    <row r="3853" spans="2:3">
      <c r="B3853" t="str">
        <v/>
      </c>
      <c r="C3853" t="str">
        <f t="shared" si="63"/>
        <v/>
      </c>
    </row>
    <row r="3854" spans="2:3">
      <c r="B3854" t="str">
        <v/>
      </c>
      <c r="C3854" t="str">
        <f t="shared" si="63"/>
        <v/>
      </c>
    </row>
    <row r="3855" spans="2:3">
      <c r="B3855" t="str">
        <v/>
      </c>
      <c r="C3855" t="str">
        <f t="shared" si="63"/>
        <v/>
      </c>
    </row>
    <row r="3856" spans="2:3">
      <c r="B3856" t="str">
        <v/>
      </c>
      <c r="C3856" t="str">
        <f t="shared" si="63"/>
        <v/>
      </c>
    </row>
    <row r="3857" spans="2:3">
      <c r="B3857" t="str">
        <v/>
      </c>
      <c r="C3857" t="str">
        <f t="shared" si="63"/>
        <v/>
      </c>
    </row>
    <row r="3858" spans="2:3">
      <c r="B3858" t="str">
        <v/>
      </c>
      <c r="C3858" t="str">
        <f t="shared" si="63"/>
        <v/>
      </c>
    </row>
    <row r="3859" spans="2:3">
      <c r="B3859" t="str">
        <v/>
      </c>
      <c r="C3859" t="str">
        <f t="shared" si="63"/>
        <v/>
      </c>
    </row>
    <row r="3860" spans="2:3">
      <c r="B3860" t="str">
        <v/>
      </c>
      <c r="C3860" t="str">
        <f t="shared" si="63"/>
        <v/>
      </c>
    </row>
    <row r="3861" spans="2:3">
      <c r="B3861" t="str">
        <v/>
      </c>
      <c r="C3861" t="str">
        <f t="shared" si="63"/>
        <v/>
      </c>
    </row>
    <row r="3862" spans="2:3">
      <c r="B3862" t="str">
        <v/>
      </c>
      <c r="C3862" t="str">
        <f t="shared" si="63"/>
        <v/>
      </c>
    </row>
    <row r="3863" spans="2:3">
      <c r="B3863" t="str">
        <v/>
      </c>
      <c r="C3863" t="str">
        <f t="shared" si="63"/>
        <v/>
      </c>
    </row>
    <row r="3864" spans="2:3">
      <c r="B3864" t="str">
        <v/>
      </c>
      <c r="C3864" t="str">
        <f t="shared" si="63"/>
        <v/>
      </c>
    </row>
    <row r="3865" spans="2:3">
      <c r="B3865" t="str">
        <v/>
      </c>
      <c r="C3865" t="str">
        <f t="shared" si="63"/>
        <v/>
      </c>
    </row>
    <row r="3866" spans="2:3">
      <c r="B3866" t="str">
        <v/>
      </c>
      <c r="C3866" t="str">
        <f t="shared" si="63"/>
        <v/>
      </c>
    </row>
    <row r="3867" spans="2:3">
      <c r="B3867" t="str">
        <v/>
      </c>
      <c r="C3867" t="str">
        <f t="shared" si="63"/>
        <v/>
      </c>
    </row>
    <row r="3868" spans="2:3">
      <c r="B3868" t="str">
        <v/>
      </c>
      <c r="C3868" t="str">
        <f t="shared" si="63"/>
        <v/>
      </c>
    </row>
    <row r="3869" spans="2:3">
      <c r="B3869" t="str">
        <v/>
      </c>
      <c r="C3869" t="str">
        <f t="shared" si="63"/>
        <v/>
      </c>
    </row>
    <row r="3870" spans="2:3">
      <c r="B3870" t="str">
        <v/>
      </c>
      <c r="C3870" t="str">
        <f t="shared" si="63"/>
        <v/>
      </c>
    </row>
    <row r="3871" spans="2:3">
      <c r="B3871" t="str">
        <v/>
      </c>
      <c r="C3871" t="str">
        <f t="shared" si="63"/>
        <v/>
      </c>
    </row>
    <row r="3872" spans="2:3">
      <c r="B3872" t="str">
        <v/>
      </c>
      <c r="C3872" t="str">
        <f t="shared" si="63"/>
        <v/>
      </c>
    </row>
    <row r="3873" spans="2:3">
      <c r="B3873" t="str">
        <v/>
      </c>
      <c r="C3873" t="str">
        <f t="shared" si="63"/>
        <v/>
      </c>
    </row>
    <row r="3874" spans="2:3">
      <c r="B3874" t="str">
        <v/>
      </c>
      <c r="C3874" t="str">
        <f t="shared" si="63"/>
        <v/>
      </c>
    </row>
    <row r="3875" spans="2:3">
      <c r="B3875" t="str">
        <v/>
      </c>
      <c r="C3875" t="str">
        <f t="shared" si="63"/>
        <v/>
      </c>
    </row>
    <row r="3876" spans="2:3">
      <c r="B3876" t="str">
        <v/>
      </c>
      <c r="C3876" t="str">
        <f t="shared" si="63"/>
        <v/>
      </c>
    </row>
    <row r="3877" spans="2:3">
      <c r="B3877" t="str">
        <v/>
      </c>
      <c r="C3877" t="str">
        <f t="shared" si="63"/>
        <v/>
      </c>
    </row>
    <row r="3878" spans="2:3">
      <c r="B3878" t="str">
        <v/>
      </c>
      <c r="C3878" t="str">
        <f t="shared" si="63"/>
        <v/>
      </c>
    </row>
    <row r="3879" spans="2:3">
      <c r="B3879" t="str">
        <v/>
      </c>
      <c r="C3879" t="str">
        <f t="shared" si="63"/>
        <v/>
      </c>
    </row>
    <row r="3880" spans="2:3">
      <c r="B3880" t="str">
        <v/>
      </c>
      <c r="C3880" t="str">
        <f t="shared" si="63"/>
        <v/>
      </c>
    </row>
    <row r="3881" spans="2:3">
      <c r="B3881" t="str">
        <v/>
      </c>
      <c r="C3881" t="str">
        <f t="shared" si="63"/>
        <v/>
      </c>
    </row>
    <row r="3882" spans="2:3">
      <c r="B3882" t="str">
        <v/>
      </c>
      <c r="C3882" t="str">
        <f t="shared" si="63"/>
        <v/>
      </c>
    </row>
    <row r="3883" spans="2:3">
      <c r="B3883" t="str">
        <v/>
      </c>
      <c r="C3883" t="str">
        <f t="shared" si="63"/>
        <v/>
      </c>
    </row>
    <row r="3884" spans="2:3">
      <c r="B3884" t="str">
        <v/>
      </c>
      <c r="C3884" t="str">
        <f t="shared" si="63"/>
        <v/>
      </c>
    </row>
    <row r="3885" spans="2:3">
      <c r="B3885" t="str">
        <v/>
      </c>
      <c r="C3885" t="str">
        <f t="shared" si="63"/>
        <v/>
      </c>
    </row>
    <row r="3886" spans="2:3">
      <c r="B3886" t="str">
        <v/>
      </c>
      <c r="C3886" t="str">
        <f t="shared" si="63"/>
        <v/>
      </c>
    </row>
    <row r="3887" spans="2:3">
      <c r="B3887" t="str">
        <v/>
      </c>
      <c r="C3887" t="str">
        <f t="shared" si="63"/>
        <v/>
      </c>
    </row>
    <row r="3888" spans="2:3">
      <c r="B3888" t="str">
        <v/>
      </c>
      <c r="C3888" t="str">
        <f t="shared" si="63"/>
        <v/>
      </c>
    </row>
    <row r="3889" spans="2:3">
      <c r="B3889" t="str">
        <v/>
      </c>
      <c r="C3889" t="str">
        <f t="shared" si="63"/>
        <v/>
      </c>
    </row>
    <row r="3890" spans="2:3">
      <c r="B3890" t="str">
        <v/>
      </c>
      <c r="C3890" t="str">
        <f t="shared" si="63"/>
        <v/>
      </c>
    </row>
    <row r="3891" spans="2:3">
      <c r="B3891" t="str">
        <v/>
      </c>
      <c r="C3891" t="str">
        <f t="shared" si="63"/>
        <v/>
      </c>
    </row>
    <row r="3892" spans="2:3">
      <c r="B3892" t="str">
        <v/>
      </c>
      <c r="C3892" t="str">
        <f t="shared" si="63"/>
        <v/>
      </c>
    </row>
    <row r="3893" spans="2:3">
      <c r="B3893" t="str">
        <v/>
      </c>
      <c r="C3893" t="str">
        <f t="shared" si="63"/>
        <v/>
      </c>
    </row>
    <row r="3894" spans="2:3">
      <c r="B3894" t="str">
        <v/>
      </c>
      <c r="C3894" t="str">
        <f t="shared" si="63"/>
        <v/>
      </c>
    </row>
    <row r="3895" spans="2:3">
      <c r="B3895" t="str">
        <v/>
      </c>
      <c r="C3895" t="str">
        <f t="shared" si="63"/>
        <v/>
      </c>
    </row>
    <row r="3896" spans="2:3">
      <c r="B3896" t="str">
        <v/>
      </c>
      <c r="C3896" t="str">
        <f t="shared" si="63"/>
        <v/>
      </c>
    </row>
    <row r="3897" spans="2:3">
      <c r="B3897" t="str">
        <v/>
      </c>
      <c r="C3897" t="str">
        <f t="shared" si="63"/>
        <v/>
      </c>
    </row>
    <row r="3898" spans="2:3">
      <c r="B3898" t="str">
        <v/>
      </c>
      <c r="C3898" t="str">
        <f t="shared" si="63"/>
        <v/>
      </c>
    </row>
    <row r="3899" spans="2:3">
      <c r="B3899" t="str">
        <v/>
      </c>
      <c r="C3899" t="str">
        <f t="shared" si="63"/>
        <v/>
      </c>
    </row>
    <row r="3900" spans="2:3">
      <c r="B3900" t="str">
        <v/>
      </c>
      <c r="C3900" t="str">
        <f t="shared" si="63"/>
        <v/>
      </c>
    </row>
    <row r="3901" spans="2:3">
      <c r="B3901" t="str">
        <v/>
      </c>
      <c r="C3901" t="str">
        <f t="shared" si="63"/>
        <v/>
      </c>
    </row>
    <row r="3902" spans="2:3">
      <c r="B3902" t="str">
        <v/>
      </c>
      <c r="C3902" t="str">
        <f t="shared" si="63"/>
        <v/>
      </c>
    </row>
    <row r="3903" spans="2:3">
      <c r="B3903" t="str">
        <v/>
      </c>
      <c r="C3903" t="str">
        <f t="shared" si="63"/>
        <v/>
      </c>
    </row>
    <row r="3904" spans="2:3">
      <c r="B3904" t="str">
        <v/>
      </c>
      <c r="C3904" t="str">
        <f t="shared" si="63"/>
        <v/>
      </c>
    </row>
    <row r="3905" spans="2:3">
      <c r="B3905" t="str">
        <v/>
      </c>
      <c r="C3905" t="str">
        <f t="shared" si="63"/>
        <v/>
      </c>
    </row>
    <row r="3906" spans="2:3">
      <c r="B3906" t="str">
        <v/>
      </c>
      <c r="C3906" t="str">
        <f t="shared" si="63"/>
        <v/>
      </c>
    </row>
    <row r="3907" spans="2:3">
      <c r="B3907" t="str">
        <v/>
      </c>
      <c r="C3907" t="str">
        <f t="shared" si="63"/>
        <v/>
      </c>
    </row>
    <row r="3908" spans="2:3">
      <c r="B3908" t="str">
        <v/>
      </c>
      <c r="C3908" t="str">
        <f t="shared" si="63"/>
        <v/>
      </c>
    </row>
    <row r="3909" spans="2:3">
      <c r="B3909" t="str">
        <v/>
      </c>
      <c r="C3909" t="str">
        <f t="shared" ref="C3909:C3972" si="64">IFERROR(B3909,"")</f>
        <v/>
      </c>
    </row>
    <row r="3910" spans="2:3">
      <c r="B3910" t="str">
        <v/>
      </c>
      <c r="C3910" t="str">
        <f t="shared" si="64"/>
        <v/>
      </c>
    </row>
    <row r="3911" spans="2:3">
      <c r="B3911" t="str">
        <v/>
      </c>
      <c r="C3911" t="str">
        <f t="shared" si="64"/>
        <v/>
      </c>
    </row>
    <row r="3912" spans="2:3">
      <c r="B3912" t="str">
        <v/>
      </c>
      <c r="C3912" t="str">
        <f t="shared" si="64"/>
        <v/>
      </c>
    </row>
    <row r="3913" spans="2:3">
      <c r="B3913" t="str">
        <v/>
      </c>
      <c r="C3913" t="str">
        <f t="shared" si="64"/>
        <v/>
      </c>
    </row>
    <row r="3914" spans="2:3">
      <c r="B3914" t="str">
        <v/>
      </c>
      <c r="C3914" t="str">
        <f t="shared" si="64"/>
        <v/>
      </c>
    </row>
    <row r="3915" spans="2:3">
      <c r="B3915" t="str">
        <v/>
      </c>
      <c r="C3915" t="str">
        <f t="shared" si="64"/>
        <v/>
      </c>
    </row>
    <row r="3916" spans="2:3">
      <c r="B3916" t="str">
        <v/>
      </c>
      <c r="C3916" t="str">
        <f t="shared" si="64"/>
        <v/>
      </c>
    </row>
    <row r="3917" spans="2:3">
      <c r="B3917" t="str">
        <v/>
      </c>
      <c r="C3917" t="str">
        <f t="shared" si="64"/>
        <v/>
      </c>
    </row>
    <row r="3918" spans="2:3">
      <c r="B3918" t="str">
        <v/>
      </c>
      <c r="C3918" t="str">
        <f t="shared" si="64"/>
        <v/>
      </c>
    </row>
    <row r="3919" spans="2:3">
      <c r="B3919" t="str">
        <v/>
      </c>
      <c r="C3919" t="str">
        <f t="shared" si="64"/>
        <v/>
      </c>
    </row>
    <row r="3920" spans="2:3">
      <c r="B3920" t="str">
        <v/>
      </c>
      <c r="C3920" t="str">
        <f t="shared" si="64"/>
        <v/>
      </c>
    </row>
    <row r="3921" spans="2:3">
      <c r="B3921" t="str">
        <v/>
      </c>
      <c r="C3921" t="str">
        <f t="shared" si="64"/>
        <v/>
      </c>
    </row>
    <row r="3922" spans="2:3">
      <c r="B3922" t="str">
        <v/>
      </c>
      <c r="C3922" t="str">
        <f t="shared" si="64"/>
        <v/>
      </c>
    </row>
    <row r="3923" spans="2:3">
      <c r="B3923" t="str">
        <v/>
      </c>
      <c r="C3923" t="str">
        <f t="shared" si="64"/>
        <v/>
      </c>
    </row>
    <row r="3924" spans="2:3">
      <c r="B3924" t="str">
        <v/>
      </c>
      <c r="C3924" t="str">
        <f t="shared" si="64"/>
        <v/>
      </c>
    </row>
    <row r="3925" spans="2:3">
      <c r="B3925" t="str">
        <v/>
      </c>
      <c r="C3925" t="str">
        <f t="shared" si="64"/>
        <v/>
      </c>
    </row>
    <row r="3926" spans="2:3">
      <c r="B3926" t="str">
        <v/>
      </c>
      <c r="C3926" t="str">
        <f t="shared" si="64"/>
        <v/>
      </c>
    </row>
    <row r="3927" spans="2:3">
      <c r="B3927" t="str">
        <v/>
      </c>
      <c r="C3927" t="str">
        <f t="shared" si="64"/>
        <v/>
      </c>
    </row>
    <row r="3928" spans="2:3">
      <c r="B3928" t="str">
        <v/>
      </c>
      <c r="C3928" t="str">
        <f t="shared" si="64"/>
        <v/>
      </c>
    </row>
    <row r="3929" spans="2:3">
      <c r="B3929" t="str">
        <v/>
      </c>
      <c r="C3929" t="str">
        <f t="shared" si="64"/>
        <v/>
      </c>
    </row>
    <row r="3930" spans="2:3">
      <c r="B3930" t="str">
        <v/>
      </c>
      <c r="C3930" t="str">
        <f t="shared" si="64"/>
        <v/>
      </c>
    </row>
    <row r="3931" spans="2:3">
      <c r="B3931" t="str">
        <v/>
      </c>
      <c r="C3931" t="str">
        <f t="shared" si="64"/>
        <v/>
      </c>
    </row>
    <row r="3932" spans="2:3">
      <c r="B3932" t="str">
        <v/>
      </c>
      <c r="C3932" t="str">
        <f t="shared" si="64"/>
        <v/>
      </c>
    </row>
    <row r="3933" spans="2:3">
      <c r="B3933" t="str">
        <v/>
      </c>
      <c r="C3933" t="str">
        <f t="shared" si="64"/>
        <v/>
      </c>
    </row>
    <row r="3934" spans="2:3">
      <c r="B3934" t="str">
        <v/>
      </c>
      <c r="C3934" t="str">
        <f t="shared" si="64"/>
        <v/>
      </c>
    </row>
    <row r="3935" spans="2:3">
      <c r="B3935" t="str">
        <v/>
      </c>
      <c r="C3935" t="str">
        <f t="shared" si="64"/>
        <v/>
      </c>
    </row>
    <row r="3936" spans="2:3">
      <c r="B3936" t="str">
        <v/>
      </c>
      <c r="C3936" t="str">
        <f t="shared" si="64"/>
        <v/>
      </c>
    </row>
    <row r="3937" spans="2:3">
      <c r="B3937" t="str">
        <v/>
      </c>
      <c r="C3937" t="str">
        <f t="shared" si="64"/>
        <v/>
      </c>
    </row>
    <row r="3938" spans="2:3">
      <c r="B3938" t="str">
        <v/>
      </c>
      <c r="C3938" t="str">
        <f t="shared" si="64"/>
        <v/>
      </c>
    </row>
    <row r="3939" spans="2:3">
      <c r="B3939" t="str">
        <v/>
      </c>
      <c r="C3939" t="str">
        <f t="shared" si="64"/>
        <v/>
      </c>
    </row>
    <row r="3940" spans="2:3">
      <c r="B3940" t="str">
        <v/>
      </c>
      <c r="C3940" t="str">
        <f t="shared" si="64"/>
        <v/>
      </c>
    </row>
    <row r="3941" spans="2:3">
      <c r="B3941" t="str">
        <v/>
      </c>
      <c r="C3941" t="str">
        <f t="shared" si="64"/>
        <v/>
      </c>
    </row>
    <row r="3942" spans="2:3">
      <c r="B3942" t="str">
        <v/>
      </c>
      <c r="C3942" t="str">
        <f t="shared" si="64"/>
        <v/>
      </c>
    </row>
    <row r="3943" spans="2:3">
      <c r="B3943" t="str">
        <v/>
      </c>
      <c r="C3943" t="str">
        <f t="shared" si="64"/>
        <v/>
      </c>
    </row>
    <row r="3944" spans="2:3">
      <c r="B3944" t="str">
        <v/>
      </c>
      <c r="C3944" t="str">
        <f t="shared" si="64"/>
        <v/>
      </c>
    </row>
    <row r="3945" spans="2:3">
      <c r="B3945" t="str">
        <v/>
      </c>
      <c r="C3945" t="str">
        <f t="shared" si="64"/>
        <v/>
      </c>
    </row>
    <row r="3946" spans="2:3">
      <c r="B3946" t="str">
        <v/>
      </c>
      <c r="C3946" t="str">
        <f t="shared" si="64"/>
        <v/>
      </c>
    </row>
    <row r="3947" spans="2:3">
      <c r="B3947" t="str">
        <v/>
      </c>
      <c r="C3947" t="str">
        <f t="shared" si="64"/>
        <v/>
      </c>
    </row>
    <row r="3948" spans="2:3">
      <c r="B3948" t="str">
        <v/>
      </c>
      <c r="C3948" t="str">
        <f t="shared" si="64"/>
        <v/>
      </c>
    </row>
    <row r="3949" spans="2:3">
      <c r="B3949" t="str">
        <v/>
      </c>
      <c r="C3949" t="str">
        <f t="shared" si="64"/>
        <v/>
      </c>
    </row>
    <row r="3950" spans="2:3">
      <c r="B3950" t="str">
        <v/>
      </c>
      <c r="C3950" t="str">
        <f t="shared" si="64"/>
        <v/>
      </c>
    </row>
    <row r="3951" spans="2:3">
      <c r="B3951" t="str">
        <v/>
      </c>
      <c r="C3951" t="str">
        <f t="shared" si="64"/>
        <v/>
      </c>
    </row>
    <row r="3952" spans="2:3">
      <c r="B3952" t="str">
        <v/>
      </c>
      <c r="C3952" t="str">
        <f t="shared" si="64"/>
        <v/>
      </c>
    </row>
    <row r="3953" spans="2:3">
      <c r="B3953" t="str">
        <v/>
      </c>
      <c r="C3953" t="str">
        <f t="shared" si="64"/>
        <v/>
      </c>
    </row>
    <row r="3954" spans="2:3">
      <c r="B3954" t="str">
        <v/>
      </c>
      <c r="C3954" t="str">
        <f t="shared" si="64"/>
        <v/>
      </c>
    </row>
    <row r="3955" spans="2:3">
      <c r="B3955" t="str">
        <v/>
      </c>
      <c r="C3955" t="str">
        <f t="shared" si="64"/>
        <v/>
      </c>
    </row>
    <row r="3956" spans="2:3">
      <c r="B3956" t="str">
        <v/>
      </c>
      <c r="C3956" t="str">
        <f t="shared" si="64"/>
        <v/>
      </c>
    </row>
    <row r="3957" spans="2:3">
      <c r="B3957" t="str">
        <v/>
      </c>
      <c r="C3957" t="str">
        <f t="shared" si="64"/>
        <v/>
      </c>
    </row>
    <row r="3958" spans="2:3">
      <c r="B3958" t="str">
        <v/>
      </c>
      <c r="C3958" t="str">
        <f t="shared" si="64"/>
        <v/>
      </c>
    </row>
    <row r="3959" spans="2:3">
      <c r="B3959" t="str">
        <v/>
      </c>
      <c r="C3959" t="str">
        <f t="shared" si="64"/>
        <v/>
      </c>
    </row>
    <row r="3960" spans="2:3">
      <c r="B3960" t="str">
        <v/>
      </c>
      <c r="C3960" t="str">
        <f t="shared" si="64"/>
        <v/>
      </c>
    </row>
    <row r="3961" spans="2:3">
      <c r="B3961" t="str">
        <v/>
      </c>
      <c r="C3961" t="str">
        <f t="shared" si="64"/>
        <v/>
      </c>
    </row>
    <row r="3962" spans="2:3">
      <c r="B3962" t="str">
        <v/>
      </c>
      <c r="C3962" t="str">
        <f t="shared" si="64"/>
        <v/>
      </c>
    </row>
    <row r="3963" spans="2:3">
      <c r="B3963" t="str">
        <v/>
      </c>
      <c r="C3963" t="str">
        <f t="shared" si="64"/>
        <v/>
      </c>
    </row>
    <row r="3964" spans="2:3">
      <c r="B3964" t="str">
        <v/>
      </c>
      <c r="C3964" t="str">
        <f t="shared" si="64"/>
        <v/>
      </c>
    </row>
    <row r="3965" spans="2:3">
      <c r="B3965" t="str">
        <v/>
      </c>
      <c r="C3965" t="str">
        <f t="shared" si="64"/>
        <v/>
      </c>
    </row>
    <row r="3966" spans="2:3">
      <c r="B3966" t="str">
        <v/>
      </c>
      <c r="C3966" t="str">
        <f t="shared" si="64"/>
        <v/>
      </c>
    </row>
    <row r="3967" spans="2:3">
      <c r="B3967" t="str">
        <v/>
      </c>
      <c r="C3967" t="str">
        <f t="shared" si="64"/>
        <v/>
      </c>
    </row>
    <row r="3968" spans="2:3">
      <c r="B3968" t="str">
        <v/>
      </c>
      <c r="C3968" t="str">
        <f t="shared" si="64"/>
        <v/>
      </c>
    </row>
    <row r="3969" spans="2:3">
      <c r="B3969" t="str">
        <v/>
      </c>
      <c r="C3969" t="str">
        <f t="shared" si="64"/>
        <v/>
      </c>
    </row>
    <row r="3970" spans="2:3">
      <c r="B3970" t="str">
        <v/>
      </c>
      <c r="C3970" t="str">
        <f t="shared" si="64"/>
        <v/>
      </c>
    </row>
    <row r="3971" spans="2:3">
      <c r="B3971" t="str">
        <v/>
      </c>
      <c r="C3971" t="str">
        <f t="shared" si="64"/>
        <v/>
      </c>
    </row>
    <row r="3972" spans="2:3">
      <c r="B3972" t="str">
        <v/>
      </c>
      <c r="C3972" t="str">
        <f t="shared" si="64"/>
        <v/>
      </c>
    </row>
    <row r="3973" spans="2:3">
      <c r="B3973" t="str">
        <v/>
      </c>
      <c r="C3973" t="str">
        <f t="shared" ref="C3973:C4036" si="65">IFERROR(B3973,"")</f>
        <v/>
      </c>
    </row>
    <row r="3974" spans="2:3">
      <c r="B3974" t="str">
        <v/>
      </c>
      <c r="C3974" t="str">
        <f t="shared" si="65"/>
        <v/>
      </c>
    </row>
    <row r="3975" spans="2:3">
      <c r="B3975" t="str">
        <v/>
      </c>
      <c r="C3975" t="str">
        <f t="shared" si="65"/>
        <v/>
      </c>
    </row>
    <row r="3976" spans="2:3">
      <c r="B3976" t="str">
        <v/>
      </c>
      <c r="C3976" t="str">
        <f t="shared" si="65"/>
        <v/>
      </c>
    </row>
    <row r="3977" spans="2:3">
      <c r="B3977" t="str">
        <v/>
      </c>
      <c r="C3977" t="str">
        <f t="shared" si="65"/>
        <v/>
      </c>
    </row>
    <row r="3978" spans="2:3">
      <c r="B3978" t="str">
        <v/>
      </c>
      <c r="C3978" t="str">
        <f t="shared" si="65"/>
        <v/>
      </c>
    </row>
    <row r="3979" spans="2:3">
      <c r="B3979" t="str">
        <v/>
      </c>
      <c r="C3979" t="str">
        <f t="shared" si="65"/>
        <v/>
      </c>
    </row>
    <row r="3980" spans="2:3">
      <c r="B3980" t="str">
        <v/>
      </c>
      <c r="C3980" t="str">
        <f t="shared" si="65"/>
        <v/>
      </c>
    </row>
    <row r="3981" spans="2:3">
      <c r="B3981" t="str">
        <v/>
      </c>
      <c r="C3981" t="str">
        <f t="shared" si="65"/>
        <v/>
      </c>
    </row>
    <row r="3982" spans="2:3">
      <c r="B3982" t="str">
        <v/>
      </c>
      <c r="C3982" t="str">
        <f t="shared" si="65"/>
        <v/>
      </c>
    </row>
    <row r="3983" spans="2:3">
      <c r="B3983" t="str">
        <v/>
      </c>
      <c r="C3983" t="str">
        <f t="shared" si="65"/>
        <v/>
      </c>
    </row>
    <row r="3984" spans="2:3">
      <c r="B3984" t="str">
        <v/>
      </c>
      <c r="C3984" t="str">
        <f t="shared" si="65"/>
        <v/>
      </c>
    </row>
    <row r="3985" spans="2:3">
      <c r="B3985" t="str">
        <v/>
      </c>
      <c r="C3985" t="str">
        <f t="shared" si="65"/>
        <v/>
      </c>
    </row>
    <row r="3986" spans="2:3">
      <c r="B3986" t="str">
        <v/>
      </c>
      <c r="C3986" t="str">
        <f t="shared" si="65"/>
        <v/>
      </c>
    </row>
    <row r="3987" spans="2:3">
      <c r="B3987" t="str">
        <v/>
      </c>
      <c r="C3987" t="str">
        <f t="shared" si="65"/>
        <v/>
      </c>
    </row>
    <row r="3988" spans="2:3">
      <c r="B3988" t="str">
        <v/>
      </c>
      <c r="C3988" t="str">
        <f t="shared" si="65"/>
        <v/>
      </c>
    </row>
    <row r="3989" spans="2:3">
      <c r="B3989" t="str">
        <v/>
      </c>
      <c r="C3989" t="str">
        <f t="shared" si="65"/>
        <v/>
      </c>
    </row>
    <row r="3990" spans="2:3">
      <c r="B3990" t="str">
        <v/>
      </c>
      <c r="C3990" t="str">
        <f t="shared" si="65"/>
        <v/>
      </c>
    </row>
    <row r="3991" spans="2:3">
      <c r="B3991" t="str">
        <v/>
      </c>
      <c r="C3991" t="str">
        <f t="shared" si="65"/>
        <v/>
      </c>
    </row>
    <row r="3992" spans="2:3">
      <c r="B3992" t="str">
        <v/>
      </c>
      <c r="C3992" t="str">
        <f t="shared" si="65"/>
        <v/>
      </c>
    </row>
    <row r="3993" spans="2:3">
      <c r="B3993" t="str">
        <v/>
      </c>
      <c r="C3993" t="str">
        <f t="shared" si="65"/>
        <v/>
      </c>
    </row>
    <row r="3994" spans="2:3">
      <c r="B3994" t="str">
        <v/>
      </c>
      <c r="C3994" t="str">
        <f t="shared" si="65"/>
        <v/>
      </c>
    </row>
    <row r="3995" spans="2:3">
      <c r="B3995" t="str">
        <v/>
      </c>
      <c r="C3995" t="str">
        <f t="shared" si="65"/>
        <v/>
      </c>
    </row>
    <row r="3996" spans="2:3">
      <c r="B3996" t="str">
        <v/>
      </c>
      <c r="C3996" t="str">
        <f t="shared" si="65"/>
        <v/>
      </c>
    </row>
    <row r="3997" spans="2:3">
      <c r="B3997" t="str">
        <v/>
      </c>
      <c r="C3997" t="str">
        <f t="shared" si="65"/>
        <v/>
      </c>
    </row>
    <row r="3998" spans="2:3">
      <c r="B3998" t="str">
        <v/>
      </c>
      <c r="C3998" t="str">
        <f t="shared" si="65"/>
        <v/>
      </c>
    </row>
    <row r="3999" spans="2:3">
      <c r="B3999" t="str">
        <v/>
      </c>
      <c r="C3999" t="str">
        <f t="shared" si="65"/>
        <v/>
      </c>
    </row>
    <row r="4000" spans="2:3">
      <c r="B4000" t="str">
        <v/>
      </c>
      <c r="C4000" t="str">
        <f t="shared" si="65"/>
        <v/>
      </c>
    </row>
    <row r="4001" spans="2:3">
      <c r="B4001" t="str">
        <v/>
      </c>
      <c r="C4001" t="str">
        <f t="shared" si="65"/>
        <v/>
      </c>
    </row>
    <row r="4002" spans="2:3">
      <c r="B4002" t="str">
        <v/>
      </c>
      <c r="C4002" t="str">
        <f t="shared" si="65"/>
        <v/>
      </c>
    </row>
    <row r="4003" spans="2:3">
      <c r="B4003" t="str">
        <v/>
      </c>
      <c r="C4003" t="str">
        <f t="shared" si="65"/>
        <v/>
      </c>
    </row>
    <row r="4004" spans="2:3">
      <c r="B4004" t="str">
        <v/>
      </c>
      <c r="C4004" t="str">
        <f t="shared" si="65"/>
        <v/>
      </c>
    </row>
    <row r="4005" spans="2:3">
      <c r="B4005" t="str">
        <v/>
      </c>
      <c r="C4005" t="str">
        <f t="shared" si="65"/>
        <v/>
      </c>
    </row>
    <row r="4006" spans="2:3">
      <c r="B4006" t="str">
        <v/>
      </c>
      <c r="C4006" t="str">
        <f t="shared" si="65"/>
        <v/>
      </c>
    </row>
    <row r="4007" spans="2:3">
      <c r="B4007" t="str">
        <v/>
      </c>
      <c r="C4007" t="str">
        <f t="shared" si="65"/>
        <v/>
      </c>
    </row>
    <row r="4008" spans="2:3">
      <c r="B4008" t="str">
        <v/>
      </c>
      <c r="C4008" t="str">
        <f t="shared" si="65"/>
        <v/>
      </c>
    </row>
    <row r="4009" spans="2:3">
      <c r="B4009" t="str">
        <v/>
      </c>
      <c r="C4009" t="str">
        <f t="shared" si="65"/>
        <v/>
      </c>
    </row>
    <row r="4010" spans="2:3">
      <c r="B4010" t="str">
        <v/>
      </c>
      <c r="C4010" t="str">
        <f t="shared" si="65"/>
        <v/>
      </c>
    </row>
    <row r="4011" spans="2:3">
      <c r="B4011" t="str">
        <v/>
      </c>
      <c r="C4011" t="str">
        <f t="shared" si="65"/>
        <v/>
      </c>
    </row>
    <row r="4012" spans="2:3">
      <c r="B4012" t="str">
        <v/>
      </c>
      <c r="C4012" t="str">
        <f t="shared" si="65"/>
        <v/>
      </c>
    </row>
    <row r="4013" spans="2:3">
      <c r="B4013" t="str">
        <v/>
      </c>
      <c r="C4013" t="str">
        <f t="shared" si="65"/>
        <v/>
      </c>
    </row>
    <row r="4014" spans="2:3">
      <c r="B4014" t="str">
        <v/>
      </c>
      <c r="C4014" t="str">
        <f t="shared" si="65"/>
        <v/>
      </c>
    </row>
    <row r="4015" spans="2:3">
      <c r="B4015" t="str">
        <v/>
      </c>
      <c r="C4015" t="str">
        <f t="shared" si="65"/>
        <v/>
      </c>
    </row>
    <row r="4016" spans="2:3">
      <c r="B4016" t="str">
        <v/>
      </c>
      <c r="C4016" t="str">
        <f t="shared" si="65"/>
        <v/>
      </c>
    </row>
    <row r="4017" spans="2:3">
      <c r="B4017" t="str">
        <v/>
      </c>
      <c r="C4017" t="str">
        <f t="shared" si="65"/>
        <v/>
      </c>
    </row>
    <row r="4018" spans="2:3">
      <c r="B4018" t="str">
        <v/>
      </c>
      <c r="C4018" t="str">
        <f t="shared" si="65"/>
        <v/>
      </c>
    </row>
    <row r="4019" spans="2:3">
      <c r="B4019" t="str">
        <v/>
      </c>
      <c r="C4019" t="str">
        <f t="shared" si="65"/>
        <v/>
      </c>
    </row>
    <row r="4020" spans="2:3">
      <c r="B4020" t="str">
        <v/>
      </c>
      <c r="C4020" t="str">
        <f t="shared" si="65"/>
        <v/>
      </c>
    </row>
    <row r="4021" spans="2:3">
      <c r="B4021" t="str">
        <v/>
      </c>
      <c r="C4021" t="str">
        <f t="shared" si="65"/>
        <v/>
      </c>
    </row>
    <row r="4022" spans="2:3">
      <c r="B4022" t="str">
        <v/>
      </c>
      <c r="C4022" t="str">
        <f t="shared" si="65"/>
        <v/>
      </c>
    </row>
    <row r="4023" spans="2:3">
      <c r="B4023" t="str">
        <v/>
      </c>
      <c r="C4023" t="str">
        <f t="shared" si="65"/>
        <v/>
      </c>
    </row>
    <row r="4024" spans="2:3">
      <c r="B4024" t="str">
        <v/>
      </c>
      <c r="C4024" t="str">
        <f t="shared" si="65"/>
        <v/>
      </c>
    </row>
    <row r="4025" spans="2:3">
      <c r="B4025" t="str">
        <v/>
      </c>
      <c r="C4025" t="str">
        <f t="shared" si="65"/>
        <v/>
      </c>
    </row>
    <row r="4026" spans="2:3">
      <c r="B4026" t="str">
        <v/>
      </c>
      <c r="C4026" t="str">
        <f t="shared" si="65"/>
        <v/>
      </c>
    </row>
    <row r="4027" spans="2:3">
      <c r="B4027" t="str">
        <v>WSLRWEX-G-H2S-100|2|6\WSLRW-G4</v>
      </c>
      <c r="C4027" t="str">
        <f t="shared" si="65"/>
        <v>WSLRWEX-G-H2S-100|2|6\WSLRW-G4</v>
      </c>
    </row>
    <row r="4028" spans="2:3">
      <c r="B4028" t="str">
        <v/>
      </c>
      <c r="C4028" t="str">
        <f t="shared" si="65"/>
        <v/>
      </c>
    </row>
    <row r="4029" spans="2:3">
      <c r="B4029" t="str">
        <v/>
      </c>
      <c r="C4029" t="str">
        <f t="shared" si="65"/>
        <v/>
      </c>
    </row>
    <row r="4030" spans="2:3">
      <c r="B4030" t="str">
        <v/>
      </c>
      <c r="C4030" t="str">
        <f t="shared" si="65"/>
        <v/>
      </c>
    </row>
    <row r="4031" spans="2:3">
      <c r="B4031" t="str">
        <v/>
      </c>
      <c r="C4031" t="str">
        <f t="shared" si="65"/>
        <v/>
      </c>
    </row>
    <row r="4032" spans="2:3">
      <c r="B4032" t="str">
        <v/>
      </c>
      <c r="C4032" t="str">
        <f t="shared" si="65"/>
        <v/>
      </c>
    </row>
    <row r="4033" spans="2:3">
      <c r="B4033" t="str">
        <v/>
      </c>
      <c r="C4033" t="str">
        <f t="shared" si="65"/>
        <v/>
      </c>
    </row>
    <row r="4034" spans="2:3">
      <c r="B4034" t="str">
        <v/>
      </c>
      <c r="C4034" t="str">
        <f t="shared" si="65"/>
        <v/>
      </c>
    </row>
    <row r="4035" spans="2:3">
      <c r="B4035" t="str">
        <v/>
      </c>
      <c r="C4035" t="str">
        <f t="shared" si="65"/>
        <v/>
      </c>
    </row>
    <row r="4036" spans="2:3">
      <c r="B4036" t="str">
        <v/>
      </c>
      <c r="C4036" t="str">
        <f t="shared" si="65"/>
        <v/>
      </c>
    </row>
    <row r="4037" spans="2:3">
      <c r="B4037" t="str">
        <v/>
      </c>
      <c r="C4037" t="str">
        <f t="shared" ref="C4037:C4100" si="66">IFERROR(B4037,"")</f>
        <v/>
      </c>
    </row>
    <row r="4038" spans="2:3">
      <c r="B4038" t="str">
        <v/>
      </c>
      <c r="C4038" t="str">
        <f t="shared" si="66"/>
        <v/>
      </c>
    </row>
    <row r="4039" spans="2:3">
      <c r="B4039" t="str">
        <v/>
      </c>
      <c r="C4039" t="str">
        <f t="shared" si="66"/>
        <v/>
      </c>
    </row>
    <row r="4040" spans="2:3">
      <c r="B4040" t="str">
        <v/>
      </c>
      <c r="C4040" t="str">
        <f t="shared" si="66"/>
        <v/>
      </c>
    </row>
    <row r="4041" spans="2:3">
      <c r="B4041" t="str">
        <v/>
      </c>
      <c r="C4041" t="str">
        <f t="shared" si="66"/>
        <v/>
      </c>
    </row>
    <row r="4042" spans="2:3">
      <c r="B4042" t="str">
        <v/>
      </c>
      <c r="C4042" t="str">
        <f t="shared" si="66"/>
        <v/>
      </c>
    </row>
    <row r="4043" spans="2:3">
      <c r="B4043" t="str">
        <v/>
      </c>
      <c r="C4043" t="str">
        <f t="shared" si="66"/>
        <v/>
      </c>
    </row>
    <row r="4044" spans="2:3">
      <c r="B4044" t="str">
        <v/>
      </c>
      <c r="C4044" t="str">
        <f t="shared" si="66"/>
        <v/>
      </c>
    </row>
    <row r="4045" spans="2:3">
      <c r="B4045" t="str">
        <v/>
      </c>
      <c r="C4045" t="str">
        <f t="shared" si="66"/>
        <v/>
      </c>
    </row>
    <row r="4046" spans="2:3">
      <c r="B4046" t="str">
        <v/>
      </c>
      <c r="C4046" t="str">
        <f t="shared" si="66"/>
        <v/>
      </c>
    </row>
    <row r="4047" spans="2:3">
      <c r="B4047" t="str">
        <v/>
      </c>
      <c r="C4047" t="str">
        <f t="shared" si="66"/>
        <v/>
      </c>
    </row>
    <row r="4048" spans="2:3">
      <c r="B4048" t="str">
        <v/>
      </c>
      <c r="C4048" t="str">
        <f t="shared" si="66"/>
        <v/>
      </c>
    </row>
    <row r="4049" spans="2:3">
      <c r="B4049" t="str">
        <v/>
      </c>
      <c r="C4049" t="str">
        <f t="shared" si="66"/>
        <v/>
      </c>
    </row>
    <row r="4050" spans="2:3">
      <c r="B4050" t="str">
        <v/>
      </c>
      <c r="C4050" t="str">
        <f t="shared" si="66"/>
        <v/>
      </c>
    </row>
    <row r="4051" spans="2:3">
      <c r="B4051" t="str">
        <v/>
      </c>
      <c r="C4051" t="str">
        <f t="shared" si="66"/>
        <v/>
      </c>
    </row>
    <row r="4052" spans="2:3">
      <c r="B4052" t="str">
        <v>WSLRWEX-G-H2S-100|2|7\WSLRW-G4</v>
      </c>
      <c r="C4052" t="str">
        <f t="shared" si="66"/>
        <v>WSLRWEX-G-H2S-100|2|7\WSLRW-G4</v>
      </c>
    </row>
    <row r="4053" spans="2:3">
      <c r="B4053" t="str">
        <v/>
      </c>
      <c r="C4053" t="str">
        <f t="shared" si="66"/>
        <v/>
      </c>
    </row>
    <row r="4054" spans="2:3">
      <c r="B4054" t="str">
        <v/>
      </c>
      <c r="C4054" t="str">
        <f t="shared" si="66"/>
        <v/>
      </c>
    </row>
    <row r="4055" spans="2:3">
      <c r="B4055" t="str">
        <v/>
      </c>
      <c r="C4055" t="str">
        <f t="shared" si="66"/>
        <v/>
      </c>
    </row>
    <row r="4056" spans="2:3">
      <c r="B4056" t="str">
        <v/>
      </c>
      <c r="C4056" t="str">
        <f t="shared" si="66"/>
        <v/>
      </c>
    </row>
    <row r="4057" spans="2:3">
      <c r="B4057" t="str">
        <v/>
      </c>
      <c r="C4057" t="str">
        <f t="shared" si="66"/>
        <v/>
      </c>
    </row>
    <row r="4058" spans="2:3">
      <c r="B4058" t="str">
        <v>WSLRW-PPS-G40-02|2|3\WSLRW-PPS</v>
      </c>
      <c r="C4058" t="str">
        <f t="shared" si="66"/>
        <v>WSLRW-PPS-G40-02|2|3\WSLRW-PPS</v>
      </c>
    </row>
    <row r="4059" spans="2:3">
      <c r="B4059" t="str">
        <v/>
      </c>
      <c r="C4059" t="str">
        <f t="shared" si="66"/>
        <v/>
      </c>
    </row>
    <row r="4060" spans="2:3">
      <c r="B4060" t="str">
        <v/>
      </c>
      <c r="C4060" t="str">
        <f t="shared" si="66"/>
        <v/>
      </c>
    </row>
    <row r="4061" spans="2:3">
      <c r="B4061" t="str">
        <v/>
      </c>
      <c r="C4061" t="str">
        <f t="shared" si="66"/>
        <v/>
      </c>
    </row>
    <row r="4062" spans="2:3">
      <c r="B4062" t="str">
        <v/>
      </c>
      <c r="C4062" t="str">
        <f t="shared" si="66"/>
        <v/>
      </c>
    </row>
    <row r="4063" spans="2:3">
      <c r="B4063" t="str">
        <v/>
      </c>
      <c r="C4063" t="str">
        <f t="shared" si="66"/>
        <v/>
      </c>
    </row>
    <row r="4064" spans="2:3">
      <c r="B4064" t="str">
        <v/>
      </c>
      <c r="C4064" t="str">
        <f t="shared" si="66"/>
        <v/>
      </c>
    </row>
    <row r="4065" spans="2:3">
      <c r="B4065" t="str">
        <v/>
      </c>
      <c r="C4065" t="str">
        <f t="shared" si="66"/>
        <v/>
      </c>
    </row>
    <row r="4066" spans="2:3">
      <c r="B4066" t="str">
        <v/>
      </c>
      <c r="C4066" t="str">
        <f t="shared" si="66"/>
        <v/>
      </c>
    </row>
    <row r="4067" spans="2:3">
      <c r="B4067" t="str">
        <v>WSLRWEX-PPS-G20-01|3|4\WSLRW-EXPPS</v>
      </c>
      <c r="C4067" t="str">
        <f t="shared" si="66"/>
        <v>WSLRWEX-PPS-G20-01|3|4\WSLRW-EXPPS</v>
      </c>
    </row>
    <row r="4068" spans="2:3">
      <c r="B4068" t="str">
        <v/>
      </c>
      <c r="C4068" t="str">
        <f t="shared" si="66"/>
        <v/>
      </c>
    </row>
    <row r="4069" spans="2:3">
      <c r="B4069" t="str">
        <v/>
      </c>
      <c r="C4069" t="str">
        <f t="shared" si="66"/>
        <v/>
      </c>
    </row>
    <row r="4070" spans="2:3">
      <c r="B4070" t="str">
        <v/>
      </c>
      <c r="C4070" t="str">
        <f t="shared" si="66"/>
        <v/>
      </c>
    </row>
    <row r="4071" spans="2:3">
      <c r="B4071" t="str">
        <v/>
      </c>
      <c r="C4071" t="str">
        <f t="shared" si="66"/>
        <v/>
      </c>
    </row>
    <row r="4072" spans="2:3">
      <c r="B4072" t="str">
        <v/>
      </c>
      <c r="C4072" t="str">
        <f t="shared" si="66"/>
        <v/>
      </c>
    </row>
    <row r="4073" spans="2:3">
      <c r="B4073" t="str">
        <v/>
      </c>
      <c r="C4073" t="str">
        <f t="shared" si="66"/>
        <v/>
      </c>
    </row>
    <row r="4074" spans="2:3">
      <c r="B4074" t="str">
        <v/>
      </c>
      <c r="C4074" t="str">
        <f t="shared" si="66"/>
        <v/>
      </c>
    </row>
    <row r="4075" spans="2:3">
      <c r="B4075" t="str">
        <v/>
      </c>
      <c r="C4075" t="str">
        <f t="shared" si="66"/>
        <v/>
      </c>
    </row>
    <row r="4076" spans="2:3">
      <c r="B4076" t="str">
        <v/>
      </c>
      <c r="C4076" t="str">
        <f t="shared" si="66"/>
        <v/>
      </c>
    </row>
    <row r="4077" spans="2:3">
      <c r="B4077" t="str">
        <v/>
      </c>
      <c r="C4077" t="str">
        <f t="shared" si="66"/>
        <v/>
      </c>
    </row>
    <row r="4078" spans="2:3">
      <c r="B4078" t="str">
        <v/>
      </c>
      <c r="C4078" t="str">
        <f t="shared" si="66"/>
        <v/>
      </c>
    </row>
    <row r="4079" spans="2:3">
      <c r="B4079" t="str">
        <v/>
      </c>
      <c r="C4079" t="str">
        <f t="shared" si="66"/>
        <v/>
      </c>
    </row>
    <row r="4080" spans="2:3">
      <c r="B4080" t="str">
        <v/>
      </c>
      <c r="C4080" t="str">
        <f t="shared" si="66"/>
        <v/>
      </c>
    </row>
    <row r="4081" spans="2:3">
      <c r="B4081" t="str">
        <v/>
      </c>
      <c r="C4081" t="str">
        <f t="shared" si="66"/>
        <v/>
      </c>
    </row>
    <row r="4082" spans="2:3">
      <c r="B4082" t="str">
        <v/>
      </c>
      <c r="C4082" t="str">
        <f t="shared" si="66"/>
        <v/>
      </c>
    </row>
    <row r="4083" spans="2:3">
      <c r="B4083" t="str">
        <v/>
      </c>
      <c r="C4083" t="str">
        <f t="shared" si="66"/>
        <v/>
      </c>
    </row>
    <row r="4084" spans="2:3">
      <c r="B4084" t="str">
        <v/>
      </c>
      <c r="C4084" t="str">
        <f t="shared" si="66"/>
        <v/>
      </c>
    </row>
    <row r="4085" spans="2:3">
      <c r="B4085" t="str">
        <v/>
      </c>
      <c r="C4085" t="str">
        <f t="shared" si="66"/>
        <v/>
      </c>
    </row>
    <row r="4086" spans="2:3">
      <c r="B4086" t="str">
        <v/>
      </c>
      <c r="C4086" t="str">
        <f t="shared" si="66"/>
        <v/>
      </c>
    </row>
    <row r="4087" spans="2:3">
      <c r="B4087" t="str">
        <v/>
      </c>
      <c r="C4087" t="str">
        <f t="shared" si="66"/>
        <v/>
      </c>
    </row>
    <row r="4088" spans="2:3">
      <c r="B4088" t="str">
        <v>WSLRWEX-G-H2S-100|2|8\WSLRW-G4</v>
      </c>
      <c r="C4088" t="str">
        <f t="shared" si="66"/>
        <v>WSLRWEX-G-H2S-100|2|8\WSLRW-G4</v>
      </c>
    </row>
    <row r="4089" spans="2:3">
      <c r="B4089" t="str">
        <v/>
      </c>
      <c r="C4089" t="str">
        <f t="shared" si="66"/>
        <v/>
      </c>
    </row>
    <row r="4090" spans="2:3">
      <c r="B4090" t="str">
        <v/>
      </c>
      <c r="C4090" t="str">
        <f t="shared" si="66"/>
        <v/>
      </c>
    </row>
    <row r="4091" spans="2:3">
      <c r="B4091" t="str">
        <v/>
      </c>
      <c r="C4091" t="str">
        <f t="shared" si="66"/>
        <v/>
      </c>
    </row>
    <row r="4092" spans="2:3">
      <c r="B4092" t="str">
        <v/>
      </c>
      <c r="C4092" t="str">
        <f t="shared" si="66"/>
        <v/>
      </c>
    </row>
    <row r="4093" spans="2:3">
      <c r="B4093" t="str">
        <v/>
      </c>
      <c r="C4093" t="str">
        <f t="shared" si="66"/>
        <v/>
      </c>
    </row>
    <row r="4094" spans="2:3">
      <c r="B4094" t="str">
        <v/>
      </c>
      <c r="C4094" t="str">
        <f t="shared" si="66"/>
        <v/>
      </c>
    </row>
    <row r="4095" spans="2:3">
      <c r="B4095" t="str">
        <v/>
      </c>
      <c r="C4095" t="str">
        <f t="shared" si="66"/>
        <v/>
      </c>
    </row>
    <row r="4096" spans="2:3">
      <c r="B4096" t="str">
        <v/>
      </c>
      <c r="C4096" t="str">
        <f t="shared" si="66"/>
        <v/>
      </c>
    </row>
    <row r="4097" spans="2:3">
      <c r="B4097" t="str">
        <v/>
      </c>
      <c r="C4097" t="str">
        <f t="shared" si="66"/>
        <v/>
      </c>
    </row>
    <row r="4098" spans="2:3">
      <c r="B4098" t="str">
        <v/>
      </c>
      <c r="C4098" t="str">
        <f t="shared" si="66"/>
        <v/>
      </c>
    </row>
    <row r="4099" spans="2:3">
      <c r="B4099" t="str">
        <v/>
      </c>
      <c r="C4099" t="str">
        <f t="shared" si="66"/>
        <v/>
      </c>
    </row>
    <row r="4100" spans="2:3">
      <c r="B4100" t="str">
        <v/>
      </c>
      <c r="C4100" t="str">
        <f t="shared" si="66"/>
        <v/>
      </c>
    </row>
    <row r="4101" spans="2:3">
      <c r="B4101" t="str">
        <v/>
      </c>
      <c r="C4101" t="str">
        <f t="shared" ref="C4101:C4164" si="67">IFERROR(B4101,"")</f>
        <v/>
      </c>
    </row>
    <row r="4102" spans="2:3">
      <c r="B4102" t="str">
        <v/>
      </c>
      <c r="C4102" t="str">
        <f t="shared" si="67"/>
        <v/>
      </c>
    </row>
    <row r="4103" spans="2:3">
      <c r="B4103" t="str">
        <v/>
      </c>
      <c r="C4103" t="str">
        <f t="shared" si="67"/>
        <v/>
      </c>
    </row>
    <row r="4104" spans="2:3">
      <c r="B4104" t="str">
        <v/>
      </c>
      <c r="C4104" t="str">
        <f t="shared" si="67"/>
        <v/>
      </c>
    </row>
    <row r="4105" spans="2:3">
      <c r="B4105" t="str">
        <v/>
      </c>
      <c r="C4105" t="str">
        <f t="shared" si="67"/>
        <v/>
      </c>
    </row>
    <row r="4106" spans="2:3">
      <c r="B4106" t="str">
        <v/>
      </c>
      <c r="C4106" t="str">
        <f t="shared" si="67"/>
        <v/>
      </c>
    </row>
    <row r="4107" spans="2:3">
      <c r="B4107" t="str">
        <v/>
      </c>
      <c r="C4107" t="str">
        <f t="shared" si="67"/>
        <v/>
      </c>
    </row>
    <row r="4108" spans="2:3">
      <c r="B4108" t="str">
        <v/>
      </c>
      <c r="C4108" t="str">
        <f t="shared" si="67"/>
        <v/>
      </c>
    </row>
    <row r="4109" spans="2:3">
      <c r="B4109" t="str">
        <v/>
      </c>
      <c r="C4109" t="str">
        <f t="shared" si="67"/>
        <v/>
      </c>
    </row>
    <row r="4110" spans="2:3">
      <c r="B4110" t="str">
        <v/>
      </c>
      <c r="C4110" t="str">
        <f t="shared" si="67"/>
        <v/>
      </c>
    </row>
    <row r="4111" spans="2:3">
      <c r="B4111" t="str">
        <v/>
      </c>
      <c r="C4111" t="str">
        <f t="shared" si="67"/>
        <v/>
      </c>
    </row>
    <row r="4112" spans="2:3">
      <c r="B4112" t="str">
        <v/>
      </c>
      <c r="C4112" t="str">
        <f t="shared" si="67"/>
        <v/>
      </c>
    </row>
    <row r="4113" spans="2:3">
      <c r="B4113" t="str">
        <v/>
      </c>
      <c r="C4113" t="str">
        <f t="shared" si="67"/>
        <v/>
      </c>
    </row>
    <row r="4114" spans="2:3">
      <c r="B4114" t="str">
        <v/>
      </c>
      <c r="C4114" t="str">
        <f t="shared" si="67"/>
        <v/>
      </c>
    </row>
    <row r="4115" spans="2:3">
      <c r="B4115" t="str">
        <v/>
      </c>
      <c r="C4115" t="str">
        <f t="shared" si="67"/>
        <v/>
      </c>
    </row>
    <row r="4116" spans="2:3">
      <c r="B4116" t="str">
        <v/>
      </c>
      <c r="C4116" t="str">
        <f t="shared" si="67"/>
        <v/>
      </c>
    </row>
    <row r="4117" spans="2:3">
      <c r="B4117" t="str">
        <v/>
      </c>
      <c r="C4117" t="str">
        <f t="shared" si="67"/>
        <v/>
      </c>
    </row>
    <row r="4118" spans="2:3">
      <c r="B4118" t="str">
        <v/>
      </c>
      <c r="C4118" t="str">
        <f t="shared" si="67"/>
        <v/>
      </c>
    </row>
    <row r="4119" spans="2:3">
      <c r="B4119" t="str">
        <v/>
      </c>
      <c r="C4119" t="str">
        <f t="shared" si="67"/>
        <v/>
      </c>
    </row>
    <row r="4120" spans="2:3">
      <c r="B4120" t="str">
        <v/>
      </c>
      <c r="C4120" t="str">
        <f t="shared" si="67"/>
        <v/>
      </c>
    </row>
    <row r="4121" spans="2:3">
      <c r="B4121" t="str">
        <v/>
      </c>
      <c r="C4121" t="str">
        <f t="shared" si="67"/>
        <v/>
      </c>
    </row>
    <row r="4122" spans="2:3">
      <c r="B4122" t="str">
        <v/>
      </c>
      <c r="C4122" t="str">
        <f t="shared" si="67"/>
        <v/>
      </c>
    </row>
    <row r="4123" spans="2:3">
      <c r="B4123" t="str">
        <v/>
      </c>
      <c r="C4123" t="str">
        <f t="shared" si="67"/>
        <v/>
      </c>
    </row>
    <row r="4124" spans="2:3">
      <c r="B4124" t="str">
        <v/>
      </c>
      <c r="C4124" t="str">
        <f t="shared" si="67"/>
        <v/>
      </c>
    </row>
    <row r="4125" spans="2:3">
      <c r="B4125" t="str">
        <v/>
      </c>
      <c r="C4125" t="str">
        <f t="shared" si="67"/>
        <v/>
      </c>
    </row>
    <row r="4126" spans="2:3">
      <c r="B4126" t="str">
        <v/>
      </c>
      <c r="C4126" t="str">
        <f t="shared" si="67"/>
        <v/>
      </c>
    </row>
    <row r="4127" spans="2:3">
      <c r="B4127" t="str">
        <v/>
      </c>
      <c r="C4127" t="str">
        <f t="shared" si="67"/>
        <v/>
      </c>
    </row>
    <row r="4128" spans="2:3">
      <c r="B4128" t="str">
        <v/>
      </c>
      <c r="C4128" t="str">
        <f t="shared" si="67"/>
        <v/>
      </c>
    </row>
    <row r="4129" spans="2:3">
      <c r="B4129" t="str">
        <v/>
      </c>
      <c r="C4129" t="str">
        <f t="shared" si="67"/>
        <v/>
      </c>
    </row>
    <row r="4130" spans="2:3">
      <c r="B4130" t="str">
        <v/>
      </c>
      <c r="C4130" t="str">
        <f t="shared" si="67"/>
        <v/>
      </c>
    </row>
    <row r="4131" spans="2:3">
      <c r="B4131" t="str">
        <v>WSSFCEX-PPS-G200-01|3|6\WSSFC-EXPPS</v>
      </c>
      <c r="C4131" t="str">
        <f t="shared" si="67"/>
        <v>WSSFCEX-PPS-G200-01|3|6\WSSFC-EXPPS</v>
      </c>
    </row>
    <row r="4132" spans="2:3">
      <c r="B4132" t="str">
        <v/>
      </c>
      <c r="C4132" t="str">
        <f t="shared" si="67"/>
        <v/>
      </c>
    </row>
    <row r="4133" spans="2:3">
      <c r="B4133" t="str">
        <v/>
      </c>
      <c r="C4133" t="str">
        <f t="shared" si="67"/>
        <v/>
      </c>
    </row>
    <row r="4134" spans="2:3">
      <c r="B4134" t="str">
        <v/>
      </c>
      <c r="C4134" t="str">
        <f t="shared" si="67"/>
        <v/>
      </c>
    </row>
    <row r="4135" spans="2:3">
      <c r="B4135" t="str">
        <v/>
      </c>
      <c r="C4135" t="str">
        <f t="shared" si="67"/>
        <v/>
      </c>
    </row>
    <row r="4136" spans="2:3">
      <c r="B4136" t="str">
        <v/>
      </c>
      <c r="C4136" t="str">
        <f t="shared" si="67"/>
        <v/>
      </c>
    </row>
    <row r="4137" spans="2:3">
      <c r="B4137" t="str">
        <v/>
      </c>
      <c r="C4137" t="str">
        <f t="shared" si="67"/>
        <v/>
      </c>
    </row>
    <row r="4138" spans="2:3">
      <c r="B4138" t="str">
        <v/>
      </c>
      <c r="C4138" t="str">
        <f t="shared" si="67"/>
        <v/>
      </c>
    </row>
    <row r="4139" spans="2:3">
      <c r="B4139" t="str">
        <v/>
      </c>
      <c r="C4139" t="str">
        <f t="shared" si="67"/>
        <v/>
      </c>
    </row>
    <row r="4140" spans="2:3">
      <c r="B4140" t="str">
        <v/>
      </c>
      <c r="C4140" t="str">
        <f t="shared" si="67"/>
        <v/>
      </c>
    </row>
    <row r="4141" spans="2:3">
      <c r="B4141" t="str">
        <v/>
      </c>
      <c r="C4141" t="str">
        <f t="shared" si="67"/>
        <v/>
      </c>
    </row>
    <row r="4142" spans="2:3">
      <c r="B4142" t="str">
        <v/>
      </c>
      <c r="C4142" t="str">
        <f t="shared" si="67"/>
        <v/>
      </c>
    </row>
    <row r="4143" spans="2:3">
      <c r="B4143" t="str">
        <v/>
      </c>
      <c r="C4143" t="str">
        <f t="shared" si="67"/>
        <v/>
      </c>
    </row>
    <row r="4144" spans="2:3">
      <c r="B4144" t="str">
        <v/>
      </c>
      <c r="C4144" t="str">
        <f t="shared" si="67"/>
        <v/>
      </c>
    </row>
    <row r="4145" spans="2:3">
      <c r="B4145" t="str">
        <v/>
      </c>
      <c r="C4145" t="str">
        <f t="shared" si="67"/>
        <v/>
      </c>
    </row>
    <row r="4146" spans="2:3">
      <c r="B4146" t="str">
        <v/>
      </c>
      <c r="C4146" t="str">
        <f t="shared" si="67"/>
        <v/>
      </c>
    </row>
    <row r="4147" spans="2:3">
      <c r="B4147" t="str">
        <v/>
      </c>
      <c r="C4147" t="str">
        <f t="shared" si="67"/>
        <v/>
      </c>
    </row>
    <row r="4148" spans="2:3">
      <c r="B4148" t="str">
        <v/>
      </c>
      <c r="C4148" t="str">
        <f t="shared" si="67"/>
        <v/>
      </c>
    </row>
    <row r="4149" spans="2:3">
      <c r="B4149" t="str">
        <v/>
      </c>
      <c r="C4149" t="str">
        <f t="shared" si="67"/>
        <v/>
      </c>
    </row>
    <row r="4150" spans="2:3">
      <c r="B4150" t="str">
        <v/>
      </c>
      <c r="C4150" t="str">
        <f t="shared" si="67"/>
        <v/>
      </c>
    </row>
    <row r="4151" spans="2:3">
      <c r="B4151" t="str">
        <v/>
      </c>
      <c r="C4151" t="str">
        <f t="shared" si="67"/>
        <v/>
      </c>
    </row>
    <row r="4152" spans="2:3">
      <c r="B4152" t="str">
        <v/>
      </c>
      <c r="C4152" t="str">
        <f t="shared" si="67"/>
        <v/>
      </c>
    </row>
    <row r="4153" spans="2:3">
      <c r="B4153" t="str">
        <v/>
      </c>
      <c r="C4153" t="str">
        <f t="shared" si="67"/>
        <v/>
      </c>
    </row>
    <row r="4154" spans="2:3">
      <c r="B4154" t="str">
        <v/>
      </c>
      <c r="C4154" t="str">
        <f t="shared" si="67"/>
        <v/>
      </c>
    </row>
    <row r="4155" spans="2:3">
      <c r="B4155" t="str">
        <v/>
      </c>
      <c r="C4155" t="str">
        <f t="shared" si="67"/>
        <v/>
      </c>
    </row>
    <row r="4156" spans="2:3">
      <c r="B4156" t="str">
        <v/>
      </c>
      <c r="C4156" t="str">
        <f t="shared" si="67"/>
        <v/>
      </c>
    </row>
    <row r="4157" spans="2:3">
      <c r="B4157" t="str">
        <v/>
      </c>
      <c r="C4157" t="str">
        <f t="shared" si="67"/>
        <v/>
      </c>
    </row>
    <row r="4158" spans="2:3">
      <c r="B4158" t="str">
        <v/>
      </c>
      <c r="C4158" t="str">
        <f t="shared" si="67"/>
        <v/>
      </c>
    </row>
    <row r="4159" spans="2:3">
      <c r="B4159" t="str">
        <v/>
      </c>
      <c r="C4159" t="str">
        <f t="shared" si="67"/>
        <v/>
      </c>
    </row>
    <row r="4160" spans="2:3">
      <c r="B4160" t="str">
        <v/>
      </c>
      <c r="C4160" t="str">
        <f t="shared" si="67"/>
        <v/>
      </c>
    </row>
    <row r="4161" spans="2:3">
      <c r="B4161" t="str">
        <v/>
      </c>
      <c r="C4161" t="str">
        <f t="shared" si="67"/>
        <v/>
      </c>
    </row>
    <row r="4162" spans="2:3">
      <c r="B4162" t="str">
        <v/>
      </c>
      <c r="C4162" t="str">
        <f t="shared" si="67"/>
        <v/>
      </c>
    </row>
    <row r="4163" spans="2:3">
      <c r="B4163" t="str">
        <v/>
      </c>
      <c r="C4163" t="str">
        <f t="shared" si="67"/>
        <v/>
      </c>
    </row>
    <row r="4164" spans="2:3">
      <c r="B4164" t="str">
        <v/>
      </c>
      <c r="C4164" t="str">
        <f t="shared" si="67"/>
        <v/>
      </c>
    </row>
    <row r="4165" spans="2:3">
      <c r="B4165" t="str">
        <v/>
      </c>
      <c r="C4165" t="str">
        <f t="shared" ref="C4165:C4228" si="68">IFERROR(B4165,"")</f>
        <v/>
      </c>
    </row>
    <row r="4166" spans="2:3">
      <c r="B4166" t="str">
        <v/>
      </c>
      <c r="C4166" t="str">
        <f t="shared" si="68"/>
        <v/>
      </c>
    </row>
    <row r="4167" spans="2:3">
      <c r="B4167" t="str">
        <v/>
      </c>
      <c r="C4167" t="str">
        <f t="shared" si="68"/>
        <v/>
      </c>
    </row>
    <row r="4168" spans="2:3">
      <c r="B4168" t="str">
        <v/>
      </c>
      <c r="C4168" t="str">
        <f t="shared" si="68"/>
        <v/>
      </c>
    </row>
    <row r="4169" spans="2:3">
      <c r="B4169" t="str">
        <v/>
      </c>
      <c r="C4169" t="str">
        <f t="shared" si="68"/>
        <v/>
      </c>
    </row>
    <row r="4170" spans="2:3">
      <c r="B4170" t="str">
        <v/>
      </c>
      <c r="C4170" t="str">
        <f t="shared" si="68"/>
        <v/>
      </c>
    </row>
    <row r="4171" spans="2:3">
      <c r="B4171" t="str">
        <v/>
      </c>
      <c r="C4171" t="str">
        <f t="shared" si="68"/>
        <v/>
      </c>
    </row>
    <row r="4172" spans="2:3">
      <c r="B4172" t="str">
        <v/>
      </c>
      <c r="C4172" t="str">
        <f t="shared" si="68"/>
        <v/>
      </c>
    </row>
    <row r="4173" spans="2:3">
      <c r="B4173" t="str">
        <v/>
      </c>
      <c r="C4173" t="str">
        <f t="shared" si="68"/>
        <v/>
      </c>
    </row>
    <row r="4174" spans="2:3">
      <c r="B4174" t="str">
        <v/>
      </c>
      <c r="C4174" t="str">
        <f t="shared" si="68"/>
        <v/>
      </c>
    </row>
    <row r="4175" spans="2:3">
      <c r="B4175" t="str">
        <v/>
      </c>
      <c r="C4175" t="str">
        <f t="shared" si="68"/>
        <v/>
      </c>
    </row>
    <row r="4176" spans="2:3">
      <c r="B4176" t="str">
        <v/>
      </c>
      <c r="C4176" t="str">
        <f t="shared" si="68"/>
        <v/>
      </c>
    </row>
    <row r="4177" spans="2:3">
      <c r="B4177" t="str">
        <v/>
      </c>
      <c r="C4177" t="str">
        <f t="shared" si="68"/>
        <v/>
      </c>
    </row>
    <row r="4178" spans="2:3">
      <c r="B4178" t="str">
        <v/>
      </c>
      <c r="C4178" t="str">
        <f t="shared" si="68"/>
        <v/>
      </c>
    </row>
    <row r="4179" spans="2:3">
      <c r="B4179" t="str">
        <v/>
      </c>
      <c r="C4179" t="str">
        <f t="shared" si="68"/>
        <v/>
      </c>
    </row>
    <row r="4180" spans="2:3">
      <c r="B4180" t="str">
        <v/>
      </c>
      <c r="C4180" t="str">
        <f t="shared" si="68"/>
        <v/>
      </c>
    </row>
    <row r="4181" spans="2:3">
      <c r="B4181" t="str">
        <v/>
      </c>
      <c r="C4181" t="str">
        <f t="shared" si="68"/>
        <v/>
      </c>
    </row>
    <row r="4182" spans="2:3">
      <c r="B4182" t="str">
        <v/>
      </c>
      <c r="C4182" t="str">
        <f t="shared" si="68"/>
        <v/>
      </c>
    </row>
    <row r="4183" spans="2:3">
      <c r="B4183" t="str">
        <v/>
      </c>
      <c r="C4183" t="str">
        <f t="shared" si="68"/>
        <v/>
      </c>
    </row>
    <row r="4184" spans="2:3">
      <c r="B4184" t="str">
        <v/>
      </c>
      <c r="C4184" t="str">
        <f t="shared" si="68"/>
        <v/>
      </c>
    </row>
    <row r="4185" spans="2:3">
      <c r="B4185" t="str">
        <v/>
      </c>
      <c r="C4185" t="str">
        <f t="shared" si="68"/>
        <v/>
      </c>
    </row>
    <row r="4186" spans="2:3">
      <c r="B4186" t="str">
        <v/>
      </c>
      <c r="C4186" t="str">
        <f t="shared" si="68"/>
        <v/>
      </c>
    </row>
    <row r="4187" spans="2:3">
      <c r="B4187" t="str">
        <v/>
      </c>
      <c r="C4187" t="str">
        <f t="shared" si="68"/>
        <v/>
      </c>
    </row>
    <row r="4188" spans="2:3">
      <c r="B4188" t="str">
        <v/>
      </c>
      <c r="C4188" t="str">
        <f t="shared" si="68"/>
        <v/>
      </c>
    </row>
    <row r="4189" spans="2:3">
      <c r="B4189" t="str">
        <v/>
      </c>
      <c r="C4189" t="str">
        <f t="shared" si="68"/>
        <v/>
      </c>
    </row>
    <row r="4190" spans="2:3">
      <c r="B4190" t="str">
        <v/>
      </c>
      <c r="C4190" t="str">
        <f t="shared" si="68"/>
        <v/>
      </c>
    </row>
    <row r="4191" spans="2:3">
      <c r="B4191" t="str">
        <v/>
      </c>
      <c r="C4191" t="str">
        <f t="shared" si="68"/>
        <v/>
      </c>
    </row>
    <row r="4192" spans="2:3">
      <c r="B4192" t="str">
        <v/>
      </c>
      <c r="C4192" t="str">
        <f t="shared" si="68"/>
        <v/>
      </c>
    </row>
    <row r="4193" spans="2:3">
      <c r="B4193" t="str">
        <v/>
      </c>
      <c r="C4193" t="str">
        <f t="shared" si="68"/>
        <v/>
      </c>
    </row>
    <row r="4194" spans="2:3">
      <c r="B4194" t="str">
        <v/>
      </c>
      <c r="C4194" t="str">
        <f t="shared" si="68"/>
        <v/>
      </c>
    </row>
    <row r="4195" spans="2:3">
      <c r="B4195" t="str">
        <v/>
      </c>
      <c r="C4195" t="str">
        <f t="shared" si="68"/>
        <v/>
      </c>
    </row>
    <row r="4196" spans="2:3">
      <c r="B4196" t="str">
        <v/>
      </c>
      <c r="C4196" t="str">
        <f t="shared" si="68"/>
        <v/>
      </c>
    </row>
    <row r="4197" spans="2:3">
      <c r="B4197" t="str">
        <v/>
      </c>
      <c r="C4197" t="str">
        <f t="shared" si="68"/>
        <v/>
      </c>
    </row>
    <row r="4198" spans="2:3">
      <c r="B4198" t="str">
        <v/>
      </c>
      <c r="C4198" t="str">
        <f t="shared" si="68"/>
        <v/>
      </c>
    </row>
    <row r="4199" spans="2:3">
      <c r="B4199" t="str">
        <v/>
      </c>
      <c r="C4199" t="str">
        <f t="shared" si="68"/>
        <v/>
      </c>
    </row>
    <row r="4200" spans="2:3">
      <c r="B4200" t="str">
        <v/>
      </c>
      <c r="C4200" t="str">
        <f t="shared" si="68"/>
        <v/>
      </c>
    </row>
    <row r="4201" spans="2:3">
      <c r="B4201" t="str">
        <v/>
      </c>
      <c r="C4201" t="str">
        <f t="shared" si="68"/>
        <v/>
      </c>
    </row>
    <row r="4202" spans="2:3">
      <c r="B4202" t="str">
        <v/>
      </c>
      <c r="C4202" t="str">
        <f t="shared" si="68"/>
        <v/>
      </c>
    </row>
    <row r="4203" spans="2:3">
      <c r="B4203" t="str">
        <v/>
      </c>
      <c r="C4203" t="str">
        <f t="shared" si="68"/>
        <v/>
      </c>
    </row>
    <row r="4204" spans="2:3">
      <c r="B4204" t="str">
        <v/>
      </c>
      <c r="C4204" t="str">
        <f t="shared" si="68"/>
        <v/>
      </c>
    </row>
    <row r="4205" spans="2:3">
      <c r="B4205" t="str">
        <v/>
      </c>
      <c r="C4205" t="str">
        <f t="shared" si="68"/>
        <v/>
      </c>
    </row>
    <row r="4206" spans="2:3">
      <c r="B4206" t="str">
        <v/>
      </c>
      <c r="C4206" t="str">
        <f t="shared" si="68"/>
        <v/>
      </c>
    </row>
    <row r="4207" spans="2:3">
      <c r="B4207" t="str">
        <v/>
      </c>
      <c r="C4207" t="str">
        <f t="shared" si="68"/>
        <v/>
      </c>
    </row>
    <row r="4208" spans="2:3">
      <c r="B4208" t="str">
        <v/>
      </c>
      <c r="C4208" t="str">
        <f t="shared" si="68"/>
        <v/>
      </c>
    </row>
    <row r="4209" spans="2:3">
      <c r="B4209" t="str">
        <v/>
      </c>
      <c r="C4209" t="str">
        <f t="shared" si="68"/>
        <v/>
      </c>
    </row>
    <row r="4210" spans="2:3">
      <c r="B4210" t="str">
        <v/>
      </c>
      <c r="C4210" t="str">
        <f t="shared" si="68"/>
        <v/>
      </c>
    </row>
    <row r="4211" spans="2:3">
      <c r="B4211" t="str">
        <v/>
      </c>
      <c r="C4211" t="str">
        <f t="shared" si="68"/>
        <v/>
      </c>
    </row>
    <row r="4212" spans="2:3">
      <c r="B4212" t="str">
        <v/>
      </c>
      <c r="C4212" t="str">
        <f t="shared" si="68"/>
        <v/>
      </c>
    </row>
    <row r="4213" spans="2:3">
      <c r="B4213" t="str">
        <v/>
      </c>
      <c r="C4213" t="str">
        <f t="shared" si="68"/>
        <v/>
      </c>
    </row>
    <row r="4214" spans="2:3">
      <c r="B4214" t="str">
        <v/>
      </c>
      <c r="C4214" t="str">
        <f t="shared" si="68"/>
        <v/>
      </c>
    </row>
    <row r="4215" spans="2:3">
      <c r="B4215" t="str">
        <v/>
      </c>
      <c r="C4215" t="str">
        <f t="shared" si="68"/>
        <v/>
      </c>
    </row>
    <row r="4216" spans="2:3">
      <c r="B4216" t="str">
        <v/>
      </c>
      <c r="C4216" t="str">
        <f t="shared" si="68"/>
        <v/>
      </c>
    </row>
    <row r="4217" spans="2:3">
      <c r="B4217" t="str">
        <v/>
      </c>
      <c r="C4217" t="str">
        <f t="shared" si="68"/>
        <v/>
      </c>
    </row>
    <row r="4218" spans="2:3">
      <c r="B4218" t="str">
        <v/>
      </c>
      <c r="C4218" t="str">
        <f t="shared" si="68"/>
        <v/>
      </c>
    </row>
    <row r="4219" spans="2:3">
      <c r="B4219" t="str">
        <v/>
      </c>
      <c r="C4219" t="str">
        <f t="shared" si="68"/>
        <v/>
      </c>
    </row>
    <row r="4220" spans="2:3">
      <c r="B4220" t="str">
        <v/>
      </c>
      <c r="C4220" t="str">
        <f t="shared" si="68"/>
        <v/>
      </c>
    </row>
    <row r="4221" spans="2:3">
      <c r="B4221" t="str">
        <v/>
      </c>
      <c r="C4221" t="str">
        <f t="shared" si="68"/>
        <v/>
      </c>
    </row>
    <row r="4222" spans="2:3">
      <c r="B4222" t="str">
        <v/>
      </c>
      <c r="C4222" t="str">
        <f t="shared" si="68"/>
        <v/>
      </c>
    </row>
    <row r="4223" spans="2:3">
      <c r="B4223" t="str">
        <v/>
      </c>
      <c r="C4223" t="str">
        <f t="shared" si="68"/>
        <v/>
      </c>
    </row>
    <row r="4224" spans="2:3">
      <c r="B4224" t="str">
        <v/>
      </c>
      <c r="C4224" t="str">
        <f t="shared" si="68"/>
        <v/>
      </c>
    </row>
    <row r="4225" spans="2:3">
      <c r="B4225" t="str">
        <v/>
      </c>
      <c r="C4225" t="str">
        <f t="shared" si="68"/>
        <v/>
      </c>
    </row>
    <row r="4226" spans="2:3">
      <c r="B4226" t="str">
        <v/>
      </c>
      <c r="C4226" t="str">
        <f t="shared" si="68"/>
        <v/>
      </c>
    </row>
    <row r="4227" spans="2:3">
      <c r="B4227" t="str">
        <v/>
      </c>
      <c r="C4227" t="str">
        <f t="shared" si="68"/>
        <v/>
      </c>
    </row>
    <row r="4228" spans="2:3">
      <c r="B4228" t="str">
        <v/>
      </c>
      <c r="C4228" t="str">
        <f t="shared" si="68"/>
        <v/>
      </c>
    </row>
    <row r="4229" spans="2:3">
      <c r="B4229" t="str">
        <v/>
      </c>
      <c r="C4229" t="str">
        <f t="shared" ref="C4229:C4292" si="69">IFERROR(B4229,"")</f>
        <v/>
      </c>
    </row>
    <row r="4230" spans="2:3">
      <c r="B4230" t="str">
        <v/>
      </c>
      <c r="C4230" t="str">
        <f t="shared" si="69"/>
        <v/>
      </c>
    </row>
    <row r="4231" spans="2:3">
      <c r="B4231" t="str">
        <v/>
      </c>
      <c r="C4231" t="str">
        <f t="shared" si="69"/>
        <v/>
      </c>
    </row>
    <row r="4232" spans="2:3">
      <c r="B4232" t="str">
        <v/>
      </c>
      <c r="C4232" t="str">
        <f t="shared" si="69"/>
        <v/>
      </c>
    </row>
    <row r="4233" spans="2:3">
      <c r="B4233" t="str">
        <v/>
      </c>
      <c r="C4233" t="str">
        <f t="shared" si="69"/>
        <v/>
      </c>
    </row>
    <row r="4234" spans="2:3">
      <c r="B4234" t="str">
        <v/>
      </c>
      <c r="C4234" t="str">
        <f t="shared" si="69"/>
        <v/>
      </c>
    </row>
    <row r="4235" spans="2:3">
      <c r="B4235" t="str">
        <v/>
      </c>
      <c r="C4235" t="str">
        <f t="shared" si="69"/>
        <v/>
      </c>
    </row>
    <row r="4236" spans="2:3">
      <c r="B4236" t="str">
        <v/>
      </c>
      <c r="C4236" t="str">
        <f t="shared" si="69"/>
        <v/>
      </c>
    </row>
    <row r="4237" spans="2:3">
      <c r="B4237" t="str">
        <v/>
      </c>
      <c r="C4237" t="str">
        <f t="shared" si="69"/>
        <v/>
      </c>
    </row>
    <row r="4238" spans="2:3">
      <c r="B4238" t="str">
        <v/>
      </c>
      <c r="C4238" t="str">
        <f t="shared" si="69"/>
        <v/>
      </c>
    </row>
    <row r="4239" spans="2:3">
      <c r="B4239" t="str">
        <v/>
      </c>
      <c r="C4239" t="str">
        <f t="shared" si="69"/>
        <v/>
      </c>
    </row>
    <row r="4240" spans="2:3">
      <c r="B4240" t="str">
        <v/>
      </c>
      <c r="C4240" t="str">
        <f t="shared" si="69"/>
        <v/>
      </c>
    </row>
    <row r="4241" spans="2:3">
      <c r="B4241" t="str">
        <v/>
      </c>
      <c r="C4241" t="str">
        <f t="shared" si="69"/>
        <v/>
      </c>
    </row>
    <row r="4242" spans="2:3">
      <c r="B4242" t="str">
        <v/>
      </c>
      <c r="C4242" t="str">
        <f t="shared" si="69"/>
        <v/>
      </c>
    </row>
    <row r="4243" spans="2:3">
      <c r="B4243" t="str">
        <v/>
      </c>
      <c r="C4243" t="str">
        <f t="shared" si="69"/>
        <v/>
      </c>
    </row>
    <row r="4244" spans="2:3">
      <c r="B4244" t="str">
        <v/>
      </c>
      <c r="C4244" t="str">
        <f t="shared" si="69"/>
        <v/>
      </c>
    </row>
    <row r="4245" spans="2:3">
      <c r="B4245" t="str">
        <v/>
      </c>
      <c r="C4245" t="str">
        <f t="shared" si="69"/>
        <v/>
      </c>
    </row>
    <row r="4246" spans="2:3">
      <c r="B4246" t="str">
        <v/>
      </c>
      <c r="C4246" t="str">
        <f t="shared" si="69"/>
        <v/>
      </c>
    </row>
    <row r="4247" spans="2:3">
      <c r="B4247" t="str">
        <v/>
      </c>
      <c r="C4247" t="str">
        <f t="shared" si="69"/>
        <v/>
      </c>
    </row>
    <row r="4248" spans="2:3">
      <c r="B4248" t="str">
        <v/>
      </c>
      <c r="C4248" t="str">
        <f t="shared" si="69"/>
        <v/>
      </c>
    </row>
    <row r="4249" spans="2:3">
      <c r="B4249" t="str">
        <v/>
      </c>
      <c r="C4249" t="str">
        <f t="shared" si="69"/>
        <v/>
      </c>
    </row>
    <row r="4250" spans="2:3">
      <c r="B4250" t="str">
        <v/>
      </c>
      <c r="C4250" t="str">
        <f t="shared" si="69"/>
        <v/>
      </c>
    </row>
    <row r="4251" spans="2:3">
      <c r="B4251" t="str">
        <v/>
      </c>
      <c r="C4251" t="str">
        <f t="shared" si="69"/>
        <v/>
      </c>
    </row>
    <row r="4252" spans="2:3">
      <c r="B4252" t="str">
        <v/>
      </c>
      <c r="C4252" t="str">
        <f t="shared" si="69"/>
        <v/>
      </c>
    </row>
    <row r="4253" spans="2:3">
      <c r="B4253" t="str">
        <v/>
      </c>
      <c r="C4253" t="str">
        <f t="shared" si="69"/>
        <v/>
      </c>
    </row>
    <row r="4254" spans="2:3">
      <c r="B4254" t="str">
        <v/>
      </c>
      <c r="C4254" t="str">
        <f t="shared" si="69"/>
        <v/>
      </c>
    </row>
    <row r="4255" spans="2:3">
      <c r="B4255" t="str">
        <v/>
      </c>
      <c r="C4255" t="str">
        <f t="shared" si="69"/>
        <v/>
      </c>
    </row>
    <row r="4256" spans="2:3">
      <c r="B4256" t="str">
        <v/>
      </c>
      <c r="C4256" t="str">
        <f t="shared" si="69"/>
        <v/>
      </c>
    </row>
    <row r="4257" spans="2:3">
      <c r="B4257" t="str">
        <v/>
      </c>
      <c r="C4257" t="str">
        <f t="shared" si="69"/>
        <v/>
      </c>
    </row>
    <row r="4258" spans="2:3">
      <c r="B4258" t="str">
        <v/>
      </c>
      <c r="C4258" t="str">
        <f t="shared" si="69"/>
        <v/>
      </c>
    </row>
    <row r="4259" spans="2:3">
      <c r="B4259" t="str">
        <v/>
      </c>
      <c r="C4259" t="str">
        <f t="shared" si="69"/>
        <v/>
      </c>
    </row>
    <row r="4260" spans="2:3">
      <c r="B4260" t="str">
        <v/>
      </c>
      <c r="C4260" t="str">
        <f t="shared" si="69"/>
        <v/>
      </c>
    </row>
    <row r="4261" spans="2:3">
      <c r="B4261" t="str">
        <v/>
      </c>
      <c r="C4261" t="str">
        <f t="shared" si="69"/>
        <v/>
      </c>
    </row>
    <row r="4262" spans="2:3">
      <c r="B4262" t="str">
        <v/>
      </c>
      <c r="C4262" t="str">
        <f t="shared" si="69"/>
        <v/>
      </c>
    </row>
    <row r="4263" spans="2:3">
      <c r="B4263" t="str">
        <v/>
      </c>
      <c r="C4263" t="str">
        <f t="shared" si="69"/>
        <v/>
      </c>
    </row>
    <row r="4264" spans="2:3">
      <c r="B4264" t="str">
        <v/>
      </c>
      <c r="C4264" t="str">
        <f t="shared" si="69"/>
        <v/>
      </c>
    </row>
    <row r="4265" spans="2:3">
      <c r="B4265" t="str">
        <v/>
      </c>
      <c r="C4265" t="str">
        <f t="shared" si="69"/>
        <v/>
      </c>
    </row>
    <row r="4266" spans="2:3">
      <c r="B4266" t="str">
        <v/>
      </c>
      <c r="C4266" t="str">
        <f t="shared" si="69"/>
        <v/>
      </c>
    </row>
    <row r="4267" spans="2:3">
      <c r="B4267" t="str">
        <v/>
      </c>
      <c r="C4267" t="str">
        <f t="shared" si="69"/>
        <v/>
      </c>
    </row>
    <row r="4268" spans="2:3">
      <c r="B4268" t="str">
        <v/>
      </c>
      <c r="C4268" t="str">
        <f t="shared" si="69"/>
        <v/>
      </c>
    </row>
    <row r="4269" spans="2:3">
      <c r="B4269" t="str">
        <v/>
      </c>
      <c r="C4269" t="str">
        <f t="shared" si="69"/>
        <v/>
      </c>
    </row>
    <row r="4270" spans="2:3">
      <c r="B4270" t="str">
        <v/>
      </c>
      <c r="C4270" t="str">
        <f t="shared" si="69"/>
        <v/>
      </c>
    </row>
    <row r="4271" spans="2:3">
      <c r="B4271" t="str">
        <v/>
      </c>
      <c r="C4271" t="str">
        <f t="shared" si="69"/>
        <v/>
      </c>
    </row>
    <row r="4272" spans="2:3">
      <c r="B4272" t="str">
        <v/>
      </c>
      <c r="C4272" t="str">
        <f t="shared" si="69"/>
        <v/>
      </c>
    </row>
    <row r="4273" spans="2:3">
      <c r="B4273" t="str">
        <v/>
      </c>
      <c r="C4273" t="str">
        <f t="shared" si="69"/>
        <v/>
      </c>
    </row>
    <row r="4274" spans="2:3">
      <c r="B4274" t="str">
        <v/>
      </c>
      <c r="C4274" t="str">
        <f t="shared" si="69"/>
        <v/>
      </c>
    </row>
    <row r="4275" spans="2:3">
      <c r="B4275" t="str">
        <v/>
      </c>
      <c r="C4275" t="str">
        <f t="shared" si="69"/>
        <v/>
      </c>
    </row>
    <row r="4276" spans="2:3">
      <c r="B4276" t="str">
        <v/>
      </c>
      <c r="C4276" t="str">
        <f t="shared" si="69"/>
        <v/>
      </c>
    </row>
    <row r="4277" spans="2:3">
      <c r="B4277" t="str">
        <v/>
      </c>
      <c r="C4277" t="str">
        <f t="shared" si="69"/>
        <v/>
      </c>
    </row>
    <row r="4278" spans="2:3">
      <c r="B4278" t="str">
        <v/>
      </c>
      <c r="C4278" t="str">
        <f t="shared" si="69"/>
        <v/>
      </c>
    </row>
    <row r="4279" spans="2:3">
      <c r="B4279" t="str">
        <v/>
      </c>
      <c r="C4279" t="str">
        <f t="shared" si="69"/>
        <v/>
      </c>
    </row>
    <row r="4280" spans="2:3">
      <c r="B4280" t="str">
        <v/>
      </c>
      <c r="C4280" t="str">
        <f t="shared" si="69"/>
        <v/>
      </c>
    </row>
    <row r="4281" spans="2:3">
      <c r="B4281" t="str">
        <v/>
      </c>
      <c r="C4281" t="str">
        <f t="shared" si="69"/>
        <v/>
      </c>
    </row>
    <row r="4282" spans="2:3">
      <c r="B4282" t="str">
        <v/>
      </c>
      <c r="C4282" t="str">
        <f t="shared" si="69"/>
        <v/>
      </c>
    </row>
    <row r="4283" spans="2:3">
      <c r="B4283" t="str">
        <v/>
      </c>
      <c r="C4283" t="str">
        <f t="shared" si="69"/>
        <v/>
      </c>
    </row>
    <row r="4284" spans="2:3">
      <c r="B4284" t="str">
        <v/>
      </c>
      <c r="C4284" t="str">
        <f t="shared" si="69"/>
        <v/>
      </c>
    </row>
    <row r="4285" spans="2:3">
      <c r="B4285" t="str">
        <v/>
      </c>
      <c r="C4285" t="str">
        <f t="shared" si="69"/>
        <v/>
      </c>
    </row>
    <row r="4286" spans="2:3">
      <c r="B4286" t="str">
        <v/>
      </c>
      <c r="C4286" t="str">
        <f t="shared" si="69"/>
        <v/>
      </c>
    </row>
    <row r="4287" spans="2:3">
      <c r="B4287" t="str">
        <v/>
      </c>
      <c r="C4287" t="str">
        <f t="shared" si="69"/>
        <v/>
      </c>
    </row>
    <row r="4288" spans="2:3">
      <c r="B4288" t="str">
        <v/>
      </c>
      <c r="C4288" t="str">
        <f t="shared" si="69"/>
        <v/>
      </c>
    </row>
    <row r="4289" spans="2:3">
      <c r="B4289" t="str">
        <v/>
      </c>
      <c r="C4289" t="str">
        <f t="shared" si="69"/>
        <v/>
      </c>
    </row>
    <row r="4290" spans="2:3">
      <c r="B4290" t="str">
        <v/>
      </c>
      <c r="C4290" t="str">
        <f t="shared" si="69"/>
        <v/>
      </c>
    </row>
    <row r="4291" spans="2:3">
      <c r="B4291" t="str">
        <v/>
      </c>
      <c r="C4291" t="str">
        <f t="shared" si="69"/>
        <v/>
      </c>
    </row>
    <row r="4292" spans="2:3">
      <c r="B4292" t="str">
        <v/>
      </c>
      <c r="C4292" t="str">
        <f t="shared" si="69"/>
        <v/>
      </c>
    </row>
    <row r="4293" spans="2:3">
      <c r="B4293" t="str">
        <v/>
      </c>
      <c r="C4293" t="str">
        <f t="shared" ref="C4293:C4356" si="70">IFERROR(B4293,"")</f>
        <v/>
      </c>
    </row>
    <row r="4294" spans="2:3">
      <c r="B4294" t="str">
        <v/>
      </c>
      <c r="C4294" t="str">
        <f t="shared" si="70"/>
        <v/>
      </c>
    </row>
    <row r="4295" spans="2:3">
      <c r="B4295" t="str">
        <v/>
      </c>
      <c r="C4295" t="str">
        <f t="shared" si="70"/>
        <v/>
      </c>
    </row>
    <row r="4296" spans="2:3">
      <c r="B4296" t="str">
        <v/>
      </c>
      <c r="C4296" t="str">
        <f t="shared" si="70"/>
        <v/>
      </c>
    </row>
    <row r="4297" spans="2:3">
      <c r="B4297" t="str">
        <v/>
      </c>
      <c r="C4297" t="str">
        <f t="shared" si="70"/>
        <v/>
      </c>
    </row>
    <row r="4298" spans="2:3">
      <c r="B4298" t="str">
        <v/>
      </c>
      <c r="C4298" t="str">
        <f t="shared" si="70"/>
        <v/>
      </c>
    </row>
    <row r="4299" spans="2:3">
      <c r="B4299" t="str">
        <v/>
      </c>
      <c r="C4299" t="str">
        <f t="shared" si="70"/>
        <v/>
      </c>
    </row>
    <row r="4300" spans="2:3">
      <c r="B4300" t="str">
        <v/>
      </c>
      <c r="C4300" t="str">
        <f t="shared" si="70"/>
        <v/>
      </c>
    </row>
    <row r="4301" spans="2:3">
      <c r="B4301" t="str">
        <v/>
      </c>
      <c r="C4301" t="str">
        <f t="shared" si="70"/>
        <v/>
      </c>
    </row>
    <row r="4302" spans="2:3">
      <c r="B4302" t="str">
        <v/>
      </c>
      <c r="C4302" t="str">
        <f t="shared" si="70"/>
        <v/>
      </c>
    </row>
    <row r="4303" spans="2:3">
      <c r="B4303" t="str">
        <v/>
      </c>
      <c r="C4303" t="str">
        <f t="shared" si="70"/>
        <v/>
      </c>
    </row>
    <row r="4304" spans="2:3">
      <c r="B4304" t="str">
        <v/>
      </c>
      <c r="C4304" t="str">
        <f t="shared" si="70"/>
        <v/>
      </c>
    </row>
    <row r="4305" spans="2:3">
      <c r="B4305" t="str">
        <v/>
      </c>
      <c r="C4305" t="str">
        <f t="shared" si="70"/>
        <v/>
      </c>
    </row>
    <row r="4306" spans="2:3">
      <c r="B4306" t="str">
        <v/>
      </c>
      <c r="C4306" t="str">
        <f t="shared" si="70"/>
        <v/>
      </c>
    </row>
    <row r="4307" spans="2:3">
      <c r="B4307" t="str">
        <v/>
      </c>
      <c r="C4307" t="str">
        <f t="shared" si="70"/>
        <v/>
      </c>
    </row>
    <row r="4308" spans="2:3">
      <c r="B4308" t="str">
        <v>STHC-ISGM1-NB1-M12F|2|8\MBRTU-STHC</v>
      </c>
      <c r="C4308" t="str">
        <f t="shared" si="70"/>
        <v>STHC-ISGM1-NB1-M12F|2|8\MBRTU-STHC</v>
      </c>
    </row>
    <row r="4309" spans="2:3">
      <c r="B4309" t="str">
        <v/>
      </c>
      <c r="C4309" t="str">
        <f t="shared" si="70"/>
        <v/>
      </c>
    </row>
    <row r="4310" spans="2:3">
      <c r="B4310" t="str">
        <v/>
      </c>
      <c r="C4310" t="str">
        <f t="shared" si="70"/>
        <v/>
      </c>
    </row>
    <row r="4311" spans="2:3">
      <c r="B4311" t="str">
        <v/>
      </c>
      <c r="C4311" t="str">
        <f t="shared" si="70"/>
        <v/>
      </c>
    </row>
    <row r="4312" spans="2:3">
      <c r="B4312" t="str">
        <v/>
      </c>
      <c r="C4312" t="str">
        <f t="shared" si="70"/>
        <v/>
      </c>
    </row>
    <row r="4313" spans="2:3">
      <c r="B4313" t="str">
        <v/>
      </c>
      <c r="C4313" t="str">
        <f t="shared" si="70"/>
        <v/>
      </c>
    </row>
    <row r="4314" spans="2:3">
      <c r="B4314" t="str">
        <v/>
      </c>
      <c r="C4314" t="str">
        <f t="shared" si="70"/>
        <v/>
      </c>
    </row>
    <row r="4315" spans="2:3">
      <c r="B4315" t="str">
        <v/>
      </c>
      <c r="C4315" t="str">
        <f t="shared" si="70"/>
        <v/>
      </c>
    </row>
    <row r="4316" spans="2:3">
      <c r="B4316" t="str">
        <v/>
      </c>
      <c r="C4316" t="str">
        <f t="shared" si="70"/>
        <v/>
      </c>
    </row>
    <row r="4317" spans="2:3">
      <c r="B4317" t="str">
        <v/>
      </c>
      <c r="C4317" t="str">
        <f t="shared" si="70"/>
        <v/>
      </c>
    </row>
    <row r="4318" spans="2:3">
      <c r="B4318" t="str">
        <v/>
      </c>
      <c r="C4318" t="str">
        <f t="shared" si="70"/>
        <v/>
      </c>
    </row>
    <row r="4319" spans="2:3">
      <c r="B4319" t="str">
        <v/>
      </c>
      <c r="C4319" t="str">
        <f t="shared" si="70"/>
        <v/>
      </c>
    </row>
    <row r="4320" spans="2:3">
      <c r="B4320" t="str">
        <v/>
      </c>
      <c r="C4320" t="str">
        <f t="shared" si="70"/>
        <v/>
      </c>
    </row>
    <row r="4321" spans="2:3">
      <c r="B4321" t="str">
        <v/>
      </c>
      <c r="C4321" t="str">
        <f t="shared" si="70"/>
        <v/>
      </c>
    </row>
    <row r="4322" spans="2:3">
      <c r="B4322" t="str">
        <v/>
      </c>
      <c r="C4322" t="str">
        <f t="shared" si="70"/>
        <v/>
      </c>
    </row>
    <row r="4323" spans="2:3">
      <c r="B4323" t="str">
        <v/>
      </c>
      <c r="C4323" t="str">
        <f t="shared" si="70"/>
        <v/>
      </c>
    </row>
    <row r="4324" spans="2:3">
      <c r="B4324" t="str">
        <v/>
      </c>
      <c r="C4324" t="str">
        <f t="shared" si="70"/>
        <v/>
      </c>
    </row>
    <row r="4325" spans="2:3">
      <c r="B4325" t="str">
        <v/>
      </c>
      <c r="C4325" t="str">
        <f t="shared" si="70"/>
        <v/>
      </c>
    </row>
    <row r="4326" spans="2:3">
      <c r="B4326" t="str">
        <v/>
      </c>
      <c r="C4326" t="str">
        <f t="shared" si="70"/>
        <v/>
      </c>
    </row>
    <row r="4327" spans="2:3">
      <c r="B4327" t="str">
        <v/>
      </c>
      <c r="C4327" t="str">
        <f t="shared" si="70"/>
        <v/>
      </c>
    </row>
    <row r="4328" spans="2:3">
      <c r="B4328" t="str">
        <v/>
      </c>
      <c r="C4328" t="str">
        <f t="shared" si="70"/>
        <v/>
      </c>
    </row>
    <row r="4329" spans="2:3">
      <c r="B4329" t="str">
        <v/>
      </c>
      <c r="C4329" t="str">
        <f t="shared" si="70"/>
        <v/>
      </c>
    </row>
    <row r="4330" spans="2:3">
      <c r="B4330" t="str">
        <v/>
      </c>
      <c r="C4330" t="str">
        <f t="shared" si="70"/>
        <v/>
      </c>
    </row>
    <row r="4331" spans="2:3">
      <c r="B4331" t="str">
        <v/>
      </c>
      <c r="C4331" t="str">
        <f t="shared" si="70"/>
        <v/>
      </c>
    </row>
    <row r="4332" spans="2:3">
      <c r="B4332" t="str">
        <v/>
      </c>
      <c r="C4332" t="str">
        <f t="shared" si="70"/>
        <v/>
      </c>
    </row>
    <row r="4333" spans="2:3">
      <c r="B4333" t="str">
        <v/>
      </c>
      <c r="C4333" t="str">
        <f t="shared" si="70"/>
        <v/>
      </c>
    </row>
    <row r="4334" spans="2:3">
      <c r="B4334" t="str">
        <v/>
      </c>
      <c r="C4334" t="str">
        <f t="shared" si="70"/>
        <v/>
      </c>
    </row>
    <row r="4335" spans="2:3">
      <c r="B4335" t="str">
        <v/>
      </c>
      <c r="C4335" t="str">
        <f t="shared" si="70"/>
        <v/>
      </c>
    </row>
    <row r="4336" spans="2:3">
      <c r="B4336" t="str">
        <v/>
      </c>
      <c r="C4336" t="str">
        <f t="shared" si="70"/>
        <v/>
      </c>
    </row>
    <row r="4337" spans="2:3">
      <c r="B4337" t="str">
        <v/>
      </c>
      <c r="C4337" t="str">
        <f t="shared" si="70"/>
        <v/>
      </c>
    </row>
    <row r="4338" spans="2:3">
      <c r="B4338" t="str">
        <v/>
      </c>
      <c r="C4338" t="str">
        <f t="shared" si="70"/>
        <v/>
      </c>
    </row>
    <row r="4339" spans="2:3">
      <c r="B4339" t="str">
        <v/>
      </c>
      <c r="C4339" t="str">
        <f t="shared" si="70"/>
        <v/>
      </c>
    </row>
    <row r="4340" spans="2:3">
      <c r="B4340" t="str">
        <v/>
      </c>
      <c r="C4340" t="str">
        <f t="shared" si="70"/>
        <v/>
      </c>
    </row>
    <row r="4341" spans="2:3">
      <c r="B4341" t="str">
        <v/>
      </c>
      <c r="C4341" t="str">
        <f t="shared" si="70"/>
        <v/>
      </c>
    </row>
    <row r="4342" spans="2:3">
      <c r="B4342" t="str">
        <v/>
      </c>
      <c r="C4342" t="str">
        <f t="shared" si="70"/>
        <v/>
      </c>
    </row>
    <row r="4343" spans="2:3">
      <c r="B4343" t="str">
        <v/>
      </c>
      <c r="C4343" t="str">
        <f t="shared" si="70"/>
        <v/>
      </c>
    </row>
    <row r="4344" spans="2:3">
      <c r="B4344" t="str">
        <v/>
      </c>
      <c r="C4344" t="str">
        <f t="shared" si="70"/>
        <v/>
      </c>
    </row>
    <row r="4345" spans="2:3">
      <c r="B4345" t="str">
        <v/>
      </c>
      <c r="C4345" t="str">
        <f t="shared" si="70"/>
        <v/>
      </c>
    </row>
    <row r="4346" spans="2:3">
      <c r="B4346" t="str">
        <v/>
      </c>
      <c r="C4346" t="str">
        <f t="shared" si="70"/>
        <v/>
      </c>
    </row>
    <row r="4347" spans="2:3">
      <c r="B4347" t="str">
        <v/>
      </c>
      <c r="C4347" t="str">
        <f t="shared" si="70"/>
        <v/>
      </c>
    </row>
    <row r="4348" spans="2:3">
      <c r="B4348" t="str">
        <v/>
      </c>
      <c r="C4348" t="str">
        <f t="shared" si="70"/>
        <v/>
      </c>
    </row>
    <row r="4349" spans="2:3">
      <c r="B4349" t="str">
        <v/>
      </c>
      <c r="C4349" t="str">
        <f t="shared" si="70"/>
        <v/>
      </c>
    </row>
    <row r="4350" spans="2:3">
      <c r="B4350" t="str">
        <v/>
      </c>
      <c r="C4350" t="str">
        <f t="shared" si="70"/>
        <v/>
      </c>
    </row>
    <row r="4351" spans="2:3">
      <c r="B4351" t="str">
        <v/>
      </c>
      <c r="C4351" t="str">
        <f t="shared" si="70"/>
        <v/>
      </c>
    </row>
    <row r="4352" spans="2:3">
      <c r="B4352" t="str">
        <v/>
      </c>
      <c r="C4352" t="str">
        <f t="shared" si="70"/>
        <v/>
      </c>
    </row>
    <row r="4353" spans="2:3">
      <c r="B4353" t="str">
        <v/>
      </c>
      <c r="C4353" t="str">
        <f t="shared" si="70"/>
        <v/>
      </c>
    </row>
    <row r="4354" spans="2:3">
      <c r="B4354" t="str">
        <v/>
      </c>
      <c r="C4354" t="str">
        <f t="shared" si="70"/>
        <v/>
      </c>
    </row>
    <row r="4355" spans="2:3">
      <c r="B4355" t="str">
        <v/>
      </c>
      <c r="C4355" t="str">
        <f t="shared" si="70"/>
        <v/>
      </c>
    </row>
    <row r="4356" spans="2:3">
      <c r="B4356" t="str">
        <v/>
      </c>
      <c r="C4356" t="str">
        <f t="shared" si="70"/>
        <v/>
      </c>
    </row>
    <row r="4357" spans="2:3">
      <c r="B4357" t="str">
        <v/>
      </c>
      <c r="C4357" t="str">
        <f t="shared" ref="C4357:C4420" si="71">IFERROR(B4357,"")</f>
        <v/>
      </c>
    </row>
    <row r="4358" spans="2:3">
      <c r="B4358" t="str">
        <v/>
      </c>
      <c r="C4358" t="str">
        <f t="shared" si="71"/>
        <v/>
      </c>
    </row>
    <row r="4359" spans="2:3">
      <c r="B4359" t="str">
        <v/>
      </c>
      <c r="C4359" t="str">
        <f t="shared" si="71"/>
        <v/>
      </c>
    </row>
    <row r="4360" spans="2:3">
      <c r="B4360" t="str">
        <v/>
      </c>
      <c r="C4360" t="str">
        <f t="shared" si="71"/>
        <v/>
      </c>
    </row>
    <row r="4361" spans="2:3">
      <c r="B4361" t="str">
        <v/>
      </c>
      <c r="C4361" t="str">
        <f t="shared" si="71"/>
        <v/>
      </c>
    </row>
    <row r="4362" spans="2:3">
      <c r="B4362" t="str">
        <v/>
      </c>
      <c r="C4362" t="str">
        <f t="shared" si="71"/>
        <v/>
      </c>
    </row>
    <row r="4363" spans="2:3">
      <c r="B4363" t="str">
        <v/>
      </c>
      <c r="C4363" t="str">
        <f t="shared" si="71"/>
        <v/>
      </c>
    </row>
    <row r="4364" spans="2:3">
      <c r="B4364" t="str">
        <v/>
      </c>
      <c r="C4364" t="str">
        <f t="shared" si="71"/>
        <v/>
      </c>
    </row>
    <row r="4365" spans="2:3">
      <c r="B4365" t="str">
        <v/>
      </c>
      <c r="C4365" t="str">
        <f t="shared" si="71"/>
        <v/>
      </c>
    </row>
    <row r="4366" spans="2:3">
      <c r="B4366" t="str">
        <v/>
      </c>
      <c r="C4366" t="str">
        <f t="shared" si="71"/>
        <v/>
      </c>
    </row>
    <row r="4367" spans="2:3">
      <c r="B4367" t="str">
        <v/>
      </c>
      <c r="C4367" t="str">
        <f t="shared" si="71"/>
        <v/>
      </c>
    </row>
    <row r="4368" spans="2:3">
      <c r="B4368" t="str">
        <v/>
      </c>
      <c r="C4368" t="str">
        <f t="shared" si="71"/>
        <v/>
      </c>
    </row>
    <row r="4369" spans="2:3">
      <c r="B4369" t="str">
        <v/>
      </c>
      <c r="C4369" t="str">
        <f t="shared" si="71"/>
        <v/>
      </c>
    </row>
    <row r="4370" spans="2:3">
      <c r="B4370" t="str">
        <v/>
      </c>
      <c r="C4370" t="str">
        <f t="shared" si="71"/>
        <v/>
      </c>
    </row>
    <row r="4371" spans="2:3">
      <c r="B4371" t="str">
        <v/>
      </c>
      <c r="C4371" t="str">
        <f t="shared" si="71"/>
        <v/>
      </c>
    </row>
    <row r="4372" spans="2:3">
      <c r="B4372" t="str">
        <v/>
      </c>
      <c r="C4372" t="str">
        <f t="shared" si="71"/>
        <v/>
      </c>
    </row>
    <row r="4373" spans="2:3">
      <c r="B4373" t="str">
        <v/>
      </c>
      <c r="C4373" t="str">
        <f t="shared" si="71"/>
        <v/>
      </c>
    </row>
    <row r="4374" spans="2:3">
      <c r="B4374" t="str">
        <v/>
      </c>
      <c r="C4374" t="str">
        <f t="shared" si="71"/>
        <v/>
      </c>
    </row>
    <row r="4375" spans="2:3">
      <c r="B4375" t="str">
        <v/>
      </c>
      <c r="C4375" t="str">
        <f t="shared" si="71"/>
        <v/>
      </c>
    </row>
    <row r="4376" spans="2:3">
      <c r="B4376" t="str">
        <v/>
      </c>
      <c r="C4376" t="str">
        <f t="shared" si="71"/>
        <v/>
      </c>
    </row>
    <row r="4377" spans="2:3">
      <c r="B4377" t="str">
        <v/>
      </c>
      <c r="C4377" t="str">
        <f t="shared" si="71"/>
        <v/>
      </c>
    </row>
    <row r="4378" spans="2:3">
      <c r="B4378" t="str">
        <v/>
      </c>
      <c r="C4378" t="str">
        <f t="shared" si="71"/>
        <v/>
      </c>
    </row>
    <row r="4379" spans="2:3">
      <c r="B4379" t="str">
        <v/>
      </c>
      <c r="C4379" t="str">
        <f t="shared" si="71"/>
        <v/>
      </c>
    </row>
    <row r="4380" spans="2:3">
      <c r="B4380" t="str">
        <v/>
      </c>
      <c r="C4380" t="str">
        <f t="shared" si="71"/>
        <v/>
      </c>
    </row>
    <row r="4381" spans="2:3">
      <c r="B4381" t="str">
        <v/>
      </c>
      <c r="C4381" t="str">
        <f t="shared" si="71"/>
        <v/>
      </c>
    </row>
    <row r="4382" spans="2:3">
      <c r="B4382" t="str">
        <v/>
      </c>
      <c r="C4382" t="str">
        <f t="shared" si="71"/>
        <v/>
      </c>
    </row>
    <row r="4383" spans="2:3">
      <c r="B4383" t="str">
        <v/>
      </c>
      <c r="C4383" t="str">
        <f t="shared" si="71"/>
        <v/>
      </c>
    </row>
    <row r="4384" spans="2:3">
      <c r="B4384" t="str">
        <v/>
      </c>
      <c r="C4384" t="str">
        <f t="shared" si="71"/>
        <v/>
      </c>
    </row>
    <row r="4385" spans="2:3">
      <c r="B4385" t="str">
        <v/>
      </c>
      <c r="C4385" t="str">
        <f t="shared" si="71"/>
        <v/>
      </c>
    </row>
    <row r="4386" spans="2:3">
      <c r="B4386" t="str">
        <v/>
      </c>
      <c r="C4386" t="str">
        <f t="shared" si="71"/>
        <v/>
      </c>
    </row>
    <row r="4387" spans="2:3">
      <c r="B4387" t="str">
        <v/>
      </c>
      <c r="C4387" t="str">
        <f t="shared" si="71"/>
        <v/>
      </c>
    </row>
    <row r="4388" spans="2:3">
      <c r="B4388" t="str">
        <v/>
      </c>
      <c r="C4388" t="str">
        <f t="shared" si="71"/>
        <v/>
      </c>
    </row>
    <row r="4389" spans="2:3">
      <c r="B4389" t="str">
        <v/>
      </c>
      <c r="C4389" t="str">
        <f t="shared" si="71"/>
        <v/>
      </c>
    </row>
    <row r="4390" spans="2:3">
      <c r="B4390" t="str">
        <v/>
      </c>
      <c r="C4390" t="str">
        <f t="shared" si="71"/>
        <v/>
      </c>
    </row>
    <row r="4391" spans="2:3">
      <c r="B4391" t="str">
        <v/>
      </c>
      <c r="C4391" t="str">
        <f t="shared" si="71"/>
        <v/>
      </c>
    </row>
    <row r="4392" spans="2:3">
      <c r="B4392" t="str">
        <v/>
      </c>
      <c r="C4392" t="str">
        <f t="shared" si="71"/>
        <v/>
      </c>
    </row>
    <row r="4393" spans="2:3">
      <c r="B4393" t="str">
        <v/>
      </c>
      <c r="C4393" t="str">
        <f t="shared" si="71"/>
        <v/>
      </c>
    </row>
    <row r="4394" spans="2:3">
      <c r="B4394" t="str">
        <v/>
      </c>
      <c r="C4394" t="str">
        <f t="shared" si="71"/>
        <v/>
      </c>
    </row>
    <row r="4395" spans="2:3">
      <c r="B4395" t="str">
        <v/>
      </c>
      <c r="C4395" t="str">
        <f t="shared" si="71"/>
        <v/>
      </c>
    </row>
    <row r="4396" spans="2:3">
      <c r="B4396" t="str">
        <v/>
      </c>
      <c r="C4396" t="str">
        <f t="shared" si="71"/>
        <v/>
      </c>
    </row>
    <row r="4397" spans="2:3">
      <c r="B4397" t="str">
        <v/>
      </c>
      <c r="C4397" t="str">
        <f t="shared" si="71"/>
        <v/>
      </c>
    </row>
    <row r="4398" spans="2:3">
      <c r="B4398" t="str">
        <v/>
      </c>
      <c r="C4398" t="str">
        <f t="shared" si="71"/>
        <v/>
      </c>
    </row>
    <row r="4399" spans="2:3">
      <c r="B4399" t="str">
        <v/>
      </c>
      <c r="C4399" t="str">
        <f t="shared" si="71"/>
        <v/>
      </c>
    </row>
    <row r="4400" spans="2:3">
      <c r="B4400" t="str">
        <v/>
      </c>
      <c r="C4400" t="str">
        <f t="shared" si="71"/>
        <v/>
      </c>
    </row>
    <row r="4401" spans="2:3">
      <c r="B4401" t="str">
        <v/>
      </c>
      <c r="C4401" t="str">
        <f t="shared" si="71"/>
        <v/>
      </c>
    </row>
    <row r="4402" spans="2:3">
      <c r="B4402" t="str">
        <v/>
      </c>
      <c r="C4402" t="str">
        <f t="shared" si="71"/>
        <v/>
      </c>
    </row>
    <row r="4403" spans="2:3">
      <c r="B4403" t="str">
        <v/>
      </c>
      <c r="C4403" t="str">
        <f t="shared" si="71"/>
        <v/>
      </c>
    </row>
    <row r="4404" spans="2:3">
      <c r="B4404" t="str">
        <v/>
      </c>
      <c r="C4404" t="str">
        <f t="shared" si="71"/>
        <v/>
      </c>
    </row>
    <row r="4405" spans="2:3">
      <c r="B4405" t="str">
        <v/>
      </c>
      <c r="C4405" t="str">
        <f t="shared" si="71"/>
        <v/>
      </c>
    </row>
    <row r="4406" spans="2:3">
      <c r="B4406" t="str">
        <v/>
      </c>
      <c r="C4406" t="str">
        <f t="shared" si="71"/>
        <v/>
      </c>
    </row>
    <row r="4407" spans="2:3">
      <c r="B4407" t="str">
        <v/>
      </c>
      <c r="C4407" t="str">
        <f t="shared" si="71"/>
        <v/>
      </c>
    </row>
    <row r="4408" spans="2:3">
      <c r="B4408" t="str">
        <v/>
      </c>
      <c r="C4408" t="str">
        <f t="shared" si="71"/>
        <v/>
      </c>
    </row>
    <row r="4409" spans="2:3">
      <c r="B4409" t="str">
        <v/>
      </c>
      <c r="C4409" t="str">
        <f t="shared" si="71"/>
        <v/>
      </c>
    </row>
    <row r="4410" spans="2:3">
      <c r="B4410" t="str">
        <v/>
      </c>
      <c r="C4410" t="str">
        <f t="shared" si="71"/>
        <v/>
      </c>
    </row>
    <row r="4411" spans="2:3">
      <c r="B4411" t="str">
        <v/>
      </c>
      <c r="C4411" t="str">
        <f t="shared" si="71"/>
        <v/>
      </c>
    </row>
    <row r="4412" spans="2:3">
      <c r="B4412" t="str">
        <v/>
      </c>
      <c r="C4412" t="str">
        <f t="shared" si="71"/>
        <v/>
      </c>
    </row>
    <row r="4413" spans="2:3">
      <c r="B4413" t="str">
        <v/>
      </c>
      <c r="C4413" t="str">
        <f t="shared" si="71"/>
        <v/>
      </c>
    </row>
    <row r="4414" spans="2:3">
      <c r="B4414" t="str">
        <v/>
      </c>
      <c r="C4414" t="str">
        <f t="shared" si="71"/>
        <v/>
      </c>
    </row>
    <row r="4415" spans="2:3">
      <c r="B4415" t="str">
        <v/>
      </c>
      <c r="C4415" t="str">
        <f t="shared" si="71"/>
        <v/>
      </c>
    </row>
    <row r="4416" spans="2:3">
      <c r="B4416" t="str">
        <v/>
      </c>
      <c r="C4416" t="str">
        <f t="shared" si="71"/>
        <v/>
      </c>
    </row>
    <row r="4417" spans="2:3">
      <c r="B4417" t="str">
        <v/>
      </c>
      <c r="C4417" t="str">
        <f t="shared" si="71"/>
        <v/>
      </c>
    </row>
    <row r="4418" spans="2:3">
      <c r="B4418" t="str">
        <v/>
      </c>
      <c r="C4418" t="str">
        <f t="shared" si="71"/>
        <v/>
      </c>
    </row>
    <row r="4419" spans="2:3">
      <c r="B4419" t="str">
        <v/>
      </c>
      <c r="C4419" t="str">
        <f t="shared" si="71"/>
        <v/>
      </c>
    </row>
    <row r="4420" spans="2:3">
      <c r="B4420" t="str">
        <v/>
      </c>
      <c r="C4420" t="str">
        <f t="shared" si="71"/>
        <v/>
      </c>
    </row>
    <row r="4421" spans="2:3">
      <c r="B4421" t="str">
        <v/>
      </c>
      <c r="C4421" t="str">
        <f t="shared" ref="C4421:C4484" si="72">IFERROR(B4421,"")</f>
        <v/>
      </c>
    </row>
    <row r="4422" spans="2:3">
      <c r="B4422" t="str">
        <v/>
      </c>
      <c r="C4422" t="str">
        <f t="shared" si="72"/>
        <v/>
      </c>
    </row>
    <row r="4423" spans="2:3">
      <c r="B4423" t="str">
        <v/>
      </c>
      <c r="C4423" t="str">
        <f t="shared" si="72"/>
        <v/>
      </c>
    </row>
    <row r="4424" spans="2:3">
      <c r="B4424" t="str">
        <v/>
      </c>
      <c r="C4424" t="str">
        <f t="shared" si="72"/>
        <v/>
      </c>
    </row>
    <row r="4425" spans="2:3">
      <c r="B4425" t="str">
        <v/>
      </c>
      <c r="C4425" t="str">
        <f t="shared" si="72"/>
        <v/>
      </c>
    </row>
    <row r="4426" spans="2:3">
      <c r="B4426" t="str">
        <v/>
      </c>
      <c r="C4426" t="str">
        <f t="shared" si="72"/>
        <v/>
      </c>
    </row>
    <row r="4427" spans="2:3">
      <c r="B4427" t="str">
        <v/>
      </c>
      <c r="C4427" t="str">
        <f t="shared" si="72"/>
        <v/>
      </c>
    </row>
    <row r="4428" spans="2:3">
      <c r="B4428" t="str">
        <v/>
      </c>
      <c r="C4428" t="str">
        <f t="shared" si="72"/>
        <v/>
      </c>
    </row>
    <row r="4429" spans="2:3">
      <c r="B4429" t="str">
        <v/>
      </c>
      <c r="C4429" t="str">
        <f t="shared" si="72"/>
        <v/>
      </c>
    </row>
    <row r="4430" spans="2:3">
      <c r="B4430" t="str">
        <v/>
      </c>
      <c r="C4430" t="str">
        <f t="shared" si="72"/>
        <v/>
      </c>
    </row>
    <row r="4431" spans="2:3">
      <c r="B4431" t="str">
        <v/>
      </c>
      <c r="C4431" t="str">
        <f t="shared" si="72"/>
        <v/>
      </c>
    </row>
    <row r="4432" spans="2:3">
      <c r="B4432" t="str">
        <v/>
      </c>
      <c r="C4432" t="str">
        <f t="shared" si="72"/>
        <v/>
      </c>
    </row>
    <row r="4433" spans="2:3">
      <c r="B4433" t="str">
        <v/>
      </c>
      <c r="C4433" t="str">
        <f t="shared" si="72"/>
        <v/>
      </c>
    </row>
    <row r="4434" spans="2:3">
      <c r="B4434" t="str">
        <v/>
      </c>
      <c r="C4434" t="str">
        <f t="shared" si="72"/>
        <v/>
      </c>
    </row>
    <row r="4435" spans="2:3">
      <c r="B4435" t="str">
        <v/>
      </c>
      <c r="C4435" t="str">
        <f t="shared" si="72"/>
        <v/>
      </c>
    </row>
    <row r="4436" spans="2:3">
      <c r="B4436" t="str">
        <v/>
      </c>
      <c r="C4436" t="str">
        <f t="shared" si="72"/>
        <v/>
      </c>
    </row>
    <row r="4437" spans="2:3">
      <c r="B4437" t="str">
        <v/>
      </c>
      <c r="C4437" t="str">
        <f t="shared" si="72"/>
        <v/>
      </c>
    </row>
    <row r="4438" spans="2:3">
      <c r="B4438" t="str">
        <v/>
      </c>
      <c r="C4438" t="str">
        <f t="shared" si="72"/>
        <v/>
      </c>
    </row>
    <row r="4439" spans="2:3">
      <c r="B4439" t="str">
        <v/>
      </c>
      <c r="C4439" t="str">
        <f t="shared" si="72"/>
        <v/>
      </c>
    </row>
    <row r="4440" spans="2:3">
      <c r="B4440" t="str">
        <v/>
      </c>
      <c r="C4440" t="str">
        <f t="shared" si="72"/>
        <v/>
      </c>
    </row>
    <row r="4441" spans="2:3">
      <c r="B4441" t="str">
        <v/>
      </c>
      <c r="C4441" t="str">
        <f t="shared" si="72"/>
        <v/>
      </c>
    </row>
    <row r="4442" spans="2:3">
      <c r="B4442" t="str">
        <v/>
      </c>
      <c r="C4442" t="str">
        <f t="shared" si="72"/>
        <v/>
      </c>
    </row>
    <row r="4443" spans="2:3">
      <c r="B4443" t="str">
        <v/>
      </c>
      <c r="C4443" t="str">
        <f t="shared" si="72"/>
        <v/>
      </c>
    </row>
    <row r="4444" spans="2:3">
      <c r="B4444" t="str">
        <v/>
      </c>
      <c r="C4444" t="str">
        <f t="shared" si="72"/>
        <v/>
      </c>
    </row>
    <row r="4445" spans="2:3">
      <c r="B4445" t="str">
        <v/>
      </c>
      <c r="C4445" t="str">
        <f t="shared" si="72"/>
        <v/>
      </c>
    </row>
    <row r="4446" spans="2:3">
      <c r="B4446" t="str">
        <v/>
      </c>
      <c r="C4446" t="str">
        <f t="shared" si="72"/>
        <v/>
      </c>
    </row>
    <row r="4447" spans="2:3">
      <c r="B4447" t="str">
        <v/>
      </c>
      <c r="C4447" t="str">
        <f t="shared" si="72"/>
        <v/>
      </c>
    </row>
    <row r="4448" spans="2:3">
      <c r="B4448" t="str">
        <v/>
      </c>
      <c r="C4448" t="str">
        <f t="shared" si="72"/>
        <v/>
      </c>
    </row>
    <row r="4449" spans="2:3">
      <c r="B4449" t="str">
        <v/>
      </c>
      <c r="C4449" t="str">
        <f t="shared" si="72"/>
        <v/>
      </c>
    </row>
    <row r="4450" spans="2:3">
      <c r="B4450" t="str">
        <v/>
      </c>
      <c r="C4450" t="str">
        <f t="shared" si="72"/>
        <v/>
      </c>
    </row>
    <row r="4451" spans="2:3">
      <c r="B4451" t="str">
        <v/>
      </c>
      <c r="C4451" t="str">
        <f t="shared" si="72"/>
        <v/>
      </c>
    </row>
    <row r="4452" spans="2:3">
      <c r="B4452" t="str">
        <v/>
      </c>
      <c r="C4452" t="str">
        <f t="shared" si="72"/>
        <v/>
      </c>
    </row>
    <row r="4453" spans="2:3">
      <c r="B4453" t="str">
        <v/>
      </c>
      <c r="C4453" t="str">
        <f t="shared" si="72"/>
        <v/>
      </c>
    </row>
    <row r="4454" spans="2:3">
      <c r="B4454" t="str">
        <v/>
      </c>
      <c r="C4454" t="str">
        <f t="shared" si="72"/>
        <v/>
      </c>
    </row>
    <row r="4455" spans="2:3">
      <c r="B4455" t="str">
        <v/>
      </c>
      <c r="C4455" t="str">
        <f t="shared" si="72"/>
        <v/>
      </c>
    </row>
    <row r="4456" spans="2:3">
      <c r="B4456" t="str">
        <v/>
      </c>
      <c r="C4456" t="str">
        <f t="shared" si="72"/>
        <v/>
      </c>
    </row>
    <row r="4457" spans="2:3">
      <c r="B4457" t="str">
        <v/>
      </c>
      <c r="C4457" t="str">
        <f t="shared" si="72"/>
        <v/>
      </c>
    </row>
    <row r="4458" spans="2:3">
      <c r="B4458" t="str">
        <v/>
      </c>
      <c r="C4458" t="str">
        <f t="shared" si="72"/>
        <v/>
      </c>
    </row>
    <row r="4459" spans="2:3">
      <c r="B4459" t="str">
        <v/>
      </c>
      <c r="C4459" t="str">
        <f t="shared" si="72"/>
        <v/>
      </c>
    </row>
    <row r="4460" spans="2:3">
      <c r="B4460" t="str">
        <v/>
      </c>
      <c r="C4460" t="str">
        <f t="shared" si="72"/>
        <v/>
      </c>
    </row>
    <row r="4461" spans="2:3">
      <c r="B4461" t="str">
        <v/>
      </c>
      <c r="C4461" t="str">
        <f t="shared" si="72"/>
        <v/>
      </c>
    </row>
    <row r="4462" spans="2:3">
      <c r="B4462" t="str">
        <v/>
      </c>
      <c r="C4462" t="str">
        <f t="shared" si="72"/>
        <v/>
      </c>
    </row>
    <row r="4463" spans="2:3">
      <c r="B4463" t="str">
        <v/>
      </c>
      <c r="C4463" t="str">
        <f t="shared" si="72"/>
        <v/>
      </c>
    </row>
    <row r="4464" spans="2:3">
      <c r="B4464" t="str">
        <v/>
      </c>
      <c r="C4464" t="str">
        <f t="shared" si="72"/>
        <v/>
      </c>
    </row>
    <row r="4465" spans="2:3">
      <c r="B4465" t="str">
        <v/>
      </c>
      <c r="C4465" t="str">
        <f t="shared" si="72"/>
        <v/>
      </c>
    </row>
    <row r="4466" spans="2:3">
      <c r="B4466" t="str">
        <v/>
      </c>
      <c r="C4466" t="str">
        <f t="shared" si="72"/>
        <v/>
      </c>
    </row>
    <row r="4467" spans="2:3">
      <c r="B4467" t="str">
        <v/>
      </c>
      <c r="C4467" t="str">
        <f t="shared" si="72"/>
        <v/>
      </c>
    </row>
    <row r="4468" spans="2:3">
      <c r="B4468" t="str">
        <v/>
      </c>
      <c r="C4468" t="str">
        <f t="shared" si="72"/>
        <v/>
      </c>
    </row>
    <row r="4469" spans="2:3">
      <c r="B4469" t="str">
        <v/>
      </c>
      <c r="C4469" t="str">
        <f t="shared" si="72"/>
        <v/>
      </c>
    </row>
    <row r="4470" spans="2:3">
      <c r="B4470" t="str">
        <v/>
      </c>
      <c r="C4470" t="str">
        <f t="shared" si="72"/>
        <v/>
      </c>
    </row>
    <row r="4471" spans="2:3">
      <c r="B4471" t="str">
        <v/>
      </c>
      <c r="C4471" t="str">
        <f t="shared" si="72"/>
        <v/>
      </c>
    </row>
    <row r="4472" spans="2:3">
      <c r="B4472" t="str">
        <v/>
      </c>
      <c r="C4472" t="str">
        <f t="shared" si="72"/>
        <v/>
      </c>
    </row>
    <row r="4473" spans="2:3">
      <c r="B4473" t="str">
        <v/>
      </c>
      <c r="C4473" t="str">
        <f t="shared" si="72"/>
        <v/>
      </c>
    </row>
    <row r="4474" spans="2:3">
      <c r="B4474" t="str">
        <v/>
      </c>
      <c r="C4474" t="str">
        <f t="shared" si="72"/>
        <v/>
      </c>
    </row>
    <row r="4475" spans="2:3">
      <c r="B4475" t="str">
        <v/>
      </c>
      <c r="C4475" t="str">
        <f t="shared" si="72"/>
        <v/>
      </c>
    </row>
    <row r="4476" spans="2:3">
      <c r="B4476" t="str">
        <v/>
      </c>
      <c r="C4476" t="str">
        <f t="shared" si="72"/>
        <v/>
      </c>
    </row>
    <row r="4477" spans="2:3">
      <c r="B4477" t="str">
        <v/>
      </c>
      <c r="C4477" t="str">
        <f t="shared" si="72"/>
        <v/>
      </c>
    </row>
    <row r="4478" spans="2:3">
      <c r="B4478" t="str">
        <v/>
      </c>
      <c r="C4478" t="str">
        <f t="shared" si="72"/>
        <v/>
      </c>
    </row>
    <row r="4479" spans="2:3">
      <c r="B4479" t="str">
        <v/>
      </c>
      <c r="C4479" t="str">
        <f t="shared" si="72"/>
        <v/>
      </c>
    </row>
    <row r="4480" spans="2:3">
      <c r="B4480" t="str">
        <v/>
      </c>
      <c r="C4480" t="str">
        <f t="shared" si="72"/>
        <v/>
      </c>
    </row>
    <row r="4481" spans="2:3">
      <c r="B4481" t="str">
        <v/>
      </c>
      <c r="C4481" t="str">
        <f t="shared" si="72"/>
        <v/>
      </c>
    </row>
    <row r="4482" spans="2:3">
      <c r="B4482" t="str">
        <v/>
      </c>
      <c r="C4482" t="str">
        <f t="shared" si="72"/>
        <v/>
      </c>
    </row>
    <row r="4483" spans="2:3">
      <c r="B4483" t="str">
        <v/>
      </c>
      <c r="C4483" t="str">
        <f t="shared" si="72"/>
        <v/>
      </c>
    </row>
    <row r="4484" spans="2:3">
      <c r="B4484" t="str">
        <v/>
      </c>
      <c r="C4484" t="str">
        <f t="shared" si="72"/>
        <v/>
      </c>
    </row>
    <row r="4485" spans="2:3">
      <c r="B4485" t="str">
        <v/>
      </c>
      <c r="C4485" t="str">
        <f t="shared" ref="C4485:C4548" si="73">IFERROR(B4485,"")</f>
        <v/>
      </c>
    </row>
    <row r="4486" spans="2:3">
      <c r="B4486" t="str">
        <v/>
      </c>
      <c r="C4486" t="str">
        <f t="shared" si="73"/>
        <v/>
      </c>
    </row>
    <row r="4487" spans="2:3">
      <c r="B4487" t="str">
        <v/>
      </c>
      <c r="C4487" t="str">
        <f t="shared" si="73"/>
        <v/>
      </c>
    </row>
    <row r="4488" spans="2:3">
      <c r="B4488" t="str">
        <v/>
      </c>
      <c r="C4488" t="str">
        <f t="shared" si="73"/>
        <v/>
      </c>
    </row>
    <row r="4489" spans="2:3">
      <c r="B4489" t="str">
        <v/>
      </c>
      <c r="C4489" t="str">
        <f t="shared" si="73"/>
        <v/>
      </c>
    </row>
    <row r="4490" spans="2:3">
      <c r="B4490" t="str">
        <v/>
      </c>
      <c r="C4490" t="str">
        <f t="shared" si="73"/>
        <v/>
      </c>
    </row>
    <row r="4491" spans="2:3">
      <c r="B4491" t="str">
        <v/>
      </c>
      <c r="C4491" t="str">
        <f t="shared" si="73"/>
        <v/>
      </c>
    </row>
    <row r="4492" spans="2:3">
      <c r="B4492" t="str">
        <v/>
      </c>
      <c r="C4492" t="str">
        <f t="shared" si="73"/>
        <v/>
      </c>
    </row>
    <row r="4493" spans="2:3">
      <c r="B4493" t="str">
        <v/>
      </c>
      <c r="C4493" t="str">
        <f t="shared" si="73"/>
        <v/>
      </c>
    </row>
    <row r="4494" spans="2:3">
      <c r="B4494" t="str">
        <v/>
      </c>
      <c r="C4494" t="str">
        <f t="shared" si="73"/>
        <v/>
      </c>
    </row>
    <row r="4495" spans="2:3">
      <c r="B4495" t="str">
        <v/>
      </c>
      <c r="C4495" t="str">
        <f t="shared" si="73"/>
        <v/>
      </c>
    </row>
    <row r="4496" spans="2:3">
      <c r="B4496" t="str">
        <v/>
      </c>
      <c r="C4496" t="str">
        <f t="shared" si="73"/>
        <v/>
      </c>
    </row>
    <row r="4497" spans="2:3">
      <c r="B4497" t="str">
        <v/>
      </c>
      <c r="C4497" t="str">
        <f t="shared" si="73"/>
        <v/>
      </c>
    </row>
    <row r="4498" spans="2:3">
      <c r="B4498" t="str">
        <v/>
      </c>
      <c r="C4498" t="str">
        <f t="shared" si="73"/>
        <v/>
      </c>
    </row>
    <row r="4499" spans="2:3">
      <c r="B4499" t="str">
        <v/>
      </c>
      <c r="C4499" t="str">
        <f t="shared" si="73"/>
        <v/>
      </c>
    </row>
    <row r="4500" spans="2:3">
      <c r="B4500" t="str">
        <v/>
      </c>
      <c r="C4500" t="str">
        <f t="shared" si="73"/>
        <v/>
      </c>
    </row>
    <row r="4501" spans="2:3">
      <c r="B4501" t="str">
        <v/>
      </c>
      <c r="C4501" t="str">
        <f t="shared" si="73"/>
        <v/>
      </c>
    </row>
    <row r="4502" spans="2:3">
      <c r="B4502" t="str">
        <v/>
      </c>
      <c r="C4502" t="str">
        <f t="shared" si="73"/>
        <v/>
      </c>
    </row>
    <row r="4503" spans="2:3">
      <c r="B4503" t="str">
        <v/>
      </c>
      <c r="C4503" t="str">
        <f t="shared" si="73"/>
        <v/>
      </c>
    </row>
    <row r="4504" spans="2:3">
      <c r="B4504" t="str">
        <v/>
      </c>
      <c r="C4504" t="str">
        <f t="shared" si="73"/>
        <v/>
      </c>
    </row>
    <row r="4505" spans="2:3">
      <c r="B4505" t="str">
        <v/>
      </c>
      <c r="C4505" t="str">
        <f t="shared" si="73"/>
        <v/>
      </c>
    </row>
    <row r="4506" spans="2:3">
      <c r="B4506" t="str">
        <v/>
      </c>
      <c r="C4506" t="str">
        <f t="shared" si="73"/>
        <v/>
      </c>
    </row>
    <row r="4507" spans="2:3">
      <c r="B4507" t="str">
        <v/>
      </c>
      <c r="C4507" t="str">
        <f t="shared" si="73"/>
        <v/>
      </c>
    </row>
    <row r="4508" spans="2:3">
      <c r="B4508" t="str">
        <v/>
      </c>
      <c r="C4508" t="str">
        <f t="shared" si="73"/>
        <v/>
      </c>
    </row>
    <row r="4509" spans="2:3">
      <c r="B4509" t="str">
        <v/>
      </c>
      <c r="C4509" t="str">
        <f t="shared" si="73"/>
        <v/>
      </c>
    </row>
    <row r="4510" spans="2:3">
      <c r="B4510" t="str">
        <v/>
      </c>
      <c r="C4510" t="str">
        <f t="shared" si="73"/>
        <v/>
      </c>
    </row>
    <row r="4511" spans="2:3">
      <c r="B4511" t="str">
        <v/>
      </c>
      <c r="C4511" t="str">
        <f t="shared" si="73"/>
        <v/>
      </c>
    </row>
    <row r="4512" spans="2:3">
      <c r="B4512" t="str">
        <v/>
      </c>
      <c r="C4512" t="str">
        <f t="shared" si="73"/>
        <v/>
      </c>
    </row>
    <row r="4513" spans="2:3">
      <c r="B4513" t="str">
        <v/>
      </c>
      <c r="C4513" t="str">
        <f t="shared" si="73"/>
        <v/>
      </c>
    </row>
    <row r="4514" spans="2:3">
      <c r="B4514" t="str">
        <v/>
      </c>
      <c r="C4514" t="str">
        <f t="shared" si="73"/>
        <v/>
      </c>
    </row>
    <row r="4515" spans="2:3">
      <c r="B4515" t="str">
        <v/>
      </c>
      <c r="C4515" t="str">
        <f t="shared" si="73"/>
        <v/>
      </c>
    </row>
    <row r="4516" spans="2:3">
      <c r="B4516" t="str">
        <v/>
      </c>
      <c r="C4516" t="str">
        <f t="shared" si="73"/>
        <v/>
      </c>
    </row>
    <row r="4517" spans="2:3">
      <c r="B4517" t="str">
        <v/>
      </c>
      <c r="C4517" t="str">
        <f t="shared" si="73"/>
        <v/>
      </c>
    </row>
    <row r="4518" spans="2:3">
      <c r="B4518" t="str">
        <v/>
      </c>
      <c r="C4518" t="str">
        <f t="shared" si="73"/>
        <v/>
      </c>
    </row>
    <row r="4519" spans="2:3">
      <c r="B4519" t="str">
        <v/>
      </c>
      <c r="C4519" t="str">
        <f t="shared" si="73"/>
        <v/>
      </c>
    </row>
    <row r="4520" spans="2:3">
      <c r="B4520" t="str">
        <v/>
      </c>
      <c r="C4520" t="str">
        <f t="shared" si="73"/>
        <v/>
      </c>
    </row>
    <row r="4521" spans="2:3">
      <c r="B4521" t="str">
        <v/>
      </c>
      <c r="C4521" t="str">
        <f t="shared" si="73"/>
        <v/>
      </c>
    </row>
    <row r="4522" spans="2:3">
      <c r="B4522" t="str">
        <v/>
      </c>
      <c r="C4522" t="str">
        <f t="shared" si="73"/>
        <v/>
      </c>
    </row>
    <row r="4523" spans="2:3">
      <c r="B4523" t="str">
        <v/>
      </c>
      <c r="C4523" t="str">
        <f t="shared" si="73"/>
        <v/>
      </c>
    </row>
    <row r="4524" spans="2:3">
      <c r="B4524" t="str">
        <v/>
      </c>
      <c r="C4524" t="str">
        <f t="shared" si="73"/>
        <v/>
      </c>
    </row>
    <row r="4525" spans="2:3">
      <c r="B4525" t="str">
        <v/>
      </c>
      <c r="C4525" t="str">
        <f t="shared" si="73"/>
        <v/>
      </c>
    </row>
    <row r="4526" spans="2:3">
      <c r="B4526" t="str">
        <v/>
      </c>
      <c r="C4526" t="str">
        <f t="shared" si="73"/>
        <v/>
      </c>
    </row>
    <row r="4527" spans="2:3">
      <c r="B4527" t="str">
        <v/>
      </c>
      <c r="C4527" t="str">
        <f t="shared" si="73"/>
        <v/>
      </c>
    </row>
    <row r="4528" spans="2:3">
      <c r="B4528" t="str">
        <v/>
      </c>
      <c r="C4528" t="str">
        <f t="shared" si="73"/>
        <v/>
      </c>
    </row>
    <row r="4529" spans="2:3">
      <c r="B4529" t="str">
        <v/>
      </c>
      <c r="C4529" t="str">
        <f t="shared" si="73"/>
        <v/>
      </c>
    </row>
    <row r="4530" spans="2:3">
      <c r="B4530" t="str">
        <v/>
      </c>
      <c r="C4530" t="str">
        <f t="shared" si="73"/>
        <v/>
      </c>
    </row>
    <row r="4531" spans="2:3">
      <c r="B4531" t="str">
        <v/>
      </c>
      <c r="C4531" t="str">
        <f t="shared" si="73"/>
        <v/>
      </c>
    </row>
    <row r="4532" spans="2:3">
      <c r="B4532" t="str">
        <v/>
      </c>
      <c r="C4532" t="str">
        <f t="shared" si="73"/>
        <v/>
      </c>
    </row>
    <row r="4533" spans="2:3">
      <c r="B4533" t="str">
        <v/>
      </c>
      <c r="C4533" t="str">
        <f t="shared" si="73"/>
        <v/>
      </c>
    </row>
    <row r="4534" spans="2:3">
      <c r="B4534" t="str">
        <v/>
      </c>
      <c r="C4534" t="str">
        <f t="shared" si="73"/>
        <v/>
      </c>
    </row>
    <row r="4535" spans="2:3">
      <c r="B4535" t="str">
        <v/>
      </c>
      <c r="C4535" t="str">
        <f t="shared" si="73"/>
        <v/>
      </c>
    </row>
    <row r="4536" spans="2:3">
      <c r="B4536" t="str">
        <v/>
      </c>
      <c r="C4536" t="str">
        <f t="shared" si="73"/>
        <v/>
      </c>
    </row>
    <row r="4537" spans="2:3">
      <c r="B4537" t="str">
        <v/>
      </c>
      <c r="C4537" t="str">
        <f t="shared" si="73"/>
        <v/>
      </c>
    </row>
    <row r="4538" spans="2:3">
      <c r="B4538" t="str">
        <v/>
      </c>
      <c r="C4538" t="str">
        <f t="shared" si="73"/>
        <v/>
      </c>
    </row>
    <row r="4539" spans="2:3">
      <c r="B4539" t="str">
        <v/>
      </c>
      <c r="C4539" t="str">
        <f t="shared" si="73"/>
        <v/>
      </c>
    </row>
    <row r="4540" spans="2:3">
      <c r="B4540" t="str">
        <v/>
      </c>
      <c r="C4540" t="str">
        <f t="shared" si="73"/>
        <v/>
      </c>
    </row>
    <row r="4541" spans="2:3">
      <c r="B4541" t="str">
        <v/>
      </c>
      <c r="C4541" t="str">
        <f t="shared" si="73"/>
        <v/>
      </c>
    </row>
    <row r="4542" spans="2:3">
      <c r="B4542" t="str">
        <v/>
      </c>
      <c r="C4542" t="str">
        <f t="shared" si="73"/>
        <v/>
      </c>
    </row>
    <row r="4543" spans="2:3">
      <c r="B4543" t="str">
        <v/>
      </c>
      <c r="C4543" t="str">
        <f t="shared" si="73"/>
        <v/>
      </c>
    </row>
    <row r="4544" spans="2:3">
      <c r="B4544" t="str">
        <v/>
      </c>
      <c r="C4544" t="str">
        <f t="shared" si="73"/>
        <v/>
      </c>
    </row>
    <row r="4545" spans="2:3">
      <c r="B4545" t="str">
        <v/>
      </c>
      <c r="C4545" t="str">
        <f t="shared" si="73"/>
        <v/>
      </c>
    </row>
    <row r="4546" spans="2:3">
      <c r="B4546" t="str">
        <v/>
      </c>
      <c r="C4546" t="str">
        <f t="shared" si="73"/>
        <v/>
      </c>
    </row>
    <row r="4547" spans="2:3">
      <c r="B4547" t="str">
        <v/>
      </c>
      <c r="C4547" t="str">
        <f t="shared" si="73"/>
        <v/>
      </c>
    </row>
    <row r="4548" spans="2:3">
      <c r="B4548" t="str">
        <v/>
      </c>
      <c r="C4548" t="str">
        <f t="shared" si="73"/>
        <v/>
      </c>
    </row>
    <row r="4549" spans="2:3">
      <c r="B4549" t="str">
        <v/>
      </c>
      <c r="C4549" t="str">
        <f t="shared" ref="C4549:C4612" si="74">IFERROR(B4549,"")</f>
        <v/>
      </c>
    </row>
    <row r="4550" spans="2:3">
      <c r="B4550" t="str">
        <v/>
      </c>
      <c r="C4550" t="str">
        <f t="shared" si="74"/>
        <v/>
      </c>
    </row>
    <row r="4551" spans="2:3">
      <c r="B4551" t="str">
        <v/>
      </c>
      <c r="C4551" t="str">
        <f t="shared" si="74"/>
        <v/>
      </c>
    </row>
    <row r="4552" spans="2:3">
      <c r="B4552" t="str">
        <v>WSLRWEX-G-O2-30-HH|2|7\WSLRW-G4</v>
      </c>
      <c r="C4552" t="str">
        <f t="shared" si="74"/>
        <v>WSLRWEX-G-O2-30-HH|2|7\WSLRW-G4</v>
      </c>
    </row>
    <row r="4553" spans="2:3">
      <c r="B4553" t="str">
        <v/>
      </c>
      <c r="C4553" t="str">
        <f t="shared" si="74"/>
        <v/>
      </c>
    </row>
    <row r="4554" spans="2:3">
      <c r="B4554" t="str">
        <v/>
      </c>
      <c r="C4554" t="str">
        <f t="shared" si="74"/>
        <v/>
      </c>
    </row>
    <row r="4555" spans="2:3">
      <c r="B4555" t="str">
        <v/>
      </c>
      <c r="C4555" t="str">
        <f t="shared" si="74"/>
        <v/>
      </c>
    </row>
    <row r="4556" spans="2:3">
      <c r="B4556" t="str">
        <v/>
      </c>
      <c r="C4556" t="str">
        <f t="shared" si="74"/>
        <v/>
      </c>
    </row>
    <row r="4557" spans="2:3">
      <c r="B4557" t="str">
        <v/>
      </c>
      <c r="C4557" t="str">
        <f t="shared" si="74"/>
        <v/>
      </c>
    </row>
    <row r="4558" spans="2:3">
      <c r="B4558" t="str">
        <v>WSLRW-PPS-G400-03|2|3\WSLRW-PPS</v>
      </c>
      <c r="C4558" t="str">
        <f t="shared" si="74"/>
        <v>WSLRW-PPS-G400-03|2|3\WSLRW-PPS</v>
      </c>
    </row>
    <row r="4559" spans="2:3">
      <c r="B4559" t="str">
        <v/>
      </c>
      <c r="C4559" t="str">
        <f t="shared" si="74"/>
        <v/>
      </c>
    </row>
    <row r="4560" spans="2:3">
      <c r="B4560" t="str">
        <v/>
      </c>
      <c r="C4560" t="str">
        <f t="shared" si="74"/>
        <v/>
      </c>
    </row>
    <row r="4561" spans="2:3">
      <c r="B4561" t="str">
        <v/>
      </c>
      <c r="C4561" t="str">
        <f t="shared" si="74"/>
        <v/>
      </c>
    </row>
    <row r="4562" spans="2:3">
      <c r="B4562" t="str">
        <v/>
      </c>
      <c r="C4562" t="str">
        <f t="shared" si="74"/>
        <v/>
      </c>
    </row>
    <row r="4563" spans="2:3">
      <c r="B4563" t="str">
        <v/>
      </c>
      <c r="C4563" t="str">
        <f t="shared" si="74"/>
        <v/>
      </c>
    </row>
    <row r="4564" spans="2:3">
      <c r="B4564" t="str">
        <v/>
      </c>
      <c r="C4564" t="str">
        <f t="shared" si="74"/>
        <v/>
      </c>
    </row>
    <row r="4565" spans="2:3">
      <c r="B4565" t="str">
        <v/>
      </c>
      <c r="C4565" t="str">
        <f t="shared" si="74"/>
        <v/>
      </c>
    </row>
    <row r="4566" spans="2:3">
      <c r="B4566" t="str">
        <v/>
      </c>
      <c r="C4566" t="str">
        <f t="shared" si="74"/>
        <v/>
      </c>
    </row>
    <row r="4567" spans="2:3">
      <c r="B4567" t="str">
        <v/>
      </c>
      <c r="C4567" t="str">
        <f t="shared" si="74"/>
        <v/>
      </c>
    </row>
    <row r="4568" spans="2:3">
      <c r="B4568" t="str">
        <v/>
      </c>
      <c r="C4568" t="str">
        <f t="shared" si="74"/>
        <v/>
      </c>
    </row>
    <row r="4569" spans="2:3">
      <c r="B4569" t="str">
        <v/>
      </c>
      <c r="C4569" t="str">
        <f t="shared" si="74"/>
        <v/>
      </c>
    </row>
    <row r="4570" spans="2:3">
      <c r="B4570" t="str">
        <v/>
      </c>
      <c r="C4570" t="str">
        <f t="shared" si="74"/>
        <v/>
      </c>
    </row>
    <row r="4571" spans="2:3">
      <c r="B4571" t="str">
        <v/>
      </c>
      <c r="C4571" t="str">
        <f t="shared" si="74"/>
        <v/>
      </c>
    </row>
    <row r="4572" spans="2:3">
      <c r="B4572" t="str">
        <v/>
      </c>
      <c r="C4572" t="str">
        <f t="shared" si="74"/>
        <v/>
      </c>
    </row>
    <row r="4573" spans="2:3">
      <c r="B4573" t="str">
        <v/>
      </c>
      <c r="C4573" t="str">
        <f t="shared" si="74"/>
        <v/>
      </c>
    </row>
    <row r="4574" spans="2:3">
      <c r="B4574" t="str">
        <v/>
      </c>
      <c r="C4574" t="str">
        <f t="shared" si="74"/>
        <v/>
      </c>
    </row>
    <row r="4575" spans="2:3">
      <c r="B4575" t="str">
        <v/>
      </c>
      <c r="C4575" t="str">
        <f t="shared" si="74"/>
        <v/>
      </c>
    </row>
    <row r="4576" spans="2:3">
      <c r="B4576" t="str">
        <v/>
      </c>
      <c r="C4576" t="str">
        <f t="shared" si="74"/>
        <v/>
      </c>
    </row>
    <row r="4577" spans="2:3">
      <c r="B4577" t="str">
        <v/>
      </c>
      <c r="C4577" t="str">
        <f t="shared" si="74"/>
        <v/>
      </c>
    </row>
    <row r="4578" spans="2:3">
      <c r="B4578" t="str">
        <v/>
      </c>
      <c r="C4578" t="str">
        <f t="shared" si="74"/>
        <v/>
      </c>
    </row>
    <row r="4579" spans="2:3">
      <c r="B4579" t="str">
        <v/>
      </c>
      <c r="C4579" t="str">
        <f t="shared" si="74"/>
        <v/>
      </c>
    </row>
    <row r="4580" spans="2:3">
      <c r="B4580" t="str">
        <v/>
      </c>
      <c r="C4580" t="str">
        <f t="shared" si="74"/>
        <v/>
      </c>
    </row>
    <row r="4581" spans="2:3">
      <c r="B4581" t="str">
        <v/>
      </c>
      <c r="C4581" t="str">
        <f t="shared" si="74"/>
        <v/>
      </c>
    </row>
    <row r="4582" spans="2:3">
      <c r="B4582" t="str">
        <v/>
      </c>
      <c r="C4582" t="str">
        <f t="shared" si="74"/>
        <v/>
      </c>
    </row>
    <row r="4583" spans="2:3">
      <c r="B4583" t="str">
        <v/>
      </c>
      <c r="C4583" t="str">
        <f t="shared" si="74"/>
        <v/>
      </c>
    </row>
    <row r="4584" spans="2:3">
      <c r="B4584" t="str">
        <v/>
      </c>
      <c r="C4584" t="str">
        <f t="shared" si="74"/>
        <v/>
      </c>
    </row>
    <row r="4585" spans="2:3">
      <c r="B4585" t="str">
        <v/>
      </c>
      <c r="C4585" t="str">
        <f t="shared" si="74"/>
        <v/>
      </c>
    </row>
    <row r="4586" spans="2:3">
      <c r="B4586" t="str">
        <v/>
      </c>
      <c r="C4586" t="str">
        <f t="shared" si="74"/>
        <v/>
      </c>
    </row>
    <row r="4587" spans="2:3">
      <c r="B4587" t="str">
        <v/>
      </c>
      <c r="C4587" t="str">
        <f t="shared" si="74"/>
        <v/>
      </c>
    </row>
    <row r="4588" spans="2:3">
      <c r="B4588" t="str">
        <v>WSLRWEX-G-O2-30-HH|2|8\WSLRW-G4</v>
      </c>
      <c r="C4588" t="str">
        <f t="shared" si="74"/>
        <v>WSLRWEX-G-O2-30-HH|2|8\WSLRW-G4</v>
      </c>
    </row>
    <row r="4589" spans="2:3">
      <c r="B4589" t="str">
        <v/>
      </c>
      <c r="C4589" t="str">
        <f t="shared" si="74"/>
        <v/>
      </c>
    </row>
    <row r="4590" spans="2:3">
      <c r="B4590" t="str">
        <v/>
      </c>
      <c r="C4590" t="str">
        <f t="shared" si="74"/>
        <v/>
      </c>
    </row>
    <row r="4591" spans="2:3">
      <c r="B4591" t="str">
        <v/>
      </c>
      <c r="C4591" t="str">
        <f t="shared" si="74"/>
        <v/>
      </c>
    </row>
    <row r="4592" spans="2:3">
      <c r="B4592" t="str">
        <v/>
      </c>
      <c r="C4592" t="str">
        <f t="shared" si="74"/>
        <v/>
      </c>
    </row>
    <row r="4593" spans="2:3">
      <c r="B4593" t="str">
        <v/>
      </c>
      <c r="C4593" t="str">
        <f t="shared" si="74"/>
        <v/>
      </c>
    </row>
    <row r="4594" spans="2:3">
      <c r="B4594" t="str">
        <v/>
      </c>
      <c r="C4594" t="str">
        <f t="shared" si="74"/>
        <v/>
      </c>
    </row>
    <row r="4595" spans="2:3">
      <c r="B4595" t="str">
        <v/>
      </c>
      <c r="C4595" t="str">
        <f t="shared" si="74"/>
        <v/>
      </c>
    </row>
    <row r="4596" spans="2:3">
      <c r="B4596" t="str">
        <v/>
      </c>
      <c r="C4596" t="str">
        <f t="shared" si="74"/>
        <v/>
      </c>
    </row>
    <row r="4597" spans="2:3">
      <c r="B4597" t="str">
        <v/>
      </c>
      <c r="C4597" t="str">
        <f t="shared" si="74"/>
        <v/>
      </c>
    </row>
    <row r="4598" spans="2:3">
      <c r="B4598" t="str">
        <v/>
      </c>
      <c r="C4598" t="str">
        <f t="shared" si="74"/>
        <v/>
      </c>
    </row>
    <row r="4599" spans="2:3">
      <c r="B4599" t="str">
        <v/>
      </c>
      <c r="C4599" t="str">
        <f t="shared" si="74"/>
        <v/>
      </c>
    </row>
    <row r="4600" spans="2:3">
      <c r="B4600" t="str">
        <v/>
      </c>
      <c r="C4600" t="str">
        <f t="shared" si="74"/>
        <v/>
      </c>
    </row>
    <row r="4601" spans="2:3">
      <c r="B4601" t="str">
        <v/>
      </c>
      <c r="C4601" t="str">
        <f t="shared" si="74"/>
        <v/>
      </c>
    </row>
    <row r="4602" spans="2:3">
      <c r="B4602" t="str">
        <v/>
      </c>
      <c r="C4602" t="str">
        <f t="shared" si="74"/>
        <v/>
      </c>
    </row>
    <row r="4603" spans="2:3">
      <c r="B4603" t="str">
        <v/>
      </c>
      <c r="C4603" t="str">
        <f t="shared" si="74"/>
        <v/>
      </c>
    </row>
    <row r="4604" spans="2:3">
      <c r="B4604" t="str">
        <v/>
      </c>
      <c r="C4604" t="str">
        <f t="shared" si="74"/>
        <v/>
      </c>
    </row>
    <row r="4605" spans="2:3">
      <c r="B4605" t="str">
        <v/>
      </c>
      <c r="C4605" t="str">
        <f t="shared" si="74"/>
        <v/>
      </c>
    </row>
    <row r="4606" spans="2:3">
      <c r="B4606" t="str">
        <v/>
      </c>
      <c r="C4606" t="str">
        <f t="shared" si="74"/>
        <v/>
      </c>
    </row>
    <row r="4607" spans="2:3">
      <c r="B4607" t="str">
        <v/>
      </c>
      <c r="C4607" t="str">
        <f t="shared" si="74"/>
        <v/>
      </c>
    </row>
    <row r="4608" spans="2:3">
      <c r="B4608" t="str">
        <v/>
      </c>
      <c r="C4608" t="str">
        <f t="shared" si="74"/>
        <v/>
      </c>
    </row>
    <row r="4609" spans="2:3">
      <c r="B4609" t="str">
        <v/>
      </c>
      <c r="C4609" t="str">
        <f t="shared" si="74"/>
        <v/>
      </c>
    </row>
    <row r="4610" spans="2:3">
      <c r="B4610" t="str">
        <v/>
      </c>
      <c r="C4610" t="str">
        <f t="shared" si="74"/>
        <v/>
      </c>
    </row>
    <row r="4611" spans="2:3">
      <c r="B4611" t="str">
        <v/>
      </c>
      <c r="C4611" t="str">
        <f t="shared" si="74"/>
        <v/>
      </c>
    </row>
    <row r="4612" spans="2:3">
      <c r="B4612" t="str">
        <v/>
      </c>
      <c r="C4612" t="str">
        <f t="shared" si="74"/>
        <v/>
      </c>
    </row>
    <row r="4613" spans="2:3">
      <c r="B4613" t="str">
        <v/>
      </c>
      <c r="C4613" t="str">
        <f t="shared" ref="C4613:C4676" si="75">IFERROR(B4613,"")</f>
        <v/>
      </c>
    </row>
    <row r="4614" spans="2:3">
      <c r="B4614" t="str">
        <v/>
      </c>
      <c r="C4614" t="str">
        <f t="shared" si="75"/>
        <v/>
      </c>
    </row>
    <row r="4615" spans="2:3">
      <c r="B4615" t="str">
        <v/>
      </c>
      <c r="C4615" t="str">
        <f t="shared" si="75"/>
        <v/>
      </c>
    </row>
    <row r="4616" spans="2:3">
      <c r="B4616" t="str">
        <v/>
      </c>
      <c r="C4616" t="str">
        <f t="shared" si="75"/>
        <v/>
      </c>
    </row>
    <row r="4617" spans="2:3">
      <c r="B4617" t="str">
        <v/>
      </c>
      <c r="C4617" t="str">
        <f t="shared" si="75"/>
        <v/>
      </c>
    </row>
    <row r="4618" spans="2:3">
      <c r="B4618" t="str">
        <v/>
      </c>
      <c r="C4618" t="str">
        <f t="shared" si="75"/>
        <v/>
      </c>
    </row>
    <row r="4619" spans="2:3">
      <c r="B4619" t="str">
        <v/>
      </c>
      <c r="C4619" t="str">
        <f t="shared" si="75"/>
        <v/>
      </c>
    </row>
    <row r="4620" spans="2:3">
      <c r="B4620" t="str">
        <v/>
      </c>
      <c r="C4620" t="str">
        <f t="shared" si="75"/>
        <v/>
      </c>
    </row>
    <row r="4621" spans="2:3">
      <c r="B4621" t="str">
        <v/>
      </c>
      <c r="C4621" t="str">
        <f t="shared" si="75"/>
        <v/>
      </c>
    </row>
    <row r="4622" spans="2:3">
      <c r="B4622" t="str">
        <v/>
      </c>
      <c r="C4622" t="str">
        <f t="shared" si="75"/>
        <v/>
      </c>
    </row>
    <row r="4623" spans="2:3">
      <c r="B4623" t="str">
        <v/>
      </c>
      <c r="C4623" t="str">
        <f t="shared" si="75"/>
        <v/>
      </c>
    </row>
    <row r="4624" spans="2:3">
      <c r="B4624" t="str">
        <v/>
      </c>
      <c r="C4624" t="str">
        <f t="shared" si="75"/>
        <v/>
      </c>
    </row>
    <row r="4625" spans="2:3">
      <c r="B4625" t="str">
        <v/>
      </c>
      <c r="C4625" t="str">
        <f t="shared" si="75"/>
        <v/>
      </c>
    </row>
    <row r="4626" spans="2:3">
      <c r="B4626" t="str">
        <v/>
      </c>
      <c r="C4626" t="str">
        <f t="shared" si="75"/>
        <v/>
      </c>
    </row>
    <row r="4627" spans="2:3">
      <c r="B4627" t="str">
        <v/>
      </c>
      <c r="C4627" t="str">
        <f t="shared" si="75"/>
        <v/>
      </c>
    </row>
    <row r="4628" spans="2:3">
      <c r="B4628" t="str">
        <v/>
      </c>
      <c r="C4628" t="str">
        <f t="shared" si="75"/>
        <v/>
      </c>
    </row>
    <row r="4629" spans="2:3">
      <c r="B4629" t="str">
        <v/>
      </c>
      <c r="C4629" t="str">
        <f t="shared" si="75"/>
        <v/>
      </c>
    </row>
    <row r="4630" spans="2:3">
      <c r="B4630" t="str">
        <v/>
      </c>
      <c r="C4630" t="str">
        <f t="shared" si="75"/>
        <v/>
      </c>
    </row>
    <row r="4631" spans="2:3">
      <c r="B4631" t="str">
        <v>WSSFCEX-PPS-G400-01|3|6\WSSFC-EXPPS</v>
      </c>
      <c r="C4631" t="str">
        <f t="shared" si="75"/>
        <v>WSSFCEX-PPS-G400-01|3|6\WSSFC-EXPPS</v>
      </c>
    </row>
    <row r="4632" spans="2:3">
      <c r="B4632" t="str">
        <v/>
      </c>
      <c r="C4632" t="str">
        <f t="shared" si="75"/>
        <v/>
      </c>
    </row>
    <row r="4633" spans="2:3">
      <c r="B4633" t="str">
        <v/>
      </c>
      <c r="C4633" t="str">
        <f t="shared" si="75"/>
        <v/>
      </c>
    </row>
    <row r="4634" spans="2:3">
      <c r="B4634" t="str">
        <v/>
      </c>
      <c r="C4634" t="str">
        <f t="shared" si="75"/>
        <v/>
      </c>
    </row>
    <row r="4635" spans="2:3">
      <c r="B4635" t="str">
        <v/>
      </c>
      <c r="C4635" t="str">
        <f t="shared" si="75"/>
        <v/>
      </c>
    </row>
    <row r="4636" spans="2:3">
      <c r="B4636" t="str">
        <v/>
      </c>
      <c r="C4636" t="str">
        <f t="shared" si="75"/>
        <v/>
      </c>
    </row>
    <row r="4637" spans="2:3">
      <c r="B4637" t="str">
        <v/>
      </c>
      <c r="C4637" t="str">
        <f t="shared" si="75"/>
        <v/>
      </c>
    </row>
    <row r="4638" spans="2:3">
      <c r="B4638" t="str">
        <v/>
      </c>
      <c r="C4638" t="str">
        <f t="shared" si="75"/>
        <v/>
      </c>
    </row>
    <row r="4639" spans="2:3">
      <c r="B4639" t="str">
        <v/>
      </c>
      <c r="C4639" t="str">
        <f t="shared" si="75"/>
        <v/>
      </c>
    </row>
    <row r="4640" spans="2:3">
      <c r="B4640" t="str">
        <v/>
      </c>
      <c r="C4640" t="str">
        <f t="shared" si="75"/>
        <v/>
      </c>
    </row>
    <row r="4641" spans="2:3">
      <c r="B4641" t="str">
        <v/>
      </c>
      <c r="C4641" t="str">
        <f t="shared" si="75"/>
        <v/>
      </c>
    </row>
    <row r="4642" spans="2:3">
      <c r="B4642" t="str">
        <v/>
      </c>
      <c r="C4642" t="str">
        <f t="shared" si="75"/>
        <v/>
      </c>
    </row>
    <row r="4643" spans="2:3">
      <c r="B4643" t="str">
        <v/>
      </c>
      <c r="C4643" t="str">
        <f t="shared" si="75"/>
        <v/>
      </c>
    </row>
    <row r="4644" spans="2:3">
      <c r="B4644" t="str">
        <v/>
      </c>
      <c r="C4644" t="str">
        <f t="shared" si="75"/>
        <v/>
      </c>
    </row>
    <row r="4645" spans="2:3">
      <c r="B4645" t="str">
        <v/>
      </c>
      <c r="C4645" t="str">
        <f t="shared" si="75"/>
        <v/>
      </c>
    </row>
    <row r="4646" spans="2:3">
      <c r="B4646" t="str">
        <v/>
      </c>
      <c r="C4646" t="str">
        <f t="shared" si="75"/>
        <v/>
      </c>
    </row>
    <row r="4647" spans="2:3">
      <c r="B4647" t="str">
        <v/>
      </c>
      <c r="C4647" t="str">
        <f t="shared" si="75"/>
        <v/>
      </c>
    </row>
    <row r="4648" spans="2:3">
      <c r="B4648" t="str">
        <v/>
      </c>
      <c r="C4648" t="str">
        <f t="shared" si="75"/>
        <v/>
      </c>
    </row>
    <row r="4649" spans="2:3">
      <c r="B4649" t="str">
        <v/>
      </c>
      <c r="C4649" t="str">
        <f t="shared" si="75"/>
        <v/>
      </c>
    </row>
    <row r="4650" spans="2:3">
      <c r="B4650" t="str">
        <v/>
      </c>
      <c r="C4650" t="str">
        <f t="shared" si="75"/>
        <v/>
      </c>
    </row>
    <row r="4651" spans="2:3">
      <c r="B4651" t="str">
        <v/>
      </c>
      <c r="C4651" t="str">
        <f t="shared" si="75"/>
        <v/>
      </c>
    </row>
    <row r="4652" spans="2:3">
      <c r="B4652" t="str">
        <v/>
      </c>
      <c r="C4652" t="str">
        <f t="shared" si="75"/>
        <v/>
      </c>
    </row>
    <row r="4653" spans="2:3">
      <c r="B4653" t="str">
        <v/>
      </c>
      <c r="C4653" t="str">
        <f t="shared" si="75"/>
        <v/>
      </c>
    </row>
    <row r="4654" spans="2:3">
      <c r="B4654" t="str">
        <v/>
      </c>
      <c r="C4654" t="str">
        <f t="shared" si="75"/>
        <v/>
      </c>
    </row>
    <row r="4655" spans="2:3">
      <c r="B4655" t="str">
        <v/>
      </c>
      <c r="C4655" t="str">
        <f t="shared" si="75"/>
        <v/>
      </c>
    </row>
    <row r="4656" spans="2:3">
      <c r="B4656" t="str">
        <v/>
      </c>
      <c r="C4656" t="str">
        <f t="shared" si="75"/>
        <v/>
      </c>
    </row>
    <row r="4657" spans="2:3">
      <c r="B4657" t="str">
        <v/>
      </c>
      <c r="C4657" t="str">
        <f t="shared" si="75"/>
        <v/>
      </c>
    </row>
    <row r="4658" spans="2:3">
      <c r="B4658" t="str">
        <v/>
      </c>
      <c r="C4658" t="str">
        <f t="shared" si="75"/>
        <v/>
      </c>
    </row>
    <row r="4659" spans="2:3">
      <c r="B4659" t="str">
        <v/>
      </c>
      <c r="C4659" t="str">
        <f t="shared" si="75"/>
        <v/>
      </c>
    </row>
    <row r="4660" spans="2:3">
      <c r="B4660" t="str">
        <v/>
      </c>
      <c r="C4660" t="str">
        <f t="shared" si="75"/>
        <v/>
      </c>
    </row>
    <row r="4661" spans="2:3">
      <c r="B4661" t="str">
        <v/>
      </c>
      <c r="C4661" t="str">
        <f t="shared" si="75"/>
        <v/>
      </c>
    </row>
    <row r="4662" spans="2:3">
      <c r="B4662" t="str">
        <v/>
      </c>
      <c r="C4662" t="str">
        <f t="shared" si="75"/>
        <v/>
      </c>
    </row>
    <row r="4663" spans="2:3">
      <c r="B4663" t="str">
        <v/>
      </c>
      <c r="C4663" t="str">
        <f t="shared" si="75"/>
        <v/>
      </c>
    </row>
    <row r="4664" spans="2:3">
      <c r="B4664" t="str">
        <v/>
      </c>
      <c r="C4664" t="str">
        <f t="shared" si="75"/>
        <v/>
      </c>
    </row>
    <row r="4665" spans="2:3">
      <c r="B4665" t="str">
        <v/>
      </c>
      <c r="C4665" t="str">
        <f t="shared" si="75"/>
        <v/>
      </c>
    </row>
    <row r="4666" spans="2:3">
      <c r="B4666" t="str">
        <v/>
      </c>
      <c r="C4666" t="str">
        <f t="shared" si="75"/>
        <v/>
      </c>
    </row>
    <row r="4667" spans="2:3">
      <c r="B4667" t="str">
        <v/>
      </c>
      <c r="C4667" t="str">
        <f t="shared" si="75"/>
        <v/>
      </c>
    </row>
    <row r="4668" spans="2:3">
      <c r="B4668" t="str">
        <v/>
      </c>
      <c r="C4668" t="str">
        <f t="shared" si="75"/>
        <v/>
      </c>
    </row>
    <row r="4669" spans="2:3">
      <c r="B4669" t="str">
        <v/>
      </c>
      <c r="C4669" t="str">
        <f t="shared" si="75"/>
        <v/>
      </c>
    </row>
    <row r="4670" spans="2:3">
      <c r="B4670" t="str">
        <v/>
      </c>
      <c r="C4670" t="str">
        <f t="shared" si="75"/>
        <v/>
      </c>
    </row>
    <row r="4671" spans="2:3">
      <c r="B4671" t="str">
        <v/>
      </c>
      <c r="C4671" t="str">
        <f t="shared" si="75"/>
        <v/>
      </c>
    </row>
    <row r="4672" spans="2:3">
      <c r="B4672" t="str">
        <v/>
      </c>
      <c r="C4672" t="str">
        <f t="shared" si="75"/>
        <v/>
      </c>
    </row>
    <row r="4673" spans="2:3">
      <c r="B4673" t="str">
        <v/>
      </c>
      <c r="C4673" t="str">
        <f t="shared" si="75"/>
        <v/>
      </c>
    </row>
    <row r="4674" spans="2:3">
      <c r="B4674" t="str">
        <v/>
      </c>
      <c r="C4674" t="str">
        <f t="shared" si="75"/>
        <v/>
      </c>
    </row>
    <row r="4675" spans="2:3">
      <c r="B4675" t="str">
        <v/>
      </c>
      <c r="C4675" t="str">
        <f t="shared" si="75"/>
        <v/>
      </c>
    </row>
    <row r="4676" spans="2:3">
      <c r="B4676" t="str">
        <v/>
      </c>
      <c r="C4676" t="str">
        <f t="shared" si="75"/>
        <v/>
      </c>
    </row>
    <row r="4677" spans="2:3">
      <c r="B4677" t="str">
        <v/>
      </c>
      <c r="C4677" t="str">
        <f t="shared" ref="C4677:C4740" si="76">IFERROR(B4677,"")</f>
        <v/>
      </c>
    </row>
    <row r="4678" spans="2:3">
      <c r="B4678" t="str">
        <v/>
      </c>
      <c r="C4678" t="str">
        <f t="shared" si="76"/>
        <v/>
      </c>
    </row>
    <row r="4679" spans="2:3">
      <c r="B4679" t="str">
        <v/>
      </c>
      <c r="C4679" t="str">
        <f t="shared" si="76"/>
        <v/>
      </c>
    </row>
    <row r="4680" spans="2:3">
      <c r="B4680" t="str">
        <v/>
      </c>
      <c r="C4680" t="str">
        <f t="shared" si="76"/>
        <v/>
      </c>
    </row>
    <row r="4681" spans="2:3">
      <c r="B4681" t="str">
        <v/>
      </c>
      <c r="C4681" t="str">
        <f t="shared" si="76"/>
        <v/>
      </c>
    </row>
    <row r="4682" spans="2:3">
      <c r="B4682" t="str">
        <v/>
      </c>
      <c r="C4682" t="str">
        <f t="shared" si="76"/>
        <v/>
      </c>
    </row>
    <row r="4683" spans="2:3">
      <c r="B4683" t="str">
        <v/>
      </c>
      <c r="C4683" t="str">
        <f t="shared" si="76"/>
        <v/>
      </c>
    </row>
    <row r="4684" spans="2:3">
      <c r="B4684" t="str">
        <v/>
      </c>
      <c r="C4684" t="str">
        <f t="shared" si="76"/>
        <v/>
      </c>
    </row>
    <row r="4685" spans="2:3">
      <c r="B4685" t="str">
        <v/>
      </c>
      <c r="C4685" t="str">
        <f t="shared" si="76"/>
        <v/>
      </c>
    </row>
    <row r="4686" spans="2:3">
      <c r="B4686" t="str">
        <v/>
      </c>
      <c r="C4686" t="str">
        <f t="shared" si="76"/>
        <v/>
      </c>
    </row>
    <row r="4687" spans="2:3">
      <c r="B4687" t="str">
        <v/>
      </c>
      <c r="C4687" t="str">
        <f t="shared" si="76"/>
        <v/>
      </c>
    </row>
    <row r="4688" spans="2:3">
      <c r="B4688" t="str">
        <v/>
      </c>
      <c r="C4688" t="str">
        <f t="shared" si="76"/>
        <v/>
      </c>
    </row>
    <row r="4689" spans="2:3">
      <c r="B4689" t="str">
        <v/>
      </c>
      <c r="C4689" t="str">
        <f t="shared" si="76"/>
        <v/>
      </c>
    </row>
    <row r="4690" spans="2:3">
      <c r="B4690" t="str">
        <v/>
      </c>
      <c r="C4690" t="str">
        <f t="shared" si="76"/>
        <v/>
      </c>
    </row>
    <row r="4691" spans="2:3">
      <c r="B4691" t="str">
        <v/>
      </c>
      <c r="C4691" t="str">
        <f t="shared" si="76"/>
        <v/>
      </c>
    </row>
    <row r="4692" spans="2:3">
      <c r="B4692" t="str">
        <v/>
      </c>
      <c r="C4692" t="str">
        <f t="shared" si="76"/>
        <v/>
      </c>
    </row>
    <row r="4693" spans="2:3">
      <c r="B4693" t="str">
        <v/>
      </c>
      <c r="C4693" t="str">
        <f t="shared" si="76"/>
        <v/>
      </c>
    </row>
    <row r="4694" spans="2:3">
      <c r="B4694" t="str">
        <v/>
      </c>
      <c r="C4694" t="str">
        <f t="shared" si="76"/>
        <v/>
      </c>
    </row>
    <row r="4695" spans="2:3">
      <c r="B4695" t="str">
        <v/>
      </c>
      <c r="C4695" t="str">
        <f t="shared" si="76"/>
        <v/>
      </c>
    </row>
    <row r="4696" spans="2:3">
      <c r="B4696" t="str">
        <v/>
      </c>
      <c r="C4696" t="str">
        <f t="shared" si="76"/>
        <v/>
      </c>
    </row>
    <row r="4697" spans="2:3">
      <c r="B4697" t="str">
        <v/>
      </c>
      <c r="C4697" t="str">
        <f t="shared" si="76"/>
        <v/>
      </c>
    </row>
    <row r="4698" spans="2:3">
      <c r="B4698" t="str">
        <v/>
      </c>
      <c r="C4698" t="str">
        <f t="shared" si="76"/>
        <v/>
      </c>
    </row>
    <row r="4699" spans="2:3">
      <c r="B4699" t="str">
        <v/>
      </c>
      <c r="C4699" t="str">
        <f t="shared" si="76"/>
        <v/>
      </c>
    </row>
    <row r="4700" spans="2:3">
      <c r="B4700" t="str">
        <v/>
      </c>
      <c r="C4700" t="str">
        <f t="shared" si="76"/>
        <v/>
      </c>
    </row>
    <row r="4701" spans="2:3">
      <c r="B4701" t="str">
        <v/>
      </c>
      <c r="C4701" t="str">
        <f t="shared" si="76"/>
        <v/>
      </c>
    </row>
    <row r="4702" spans="2:3">
      <c r="B4702" t="str">
        <v/>
      </c>
      <c r="C4702" t="str">
        <f t="shared" si="76"/>
        <v/>
      </c>
    </row>
    <row r="4703" spans="2:3">
      <c r="B4703" t="str">
        <v/>
      </c>
      <c r="C4703" t="str">
        <f t="shared" si="76"/>
        <v/>
      </c>
    </row>
    <row r="4704" spans="2:3">
      <c r="B4704" t="str">
        <v/>
      </c>
      <c r="C4704" t="str">
        <f t="shared" si="76"/>
        <v/>
      </c>
    </row>
    <row r="4705" spans="2:3">
      <c r="B4705" t="str">
        <v/>
      </c>
      <c r="C4705" t="str">
        <f t="shared" si="76"/>
        <v/>
      </c>
    </row>
    <row r="4706" spans="2:3">
      <c r="B4706" t="str">
        <v/>
      </c>
      <c r="C4706" t="str">
        <f t="shared" si="76"/>
        <v/>
      </c>
    </row>
    <row r="4707" spans="2:3">
      <c r="B4707" t="str">
        <v/>
      </c>
      <c r="C4707" t="str">
        <f t="shared" si="76"/>
        <v/>
      </c>
    </row>
    <row r="4708" spans="2:3">
      <c r="B4708" t="str">
        <v/>
      </c>
      <c r="C4708" t="str">
        <f t="shared" si="76"/>
        <v/>
      </c>
    </row>
    <row r="4709" spans="2:3">
      <c r="B4709" t="str">
        <v/>
      </c>
      <c r="C4709" t="str">
        <f t="shared" si="76"/>
        <v/>
      </c>
    </row>
    <row r="4710" spans="2:3">
      <c r="B4710" t="str">
        <v/>
      </c>
      <c r="C4710" t="str">
        <f t="shared" si="76"/>
        <v/>
      </c>
    </row>
    <row r="4711" spans="2:3">
      <c r="B4711" t="str">
        <v/>
      </c>
      <c r="C4711" t="str">
        <f t="shared" si="76"/>
        <v/>
      </c>
    </row>
    <row r="4712" spans="2:3">
      <c r="B4712" t="str">
        <v/>
      </c>
      <c r="C4712" t="str">
        <f t="shared" si="76"/>
        <v/>
      </c>
    </row>
    <row r="4713" spans="2:3">
      <c r="B4713" t="str">
        <v/>
      </c>
      <c r="C4713" t="str">
        <f t="shared" si="76"/>
        <v/>
      </c>
    </row>
    <row r="4714" spans="2:3">
      <c r="B4714" t="str">
        <v/>
      </c>
      <c r="C4714" t="str">
        <f t="shared" si="76"/>
        <v/>
      </c>
    </row>
    <row r="4715" spans="2:3">
      <c r="B4715" t="str">
        <v/>
      </c>
      <c r="C4715" t="str">
        <f t="shared" si="76"/>
        <v/>
      </c>
    </row>
    <row r="4716" spans="2:3">
      <c r="B4716" t="str">
        <v/>
      </c>
      <c r="C4716" t="str">
        <f t="shared" si="76"/>
        <v/>
      </c>
    </row>
    <row r="4717" spans="2:3">
      <c r="B4717" t="str">
        <v/>
      </c>
      <c r="C4717" t="str">
        <f t="shared" si="76"/>
        <v/>
      </c>
    </row>
    <row r="4718" spans="2:3">
      <c r="B4718" t="str">
        <v/>
      </c>
      <c r="C4718" t="str">
        <f t="shared" si="76"/>
        <v/>
      </c>
    </row>
    <row r="4719" spans="2:3">
      <c r="B4719" t="str">
        <v/>
      </c>
      <c r="C4719" t="str">
        <f t="shared" si="76"/>
        <v/>
      </c>
    </row>
    <row r="4720" spans="2:3">
      <c r="B4720" t="str">
        <v/>
      </c>
      <c r="C4720" t="str">
        <f t="shared" si="76"/>
        <v/>
      </c>
    </row>
    <row r="4721" spans="2:3">
      <c r="B4721" t="str">
        <v/>
      </c>
      <c r="C4721" t="str">
        <f t="shared" si="76"/>
        <v/>
      </c>
    </row>
    <row r="4722" spans="2:3">
      <c r="B4722" t="str">
        <v/>
      </c>
      <c r="C4722" t="str">
        <f t="shared" si="76"/>
        <v/>
      </c>
    </row>
    <row r="4723" spans="2:3">
      <c r="B4723" t="str">
        <v/>
      </c>
      <c r="C4723" t="str">
        <f t="shared" si="76"/>
        <v/>
      </c>
    </row>
    <row r="4724" spans="2:3">
      <c r="B4724" t="str">
        <v/>
      </c>
      <c r="C4724" t="str">
        <f t="shared" si="76"/>
        <v/>
      </c>
    </row>
    <row r="4725" spans="2:3">
      <c r="B4725" t="str">
        <v/>
      </c>
      <c r="C4725" t="str">
        <f t="shared" si="76"/>
        <v/>
      </c>
    </row>
    <row r="4726" spans="2:3">
      <c r="B4726" t="str">
        <v/>
      </c>
      <c r="C4726" t="str">
        <f t="shared" si="76"/>
        <v/>
      </c>
    </row>
    <row r="4727" spans="2:3">
      <c r="B4727" t="str">
        <v/>
      </c>
      <c r="C4727" t="str">
        <f t="shared" si="76"/>
        <v/>
      </c>
    </row>
    <row r="4728" spans="2:3">
      <c r="B4728" t="str">
        <v/>
      </c>
      <c r="C4728" t="str">
        <f t="shared" si="76"/>
        <v/>
      </c>
    </row>
    <row r="4729" spans="2:3">
      <c r="B4729" t="str">
        <v/>
      </c>
      <c r="C4729" t="str">
        <f t="shared" si="76"/>
        <v/>
      </c>
    </row>
    <row r="4730" spans="2:3">
      <c r="B4730" t="str">
        <v/>
      </c>
      <c r="C4730" t="str">
        <f t="shared" si="76"/>
        <v/>
      </c>
    </row>
    <row r="4731" spans="2:3">
      <c r="B4731" t="str">
        <v/>
      </c>
      <c r="C4731" t="str">
        <f t="shared" si="76"/>
        <v/>
      </c>
    </row>
    <row r="4732" spans="2:3">
      <c r="B4732" t="str">
        <v/>
      </c>
      <c r="C4732" t="str">
        <f t="shared" si="76"/>
        <v/>
      </c>
    </row>
    <row r="4733" spans="2:3">
      <c r="B4733" t="str">
        <v/>
      </c>
      <c r="C4733" t="str">
        <f t="shared" si="76"/>
        <v/>
      </c>
    </row>
    <row r="4734" spans="2:3">
      <c r="B4734" t="str">
        <v/>
      </c>
      <c r="C4734" t="str">
        <f t="shared" si="76"/>
        <v/>
      </c>
    </row>
    <row r="4735" spans="2:3">
      <c r="B4735" t="str">
        <v/>
      </c>
      <c r="C4735" t="str">
        <f t="shared" si="76"/>
        <v/>
      </c>
    </row>
    <row r="4736" spans="2:3">
      <c r="B4736" t="str">
        <v/>
      </c>
      <c r="C4736" t="str">
        <f t="shared" si="76"/>
        <v/>
      </c>
    </row>
    <row r="4737" spans="2:3">
      <c r="B4737" t="str">
        <v/>
      </c>
      <c r="C4737" t="str">
        <f t="shared" si="76"/>
        <v/>
      </c>
    </row>
    <row r="4738" spans="2:3">
      <c r="B4738" t="str">
        <v/>
      </c>
      <c r="C4738" t="str">
        <f t="shared" si="76"/>
        <v/>
      </c>
    </row>
    <row r="4739" spans="2:3">
      <c r="B4739" t="str">
        <v/>
      </c>
      <c r="C4739" t="str">
        <f t="shared" si="76"/>
        <v/>
      </c>
    </row>
    <row r="4740" spans="2:3">
      <c r="B4740" t="str">
        <v/>
      </c>
      <c r="C4740" t="str">
        <f t="shared" si="76"/>
        <v/>
      </c>
    </row>
    <row r="4741" spans="2:3">
      <c r="B4741" t="str">
        <v/>
      </c>
      <c r="C4741" t="str">
        <f t="shared" ref="C4741:C4804" si="77">IFERROR(B4741,"")</f>
        <v/>
      </c>
    </row>
    <row r="4742" spans="2:3">
      <c r="B4742" t="str">
        <v/>
      </c>
      <c r="C4742" t="str">
        <f t="shared" si="77"/>
        <v/>
      </c>
    </row>
    <row r="4743" spans="2:3">
      <c r="B4743" t="str">
        <v/>
      </c>
      <c r="C4743" t="str">
        <f t="shared" si="77"/>
        <v/>
      </c>
    </row>
    <row r="4744" spans="2:3">
      <c r="B4744" t="str">
        <v/>
      </c>
      <c r="C4744" t="str">
        <f t="shared" si="77"/>
        <v/>
      </c>
    </row>
    <row r="4745" spans="2:3">
      <c r="B4745" t="str">
        <v/>
      </c>
      <c r="C4745" t="str">
        <f t="shared" si="77"/>
        <v/>
      </c>
    </row>
    <row r="4746" spans="2:3">
      <c r="B4746" t="str">
        <v/>
      </c>
      <c r="C4746" t="str">
        <f t="shared" si="77"/>
        <v/>
      </c>
    </row>
    <row r="4747" spans="2:3">
      <c r="B4747" t="str">
        <v/>
      </c>
      <c r="C4747" t="str">
        <f t="shared" si="77"/>
        <v/>
      </c>
    </row>
    <row r="4748" spans="2:3">
      <c r="B4748" t="str">
        <v/>
      </c>
      <c r="C4748" t="str">
        <f t="shared" si="77"/>
        <v/>
      </c>
    </row>
    <row r="4749" spans="2:3">
      <c r="B4749" t="str">
        <v/>
      </c>
      <c r="C4749" t="str">
        <f t="shared" si="77"/>
        <v/>
      </c>
    </row>
    <row r="4750" spans="2:3">
      <c r="B4750" t="str">
        <v/>
      </c>
      <c r="C4750" t="str">
        <f t="shared" si="77"/>
        <v/>
      </c>
    </row>
    <row r="4751" spans="2:3">
      <c r="B4751" t="str">
        <v/>
      </c>
      <c r="C4751" t="str">
        <f t="shared" si="77"/>
        <v/>
      </c>
    </row>
    <row r="4752" spans="2:3">
      <c r="B4752" t="str">
        <v/>
      </c>
      <c r="C4752" t="str">
        <f t="shared" si="77"/>
        <v/>
      </c>
    </row>
    <row r="4753" spans="2:3">
      <c r="B4753" t="str">
        <v/>
      </c>
      <c r="C4753" t="str">
        <f t="shared" si="77"/>
        <v/>
      </c>
    </row>
    <row r="4754" spans="2:3">
      <c r="B4754" t="str">
        <v/>
      </c>
      <c r="C4754" t="str">
        <f t="shared" si="77"/>
        <v/>
      </c>
    </row>
    <row r="4755" spans="2:3">
      <c r="B4755" t="str">
        <v/>
      </c>
      <c r="C4755" t="str">
        <f t="shared" si="77"/>
        <v/>
      </c>
    </row>
    <row r="4756" spans="2:3">
      <c r="B4756" t="str">
        <v/>
      </c>
      <c r="C4756" t="str">
        <f t="shared" si="77"/>
        <v/>
      </c>
    </row>
    <row r="4757" spans="2:3">
      <c r="B4757" t="str">
        <v/>
      </c>
      <c r="C4757" t="str">
        <f t="shared" si="77"/>
        <v/>
      </c>
    </row>
    <row r="4758" spans="2:3">
      <c r="B4758" t="str">
        <v/>
      </c>
      <c r="C4758" t="str">
        <f t="shared" si="77"/>
        <v/>
      </c>
    </row>
    <row r="4759" spans="2:3">
      <c r="B4759" t="str">
        <v/>
      </c>
      <c r="C4759" t="str">
        <f t="shared" si="77"/>
        <v/>
      </c>
    </row>
    <row r="4760" spans="2:3">
      <c r="B4760" t="str">
        <v/>
      </c>
      <c r="C4760" t="str">
        <f t="shared" si="77"/>
        <v/>
      </c>
    </row>
    <row r="4761" spans="2:3">
      <c r="B4761" t="str">
        <v/>
      </c>
      <c r="C4761" t="str">
        <f t="shared" si="77"/>
        <v/>
      </c>
    </row>
    <row r="4762" spans="2:3">
      <c r="B4762" t="str">
        <v/>
      </c>
      <c r="C4762" t="str">
        <f t="shared" si="77"/>
        <v/>
      </c>
    </row>
    <row r="4763" spans="2:3">
      <c r="B4763" t="str">
        <v/>
      </c>
      <c r="C4763" t="str">
        <f t="shared" si="77"/>
        <v/>
      </c>
    </row>
    <row r="4764" spans="2:3">
      <c r="B4764" t="str">
        <v/>
      </c>
      <c r="C4764" t="str">
        <f t="shared" si="77"/>
        <v/>
      </c>
    </row>
    <row r="4765" spans="2:3">
      <c r="B4765" t="str">
        <v/>
      </c>
      <c r="C4765" t="str">
        <f t="shared" si="77"/>
        <v/>
      </c>
    </row>
    <row r="4766" spans="2:3">
      <c r="B4766" t="str">
        <v/>
      </c>
      <c r="C4766" t="str">
        <f t="shared" si="77"/>
        <v/>
      </c>
    </row>
    <row r="4767" spans="2:3">
      <c r="B4767" t="str">
        <v/>
      </c>
      <c r="C4767" t="str">
        <f t="shared" si="77"/>
        <v/>
      </c>
    </row>
    <row r="4768" spans="2:3">
      <c r="B4768" t="str">
        <v/>
      </c>
      <c r="C4768" t="str">
        <f t="shared" si="77"/>
        <v/>
      </c>
    </row>
    <row r="4769" spans="2:3">
      <c r="B4769" t="str">
        <v/>
      </c>
      <c r="C4769" t="str">
        <f t="shared" si="77"/>
        <v/>
      </c>
    </row>
    <row r="4770" spans="2:3">
      <c r="B4770" t="str">
        <v/>
      </c>
      <c r="C4770" t="str">
        <f t="shared" si="77"/>
        <v/>
      </c>
    </row>
    <row r="4771" spans="2:3">
      <c r="B4771" t="str">
        <v/>
      </c>
      <c r="C4771" t="str">
        <f t="shared" si="77"/>
        <v/>
      </c>
    </row>
    <row r="4772" spans="2:3">
      <c r="B4772" t="str">
        <v/>
      </c>
      <c r="C4772" t="str">
        <f t="shared" si="77"/>
        <v/>
      </c>
    </row>
    <row r="4773" spans="2:3">
      <c r="B4773" t="str">
        <v/>
      </c>
      <c r="C4773" t="str">
        <f t="shared" si="77"/>
        <v/>
      </c>
    </row>
    <row r="4774" spans="2:3">
      <c r="B4774" t="str">
        <v/>
      </c>
      <c r="C4774" t="str">
        <f t="shared" si="77"/>
        <v/>
      </c>
    </row>
    <row r="4775" spans="2:3">
      <c r="B4775" t="str">
        <v/>
      </c>
      <c r="C4775" t="str">
        <f t="shared" si="77"/>
        <v/>
      </c>
    </row>
    <row r="4776" spans="2:3">
      <c r="B4776" t="str">
        <v/>
      </c>
      <c r="C4776" t="str">
        <f t="shared" si="77"/>
        <v/>
      </c>
    </row>
    <row r="4777" spans="2:3">
      <c r="B4777" t="str">
        <v/>
      </c>
      <c r="C4777" t="str">
        <f t="shared" si="77"/>
        <v/>
      </c>
    </row>
    <row r="4778" spans="2:3">
      <c r="B4778" t="str">
        <v/>
      </c>
      <c r="C4778" t="str">
        <f t="shared" si="77"/>
        <v/>
      </c>
    </row>
    <row r="4779" spans="2:3">
      <c r="B4779" t="str">
        <v/>
      </c>
      <c r="C4779" t="str">
        <f t="shared" si="77"/>
        <v/>
      </c>
    </row>
    <row r="4780" spans="2:3">
      <c r="B4780" t="str">
        <v/>
      </c>
      <c r="C4780" t="str">
        <f t="shared" si="77"/>
        <v/>
      </c>
    </row>
    <row r="4781" spans="2:3">
      <c r="B4781" t="str">
        <v/>
      </c>
      <c r="C4781" t="str">
        <f t="shared" si="77"/>
        <v/>
      </c>
    </row>
    <row r="4782" spans="2:3">
      <c r="B4782" t="str">
        <v/>
      </c>
      <c r="C4782" t="str">
        <f t="shared" si="77"/>
        <v/>
      </c>
    </row>
    <row r="4783" spans="2:3">
      <c r="B4783" t="str">
        <v/>
      </c>
      <c r="C4783" t="str">
        <f t="shared" si="77"/>
        <v/>
      </c>
    </row>
    <row r="4784" spans="2:3">
      <c r="B4784" t="str">
        <v/>
      </c>
      <c r="C4784" t="str">
        <f t="shared" si="77"/>
        <v/>
      </c>
    </row>
    <row r="4785" spans="2:3">
      <c r="B4785" t="str">
        <v/>
      </c>
      <c r="C4785" t="str">
        <f t="shared" si="77"/>
        <v/>
      </c>
    </row>
    <row r="4786" spans="2:3">
      <c r="B4786" t="str">
        <v/>
      </c>
      <c r="C4786" t="str">
        <f t="shared" si="77"/>
        <v/>
      </c>
    </row>
    <row r="4787" spans="2:3">
      <c r="B4787" t="str">
        <v/>
      </c>
      <c r="C4787" t="str">
        <f t="shared" si="77"/>
        <v/>
      </c>
    </row>
    <row r="4788" spans="2:3">
      <c r="B4788" t="str">
        <v/>
      </c>
      <c r="C4788" t="str">
        <f t="shared" si="77"/>
        <v/>
      </c>
    </row>
    <row r="4789" spans="2:3">
      <c r="B4789" t="str">
        <v/>
      </c>
      <c r="C4789" t="str">
        <f t="shared" si="77"/>
        <v/>
      </c>
    </row>
    <row r="4790" spans="2:3">
      <c r="B4790" t="str">
        <v/>
      </c>
      <c r="C4790" t="str">
        <f t="shared" si="77"/>
        <v/>
      </c>
    </row>
    <row r="4791" spans="2:3">
      <c r="B4791" t="str">
        <v/>
      </c>
      <c r="C4791" t="str">
        <f t="shared" si="77"/>
        <v/>
      </c>
    </row>
    <row r="4792" spans="2:3">
      <c r="B4792" t="str">
        <v/>
      </c>
      <c r="C4792" t="str">
        <f t="shared" si="77"/>
        <v/>
      </c>
    </row>
    <row r="4793" spans="2:3">
      <c r="B4793" t="str">
        <v/>
      </c>
      <c r="C4793" t="str">
        <f t="shared" si="77"/>
        <v/>
      </c>
    </row>
    <row r="4794" spans="2:3">
      <c r="B4794" t="str">
        <v/>
      </c>
      <c r="C4794" t="str">
        <f t="shared" si="77"/>
        <v/>
      </c>
    </row>
    <row r="4795" spans="2:3">
      <c r="B4795" t="str">
        <v/>
      </c>
      <c r="C4795" t="str">
        <f t="shared" si="77"/>
        <v/>
      </c>
    </row>
    <row r="4796" spans="2:3">
      <c r="B4796" t="str">
        <v/>
      </c>
      <c r="C4796" t="str">
        <f t="shared" si="77"/>
        <v/>
      </c>
    </row>
    <row r="4797" spans="2:3">
      <c r="B4797" t="str">
        <v/>
      </c>
      <c r="C4797" t="str">
        <f t="shared" si="77"/>
        <v/>
      </c>
    </row>
    <row r="4798" spans="2:3">
      <c r="B4798" t="str">
        <v/>
      </c>
      <c r="C4798" t="str">
        <f t="shared" si="77"/>
        <v/>
      </c>
    </row>
    <row r="4799" spans="2:3">
      <c r="B4799" t="str">
        <v/>
      </c>
      <c r="C4799" t="str">
        <f t="shared" si="77"/>
        <v/>
      </c>
    </row>
    <row r="4800" spans="2:3">
      <c r="B4800" t="str">
        <v/>
      </c>
      <c r="C4800" t="str">
        <f t="shared" si="77"/>
        <v/>
      </c>
    </row>
    <row r="4801" spans="2:3">
      <c r="B4801" t="str">
        <v/>
      </c>
      <c r="C4801" t="str">
        <f t="shared" si="77"/>
        <v/>
      </c>
    </row>
    <row r="4802" spans="2:3">
      <c r="B4802" t="str">
        <v/>
      </c>
      <c r="C4802" t="str">
        <f t="shared" si="77"/>
        <v/>
      </c>
    </row>
    <row r="4803" spans="2:3">
      <c r="B4803" t="str">
        <v/>
      </c>
      <c r="C4803" t="str">
        <f t="shared" si="77"/>
        <v/>
      </c>
    </row>
    <row r="4804" spans="2:3">
      <c r="B4804" t="str">
        <v/>
      </c>
      <c r="C4804" t="str">
        <f t="shared" si="77"/>
        <v/>
      </c>
    </row>
    <row r="4805" spans="2:3">
      <c r="B4805" t="str">
        <v/>
      </c>
      <c r="C4805" t="str">
        <f t="shared" ref="C4805:C4868" si="78">IFERROR(B4805,"")</f>
        <v/>
      </c>
    </row>
    <row r="4806" spans="2:3">
      <c r="B4806" t="str">
        <v/>
      </c>
      <c r="C4806" t="str">
        <f t="shared" si="78"/>
        <v/>
      </c>
    </row>
    <row r="4807" spans="2:3">
      <c r="B4807" t="str">
        <v/>
      </c>
      <c r="C4807" t="str">
        <f t="shared" si="78"/>
        <v/>
      </c>
    </row>
    <row r="4808" spans="2:3">
      <c r="B4808" t="str">
        <v>STHC-ISGM1-NB1-NC|2|8\MBRTU-STHC</v>
      </c>
      <c r="C4808" t="str">
        <f t="shared" si="78"/>
        <v>STHC-ISGM1-NB1-NC|2|8\MBRTU-STHC</v>
      </c>
    </row>
    <row r="4809" spans="2:3">
      <c r="B4809" t="str">
        <v/>
      </c>
      <c r="C4809" t="str">
        <f t="shared" si="78"/>
        <v/>
      </c>
    </row>
    <row r="4810" spans="2:3">
      <c r="B4810" t="str">
        <v/>
      </c>
      <c r="C4810" t="str">
        <f t="shared" si="78"/>
        <v/>
      </c>
    </row>
    <row r="4811" spans="2:3">
      <c r="B4811" t="str">
        <v/>
      </c>
      <c r="C4811" t="str">
        <f t="shared" si="78"/>
        <v/>
      </c>
    </row>
    <row r="4812" spans="2:3">
      <c r="B4812" t="str">
        <v/>
      </c>
      <c r="C4812" t="str">
        <f t="shared" si="78"/>
        <v/>
      </c>
    </row>
    <row r="4813" spans="2:3">
      <c r="B4813" t="str">
        <v/>
      </c>
      <c r="C4813" t="str">
        <f t="shared" si="78"/>
        <v/>
      </c>
    </row>
    <row r="4814" spans="2:3">
      <c r="B4814" t="str">
        <v/>
      </c>
      <c r="C4814" t="str">
        <f t="shared" si="78"/>
        <v/>
      </c>
    </row>
    <row r="4815" spans="2:3">
      <c r="B4815" t="str">
        <v/>
      </c>
      <c r="C4815" t="str">
        <f t="shared" si="78"/>
        <v/>
      </c>
    </row>
    <row r="4816" spans="2:3">
      <c r="B4816" t="str">
        <v/>
      </c>
      <c r="C4816" t="str">
        <f t="shared" si="78"/>
        <v/>
      </c>
    </row>
    <row r="4817" spans="2:3">
      <c r="B4817" t="str">
        <v/>
      </c>
      <c r="C4817" t="str">
        <f t="shared" si="78"/>
        <v/>
      </c>
    </row>
    <row r="4818" spans="2:3">
      <c r="B4818" t="str">
        <v/>
      </c>
      <c r="C4818" t="str">
        <f t="shared" si="78"/>
        <v/>
      </c>
    </row>
    <row r="4819" spans="2:3">
      <c r="B4819" t="str">
        <v/>
      </c>
      <c r="C4819" t="str">
        <f t="shared" si="78"/>
        <v/>
      </c>
    </row>
    <row r="4820" spans="2:3">
      <c r="B4820" t="str">
        <v/>
      </c>
      <c r="C4820" t="str">
        <f t="shared" si="78"/>
        <v/>
      </c>
    </row>
    <row r="4821" spans="2:3">
      <c r="B4821" t="str">
        <v/>
      </c>
      <c r="C4821" t="str">
        <f t="shared" si="78"/>
        <v/>
      </c>
    </row>
    <row r="4822" spans="2:3">
      <c r="B4822" t="str">
        <v/>
      </c>
      <c r="C4822" t="str">
        <f t="shared" si="78"/>
        <v/>
      </c>
    </row>
    <row r="4823" spans="2:3">
      <c r="B4823" t="str">
        <v/>
      </c>
      <c r="C4823" t="str">
        <f t="shared" si="78"/>
        <v/>
      </c>
    </row>
    <row r="4824" spans="2:3">
      <c r="B4824" t="str">
        <v/>
      </c>
      <c r="C4824" t="str">
        <f t="shared" si="78"/>
        <v/>
      </c>
    </row>
    <row r="4825" spans="2:3">
      <c r="B4825" t="str">
        <v/>
      </c>
      <c r="C4825" t="str">
        <f t="shared" si="78"/>
        <v/>
      </c>
    </row>
    <row r="4826" spans="2:3">
      <c r="B4826" t="str">
        <v/>
      </c>
      <c r="C4826" t="str">
        <f t="shared" si="78"/>
        <v/>
      </c>
    </row>
    <row r="4827" spans="2:3">
      <c r="B4827" t="str">
        <v/>
      </c>
      <c r="C4827" t="str">
        <f t="shared" si="78"/>
        <v/>
      </c>
    </row>
    <row r="4828" spans="2:3">
      <c r="B4828" t="str">
        <v/>
      </c>
      <c r="C4828" t="str">
        <f t="shared" si="78"/>
        <v/>
      </c>
    </row>
    <row r="4829" spans="2:3">
      <c r="B4829" t="str">
        <v/>
      </c>
      <c r="C4829" t="str">
        <f t="shared" si="78"/>
        <v/>
      </c>
    </row>
    <row r="4830" spans="2:3">
      <c r="B4830" t="str">
        <v/>
      </c>
      <c r="C4830" t="str">
        <f t="shared" si="78"/>
        <v/>
      </c>
    </row>
    <row r="4831" spans="2:3">
      <c r="B4831" t="str">
        <v/>
      </c>
      <c r="C4831" t="str">
        <f t="shared" si="78"/>
        <v/>
      </c>
    </row>
    <row r="4832" spans="2:3">
      <c r="B4832" t="str">
        <v/>
      </c>
      <c r="C4832" t="str">
        <f t="shared" si="78"/>
        <v/>
      </c>
    </row>
    <row r="4833" spans="2:3">
      <c r="B4833" t="str">
        <v/>
      </c>
      <c r="C4833" t="str">
        <f t="shared" si="78"/>
        <v/>
      </c>
    </row>
    <row r="4834" spans="2:3">
      <c r="B4834" t="str">
        <v/>
      </c>
      <c r="C4834" t="str">
        <f t="shared" si="78"/>
        <v/>
      </c>
    </row>
    <row r="4835" spans="2:3">
      <c r="B4835" t="str">
        <v/>
      </c>
      <c r="C4835" t="str">
        <f t="shared" si="78"/>
        <v/>
      </c>
    </row>
    <row r="4836" spans="2:3">
      <c r="B4836" t="str">
        <v/>
      </c>
      <c r="C4836" t="str">
        <f t="shared" si="78"/>
        <v/>
      </c>
    </row>
    <row r="4837" spans="2:3">
      <c r="B4837" t="str">
        <v/>
      </c>
      <c r="C4837" t="str">
        <f t="shared" si="78"/>
        <v/>
      </c>
    </row>
    <row r="4838" spans="2:3">
      <c r="B4838" t="str">
        <v/>
      </c>
      <c r="C4838" t="str">
        <f t="shared" si="78"/>
        <v/>
      </c>
    </row>
    <row r="4839" spans="2:3">
      <c r="B4839" t="str">
        <v/>
      </c>
      <c r="C4839" t="str">
        <f t="shared" si="78"/>
        <v/>
      </c>
    </row>
    <row r="4840" spans="2:3">
      <c r="B4840" t="str">
        <v/>
      </c>
      <c r="C4840" t="str">
        <f t="shared" si="78"/>
        <v/>
      </c>
    </row>
    <row r="4841" spans="2:3">
      <c r="B4841" t="str">
        <v/>
      </c>
      <c r="C4841" t="str">
        <f t="shared" si="78"/>
        <v/>
      </c>
    </row>
    <row r="4842" spans="2:3">
      <c r="B4842" t="str">
        <v/>
      </c>
      <c r="C4842" t="str">
        <f t="shared" si="78"/>
        <v/>
      </c>
    </row>
    <row r="4843" spans="2:3">
      <c r="B4843" t="str">
        <v/>
      </c>
      <c r="C4843" t="str">
        <f t="shared" si="78"/>
        <v/>
      </c>
    </row>
    <row r="4844" spans="2:3">
      <c r="B4844" t="str">
        <v/>
      </c>
      <c r="C4844" t="str">
        <f t="shared" si="78"/>
        <v/>
      </c>
    </row>
    <row r="4845" spans="2:3">
      <c r="B4845" t="str">
        <v/>
      </c>
      <c r="C4845" t="str">
        <f t="shared" si="78"/>
        <v/>
      </c>
    </row>
    <row r="4846" spans="2:3">
      <c r="B4846" t="str">
        <v/>
      </c>
      <c r="C4846" t="str">
        <f t="shared" si="78"/>
        <v/>
      </c>
    </row>
    <row r="4847" spans="2:3">
      <c r="B4847" t="str">
        <v/>
      </c>
      <c r="C4847" t="str">
        <f t="shared" si="78"/>
        <v/>
      </c>
    </row>
    <row r="4848" spans="2:3">
      <c r="B4848" t="str">
        <v/>
      </c>
      <c r="C4848" t="str">
        <f t="shared" si="78"/>
        <v/>
      </c>
    </row>
    <row r="4849" spans="2:3">
      <c r="B4849" t="str">
        <v/>
      </c>
      <c r="C4849" t="str">
        <f t="shared" si="78"/>
        <v/>
      </c>
    </row>
    <row r="4850" spans="2:3">
      <c r="B4850" t="str">
        <v/>
      </c>
      <c r="C4850" t="str">
        <f t="shared" si="78"/>
        <v/>
      </c>
    </row>
    <row r="4851" spans="2:3">
      <c r="B4851" t="str">
        <v/>
      </c>
      <c r="C4851" t="str">
        <f t="shared" si="78"/>
        <v/>
      </c>
    </row>
    <row r="4852" spans="2:3">
      <c r="B4852" t="str">
        <v/>
      </c>
      <c r="C4852" t="str">
        <f t="shared" si="78"/>
        <v/>
      </c>
    </row>
    <row r="4853" spans="2:3">
      <c r="B4853" t="str">
        <v/>
      </c>
      <c r="C4853" t="str">
        <f t="shared" si="78"/>
        <v/>
      </c>
    </row>
    <row r="4854" spans="2:3">
      <c r="B4854" t="str">
        <v/>
      </c>
      <c r="C4854" t="str">
        <f t="shared" si="78"/>
        <v/>
      </c>
    </row>
    <row r="4855" spans="2:3">
      <c r="B4855" t="str">
        <v/>
      </c>
      <c r="C4855" t="str">
        <f t="shared" si="78"/>
        <v/>
      </c>
    </row>
    <row r="4856" spans="2:3">
      <c r="B4856" t="str">
        <v/>
      </c>
      <c r="C4856" t="str">
        <f t="shared" si="78"/>
        <v/>
      </c>
    </row>
    <row r="4857" spans="2:3">
      <c r="B4857" t="str">
        <v/>
      </c>
      <c r="C4857" t="str">
        <f t="shared" si="78"/>
        <v/>
      </c>
    </row>
    <row r="4858" spans="2:3">
      <c r="B4858" t="str">
        <v/>
      </c>
      <c r="C4858" t="str">
        <f t="shared" si="78"/>
        <v/>
      </c>
    </row>
    <row r="4859" spans="2:3">
      <c r="B4859" t="str">
        <v/>
      </c>
      <c r="C4859" t="str">
        <f t="shared" si="78"/>
        <v/>
      </c>
    </row>
    <row r="4860" spans="2:3">
      <c r="B4860" t="str">
        <v/>
      </c>
      <c r="C4860" t="str">
        <f t="shared" si="78"/>
        <v/>
      </c>
    </row>
    <row r="4861" spans="2:3">
      <c r="B4861" t="str">
        <v/>
      </c>
      <c r="C4861" t="str">
        <f t="shared" si="78"/>
        <v/>
      </c>
    </row>
    <row r="4862" spans="2:3">
      <c r="B4862" t="str">
        <v/>
      </c>
      <c r="C4862" t="str">
        <f t="shared" si="78"/>
        <v/>
      </c>
    </row>
    <row r="4863" spans="2:3">
      <c r="B4863" t="str">
        <v/>
      </c>
      <c r="C4863" t="str">
        <f t="shared" si="78"/>
        <v/>
      </c>
    </row>
    <row r="4864" spans="2:3">
      <c r="B4864" t="str">
        <v/>
      </c>
      <c r="C4864" t="str">
        <f t="shared" si="78"/>
        <v/>
      </c>
    </row>
    <row r="4865" spans="2:3">
      <c r="B4865" t="str">
        <v/>
      </c>
      <c r="C4865" t="str">
        <f t="shared" si="78"/>
        <v/>
      </c>
    </row>
    <row r="4866" spans="2:3">
      <c r="B4866" t="str">
        <v/>
      </c>
      <c r="C4866" t="str">
        <f t="shared" si="78"/>
        <v/>
      </c>
    </row>
    <row r="4867" spans="2:3">
      <c r="B4867" t="str">
        <v/>
      </c>
      <c r="C4867" t="str">
        <f t="shared" si="78"/>
        <v/>
      </c>
    </row>
    <row r="4868" spans="2:3">
      <c r="B4868" t="str">
        <v/>
      </c>
      <c r="C4868" t="str">
        <f t="shared" si="78"/>
        <v/>
      </c>
    </row>
    <row r="4869" spans="2:3">
      <c r="B4869" t="str">
        <v/>
      </c>
      <c r="C4869" t="str">
        <f t="shared" ref="C4869:C4932" si="79">IFERROR(B4869,"")</f>
        <v/>
      </c>
    </row>
    <row r="4870" spans="2:3">
      <c r="B4870" t="str">
        <v/>
      </c>
      <c r="C4870" t="str">
        <f t="shared" si="79"/>
        <v/>
      </c>
    </row>
    <row r="4871" spans="2:3">
      <c r="B4871" t="str">
        <v/>
      </c>
      <c r="C4871" t="str">
        <f t="shared" si="79"/>
        <v/>
      </c>
    </row>
    <row r="4872" spans="2:3">
      <c r="B4872" t="str">
        <v/>
      </c>
      <c r="C4872" t="str">
        <f t="shared" si="79"/>
        <v/>
      </c>
    </row>
    <row r="4873" spans="2:3">
      <c r="B4873" t="str">
        <v/>
      </c>
      <c r="C4873" t="str">
        <f t="shared" si="79"/>
        <v/>
      </c>
    </row>
    <row r="4874" spans="2:3">
      <c r="B4874" t="str">
        <v/>
      </c>
      <c r="C4874" t="str">
        <f t="shared" si="79"/>
        <v/>
      </c>
    </row>
    <row r="4875" spans="2:3">
      <c r="B4875" t="str">
        <v/>
      </c>
      <c r="C4875" t="str">
        <f t="shared" si="79"/>
        <v/>
      </c>
    </row>
    <row r="4876" spans="2:3">
      <c r="B4876" t="str">
        <v/>
      </c>
      <c r="C4876" t="str">
        <f t="shared" si="79"/>
        <v/>
      </c>
    </row>
    <row r="4877" spans="2:3">
      <c r="B4877" t="str">
        <v/>
      </c>
      <c r="C4877" t="str">
        <f t="shared" si="79"/>
        <v/>
      </c>
    </row>
    <row r="4878" spans="2:3">
      <c r="B4878" t="str">
        <v/>
      </c>
      <c r="C4878" t="str">
        <f t="shared" si="79"/>
        <v/>
      </c>
    </row>
    <row r="4879" spans="2:3">
      <c r="B4879" t="str">
        <v/>
      </c>
      <c r="C4879" t="str">
        <f t="shared" si="79"/>
        <v/>
      </c>
    </row>
    <row r="4880" spans="2:3">
      <c r="B4880" t="str">
        <v/>
      </c>
      <c r="C4880" t="str">
        <f t="shared" si="79"/>
        <v/>
      </c>
    </row>
    <row r="4881" spans="2:3">
      <c r="B4881" t="str">
        <v/>
      </c>
      <c r="C4881" t="str">
        <f t="shared" si="79"/>
        <v/>
      </c>
    </row>
    <row r="4882" spans="2:3">
      <c r="B4882" t="str">
        <v/>
      </c>
      <c r="C4882" t="str">
        <f t="shared" si="79"/>
        <v/>
      </c>
    </row>
    <row r="4883" spans="2:3">
      <c r="B4883" t="str">
        <v/>
      </c>
      <c r="C4883" t="str">
        <f t="shared" si="79"/>
        <v/>
      </c>
    </row>
    <row r="4884" spans="2:3">
      <c r="B4884" t="str">
        <v/>
      </c>
      <c r="C4884" t="str">
        <f t="shared" si="79"/>
        <v/>
      </c>
    </row>
    <row r="4885" spans="2:3">
      <c r="B4885" t="str">
        <v/>
      </c>
      <c r="C4885" t="str">
        <f t="shared" si="79"/>
        <v/>
      </c>
    </row>
    <row r="4886" spans="2:3">
      <c r="B4886" t="str">
        <v/>
      </c>
      <c r="C4886" t="str">
        <f t="shared" si="79"/>
        <v/>
      </c>
    </row>
    <row r="4887" spans="2:3">
      <c r="B4887" t="str">
        <v/>
      </c>
      <c r="C4887" t="str">
        <f t="shared" si="79"/>
        <v/>
      </c>
    </row>
    <row r="4888" spans="2:3">
      <c r="B4888" t="str">
        <v/>
      </c>
      <c r="C4888" t="str">
        <f t="shared" si="79"/>
        <v/>
      </c>
    </row>
    <row r="4889" spans="2:3">
      <c r="B4889" t="str">
        <v/>
      </c>
      <c r="C4889" t="str">
        <f t="shared" si="79"/>
        <v/>
      </c>
    </row>
    <row r="4890" spans="2:3">
      <c r="B4890" t="str">
        <v/>
      </c>
      <c r="C4890" t="str">
        <f t="shared" si="79"/>
        <v/>
      </c>
    </row>
    <row r="4891" spans="2:3">
      <c r="B4891" t="str">
        <v/>
      </c>
      <c r="C4891" t="str">
        <f t="shared" si="79"/>
        <v/>
      </c>
    </row>
    <row r="4892" spans="2:3">
      <c r="B4892" t="str">
        <v/>
      </c>
      <c r="C4892" t="str">
        <f t="shared" si="79"/>
        <v/>
      </c>
    </row>
    <row r="4893" spans="2:3">
      <c r="B4893" t="str">
        <v/>
      </c>
      <c r="C4893" t="str">
        <f t="shared" si="79"/>
        <v/>
      </c>
    </row>
    <row r="4894" spans="2:3">
      <c r="B4894" t="str">
        <v/>
      </c>
      <c r="C4894" t="str">
        <f t="shared" si="79"/>
        <v/>
      </c>
    </row>
    <row r="4895" spans="2:3">
      <c r="B4895" t="str">
        <v/>
      </c>
      <c r="C4895" t="str">
        <f t="shared" si="79"/>
        <v/>
      </c>
    </row>
    <row r="4896" spans="2:3">
      <c r="B4896" t="str">
        <v/>
      </c>
      <c r="C4896" t="str">
        <f t="shared" si="79"/>
        <v/>
      </c>
    </row>
    <row r="4897" spans="2:3">
      <c r="B4897" t="str">
        <v/>
      </c>
      <c r="C4897" t="str">
        <f t="shared" si="79"/>
        <v/>
      </c>
    </row>
    <row r="4898" spans="2:3">
      <c r="B4898" t="str">
        <v/>
      </c>
      <c r="C4898" t="str">
        <f t="shared" si="79"/>
        <v/>
      </c>
    </row>
    <row r="4899" spans="2:3">
      <c r="B4899" t="str">
        <v/>
      </c>
      <c r="C4899" t="str">
        <f t="shared" si="79"/>
        <v/>
      </c>
    </row>
    <row r="4900" spans="2:3">
      <c r="B4900" t="str">
        <v/>
      </c>
      <c r="C4900" t="str">
        <f t="shared" si="79"/>
        <v/>
      </c>
    </row>
    <row r="4901" spans="2:3">
      <c r="B4901" t="str">
        <v/>
      </c>
      <c r="C4901" t="str">
        <f t="shared" si="79"/>
        <v/>
      </c>
    </row>
    <row r="4902" spans="2:3">
      <c r="B4902" t="str">
        <v/>
      </c>
      <c r="C4902" t="str">
        <f t="shared" si="79"/>
        <v/>
      </c>
    </row>
    <row r="4903" spans="2:3">
      <c r="B4903" t="str">
        <v/>
      </c>
      <c r="C4903" t="str">
        <f t="shared" si="79"/>
        <v/>
      </c>
    </row>
    <row r="4904" spans="2:3">
      <c r="B4904" t="str">
        <v/>
      </c>
      <c r="C4904" t="str">
        <f t="shared" si="79"/>
        <v/>
      </c>
    </row>
    <row r="4905" spans="2:3">
      <c r="B4905" t="str">
        <v/>
      </c>
      <c r="C4905" t="str">
        <f t="shared" si="79"/>
        <v/>
      </c>
    </row>
    <row r="4906" spans="2:3">
      <c r="B4906" t="str">
        <v/>
      </c>
      <c r="C4906" t="str">
        <f t="shared" si="79"/>
        <v/>
      </c>
    </row>
    <row r="4907" spans="2:3">
      <c r="B4907" t="str">
        <v/>
      </c>
      <c r="C4907" t="str">
        <f t="shared" si="79"/>
        <v/>
      </c>
    </row>
    <row r="4908" spans="2:3">
      <c r="B4908" t="str">
        <v/>
      </c>
      <c r="C4908" t="str">
        <f t="shared" si="79"/>
        <v/>
      </c>
    </row>
    <row r="4909" spans="2:3">
      <c r="B4909" t="str">
        <v/>
      </c>
      <c r="C4909" t="str">
        <f t="shared" si="79"/>
        <v/>
      </c>
    </row>
    <row r="4910" spans="2:3">
      <c r="B4910" t="str">
        <v/>
      </c>
      <c r="C4910" t="str">
        <f t="shared" si="79"/>
        <v/>
      </c>
    </row>
    <row r="4911" spans="2:3">
      <c r="B4911" t="str">
        <v/>
      </c>
      <c r="C4911" t="str">
        <f t="shared" si="79"/>
        <v/>
      </c>
    </row>
    <row r="4912" spans="2:3">
      <c r="B4912" t="str">
        <v/>
      </c>
      <c r="C4912" t="str">
        <f t="shared" si="79"/>
        <v/>
      </c>
    </row>
    <row r="4913" spans="2:3">
      <c r="B4913" t="str">
        <v/>
      </c>
      <c r="C4913" t="str">
        <f t="shared" si="79"/>
        <v/>
      </c>
    </row>
    <row r="4914" spans="2:3">
      <c r="B4914" t="str">
        <v/>
      </c>
      <c r="C4914" t="str">
        <f t="shared" si="79"/>
        <v/>
      </c>
    </row>
    <row r="4915" spans="2:3">
      <c r="B4915" t="str">
        <v/>
      </c>
      <c r="C4915" t="str">
        <f t="shared" si="79"/>
        <v/>
      </c>
    </row>
    <row r="4916" spans="2:3">
      <c r="B4916" t="str">
        <v/>
      </c>
      <c r="C4916" t="str">
        <f t="shared" si="79"/>
        <v/>
      </c>
    </row>
    <row r="4917" spans="2:3">
      <c r="B4917" t="str">
        <v/>
      </c>
      <c r="C4917" t="str">
        <f t="shared" si="79"/>
        <v/>
      </c>
    </row>
    <row r="4918" spans="2:3">
      <c r="B4918" t="str">
        <v/>
      </c>
      <c r="C4918" t="str">
        <f t="shared" si="79"/>
        <v/>
      </c>
    </row>
    <row r="4919" spans="2:3">
      <c r="B4919" t="str">
        <v/>
      </c>
      <c r="C4919" t="str">
        <f t="shared" si="79"/>
        <v/>
      </c>
    </row>
    <row r="4920" spans="2:3">
      <c r="B4920" t="str">
        <v/>
      </c>
      <c r="C4920" t="str">
        <f t="shared" si="79"/>
        <v/>
      </c>
    </row>
    <row r="4921" spans="2:3">
      <c r="B4921" t="str">
        <v/>
      </c>
      <c r="C4921" t="str">
        <f t="shared" si="79"/>
        <v/>
      </c>
    </row>
    <row r="4922" spans="2:3">
      <c r="B4922" t="str">
        <v/>
      </c>
      <c r="C4922" t="str">
        <f t="shared" si="79"/>
        <v/>
      </c>
    </row>
    <row r="4923" spans="2:3">
      <c r="B4923" t="str">
        <v/>
      </c>
      <c r="C4923" t="str">
        <f t="shared" si="79"/>
        <v/>
      </c>
    </row>
    <row r="4924" spans="2:3">
      <c r="B4924" t="str">
        <v/>
      </c>
      <c r="C4924" t="str">
        <f t="shared" si="79"/>
        <v/>
      </c>
    </row>
    <row r="4925" spans="2:3">
      <c r="B4925" t="str">
        <v/>
      </c>
      <c r="C4925" t="str">
        <f t="shared" si="79"/>
        <v/>
      </c>
    </row>
    <row r="4926" spans="2:3">
      <c r="B4926" t="str">
        <v/>
      </c>
      <c r="C4926" t="str">
        <f t="shared" si="79"/>
        <v/>
      </c>
    </row>
    <row r="4927" spans="2:3">
      <c r="B4927" t="str">
        <v/>
      </c>
      <c r="C4927" t="str">
        <f t="shared" si="79"/>
        <v/>
      </c>
    </row>
    <row r="4928" spans="2:3">
      <c r="B4928" t="str">
        <v/>
      </c>
      <c r="C4928" t="str">
        <f t="shared" si="79"/>
        <v/>
      </c>
    </row>
    <row r="4929" spans="2:3">
      <c r="B4929" t="str">
        <v/>
      </c>
      <c r="C4929" t="str">
        <f t="shared" si="79"/>
        <v/>
      </c>
    </row>
    <row r="4930" spans="2:3">
      <c r="B4930" t="str">
        <v/>
      </c>
      <c r="C4930" t="str">
        <f t="shared" si="79"/>
        <v/>
      </c>
    </row>
    <row r="4931" spans="2:3">
      <c r="B4931" t="str">
        <v/>
      </c>
      <c r="C4931" t="str">
        <f t="shared" si="79"/>
        <v/>
      </c>
    </row>
    <row r="4932" spans="2:3">
      <c r="B4932" t="str">
        <v/>
      </c>
      <c r="C4932" t="str">
        <f t="shared" si="79"/>
        <v/>
      </c>
    </row>
    <row r="4933" spans="2:3">
      <c r="B4933" t="str">
        <v/>
      </c>
      <c r="C4933" t="str">
        <f t="shared" ref="C4933:C4996" si="80">IFERROR(B4933,"")</f>
        <v/>
      </c>
    </row>
    <row r="4934" spans="2:3">
      <c r="B4934" t="str">
        <v/>
      </c>
      <c r="C4934" t="str">
        <f t="shared" si="80"/>
        <v/>
      </c>
    </row>
    <row r="4935" spans="2:3">
      <c r="B4935" t="str">
        <v/>
      </c>
      <c r="C4935" t="str">
        <f t="shared" si="80"/>
        <v/>
      </c>
    </row>
    <row r="4936" spans="2:3">
      <c r="B4936" t="str">
        <v/>
      </c>
      <c r="C4936" t="str">
        <f t="shared" si="80"/>
        <v/>
      </c>
    </row>
    <row r="4937" spans="2:3">
      <c r="B4937" t="str">
        <v/>
      </c>
      <c r="C4937" t="str">
        <f t="shared" si="80"/>
        <v/>
      </c>
    </row>
    <row r="4938" spans="2:3">
      <c r="B4938" t="str">
        <v/>
      </c>
      <c r="C4938" t="str">
        <f t="shared" si="80"/>
        <v/>
      </c>
    </row>
    <row r="4939" spans="2:3">
      <c r="B4939" t="str">
        <v/>
      </c>
      <c r="C4939" t="str">
        <f t="shared" si="80"/>
        <v/>
      </c>
    </row>
    <row r="4940" spans="2:3">
      <c r="B4940" t="str">
        <v/>
      </c>
      <c r="C4940" t="str">
        <f t="shared" si="80"/>
        <v/>
      </c>
    </row>
    <row r="4941" spans="2:3">
      <c r="B4941" t="str">
        <v/>
      </c>
      <c r="C4941" t="str">
        <f t="shared" si="80"/>
        <v/>
      </c>
    </row>
    <row r="4942" spans="2:3">
      <c r="B4942" t="str">
        <v/>
      </c>
      <c r="C4942" t="str">
        <f t="shared" si="80"/>
        <v/>
      </c>
    </row>
    <row r="4943" spans="2:3">
      <c r="B4943" t="str">
        <v/>
      </c>
      <c r="C4943" t="str">
        <f t="shared" si="80"/>
        <v/>
      </c>
    </row>
    <row r="4944" spans="2:3">
      <c r="B4944" t="str">
        <v/>
      </c>
      <c r="C4944" t="str">
        <f t="shared" si="80"/>
        <v/>
      </c>
    </row>
    <row r="4945" spans="2:3">
      <c r="B4945" t="str">
        <v/>
      </c>
      <c r="C4945" t="str">
        <f t="shared" si="80"/>
        <v/>
      </c>
    </row>
    <row r="4946" spans="2:3">
      <c r="B4946" t="str">
        <v/>
      </c>
      <c r="C4946" t="str">
        <f t="shared" si="80"/>
        <v/>
      </c>
    </row>
    <row r="4947" spans="2:3">
      <c r="B4947" t="str">
        <v/>
      </c>
      <c r="C4947" t="str">
        <f t="shared" si="80"/>
        <v/>
      </c>
    </row>
    <row r="4948" spans="2:3">
      <c r="B4948" t="str">
        <v/>
      </c>
      <c r="C4948" t="str">
        <f t="shared" si="80"/>
        <v/>
      </c>
    </row>
    <row r="4949" spans="2:3">
      <c r="B4949" t="str">
        <v/>
      </c>
      <c r="C4949" t="str">
        <f t="shared" si="80"/>
        <v/>
      </c>
    </row>
    <row r="4950" spans="2:3">
      <c r="B4950" t="str">
        <v/>
      </c>
      <c r="C4950" t="str">
        <f t="shared" si="80"/>
        <v/>
      </c>
    </row>
    <row r="4951" spans="2:3">
      <c r="B4951" t="str">
        <v/>
      </c>
      <c r="C4951" t="str">
        <f t="shared" si="80"/>
        <v/>
      </c>
    </row>
    <row r="4952" spans="2:3">
      <c r="B4952" t="str">
        <v/>
      </c>
      <c r="C4952" t="str">
        <f t="shared" si="80"/>
        <v/>
      </c>
    </row>
    <row r="4953" spans="2:3">
      <c r="B4953" t="str">
        <v/>
      </c>
      <c r="C4953" t="str">
        <f t="shared" si="80"/>
        <v/>
      </c>
    </row>
    <row r="4954" spans="2:3">
      <c r="B4954" t="str">
        <v/>
      </c>
      <c r="C4954" t="str">
        <f t="shared" si="80"/>
        <v/>
      </c>
    </row>
    <row r="4955" spans="2:3">
      <c r="B4955" t="str">
        <v/>
      </c>
      <c r="C4955" t="str">
        <f t="shared" si="80"/>
        <v/>
      </c>
    </row>
    <row r="4956" spans="2:3">
      <c r="B4956" t="str">
        <v/>
      </c>
      <c r="C4956" t="str">
        <f t="shared" si="80"/>
        <v/>
      </c>
    </row>
    <row r="4957" spans="2:3">
      <c r="B4957" t="str">
        <v/>
      </c>
      <c r="C4957" t="str">
        <f t="shared" si="80"/>
        <v/>
      </c>
    </row>
    <row r="4958" spans="2:3">
      <c r="B4958" t="str">
        <v/>
      </c>
      <c r="C4958" t="str">
        <f t="shared" si="80"/>
        <v/>
      </c>
    </row>
    <row r="4959" spans="2:3">
      <c r="B4959" t="str">
        <v/>
      </c>
      <c r="C4959" t="str">
        <f t="shared" si="80"/>
        <v/>
      </c>
    </row>
    <row r="4960" spans="2:3">
      <c r="B4960" t="str">
        <v/>
      </c>
      <c r="C4960" t="str">
        <f t="shared" si="80"/>
        <v/>
      </c>
    </row>
    <row r="4961" spans="2:3">
      <c r="B4961" t="str">
        <v/>
      </c>
      <c r="C4961" t="str">
        <f t="shared" si="80"/>
        <v/>
      </c>
    </row>
    <row r="4962" spans="2:3">
      <c r="B4962" t="str">
        <v/>
      </c>
      <c r="C4962" t="str">
        <f t="shared" si="80"/>
        <v/>
      </c>
    </row>
    <row r="4963" spans="2:3">
      <c r="B4963" t="str">
        <v/>
      </c>
      <c r="C4963" t="str">
        <f t="shared" si="80"/>
        <v/>
      </c>
    </row>
    <row r="4964" spans="2:3">
      <c r="B4964" t="str">
        <v/>
      </c>
      <c r="C4964" t="str">
        <f t="shared" si="80"/>
        <v/>
      </c>
    </row>
    <row r="4965" spans="2:3">
      <c r="B4965" t="str">
        <v/>
      </c>
      <c r="C4965" t="str">
        <f t="shared" si="80"/>
        <v/>
      </c>
    </row>
    <row r="4966" spans="2:3">
      <c r="B4966" t="str">
        <v/>
      </c>
      <c r="C4966" t="str">
        <f t="shared" si="80"/>
        <v/>
      </c>
    </row>
    <row r="4967" spans="2:3">
      <c r="B4967" t="str">
        <v/>
      </c>
      <c r="C4967" t="str">
        <f t="shared" si="80"/>
        <v/>
      </c>
    </row>
    <row r="4968" spans="2:3">
      <c r="B4968" t="str">
        <v/>
      </c>
      <c r="C4968" t="str">
        <f t="shared" si="80"/>
        <v/>
      </c>
    </row>
    <row r="4969" spans="2:3">
      <c r="B4969" t="str">
        <v/>
      </c>
      <c r="C4969" t="str">
        <f t="shared" si="80"/>
        <v/>
      </c>
    </row>
    <row r="4970" spans="2:3">
      <c r="B4970" t="str">
        <v/>
      </c>
      <c r="C4970" t="str">
        <f t="shared" si="80"/>
        <v/>
      </c>
    </row>
    <row r="4971" spans="2:3">
      <c r="B4971" t="str">
        <v/>
      </c>
      <c r="C4971" t="str">
        <f t="shared" si="80"/>
        <v/>
      </c>
    </row>
    <row r="4972" spans="2:3">
      <c r="B4972" t="str">
        <v/>
      </c>
      <c r="C4972" t="str">
        <f t="shared" si="80"/>
        <v/>
      </c>
    </row>
    <row r="4973" spans="2:3">
      <c r="B4973" t="str">
        <v/>
      </c>
      <c r="C4973" t="str">
        <f t="shared" si="80"/>
        <v/>
      </c>
    </row>
    <row r="4974" spans="2:3">
      <c r="B4974" t="str">
        <v/>
      </c>
      <c r="C4974" t="str">
        <f t="shared" si="80"/>
        <v/>
      </c>
    </row>
    <row r="4975" spans="2:3">
      <c r="B4975" t="str">
        <v/>
      </c>
      <c r="C4975" t="str">
        <f t="shared" si="80"/>
        <v/>
      </c>
    </row>
    <row r="4976" spans="2:3">
      <c r="B4976" t="str">
        <v/>
      </c>
      <c r="C4976" t="str">
        <f t="shared" si="80"/>
        <v/>
      </c>
    </row>
    <row r="4977" spans="2:3">
      <c r="B4977" t="str">
        <v/>
      </c>
      <c r="C4977" t="str">
        <f t="shared" si="80"/>
        <v/>
      </c>
    </row>
    <row r="4978" spans="2:3">
      <c r="B4978" t="str">
        <v/>
      </c>
      <c r="C4978" t="str">
        <f t="shared" si="80"/>
        <v/>
      </c>
    </row>
    <row r="4979" spans="2:3">
      <c r="B4979" t="str">
        <v/>
      </c>
      <c r="C4979" t="str">
        <f t="shared" si="80"/>
        <v/>
      </c>
    </row>
    <row r="4980" spans="2:3">
      <c r="B4980" t="str">
        <v/>
      </c>
      <c r="C4980" t="str">
        <f t="shared" si="80"/>
        <v/>
      </c>
    </row>
    <row r="4981" spans="2:3">
      <c r="B4981" t="str">
        <v/>
      </c>
      <c r="C4981" t="str">
        <f t="shared" si="80"/>
        <v/>
      </c>
    </row>
    <row r="4982" spans="2:3">
      <c r="B4982" t="str">
        <v/>
      </c>
      <c r="C4982" t="str">
        <f t="shared" si="80"/>
        <v/>
      </c>
    </row>
    <row r="4983" spans="2:3">
      <c r="B4983" t="str">
        <v/>
      </c>
      <c r="C4983" t="str">
        <f t="shared" si="80"/>
        <v/>
      </c>
    </row>
    <row r="4984" spans="2:3">
      <c r="B4984" t="str">
        <v/>
      </c>
      <c r="C4984" t="str">
        <f t="shared" si="80"/>
        <v/>
      </c>
    </row>
    <row r="4985" spans="2:3">
      <c r="B4985" t="str">
        <v/>
      </c>
      <c r="C4985" t="str">
        <f t="shared" si="80"/>
        <v/>
      </c>
    </row>
    <row r="4986" spans="2:3">
      <c r="B4986" t="str">
        <v/>
      </c>
      <c r="C4986" t="str">
        <f t="shared" si="80"/>
        <v/>
      </c>
    </row>
    <row r="4987" spans="2:3">
      <c r="B4987" t="str">
        <v/>
      </c>
      <c r="C4987" t="str">
        <f t="shared" si="80"/>
        <v/>
      </c>
    </row>
    <row r="4988" spans="2:3">
      <c r="B4988" t="str">
        <v/>
      </c>
      <c r="C4988" t="str">
        <f t="shared" si="80"/>
        <v/>
      </c>
    </row>
    <row r="4989" spans="2:3">
      <c r="B4989" t="str">
        <v/>
      </c>
      <c r="C4989" t="str">
        <f t="shared" si="80"/>
        <v/>
      </c>
    </row>
    <row r="4990" spans="2:3">
      <c r="B4990" t="str">
        <v/>
      </c>
      <c r="C4990" t="str">
        <f t="shared" si="80"/>
        <v/>
      </c>
    </row>
    <row r="4991" spans="2:3">
      <c r="B4991" t="str">
        <v/>
      </c>
      <c r="C4991" t="str">
        <f t="shared" si="80"/>
        <v/>
      </c>
    </row>
    <row r="4992" spans="2:3">
      <c r="B4992" t="str">
        <v/>
      </c>
      <c r="C4992" t="str">
        <f t="shared" si="80"/>
        <v/>
      </c>
    </row>
    <row r="4993" spans="2:3">
      <c r="B4993" t="str">
        <v/>
      </c>
      <c r="C4993" t="str">
        <f t="shared" si="80"/>
        <v/>
      </c>
    </row>
    <row r="4994" spans="2:3">
      <c r="B4994" t="str">
        <v/>
      </c>
      <c r="C4994" t="str">
        <f t="shared" si="80"/>
        <v/>
      </c>
    </row>
    <row r="4995" spans="2:3">
      <c r="B4995" t="str">
        <v/>
      </c>
      <c r="C4995" t="str">
        <f t="shared" si="80"/>
        <v/>
      </c>
    </row>
    <row r="4996" spans="2:3">
      <c r="B4996" t="str">
        <v/>
      </c>
      <c r="C4996" t="str">
        <f t="shared" si="80"/>
        <v/>
      </c>
    </row>
    <row r="4997" spans="2:3">
      <c r="B4997" t="str">
        <v/>
      </c>
      <c r="C4997" t="str">
        <f t="shared" ref="C4997:C5060" si="81">IFERROR(B4997,"")</f>
        <v/>
      </c>
    </row>
    <row r="4998" spans="2:3">
      <c r="B4998" t="str">
        <v/>
      </c>
      <c r="C4998" t="str">
        <f t="shared" si="81"/>
        <v/>
      </c>
    </row>
    <row r="4999" spans="2:3">
      <c r="B4999" t="str">
        <v/>
      </c>
      <c r="C4999" t="str">
        <f t="shared" si="81"/>
        <v/>
      </c>
    </row>
    <row r="5000" spans="2:3">
      <c r="B5000" t="str">
        <v/>
      </c>
      <c r="C5000" t="str">
        <f t="shared" si="81"/>
        <v/>
      </c>
    </row>
    <row r="5001" spans="2:3">
      <c r="B5001" t="str">
        <v/>
      </c>
      <c r="C5001" t="str">
        <f t="shared" si="81"/>
        <v/>
      </c>
    </row>
    <row r="5002" spans="2:3">
      <c r="B5002" t="str">
        <v/>
      </c>
      <c r="C5002" t="str">
        <f t="shared" si="81"/>
        <v/>
      </c>
    </row>
    <row r="5003" spans="2:3">
      <c r="B5003" t="str">
        <v/>
      </c>
      <c r="C5003" t="str">
        <f t="shared" si="81"/>
        <v/>
      </c>
    </row>
    <row r="5004" spans="2:3">
      <c r="B5004" t="str">
        <v/>
      </c>
      <c r="C5004" t="str">
        <f t="shared" si="81"/>
        <v/>
      </c>
    </row>
    <row r="5005" spans="2:3">
      <c r="B5005" t="str">
        <v/>
      </c>
      <c r="C5005" t="str">
        <f t="shared" si="81"/>
        <v/>
      </c>
    </row>
    <row r="5006" spans="2:3">
      <c r="B5006" t="str">
        <v/>
      </c>
      <c r="C5006" t="str">
        <f t="shared" si="81"/>
        <v/>
      </c>
    </row>
    <row r="5007" spans="2:3">
      <c r="B5007" t="str">
        <v/>
      </c>
      <c r="C5007" t="str">
        <f t="shared" si="81"/>
        <v/>
      </c>
    </row>
    <row r="5008" spans="2:3">
      <c r="B5008" t="str">
        <v/>
      </c>
      <c r="C5008" t="str">
        <f t="shared" si="81"/>
        <v/>
      </c>
    </row>
    <row r="5009" spans="2:3">
      <c r="B5009" t="str">
        <v/>
      </c>
      <c r="C5009" t="str">
        <f t="shared" si="81"/>
        <v/>
      </c>
    </row>
    <row r="5010" spans="2:3">
      <c r="B5010" t="str">
        <v/>
      </c>
      <c r="C5010" t="str">
        <f t="shared" si="81"/>
        <v/>
      </c>
    </row>
    <row r="5011" spans="2:3">
      <c r="B5011" t="str">
        <v/>
      </c>
      <c r="C5011" t="str">
        <f t="shared" si="81"/>
        <v/>
      </c>
    </row>
    <row r="5012" spans="2:3">
      <c r="B5012" t="str">
        <v/>
      </c>
      <c r="C5012" t="str">
        <f t="shared" si="81"/>
        <v/>
      </c>
    </row>
    <row r="5013" spans="2:3">
      <c r="B5013" t="str">
        <v/>
      </c>
      <c r="C5013" t="str">
        <f t="shared" si="81"/>
        <v/>
      </c>
    </row>
    <row r="5014" spans="2:3">
      <c r="B5014" t="str">
        <v/>
      </c>
      <c r="C5014" t="str">
        <f t="shared" si="81"/>
        <v/>
      </c>
    </row>
    <row r="5015" spans="2:3">
      <c r="B5015" t="str">
        <v/>
      </c>
      <c r="C5015" t="str">
        <f t="shared" si="81"/>
        <v/>
      </c>
    </row>
    <row r="5016" spans="2:3">
      <c r="B5016" t="str">
        <v/>
      </c>
      <c r="C5016" t="str">
        <f t="shared" si="81"/>
        <v/>
      </c>
    </row>
    <row r="5017" spans="2:3">
      <c r="B5017" t="str">
        <v/>
      </c>
      <c r="C5017" t="str">
        <f t="shared" si="81"/>
        <v/>
      </c>
    </row>
    <row r="5018" spans="2:3">
      <c r="B5018" t="str">
        <v/>
      </c>
      <c r="C5018" t="str">
        <f t="shared" si="81"/>
        <v/>
      </c>
    </row>
    <row r="5019" spans="2:3">
      <c r="B5019" t="str">
        <v/>
      </c>
      <c r="C5019" t="str">
        <f t="shared" si="81"/>
        <v/>
      </c>
    </row>
    <row r="5020" spans="2:3">
      <c r="B5020" t="str">
        <v/>
      </c>
      <c r="C5020" t="str">
        <f t="shared" si="81"/>
        <v/>
      </c>
    </row>
    <row r="5021" spans="2:3">
      <c r="B5021" t="str">
        <v/>
      </c>
      <c r="C5021" t="str">
        <f t="shared" si="81"/>
        <v/>
      </c>
    </row>
    <row r="5022" spans="2:3">
      <c r="B5022" t="str">
        <v/>
      </c>
      <c r="C5022" t="str">
        <f t="shared" si="81"/>
        <v/>
      </c>
    </row>
    <row r="5023" spans="2:3">
      <c r="B5023" t="str">
        <v/>
      </c>
      <c r="C5023" t="str">
        <f t="shared" si="81"/>
        <v/>
      </c>
    </row>
    <row r="5024" spans="2:3">
      <c r="B5024" t="str">
        <v/>
      </c>
      <c r="C5024" t="str">
        <f t="shared" si="81"/>
        <v/>
      </c>
    </row>
    <row r="5025" spans="2:3">
      <c r="B5025" t="str">
        <v/>
      </c>
      <c r="C5025" t="str">
        <f t="shared" si="81"/>
        <v/>
      </c>
    </row>
    <row r="5026" spans="2:3">
      <c r="B5026" t="str">
        <v/>
      </c>
      <c r="C5026" t="str">
        <f t="shared" si="81"/>
        <v/>
      </c>
    </row>
    <row r="5027" spans="2:3">
      <c r="B5027" t="str">
        <v/>
      </c>
      <c r="C5027" t="str">
        <f t="shared" si="81"/>
        <v/>
      </c>
    </row>
    <row r="5028" spans="2:3">
      <c r="B5028" t="str">
        <v/>
      </c>
      <c r="C5028" t="str">
        <f t="shared" si="81"/>
        <v/>
      </c>
    </row>
    <row r="5029" spans="2:3">
      <c r="B5029" t="str">
        <v/>
      </c>
      <c r="C5029" t="str">
        <f t="shared" si="81"/>
        <v/>
      </c>
    </row>
    <row r="5030" spans="2:3">
      <c r="B5030" t="str">
        <v/>
      </c>
      <c r="C5030" t="str">
        <f t="shared" si="81"/>
        <v/>
      </c>
    </row>
    <row r="5031" spans="2:3">
      <c r="B5031" t="str">
        <v/>
      </c>
      <c r="C5031" t="str">
        <f t="shared" si="81"/>
        <v/>
      </c>
    </row>
    <row r="5032" spans="2:3">
      <c r="B5032" t="str">
        <v/>
      </c>
      <c r="C5032" t="str">
        <f t="shared" si="81"/>
        <v/>
      </c>
    </row>
    <row r="5033" spans="2:3">
      <c r="B5033" t="str">
        <v/>
      </c>
      <c r="C5033" t="str">
        <f t="shared" si="81"/>
        <v/>
      </c>
    </row>
    <row r="5034" spans="2:3">
      <c r="B5034" t="str">
        <v/>
      </c>
      <c r="C5034" t="str">
        <f t="shared" si="81"/>
        <v/>
      </c>
    </row>
    <row r="5035" spans="2:3">
      <c r="B5035" t="str">
        <v/>
      </c>
      <c r="C5035" t="str">
        <f t="shared" si="81"/>
        <v/>
      </c>
    </row>
    <row r="5036" spans="2:3">
      <c r="B5036" t="str">
        <v/>
      </c>
      <c r="C5036" t="str">
        <f t="shared" si="81"/>
        <v/>
      </c>
    </row>
    <row r="5037" spans="2:3">
      <c r="B5037" t="str">
        <v/>
      </c>
      <c r="C5037" t="str">
        <f t="shared" si="81"/>
        <v/>
      </c>
    </row>
    <row r="5038" spans="2:3">
      <c r="B5038" t="str">
        <v/>
      </c>
      <c r="C5038" t="str">
        <f t="shared" si="81"/>
        <v/>
      </c>
    </row>
    <row r="5039" spans="2:3">
      <c r="B5039" t="str">
        <v/>
      </c>
      <c r="C5039" t="str">
        <f t="shared" si="81"/>
        <v/>
      </c>
    </row>
    <row r="5040" spans="2:3">
      <c r="B5040" t="str">
        <v/>
      </c>
      <c r="C5040" t="str">
        <f t="shared" si="81"/>
        <v/>
      </c>
    </row>
    <row r="5041" spans="2:3">
      <c r="B5041" t="str">
        <v/>
      </c>
      <c r="C5041" t="str">
        <f t="shared" si="81"/>
        <v/>
      </c>
    </row>
    <row r="5042" spans="2:3">
      <c r="B5042" t="str">
        <v/>
      </c>
      <c r="C5042" t="str">
        <f t="shared" si="81"/>
        <v/>
      </c>
    </row>
    <row r="5043" spans="2:3">
      <c r="B5043" t="str">
        <v/>
      </c>
      <c r="C5043" t="str">
        <f t="shared" si="81"/>
        <v/>
      </c>
    </row>
    <row r="5044" spans="2:3">
      <c r="B5044" t="str">
        <v/>
      </c>
      <c r="C5044" t="str">
        <f t="shared" si="81"/>
        <v/>
      </c>
    </row>
    <row r="5045" spans="2:3">
      <c r="B5045" t="str">
        <v/>
      </c>
      <c r="C5045" t="str">
        <f t="shared" si="81"/>
        <v/>
      </c>
    </row>
    <row r="5046" spans="2:3">
      <c r="B5046" t="str">
        <v/>
      </c>
      <c r="C5046" t="str">
        <f t="shared" si="81"/>
        <v/>
      </c>
    </row>
    <row r="5047" spans="2:3">
      <c r="B5047" t="str">
        <v/>
      </c>
      <c r="C5047" t="str">
        <f t="shared" si="81"/>
        <v/>
      </c>
    </row>
    <row r="5048" spans="2:3">
      <c r="B5048" t="str">
        <v/>
      </c>
      <c r="C5048" t="str">
        <f t="shared" si="81"/>
        <v/>
      </c>
    </row>
    <row r="5049" spans="2:3">
      <c r="B5049" t="str">
        <v/>
      </c>
      <c r="C5049" t="str">
        <f t="shared" si="81"/>
        <v/>
      </c>
    </row>
    <row r="5050" spans="2:3">
      <c r="B5050" t="str">
        <v/>
      </c>
      <c r="C5050" t="str">
        <f t="shared" si="81"/>
        <v/>
      </c>
    </row>
    <row r="5051" spans="2:3">
      <c r="B5051" t="str">
        <v/>
      </c>
      <c r="C5051" t="str">
        <f t="shared" si="81"/>
        <v/>
      </c>
    </row>
    <row r="5052" spans="2:3">
      <c r="B5052" t="str">
        <v/>
      </c>
      <c r="C5052" t="str">
        <f t="shared" si="81"/>
        <v/>
      </c>
    </row>
    <row r="5053" spans="2:3">
      <c r="B5053" t="str">
        <v/>
      </c>
      <c r="C5053" t="str">
        <f t="shared" si="81"/>
        <v/>
      </c>
    </row>
    <row r="5054" spans="2:3">
      <c r="B5054" t="str">
        <v/>
      </c>
      <c r="C5054" t="str">
        <f t="shared" si="81"/>
        <v/>
      </c>
    </row>
    <row r="5055" spans="2:3">
      <c r="B5055" t="str">
        <v/>
      </c>
      <c r="C5055" t="str">
        <f t="shared" si="81"/>
        <v/>
      </c>
    </row>
    <row r="5056" spans="2:3">
      <c r="B5056" t="str">
        <v/>
      </c>
      <c r="C5056" t="str">
        <f t="shared" si="81"/>
        <v/>
      </c>
    </row>
    <row r="5057" spans="2:3">
      <c r="B5057" t="str">
        <v/>
      </c>
      <c r="C5057" t="str">
        <f t="shared" si="81"/>
        <v/>
      </c>
    </row>
    <row r="5058" spans="2:3">
      <c r="B5058" t="str">
        <v>WSLRW-PPS-G70-03|2|3\WSLRW-PPS</v>
      </c>
      <c r="C5058" t="str">
        <f t="shared" si="81"/>
        <v>WSLRW-PPS-G70-03|2|3\WSLRW-PPS</v>
      </c>
    </row>
    <row r="5059" spans="2:3">
      <c r="B5059" t="str">
        <v/>
      </c>
      <c r="C5059" t="str">
        <f t="shared" si="81"/>
        <v/>
      </c>
    </row>
    <row r="5060" spans="2:3">
      <c r="B5060" t="str">
        <v/>
      </c>
      <c r="C5060" t="str">
        <f t="shared" si="81"/>
        <v/>
      </c>
    </row>
    <row r="5061" spans="2:3">
      <c r="B5061" t="str">
        <v/>
      </c>
      <c r="C5061" t="str">
        <f t="shared" ref="C5061:C5124" si="82">IFERROR(B5061,"")</f>
        <v/>
      </c>
    </row>
    <row r="5062" spans="2:3">
      <c r="B5062" t="str">
        <v/>
      </c>
      <c r="C5062" t="str">
        <f t="shared" si="82"/>
        <v/>
      </c>
    </row>
    <row r="5063" spans="2:3">
      <c r="B5063" t="str">
        <v/>
      </c>
      <c r="C5063" t="str">
        <f t="shared" si="82"/>
        <v/>
      </c>
    </row>
    <row r="5064" spans="2:3">
      <c r="B5064" t="str">
        <v/>
      </c>
      <c r="C5064" t="str">
        <f t="shared" si="82"/>
        <v/>
      </c>
    </row>
    <row r="5065" spans="2:3">
      <c r="B5065" t="str">
        <v/>
      </c>
      <c r="C5065" t="str">
        <f t="shared" si="82"/>
        <v/>
      </c>
    </row>
    <row r="5066" spans="2:3">
      <c r="B5066" t="str">
        <v/>
      </c>
      <c r="C5066" t="str">
        <f t="shared" si="82"/>
        <v/>
      </c>
    </row>
    <row r="5067" spans="2:3">
      <c r="B5067" t="str">
        <v/>
      </c>
      <c r="C5067" t="str">
        <f t="shared" si="82"/>
        <v/>
      </c>
    </row>
    <row r="5068" spans="2:3">
      <c r="B5068" t="str">
        <v/>
      </c>
      <c r="C5068" t="str">
        <f t="shared" si="82"/>
        <v/>
      </c>
    </row>
    <row r="5069" spans="2:3">
      <c r="B5069" t="str">
        <v/>
      </c>
      <c r="C5069" t="str">
        <f t="shared" si="82"/>
        <v/>
      </c>
    </row>
    <row r="5070" spans="2:3">
      <c r="B5070" t="str">
        <v/>
      </c>
      <c r="C5070" t="str">
        <f t="shared" si="82"/>
        <v/>
      </c>
    </row>
    <row r="5071" spans="2:3">
      <c r="B5071" t="str">
        <v/>
      </c>
      <c r="C5071" t="str">
        <f t="shared" si="82"/>
        <v/>
      </c>
    </row>
    <row r="5072" spans="2:3">
      <c r="B5072" t="str">
        <v/>
      </c>
      <c r="C5072" t="str">
        <f t="shared" si="82"/>
        <v/>
      </c>
    </row>
    <row r="5073" spans="2:3">
      <c r="B5073" t="str">
        <v/>
      </c>
      <c r="C5073" t="str">
        <f t="shared" si="82"/>
        <v/>
      </c>
    </row>
    <row r="5074" spans="2:3">
      <c r="B5074" t="str">
        <v/>
      </c>
      <c r="C5074" t="str">
        <f t="shared" si="82"/>
        <v/>
      </c>
    </row>
    <row r="5075" spans="2:3">
      <c r="B5075" t="str">
        <v/>
      </c>
      <c r="C5075" t="str">
        <f t="shared" si="82"/>
        <v/>
      </c>
    </row>
    <row r="5076" spans="2:3">
      <c r="B5076" t="str">
        <v/>
      </c>
      <c r="C5076" t="str">
        <f t="shared" si="82"/>
        <v/>
      </c>
    </row>
    <row r="5077" spans="2:3">
      <c r="B5077" t="str">
        <v/>
      </c>
      <c r="C5077" t="str">
        <f t="shared" si="82"/>
        <v/>
      </c>
    </row>
    <row r="5078" spans="2:3">
      <c r="B5078" t="str">
        <v/>
      </c>
      <c r="C5078" t="str">
        <f t="shared" si="82"/>
        <v/>
      </c>
    </row>
    <row r="5079" spans="2:3">
      <c r="B5079" t="str">
        <v/>
      </c>
      <c r="C5079" t="str">
        <f t="shared" si="82"/>
        <v/>
      </c>
    </row>
    <row r="5080" spans="2:3">
      <c r="B5080" t="str">
        <v/>
      </c>
      <c r="C5080" t="str">
        <f t="shared" si="82"/>
        <v/>
      </c>
    </row>
    <row r="5081" spans="2:3">
      <c r="B5081" t="str">
        <v/>
      </c>
      <c r="C5081" t="str">
        <f t="shared" si="82"/>
        <v/>
      </c>
    </row>
    <row r="5082" spans="2:3">
      <c r="B5082" t="str">
        <v/>
      </c>
      <c r="C5082" t="str">
        <f t="shared" si="82"/>
        <v/>
      </c>
    </row>
    <row r="5083" spans="2:3">
      <c r="B5083" t="str">
        <v/>
      </c>
      <c r="C5083" t="str">
        <f t="shared" si="82"/>
        <v/>
      </c>
    </row>
    <row r="5084" spans="2:3">
      <c r="B5084" t="str">
        <v/>
      </c>
      <c r="C5084" t="str">
        <f t="shared" si="82"/>
        <v/>
      </c>
    </row>
    <row r="5085" spans="2:3">
      <c r="B5085" t="str">
        <v/>
      </c>
      <c r="C5085" t="str">
        <f t="shared" si="82"/>
        <v/>
      </c>
    </row>
    <row r="5086" spans="2:3">
      <c r="B5086" t="str">
        <v/>
      </c>
      <c r="C5086" t="str">
        <f t="shared" si="82"/>
        <v/>
      </c>
    </row>
    <row r="5087" spans="2:3">
      <c r="B5087" t="str">
        <v/>
      </c>
      <c r="C5087" t="str">
        <f t="shared" si="82"/>
        <v/>
      </c>
    </row>
    <row r="5088" spans="2:3">
      <c r="B5088" t="str">
        <v>WSLRWEX-G4-CO-500|2|8\WSLRW-G4</v>
      </c>
      <c r="C5088" t="str">
        <f t="shared" si="82"/>
        <v>WSLRWEX-G4-CO-500|2|8\WSLRW-G4</v>
      </c>
    </row>
    <row r="5089" spans="2:3">
      <c r="B5089" t="str">
        <v/>
      </c>
      <c r="C5089" t="str">
        <f t="shared" si="82"/>
        <v/>
      </c>
    </row>
    <row r="5090" spans="2:3">
      <c r="B5090" t="str">
        <v/>
      </c>
      <c r="C5090" t="str">
        <f t="shared" si="82"/>
        <v/>
      </c>
    </row>
    <row r="5091" spans="2:3">
      <c r="B5091" t="str">
        <v/>
      </c>
      <c r="C5091" t="str">
        <f t="shared" si="82"/>
        <v/>
      </c>
    </row>
    <row r="5092" spans="2:3">
      <c r="B5092" t="str">
        <v/>
      </c>
      <c r="C5092" t="str">
        <f t="shared" si="82"/>
        <v/>
      </c>
    </row>
    <row r="5093" spans="2:3">
      <c r="B5093" t="str">
        <v/>
      </c>
      <c r="C5093" t="str">
        <f t="shared" si="82"/>
        <v/>
      </c>
    </row>
    <row r="5094" spans="2:3">
      <c r="B5094" t="str">
        <v/>
      </c>
      <c r="C5094" t="str">
        <f t="shared" si="82"/>
        <v/>
      </c>
    </row>
    <row r="5095" spans="2:3">
      <c r="B5095" t="str">
        <v/>
      </c>
      <c r="C5095" t="str">
        <f t="shared" si="82"/>
        <v/>
      </c>
    </row>
    <row r="5096" spans="2:3">
      <c r="B5096" t="str">
        <v/>
      </c>
      <c r="C5096" t="str">
        <f t="shared" si="82"/>
        <v/>
      </c>
    </row>
    <row r="5097" spans="2:3">
      <c r="B5097" t="str">
        <v/>
      </c>
      <c r="C5097" t="str">
        <f t="shared" si="82"/>
        <v/>
      </c>
    </row>
    <row r="5098" spans="2:3">
      <c r="B5098" t="str">
        <v/>
      </c>
      <c r="C5098" t="str">
        <f t="shared" si="82"/>
        <v/>
      </c>
    </row>
    <row r="5099" spans="2:3">
      <c r="B5099" t="str">
        <v/>
      </c>
      <c r="C5099" t="str">
        <f t="shared" si="82"/>
        <v/>
      </c>
    </row>
    <row r="5100" spans="2:3">
      <c r="B5100" t="str">
        <v/>
      </c>
      <c r="C5100" t="str">
        <f t="shared" si="82"/>
        <v/>
      </c>
    </row>
    <row r="5101" spans="2:3">
      <c r="B5101" t="str">
        <v/>
      </c>
      <c r="C5101" t="str">
        <f t="shared" si="82"/>
        <v/>
      </c>
    </row>
    <row r="5102" spans="2:3">
      <c r="B5102" t="str">
        <v/>
      </c>
      <c r="C5102" t="str">
        <f t="shared" si="82"/>
        <v/>
      </c>
    </row>
    <row r="5103" spans="2:3">
      <c r="B5103" t="str">
        <v/>
      </c>
      <c r="C5103" t="str">
        <f t="shared" si="82"/>
        <v/>
      </c>
    </row>
    <row r="5104" spans="2:3">
      <c r="B5104" t="str">
        <v/>
      </c>
      <c r="C5104" t="str">
        <f t="shared" si="82"/>
        <v/>
      </c>
    </row>
    <row r="5105" spans="2:3">
      <c r="B5105" t="str">
        <v/>
      </c>
      <c r="C5105" t="str">
        <f t="shared" si="82"/>
        <v/>
      </c>
    </row>
    <row r="5106" spans="2:3">
      <c r="B5106" t="str">
        <v/>
      </c>
      <c r="C5106" t="str">
        <f t="shared" si="82"/>
        <v/>
      </c>
    </row>
    <row r="5107" spans="2:3">
      <c r="B5107" t="str">
        <v/>
      </c>
      <c r="C5107" t="str">
        <f t="shared" si="82"/>
        <v/>
      </c>
    </row>
    <row r="5108" spans="2:3">
      <c r="B5108" t="str">
        <v/>
      </c>
      <c r="C5108" t="str">
        <f t="shared" si="82"/>
        <v/>
      </c>
    </row>
    <row r="5109" spans="2:3">
      <c r="B5109" t="str">
        <v/>
      </c>
      <c r="C5109" t="str">
        <f t="shared" si="82"/>
        <v/>
      </c>
    </row>
    <row r="5110" spans="2:3">
      <c r="B5110" t="str">
        <v/>
      </c>
      <c r="C5110" t="str">
        <f t="shared" si="82"/>
        <v/>
      </c>
    </row>
    <row r="5111" spans="2:3">
      <c r="B5111" t="str">
        <v/>
      </c>
      <c r="C5111" t="str">
        <f t="shared" si="82"/>
        <v/>
      </c>
    </row>
    <row r="5112" spans="2:3">
      <c r="B5112" t="str">
        <v/>
      </c>
      <c r="C5112" t="str">
        <f t="shared" si="82"/>
        <v/>
      </c>
    </row>
    <row r="5113" spans="2:3">
      <c r="B5113" t="str">
        <v/>
      </c>
      <c r="C5113" t="str">
        <f t="shared" si="82"/>
        <v/>
      </c>
    </row>
    <row r="5114" spans="2:3">
      <c r="B5114" t="str">
        <v/>
      </c>
      <c r="C5114" t="str">
        <f t="shared" si="82"/>
        <v/>
      </c>
    </row>
    <row r="5115" spans="2:3">
      <c r="B5115" t="str">
        <v/>
      </c>
      <c r="C5115" t="str">
        <f t="shared" si="82"/>
        <v/>
      </c>
    </row>
    <row r="5116" spans="2:3">
      <c r="B5116" t="str">
        <v/>
      </c>
      <c r="C5116" t="str">
        <f t="shared" si="82"/>
        <v/>
      </c>
    </row>
    <row r="5117" spans="2:3">
      <c r="B5117" t="str">
        <v/>
      </c>
      <c r="C5117" t="str">
        <f t="shared" si="82"/>
        <v/>
      </c>
    </row>
    <row r="5118" spans="2:3">
      <c r="B5118" t="str">
        <v/>
      </c>
      <c r="C5118" t="str">
        <f t="shared" si="82"/>
        <v/>
      </c>
    </row>
    <row r="5119" spans="2:3">
      <c r="B5119" t="str">
        <v/>
      </c>
      <c r="C5119" t="str">
        <f t="shared" si="82"/>
        <v/>
      </c>
    </row>
    <row r="5120" spans="2:3">
      <c r="B5120" t="str">
        <v/>
      </c>
      <c r="C5120" t="str">
        <f t="shared" si="82"/>
        <v/>
      </c>
    </row>
    <row r="5121" spans="2:3">
      <c r="B5121" t="str">
        <v/>
      </c>
      <c r="C5121" t="str">
        <f t="shared" si="82"/>
        <v/>
      </c>
    </row>
    <row r="5122" spans="2:3">
      <c r="B5122" t="str">
        <v/>
      </c>
      <c r="C5122" t="str">
        <f t="shared" si="82"/>
        <v/>
      </c>
    </row>
    <row r="5123" spans="2:3">
      <c r="B5123" t="str">
        <v/>
      </c>
      <c r="C5123" t="str">
        <f t="shared" si="82"/>
        <v/>
      </c>
    </row>
    <row r="5124" spans="2:3">
      <c r="B5124" t="str">
        <v/>
      </c>
      <c r="C5124" t="str">
        <f t="shared" si="82"/>
        <v/>
      </c>
    </row>
    <row r="5125" spans="2:3">
      <c r="B5125" t="str">
        <v/>
      </c>
      <c r="C5125" t="str">
        <f t="shared" ref="C5125:C5188" si="83">IFERROR(B5125,"")</f>
        <v/>
      </c>
    </row>
    <row r="5126" spans="2:3">
      <c r="B5126" t="str">
        <v/>
      </c>
      <c r="C5126" t="str">
        <f t="shared" si="83"/>
        <v/>
      </c>
    </row>
    <row r="5127" spans="2:3">
      <c r="B5127" t="str">
        <v/>
      </c>
      <c r="C5127" t="str">
        <f t="shared" si="83"/>
        <v/>
      </c>
    </row>
    <row r="5128" spans="2:3">
      <c r="B5128" t="str">
        <v/>
      </c>
      <c r="C5128" t="str">
        <f t="shared" si="83"/>
        <v/>
      </c>
    </row>
    <row r="5129" spans="2:3">
      <c r="B5129" t="str">
        <v/>
      </c>
      <c r="C5129" t="str">
        <f t="shared" si="83"/>
        <v/>
      </c>
    </row>
    <row r="5130" spans="2:3">
      <c r="B5130" t="str">
        <v/>
      </c>
      <c r="C5130" t="str">
        <f t="shared" si="83"/>
        <v/>
      </c>
    </row>
    <row r="5131" spans="2:3">
      <c r="B5131" t="str">
        <v/>
      </c>
      <c r="C5131" t="str">
        <f t="shared" si="83"/>
        <v/>
      </c>
    </row>
    <row r="5132" spans="2:3">
      <c r="B5132" t="str">
        <v/>
      </c>
      <c r="C5132" t="str">
        <f t="shared" si="83"/>
        <v/>
      </c>
    </row>
    <row r="5133" spans="2:3">
      <c r="B5133" t="str">
        <v/>
      </c>
      <c r="C5133" t="str">
        <f t="shared" si="83"/>
        <v/>
      </c>
    </row>
    <row r="5134" spans="2:3">
      <c r="B5134" t="str">
        <v/>
      </c>
      <c r="C5134" t="str">
        <f t="shared" si="83"/>
        <v/>
      </c>
    </row>
    <row r="5135" spans="2:3">
      <c r="B5135" t="str">
        <v/>
      </c>
      <c r="C5135" t="str">
        <f t="shared" si="83"/>
        <v/>
      </c>
    </row>
    <row r="5136" spans="2:3">
      <c r="B5136" t="str">
        <v/>
      </c>
      <c r="C5136" t="str">
        <f t="shared" si="83"/>
        <v/>
      </c>
    </row>
    <row r="5137" spans="2:3">
      <c r="B5137" t="str">
        <v/>
      </c>
      <c r="C5137" t="str">
        <f t="shared" si="83"/>
        <v/>
      </c>
    </row>
    <row r="5138" spans="2:3">
      <c r="B5138" t="str">
        <v/>
      </c>
      <c r="C5138" t="str">
        <f t="shared" si="83"/>
        <v/>
      </c>
    </row>
    <row r="5139" spans="2:3">
      <c r="B5139" t="str">
        <v/>
      </c>
      <c r="C5139" t="str">
        <f t="shared" si="83"/>
        <v/>
      </c>
    </row>
    <row r="5140" spans="2:3">
      <c r="B5140" t="str">
        <v/>
      </c>
      <c r="C5140" t="str">
        <f t="shared" si="83"/>
        <v/>
      </c>
    </row>
    <row r="5141" spans="2:3">
      <c r="B5141" t="str">
        <v/>
      </c>
      <c r="C5141" t="str">
        <f t="shared" si="83"/>
        <v/>
      </c>
    </row>
    <row r="5142" spans="2:3">
      <c r="B5142" t="str">
        <v/>
      </c>
      <c r="C5142" t="str">
        <f t="shared" si="83"/>
        <v/>
      </c>
    </row>
    <row r="5143" spans="2:3">
      <c r="B5143" t="str">
        <v/>
      </c>
      <c r="C5143" t="str">
        <f t="shared" si="83"/>
        <v/>
      </c>
    </row>
    <row r="5144" spans="2:3">
      <c r="B5144" t="str">
        <v/>
      </c>
      <c r="C5144" t="str">
        <f t="shared" si="83"/>
        <v/>
      </c>
    </row>
    <row r="5145" spans="2:3">
      <c r="B5145" t="str">
        <v/>
      </c>
      <c r="C5145" t="str">
        <f t="shared" si="83"/>
        <v/>
      </c>
    </row>
    <row r="5146" spans="2:3">
      <c r="B5146" t="str">
        <v/>
      </c>
      <c r="C5146" t="str">
        <f t="shared" si="83"/>
        <v/>
      </c>
    </row>
    <row r="5147" spans="2:3">
      <c r="B5147" t="str">
        <v/>
      </c>
      <c r="C5147" t="str">
        <f t="shared" si="83"/>
        <v/>
      </c>
    </row>
    <row r="5148" spans="2:3">
      <c r="B5148" t="str">
        <v/>
      </c>
      <c r="C5148" t="str">
        <f t="shared" si="83"/>
        <v/>
      </c>
    </row>
    <row r="5149" spans="2:3">
      <c r="B5149" t="str">
        <v/>
      </c>
      <c r="C5149" t="str">
        <f t="shared" si="83"/>
        <v/>
      </c>
    </row>
    <row r="5150" spans="2:3">
      <c r="B5150" t="str">
        <v/>
      </c>
      <c r="C5150" t="str">
        <f t="shared" si="83"/>
        <v/>
      </c>
    </row>
    <row r="5151" spans="2:3">
      <c r="B5151" t="str">
        <v/>
      </c>
      <c r="C5151" t="str">
        <f t="shared" si="83"/>
        <v/>
      </c>
    </row>
    <row r="5152" spans="2:3">
      <c r="B5152" t="str">
        <v/>
      </c>
      <c r="C5152" t="str">
        <f t="shared" si="83"/>
        <v/>
      </c>
    </row>
    <row r="5153" spans="2:3">
      <c r="B5153" t="str">
        <v/>
      </c>
      <c r="C5153" t="str">
        <f t="shared" si="83"/>
        <v/>
      </c>
    </row>
    <row r="5154" spans="2:3">
      <c r="B5154" t="str">
        <v/>
      </c>
      <c r="C5154" t="str">
        <f t="shared" si="83"/>
        <v/>
      </c>
    </row>
    <row r="5155" spans="2:3">
      <c r="B5155" t="str">
        <v/>
      </c>
      <c r="C5155" t="str">
        <f t="shared" si="83"/>
        <v/>
      </c>
    </row>
    <row r="5156" spans="2:3">
      <c r="B5156" t="str">
        <v/>
      </c>
      <c r="C5156" t="str">
        <f t="shared" si="83"/>
        <v/>
      </c>
    </row>
    <row r="5157" spans="2:3">
      <c r="B5157" t="str">
        <v/>
      </c>
      <c r="C5157" t="str">
        <f t="shared" si="83"/>
        <v/>
      </c>
    </row>
    <row r="5158" spans="2:3">
      <c r="B5158" t="str">
        <v/>
      </c>
      <c r="C5158" t="str">
        <f t="shared" si="83"/>
        <v/>
      </c>
    </row>
    <row r="5159" spans="2:3">
      <c r="B5159" t="str">
        <v/>
      </c>
      <c r="C5159" t="str">
        <f t="shared" si="83"/>
        <v/>
      </c>
    </row>
    <row r="5160" spans="2:3">
      <c r="B5160" t="str">
        <v/>
      </c>
      <c r="C5160" t="str">
        <f t="shared" si="83"/>
        <v/>
      </c>
    </row>
    <row r="5161" spans="2:3">
      <c r="B5161" t="str">
        <v/>
      </c>
      <c r="C5161" t="str">
        <f t="shared" si="83"/>
        <v/>
      </c>
    </row>
    <row r="5162" spans="2:3">
      <c r="B5162" t="str">
        <v/>
      </c>
      <c r="C5162" t="str">
        <f t="shared" si="83"/>
        <v/>
      </c>
    </row>
    <row r="5163" spans="2:3">
      <c r="B5163" t="str">
        <v/>
      </c>
      <c r="C5163" t="str">
        <f t="shared" si="83"/>
        <v/>
      </c>
    </row>
    <row r="5164" spans="2:3">
      <c r="B5164" t="str">
        <v/>
      </c>
      <c r="C5164" t="str">
        <f t="shared" si="83"/>
        <v/>
      </c>
    </row>
    <row r="5165" spans="2:3">
      <c r="B5165" t="str">
        <v/>
      </c>
      <c r="C5165" t="str">
        <f t="shared" si="83"/>
        <v/>
      </c>
    </row>
    <row r="5166" spans="2:3">
      <c r="B5166" t="str">
        <v/>
      </c>
      <c r="C5166" t="str">
        <f t="shared" si="83"/>
        <v/>
      </c>
    </row>
    <row r="5167" spans="2:3">
      <c r="B5167" t="str">
        <v/>
      </c>
      <c r="C5167" t="str">
        <f t="shared" si="83"/>
        <v/>
      </c>
    </row>
    <row r="5168" spans="2:3">
      <c r="B5168" t="str">
        <v/>
      </c>
      <c r="C5168" t="str">
        <f t="shared" si="83"/>
        <v/>
      </c>
    </row>
    <row r="5169" spans="2:3">
      <c r="B5169" t="str">
        <v/>
      </c>
      <c r="C5169" t="str">
        <f t="shared" si="83"/>
        <v/>
      </c>
    </row>
    <row r="5170" spans="2:3">
      <c r="B5170" t="str">
        <v/>
      </c>
      <c r="C5170" t="str">
        <f t="shared" si="83"/>
        <v/>
      </c>
    </row>
    <row r="5171" spans="2:3">
      <c r="B5171" t="str">
        <v/>
      </c>
      <c r="C5171" t="str">
        <f t="shared" si="83"/>
        <v/>
      </c>
    </row>
    <row r="5172" spans="2:3">
      <c r="B5172" t="str">
        <v/>
      </c>
      <c r="C5172" t="str">
        <f t="shared" si="83"/>
        <v/>
      </c>
    </row>
    <row r="5173" spans="2:3">
      <c r="B5173" t="str">
        <v/>
      </c>
      <c r="C5173" t="str">
        <f t="shared" si="83"/>
        <v/>
      </c>
    </row>
    <row r="5174" spans="2:3">
      <c r="B5174" t="str">
        <v/>
      </c>
      <c r="C5174" t="str">
        <f t="shared" si="83"/>
        <v/>
      </c>
    </row>
    <row r="5175" spans="2:3">
      <c r="B5175" t="str">
        <v/>
      </c>
      <c r="C5175" t="str">
        <f t="shared" si="83"/>
        <v/>
      </c>
    </row>
    <row r="5176" spans="2:3">
      <c r="B5176" t="str">
        <v/>
      </c>
      <c r="C5176" t="str">
        <f t="shared" si="83"/>
        <v/>
      </c>
    </row>
    <row r="5177" spans="2:3">
      <c r="B5177" t="str">
        <v/>
      </c>
      <c r="C5177" t="str">
        <f t="shared" si="83"/>
        <v/>
      </c>
    </row>
    <row r="5178" spans="2:3">
      <c r="B5178" t="str">
        <v/>
      </c>
      <c r="C5178" t="str">
        <f t="shared" si="83"/>
        <v/>
      </c>
    </row>
    <row r="5179" spans="2:3">
      <c r="B5179" t="str">
        <v/>
      </c>
      <c r="C5179" t="str">
        <f t="shared" si="83"/>
        <v/>
      </c>
    </row>
    <row r="5180" spans="2:3">
      <c r="B5180" t="str">
        <v/>
      </c>
      <c r="C5180" t="str">
        <f t="shared" si="83"/>
        <v/>
      </c>
    </row>
    <row r="5181" spans="2:3">
      <c r="B5181" t="str">
        <v/>
      </c>
      <c r="C5181" t="str">
        <f t="shared" si="83"/>
        <v/>
      </c>
    </row>
    <row r="5182" spans="2:3">
      <c r="B5182" t="str">
        <v/>
      </c>
      <c r="C5182" t="str">
        <f t="shared" si="83"/>
        <v/>
      </c>
    </row>
    <row r="5183" spans="2:3">
      <c r="B5183" t="str">
        <v/>
      </c>
      <c r="C5183" t="str">
        <f t="shared" si="83"/>
        <v/>
      </c>
    </row>
    <row r="5184" spans="2:3">
      <c r="B5184" t="str">
        <v/>
      </c>
      <c r="C5184" t="str">
        <f t="shared" si="83"/>
        <v/>
      </c>
    </row>
    <row r="5185" spans="2:3">
      <c r="B5185" t="str">
        <v/>
      </c>
      <c r="C5185" t="str">
        <f t="shared" si="83"/>
        <v/>
      </c>
    </row>
    <row r="5186" spans="2:3">
      <c r="B5186" t="str">
        <v/>
      </c>
      <c r="C5186" t="str">
        <f t="shared" si="83"/>
        <v/>
      </c>
    </row>
    <row r="5187" spans="2:3">
      <c r="B5187" t="str">
        <v/>
      </c>
      <c r="C5187" t="str">
        <f t="shared" si="83"/>
        <v/>
      </c>
    </row>
    <row r="5188" spans="2:3">
      <c r="B5188" t="str">
        <v/>
      </c>
      <c r="C5188" t="str">
        <f t="shared" si="83"/>
        <v/>
      </c>
    </row>
    <row r="5189" spans="2:3">
      <c r="B5189" t="str">
        <v/>
      </c>
      <c r="C5189" t="str">
        <f t="shared" ref="C5189:C5252" si="84">IFERROR(B5189,"")</f>
        <v/>
      </c>
    </row>
    <row r="5190" spans="2:3">
      <c r="B5190" t="str">
        <v/>
      </c>
      <c r="C5190" t="str">
        <f t="shared" si="84"/>
        <v/>
      </c>
    </row>
    <row r="5191" spans="2:3">
      <c r="B5191" t="str">
        <v/>
      </c>
      <c r="C5191" t="str">
        <f t="shared" si="84"/>
        <v/>
      </c>
    </row>
    <row r="5192" spans="2:3">
      <c r="B5192" t="str">
        <v/>
      </c>
      <c r="C5192" t="str">
        <f t="shared" si="84"/>
        <v/>
      </c>
    </row>
    <row r="5193" spans="2:3">
      <c r="B5193" t="str">
        <v/>
      </c>
      <c r="C5193" t="str">
        <f t="shared" si="84"/>
        <v/>
      </c>
    </row>
    <row r="5194" spans="2:3">
      <c r="B5194" t="str">
        <v/>
      </c>
      <c r="C5194" t="str">
        <f t="shared" si="84"/>
        <v/>
      </c>
    </row>
    <row r="5195" spans="2:3">
      <c r="B5195" t="str">
        <v/>
      </c>
      <c r="C5195" t="str">
        <f t="shared" si="84"/>
        <v/>
      </c>
    </row>
    <row r="5196" spans="2:3">
      <c r="B5196" t="str">
        <v/>
      </c>
      <c r="C5196" t="str">
        <f t="shared" si="84"/>
        <v/>
      </c>
    </row>
    <row r="5197" spans="2:3">
      <c r="B5197" t="str">
        <v/>
      </c>
      <c r="C5197" t="str">
        <f t="shared" si="84"/>
        <v/>
      </c>
    </row>
    <row r="5198" spans="2:3">
      <c r="B5198" t="str">
        <v/>
      </c>
      <c r="C5198" t="str">
        <f t="shared" si="84"/>
        <v/>
      </c>
    </row>
    <row r="5199" spans="2:3">
      <c r="B5199" t="str">
        <v/>
      </c>
      <c r="C5199" t="str">
        <f t="shared" si="84"/>
        <v/>
      </c>
    </row>
    <row r="5200" spans="2:3">
      <c r="B5200" t="str">
        <v/>
      </c>
      <c r="C5200" t="str">
        <f t="shared" si="84"/>
        <v/>
      </c>
    </row>
    <row r="5201" spans="2:3">
      <c r="B5201" t="str">
        <v/>
      </c>
      <c r="C5201" t="str">
        <f t="shared" si="84"/>
        <v/>
      </c>
    </row>
    <row r="5202" spans="2:3">
      <c r="B5202" t="str">
        <v/>
      </c>
      <c r="C5202" t="str">
        <f t="shared" si="84"/>
        <v/>
      </c>
    </row>
    <row r="5203" spans="2:3">
      <c r="B5203" t="str">
        <v/>
      </c>
      <c r="C5203" t="str">
        <f t="shared" si="84"/>
        <v/>
      </c>
    </row>
    <row r="5204" spans="2:3">
      <c r="B5204" t="str">
        <v/>
      </c>
      <c r="C5204" t="str">
        <f t="shared" si="84"/>
        <v/>
      </c>
    </row>
    <row r="5205" spans="2:3">
      <c r="B5205" t="str">
        <v/>
      </c>
      <c r="C5205" t="str">
        <f t="shared" si="84"/>
        <v/>
      </c>
    </row>
    <row r="5206" spans="2:3">
      <c r="B5206" t="str">
        <v/>
      </c>
      <c r="C5206" t="str">
        <f t="shared" si="84"/>
        <v/>
      </c>
    </row>
    <row r="5207" spans="2:3">
      <c r="B5207" t="str">
        <v/>
      </c>
      <c r="C5207" t="str">
        <f t="shared" si="84"/>
        <v/>
      </c>
    </row>
    <row r="5208" spans="2:3">
      <c r="B5208" t="str">
        <v/>
      </c>
      <c r="C5208" t="str">
        <f t="shared" si="84"/>
        <v/>
      </c>
    </row>
    <row r="5209" spans="2:3">
      <c r="B5209" t="str">
        <v/>
      </c>
      <c r="C5209" t="str">
        <f t="shared" si="84"/>
        <v/>
      </c>
    </row>
    <row r="5210" spans="2:3">
      <c r="B5210" t="str">
        <v/>
      </c>
      <c r="C5210" t="str">
        <f t="shared" si="84"/>
        <v/>
      </c>
    </row>
    <row r="5211" spans="2:3">
      <c r="B5211" t="str">
        <v/>
      </c>
      <c r="C5211" t="str">
        <f t="shared" si="84"/>
        <v/>
      </c>
    </row>
    <row r="5212" spans="2:3">
      <c r="B5212" t="str">
        <v/>
      </c>
      <c r="C5212" t="str">
        <f t="shared" si="84"/>
        <v/>
      </c>
    </row>
    <row r="5213" spans="2:3">
      <c r="B5213" t="str">
        <v/>
      </c>
      <c r="C5213" t="str">
        <f t="shared" si="84"/>
        <v/>
      </c>
    </row>
    <row r="5214" spans="2:3">
      <c r="B5214" t="str">
        <v/>
      </c>
      <c r="C5214" t="str">
        <f t="shared" si="84"/>
        <v/>
      </c>
    </row>
    <row r="5215" spans="2:3">
      <c r="B5215" t="str">
        <v/>
      </c>
      <c r="C5215" t="str">
        <f t="shared" si="84"/>
        <v/>
      </c>
    </row>
    <row r="5216" spans="2:3">
      <c r="B5216" t="str">
        <v/>
      </c>
      <c r="C5216" t="str">
        <f t="shared" si="84"/>
        <v/>
      </c>
    </row>
    <row r="5217" spans="2:3">
      <c r="B5217" t="str">
        <v/>
      </c>
      <c r="C5217" t="str">
        <f t="shared" si="84"/>
        <v/>
      </c>
    </row>
    <row r="5218" spans="2:3">
      <c r="B5218" t="str">
        <v/>
      </c>
      <c r="C5218" t="str">
        <f t="shared" si="84"/>
        <v/>
      </c>
    </row>
    <row r="5219" spans="2:3">
      <c r="B5219" t="str">
        <v/>
      </c>
      <c r="C5219" t="str">
        <f t="shared" si="84"/>
        <v/>
      </c>
    </row>
    <row r="5220" spans="2:3">
      <c r="B5220" t="str">
        <v/>
      </c>
      <c r="C5220" t="str">
        <f t="shared" si="84"/>
        <v/>
      </c>
    </row>
    <row r="5221" spans="2:3">
      <c r="B5221" t="str">
        <v/>
      </c>
      <c r="C5221" t="str">
        <f t="shared" si="84"/>
        <v/>
      </c>
    </row>
    <row r="5222" spans="2:3">
      <c r="B5222" t="str">
        <v/>
      </c>
      <c r="C5222" t="str">
        <f t="shared" si="84"/>
        <v/>
      </c>
    </row>
    <row r="5223" spans="2:3">
      <c r="B5223" t="str">
        <v/>
      </c>
      <c r="C5223" t="str">
        <f t="shared" si="84"/>
        <v/>
      </c>
    </row>
    <row r="5224" spans="2:3">
      <c r="B5224" t="str">
        <v/>
      </c>
      <c r="C5224" t="str">
        <f t="shared" si="84"/>
        <v/>
      </c>
    </row>
    <row r="5225" spans="2:3">
      <c r="B5225" t="str">
        <v/>
      </c>
      <c r="C5225" t="str">
        <f t="shared" si="84"/>
        <v/>
      </c>
    </row>
    <row r="5226" spans="2:3">
      <c r="B5226" t="str">
        <v/>
      </c>
      <c r="C5226" t="str">
        <f t="shared" si="84"/>
        <v/>
      </c>
    </row>
    <row r="5227" spans="2:3">
      <c r="B5227" t="str">
        <v/>
      </c>
      <c r="C5227" t="str">
        <f t="shared" si="84"/>
        <v/>
      </c>
    </row>
    <row r="5228" spans="2:3">
      <c r="B5228" t="str">
        <v/>
      </c>
      <c r="C5228" t="str">
        <f t="shared" si="84"/>
        <v/>
      </c>
    </row>
    <row r="5229" spans="2:3">
      <c r="B5229" t="str">
        <v/>
      </c>
      <c r="C5229" t="str">
        <f t="shared" si="84"/>
        <v/>
      </c>
    </row>
    <row r="5230" spans="2:3">
      <c r="B5230" t="str">
        <v/>
      </c>
      <c r="C5230" t="str">
        <f t="shared" si="84"/>
        <v/>
      </c>
    </row>
    <row r="5231" spans="2:3">
      <c r="B5231" t="str">
        <v/>
      </c>
      <c r="C5231" t="str">
        <f t="shared" si="84"/>
        <v/>
      </c>
    </row>
    <row r="5232" spans="2:3">
      <c r="B5232" t="str">
        <v/>
      </c>
      <c r="C5232" t="str">
        <f t="shared" si="84"/>
        <v/>
      </c>
    </row>
    <row r="5233" spans="2:3">
      <c r="B5233" t="str">
        <v/>
      </c>
      <c r="C5233" t="str">
        <f t="shared" si="84"/>
        <v/>
      </c>
    </row>
    <row r="5234" spans="2:3">
      <c r="B5234" t="str">
        <v/>
      </c>
      <c r="C5234" t="str">
        <f t="shared" si="84"/>
        <v/>
      </c>
    </row>
    <row r="5235" spans="2:3">
      <c r="B5235" t="str">
        <v/>
      </c>
      <c r="C5235" t="str">
        <f t="shared" si="84"/>
        <v/>
      </c>
    </row>
    <row r="5236" spans="2:3">
      <c r="B5236" t="str">
        <v/>
      </c>
      <c r="C5236" t="str">
        <f t="shared" si="84"/>
        <v/>
      </c>
    </row>
    <row r="5237" spans="2:3">
      <c r="B5237" t="str">
        <v/>
      </c>
      <c r="C5237" t="str">
        <f t="shared" si="84"/>
        <v/>
      </c>
    </row>
    <row r="5238" spans="2:3">
      <c r="B5238" t="str">
        <v/>
      </c>
      <c r="C5238" t="str">
        <f t="shared" si="84"/>
        <v/>
      </c>
    </row>
    <row r="5239" spans="2:3">
      <c r="B5239" t="str">
        <v/>
      </c>
      <c r="C5239" t="str">
        <f t="shared" si="84"/>
        <v/>
      </c>
    </row>
    <row r="5240" spans="2:3">
      <c r="B5240" t="str">
        <v/>
      </c>
      <c r="C5240" t="str">
        <f t="shared" si="84"/>
        <v/>
      </c>
    </row>
    <row r="5241" spans="2:3">
      <c r="B5241" t="str">
        <v/>
      </c>
      <c r="C5241" t="str">
        <f t="shared" si="84"/>
        <v/>
      </c>
    </row>
    <row r="5242" spans="2:3">
      <c r="B5242" t="str">
        <v/>
      </c>
      <c r="C5242" t="str">
        <f t="shared" si="84"/>
        <v/>
      </c>
    </row>
    <row r="5243" spans="2:3">
      <c r="B5243" t="str">
        <v/>
      </c>
      <c r="C5243" t="str">
        <f t="shared" si="84"/>
        <v/>
      </c>
    </row>
    <row r="5244" spans="2:3">
      <c r="B5244" t="str">
        <v/>
      </c>
      <c r="C5244" t="str">
        <f t="shared" si="84"/>
        <v/>
      </c>
    </row>
    <row r="5245" spans="2:3">
      <c r="B5245" t="str">
        <v/>
      </c>
      <c r="C5245" t="str">
        <f t="shared" si="84"/>
        <v/>
      </c>
    </row>
    <row r="5246" spans="2:3">
      <c r="B5246" t="str">
        <v/>
      </c>
      <c r="C5246" t="str">
        <f t="shared" si="84"/>
        <v/>
      </c>
    </row>
    <row r="5247" spans="2:3">
      <c r="B5247" t="str">
        <v/>
      </c>
      <c r="C5247" t="str">
        <f t="shared" si="84"/>
        <v/>
      </c>
    </row>
    <row r="5248" spans="2:3">
      <c r="B5248" t="str">
        <v/>
      </c>
      <c r="C5248" t="str">
        <f t="shared" si="84"/>
        <v/>
      </c>
    </row>
    <row r="5249" spans="2:3">
      <c r="B5249" t="str">
        <v/>
      </c>
      <c r="C5249" t="str">
        <f t="shared" si="84"/>
        <v/>
      </c>
    </row>
    <row r="5250" spans="2:3">
      <c r="B5250" t="str">
        <v/>
      </c>
      <c r="C5250" t="str">
        <f t="shared" si="84"/>
        <v/>
      </c>
    </row>
    <row r="5251" spans="2:3">
      <c r="B5251" t="str">
        <v/>
      </c>
      <c r="C5251" t="str">
        <f t="shared" si="84"/>
        <v/>
      </c>
    </row>
    <row r="5252" spans="2:3">
      <c r="B5252" t="str">
        <v/>
      </c>
      <c r="C5252" t="str">
        <f t="shared" si="84"/>
        <v/>
      </c>
    </row>
    <row r="5253" spans="2:3">
      <c r="B5253" t="str">
        <v/>
      </c>
      <c r="C5253" t="str">
        <f t="shared" ref="C5253:C5316" si="85">IFERROR(B5253,"")</f>
        <v/>
      </c>
    </row>
    <row r="5254" spans="2:3">
      <c r="B5254" t="str">
        <v/>
      </c>
      <c r="C5254" t="str">
        <f t="shared" si="85"/>
        <v/>
      </c>
    </row>
    <row r="5255" spans="2:3">
      <c r="B5255" t="str">
        <v/>
      </c>
      <c r="C5255" t="str">
        <f t="shared" si="85"/>
        <v/>
      </c>
    </row>
    <row r="5256" spans="2:3">
      <c r="B5256" t="str">
        <v/>
      </c>
      <c r="C5256" t="str">
        <f t="shared" si="85"/>
        <v/>
      </c>
    </row>
    <row r="5257" spans="2:3">
      <c r="B5257" t="str">
        <v/>
      </c>
      <c r="C5257" t="str">
        <f t="shared" si="85"/>
        <v/>
      </c>
    </row>
    <row r="5258" spans="2:3">
      <c r="B5258" t="str">
        <v/>
      </c>
      <c r="C5258" t="str">
        <f t="shared" si="85"/>
        <v/>
      </c>
    </row>
    <row r="5259" spans="2:3">
      <c r="B5259" t="str">
        <v/>
      </c>
      <c r="C5259" t="str">
        <f t="shared" si="85"/>
        <v/>
      </c>
    </row>
    <row r="5260" spans="2:3">
      <c r="B5260" t="str">
        <v/>
      </c>
      <c r="C5260" t="str">
        <f t="shared" si="85"/>
        <v/>
      </c>
    </row>
    <row r="5261" spans="2:3">
      <c r="B5261" t="str">
        <v/>
      </c>
      <c r="C5261" t="str">
        <f t="shared" si="85"/>
        <v/>
      </c>
    </row>
    <row r="5262" spans="2:3">
      <c r="B5262" t="str">
        <v/>
      </c>
      <c r="C5262" t="str">
        <f t="shared" si="85"/>
        <v/>
      </c>
    </row>
    <row r="5263" spans="2:3">
      <c r="B5263" t="str">
        <v/>
      </c>
      <c r="C5263" t="str">
        <f t="shared" si="85"/>
        <v/>
      </c>
    </row>
    <row r="5264" spans="2:3">
      <c r="B5264" t="str">
        <v/>
      </c>
      <c r="C5264" t="str">
        <f t="shared" si="85"/>
        <v/>
      </c>
    </row>
    <row r="5265" spans="2:3">
      <c r="B5265" t="str">
        <v/>
      </c>
      <c r="C5265" t="str">
        <f t="shared" si="85"/>
        <v/>
      </c>
    </row>
    <row r="5266" spans="2:3">
      <c r="B5266" t="str">
        <v/>
      </c>
      <c r="C5266" t="str">
        <f t="shared" si="85"/>
        <v/>
      </c>
    </row>
    <row r="5267" spans="2:3">
      <c r="B5267" t="str">
        <v/>
      </c>
      <c r="C5267" t="str">
        <f t="shared" si="85"/>
        <v/>
      </c>
    </row>
    <row r="5268" spans="2:3">
      <c r="B5268" t="str">
        <v/>
      </c>
      <c r="C5268" t="str">
        <f t="shared" si="85"/>
        <v/>
      </c>
    </row>
    <row r="5269" spans="2:3">
      <c r="B5269" t="str">
        <v/>
      </c>
      <c r="C5269" t="str">
        <f t="shared" si="85"/>
        <v/>
      </c>
    </row>
    <row r="5270" spans="2:3">
      <c r="B5270" t="str">
        <v/>
      </c>
      <c r="C5270" t="str">
        <f t="shared" si="85"/>
        <v/>
      </c>
    </row>
    <row r="5271" spans="2:3">
      <c r="B5271" t="str">
        <v/>
      </c>
      <c r="C5271" t="str">
        <f t="shared" si="85"/>
        <v/>
      </c>
    </row>
    <row r="5272" spans="2:3">
      <c r="B5272" t="str">
        <v/>
      </c>
      <c r="C5272" t="str">
        <f t="shared" si="85"/>
        <v/>
      </c>
    </row>
    <row r="5273" spans="2:3">
      <c r="B5273" t="str">
        <v/>
      </c>
      <c r="C5273" t="str">
        <f t="shared" si="85"/>
        <v/>
      </c>
    </row>
    <row r="5274" spans="2:3">
      <c r="B5274" t="str">
        <v/>
      </c>
      <c r="C5274" t="str">
        <f t="shared" si="85"/>
        <v/>
      </c>
    </row>
    <row r="5275" spans="2:3">
      <c r="B5275" t="str">
        <v/>
      </c>
      <c r="C5275" t="str">
        <f t="shared" si="85"/>
        <v/>
      </c>
    </row>
    <row r="5276" spans="2:3">
      <c r="B5276" t="str">
        <v/>
      </c>
      <c r="C5276" t="str">
        <f t="shared" si="85"/>
        <v/>
      </c>
    </row>
    <row r="5277" spans="2:3">
      <c r="B5277" t="str">
        <v/>
      </c>
      <c r="C5277" t="str">
        <f t="shared" si="85"/>
        <v/>
      </c>
    </row>
    <row r="5278" spans="2:3">
      <c r="B5278" t="str">
        <v/>
      </c>
      <c r="C5278" t="str">
        <f t="shared" si="85"/>
        <v/>
      </c>
    </row>
    <row r="5279" spans="2:3">
      <c r="B5279" t="str">
        <v/>
      </c>
      <c r="C5279" t="str">
        <f t="shared" si="85"/>
        <v/>
      </c>
    </row>
    <row r="5280" spans="2:3">
      <c r="B5280" t="str">
        <v/>
      </c>
      <c r="C5280" t="str">
        <f t="shared" si="85"/>
        <v/>
      </c>
    </row>
    <row r="5281" spans="2:3">
      <c r="B5281" t="str">
        <v/>
      </c>
      <c r="C5281" t="str">
        <f t="shared" si="85"/>
        <v/>
      </c>
    </row>
    <row r="5282" spans="2:3">
      <c r="B5282" t="str">
        <v/>
      </c>
      <c r="C5282" t="str">
        <f t="shared" si="85"/>
        <v/>
      </c>
    </row>
    <row r="5283" spans="2:3">
      <c r="B5283" t="str">
        <v/>
      </c>
      <c r="C5283" t="str">
        <f t="shared" si="85"/>
        <v/>
      </c>
    </row>
    <row r="5284" spans="2:3">
      <c r="B5284" t="str">
        <v/>
      </c>
      <c r="C5284" t="str">
        <f t="shared" si="85"/>
        <v/>
      </c>
    </row>
    <row r="5285" spans="2:3">
      <c r="B5285" t="str">
        <v/>
      </c>
      <c r="C5285" t="str">
        <f t="shared" si="85"/>
        <v/>
      </c>
    </row>
    <row r="5286" spans="2:3">
      <c r="B5286" t="str">
        <v/>
      </c>
      <c r="C5286" t="str">
        <f t="shared" si="85"/>
        <v/>
      </c>
    </row>
    <row r="5287" spans="2:3">
      <c r="B5287" t="str">
        <v/>
      </c>
      <c r="C5287" t="str">
        <f t="shared" si="85"/>
        <v/>
      </c>
    </row>
    <row r="5288" spans="2:3">
      <c r="B5288" t="str">
        <v/>
      </c>
      <c r="C5288" t="str">
        <f t="shared" si="85"/>
        <v/>
      </c>
    </row>
    <row r="5289" spans="2:3">
      <c r="B5289" t="str">
        <v/>
      </c>
      <c r="C5289" t="str">
        <f t="shared" si="85"/>
        <v/>
      </c>
    </row>
    <row r="5290" spans="2:3">
      <c r="B5290" t="str">
        <v/>
      </c>
      <c r="C5290" t="str">
        <f t="shared" si="85"/>
        <v/>
      </c>
    </row>
    <row r="5291" spans="2:3">
      <c r="B5291" t="str">
        <v/>
      </c>
      <c r="C5291" t="str">
        <f t="shared" si="85"/>
        <v/>
      </c>
    </row>
    <row r="5292" spans="2:3">
      <c r="B5292" t="str">
        <v/>
      </c>
      <c r="C5292" t="str">
        <f t="shared" si="85"/>
        <v/>
      </c>
    </row>
    <row r="5293" spans="2:3">
      <c r="B5293" t="str">
        <v/>
      </c>
      <c r="C5293" t="str">
        <f t="shared" si="85"/>
        <v/>
      </c>
    </row>
    <row r="5294" spans="2:3">
      <c r="B5294" t="str">
        <v/>
      </c>
      <c r="C5294" t="str">
        <f t="shared" si="85"/>
        <v/>
      </c>
    </row>
    <row r="5295" spans="2:3">
      <c r="B5295" t="str">
        <v/>
      </c>
      <c r="C5295" t="str">
        <f t="shared" si="85"/>
        <v/>
      </c>
    </row>
    <row r="5296" spans="2:3">
      <c r="B5296" t="str">
        <v/>
      </c>
      <c r="C5296" t="str">
        <f t="shared" si="85"/>
        <v/>
      </c>
    </row>
    <row r="5297" spans="2:3">
      <c r="B5297" t="str">
        <v/>
      </c>
      <c r="C5297" t="str">
        <f t="shared" si="85"/>
        <v/>
      </c>
    </row>
    <row r="5298" spans="2:3">
      <c r="B5298" t="str">
        <v/>
      </c>
      <c r="C5298" t="str">
        <f t="shared" si="85"/>
        <v/>
      </c>
    </row>
    <row r="5299" spans="2:3">
      <c r="B5299" t="str">
        <v/>
      </c>
      <c r="C5299" t="str">
        <f t="shared" si="85"/>
        <v/>
      </c>
    </row>
    <row r="5300" spans="2:3">
      <c r="B5300" t="str">
        <v/>
      </c>
      <c r="C5300" t="str">
        <f t="shared" si="85"/>
        <v/>
      </c>
    </row>
    <row r="5301" spans="2:3">
      <c r="B5301" t="str">
        <v/>
      </c>
      <c r="C5301" t="str">
        <f t="shared" si="85"/>
        <v/>
      </c>
    </row>
    <row r="5302" spans="2:3">
      <c r="B5302" t="str">
        <v/>
      </c>
      <c r="C5302" t="str">
        <f t="shared" si="85"/>
        <v/>
      </c>
    </row>
    <row r="5303" spans="2:3">
      <c r="B5303" t="str">
        <v/>
      </c>
      <c r="C5303" t="str">
        <f t="shared" si="85"/>
        <v/>
      </c>
    </row>
    <row r="5304" spans="2:3">
      <c r="B5304" t="str">
        <v/>
      </c>
      <c r="C5304" t="str">
        <f t="shared" si="85"/>
        <v/>
      </c>
    </row>
    <row r="5305" spans="2:3">
      <c r="B5305" t="str">
        <v/>
      </c>
      <c r="C5305" t="str">
        <f t="shared" si="85"/>
        <v/>
      </c>
    </row>
    <row r="5306" spans="2:3">
      <c r="B5306" t="str">
        <v/>
      </c>
      <c r="C5306" t="str">
        <f t="shared" si="85"/>
        <v/>
      </c>
    </row>
    <row r="5307" spans="2:3">
      <c r="B5307" t="str">
        <v/>
      </c>
      <c r="C5307" t="str">
        <f t="shared" si="85"/>
        <v/>
      </c>
    </row>
    <row r="5308" spans="2:3">
      <c r="B5308" t="str">
        <v>STHC-ISGM1-NB1-WS433-BC-04|2|8\MBRTU-STHC</v>
      </c>
      <c r="C5308" t="str">
        <f t="shared" si="85"/>
        <v>STHC-ISGM1-NB1-WS433-BC-04|2|8\MBRTU-STHC</v>
      </c>
    </row>
    <row r="5309" spans="2:3">
      <c r="B5309" t="str">
        <v/>
      </c>
      <c r="C5309" t="str">
        <f t="shared" si="85"/>
        <v/>
      </c>
    </row>
    <row r="5310" spans="2:3">
      <c r="B5310" t="str">
        <v/>
      </c>
      <c r="C5310" t="str">
        <f t="shared" si="85"/>
        <v/>
      </c>
    </row>
    <row r="5311" spans="2:3">
      <c r="B5311" t="str">
        <v/>
      </c>
      <c r="C5311" t="str">
        <f t="shared" si="85"/>
        <v/>
      </c>
    </row>
    <row r="5312" spans="2:3">
      <c r="B5312" t="str">
        <v/>
      </c>
      <c r="C5312" t="str">
        <f t="shared" si="85"/>
        <v/>
      </c>
    </row>
    <row r="5313" spans="2:3">
      <c r="B5313" t="str">
        <v/>
      </c>
      <c r="C5313" t="str">
        <f t="shared" si="85"/>
        <v/>
      </c>
    </row>
    <row r="5314" spans="2:3">
      <c r="B5314" t="str">
        <v/>
      </c>
      <c r="C5314" t="str">
        <f t="shared" si="85"/>
        <v/>
      </c>
    </row>
    <row r="5315" spans="2:3">
      <c r="B5315" t="str">
        <v/>
      </c>
      <c r="C5315" t="str">
        <f t="shared" si="85"/>
        <v/>
      </c>
    </row>
    <row r="5316" spans="2:3">
      <c r="B5316" t="str">
        <v/>
      </c>
      <c r="C5316" t="str">
        <f t="shared" si="85"/>
        <v/>
      </c>
    </row>
    <row r="5317" spans="2:3">
      <c r="B5317" t="str">
        <v/>
      </c>
      <c r="C5317" t="str">
        <f t="shared" ref="C5317:C5380" si="86">IFERROR(B5317,"")</f>
        <v/>
      </c>
    </row>
    <row r="5318" spans="2:3">
      <c r="B5318" t="str">
        <v/>
      </c>
      <c r="C5318" t="str">
        <f t="shared" si="86"/>
        <v/>
      </c>
    </row>
    <row r="5319" spans="2:3">
      <c r="B5319" t="str">
        <v/>
      </c>
      <c r="C5319" t="str">
        <f t="shared" si="86"/>
        <v/>
      </c>
    </row>
    <row r="5320" spans="2:3">
      <c r="B5320" t="str">
        <v/>
      </c>
      <c r="C5320" t="str">
        <f t="shared" si="86"/>
        <v/>
      </c>
    </row>
    <row r="5321" spans="2:3">
      <c r="B5321" t="str">
        <v/>
      </c>
      <c r="C5321" t="str">
        <f t="shared" si="86"/>
        <v/>
      </c>
    </row>
    <row r="5322" spans="2:3">
      <c r="B5322" t="str">
        <v/>
      </c>
      <c r="C5322" t="str">
        <f t="shared" si="86"/>
        <v/>
      </c>
    </row>
    <row r="5323" spans="2:3">
      <c r="B5323" t="str">
        <v/>
      </c>
      <c r="C5323" t="str">
        <f t="shared" si="86"/>
        <v/>
      </c>
    </row>
    <row r="5324" spans="2:3">
      <c r="B5324" t="str">
        <v/>
      </c>
      <c r="C5324" t="str">
        <f t="shared" si="86"/>
        <v/>
      </c>
    </row>
    <row r="5325" spans="2:3">
      <c r="B5325" t="str">
        <v/>
      </c>
      <c r="C5325" t="str">
        <f t="shared" si="86"/>
        <v/>
      </c>
    </row>
    <row r="5326" spans="2:3">
      <c r="B5326" t="str">
        <v/>
      </c>
      <c r="C5326" t="str">
        <f t="shared" si="86"/>
        <v/>
      </c>
    </row>
    <row r="5327" spans="2:3">
      <c r="B5327" t="str">
        <v/>
      </c>
      <c r="C5327" t="str">
        <f t="shared" si="86"/>
        <v/>
      </c>
    </row>
    <row r="5328" spans="2:3">
      <c r="B5328" t="str">
        <v/>
      </c>
      <c r="C5328" t="str">
        <f t="shared" si="86"/>
        <v/>
      </c>
    </row>
    <row r="5329" spans="2:3">
      <c r="B5329" t="str">
        <v/>
      </c>
      <c r="C5329" t="str">
        <f t="shared" si="86"/>
        <v/>
      </c>
    </row>
    <row r="5330" spans="2:3">
      <c r="B5330" t="str">
        <v/>
      </c>
      <c r="C5330" t="str">
        <f t="shared" si="86"/>
        <v/>
      </c>
    </row>
    <row r="5331" spans="2:3">
      <c r="B5331" t="str">
        <v/>
      </c>
      <c r="C5331" t="str">
        <f t="shared" si="86"/>
        <v/>
      </c>
    </row>
    <row r="5332" spans="2:3">
      <c r="B5332" t="str">
        <v/>
      </c>
      <c r="C5332" t="str">
        <f t="shared" si="86"/>
        <v/>
      </c>
    </row>
    <row r="5333" spans="2:3">
      <c r="B5333" t="str">
        <v/>
      </c>
      <c r="C5333" t="str">
        <f t="shared" si="86"/>
        <v/>
      </c>
    </row>
    <row r="5334" spans="2:3">
      <c r="B5334" t="str">
        <v/>
      </c>
      <c r="C5334" t="str">
        <f t="shared" si="86"/>
        <v/>
      </c>
    </row>
    <row r="5335" spans="2:3">
      <c r="B5335" t="str">
        <v/>
      </c>
      <c r="C5335" t="str">
        <f t="shared" si="86"/>
        <v/>
      </c>
    </row>
    <row r="5336" spans="2:3">
      <c r="B5336" t="str">
        <v/>
      </c>
      <c r="C5336" t="str">
        <f t="shared" si="86"/>
        <v/>
      </c>
    </row>
    <row r="5337" spans="2:3">
      <c r="B5337" t="str">
        <v/>
      </c>
      <c r="C5337" t="str">
        <f t="shared" si="86"/>
        <v/>
      </c>
    </row>
    <row r="5338" spans="2:3">
      <c r="B5338" t="str">
        <v/>
      </c>
      <c r="C5338" t="str">
        <f t="shared" si="86"/>
        <v/>
      </c>
    </row>
    <row r="5339" spans="2:3">
      <c r="B5339" t="str">
        <v/>
      </c>
      <c r="C5339" t="str">
        <f t="shared" si="86"/>
        <v/>
      </c>
    </row>
    <row r="5340" spans="2:3">
      <c r="B5340" t="str">
        <v/>
      </c>
      <c r="C5340" t="str">
        <f t="shared" si="86"/>
        <v/>
      </c>
    </row>
    <row r="5341" spans="2:3">
      <c r="B5341" t="str">
        <v/>
      </c>
      <c r="C5341" t="str">
        <f t="shared" si="86"/>
        <v/>
      </c>
    </row>
    <row r="5342" spans="2:3">
      <c r="B5342" t="str">
        <v/>
      </c>
      <c r="C5342" t="str">
        <f t="shared" si="86"/>
        <v/>
      </c>
    </row>
    <row r="5343" spans="2:3">
      <c r="B5343" t="str">
        <v/>
      </c>
      <c r="C5343" t="str">
        <f t="shared" si="86"/>
        <v/>
      </c>
    </row>
    <row r="5344" spans="2:3">
      <c r="B5344" t="str">
        <v/>
      </c>
      <c r="C5344" t="str">
        <f t="shared" si="86"/>
        <v/>
      </c>
    </row>
    <row r="5345" spans="2:3">
      <c r="B5345" t="str">
        <v/>
      </c>
      <c r="C5345" t="str">
        <f t="shared" si="86"/>
        <v/>
      </c>
    </row>
    <row r="5346" spans="2:3">
      <c r="B5346" t="str">
        <v/>
      </c>
      <c r="C5346" t="str">
        <f t="shared" si="86"/>
        <v/>
      </c>
    </row>
    <row r="5347" spans="2:3">
      <c r="B5347" t="str">
        <v/>
      </c>
      <c r="C5347" t="str">
        <f t="shared" si="86"/>
        <v/>
      </c>
    </row>
    <row r="5348" spans="2:3">
      <c r="B5348" t="str">
        <v/>
      </c>
      <c r="C5348" t="str">
        <f t="shared" si="86"/>
        <v/>
      </c>
    </row>
    <row r="5349" spans="2:3">
      <c r="B5349" t="str">
        <v/>
      </c>
      <c r="C5349" t="str">
        <f t="shared" si="86"/>
        <v/>
      </c>
    </row>
    <row r="5350" spans="2:3">
      <c r="B5350" t="str">
        <v/>
      </c>
      <c r="C5350" t="str">
        <f t="shared" si="86"/>
        <v/>
      </c>
    </row>
    <row r="5351" spans="2:3">
      <c r="B5351" t="str">
        <v/>
      </c>
      <c r="C5351" t="str">
        <f t="shared" si="86"/>
        <v/>
      </c>
    </row>
    <row r="5352" spans="2:3">
      <c r="B5352" t="str">
        <v/>
      </c>
      <c r="C5352" t="str">
        <f t="shared" si="86"/>
        <v/>
      </c>
    </row>
    <row r="5353" spans="2:3">
      <c r="B5353" t="str">
        <v/>
      </c>
      <c r="C5353" t="str">
        <f t="shared" si="86"/>
        <v/>
      </c>
    </row>
    <row r="5354" spans="2:3">
      <c r="B5354" t="str">
        <v/>
      </c>
      <c r="C5354" t="str">
        <f t="shared" si="86"/>
        <v/>
      </c>
    </row>
    <row r="5355" spans="2:3">
      <c r="B5355" t="str">
        <v/>
      </c>
      <c r="C5355" t="str">
        <f t="shared" si="86"/>
        <v/>
      </c>
    </row>
    <row r="5356" spans="2:3">
      <c r="B5356" t="str">
        <v/>
      </c>
      <c r="C5356" t="str">
        <f t="shared" si="86"/>
        <v/>
      </c>
    </row>
    <row r="5357" spans="2:3">
      <c r="B5357" t="str">
        <v/>
      </c>
      <c r="C5357" t="str">
        <f t="shared" si="86"/>
        <v/>
      </c>
    </row>
    <row r="5358" spans="2:3">
      <c r="B5358" t="str">
        <v/>
      </c>
      <c r="C5358" t="str">
        <f t="shared" si="86"/>
        <v/>
      </c>
    </row>
    <row r="5359" spans="2:3">
      <c r="B5359" t="str">
        <v/>
      </c>
      <c r="C5359" t="str">
        <f t="shared" si="86"/>
        <v/>
      </c>
    </row>
    <row r="5360" spans="2:3">
      <c r="B5360" t="str">
        <v/>
      </c>
      <c r="C5360" t="str">
        <f t="shared" si="86"/>
        <v/>
      </c>
    </row>
    <row r="5361" spans="2:3">
      <c r="B5361" t="str">
        <v/>
      </c>
      <c r="C5361" t="str">
        <f t="shared" si="86"/>
        <v/>
      </c>
    </row>
    <row r="5362" spans="2:3">
      <c r="B5362" t="str">
        <v/>
      </c>
      <c r="C5362" t="str">
        <f t="shared" si="86"/>
        <v/>
      </c>
    </row>
    <row r="5363" spans="2:3">
      <c r="B5363" t="str">
        <v/>
      </c>
      <c r="C5363" t="str">
        <f t="shared" si="86"/>
        <v/>
      </c>
    </row>
    <row r="5364" spans="2:3">
      <c r="B5364" t="str">
        <v/>
      </c>
      <c r="C5364" t="str">
        <f t="shared" si="86"/>
        <v/>
      </c>
    </row>
    <row r="5365" spans="2:3">
      <c r="B5365" t="str">
        <v/>
      </c>
      <c r="C5365" t="str">
        <f t="shared" si="86"/>
        <v/>
      </c>
    </row>
    <row r="5366" spans="2:3">
      <c r="B5366" t="str">
        <v/>
      </c>
      <c r="C5366" t="str">
        <f t="shared" si="86"/>
        <v/>
      </c>
    </row>
    <row r="5367" spans="2:3">
      <c r="B5367" t="str">
        <v/>
      </c>
      <c r="C5367" t="str">
        <f t="shared" si="86"/>
        <v/>
      </c>
    </row>
    <row r="5368" spans="2:3">
      <c r="B5368" t="str">
        <v/>
      </c>
      <c r="C5368" t="str">
        <f t="shared" si="86"/>
        <v/>
      </c>
    </row>
    <row r="5369" spans="2:3">
      <c r="B5369" t="str">
        <v/>
      </c>
      <c r="C5369" t="str">
        <f t="shared" si="86"/>
        <v/>
      </c>
    </row>
    <row r="5370" spans="2:3">
      <c r="B5370" t="str">
        <v/>
      </c>
      <c r="C5370" t="str">
        <f t="shared" si="86"/>
        <v/>
      </c>
    </row>
    <row r="5371" spans="2:3">
      <c r="B5371" t="str">
        <v/>
      </c>
      <c r="C5371" t="str">
        <f t="shared" si="86"/>
        <v/>
      </c>
    </row>
    <row r="5372" spans="2:3">
      <c r="B5372" t="str">
        <v/>
      </c>
      <c r="C5372" t="str">
        <f t="shared" si="86"/>
        <v/>
      </c>
    </row>
    <row r="5373" spans="2:3">
      <c r="B5373" t="str">
        <v/>
      </c>
      <c r="C5373" t="str">
        <f t="shared" si="86"/>
        <v/>
      </c>
    </row>
    <row r="5374" spans="2:3">
      <c r="B5374" t="str">
        <v/>
      </c>
      <c r="C5374" t="str">
        <f t="shared" si="86"/>
        <v/>
      </c>
    </row>
    <row r="5375" spans="2:3">
      <c r="B5375" t="str">
        <v/>
      </c>
      <c r="C5375" t="str">
        <f t="shared" si="86"/>
        <v/>
      </c>
    </row>
    <row r="5376" spans="2:3">
      <c r="B5376" t="str">
        <v/>
      </c>
      <c r="C5376" t="str">
        <f t="shared" si="86"/>
        <v/>
      </c>
    </row>
    <row r="5377" spans="2:3">
      <c r="B5377" t="str">
        <v/>
      </c>
      <c r="C5377" t="str">
        <f t="shared" si="86"/>
        <v/>
      </c>
    </row>
    <row r="5378" spans="2:3">
      <c r="B5378" t="str">
        <v/>
      </c>
      <c r="C5378" t="str">
        <f t="shared" si="86"/>
        <v/>
      </c>
    </row>
    <row r="5379" spans="2:3">
      <c r="B5379" t="str">
        <v/>
      </c>
      <c r="C5379" t="str">
        <f t="shared" si="86"/>
        <v/>
      </c>
    </row>
    <row r="5380" spans="2:3">
      <c r="B5380" t="str">
        <v/>
      </c>
      <c r="C5380" t="str">
        <f t="shared" si="86"/>
        <v/>
      </c>
    </row>
    <row r="5381" spans="2:3">
      <c r="B5381" t="str">
        <v/>
      </c>
      <c r="C5381" t="str">
        <f t="shared" ref="C5381:C5444" si="87">IFERROR(B5381,"")</f>
        <v/>
      </c>
    </row>
    <row r="5382" spans="2:3">
      <c r="B5382" t="str">
        <v/>
      </c>
      <c r="C5382" t="str">
        <f t="shared" si="87"/>
        <v/>
      </c>
    </row>
    <row r="5383" spans="2:3">
      <c r="B5383" t="str">
        <v/>
      </c>
      <c r="C5383" t="str">
        <f t="shared" si="87"/>
        <v/>
      </c>
    </row>
    <row r="5384" spans="2:3">
      <c r="B5384" t="str">
        <v/>
      </c>
      <c r="C5384" t="str">
        <f t="shared" si="87"/>
        <v/>
      </c>
    </row>
    <row r="5385" spans="2:3">
      <c r="B5385" t="str">
        <v/>
      </c>
      <c r="C5385" t="str">
        <f t="shared" si="87"/>
        <v/>
      </c>
    </row>
    <row r="5386" spans="2:3">
      <c r="B5386" t="str">
        <v/>
      </c>
      <c r="C5386" t="str">
        <f t="shared" si="87"/>
        <v/>
      </c>
    </row>
    <row r="5387" spans="2:3">
      <c r="B5387" t="str">
        <v/>
      </c>
      <c r="C5387" t="str">
        <f t="shared" si="87"/>
        <v/>
      </c>
    </row>
    <row r="5388" spans="2:3">
      <c r="B5388" t="str">
        <v/>
      </c>
      <c r="C5388" t="str">
        <f t="shared" si="87"/>
        <v/>
      </c>
    </row>
    <row r="5389" spans="2:3">
      <c r="B5389" t="str">
        <v/>
      </c>
      <c r="C5389" t="str">
        <f t="shared" si="87"/>
        <v/>
      </c>
    </row>
    <row r="5390" spans="2:3">
      <c r="B5390" t="str">
        <v/>
      </c>
      <c r="C5390" t="str">
        <f t="shared" si="87"/>
        <v/>
      </c>
    </row>
    <row r="5391" spans="2:3">
      <c r="B5391" t="str">
        <v/>
      </c>
      <c r="C5391" t="str">
        <f t="shared" si="87"/>
        <v/>
      </c>
    </row>
    <row r="5392" spans="2:3">
      <c r="B5392" t="str">
        <v/>
      </c>
      <c r="C5392" t="str">
        <f t="shared" si="87"/>
        <v/>
      </c>
    </row>
    <row r="5393" spans="2:3">
      <c r="B5393" t="str">
        <v/>
      </c>
      <c r="C5393" t="str">
        <f t="shared" si="87"/>
        <v/>
      </c>
    </row>
    <row r="5394" spans="2:3">
      <c r="B5394" t="str">
        <v/>
      </c>
      <c r="C5394" t="str">
        <f t="shared" si="87"/>
        <v/>
      </c>
    </row>
    <row r="5395" spans="2:3">
      <c r="B5395" t="str">
        <v/>
      </c>
      <c r="C5395" t="str">
        <f t="shared" si="87"/>
        <v/>
      </c>
    </row>
    <row r="5396" spans="2:3">
      <c r="B5396" t="str">
        <v/>
      </c>
      <c r="C5396" t="str">
        <f t="shared" si="87"/>
        <v/>
      </c>
    </row>
    <row r="5397" spans="2:3">
      <c r="B5397" t="str">
        <v/>
      </c>
      <c r="C5397" t="str">
        <f t="shared" si="87"/>
        <v/>
      </c>
    </row>
    <row r="5398" spans="2:3">
      <c r="B5398" t="str">
        <v/>
      </c>
      <c r="C5398" t="str">
        <f t="shared" si="87"/>
        <v/>
      </c>
    </row>
    <row r="5399" spans="2:3">
      <c r="B5399" t="str">
        <v/>
      </c>
      <c r="C5399" t="str">
        <f t="shared" si="87"/>
        <v/>
      </c>
    </row>
    <row r="5400" spans="2:3">
      <c r="B5400" t="str">
        <v/>
      </c>
      <c r="C5400" t="str">
        <f t="shared" si="87"/>
        <v/>
      </c>
    </row>
    <row r="5401" spans="2:3">
      <c r="B5401" t="str">
        <v/>
      </c>
      <c r="C5401" t="str">
        <f t="shared" si="87"/>
        <v/>
      </c>
    </row>
    <row r="5402" spans="2:3">
      <c r="B5402" t="str">
        <v/>
      </c>
      <c r="C5402" t="str">
        <f t="shared" si="87"/>
        <v/>
      </c>
    </row>
    <row r="5403" spans="2:3">
      <c r="B5403" t="str">
        <v/>
      </c>
      <c r="C5403" t="str">
        <f t="shared" si="87"/>
        <v/>
      </c>
    </row>
    <row r="5404" spans="2:3">
      <c r="B5404" t="str">
        <v/>
      </c>
      <c r="C5404" t="str">
        <f t="shared" si="87"/>
        <v/>
      </c>
    </row>
    <row r="5405" spans="2:3">
      <c r="B5405" t="str">
        <v/>
      </c>
      <c r="C5405" t="str">
        <f t="shared" si="87"/>
        <v/>
      </c>
    </row>
    <row r="5406" spans="2:3">
      <c r="B5406" t="str">
        <v/>
      </c>
      <c r="C5406" t="str">
        <f t="shared" si="87"/>
        <v/>
      </c>
    </row>
    <row r="5407" spans="2:3">
      <c r="B5407" t="str">
        <v/>
      </c>
      <c r="C5407" t="str">
        <f t="shared" si="87"/>
        <v/>
      </c>
    </row>
    <row r="5408" spans="2:3">
      <c r="B5408" t="str">
        <v/>
      </c>
      <c r="C5408" t="str">
        <f t="shared" si="87"/>
        <v/>
      </c>
    </row>
    <row r="5409" spans="2:3">
      <c r="B5409" t="str">
        <v/>
      </c>
      <c r="C5409" t="str">
        <f t="shared" si="87"/>
        <v/>
      </c>
    </row>
    <row r="5410" spans="2:3">
      <c r="B5410" t="str">
        <v/>
      </c>
      <c r="C5410" t="str">
        <f t="shared" si="87"/>
        <v/>
      </c>
    </row>
    <row r="5411" spans="2:3">
      <c r="B5411" t="str">
        <v/>
      </c>
      <c r="C5411" t="str">
        <f t="shared" si="87"/>
        <v/>
      </c>
    </row>
    <row r="5412" spans="2:3">
      <c r="B5412" t="str">
        <v/>
      </c>
      <c r="C5412" t="str">
        <f t="shared" si="87"/>
        <v/>
      </c>
    </row>
    <row r="5413" spans="2:3">
      <c r="B5413" t="str">
        <v/>
      </c>
      <c r="C5413" t="str">
        <f t="shared" si="87"/>
        <v/>
      </c>
    </row>
    <row r="5414" spans="2:3">
      <c r="B5414" t="str">
        <v/>
      </c>
      <c r="C5414" t="str">
        <f t="shared" si="87"/>
        <v/>
      </c>
    </row>
    <row r="5415" spans="2:3">
      <c r="B5415" t="str">
        <v/>
      </c>
      <c r="C5415" t="str">
        <f t="shared" si="87"/>
        <v/>
      </c>
    </row>
    <row r="5416" spans="2:3">
      <c r="B5416" t="str">
        <v/>
      </c>
      <c r="C5416" t="str">
        <f t="shared" si="87"/>
        <v/>
      </c>
    </row>
    <row r="5417" spans="2:3">
      <c r="B5417" t="str">
        <v/>
      </c>
      <c r="C5417" t="str">
        <f t="shared" si="87"/>
        <v/>
      </c>
    </row>
    <row r="5418" spans="2:3">
      <c r="B5418" t="str">
        <v/>
      </c>
      <c r="C5418" t="str">
        <f t="shared" si="87"/>
        <v/>
      </c>
    </row>
    <row r="5419" spans="2:3">
      <c r="B5419" t="str">
        <v/>
      </c>
      <c r="C5419" t="str">
        <f t="shared" si="87"/>
        <v/>
      </c>
    </row>
    <row r="5420" spans="2:3">
      <c r="B5420" t="str">
        <v/>
      </c>
      <c r="C5420" t="str">
        <f t="shared" si="87"/>
        <v/>
      </c>
    </row>
    <row r="5421" spans="2:3">
      <c r="B5421" t="str">
        <v/>
      </c>
      <c r="C5421" t="str">
        <f t="shared" si="87"/>
        <v/>
      </c>
    </row>
    <row r="5422" spans="2:3">
      <c r="B5422" t="str">
        <v/>
      </c>
      <c r="C5422" t="str">
        <f t="shared" si="87"/>
        <v/>
      </c>
    </row>
    <row r="5423" spans="2:3">
      <c r="B5423" t="str">
        <v/>
      </c>
      <c r="C5423" t="str">
        <f t="shared" si="87"/>
        <v/>
      </c>
    </row>
    <row r="5424" spans="2:3">
      <c r="B5424" t="str">
        <v/>
      </c>
      <c r="C5424" t="str">
        <f t="shared" si="87"/>
        <v/>
      </c>
    </row>
    <row r="5425" spans="2:3">
      <c r="B5425" t="str">
        <v/>
      </c>
      <c r="C5425" t="str">
        <f t="shared" si="87"/>
        <v/>
      </c>
    </row>
    <row r="5426" spans="2:3">
      <c r="B5426" t="str">
        <v/>
      </c>
      <c r="C5426" t="str">
        <f t="shared" si="87"/>
        <v/>
      </c>
    </row>
    <row r="5427" spans="2:3">
      <c r="B5427" t="str">
        <v/>
      </c>
      <c r="C5427" t="str">
        <f t="shared" si="87"/>
        <v/>
      </c>
    </row>
    <row r="5428" spans="2:3">
      <c r="B5428" t="str">
        <v/>
      </c>
      <c r="C5428" t="str">
        <f t="shared" si="87"/>
        <v/>
      </c>
    </row>
    <row r="5429" spans="2:3">
      <c r="B5429" t="str">
        <v/>
      </c>
      <c r="C5429" t="str">
        <f t="shared" si="87"/>
        <v/>
      </c>
    </row>
    <row r="5430" spans="2:3">
      <c r="B5430" t="str">
        <v/>
      </c>
      <c r="C5430" t="str">
        <f t="shared" si="87"/>
        <v/>
      </c>
    </row>
    <row r="5431" spans="2:3">
      <c r="B5431" t="str">
        <v/>
      </c>
      <c r="C5431" t="str">
        <f t="shared" si="87"/>
        <v/>
      </c>
    </row>
    <row r="5432" spans="2:3">
      <c r="B5432" t="str">
        <v/>
      </c>
      <c r="C5432" t="str">
        <f t="shared" si="87"/>
        <v/>
      </c>
    </row>
    <row r="5433" spans="2:3">
      <c r="B5433" t="str">
        <v/>
      </c>
      <c r="C5433" t="str">
        <f t="shared" si="87"/>
        <v/>
      </c>
    </row>
    <row r="5434" spans="2:3">
      <c r="B5434" t="str">
        <v/>
      </c>
      <c r="C5434" t="str">
        <f t="shared" si="87"/>
        <v/>
      </c>
    </row>
    <row r="5435" spans="2:3">
      <c r="B5435" t="str">
        <v/>
      </c>
      <c r="C5435" t="str">
        <f t="shared" si="87"/>
        <v/>
      </c>
    </row>
    <row r="5436" spans="2:3">
      <c r="B5436" t="str">
        <v/>
      </c>
      <c r="C5436" t="str">
        <f t="shared" si="87"/>
        <v/>
      </c>
    </row>
    <row r="5437" spans="2:3">
      <c r="B5437" t="str">
        <v/>
      </c>
      <c r="C5437" t="str">
        <f t="shared" si="87"/>
        <v/>
      </c>
    </row>
    <row r="5438" spans="2:3">
      <c r="B5438" t="str">
        <v/>
      </c>
      <c r="C5438" t="str">
        <f t="shared" si="87"/>
        <v/>
      </c>
    </row>
    <row r="5439" spans="2:3">
      <c r="B5439" t="str">
        <v/>
      </c>
      <c r="C5439" t="str">
        <f t="shared" si="87"/>
        <v/>
      </c>
    </row>
    <row r="5440" spans="2:3">
      <c r="B5440" t="str">
        <v/>
      </c>
      <c r="C5440" t="str">
        <f t="shared" si="87"/>
        <v/>
      </c>
    </row>
    <row r="5441" spans="2:3">
      <c r="B5441" t="str">
        <v/>
      </c>
      <c r="C5441" t="str">
        <f t="shared" si="87"/>
        <v/>
      </c>
    </row>
    <row r="5442" spans="2:3">
      <c r="B5442" t="str">
        <v/>
      </c>
      <c r="C5442" t="str">
        <f t="shared" si="87"/>
        <v/>
      </c>
    </row>
    <row r="5443" spans="2:3">
      <c r="B5443" t="str">
        <v/>
      </c>
      <c r="C5443" t="str">
        <f t="shared" si="87"/>
        <v/>
      </c>
    </row>
    <row r="5444" spans="2:3">
      <c r="B5444" t="str">
        <v/>
      </c>
      <c r="C5444" t="str">
        <f t="shared" si="87"/>
        <v/>
      </c>
    </row>
    <row r="5445" spans="2:3">
      <c r="B5445" t="str">
        <v/>
      </c>
      <c r="C5445" t="str">
        <f t="shared" ref="C5445:C5508" si="88">IFERROR(B5445,"")</f>
        <v/>
      </c>
    </row>
    <row r="5446" spans="2:3">
      <c r="B5446" t="str">
        <v/>
      </c>
      <c r="C5446" t="str">
        <f t="shared" si="88"/>
        <v/>
      </c>
    </row>
    <row r="5447" spans="2:3">
      <c r="B5447" t="str">
        <v/>
      </c>
      <c r="C5447" t="str">
        <f t="shared" si="88"/>
        <v/>
      </c>
    </row>
    <row r="5448" spans="2:3">
      <c r="B5448" t="str">
        <v/>
      </c>
      <c r="C5448" t="str">
        <f t="shared" si="88"/>
        <v/>
      </c>
    </row>
    <row r="5449" spans="2:3">
      <c r="B5449" t="str">
        <v/>
      </c>
      <c r="C5449" t="str">
        <f t="shared" si="88"/>
        <v/>
      </c>
    </row>
    <row r="5450" spans="2:3">
      <c r="B5450" t="str">
        <v/>
      </c>
      <c r="C5450" t="str">
        <f t="shared" si="88"/>
        <v/>
      </c>
    </row>
    <row r="5451" spans="2:3">
      <c r="B5451" t="str">
        <v/>
      </c>
      <c r="C5451" t="str">
        <f t="shared" si="88"/>
        <v/>
      </c>
    </row>
    <row r="5452" spans="2:3">
      <c r="B5452" t="str">
        <v/>
      </c>
      <c r="C5452" t="str">
        <f t="shared" si="88"/>
        <v/>
      </c>
    </row>
    <row r="5453" spans="2:3">
      <c r="B5453" t="str">
        <v/>
      </c>
      <c r="C5453" t="str">
        <f t="shared" si="88"/>
        <v/>
      </c>
    </row>
    <row r="5454" spans="2:3">
      <c r="B5454" t="str">
        <v/>
      </c>
      <c r="C5454" t="str">
        <f t="shared" si="88"/>
        <v/>
      </c>
    </row>
    <row r="5455" spans="2:3">
      <c r="B5455" t="str">
        <v/>
      </c>
      <c r="C5455" t="str">
        <f t="shared" si="88"/>
        <v/>
      </c>
    </row>
    <row r="5456" spans="2:3">
      <c r="B5456" t="str">
        <v/>
      </c>
      <c r="C5456" t="str">
        <f t="shared" si="88"/>
        <v/>
      </c>
    </row>
    <row r="5457" spans="2:3">
      <c r="B5457" t="str">
        <v/>
      </c>
      <c r="C5457" t="str">
        <f t="shared" si="88"/>
        <v/>
      </c>
    </row>
    <row r="5458" spans="2:3">
      <c r="B5458" t="str">
        <v/>
      </c>
      <c r="C5458" t="str">
        <f t="shared" si="88"/>
        <v/>
      </c>
    </row>
    <row r="5459" spans="2:3">
      <c r="B5459" t="str">
        <v/>
      </c>
      <c r="C5459" t="str">
        <f t="shared" si="88"/>
        <v/>
      </c>
    </row>
    <row r="5460" spans="2:3">
      <c r="B5460" t="str">
        <v/>
      </c>
      <c r="C5460" t="str">
        <f t="shared" si="88"/>
        <v/>
      </c>
    </row>
    <row r="5461" spans="2:3">
      <c r="B5461" t="str">
        <v/>
      </c>
      <c r="C5461" t="str">
        <f t="shared" si="88"/>
        <v/>
      </c>
    </row>
    <row r="5462" spans="2:3">
      <c r="B5462" t="str">
        <v/>
      </c>
      <c r="C5462" t="str">
        <f t="shared" si="88"/>
        <v/>
      </c>
    </row>
    <row r="5463" spans="2:3">
      <c r="B5463" t="str">
        <v/>
      </c>
      <c r="C5463" t="str">
        <f t="shared" si="88"/>
        <v/>
      </c>
    </row>
    <row r="5464" spans="2:3">
      <c r="B5464" t="str">
        <v/>
      </c>
      <c r="C5464" t="str">
        <f t="shared" si="88"/>
        <v/>
      </c>
    </row>
    <row r="5465" spans="2:3">
      <c r="B5465" t="str">
        <v/>
      </c>
      <c r="C5465" t="str">
        <f t="shared" si="88"/>
        <v/>
      </c>
    </row>
    <row r="5466" spans="2:3">
      <c r="B5466" t="str">
        <v/>
      </c>
      <c r="C5466" t="str">
        <f t="shared" si="88"/>
        <v/>
      </c>
    </row>
    <row r="5467" spans="2:3">
      <c r="B5467" t="str">
        <v/>
      </c>
      <c r="C5467" t="str">
        <f t="shared" si="88"/>
        <v/>
      </c>
    </row>
    <row r="5468" spans="2:3">
      <c r="B5468" t="str">
        <v/>
      </c>
      <c r="C5468" t="str">
        <f t="shared" si="88"/>
        <v/>
      </c>
    </row>
    <row r="5469" spans="2:3">
      <c r="B5469" t="str">
        <v/>
      </c>
      <c r="C5469" t="str">
        <f t="shared" si="88"/>
        <v/>
      </c>
    </row>
    <row r="5470" spans="2:3">
      <c r="B5470" t="str">
        <v/>
      </c>
      <c r="C5470" t="str">
        <f t="shared" si="88"/>
        <v/>
      </c>
    </row>
    <row r="5471" spans="2:3">
      <c r="B5471" t="str">
        <v/>
      </c>
      <c r="C5471" t="str">
        <f t="shared" si="88"/>
        <v/>
      </c>
    </row>
    <row r="5472" spans="2:3">
      <c r="B5472" t="str">
        <v/>
      </c>
      <c r="C5472" t="str">
        <f t="shared" si="88"/>
        <v/>
      </c>
    </row>
    <row r="5473" spans="2:3">
      <c r="B5473" t="str">
        <v/>
      </c>
      <c r="C5473" t="str">
        <f t="shared" si="88"/>
        <v/>
      </c>
    </row>
    <row r="5474" spans="2:3">
      <c r="B5474" t="str">
        <v/>
      </c>
      <c r="C5474" t="str">
        <f t="shared" si="88"/>
        <v/>
      </c>
    </row>
    <row r="5475" spans="2:3">
      <c r="B5475" t="str">
        <v/>
      </c>
      <c r="C5475" t="str">
        <f t="shared" si="88"/>
        <v/>
      </c>
    </row>
    <row r="5476" spans="2:3">
      <c r="B5476" t="str">
        <v/>
      </c>
      <c r="C5476" t="str">
        <f t="shared" si="88"/>
        <v/>
      </c>
    </row>
    <row r="5477" spans="2:3">
      <c r="B5477" t="str">
        <v/>
      </c>
      <c r="C5477" t="str">
        <f t="shared" si="88"/>
        <v/>
      </c>
    </row>
    <row r="5478" spans="2:3">
      <c r="B5478" t="str">
        <v/>
      </c>
      <c r="C5478" t="str">
        <f t="shared" si="88"/>
        <v/>
      </c>
    </row>
    <row r="5479" spans="2:3">
      <c r="B5479" t="str">
        <v/>
      </c>
      <c r="C5479" t="str">
        <f t="shared" si="88"/>
        <v/>
      </c>
    </row>
    <row r="5480" spans="2:3">
      <c r="B5480" t="str">
        <v/>
      </c>
      <c r="C5480" t="str">
        <f t="shared" si="88"/>
        <v/>
      </c>
    </row>
    <row r="5481" spans="2:3">
      <c r="B5481" t="str">
        <v/>
      </c>
      <c r="C5481" t="str">
        <f t="shared" si="88"/>
        <v/>
      </c>
    </row>
    <row r="5482" spans="2:3">
      <c r="B5482" t="str">
        <v/>
      </c>
      <c r="C5482" t="str">
        <f t="shared" si="88"/>
        <v/>
      </c>
    </row>
    <row r="5483" spans="2:3">
      <c r="B5483" t="str">
        <v/>
      </c>
      <c r="C5483" t="str">
        <f t="shared" si="88"/>
        <v/>
      </c>
    </row>
    <row r="5484" spans="2:3">
      <c r="B5484" t="str">
        <v/>
      </c>
      <c r="C5484" t="str">
        <f t="shared" si="88"/>
        <v/>
      </c>
    </row>
    <row r="5485" spans="2:3">
      <c r="B5485" t="str">
        <v/>
      </c>
      <c r="C5485" t="str">
        <f t="shared" si="88"/>
        <v/>
      </c>
    </row>
    <row r="5486" spans="2:3">
      <c r="B5486" t="str">
        <v/>
      </c>
      <c r="C5486" t="str">
        <f t="shared" si="88"/>
        <v/>
      </c>
    </row>
    <row r="5487" spans="2:3">
      <c r="B5487" t="str">
        <v/>
      </c>
      <c r="C5487" t="str">
        <f t="shared" si="88"/>
        <v/>
      </c>
    </row>
    <row r="5488" spans="2:3">
      <c r="B5488" t="str">
        <v/>
      </c>
      <c r="C5488" t="str">
        <f t="shared" si="88"/>
        <v/>
      </c>
    </row>
    <row r="5489" spans="2:3">
      <c r="B5489" t="str">
        <v/>
      </c>
      <c r="C5489" t="str">
        <f t="shared" si="88"/>
        <v/>
      </c>
    </row>
    <row r="5490" spans="2:3">
      <c r="B5490" t="str">
        <v/>
      </c>
      <c r="C5490" t="str">
        <f t="shared" si="88"/>
        <v/>
      </c>
    </row>
    <row r="5491" spans="2:3">
      <c r="B5491" t="str">
        <v/>
      </c>
      <c r="C5491" t="str">
        <f t="shared" si="88"/>
        <v/>
      </c>
    </row>
    <row r="5492" spans="2:3">
      <c r="B5492" t="str">
        <v/>
      </c>
      <c r="C5492" t="str">
        <f t="shared" si="88"/>
        <v/>
      </c>
    </row>
    <row r="5493" spans="2:3">
      <c r="B5493" t="str">
        <v/>
      </c>
      <c r="C5493" t="str">
        <f t="shared" si="88"/>
        <v/>
      </c>
    </row>
    <row r="5494" spans="2:3">
      <c r="B5494" t="str">
        <v/>
      </c>
      <c r="C5494" t="str">
        <f t="shared" si="88"/>
        <v/>
      </c>
    </row>
    <row r="5495" spans="2:3">
      <c r="B5495" t="str">
        <v/>
      </c>
      <c r="C5495" t="str">
        <f t="shared" si="88"/>
        <v/>
      </c>
    </row>
    <row r="5496" spans="2:3">
      <c r="B5496" t="str">
        <v/>
      </c>
      <c r="C5496" t="str">
        <f t="shared" si="88"/>
        <v/>
      </c>
    </row>
    <row r="5497" spans="2:3">
      <c r="B5497" t="str">
        <v/>
      </c>
      <c r="C5497" t="str">
        <f t="shared" si="88"/>
        <v/>
      </c>
    </row>
    <row r="5498" spans="2:3">
      <c r="B5498" t="str">
        <v/>
      </c>
      <c r="C5498" t="str">
        <f t="shared" si="88"/>
        <v/>
      </c>
    </row>
    <row r="5499" spans="2:3">
      <c r="B5499" t="str">
        <v/>
      </c>
      <c r="C5499" t="str">
        <f t="shared" si="88"/>
        <v/>
      </c>
    </row>
    <row r="5500" spans="2:3">
      <c r="B5500" t="str">
        <v/>
      </c>
      <c r="C5500" t="str">
        <f t="shared" si="88"/>
        <v/>
      </c>
    </row>
    <row r="5501" spans="2:3">
      <c r="B5501" t="str">
        <v/>
      </c>
      <c r="C5501" t="str">
        <f t="shared" si="88"/>
        <v/>
      </c>
    </row>
    <row r="5502" spans="2:3">
      <c r="B5502" t="str">
        <v/>
      </c>
      <c r="C5502" t="str">
        <f t="shared" si="88"/>
        <v/>
      </c>
    </row>
    <row r="5503" spans="2:3">
      <c r="B5503" t="str">
        <v/>
      </c>
      <c r="C5503" t="str">
        <f t="shared" si="88"/>
        <v/>
      </c>
    </row>
    <row r="5504" spans="2:3">
      <c r="B5504" t="str">
        <v/>
      </c>
      <c r="C5504" t="str">
        <f t="shared" si="88"/>
        <v/>
      </c>
    </row>
    <row r="5505" spans="2:3">
      <c r="B5505" t="str">
        <v/>
      </c>
      <c r="C5505" t="str">
        <f t="shared" si="88"/>
        <v/>
      </c>
    </row>
    <row r="5506" spans="2:3">
      <c r="B5506" t="str">
        <v/>
      </c>
      <c r="C5506" t="str">
        <f t="shared" si="88"/>
        <v/>
      </c>
    </row>
    <row r="5507" spans="2:3">
      <c r="B5507" t="str">
        <v/>
      </c>
      <c r="C5507" t="str">
        <f t="shared" si="88"/>
        <v/>
      </c>
    </row>
    <row r="5508" spans="2:3">
      <c r="B5508" t="str">
        <v/>
      </c>
      <c r="C5508" t="str">
        <f t="shared" si="88"/>
        <v/>
      </c>
    </row>
    <row r="5509" spans="2:3">
      <c r="B5509" t="str">
        <v/>
      </c>
      <c r="C5509" t="str">
        <f t="shared" ref="C5509:C5572" si="89">IFERROR(B5509,"")</f>
        <v/>
      </c>
    </row>
    <row r="5510" spans="2:3">
      <c r="B5510" t="str">
        <v/>
      </c>
      <c r="C5510" t="str">
        <f t="shared" si="89"/>
        <v/>
      </c>
    </row>
    <row r="5511" spans="2:3">
      <c r="B5511" t="str">
        <v/>
      </c>
      <c r="C5511" t="str">
        <f t="shared" si="89"/>
        <v/>
      </c>
    </row>
    <row r="5512" spans="2:3">
      <c r="B5512" t="str">
        <v/>
      </c>
      <c r="C5512" t="str">
        <f t="shared" si="89"/>
        <v/>
      </c>
    </row>
    <row r="5513" spans="2:3">
      <c r="B5513" t="str">
        <v/>
      </c>
      <c r="C5513" t="str">
        <f t="shared" si="89"/>
        <v/>
      </c>
    </row>
    <row r="5514" spans="2:3">
      <c r="B5514" t="str">
        <v/>
      </c>
      <c r="C5514" t="str">
        <f t="shared" si="89"/>
        <v/>
      </c>
    </row>
    <row r="5515" spans="2:3">
      <c r="B5515" t="str">
        <v/>
      </c>
      <c r="C5515" t="str">
        <f t="shared" si="89"/>
        <v/>
      </c>
    </row>
    <row r="5516" spans="2:3">
      <c r="B5516" t="str">
        <v/>
      </c>
      <c r="C5516" t="str">
        <f t="shared" si="89"/>
        <v/>
      </c>
    </row>
    <row r="5517" spans="2:3">
      <c r="B5517" t="str">
        <v/>
      </c>
      <c r="C5517" t="str">
        <f t="shared" si="89"/>
        <v/>
      </c>
    </row>
    <row r="5518" spans="2:3">
      <c r="B5518" t="str">
        <v/>
      </c>
      <c r="C5518" t="str">
        <f t="shared" si="89"/>
        <v/>
      </c>
    </row>
    <row r="5519" spans="2:3">
      <c r="B5519" t="str">
        <v/>
      </c>
      <c r="C5519" t="str">
        <f t="shared" si="89"/>
        <v/>
      </c>
    </row>
    <row r="5520" spans="2:3">
      <c r="B5520" t="str">
        <v/>
      </c>
      <c r="C5520" t="str">
        <f t="shared" si="89"/>
        <v/>
      </c>
    </row>
    <row r="5521" spans="2:3">
      <c r="B5521" t="str">
        <v/>
      </c>
      <c r="C5521" t="str">
        <f t="shared" si="89"/>
        <v/>
      </c>
    </row>
    <row r="5522" spans="2:3">
      <c r="B5522" t="str">
        <v/>
      </c>
      <c r="C5522" t="str">
        <f t="shared" si="89"/>
        <v/>
      </c>
    </row>
    <row r="5523" spans="2:3">
      <c r="B5523" t="str">
        <v/>
      </c>
      <c r="C5523" t="str">
        <f t="shared" si="89"/>
        <v/>
      </c>
    </row>
    <row r="5524" spans="2:3">
      <c r="B5524" t="str">
        <v/>
      </c>
      <c r="C5524" t="str">
        <f t="shared" si="89"/>
        <v/>
      </c>
    </row>
    <row r="5525" spans="2:3">
      <c r="B5525" t="str">
        <v/>
      </c>
      <c r="C5525" t="str">
        <f t="shared" si="89"/>
        <v/>
      </c>
    </row>
    <row r="5526" spans="2:3">
      <c r="B5526" t="str">
        <v/>
      </c>
      <c r="C5526" t="str">
        <f t="shared" si="89"/>
        <v/>
      </c>
    </row>
    <row r="5527" spans="2:3">
      <c r="B5527" t="str">
        <v/>
      </c>
      <c r="C5527" t="str">
        <f t="shared" si="89"/>
        <v/>
      </c>
    </row>
    <row r="5528" spans="2:3">
      <c r="B5528" t="str">
        <v/>
      </c>
      <c r="C5528" t="str">
        <f t="shared" si="89"/>
        <v/>
      </c>
    </row>
    <row r="5529" spans="2:3">
      <c r="B5529" t="str">
        <v/>
      </c>
      <c r="C5529" t="str">
        <f t="shared" si="89"/>
        <v/>
      </c>
    </row>
    <row r="5530" spans="2:3">
      <c r="B5530" t="str">
        <v/>
      </c>
      <c r="C5530" t="str">
        <f t="shared" si="89"/>
        <v/>
      </c>
    </row>
    <row r="5531" spans="2:3">
      <c r="B5531" t="str">
        <v/>
      </c>
      <c r="C5531" t="str">
        <f t="shared" si="89"/>
        <v/>
      </c>
    </row>
    <row r="5532" spans="2:3">
      <c r="B5532" t="str">
        <v/>
      </c>
      <c r="C5532" t="str">
        <f t="shared" si="89"/>
        <v/>
      </c>
    </row>
    <row r="5533" spans="2:3">
      <c r="B5533" t="str">
        <v/>
      </c>
      <c r="C5533" t="str">
        <f t="shared" si="89"/>
        <v/>
      </c>
    </row>
    <row r="5534" spans="2:3">
      <c r="B5534" t="str">
        <v/>
      </c>
      <c r="C5534" t="str">
        <f t="shared" si="89"/>
        <v/>
      </c>
    </row>
    <row r="5535" spans="2:3">
      <c r="B5535" t="str">
        <v/>
      </c>
      <c r="C5535" t="str">
        <f t="shared" si="89"/>
        <v/>
      </c>
    </row>
    <row r="5536" spans="2:3">
      <c r="B5536" t="str">
        <v/>
      </c>
      <c r="C5536" t="str">
        <f t="shared" si="89"/>
        <v/>
      </c>
    </row>
    <row r="5537" spans="2:3">
      <c r="B5537" t="str">
        <v/>
      </c>
      <c r="C5537" t="str">
        <f t="shared" si="89"/>
        <v/>
      </c>
    </row>
    <row r="5538" spans="2:3">
      <c r="B5538" t="str">
        <v/>
      </c>
      <c r="C5538" t="str">
        <f t="shared" si="89"/>
        <v/>
      </c>
    </row>
    <row r="5539" spans="2:3">
      <c r="B5539" t="str">
        <v/>
      </c>
      <c r="C5539" t="str">
        <f t="shared" si="89"/>
        <v/>
      </c>
    </row>
    <row r="5540" spans="2:3">
      <c r="B5540" t="str">
        <v/>
      </c>
      <c r="C5540" t="str">
        <f t="shared" si="89"/>
        <v/>
      </c>
    </row>
    <row r="5541" spans="2:3">
      <c r="B5541" t="str">
        <v/>
      </c>
      <c r="C5541" t="str">
        <f t="shared" si="89"/>
        <v/>
      </c>
    </row>
    <row r="5542" spans="2:3">
      <c r="B5542" t="str">
        <v/>
      </c>
      <c r="C5542" t="str">
        <f t="shared" si="89"/>
        <v/>
      </c>
    </row>
    <row r="5543" spans="2:3">
      <c r="B5543" t="str">
        <v/>
      </c>
      <c r="C5543" t="str">
        <f t="shared" si="89"/>
        <v/>
      </c>
    </row>
    <row r="5544" spans="2:3">
      <c r="B5544" t="str">
        <v/>
      </c>
      <c r="C5544" t="str">
        <f t="shared" si="89"/>
        <v/>
      </c>
    </row>
    <row r="5545" spans="2:3">
      <c r="B5545" t="str">
        <v/>
      </c>
      <c r="C5545" t="str">
        <f t="shared" si="89"/>
        <v/>
      </c>
    </row>
    <row r="5546" spans="2:3">
      <c r="B5546" t="str">
        <v/>
      </c>
      <c r="C5546" t="str">
        <f t="shared" si="89"/>
        <v/>
      </c>
    </row>
    <row r="5547" spans="2:3">
      <c r="B5547" t="str">
        <v/>
      </c>
      <c r="C5547" t="str">
        <f t="shared" si="89"/>
        <v/>
      </c>
    </row>
    <row r="5548" spans="2:3">
      <c r="B5548" t="str">
        <v/>
      </c>
      <c r="C5548" t="str">
        <f t="shared" si="89"/>
        <v/>
      </c>
    </row>
    <row r="5549" spans="2:3">
      <c r="B5549" t="str">
        <v/>
      </c>
      <c r="C5549" t="str">
        <f t="shared" si="89"/>
        <v/>
      </c>
    </row>
    <row r="5550" spans="2:3">
      <c r="B5550" t="str">
        <v/>
      </c>
      <c r="C5550" t="str">
        <f t="shared" si="89"/>
        <v/>
      </c>
    </row>
    <row r="5551" spans="2:3">
      <c r="B5551" t="str">
        <v/>
      </c>
      <c r="C5551" t="str">
        <f t="shared" si="89"/>
        <v/>
      </c>
    </row>
    <row r="5552" spans="2:3">
      <c r="B5552" t="str">
        <v/>
      </c>
      <c r="C5552" t="str">
        <f t="shared" si="89"/>
        <v/>
      </c>
    </row>
    <row r="5553" spans="2:3">
      <c r="B5553" t="str">
        <v/>
      </c>
      <c r="C5553" t="str">
        <f t="shared" si="89"/>
        <v/>
      </c>
    </row>
    <row r="5554" spans="2:3">
      <c r="B5554" t="str">
        <v/>
      </c>
      <c r="C5554" t="str">
        <f t="shared" si="89"/>
        <v/>
      </c>
    </row>
    <row r="5555" spans="2:3">
      <c r="B5555" t="str">
        <v/>
      </c>
      <c r="C5555" t="str">
        <f t="shared" si="89"/>
        <v/>
      </c>
    </row>
    <row r="5556" spans="2:3">
      <c r="B5556" t="str">
        <v/>
      </c>
      <c r="C5556" t="str">
        <f t="shared" si="89"/>
        <v/>
      </c>
    </row>
    <row r="5557" spans="2:3">
      <c r="B5557" t="str">
        <v/>
      </c>
      <c r="C5557" t="str">
        <f t="shared" si="89"/>
        <v/>
      </c>
    </row>
    <row r="5558" spans="2:3">
      <c r="B5558" t="str">
        <v/>
      </c>
      <c r="C5558" t="str">
        <f t="shared" si="89"/>
        <v/>
      </c>
    </row>
    <row r="5559" spans="2:3">
      <c r="B5559" t="str">
        <v/>
      </c>
      <c r="C5559" t="str">
        <f t="shared" si="89"/>
        <v/>
      </c>
    </row>
    <row r="5560" spans="2:3">
      <c r="B5560" t="str">
        <v/>
      </c>
      <c r="C5560" t="str">
        <f t="shared" si="89"/>
        <v/>
      </c>
    </row>
    <row r="5561" spans="2:3">
      <c r="B5561" t="str">
        <v/>
      </c>
      <c r="C5561" t="str">
        <f t="shared" si="89"/>
        <v/>
      </c>
    </row>
    <row r="5562" spans="2:3">
      <c r="B5562" t="str">
        <v/>
      </c>
      <c r="C5562" t="str">
        <f t="shared" si="89"/>
        <v/>
      </c>
    </row>
    <row r="5563" spans="2:3">
      <c r="B5563" t="str">
        <v/>
      </c>
      <c r="C5563" t="str">
        <f t="shared" si="89"/>
        <v/>
      </c>
    </row>
    <row r="5564" spans="2:3">
      <c r="B5564" t="str">
        <v/>
      </c>
      <c r="C5564" t="str">
        <f t="shared" si="89"/>
        <v/>
      </c>
    </row>
    <row r="5565" spans="2:3">
      <c r="B5565" t="str">
        <v/>
      </c>
      <c r="C5565" t="str">
        <f t="shared" si="89"/>
        <v/>
      </c>
    </row>
    <row r="5566" spans="2:3">
      <c r="B5566" t="str">
        <v/>
      </c>
      <c r="C5566" t="str">
        <f t="shared" si="89"/>
        <v/>
      </c>
    </row>
    <row r="5567" spans="2:3">
      <c r="B5567" t="str">
        <v/>
      </c>
      <c r="C5567" t="str">
        <f t="shared" si="89"/>
        <v/>
      </c>
    </row>
    <row r="5568" spans="2:3">
      <c r="B5568" t="str">
        <v/>
      </c>
      <c r="C5568" t="str">
        <f t="shared" si="89"/>
        <v/>
      </c>
    </row>
    <row r="5569" spans="2:3">
      <c r="B5569" t="str">
        <v/>
      </c>
      <c r="C5569" t="str">
        <f t="shared" si="89"/>
        <v/>
      </c>
    </row>
    <row r="5570" spans="2:3">
      <c r="B5570" t="str">
        <v/>
      </c>
      <c r="C5570" t="str">
        <f t="shared" si="89"/>
        <v/>
      </c>
    </row>
    <row r="5571" spans="2:3">
      <c r="B5571" t="str">
        <v/>
      </c>
      <c r="C5571" t="str">
        <f t="shared" si="89"/>
        <v/>
      </c>
    </row>
    <row r="5572" spans="2:3">
      <c r="B5572" t="str">
        <v/>
      </c>
      <c r="C5572" t="str">
        <f t="shared" si="89"/>
        <v/>
      </c>
    </row>
    <row r="5573" spans="2:3">
      <c r="B5573" t="str">
        <v/>
      </c>
      <c r="C5573" t="str">
        <f t="shared" ref="C5573:C5636" si="90">IFERROR(B5573,"")</f>
        <v/>
      </c>
    </row>
    <row r="5574" spans="2:3">
      <c r="B5574" t="str">
        <v/>
      </c>
      <c r="C5574" t="str">
        <f t="shared" si="90"/>
        <v/>
      </c>
    </row>
    <row r="5575" spans="2:3">
      <c r="B5575" t="str">
        <v/>
      </c>
      <c r="C5575" t="str">
        <f t="shared" si="90"/>
        <v/>
      </c>
    </row>
    <row r="5576" spans="2:3">
      <c r="B5576" t="str">
        <v/>
      </c>
      <c r="C5576" t="str">
        <f t="shared" si="90"/>
        <v/>
      </c>
    </row>
    <row r="5577" spans="2:3">
      <c r="B5577" t="str">
        <v/>
      </c>
      <c r="C5577" t="str">
        <f t="shared" si="90"/>
        <v/>
      </c>
    </row>
    <row r="5578" spans="2:3">
      <c r="B5578" t="str">
        <v/>
      </c>
      <c r="C5578" t="str">
        <f t="shared" si="90"/>
        <v/>
      </c>
    </row>
    <row r="5579" spans="2:3">
      <c r="B5579" t="str">
        <v/>
      </c>
      <c r="C5579" t="str">
        <f t="shared" si="90"/>
        <v/>
      </c>
    </row>
    <row r="5580" spans="2:3">
      <c r="B5580" t="str">
        <v/>
      </c>
      <c r="C5580" t="str">
        <f t="shared" si="90"/>
        <v/>
      </c>
    </row>
    <row r="5581" spans="2:3">
      <c r="B5581" t="str">
        <v/>
      </c>
      <c r="C5581" t="str">
        <f t="shared" si="90"/>
        <v/>
      </c>
    </row>
    <row r="5582" spans="2:3">
      <c r="B5582" t="str">
        <v/>
      </c>
      <c r="C5582" t="str">
        <f t="shared" si="90"/>
        <v/>
      </c>
    </row>
    <row r="5583" spans="2:3">
      <c r="B5583" t="str">
        <v/>
      </c>
      <c r="C5583" t="str">
        <f t="shared" si="90"/>
        <v/>
      </c>
    </row>
    <row r="5584" spans="2:3">
      <c r="B5584" t="str">
        <v/>
      </c>
      <c r="C5584" t="str">
        <f t="shared" si="90"/>
        <v/>
      </c>
    </row>
    <row r="5585" spans="2:3">
      <c r="B5585" t="str">
        <v/>
      </c>
      <c r="C5585" t="str">
        <f t="shared" si="90"/>
        <v/>
      </c>
    </row>
    <row r="5586" spans="2:3">
      <c r="B5586" t="str">
        <v/>
      </c>
      <c r="C5586" t="str">
        <f t="shared" si="90"/>
        <v/>
      </c>
    </row>
    <row r="5587" spans="2:3">
      <c r="B5587" t="str">
        <v/>
      </c>
      <c r="C5587" t="str">
        <f t="shared" si="90"/>
        <v/>
      </c>
    </row>
    <row r="5588" spans="2:3">
      <c r="B5588" t="str">
        <v>WSLRWEX-G4-H2-LEL|2|8\WSLRW-G4</v>
      </c>
      <c r="C5588" t="str">
        <f t="shared" si="90"/>
        <v>WSLRWEX-G4-H2-LEL|2|8\WSLRW-G4</v>
      </c>
    </row>
    <row r="5589" spans="2:3">
      <c r="B5589" t="str">
        <v/>
      </c>
      <c r="C5589" t="str">
        <f t="shared" si="90"/>
        <v/>
      </c>
    </row>
    <row r="5590" spans="2:3">
      <c r="B5590" t="str">
        <v/>
      </c>
      <c r="C5590" t="str">
        <f t="shared" si="90"/>
        <v/>
      </c>
    </row>
    <row r="5591" spans="2:3">
      <c r="B5591" t="str">
        <v/>
      </c>
      <c r="C5591" t="str">
        <f t="shared" si="90"/>
        <v/>
      </c>
    </row>
    <row r="5592" spans="2:3">
      <c r="B5592" t="str">
        <v/>
      </c>
      <c r="C5592" t="str">
        <f t="shared" si="90"/>
        <v/>
      </c>
    </row>
    <row r="5593" spans="2:3">
      <c r="B5593" t="str">
        <v/>
      </c>
      <c r="C5593" t="str">
        <f t="shared" si="90"/>
        <v/>
      </c>
    </row>
    <row r="5594" spans="2:3">
      <c r="B5594" t="str">
        <v/>
      </c>
      <c r="C5594" t="str">
        <f t="shared" si="90"/>
        <v/>
      </c>
    </row>
    <row r="5595" spans="2:3">
      <c r="B5595" t="str">
        <v/>
      </c>
      <c r="C5595" t="str">
        <f t="shared" si="90"/>
        <v/>
      </c>
    </row>
    <row r="5596" spans="2:3">
      <c r="B5596" t="str">
        <v/>
      </c>
      <c r="C5596" t="str">
        <f t="shared" si="90"/>
        <v/>
      </c>
    </row>
    <row r="5597" spans="2:3">
      <c r="B5597" t="str">
        <v/>
      </c>
      <c r="C5597" t="str">
        <f t="shared" si="90"/>
        <v/>
      </c>
    </row>
    <row r="5598" spans="2:3">
      <c r="B5598" t="str">
        <v/>
      </c>
      <c r="C5598" t="str">
        <f t="shared" si="90"/>
        <v/>
      </c>
    </row>
    <row r="5599" spans="2:3">
      <c r="B5599" t="str">
        <v/>
      </c>
      <c r="C5599" t="str">
        <f t="shared" si="90"/>
        <v/>
      </c>
    </row>
    <row r="5600" spans="2:3">
      <c r="B5600" t="str">
        <v/>
      </c>
      <c r="C5600" t="str">
        <f t="shared" si="90"/>
        <v/>
      </c>
    </row>
    <row r="5601" spans="2:3">
      <c r="B5601" t="str">
        <v/>
      </c>
      <c r="C5601" t="str">
        <f t="shared" si="90"/>
        <v/>
      </c>
    </row>
    <row r="5602" spans="2:3">
      <c r="B5602" t="str">
        <v/>
      </c>
      <c r="C5602" t="str">
        <f t="shared" si="90"/>
        <v/>
      </c>
    </row>
    <row r="5603" spans="2:3">
      <c r="B5603" t="str">
        <v/>
      </c>
      <c r="C5603" t="str">
        <f t="shared" si="90"/>
        <v/>
      </c>
    </row>
    <row r="5604" spans="2:3">
      <c r="B5604" t="str">
        <v/>
      </c>
      <c r="C5604" t="str">
        <f t="shared" si="90"/>
        <v/>
      </c>
    </row>
    <row r="5605" spans="2:3">
      <c r="B5605" t="str">
        <v/>
      </c>
      <c r="C5605" t="str">
        <f t="shared" si="90"/>
        <v/>
      </c>
    </row>
    <row r="5606" spans="2:3">
      <c r="B5606" t="str">
        <v/>
      </c>
      <c r="C5606" t="str">
        <f t="shared" si="90"/>
        <v/>
      </c>
    </row>
    <row r="5607" spans="2:3">
      <c r="B5607" t="str">
        <v/>
      </c>
      <c r="C5607" t="str">
        <f t="shared" si="90"/>
        <v/>
      </c>
    </row>
    <row r="5608" spans="2:3">
      <c r="B5608" t="str">
        <v/>
      </c>
      <c r="C5608" t="str">
        <f t="shared" si="90"/>
        <v/>
      </c>
    </row>
    <row r="5609" spans="2:3">
      <c r="B5609" t="str">
        <v/>
      </c>
      <c r="C5609" t="str">
        <f t="shared" si="90"/>
        <v/>
      </c>
    </row>
    <row r="5610" spans="2:3">
      <c r="B5610" t="str">
        <v/>
      </c>
      <c r="C5610" t="str">
        <f t="shared" si="90"/>
        <v/>
      </c>
    </row>
    <row r="5611" spans="2:3">
      <c r="B5611" t="str">
        <v/>
      </c>
      <c r="C5611" t="str">
        <f t="shared" si="90"/>
        <v/>
      </c>
    </row>
    <row r="5612" spans="2:3">
      <c r="B5612" t="str">
        <v/>
      </c>
      <c r="C5612" t="str">
        <f t="shared" si="90"/>
        <v/>
      </c>
    </row>
    <row r="5613" spans="2:3">
      <c r="B5613" t="str">
        <v/>
      </c>
      <c r="C5613" t="str">
        <f t="shared" si="90"/>
        <v/>
      </c>
    </row>
    <row r="5614" spans="2:3">
      <c r="B5614" t="str">
        <v/>
      </c>
      <c r="C5614" t="str">
        <f t="shared" si="90"/>
        <v/>
      </c>
    </row>
    <row r="5615" spans="2:3">
      <c r="B5615" t="str">
        <v/>
      </c>
      <c r="C5615" t="str">
        <f t="shared" si="90"/>
        <v/>
      </c>
    </row>
    <row r="5616" spans="2:3">
      <c r="B5616" t="str">
        <v/>
      </c>
      <c r="C5616" t="str">
        <f t="shared" si="90"/>
        <v/>
      </c>
    </row>
    <row r="5617" spans="2:3">
      <c r="B5617" t="str">
        <v/>
      </c>
      <c r="C5617" t="str">
        <f t="shared" si="90"/>
        <v/>
      </c>
    </row>
    <row r="5618" spans="2:3">
      <c r="B5618" t="str">
        <v/>
      </c>
      <c r="C5618" t="str">
        <f t="shared" si="90"/>
        <v/>
      </c>
    </row>
    <row r="5619" spans="2:3">
      <c r="B5619" t="str">
        <v/>
      </c>
      <c r="C5619" t="str">
        <f t="shared" si="90"/>
        <v/>
      </c>
    </row>
    <row r="5620" spans="2:3">
      <c r="B5620" t="str">
        <v/>
      </c>
      <c r="C5620" t="str">
        <f t="shared" si="90"/>
        <v/>
      </c>
    </row>
    <row r="5621" spans="2:3">
      <c r="B5621" t="str">
        <v/>
      </c>
      <c r="C5621" t="str">
        <f t="shared" si="90"/>
        <v/>
      </c>
    </row>
    <row r="5622" spans="2:3">
      <c r="B5622" t="str">
        <v/>
      </c>
      <c r="C5622" t="str">
        <f t="shared" si="90"/>
        <v/>
      </c>
    </row>
    <row r="5623" spans="2:3">
      <c r="B5623" t="str">
        <v/>
      </c>
      <c r="C5623" t="str">
        <f t="shared" si="90"/>
        <v/>
      </c>
    </row>
    <row r="5624" spans="2:3">
      <c r="B5624" t="str">
        <v/>
      </c>
      <c r="C5624" t="str">
        <f t="shared" si="90"/>
        <v/>
      </c>
    </row>
    <row r="5625" spans="2:3">
      <c r="B5625" t="str">
        <v/>
      </c>
      <c r="C5625" t="str">
        <f t="shared" si="90"/>
        <v/>
      </c>
    </row>
    <row r="5626" spans="2:3">
      <c r="B5626" t="str">
        <v/>
      </c>
      <c r="C5626" t="str">
        <f t="shared" si="90"/>
        <v/>
      </c>
    </row>
    <row r="5627" spans="2:3">
      <c r="B5627" t="str">
        <v/>
      </c>
      <c r="C5627" t="str">
        <f t="shared" si="90"/>
        <v/>
      </c>
    </row>
    <row r="5628" spans="2:3">
      <c r="B5628" t="str">
        <v/>
      </c>
      <c r="C5628" t="str">
        <f t="shared" si="90"/>
        <v/>
      </c>
    </row>
    <row r="5629" spans="2:3">
      <c r="B5629" t="str">
        <v/>
      </c>
      <c r="C5629" t="str">
        <f t="shared" si="90"/>
        <v/>
      </c>
    </row>
    <row r="5630" spans="2:3">
      <c r="B5630" t="str">
        <v/>
      </c>
      <c r="C5630" t="str">
        <f t="shared" si="90"/>
        <v/>
      </c>
    </row>
    <row r="5631" spans="2:3">
      <c r="B5631" t="str">
        <v/>
      </c>
      <c r="C5631" t="str">
        <f t="shared" si="90"/>
        <v/>
      </c>
    </row>
    <row r="5632" spans="2:3">
      <c r="B5632" t="str">
        <v/>
      </c>
      <c r="C5632" t="str">
        <f t="shared" si="90"/>
        <v/>
      </c>
    </row>
    <row r="5633" spans="2:3">
      <c r="B5633" t="str">
        <v/>
      </c>
      <c r="C5633" t="str">
        <f t="shared" si="90"/>
        <v/>
      </c>
    </row>
    <row r="5634" spans="2:3">
      <c r="B5634" t="str">
        <v/>
      </c>
      <c r="C5634" t="str">
        <f t="shared" si="90"/>
        <v/>
      </c>
    </row>
    <row r="5635" spans="2:3">
      <c r="B5635" t="str">
        <v/>
      </c>
      <c r="C5635" t="str">
        <f t="shared" si="90"/>
        <v/>
      </c>
    </row>
    <row r="5636" spans="2:3">
      <c r="B5636" t="str">
        <v/>
      </c>
      <c r="C5636" t="str">
        <f t="shared" si="90"/>
        <v/>
      </c>
    </row>
    <row r="5637" spans="2:3">
      <c r="B5637" t="str">
        <v/>
      </c>
      <c r="C5637" t="str">
        <f t="shared" ref="C5637:C5700" si="91">IFERROR(B5637,"")</f>
        <v/>
      </c>
    </row>
    <row r="5638" spans="2:3">
      <c r="B5638" t="str">
        <v/>
      </c>
      <c r="C5638" t="str">
        <f t="shared" si="91"/>
        <v/>
      </c>
    </row>
    <row r="5639" spans="2:3">
      <c r="B5639" t="str">
        <v/>
      </c>
      <c r="C5639" t="str">
        <f t="shared" si="91"/>
        <v/>
      </c>
    </row>
    <row r="5640" spans="2:3">
      <c r="B5640" t="str">
        <v/>
      </c>
      <c r="C5640" t="str">
        <f t="shared" si="91"/>
        <v/>
      </c>
    </row>
    <row r="5641" spans="2:3">
      <c r="B5641" t="str">
        <v/>
      </c>
      <c r="C5641" t="str">
        <f t="shared" si="91"/>
        <v/>
      </c>
    </row>
    <row r="5642" spans="2:3">
      <c r="B5642" t="str">
        <v/>
      </c>
      <c r="C5642" t="str">
        <f t="shared" si="91"/>
        <v/>
      </c>
    </row>
    <row r="5643" spans="2:3">
      <c r="B5643" t="str">
        <v/>
      </c>
      <c r="C5643" t="str">
        <f t="shared" si="91"/>
        <v/>
      </c>
    </row>
    <row r="5644" spans="2:3">
      <c r="B5644" t="str">
        <v/>
      </c>
      <c r="C5644" t="str">
        <f t="shared" si="91"/>
        <v/>
      </c>
    </row>
    <row r="5645" spans="2:3">
      <c r="B5645" t="str">
        <v/>
      </c>
      <c r="C5645" t="str">
        <f t="shared" si="91"/>
        <v/>
      </c>
    </row>
    <row r="5646" spans="2:3">
      <c r="B5646" t="str">
        <v/>
      </c>
      <c r="C5646" t="str">
        <f t="shared" si="91"/>
        <v/>
      </c>
    </row>
    <row r="5647" spans="2:3">
      <c r="B5647" t="str">
        <v/>
      </c>
      <c r="C5647" t="str">
        <f t="shared" si="91"/>
        <v/>
      </c>
    </row>
    <row r="5648" spans="2:3">
      <c r="B5648" t="str">
        <v/>
      </c>
      <c r="C5648" t="str">
        <f t="shared" si="91"/>
        <v/>
      </c>
    </row>
    <row r="5649" spans="2:3">
      <c r="B5649" t="str">
        <v/>
      </c>
      <c r="C5649" t="str">
        <f t="shared" si="91"/>
        <v/>
      </c>
    </row>
    <row r="5650" spans="2:3">
      <c r="B5650" t="str">
        <v/>
      </c>
      <c r="C5650" t="str">
        <f t="shared" si="91"/>
        <v/>
      </c>
    </row>
    <row r="5651" spans="2:3">
      <c r="B5651" t="str">
        <v/>
      </c>
      <c r="C5651" t="str">
        <f t="shared" si="91"/>
        <v/>
      </c>
    </row>
    <row r="5652" spans="2:3">
      <c r="B5652" t="str">
        <v/>
      </c>
      <c r="C5652" t="str">
        <f t="shared" si="91"/>
        <v/>
      </c>
    </row>
    <row r="5653" spans="2:3">
      <c r="B5653" t="str">
        <v/>
      </c>
      <c r="C5653" t="str">
        <f t="shared" si="91"/>
        <v/>
      </c>
    </row>
    <row r="5654" spans="2:3">
      <c r="B5654" t="str">
        <v/>
      </c>
      <c r="C5654" t="str">
        <f t="shared" si="91"/>
        <v/>
      </c>
    </row>
    <row r="5655" spans="2:3">
      <c r="B5655" t="str">
        <v/>
      </c>
      <c r="C5655" t="str">
        <f t="shared" si="91"/>
        <v/>
      </c>
    </row>
    <row r="5656" spans="2:3">
      <c r="B5656" t="str">
        <v/>
      </c>
      <c r="C5656" t="str">
        <f t="shared" si="91"/>
        <v/>
      </c>
    </row>
    <row r="5657" spans="2:3">
      <c r="B5657" t="str">
        <v/>
      </c>
      <c r="C5657" t="str">
        <f t="shared" si="91"/>
        <v/>
      </c>
    </row>
    <row r="5658" spans="2:3">
      <c r="B5658" t="str">
        <v/>
      </c>
      <c r="C5658" t="str">
        <f t="shared" si="91"/>
        <v/>
      </c>
    </row>
    <row r="5659" spans="2:3">
      <c r="B5659" t="str">
        <v/>
      </c>
      <c r="C5659" t="str">
        <f t="shared" si="91"/>
        <v/>
      </c>
    </row>
    <row r="5660" spans="2:3">
      <c r="B5660" t="str">
        <v/>
      </c>
      <c r="C5660" t="str">
        <f t="shared" si="91"/>
        <v/>
      </c>
    </row>
    <row r="5661" spans="2:3">
      <c r="B5661" t="str">
        <v/>
      </c>
      <c r="C5661" t="str">
        <f t="shared" si="91"/>
        <v/>
      </c>
    </row>
    <row r="5662" spans="2:3">
      <c r="B5662" t="str">
        <v/>
      </c>
      <c r="C5662" t="str">
        <f t="shared" si="91"/>
        <v/>
      </c>
    </row>
    <row r="5663" spans="2:3">
      <c r="B5663" t="str">
        <v/>
      </c>
      <c r="C5663" t="str">
        <f t="shared" si="91"/>
        <v/>
      </c>
    </row>
    <row r="5664" spans="2:3">
      <c r="B5664" t="str">
        <v/>
      </c>
      <c r="C5664" t="str">
        <f t="shared" si="91"/>
        <v/>
      </c>
    </row>
    <row r="5665" spans="2:3">
      <c r="B5665" t="str">
        <v/>
      </c>
      <c r="C5665" t="str">
        <f t="shared" si="91"/>
        <v/>
      </c>
    </row>
    <row r="5666" spans="2:3">
      <c r="B5666" t="str">
        <v/>
      </c>
      <c r="C5666" t="str">
        <f t="shared" si="91"/>
        <v/>
      </c>
    </row>
    <row r="5667" spans="2:3">
      <c r="B5667" t="str">
        <v/>
      </c>
      <c r="C5667" t="str">
        <f t="shared" si="91"/>
        <v/>
      </c>
    </row>
    <row r="5668" spans="2:3">
      <c r="B5668" t="str">
        <v/>
      </c>
      <c r="C5668" t="str">
        <f t="shared" si="91"/>
        <v/>
      </c>
    </row>
    <row r="5669" spans="2:3">
      <c r="B5669" t="str">
        <v/>
      </c>
      <c r="C5669" t="str">
        <f t="shared" si="91"/>
        <v/>
      </c>
    </row>
    <row r="5670" spans="2:3">
      <c r="B5670" t="str">
        <v/>
      </c>
      <c r="C5670" t="str">
        <f t="shared" si="91"/>
        <v/>
      </c>
    </row>
    <row r="5671" spans="2:3">
      <c r="B5671" t="str">
        <v/>
      </c>
      <c r="C5671" t="str">
        <f t="shared" si="91"/>
        <v/>
      </c>
    </row>
    <row r="5672" spans="2:3">
      <c r="B5672" t="str">
        <v/>
      </c>
      <c r="C5672" t="str">
        <f t="shared" si="91"/>
        <v/>
      </c>
    </row>
    <row r="5673" spans="2:3">
      <c r="B5673" t="str">
        <v/>
      </c>
      <c r="C5673" t="str">
        <f t="shared" si="91"/>
        <v/>
      </c>
    </row>
    <row r="5674" spans="2:3">
      <c r="B5674" t="str">
        <v/>
      </c>
      <c r="C5674" t="str">
        <f t="shared" si="91"/>
        <v/>
      </c>
    </row>
    <row r="5675" spans="2:3">
      <c r="B5675" t="str">
        <v/>
      </c>
      <c r="C5675" t="str">
        <f t="shared" si="91"/>
        <v/>
      </c>
    </row>
    <row r="5676" spans="2:3">
      <c r="B5676" t="str">
        <v/>
      </c>
      <c r="C5676" t="str">
        <f t="shared" si="91"/>
        <v/>
      </c>
    </row>
    <row r="5677" spans="2:3">
      <c r="B5677" t="str">
        <v/>
      </c>
      <c r="C5677" t="str">
        <f t="shared" si="91"/>
        <v/>
      </c>
    </row>
    <row r="5678" spans="2:3">
      <c r="B5678" t="str">
        <v/>
      </c>
      <c r="C5678" t="str">
        <f t="shared" si="91"/>
        <v/>
      </c>
    </row>
    <row r="5679" spans="2:3">
      <c r="B5679" t="str">
        <v/>
      </c>
      <c r="C5679" t="str">
        <f t="shared" si="91"/>
        <v/>
      </c>
    </row>
    <row r="5680" spans="2:3">
      <c r="B5680" t="str">
        <v/>
      </c>
      <c r="C5680" t="str">
        <f t="shared" si="91"/>
        <v/>
      </c>
    </row>
    <row r="5681" spans="2:3">
      <c r="B5681" t="str">
        <v/>
      </c>
      <c r="C5681" t="str">
        <f t="shared" si="91"/>
        <v/>
      </c>
    </row>
    <row r="5682" spans="2:3">
      <c r="B5682" t="str">
        <v/>
      </c>
      <c r="C5682" t="str">
        <f t="shared" si="91"/>
        <v/>
      </c>
    </row>
    <row r="5683" spans="2:3">
      <c r="B5683" t="str">
        <v/>
      </c>
      <c r="C5683" t="str">
        <f t="shared" si="91"/>
        <v/>
      </c>
    </row>
    <row r="5684" spans="2:3">
      <c r="B5684" t="str">
        <v/>
      </c>
      <c r="C5684" t="str">
        <f t="shared" si="91"/>
        <v/>
      </c>
    </row>
    <row r="5685" spans="2:3">
      <c r="B5685" t="str">
        <v/>
      </c>
      <c r="C5685" t="str">
        <f t="shared" si="91"/>
        <v/>
      </c>
    </row>
    <row r="5686" spans="2:3">
      <c r="B5686" t="str">
        <v/>
      </c>
      <c r="C5686" t="str">
        <f t="shared" si="91"/>
        <v/>
      </c>
    </row>
    <row r="5687" spans="2:3">
      <c r="B5687" t="str">
        <v/>
      </c>
      <c r="C5687" t="str">
        <f t="shared" si="91"/>
        <v/>
      </c>
    </row>
    <row r="5688" spans="2:3">
      <c r="B5688" t="str">
        <v/>
      </c>
      <c r="C5688" t="str">
        <f t="shared" si="91"/>
        <v/>
      </c>
    </row>
    <row r="5689" spans="2:3">
      <c r="B5689" t="str">
        <v/>
      </c>
      <c r="C5689" t="str">
        <f t="shared" si="91"/>
        <v/>
      </c>
    </row>
    <row r="5690" spans="2:3">
      <c r="B5690" t="str">
        <v/>
      </c>
      <c r="C5690" t="str">
        <f t="shared" si="91"/>
        <v/>
      </c>
    </row>
    <row r="5691" spans="2:3">
      <c r="B5691" t="str">
        <v/>
      </c>
      <c r="C5691" t="str">
        <f t="shared" si="91"/>
        <v/>
      </c>
    </row>
    <row r="5692" spans="2:3">
      <c r="B5692" t="str">
        <v/>
      </c>
      <c r="C5692" t="str">
        <f t="shared" si="91"/>
        <v/>
      </c>
    </row>
    <row r="5693" spans="2:3">
      <c r="B5693" t="str">
        <v/>
      </c>
      <c r="C5693" t="str">
        <f t="shared" si="91"/>
        <v/>
      </c>
    </row>
    <row r="5694" spans="2:3">
      <c r="B5694" t="str">
        <v/>
      </c>
      <c r="C5694" t="str">
        <f t="shared" si="91"/>
        <v/>
      </c>
    </row>
    <row r="5695" spans="2:3">
      <c r="B5695" t="str">
        <v/>
      </c>
      <c r="C5695" t="str">
        <f t="shared" si="91"/>
        <v/>
      </c>
    </row>
    <row r="5696" spans="2:3">
      <c r="B5696" t="str">
        <v/>
      </c>
      <c r="C5696" t="str">
        <f t="shared" si="91"/>
        <v/>
      </c>
    </row>
    <row r="5697" spans="2:3">
      <c r="B5697" t="str">
        <v/>
      </c>
      <c r="C5697" t="str">
        <f t="shared" si="91"/>
        <v/>
      </c>
    </row>
    <row r="5698" spans="2:3">
      <c r="B5698" t="str">
        <v/>
      </c>
      <c r="C5698" t="str">
        <f t="shared" si="91"/>
        <v/>
      </c>
    </row>
    <row r="5699" spans="2:3">
      <c r="B5699" t="str">
        <v/>
      </c>
      <c r="C5699" t="str">
        <f t="shared" si="91"/>
        <v/>
      </c>
    </row>
    <row r="5700" spans="2:3">
      <c r="B5700" t="str">
        <v/>
      </c>
      <c r="C5700" t="str">
        <f t="shared" si="91"/>
        <v/>
      </c>
    </row>
    <row r="5701" spans="2:3">
      <c r="B5701" t="str">
        <v/>
      </c>
      <c r="C5701" t="str">
        <f t="shared" ref="C5701:C5764" si="92">IFERROR(B5701,"")</f>
        <v/>
      </c>
    </row>
    <row r="5702" spans="2:3">
      <c r="B5702" t="str">
        <v/>
      </c>
      <c r="C5702" t="str">
        <f t="shared" si="92"/>
        <v/>
      </c>
    </row>
    <row r="5703" spans="2:3">
      <c r="B5703" t="str">
        <v/>
      </c>
      <c r="C5703" t="str">
        <f t="shared" si="92"/>
        <v/>
      </c>
    </row>
    <row r="5704" spans="2:3">
      <c r="B5704" t="str">
        <v/>
      </c>
      <c r="C5704" t="str">
        <f t="shared" si="92"/>
        <v/>
      </c>
    </row>
    <row r="5705" spans="2:3">
      <c r="B5705" t="str">
        <v/>
      </c>
      <c r="C5705" t="str">
        <f t="shared" si="92"/>
        <v/>
      </c>
    </row>
    <row r="5706" spans="2:3">
      <c r="B5706" t="str">
        <v/>
      </c>
      <c r="C5706" t="str">
        <f t="shared" si="92"/>
        <v/>
      </c>
    </row>
    <row r="5707" spans="2:3">
      <c r="B5707" t="str">
        <v/>
      </c>
      <c r="C5707" t="str">
        <f t="shared" si="92"/>
        <v/>
      </c>
    </row>
    <row r="5708" spans="2:3">
      <c r="B5708" t="str">
        <v/>
      </c>
      <c r="C5708" t="str">
        <f t="shared" si="92"/>
        <v/>
      </c>
    </row>
    <row r="5709" spans="2:3">
      <c r="B5709" t="str">
        <v/>
      </c>
      <c r="C5709" t="str">
        <f t="shared" si="92"/>
        <v/>
      </c>
    </row>
    <row r="5710" spans="2:3">
      <c r="B5710" t="str">
        <v/>
      </c>
      <c r="C5710" t="str">
        <f t="shared" si="92"/>
        <v/>
      </c>
    </row>
    <row r="5711" spans="2:3">
      <c r="B5711" t="str">
        <v/>
      </c>
      <c r="C5711" t="str">
        <f t="shared" si="92"/>
        <v/>
      </c>
    </row>
    <row r="5712" spans="2:3">
      <c r="B5712" t="str">
        <v/>
      </c>
      <c r="C5712" t="str">
        <f t="shared" si="92"/>
        <v/>
      </c>
    </row>
    <row r="5713" spans="2:3">
      <c r="B5713" t="str">
        <v/>
      </c>
      <c r="C5713" t="str">
        <f t="shared" si="92"/>
        <v/>
      </c>
    </row>
    <row r="5714" spans="2:3">
      <c r="B5714" t="str">
        <v/>
      </c>
      <c r="C5714" t="str">
        <f t="shared" si="92"/>
        <v/>
      </c>
    </row>
    <row r="5715" spans="2:3">
      <c r="B5715" t="str">
        <v/>
      </c>
      <c r="C5715" t="str">
        <f t="shared" si="92"/>
        <v/>
      </c>
    </row>
    <row r="5716" spans="2:3">
      <c r="B5716" t="str">
        <v/>
      </c>
      <c r="C5716" t="str">
        <f t="shared" si="92"/>
        <v/>
      </c>
    </row>
    <row r="5717" spans="2:3">
      <c r="B5717" t="str">
        <v/>
      </c>
      <c r="C5717" t="str">
        <f t="shared" si="92"/>
        <v/>
      </c>
    </row>
    <row r="5718" spans="2:3">
      <c r="B5718" t="str">
        <v/>
      </c>
      <c r="C5718" t="str">
        <f t="shared" si="92"/>
        <v/>
      </c>
    </row>
    <row r="5719" spans="2:3">
      <c r="B5719" t="str">
        <v/>
      </c>
      <c r="C5719" t="str">
        <f t="shared" si="92"/>
        <v/>
      </c>
    </row>
    <row r="5720" spans="2:3">
      <c r="B5720" t="str">
        <v/>
      </c>
      <c r="C5720" t="str">
        <f t="shared" si="92"/>
        <v/>
      </c>
    </row>
    <row r="5721" spans="2:3">
      <c r="B5721" t="str">
        <v/>
      </c>
      <c r="C5721" t="str">
        <f t="shared" si="92"/>
        <v/>
      </c>
    </row>
    <row r="5722" spans="2:3">
      <c r="B5722" t="str">
        <v/>
      </c>
      <c r="C5722" t="str">
        <f t="shared" si="92"/>
        <v/>
      </c>
    </row>
    <row r="5723" spans="2:3">
      <c r="B5723" t="str">
        <v/>
      </c>
      <c r="C5723" t="str">
        <f t="shared" si="92"/>
        <v/>
      </c>
    </row>
    <row r="5724" spans="2:3">
      <c r="B5724" t="str">
        <v/>
      </c>
      <c r="C5724" t="str">
        <f t="shared" si="92"/>
        <v/>
      </c>
    </row>
    <row r="5725" spans="2:3">
      <c r="B5725" t="str">
        <v/>
      </c>
      <c r="C5725" t="str">
        <f t="shared" si="92"/>
        <v/>
      </c>
    </row>
    <row r="5726" spans="2:3">
      <c r="B5726" t="str">
        <v/>
      </c>
      <c r="C5726" t="str">
        <f t="shared" si="92"/>
        <v/>
      </c>
    </row>
    <row r="5727" spans="2:3">
      <c r="B5727" t="str">
        <v/>
      </c>
      <c r="C5727" t="str">
        <f t="shared" si="92"/>
        <v/>
      </c>
    </row>
    <row r="5728" spans="2:3">
      <c r="B5728" t="str">
        <v/>
      </c>
      <c r="C5728" t="str">
        <f t="shared" si="92"/>
        <v/>
      </c>
    </row>
    <row r="5729" spans="2:3">
      <c r="B5729" t="str">
        <v/>
      </c>
      <c r="C5729" t="str">
        <f t="shared" si="92"/>
        <v/>
      </c>
    </row>
    <row r="5730" spans="2:3">
      <c r="B5730" t="str">
        <v/>
      </c>
      <c r="C5730" t="str">
        <f t="shared" si="92"/>
        <v/>
      </c>
    </row>
    <row r="5731" spans="2:3">
      <c r="B5731" t="str">
        <v/>
      </c>
      <c r="C5731" t="str">
        <f t="shared" si="92"/>
        <v/>
      </c>
    </row>
    <row r="5732" spans="2:3">
      <c r="B5732" t="str">
        <v/>
      </c>
      <c r="C5732" t="str">
        <f t="shared" si="92"/>
        <v/>
      </c>
    </row>
    <row r="5733" spans="2:3">
      <c r="B5733" t="str">
        <v/>
      </c>
      <c r="C5733" t="str">
        <f t="shared" si="92"/>
        <v/>
      </c>
    </row>
    <row r="5734" spans="2:3">
      <c r="B5734" t="str">
        <v/>
      </c>
      <c r="C5734" t="str">
        <f t="shared" si="92"/>
        <v/>
      </c>
    </row>
    <row r="5735" spans="2:3">
      <c r="B5735" t="str">
        <v/>
      </c>
      <c r="C5735" t="str">
        <f t="shared" si="92"/>
        <v/>
      </c>
    </row>
    <row r="5736" spans="2:3">
      <c r="B5736" t="str">
        <v/>
      </c>
      <c r="C5736" t="str">
        <f t="shared" si="92"/>
        <v/>
      </c>
    </row>
    <row r="5737" spans="2:3">
      <c r="B5737" t="str">
        <v/>
      </c>
      <c r="C5737" t="str">
        <f t="shared" si="92"/>
        <v/>
      </c>
    </row>
    <row r="5738" spans="2:3">
      <c r="B5738" t="str">
        <v/>
      </c>
      <c r="C5738" t="str">
        <f t="shared" si="92"/>
        <v/>
      </c>
    </row>
    <row r="5739" spans="2:3">
      <c r="B5739" t="str">
        <v/>
      </c>
      <c r="C5739" t="str">
        <f t="shared" si="92"/>
        <v/>
      </c>
    </row>
    <row r="5740" spans="2:3">
      <c r="B5740" t="str">
        <v/>
      </c>
      <c r="C5740" t="str">
        <f t="shared" si="92"/>
        <v/>
      </c>
    </row>
    <row r="5741" spans="2:3">
      <c r="B5741" t="str">
        <v/>
      </c>
      <c r="C5741" t="str">
        <f t="shared" si="92"/>
        <v/>
      </c>
    </row>
    <row r="5742" spans="2:3">
      <c r="B5742" t="str">
        <v/>
      </c>
      <c r="C5742" t="str">
        <f t="shared" si="92"/>
        <v/>
      </c>
    </row>
    <row r="5743" spans="2:3">
      <c r="B5743" t="str">
        <v/>
      </c>
      <c r="C5743" t="str">
        <f t="shared" si="92"/>
        <v/>
      </c>
    </row>
    <row r="5744" spans="2:3">
      <c r="B5744" t="str">
        <v/>
      </c>
      <c r="C5744" t="str">
        <f t="shared" si="92"/>
        <v/>
      </c>
    </row>
    <row r="5745" spans="2:3">
      <c r="B5745" t="str">
        <v/>
      </c>
      <c r="C5745" t="str">
        <f t="shared" si="92"/>
        <v/>
      </c>
    </row>
    <row r="5746" spans="2:3">
      <c r="B5746" t="str">
        <v/>
      </c>
      <c r="C5746" t="str">
        <f t="shared" si="92"/>
        <v/>
      </c>
    </row>
    <row r="5747" spans="2:3">
      <c r="B5747" t="str">
        <v/>
      </c>
      <c r="C5747" t="str">
        <f t="shared" si="92"/>
        <v/>
      </c>
    </row>
    <row r="5748" spans="2:3">
      <c r="B5748" t="str">
        <v/>
      </c>
      <c r="C5748" t="str">
        <f t="shared" si="92"/>
        <v/>
      </c>
    </row>
    <row r="5749" spans="2:3">
      <c r="B5749" t="str">
        <v/>
      </c>
      <c r="C5749" t="str">
        <f t="shared" si="92"/>
        <v/>
      </c>
    </row>
    <row r="5750" spans="2:3">
      <c r="B5750" t="str">
        <v/>
      </c>
      <c r="C5750" t="str">
        <f t="shared" si="92"/>
        <v/>
      </c>
    </row>
    <row r="5751" spans="2:3">
      <c r="B5751" t="str">
        <v/>
      </c>
      <c r="C5751" t="str">
        <f t="shared" si="92"/>
        <v/>
      </c>
    </row>
    <row r="5752" spans="2:3">
      <c r="B5752" t="str">
        <v/>
      </c>
      <c r="C5752" t="str">
        <f t="shared" si="92"/>
        <v/>
      </c>
    </row>
    <row r="5753" spans="2:3">
      <c r="B5753" t="str">
        <v/>
      </c>
      <c r="C5753" t="str">
        <f t="shared" si="92"/>
        <v/>
      </c>
    </row>
    <row r="5754" spans="2:3">
      <c r="B5754" t="str">
        <v/>
      </c>
      <c r="C5754" t="str">
        <f t="shared" si="92"/>
        <v/>
      </c>
    </row>
    <row r="5755" spans="2:3">
      <c r="B5755" t="str">
        <v/>
      </c>
      <c r="C5755" t="str">
        <f t="shared" si="92"/>
        <v/>
      </c>
    </row>
    <row r="5756" spans="2:3">
      <c r="B5756" t="str">
        <v/>
      </c>
      <c r="C5756" t="str">
        <f t="shared" si="92"/>
        <v/>
      </c>
    </row>
    <row r="5757" spans="2:3">
      <c r="B5757" t="str">
        <v/>
      </c>
      <c r="C5757" t="str">
        <f t="shared" si="92"/>
        <v/>
      </c>
    </row>
    <row r="5758" spans="2:3">
      <c r="B5758" t="str">
        <v/>
      </c>
      <c r="C5758" t="str">
        <f t="shared" si="92"/>
        <v/>
      </c>
    </row>
    <row r="5759" spans="2:3">
      <c r="B5759" t="str">
        <v/>
      </c>
      <c r="C5759" t="str">
        <f t="shared" si="92"/>
        <v/>
      </c>
    </row>
    <row r="5760" spans="2:3">
      <c r="B5760" t="str">
        <v/>
      </c>
      <c r="C5760" t="str">
        <f t="shared" si="92"/>
        <v/>
      </c>
    </row>
    <row r="5761" spans="2:3">
      <c r="B5761" t="str">
        <v/>
      </c>
      <c r="C5761" t="str">
        <f t="shared" si="92"/>
        <v/>
      </c>
    </row>
    <row r="5762" spans="2:3">
      <c r="B5762" t="str">
        <v/>
      </c>
      <c r="C5762" t="str">
        <f t="shared" si="92"/>
        <v/>
      </c>
    </row>
    <row r="5763" spans="2:3">
      <c r="B5763" t="str">
        <v/>
      </c>
      <c r="C5763" t="str">
        <f t="shared" si="92"/>
        <v/>
      </c>
    </row>
    <row r="5764" spans="2:3">
      <c r="B5764" t="str">
        <v/>
      </c>
      <c r="C5764" t="str">
        <f t="shared" si="92"/>
        <v/>
      </c>
    </row>
    <row r="5765" spans="2:3">
      <c r="B5765" t="str">
        <v/>
      </c>
      <c r="C5765" t="str">
        <f t="shared" ref="C5765:C5828" si="93">IFERROR(B5765,"")</f>
        <v/>
      </c>
    </row>
    <row r="5766" spans="2:3">
      <c r="B5766" t="str">
        <v/>
      </c>
      <c r="C5766" t="str">
        <f t="shared" si="93"/>
        <v/>
      </c>
    </row>
    <row r="5767" spans="2:3">
      <c r="B5767" t="str">
        <v/>
      </c>
      <c r="C5767" t="str">
        <f t="shared" si="93"/>
        <v/>
      </c>
    </row>
    <row r="5768" spans="2:3">
      <c r="B5768" t="str">
        <v/>
      </c>
      <c r="C5768" t="str">
        <f t="shared" si="93"/>
        <v/>
      </c>
    </row>
    <row r="5769" spans="2:3">
      <c r="B5769" t="str">
        <v/>
      </c>
      <c r="C5769" t="str">
        <f t="shared" si="93"/>
        <v/>
      </c>
    </row>
    <row r="5770" spans="2:3">
      <c r="B5770" t="str">
        <v/>
      </c>
      <c r="C5770" t="str">
        <f t="shared" si="93"/>
        <v/>
      </c>
    </row>
    <row r="5771" spans="2:3">
      <c r="B5771" t="str">
        <v/>
      </c>
      <c r="C5771" t="str">
        <f t="shared" si="93"/>
        <v/>
      </c>
    </row>
    <row r="5772" spans="2:3">
      <c r="B5772" t="str">
        <v/>
      </c>
      <c r="C5772" t="str">
        <f t="shared" si="93"/>
        <v/>
      </c>
    </row>
    <row r="5773" spans="2:3">
      <c r="B5773" t="str">
        <v/>
      </c>
      <c r="C5773" t="str">
        <f t="shared" si="93"/>
        <v/>
      </c>
    </row>
    <row r="5774" spans="2:3">
      <c r="B5774" t="str">
        <v/>
      </c>
      <c r="C5774" t="str">
        <f t="shared" si="93"/>
        <v/>
      </c>
    </row>
    <row r="5775" spans="2:3">
      <c r="B5775" t="str">
        <v/>
      </c>
      <c r="C5775" t="str">
        <f t="shared" si="93"/>
        <v/>
      </c>
    </row>
    <row r="5776" spans="2:3">
      <c r="B5776" t="str">
        <v/>
      </c>
      <c r="C5776" t="str">
        <f t="shared" si="93"/>
        <v/>
      </c>
    </row>
    <row r="5777" spans="2:3">
      <c r="B5777" t="str">
        <v/>
      </c>
      <c r="C5777" t="str">
        <f t="shared" si="93"/>
        <v/>
      </c>
    </row>
    <row r="5778" spans="2:3">
      <c r="B5778" t="str">
        <v/>
      </c>
      <c r="C5778" t="str">
        <f t="shared" si="93"/>
        <v/>
      </c>
    </row>
    <row r="5779" spans="2:3">
      <c r="B5779" t="str">
        <v/>
      </c>
      <c r="C5779" t="str">
        <f t="shared" si="93"/>
        <v/>
      </c>
    </row>
    <row r="5780" spans="2:3">
      <c r="B5780" t="str">
        <v/>
      </c>
      <c r="C5780" t="str">
        <f t="shared" si="93"/>
        <v/>
      </c>
    </row>
    <row r="5781" spans="2:3">
      <c r="B5781" t="str">
        <v/>
      </c>
      <c r="C5781" t="str">
        <f t="shared" si="93"/>
        <v/>
      </c>
    </row>
    <row r="5782" spans="2:3">
      <c r="B5782" t="str">
        <v/>
      </c>
      <c r="C5782" t="str">
        <f t="shared" si="93"/>
        <v/>
      </c>
    </row>
    <row r="5783" spans="2:3">
      <c r="B5783" t="str">
        <v/>
      </c>
      <c r="C5783" t="str">
        <f t="shared" si="93"/>
        <v/>
      </c>
    </row>
    <row r="5784" spans="2:3">
      <c r="B5784" t="str">
        <v/>
      </c>
      <c r="C5784" t="str">
        <f t="shared" si="93"/>
        <v/>
      </c>
    </row>
    <row r="5785" spans="2:3">
      <c r="B5785" t="str">
        <v/>
      </c>
      <c r="C5785" t="str">
        <f t="shared" si="93"/>
        <v/>
      </c>
    </row>
    <row r="5786" spans="2:3">
      <c r="B5786" t="str">
        <v/>
      </c>
      <c r="C5786" t="str">
        <f t="shared" si="93"/>
        <v/>
      </c>
    </row>
    <row r="5787" spans="2:3">
      <c r="B5787" t="str">
        <v/>
      </c>
      <c r="C5787" t="str">
        <f t="shared" si="93"/>
        <v/>
      </c>
    </row>
    <row r="5788" spans="2:3">
      <c r="B5788" t="str">
        <v/>
      </c>
      <c r="C5788" t="str">
        <f t="shared" si="93"/>
        <v/>
      </c>
    </row>
    <row r="5789" spans="2:3">
      <c r="B5789" t="str">
        <v/>
      </c>
      <c r="C5789" t="str">
        <f t="shared" si="93"/>
        <v/>
      </c>
    </row>
    <row r="5790" spans="2:3">
      <c r="B5790" t="str">
        <v/>
      </c>
      <c r="C5790" t="str">
        <f t="shared" si="93"/>
        <v/>
      </c>
    </row>
    <row r="5791" spans="2:3">
      <c r="B5791" t="str">
        <v/>
      </c>
      <c r="C5791" t="str">
        <f t="shared" si="93"/>
        <v/>
      </c>
    </row>
    <row r="5792" spans="2:3">
      <c r="B5792" t="str">
        <v/>
      </c>
      <c r="C5792" t="str">
        <f t="shared" si="93"/>
        <v/>
      </c>
    </row>
    <row r="5793" spans="2:3">
      <c r="B5793" t="str">
        <v/>
      </c>
      <c r="C5793" t="str">
        <f t="shared" si="93"/>
        <v/>
      </c>
    </row>
    <row r="5794" spans="2:3">
      <c r="B5794" t="str">
        <v/>
      </c>
      <c r="C5794" t="str">
        <f t="shared" si="93"/>
        <v/>
      </c>
    </row>
    <row r="5795" spans="2:3">
      <c r="B5795" t="str">
        <v/>
      </c>
      <c r="C5795" t="str">
        <f t="shared" si="93"/>
        <v/>
      </c>
    </row>
    <row r="5796" spans="2:3">
      <c r="B5796" t="str">
        <v/>
      </c>
      <c r="C5796" t="str">
        <f t="shared" si="93"/>
        <v/>
      </c>
    </row>
    <row r="5797" spans="2:3">
      <c r="B5797" t="str">
        <v/>
      </c>
      <c r="C5797" t="str">
        <f t="shared" si="93"/>
        <v/>
      </c>
    </row>
    <row r="5798" spans="2:3">
      <c r="B5798" t="str">
        <v/>
      </c>
      <c r="C5798" t="str">
        <f t="shared" si="93"/>
        <v/>
      </c>
    </row>
    <row r="5799" spans="2:3">
      <c r="B5799" t="str">
        <v/>
      </c>
      <c r="C5799" t="str">
        <f t="shared" si="93"/>
        <v/>
      </c>
    </row>
    <row r="5800" spans="2:3">
      <c r="B5800" t="str">
        <v/>
      </c>
      <c r="C5800" t="str">
        <f t="shared" si="93"/>
        <v/>
      </c>
    </row>
    <row r="5801" spans="2:3">
      <c r="B5801" t="str">
        <v/>
      </c>
      <c r="C5801" t="str">
        <f t="shared" si="93"/>
        <v/>
      </c>
    </row>
    <row r="5802" spans="2:3">
      <c r="B5802" t="str">
        <v/>
      </c>
      <c r="C5802" t="str">
        <f t="shared" si="93"/>
        <v/>
      </c>
    </row>
    <row r="5803" spans="2:3">
      <c r="B5803" t="str">
        <v/>
      </c>
      <c r="C5803" t="str">
        <f t="shared" si="93"/>
        <v/>
      </c>
    </row>
    <row r="5804" spans="2:3">
      <c r="B5804" t="str">
        <v/>
      </c>
      <c r="C5804" t="str">
        <f t="shared" si="93"/>
        <v/>
      </c>
    </row>
    <row r="5805" spans="2:3">
      <c r="B5805" t="str">
        <v/>
      </c>
      <c r="C5805" t="str">
        <f t="shared" si="93"/>
        <v/>
      </c>
    </row>
    <row r="5806" spans="2:3">
      <c r="B5806" t="str">
        <v/>
      </c>
      <c r="C5806" t="str">
        <f t="shared" si="93"/>
        <v/>
      </c>
    </row>
    <row r="5807" spans="2:3">
      <c r="B5807" t="str">
        <v/>
      </c>
      <c r="C5807" t="str">
        <f t="shared" si="93"/>
        <v/>
      </c>
    </row>
    <row r="5808" spans="2:3">
      <c r="B5808" t="str">
        <v>STHC-ISGM1-NB1-WS433-CL-04|2|8\MBRTU-STHC</v>
      </c>
      <c r="C5808" t="str">
        <f t="shared" si="93"/>
        <v>STHC-ISGM1-NB1-WS433-CL-04|2|8\MBRTU-STHC</v>
      </c>
    </row>
    <row r="5809" spans="2:3">
      <c r="B5809" t="str">
        <v/>
      </c>
      <c r="C5809" t="str">
        <f t="shared" si="93"/>
        <v/>
      </c>
    </row>
    <row r="5810" spans="2:3">
      <c r="B5810" t="str">
        <v/>
      </c>
      <c r="C5810" t="str">
        <f t="shared" si="93"/>
        <v/>
      </c>
    </row>
    <row r="5811" spans="2:3">
      <c r="B5811" t="str">
        <v/>
      </c>
      <c r="C5811" t="str">
        <f t="shared" si="93"/>
        <v/>
      </c>
    </row>
    <row r="5812" spans="2:3">
      <c r="B5812" t="str">
        <v/>
      </c>
      <c r="C5812" t="str">
        <f t="shared" si="93"/>
        <v/>
      </c>
    </row>
    <row r="5813" spans="2:3">
      <c r="B5813" t="str">
        <v/>
      </c>
      <c r="C5813" t="str">
        <f t="shared" si="93"/>
        <v/>
      </c>
    </row>
    <row r="5814" spans="2:3">
      <c r="B5814" t="str">
        <v/>
      </c>
      <c r="C5814" t="str">
        <f t="shared" si="93"/>
        <v/>
      </c>
    </row>
    <row r="5815" spans="2:3">
      <c r="B5815" t="str">
        <v/>
      </c>
      <c r="C5815" t="str">
        <f t="shared" si="93"/>
        <v/>
      </c>
    </row>
    <row r="5816" spans="2:3">
      <c r="B5816" t="str">
        <v/>
      </c>
      <c r="C5816" t="str">
        <f t="shared" si="93"/>
        <v/>
      </c>
    </row>
    <row r="5817" spans="2:3">
      <c r="B5817" t="str">
        <v/>
      </c>
      <c r="C5817" t="str">
        <f t="shared" si="93"/>
        <v/>
      </c>
    </row>
    <row r="5818" spans="2:3">
      <c r="B5818" t="str">
        <v/>
      </c>
      <c r="C5818" t="str">
        <f t="shared" si="93"/>
        <v/>
      </c>
    </row>
    <row r="5819" spans="2:3">
      <c r="B5819" t="str">
        <v/>
      </c>
      <c r="C5819" t="str">
        <f t="shared" si="93"/>
        <v/>
      </c>
    </row>
    <row r="5820" spans="2:3">
      <c r="B5820" t="str">
        <v/>
      </c>
      <c r="C5820" t="str">
        <f t="shared" si="93"/>
        <v/>
      </c>
    </row>
    <row r="5821" spans="2:3">
      <c r="B5821" t="str">
        <v/>
      </c>
      <c r="C5821" t="str">
        <f t="shared" si="93"/>
        <v/>
      </c>
    </row>
    <row r="5822" spans="2:3">
      <c r="B5822" t="str">
        <v/>
      </c>
      <c r="C5822" t="str">
        <f t="shared" si="93"/>
        <v/>
      </c>
    </row>
    <row r="5823" spans="2:3">
      <c r="B5823" t="str">
        <v/>
      </c>
      <c r="C5823" t="str">
        <f t="shared" si="93"/>
        <v/>
      </c>
    </row>
    <row r="5824" spans="2:3">
      <c r="B5824" t="str">
        <v/>
      </c>
      <c r="C5824" t="str">
        <f t="shared" si="93"/>
        <v/>
      </c>
    </row>
    <row r="5825" spans="2:3">
      <c r="B5825" t="str">
        <v/>
      </c>
      <c r="C5825" t="str">
        <f t="shared" si="93"/>
        <v/>
      </c>
    </row>
    <row r="5826" spans="2:3">
      <c r="B5826" t="str">
        <v/>
      </c>
      <c r="C5826" t="str">
        <f t="shared" si="93"/>
        <v/>
      </c>
    </row>
    <row r="5827" spans="2:3">
      <c r="B5827" t="str">
        <v/>
      </c>
      <c r="C5827" t="str">
        <f t="shared" si="93"/>
        <v/>
      </c>
    </row>
    <row r="5828" spans="2:3">
      <c r="B5828" t="str">
        <v/>
      </c>
      <c r="C5828" t="str">
        <f t="shared" si="93"/>
        <v/>
      </c>
    </row>
    <row r="5829" spans="2:3">
      <c r="B5829" t="str">
        <v/>
      </c>
      <c r="C5829" t="str">
        <f t="shared" ref="C5829:C5892" si="94">IFERROR(B5829,"")</f>
        <v/>
      </c>
    </row>
    <row r="5830" spans="2:3">
      <c r="B5830" t="str">
        <v/>
      </c>
      <c r="C5830" t="str">
        <f t="shared" si="94"/>
        <v/>
      </c>
    </row>
    <row r="5831" spans="2:3">
      <c r="B5831" t="str">
        <v/>
      </c>
      <c r="C5831" t="str">
        <f t="shared" si="94"/>
        <v/>
      </c>
    </row>
    <row r="5832" spans="2:3">
      <c r="B5832" t="str">
        <v/>
      </c>
      <c r="C5832" t="str">
        <f t="shared" si="94"/>
        <v/>
      </c>
    </row>
    <row r="5833" spans="2:3">
      <c r="B5833" t="str">
        <v/>
      </c>
      <c r="C5833" t="str">
        <f t="shared" si="94"/>
        <v/>
      </c>
    </row>
    <row r="5834" spans="2:3">
      <c r="B5834" t="str">
        <v/>
      </c>
      <c r="C5834" t="str">
        <f t="shared" si="94"/>
        <v/>
      </c>
    </row>
    <row r="5835" spans="2:3">
      <c r="B5835" t="str">
        <v/>
      </c>
      <c r="C5835" t="str">
        <f t="shared" si="94"/>
        <v/>
      </c>
    </row>
    <row r="5836" spans="2:3">
      <c r="B5836" t="str">
        <v/>
      </c>
      <c r="C5836" t="str">
        <f t="shared" si="94"/>
        <v/>
      </c>
    </row>
    <row r="5837" spans="2:3">
      <c r="B5837" t="str">
        <v/>
      </c>
      <c r="C5837" t="str">
        <f t="shared" si="94"/>
        <v/>
      </c>
    </row>
    <row r="5838" spans="2:3">
      <c r="B5838" t="str">
        <v/>
      </c>
      <c r="C5838" t="str">
        <f t="shared" si="94"/>
        <v/>
      </c>
    </row>
    <row r="5839" spans="2:3">
      <c r="B5839" t="str">
        <v/>
      </c>
      <c r="C5839" t="str">
        <f t="shared" si="94"/>
        <v/>
      </c>
    </row>
    <row r="5840" spans="2:3">
      <c r="B5840" t="str">
        <v/>
      </c>
      <c r="C5840" t="str">
        <f t="shared" si="94"/>
        <v/>
      </c>
    </row>
    <row r="5841" spans="2:3">
      <c r="B5841" t="str">
        <v/>
      </c>
      <c r="C5841" t="str">
        <f t="shared" si="94"/>
        <v/>
      </c>
    </row>
    <row r="5842" spans="2:3">
      <c r="B5842" t="str">
        <v/>
      </c>
      <c r="C5842" t="str">
        <f t="shared" si="94"/>
        <v/>
      </c>
    </row>
    <row r="5843" spans="2:3">
      <c r="B5843" t="str">
        <v/>
      </c>
      <c r="C5843" t="str">
        <f t="shared" si="94"/>
        <v/>
      </c>
    </row>
    <row r="5844" spans="2:3">
      <c r="B5844" t="str">
        <v/>
      </c>
      <c r="C5844" t="str">
        <f t="shared" si="94"/>
        <v/>
      </c>
    </row>
    <row r="5845" spans="2:3">
      <c r="B5845" t="str">
        <v/>
      </c>
      <c r="C5845" t="str">
        <f t="shared" si="94"/>
        <v/>
      </c>
    </row>
    <row r="5846" spans="2:3">
      <c r="B5846" t="str">
        <v/>
      </c>
      <c r="C5846" t="str">
        <f t="shared" si="94"/>
        <v/>
      </c>
    </row>
    <row r="5847" spans="2:3">
      <c r="B5847" t="str">
        <v/>
      </c>
      <c r="C5847" t="str">
        <f t="shared" si="94"/>
        <v/>
      </c>
    </row>
    <row r="5848" spans="2:3">
      <c r="B5848" t="str">
        <v/>
      </c>
      <c r="C5848" t="str">
        <f t="shared" si="94"/>
        <v/>
      </c>
    </row>
    <row r="5849" spans="2:3">
      <c r="B5849" t="str">
        <v/>
      </c>
      <c r="C5849" t="str">
        <f t="shared" si="94"/>
        <v/>
      </c>
    </row>
    <row r="5850" spans="2:3">
      <c r="B5850" t="str">
        <v/>
      </c>
      <c r="C5850" t="str">
        <f t="shared" si="94"/>
        <v/>
      </c>
    </row>
    <row r="5851" spans="2:3">
      <c r="B5851" t="str">
        <v/>
      </c>
      <c r="C5851" t="str">
        <f t="shared" si="94"/>
        <v/>
      </c>
    </row>
    <row r="5852" spans="2:3">
      <c r="B5852" t="str">
        <v/>
      </c>
      <c r="C5852" t="str">
        <f t="shared" si="94"/>
        <v/>
      </c>
    </row>
    <row r="5853" spans="2:3">
      <c r="B5853" t="str">
        <v/>
      </c>
      <c r="C5853" t="str">
        <f t="shared" si="94"/>
        <v/>
      </c>
    </row>
    <row r="5854" spans="2:3">
      <c r="B5854" t="str">
        <v/>
      </c>
      <c r="C5854" t="str">
        <f t="shared" si="94"/>
        <v/>
      </c>
    </row>
    <row r="5855" spans="2:3">
      <c r="B5855" t="str">
        <v/>
      </c>
      <c r="C5855" t="str">
        <f t="shared" si="94"/>
        <v/>
      </c>
    </row>
    <row r="5856" spans="2:3">
      <c r="B5856" t="str">
        <v/>
      </c>
      <c r="C5856" t="str">
        <f t="shared" si="94"/>
        <v/>
      </c>
    </row>
    <row r="5857" spans="2:3">
      <c r="B5857" t="str">
        <v/>
      </c>
      <c r="C5857" t="str">
        <f t="shared" si="94"/>
        <v/>
      </c>
    </row>
    <row r="5858" spans="2:3">
      <c r="B5858" t="str">
        <v/>
      </c>
      <c r="C5858" t="str">
        <f t="shared" si="94"/>
        <v/>
      </c>
    </row>
    <row r="5859" spans="2:3">
      <c r="B5859" t="str">
        <v/>
      </c>
      <c r="C5859" t="str">
        <f t="shared" si="94"/>
        <v/>
      </c>
    </row>
    <row r="5860" spans="2:3">
      <c r="B5860" t="str">
        <v/>
      </c>
      <c r="C5860" t="str">
        <f t="shared" si="94"/>
        <v/>
      </c>
    </row>
    <row r="5861" spans="2:3">
      <c r="B5861" t="str">
        <v/>
      </c>
      <c r="C5861" t="str">
        <f t="shared" si="94"/>
        <v/>
      </c>
    </row>
    <row r="5862" spans="2:3">
      <c r="B5862" t="str">
        <v/>
      </c>
      <c r="C5862" t="str">
        <f t="shared" si="94"/>
        <v/>
      </c>
    </row>
    <row r="5863" spans="2:3">
      <c r="B5863" t="str">
        <v/>
      </c>
      <c r="C5863" t="str">
        <f t="shared" si="94"/>
        <v/>
      </c>
    </row>
    <row r="5864" spans="2:3">
      <c r="B5864" t="str">
        <v/>
      </c>
      <c r="C5864" t="str">
        <f t="shared" si="94"/>
        <v/>
      </c>
    </row>
    <row r="5865" spans="2:3">
      <c r="B5865" t="str">
        <v/>
      </c>
      <c r="C5865" t="str">
        <f t="shared" si="94"/>
        <v/>
      </c>
    </row>
    <row r="5866" spans="2:3">
      <c r="B5866" t="str">
        <v/>
      </c>
      <c r="C5866" t="str">
        <f t="shared" si="94"/>
        <v/>
      </c>
    </row>
    <row r="5867" spans="2:3">
      <c r="B5867" t="str">
        <v/>
      </c>
      <c r="C5867" t="str">
        <f t="shared" si="94"/>
        <v/>
      </c>
    </row>
    <row r="5868" spans="2:3">
      <c r="B5868" t="str">
        <v/>
      </c>
      <c r="C5868" t="str">
        <f t="shared" si="94"/>
        <v/>
      </c>
    </row>
    <row r="5869" spans="2:3">
      <c r="B5869" t="str">
        <v/>
      </c>
      <c r="C5869" t="str">
        <f t="shared" si="94"/>
        <v/>
      </c>
    </row>
    <row r="5870" spans="2:3">
      <c r="B5870" t="str">
        <v/>
      </c>
      <c r="C5870" t="str">
        <f t="shared" si="94"/>
        <v/>
      </c>
    </row>
    <row r="5871" spans="2:3">
      <c r="B5871" t="str">
        <v/>
      </c>
      <c r="C5871" t="str">
        <f t="shared" si="94"/>
        <v/>
      </c>
    </row>
    <row r="5872" spans="2:3">
      <c r="B5872" t="str">
        <v/>
      </c>
      <c r="C5872" t="str">
        <f t="shared" si="94"/>
        <v/>
      </c>
    </row>
    <row r="5873" spans="2:3">
      <c r="B5873" t="str">
        <v/>
      </c>
      <c r="C5873" t="str">
        <f t="shared" si="94"/>
        <v/>
      </c>
    </row>
    <row r="5874" spans="2:3">
      <c r="B5874" t="str">
        <v/>
      </c>
      <c r="C5874" t="str">
        <f t="shared" si="94"/>
        <v/>
      </c>
    </row>
    <row r="5875" spans="2:3">
      <c r="B5875" t="str">
        <v/>
      </c>
      <c r="C5875" t="str">
        <f t="shared" si="94"/>
        <v/>
      </c>
    </row>
    <row r="5876" spans="2:3">
      <c r="B5876" t="str">
        <v/>
      </c>
      <c r="C5876" t="str">
        <f t="shared" si="94"/>
        <v/>
      </c>
    </row>
    <row r="5877" spans="2:3">
      <c r="B5877" t="str">
        <v/>
      </c>
      <c r="C5877" t="str">
        <f t="shared" si="94"/>
        <v/>
      </c>
    </row>
    <row r="5878" spans="2:3">
      <c r="B5878" t="str">
        <v/>
      </c>
      <c r="C5878" t="str">
        <f t="shared" si="94"/>
        <v/>
      </c>
    </row>
    <row r="5879" spans="2:3">
      <c r="B5879" t="str">
        <v/>
      </c>
      <c r="C5879" t="str">
        <f t="shared" si="94"/>
        <v/>
      </c>
    </row>
    <row r="5880" spans="2:3">
      <c r="B5880" t="str">
        <v/>
      </c>
      <c r="C5880" t="str">
        <f t="shared" si="94"/>
        <v/>
      </c>
    </row>
    <row r="5881" spans="2:3">
      <c r="B5881" t="str">
        <v/>
      </c>
      <c r="C5881" t="str">
        <f t="shared" si="94"/>
        <v/>
      </c>
    </row>
    <row r="5882" spans="2:3">
      <c r="B5882" t="str">
        <v/>
      </c>
      <c r="C5882" t="str">
        <f t="shared" si="94"/>
        <v/>
      </c>
    </row>
    <row r="5883" spans="2:3">
      <c r="B5883" t="str">
        <v/>
      </c>
      <c r="C5883" t="str">
        <f t="shared" si="94"/>
        <v/>
      </c>
    </row>
    <row r="5884" spans="2:3">
      <c r="B5884" t="str">
        <v/>
      </c>
      <c r="C5884" t="str">
        <f t="shared" si="94"/>
        <v/>
      </c>
    </row>
    <row r="5885" spans="2:3">
      <c r="B5885" t="str">
        <v/>
      </c>
      <c r="C5885" t="str">
        <f t="shared" si="94"/>
        <v/>
      </c>
    </row>
    <row r="5886" spans="2:3">
      <c r="B5886" t="str">
        <v/>
      </c>
      <c r="C5886" t="str">
        <f t="shared" si="94"/>
        <v/>
      </c>
    </row>
    <row r="5887" spans="2:3">
      <c r="B5887" t="str">
        <v/>
      </c>
      <c r="C5887" t="str">
        <f t="shared" si="94"/>
        <v/>
      </c>
    </row>
    <row r="5888" spans="2:3">
      <c r="B5888" t="str">
        <v/>
      </c>
      <c r="C5888" t="str">
        <f t="shared" si="94"/>
        <v/>
      </c>
    </row>
    <row r="5889" spans="2:3">
      <c r="B5889" t="str">
        <v/>
      </c>
      <c r="C5889" t="str">
        <f t="shared" si="94"/>
        <v/>
      </c>
    </row>
    <row r="5890" spans="2:3">
      <c r="B5890" t="str">
        <v/>
      </c>
      <c r="C5890" t="str">
        <f t="shared" si="94"/>
        <v/>
      </c>
    </row>
    <row r="5891" spans="2:3">
      <c r="B5891" t="str">
        <v/>
      </c>
      <c r="C5891" t="str">
        <f t="shared" si="94"/>
        <v/>
      </c>
    </row>
    <row r="5892" spans="2:3">
      <c r="B5892" t="str">
        <v/>
      </c>
      <c r="C5892" t="str">
        <f t="shared" si="94"/>
        <v/>
      </c>
    </row>
    <row r="5893" spans="2:3">
      <c r="B5893" t="str">
        <v/>
      </c>
      <c r="C5893" t="str">
        <f t="shared" ref="C5893:C5956" si="95">IFERROR(B5893,"")</f>
        <v/>
      </c>
    </row>
    <row r="5894" spans="2:3">
      <c r="B5894" t="str">
        <v/>
      </c>
      <c r="C5894" t="str">
        <f t="shared" si="95"/>
        <v/>
      </c>
    </row>
    <row r="5895" spans="2:3">
      <c r="B5895" t="str">
        <v/>
      </c>
      <c r="C5895" t="str">
        <f t="shared" si="95"/>
        <v/>
      </c>
    </row>
    <row r="5896" spans="2:3">
      <c r="B5896" t="str">
        <v/>
      </c>
      <c r="C5896" t="str">
        <f t="shared" si="95"/>
        <v/>
      </c>
    </row>
    <row r="5897" spans="2:3">
      <c r="B5897" t="str">
        <v/>
      </c>
      <c r="C5897" t="str">
        <f t="shared" si="95"/>
        <v/>
      </c>
    </row>
    <row r="5898" spans="2:3">
      <c r="B5898" t="str">
        <v/>
      </c>
      <c r="C5898" t="str">
        <f t="shared" si="95"/>
        <v/>
      </c>
    </row>
    <row r="5899" spans="2:3">
      <c r="B5899" t="str">
        <v/>
      </c>
      <c r="C5899" t="str">
        <f t="shared" si="95"/>
        <v/>
      </c>
    </row>
    <row r="5900" spans="2:3">
      <c r="B5900" t="str">
        <v/>
      </c>
      <c r="C5900" t="str">
        <f t="shared" si="95"/>
        <v/>
      </c>
    </row>
    <row r="5901" spans="2:3">
      <c r="B5901" t="str">
        <v/>
      </c>
      <c r="C5901" t="str">
        <f t="shared" si="95"/>
        <v/>
      </c>
    </row>
    <row r="5902" spans="2:3">
      <c r="B5902" t="str">
        <v/>
      </c>
      <c r="C5902" t="str">
        <f t="shared" si="95"/>
        <v/>
      </c>
    </row>
    <row r="5903" spans="2:3">
      <c r="B5903" t="str">
        <v/>
      </c>
      <c r="C5903" t="str">
        <f t="shared" si="95"/>
        <v/>
      </c>
    </row>
    <row r="5904" spans="2:3">
      <c r="B5904" t="str">
        <v/>
      </c>
      <c r="C5904" t="str">
        <f t="shared" si="95"/>
        <v/>
      </c>
    </row>
    <row r="5905" spans="2:3">
      <c r="B5905" t="str">
        <v/>
      </c>
      <c r="C5905" t="str">
        <f t="shared" si="95"/>
        <v/>
      </c>
    </row>
    <row r="5906" spans="2:3">
      <c r="B5906" t="str">
        <v/>
      </c>
      <c r="C5906" t="str">
        <f t="shared" si="95"/>
        <v/>
      </c>
    </row>
    <row r="5907" spans="2:3">
      <c r="B5907" t="str">
        <v/>
      </c>
      <c r="C5907" t="str">
        <f t="shared" si="95"/>
        <v/>
      </c>
    </row>
    <row r="5908" spans="2:3">
      <c r="B5908" t="str">
        <v/>
      </c>
      <c r="C5908" t="str">
        <f t="shared" si="95"/>
        <v/>
      </c>
    </row>
    <row r="5909" spans="2:3">
      <c r="B5909" t="str">
        <v/>
      </c>
      <c r="C5909" t="str">
        <f t="shared" si="95"/>
        <v/>
      </c>
    </row>
    <row r="5910" spans="2:3">
      <c r="B5910" t="str">
        <v/>
      </c>
      <c r="C5910" t="str">
        <f t="shared" si="95"/>
        <v/>
      </c>
    </row>
    <row r="5911" spans="2:3">
      <c r="B5911" t="str">
        <v/>
      </c>
      <c r="C5911" t="str">
        <f t="shared" si="95"/>
        <v/>
      </c>
    </row>
    <row r="5912" spans="2:3">
      <c r="B5912" t="str">
        <v/>
      </c>
      <c r="C5912" t="str">
        <f t="shared" si="95"/>
        <v/>
      </c>
    </row>
    <row r="5913" spans="2:3">
      <c r="B5913" t="str">
        <v/>
      </c>
      <c r="C5913" t="str">
        <f t="shared" si="95"/>
        <v/>
      </c>
    </row>
    <row r="5914" spans="2:3">
      <c r="B5914" t="str">
        <v/>
      </c>
      <c r="C5914" t="str">
        <f t="shared" si="95"/>
        <v/>
      </c>
    </row>
    <row r="5915" spans="2:3">
      <c r="B5915" t="str">
        <v/>
      </c>
      <c r="C5915" t="str">
        <f t="shared" si="95"/>
        <v/>
      </c>
    </row>
    <row r="5916" spans="2:3">
      <c r="B5916" t="str">
        <v/>
      </c>
      <c r="C5916" t="str">
        <f t="shared" si="95"/>
        <v/>
      </c>
    </row>
    <row r="5917" spans="2:3">
      <c r="B5917" t="str">
        <v/>
      </c>
      <c r="C5917" t="str">
        <f t="shared" si="95"/>
        <v/>
      </c>
    </row>
    <row r="5918" spans="2:3">
      <c r="B5918" t="str">
        <v/>
      </c>
      <c r="C5918" t="str">
        <f t="shared" si="95"/>
        <v/>
      </c>
    </row>
    <row r="5919" spans="2:3">
      <c r="B5919" t="str">
        <v/>
      </c>
      <c r="C5919" t="str">
        <f t="shared" si="95"/>
        <v/>
      </c>
    </row>
    <row r="5920" spans="2:3">
      <c r="B5920" t="str">
        <v/>
      </c>
      <c r="C5920" t="str">
        <f t="shared" si="95"/>
        <v/>
      </c>
    </row>
    <row r="5921" spans="2:3">
      <c r="B5921" t="str">
        <v/>
      </c>
      <c r="C5921" t="str">
        <f t="shared" si="95"/>
        <v/>
      </c>
    </row>
    <row r="5922" spans="2:3">
      <c r="B5922" t="str">
        <v/>
      </c>
      <c r="C5922" t="str">
        <f t="shared" si="95"/>
        <v/>
      </c>
    </row>
    <row r="5923" spans="2:3">
      <c r="B5923" t="str">
        <v/>
      </c>
      <c r="C5923" t="str">
        <f t="shared" si="95"/>
        <v/>
      </c>
    </row>
    <row r="5924" spans="2:3">
      <c r="B5924" t="str">
        <v/>
      </c>
      <c r="C5924" t="str">
        <f t="shared" si="95"/>
        <v/>
      </c>
    </row>
    <row r="5925" spans="2:3">
      <c r="B5925" t="str">
        <v/>
      </c>
      <c r="C5925" t="str">
        <f t="shared" si="95"/>
        <v/>
      </c>
    </row>
    <row r="5926" spans="2:3">
      <c r="B5926" t="str">
        <v/>
      </c>
      <c r="C5926" t="str">
        <f t="shared" si="95"/>
        <v/>
      </c>
    </row>
    <row r="5927" spans="2:3">
      <c r="B5927" t="str">
        <v/>
      </c>
      <c r="C5927" t="str">
        <f t="shared" si="95"/>
        <v/>
      </c>
    </row>
    <row r="5928" spans="2:3">
      <c r="B5928" t="str">
        <v/>
      </c>
      <c r="C5928" t="str">
        <f t="shared" si="95"/>
        <v/>
      </c>
    </row>
    <row r="5929" spans="2:3">
      <c r="B5929" t="str">
        <v/>
      </c>
      <c r="C5929" t="str">
        <f t="shared" si="95"/>
        <v/>
      </c>
    </row>
    <row r="5930" spans="2:3">
      <c r="B5930" t="str">
        <v/>
      </c>
      <c r="C5930" t="str">
        <f t="shared" si="95"/>
        <v/>
      </c>
    </row>
    <row r="5931" spans="2:3">
      <c r="B5931" t="str">
        <v/>
      </c>
      <c r="C5931" t="str">
        <f t="shared" si="95"/>
        <v/>
      </c>
    </row>
    <row r="5932" spans="2:3">
      <c r="B5932" t="str">
        <v/>
      </c>
      <c r="C5932" t="str">
        <f t="shared" si="95"/>
        <v/>
      </c>
    </row>
    <row r="5933" spans="2:3">
      <c r="B5933" t="str">
        <v/>
      </c>
      <c r="C5933" t="str">
        <f t="shared" si="95"/>
        <v/>
      </c>
    </row>
    <row r="5934" spans="2:3">
      <c r="B5934" t="str">
        <v/>
      </c>
      <c r="C5934" t="str">
        <f t="shared" si="95"/>
        <v/>
      </c>
    </row>
    <row r="5935" spans="2:3">
      <c r="B5935" t="str">
        <v/>
      </c>
      <c r="C5935" t="str">
        <f t="shared" si="95"/>
        <v/>
      </c>
    </row>
    <row r="5936" spans="2:3">
      <c r="B5936" t="str">
        <v/>
      </c>
      <c r="C5936" t="str">
        <f t="shared" si="95"/>
        <v/>
      </c>
    </row>
    <row r="5937" spans="2:3">
      <c r="B5937" t="str">
        <v/>
      </c>
      <c r="C5937" t="str">
        <f t="shared" si="95"/>
        <v/>
      </c>
    </row>
    <row r="5938" spans="2:3">
      <c r="B5938" t="str">
        <v/>
      </c>
      <c r="C5938" t="str">
        <f t="shared" si="95"/>
        <v/>
      </c>
    </row>
    <row r="5939" spans="2:3">
      <c r="B5939" t="str">
        <v/>
      </c>
      <c r="C5939" t="str">
        <f t="shared" si="95"/>
        <v/>
      </c>
    </row>
    <row r="5940" spans="2:3">
      <c r="B5940" t="str">
        <v/>
      </c>
      <c r="C5940" t="str">
        <f t="shared" si="95"/>
        <v/>
      </c>
    </row>
    <row r="5941" spans="2:3">
      <c r="B5941" t="str">
        <v/>
      </c>
      <c r="C5941" t="str">
        <f t="shared" si="95"/>
        <v/>
      </c>
    </row>
    <row r="5942" spans="2:3">
      <c r="B5942" t="str">
        <v/>
      </c>
      <c r="C5942" t="str">
        <f t="shared" si="95"/>
        <v/>
      </c>
    </row>
    <row r="5943" spans="2:3">
      <c r="B5943" t="str">
        <v/>
      </c>
      <c r="C5943" t="str">
        <f t="shared" si="95"/>
        <v/>
      </c>
    </row>
    <row r="5944" spans="2:3">
      <c r="B5944" t="str">
        <v/>
      </c>
      <c r="C5944" t="str">
        <f t="shared" si="95"/>
        <v/>
      </c>
    </row>
    <row r="5945" spans="2:3">
      <c r="B5945" t="str">
        <v/>
      </c>
      <c r="C5945" t="str">
        <f t="shared" si="95"/>
        <v/>
      </c>
    </row>
    <row r="5946" spans="2:3">
      <c r="B5946" t="str">
        <v/>
      </c>
      <c r="C5946" t="str">
        <f t="shared" si="95"/>
        <v/>
      </c>
    </row>
    <row r="5947" spans="2:3">
      <c r="B5947" t="str">
        <v/>
      </c>
      <c r="C5947" t="str">
        <f t="shared" si="95"/>
        <v/>
      </c>
    </row>
    <row r="5948" spans="2:3">
      <c r="B5948" t="str">
        <v/>
      </c>
      <c r="C5948" t="str">
        <f t="shared" si="95"/>
        <v/>
      </c>
    </row>
    <row r="5949" spans="2:3">
      <c r="B5949" t="str">
        <v/>
      </c>
      <c r="C5949" t="str">
        <f t="shared" si="95"/>
        <v/>
      </c>
    </row>
    <row r="5950" spans="2:3">
      <c r="B5950" t="str">
        <v/>
      </c>
      <c r="C5950" t="str">
        <f t="shared" si="95"/>
        <v/>
      </c>
    </row>
    <row r="5951" spans="2:3">
      <c r="B5951" t="str">
        <v/>
      </c>
      <c r="C5951" t="str">
        <f t="shared" si="95"/>
        <v/>
      </c>
    </row>
    <row r="5952" spans="2:3">
      <c r="B5952" t="str">
        <v/>
      </c>
      <c r="C5952" t="str">
        <f t="shared" si="95"/>
        <v/>
      </c>
    </row>
    <row r="5953" spans="2:3">
      <c r="B5953" t="str">
        <v/>
      </c>
      <c r="C5953" t="str">
        <f t="shared" si="95"/>
        <v/>
      </c>
    </row>
    <row r="5954" spans="2:3">
      <c r="B5954" t="str">
        <v/>
      </c>
      <c r="C5954" t="str">
        <f t="shared" si="95"/>
        <v/>
      </c>
    </row>
    <row r="5955" spans="2:3">
      <c r="B5955" t="str">
        <v/>
      </c>
      <c r="C5955" t="str">
        <f t="shared" si="95"/>
        <v/>
      </c>
    </row>
    <row r="5956" spans="2:3">
      <c r="B5956" t="str">
        <v/>
      </c>
      <c r="C5956" t="str">
        <f t="shared" si="95"/>
        <v/>
      </c>
    </row>
    <row r="5957" spans="2:3">
      <c r="B5957" t="str">
        <v/>
      </c>
      <c r="C5957" t="str">
        <f t="shared" ref="C5957:C6020" si="96">IFERROR(B5957,"")</f>
        <v/>
      </c>
    </row>
    <row r="5958" spans="2:3">
      <c r="B5958" t="str">
        <v/>
      </c>
      <c r="C5958" t="str">
        <f t="shared" si="96"/>
        <v/>
      </c>
    </row>
    <row r="5959" spans="2:3">
      <c r="B5959" t="str">
        <v/>
      </c>
      <c r="C5959" t="str">
        <f t="shared" si="96"/>
        <v/>
      </c>
    </row>
    <row r="5960" spans="2:3">
      <c r="B5960" t="str">
        <v/>
      </c>
      <c r="C5960" t="str">
        <f t="shared" si="96"/>
        <v/>
      </c>
    </row>
    <row r="5961" spans="2:3">
      <c r="B5961" t="str">
        <v/>
      </c>
      <c r="C5961" t="str">
        <f t="shared" si="96"/>
        <v/>
      </c>
    </row>
    <row r="5962" spans="2:3">
      <c r="B5962" t="str">
        <v/>
      </c>
      <c r="C5962" t="str">
        <f t="shared" si="96"/>
        <v/>
      </c>
    </row>
    <row r="5963" spans="2:3">
      <c r="B5963" t="str">
        <v/>
      </c>
      <c r="C5963" t="str">
        <f t="shared" si="96"/>
        <v/>
      </c>
    </row>
    <row r="5964" spans="2:3">
      <c r="B5964" t="str">
        <v/>
      </c>
      <c r="C5964" t="str">
        <f t="shared" si="96"/>
        <v/>
      </c>
    </row>
    <row r="5965" spans="2:3">
      <c r="B5965" t="str">
        <v/>
      </c>
      <c r="C5965" t="str">
        <f t="shared" si="96"/>
        <v/>
      </c>
    </row>
    <row r="5966" spans="2:3">
      <c r="B5966" t="str">
        <v/>
      </c>
      <c r="C5966" t="str">
        <f t="shared" si="96"/>
        <v/>
      </c>
    </row>
    <row r="5967" spans="2:3">
      <c r="B5967" t="str">
        <v/>
      </c>
      <c r="C5967" t="str">
        <f t="shared" si="96"/>
        <v/>
      </c>
    </row>
    <row r="5968" spans="2:3">
      <c r="B5968" t="str">
        <v/>
      </c>
      <c r="C5968" t="str">
        <f t="shared" si="96"/>
        <v/>
      </c>
    </row>
    <row r="5969" spans="2:3">
      <c r="B5969" t="str">
        <v/>
      </c>
      <c r="C5969" t="str">
        <f t="shared" si="96"/>
        <v/>
      </c>
    </row>
    <row r="5970" spans="2:3">
      <c r="B5970" t="str">
        <v/>
      </c>
      <c r="C5970" t="str">
        <f t="shared" si="96"/>
        <v/>
      </c>
    </row>
    <row r="5971" spans="2:3">
      <c r="B5971" t="str">
        <v/>
      </c>
      <c r="C5971" t="str">
        <f t="shared" si="96"/>
        <v/>
      </c>
    </row>
    <row r="5972" spans="2:3">
      <c r="B5972" t="str">
        <v/>
      </c>
      <c r="C5972" t="str">
        <f t="shared" si="96"/>
        <v/>
      </c>
    </row>
    <row r="5973" spans="2:3">
      <c r="B5973" t="str">
        <v/>
      </c>
      <c r="C5973" t="str">
        <f t="shared" si="96"/>
        <v/>
      </c>
    </row>
    <row r="5974" spans="2:3">
      <c r="B5974" t="str">
        <v/>
      </c>
      <c r="C5974" t="str">
        <f t="shared" si="96"/>
        <v/>
      </c>
    </row>
    <row r="5975" spans="2:3">
      <c r="B5975" t="str">
        <v/>
      </c>
      <c r="C5975" t="str">
        <f t="shared" si="96"/>
        <v/>
      </c>
    </row>
    <row r="5976" spans="2:3">
      <c r="B5976" t="str">
        <v/>
      </c>
      <c r="C5976" t="str">
        <f t="shared" si="96"/>
        <v/>
      </c>
    </row>
    <row r="5977" spans="2:3">
      <c r="B5977" t="str">
        <v/>
      </c>
      <c r="C5977" t="str">
        <f t="shared" si="96"/>
        <v/>
      </c>
    </row>
    <row r="5978" spans="2:3">
      <c r="B5978" t="str">
        <v/>
      </c>
      <c r="C5978" t="str">
        <f t="shared" si="96"/>
        <v/>
      </c>
    </row>
    <row r="5979" spans="2:3">
      <c r="B5979" t="str">
        <v/>
      </c>
      <c r="C5979" t="str">
        <f t="shared" si="96"/>
        <v/>
      </c>
    </row>
    <row r="5980" spans="2:3">
      <c r="B5980" t="str">
        <v/>
      </c>
      <c r="C5980" t="str">
        <f t="shared" si="96"/>
        <v/>
      </c>
    </row>
    <row r="5981" spans="2:3">
      <c r="B5981" t="str">
        <v/>
      </c>
      <c r="C5981" t="str">
        <f t="shared" si="96"/>
        <v/>
      </c>
    </row>
    <row r="5982" spans="2:3">
      <c r="B5982" t="str">
        <v/>
      </c>
      <c r="C5982" t="str">
        <f t="shared" si="96"/>
        <v/>
      </c>
    </row>
    <row r="5983" spans="2:3">
      <c r="B5983" t="str">
        <v/>
      </c>
      <c r="C5983" t="str">
        <f t="shared" si="96"/>
        <v/>
      </c>
    </row>
    <row r="5984" spans="2:3">
      <c r="B5984" t="str">
        <v/>
      </c>
      <c r="C5984" t="str">
        <f t="shared" si="96"/>
        <v/>
      </c>
    </row>
    <row r="5985" spans="2:3">
      <c r="B5985" t="str">
        <v/>
      </c>
      <c r="C5985" t="str">
        <f t="shared" si="96"/>
        <v/>
      </c>
    </row>
    <row r="5986" spans="2:3">
      <c r="B5986" t="str">
        <v/>
      </c>
      <c r="C5986" t="str">
        <f t="shared" si="96"/>
        <v/>
      </c>
    </row>
    <row r="5987" spans="2:3">
      <c r="B5987" t="str">
        <v/>
      </c>
      <c r="C5987" t="str">
        <f t="shared" si="96"/>
        <v/>
      </c>
    </row>
    <row r="5988" spans="2:3">
      <c r="B5988" t="str">
        <v/>
      </c>
      <c r="C5988" t="str">
        <f t="shared" si="96"/>
        <v/>
      </c>
    </row>
    <row r="5989" spans="2:3">
      <c r="B5989" t="str">
        <v/>
      </c>
      <c r="C5989" t="str">
        <f t="shared" si="96"/>
        <v/>
      </c>
    </row>
    <row r="5990" spans="2:3">
      <c r="B5990" t="str">
        <v/>
      </c>
      <c r="C5990" t="str">
        <f t="shared" si="96"/>
        <v/>
      </c>
    </row>
    <row r="5991" spans="2:3">
      <c r="B5991" t="str">
        <v/>
      </c>
      <c r="C5991" t="str">
        <f t="shared" si="96"/>
        <v/>
      </c>
    </row>
    <row r="5992" spans="2:3">
      <c r="B5992" t="str">
        <v/>
      </c>
      <c r="C5992" t="str">
        <f t="shared" si="96"/>
        <v/>
      </c>
    </row>
    <row r="5993" spans="2:3">
      <c r="B5993" t="str">
        <v/>
      </c>
      <c r="C5993" t="str">
        <f t="shared" si="96"/>
        <v/>
      </c>
    </row>
    <row r="5994" spans="2:3">
      <c r="B5994" t="str">
        <v/>
      </c>
      <c r="C5994" t="str">
        <f t="shared" si="96"/>
        <v/>
      </c>
    </row>
    <row r="5995" spans="2:3">
      <c r="B5995" t="str">
        <v/>
      </c>
      <c r="C5995" t="str">
        <f t="shared" si="96"/>
        <v/>
      </c>
    </row>
    <row r="5996" spans="2:3">
      <c r="B5996" t="str">
        <v/>
      </c>
      <c r="C5996" t="str">
        <f t="shared" si="96"/>
        <v/>
      </c>
    </row>
    <row r="5997" spans="2:3">
      <c r="B5997" t="str">
        <v/>
      </c>
      <c r="C5997" t="str">
        <f t="shared" si="96"/>
        <v/>
      </c>
    </row>
    <row r="5998" spans="2:3">
      <c r="B5998" t="str">
        <v/>
      </c>
      <c r="C5998" t="str">
        <f t="shared" si="96"/>
        <v/>
      </c>
    </row>
    <row r="5999" spans="2:3">
      <c r="B5999" t="str">
        <v/>
      </c>
      <c r="C5999" t="str">
        <f t="shared" si="96"/>
        <v/>
      </c>
    </row>
    <row r="6000" spans="2:3">
      <c r="B6000" t="str">
        <v/>
      </c>
      <c r="C6000" t="str">
        <f t="shared" si="96"/>
        <v/>
      </c>
    </row>
    <row r="6001" spans="2:3">
      <c r="B6001" t="str">
        <v/>
      </c>
      <c r="C6001" t="str">
        <f t="shared" si="96"/>
        <v/>
      </c>
    </row>
    <row r="6002" spans="2:3">
      <c r="B6002" t="str">
        <v/>
      </c>
      <c r="C6002" t="str">
        <f t="shared" si="96"/>
        <v/>
      </c>
    </row>
    <row r="6003" spans="2:3">
      <c r="B6003" t="str">
        <v/>
      </c>
      <c r="C6003" t="str">
        <f t="shared" si="96"/>
        <v/>
      </c>
    </row>
    <row r="6004" spans="2:3">
      <c r="B6004" t="str">
        <v/>
      </c>
      <c r="C6004" t="str">
        <f t="shared" si="96"/>
        <v/>
      </c>
    </row>
    <row r="6005" spans="2:3">
      <c r="B6005" t="str">
        <v/>
      </c>
      <c r="C6005" t="str">
        <f t="shared" si="96"/>
        <v/>
      </c>
    </row>
    <row r="6006" spans="2:3">
      <c r="B6006" t="str">
        <v/>
      </c>
      <c r="C6006" t="str">
        <f t="shared" si="96"/>
        <v/>
      </c>
    </row>
    <row r="6007" spans="2:3">
      <c r="B6007" t="str">
        <v/>
      </c>
      <c r="C6007" t="str">
        <f t="shared" si="96"/>
        <v/>
      </c>
    </row>
    <row r="6008" spans="2:3">
      <c r="B6008" t="str">
        <v/>
      </c>
      <c r="C6008" t="str">
        <f t="shared" si="96"/>
        <v/>
      </c>
    </row>
    <row r="6009" spans="2:3">
      <c r="B6009" t="str">
        <v/>
      </c>
      <c r="C6009" t="str">
        <f t="shared" si="96"/>
        <v/>
      </c>
    </row>
    <row r="6010" spans="2:3">
      <c r="B6010" t="str">
        <v/>
      </c>
      <c r="C6010" t="str">
        <f t="shared" si="96"/>
        <v/>
      </c>
    </row>
    <row r="6011" spans="2:3">
      <c r="B6011" t="str">
        <v/>
      </c>
      <c r="C6011" t="str">
        <f t="shared" si="96"/>
        <v/>
      </c>
    </row>
    <row r="6012" spans="2:3">
      <c r="B6012" t="str">
        <v/>
      </c>
      <c r="C6012" t="str">
        <f t="shared" si="96"/>
        <v/>
      </c>
    </row>
    <row r="6013" spans="2:3">
      <c r="B6013" t="str">
        <v/>
      </c>
      <c r="C6013" t="str">
        <f t="shared" si="96"/>
        <v/>
      </c>
    </row>
    <row r="6014" spans="2:3">
      <c r="B6014" t="str">
        <v/>
      </c>
      <c r="C6014" t="str">
        <f t="shared" si="96"/>
        <v/>
      </c>
    </row>
    <row r="6015" spans="2:3">
      <c r="B6015" t="str">
        <v/>
      </c>
      <c r="C6015" t="str">
        <f t="shared" si="96"/>
        <v/>
      </c>
    </row>
    <row r="6016" spans="2:3">
      <c r="B6016" t="str">
        <v/>
      </c>
      <c r="C6016" t="str">
        <f t="shared" si="96"/>
        <v/>
      </c>
    </row>
    <row r="6017" spans="2:3">
      <c r="B6017" t="str">
        <v/>
      </c>
      <c r="C6017" t="str">
        <f t="shared" si="96"/>
        <v/>
      </c>
    </row>
    <row r="6018" spans="2:3">
      <c r="B6018" t="str">
        <v/>
      </c>
      <c r="C6018" t="str">
        <f t="shared" si="96"/>
        <v/>
      </c>
    </row>
    <row r="6019" spans="2:3">
      <c r="B6019" t="str">
        <v/>
      </c>
      <c r="C6019" t="str">
        <f t="shared" si="96"/>
        <v/>
      </c>
    </row>
    <row r="6020" spans="2:3">
      <c r="B6020" t="str">
        <v/>
      </c>
      <c r="C6020" t="str">
        <f t="shared" si="96"/>
        <v/>
      </c>
    </row>
    <row r="6021" spans="2:3">
      <c r="B6021" t="str">
        <v/>
      </c>
      <c r="C6021" t="str">
        <f t="shared" ref="C6021:C6084" si="97">IFERROR(B6021,"")</f>
        <v/>
      </c>
    </row>
    <row r="6022" spans="2:3">
      <c r="B6022" t="str">
        <v/>
      </c>
      <c r="C6022" t="str">
        <f t="shared" si="97"/>
        <v/>
      </c>
    </row>
    <row r="6023" spans="2:3">
      <c r="B6023" t="str">
        <v/>
      </c>
      <c r="C6023" t="str">
        <f t="shared" si="97"/>
        <v/>
      </c>
    </row>
    <row r="6024" spans="2:3">
      <c r="B6024" t="str">
        <v/>
      </c>
      <c r="C6024" t="str">
        <f t="shared" si="97"/>
        <v/>
      </c>
    </row>
    <row r="6025" spans="2:3">
      <c r="B6025" t="str">
        <v/>
      </c>
      <c r="C6025" t="str">
        <f t="shared" si="97"/>
        <v/>
      </c>
    </row>
    <row r="6026" spans="2:3">
      <c r="B6026" t="str">
        <v/>
      </c>
      <c r="C6026" t="str">
        <f t="shared" si="97"/>
        <v/>
      </c>
    </row>
    <row r="6027" spans="2:3">
      <c r="B6027" t="str">
        <v/>
      </c>
      <c r="C6027" t="str">
        <f t="shared" si="97"/>
        <v/>
      </c>
    </row>
    <row r="6028" spans="2:3">
      <c r="B6028" t="str">
        <v/>
      </c>
      <c r="C6028" t="str">
        <f t="shared" si="97"/>
        <v/>
      </c>
    </row>
    <row r="6029" spans="2:3">
      <c r="B6029" t="str">
        <v/>
      </c>
      <c r="C6029" t="str">
        <f t="shared" si="97"/>
        <v/>
      </c>
    </row>
    <row r="6030" spans="2:3">
      <c r="B6030" t="str">
        <v/>
      </c>
      <c r="C6030" t="str">
        <f t="shared" si="97"/>
        <v/>
      </c>
    </row>
    <row r="6031" spans="2:3">
      <c r="B6031" t="str">
        <v/>
      </c>
      <c r="C6031" t="str">
        <f t="shared" si="97"/>
        <v/>
      </c>
    </row>
    <row r="6032" spans="2:3">
      <c r="B6032" t="str">
        <v/>
      </c>
      <c r="C6032" t="str">
        <f t="shared" si="97"/>
        <v/>
      </c>
    </row>
    <row r="6033" spans="2:3">
      <c r="B6033" t="str">
        <v/>
      </c>
      <c r="C6033" t="str">
        <f t="shared" si="97"/>
        <v/>
      </c>
    </row>
    <row r="6034" spans="2:3">
      <c r="B6034" t="str">
        <v/>
      </c>
      <c r="C6034" t="str">
        <f t="shared" si="97"/>
        <v/>
      </c>
    </row>
    <row r="6035" spans="2:3">
      <c r="B6035" t="str">
        <v/>
      </c>
      <c r="C6035" t="str">
        <f t="shared" si="97"/>
        <v/>
      </c>
    </row>
    <row r="6036" spans="2:3">
      <c r="B6036" t="str">
        <v/>
      </c>
      <c r="C6036" t="str">
        <f t="shared" si="97"/>
        <v/>
      </c>
    </row>
    <row r="6037" spans="2:3">
      <c r="B6037" t="str">
        <v/>
      </c>
      <c r="C6037" t="str">
        <f t="shared" si="97"/>
        <v/>
      </c>
    </row>
    <row r="6038" spans="2:3">
      <c r="B6038" t="str">
        <v/>
      </c>
      <c r="C6038" t="str">
        <f t="shared" si="97"/>
        <v/>
      </c>
    </row>
    <row r="6039" spans="2:3">
      <c r="B6039" t="str">
        <v/>
      </c>
      <c r="C6039" t="str">
        <f t="shared" si="97"/>
        <v/>
      </c>
    </row>
    <row r="6040" spans="2:3">
      <c r="B6040" t="str">
        <v/>
      </c>
      <c r="C6040" t="str">
        <f t="shared" si="97"/>
        <v/>
      </c>
    </row>
    <row r="6041" spans="2:3">
      <c r="B6041" t="str">
        <v/>
      </c>
      <c r="C6041" t="str">
        <f t="shared" si="97"/>
        <v/>
      </c>
    </row>
    <row r="6042" spans="2:3">
      <c r="B6042" t="str">
        <v/>
      </c>
      <c r="C6042" t="str">
        <f t="shared" si="97"/>
        <v/>
      </c>
    </row>
    <row r="6043" spans="2:3">
      <c r="B6043" t="str">
        <v/>
      </c>
      <c r="C6043" t="str">
        <f t="shared" si="97"/>
        <v/>
      </c>
    </row>
    <row r="6044" spans="2:3">
      <c r="B6044" t="str">
        <v/>
      </c>
      <c r="C6044" t="str">
        <f t="shared" si="97"/>
        <v/>
      </c>
    </row>
    <row r="6045" spans="2:3">
      <c r="B6045" t="str">
        <v/>
      </c>
      <c r="C6045" t="str">
        <f t="shared" si="97"/>
        <v/>
      </c>
    </row>
    <row r="6046" spans="2:3">
      <c r="B6046" t="str">
        <v/>
      </c>
      <c r="C6046" t="str">
        <f t="shared" si="97"/>
        <v/>
      </c>
    </row>
    <row r="6047" spans="2:3">
      <c r="B6047" t="str">
        <v/>
      </c>
      <c r="C6047" t="str">
        <f t="shared" si="97"/>
        <v/>
      </c>
    </row>
    <row r="6048" spans="2:3">
      <c r="B6048" t="str">
        <v/>
      </c>
      <c r="C6048" t="str">
        <f t="shared" si="97"/>
        <v/>
      </c>
    </row>
    <row r="6049" spans="2:3">
      <c r="B6049" t="str">
        <v/>
      </c>
      <c r="C6049" t="str">
        <f t="shared" si="97"/>
        <v/>
      </c>
    </row>
    <row r="6050" spans="2:3">
      <c r="B6050" t="str">
        <v/>
      </c>
      <c r="C6050" t="str">
        <f t="shared" si="97"/>
        <v/>
      </c>
    </row>
    <row r="6051" spans="2:3">
      <c r="B6051" t="str">
        <v/>
      </c>
      <c r="C6051" t="str">
        <f t="shared" si="97"/>
        <v/>
      </c>
    </row>
    <row r="6052" spans="2:3">
      <c r="B6052" t="str">
        <v/>
      </c>
      <c r="C6052" t="str">
        <f t="shared" si="97"/>
        <v/>
      </c>
    </row>
    <row r="6053" spans="2:3">
      <c r="B6053" t="str">
        <v/>
      </c>
      <c r="C6053" t="str">
        <f t="shared" si="97"/>
        <v/>
      </c>
    </row>
    <row r="6054" spans="2:3">
      <c r="B6054" t="str">
        <v/>
      </c>
      <c r="C6054" t="str">
        <f t="shared" si="97"/>
        <v/>
      </c>
    </row>
    <row r="6055" spans="2:3">
      <c r="B6055" t="str">
        <v/>
      </c>
      <c r="C6055" t="str">
        <f t="shared" si="97"/>
        <v/>
      </c>
    </row>
    <row r="6056" spans="2:3">
      <c r="B6056" t="str">
        <v/>
      </c>
      <c r="C6056" t="str">
        <f t="shared" si="97"/>
        <v/>
      </c>
    </row>
    <row r="6057" spans="2:3">
      <c r="B6057" t="str">
        <v/>
      </c>
      <c r="C6057" t="str">
        <f t="shared" si="97"/>
        <v/>
      </c>
    </row>
    <row r="6058" spans="2:3">
      <c r="B6058" t="str">
        <v/>
      </c>
      <c r="C6058" t="str">
        <f t="shared" si="97"/>
        <v/>
      </c>
    </row>
    <row r="6059" spans="2:3">
      <c r="B6059" t="str">
        <v/>
      </c>
      <c r="C6059" t="str">
        <f t="shared" si="97"/>
        <v/>
      </c>
    </row>
    <row r="6060" spans="2:3">
      <c r="B6060" t="str">
        <v/>
      </c>
      <c r="C6060" t="str">
        <f t="shared" si="97"/>
        <v/>
      </c>
    </row>
    <row r="6061" spans="2:3">
      <c r="B6061" t="str">
        <v/>
      </c>
      <c r="C6061" t="str">
        <f t="shared" si="97"/>
        <v/>
      </c>
    </row>
    <row r="6062" spans="2:3">
      <c r="B6062" t="str">
        <v/>
      </c>
      <c r="C6062" t="str">
        <f t="shared" si="97"/>
        <v/>
      </c>
    </row>
    <row r="6063" spans="2:3">
      <c r="B6063" t="str">
        <v/>
      </c>
      <c r="C6063" t="str">
        <f t="shared" si="97"/>
        <v/>
      </c>
    </row>
    <row r="6064" spans="2:3">
      <c r="B6064" t="str">
        <v/>
      </c>
      <c r="C6064" t="str">
        <f t="shared" si="97"/>
        <v/>
      </c>
    </row>
    <row r="6065" spans="2:3">
      <c r="B6065" t="str">
        <v/>
      </c>
      <c r="C6065" t="str">
        <f t="shared" si="97"/>
        <v/>
      </c>
    </row>
    <row r="6066" spans="2:3">
      <c r="B6066" t="str">
        <v/>
      </c>
      <c r="C6066" t="str">
        <f t="shared" si="97"/>
        <v/>
      </c>
    </row>
    <row r="6067" spans="2:3">
      <c r="B6067" t="str">
        <v/>
      </c>
      <c r="C6067" t="str">
        <f t="shared" si="97"/>
        <v/>
      </c>
    </row>
    <row r="6068" spans="2:3">
      <c r="B6068" t="str">
        <v/>
      </c>
      <c r="C6068" t="str">
        <f t="shared" si="97"/>
        <v/>
      </c>
    </row>
    <row r="6069" spans="2:3">
      <c r="B6069" t="str">
        <v/>
      </c>
      <c r="C6069" t="str">
        <f t="shared" si="97"/>
        <v/>
      </c>
    </row>
    <row r="6070" spans="2:3">
      <c r="B6070" t="str">
        <v/>
      </c>
      <c r="C6070" t="str">
        <f t="shared" si="97"/>
        <v/>
      </c>
    </row>
    <row r="6071" spans="2:3">
      <c r="B6071" t="str">
        <v/>
      </c>
      <c r="C6071" t="str">
        <f t="shared" si="97"/>
        <v/>
      </c>
    </row>
    <row r="6072" spans="2:3">
      <c r="B6072" t="str">
        <v/>
      </c>
      <c r="C6072" t="str">
        <f t="shared" si="97"/>
        <v/>
      </c>
    </row>
    <row r="6073" spans="2:3">
      <c r="B6073" t="str">
        <v/>
      </c>
      <c r="C6073" t="str">
        <f t="shared" si="97"/>
        <v/>
      </c>
    </row>
    <row r="6074" spans="2:3">
      <c r="B6074" t="str">
        <v/>
      </c>
      <c r="C6074" t="str">
        <f t="shared" si="97"/>
        <v/>
      </c>
    </row>
    <row r="6075" spans="2:3">
      <c r="B6075" t="str">
        <v/>
      </c>
      <c r="C6075" t="str">
        <f t="shared" si="97"/>
        <v/>
      </c>
    </row>
    <row r="6076" spans="2:3">
      <c r="B6076" t="str">
        <v/>
      </c>
      <c r="C6076" t="str">
        <f t="shared" si="97"/>
        <v/>
      </c>
    </row>
    <row r="6077" spans="2:3">
      <c r="B6077" t="str">
        <v/>
      </c>
      <c r="C6077" t="str">
        <f t="shared" si="97"/>
        <v/>
      </c>
    </row>
    <row r="6078" spans="2:3">
      <c r="B6078" t="str">
        <v/>
      </c>
      <c r="C6078" t="str">
        <f t="shared" si="97"/>
        <v/>
      </c>
    </row>
    <row r="6079" spans="2:3">
      <c r="B6079" t="str">
        <v/>
      </c>
      <c r="C6079" t="str">
        <f t="shared" si="97"/>
        <v/>
      </c>
    </row>
    <row r="6080" spans="2:3">
      <c r="B6080" t="str">
        <v/>
      </c>
      <c r="C6080" t="str">
        <f t="shared" si="97"/>
        <v/>
      </c>
    </row>
    <row r="6081" spans="2:3">
      <c r="B6081" t="str">
        <v/>
      </c>
      <c r="C6081" t="str">
        <f t="shared" si="97"/>
        <v/>
      </c>
    </row>
    <row r="6082" spans="2:3">
      <c r="B6082" t="str">
        <v/>
      </c>
      <c r="C6082" t="str">
        <f t="shared" si="97"/>
        <v/>
      </c>
    </row>
    <row r="6083" spans="2:3">
      <c r="B6083" t="str">
        <v/>
      </c>
      <c r="C6083" t="str">
        <f t="shared" si="97"/>
        <v/>
      </c>
    </row>
    <row r="6084" spans="2:3">
      <c r="B6084" t="str">
        <v/>
      </c>
      <c r="C6084" t="str">
        <f t="shared" si="97"/>
        <v/>
      </c>
    </row>
    <row r="6085" spans="2:3">
      <c r="B6085" t="str">
        <v/>
      </c>
      <c r="C6085" t="str">
        <f t="shared" ref="C6085:C6148" si="98">IFERROR(B6085,"")</f>
        <v/>
      </c>
    </row>
    <row r="6086" spans="2:3">
      <c r="B6086" t="str">
        <v/>
      </c>
      <c r="C6086" t="str">
        <f t="shared" si="98"/>
        <v/>
      </c>
    </row>
    <row r="6087" spans="2:3">
      <c r="B6087" t="str">
        <v/>
      </c>
      <c r="C6087" t="str">
        <f t="shared" si="98"/>
        <v/>
      </c>
    </row>
    <row r="6088" spans="2:3">
      <c r="B6088" t="str">
        <v>WSLRWEX-G4-H2S-050|2|8\WSLRW-G4</v>
      </c>
      <c r="C6088" t="str">
        <f t="shared" si="98"/>
        <v>WSLRWEX-G4-H2S-050|2|8\WSLRW-G4</v>
      </c>
    </row>
    <row r="6089" spans="2:3">
      <c r="B6089" t="str">
        <v/>
      </c>
      <c r="C6089" t="str">
        <f t="shared" si="98"/>
        <v/>
      </c>
    </row>
    <row r="6090" spans="2:3">
      <c r="B6090" t="str">
        <v/>
      </c>
      <c r="C6090" t="str">
        <f t="shared" si="98"/>
        <v/>
      </c>
    </row>
    <row r="6091" spans="2:3">
      <c r="B6091" t="str">
        <v/>
      </c>
      <c r="C6091" t="str">
        <f t="shared" si="98"/>
        <v/>
      </c>
    </row>
    <row r="6092" spans="2:3">
      <c r="B6092" t="str">
        <v/>
      </c>
      <c r="C6092" t="str">
        <f t="shared" si="98"/>
        <v/>
      </c>
    </row>
    <row r="6093" spans="2:3">
      <c r="B6093" t="str">
        <v/>
      </c>
      <c r="C6093" t="str">
        <f t="shared" si="98"/>
        <v/>
      </c>
    </row>
    <row r="6094" spans="2:3">
      <c r="B6094" t="str">
        <v/>
      </c>
      <c r="C6094" t="str">
        <f t="shared" si="98"/>
        <v/>
      </c>
    </row>
    <row r="6095" spans="2:3">
      <c r="B6095" t="str">
        <v/>
      </c>
      <c r="C6095" t="str">
        <f t="shared" si="98"/>
        <v/>
      </c>
    </row>
    <row r="6096" spans="2:3">
      <c r="B6096" t="str">
        <v/>
      </c>
      <c r="C6096" t="str">
        <f t="shared" si="98"/>
        <v/>
      </c>
    </row>
    <row r="6097" spans="2:3">
      <c r="B6097" t="str">
        <v/>
      </c>
      <c r="C6097" t="str">
        <f t="shared" si="98"/>
        <v/>
      </c>
    </row>
    <row r="6098" spans="2:3">
      <c r="B6098" t="str">
        <v/>
      </c>
      <c r="C6098" t="str">
        <f t="shared" si="98"/>
        <v/>
      </c>
    </row>
    <row r="6099" spans="2:3">
      <c r="B6099" t="str">
        <v/>
      </c>
      <c r="C6099" t="str">
        <f t="shared" si="98"/>
        <v/>
      </c>
    </row>
    <row r="6100" spans="2:3">
      <c r="B6100" t="str">
        <v/>
      </c>
      <c r="C6100" t="str">
        <f t="shared" si="98"/>
        <v/>
      </c>
    </row>
    <row r="6101" spans="2:3">
      <c r="B6101" t="str">
        <v/>
      </c>
      <c r="C6101" t="str">
        <f t="shared" si="98"/>
        <v/>
      </c>
    </row>
    <row r="6102" spans="2:3">
      <c r="B6102" t="str">
        <v/>
      </c>
      <c r="C6102" t="str">
        <f t="shared" si="98"/>
        <v/>
      </c>
    </row>
    <row r="6103" spans="2:3">
      <c r="B6103" t="str">
        <v/>
      </c>
      <c r="C6103" t="str">
        <f t="shared" si="98"/>
        <v/>
      </c>
    </row>
    <row r="6104" spans="2:3">
      <c r="B6104" t="str">
        <v/>
      </c>
      <c r="C6104" t="str">
        <f t="shared" si="98"/>
        <v/>
      </c>
    </row>
    <row r="6105" spans="2:3">
      <c r="B6105" t="str">
        <v/>
      </c>
      <c r="C6105" t="str">
        <f t="shared" si="98"/>
        <v/>
      </c>
    </row>
    <row r="6106" spans="2:3">
      <c r="B6106" t="str">
        <v/>
      </c>
      <c r="C6106" t="str">
        <f t="shared" si="98"/>
        <v/>
      </c>
    </row>
    <row r="6107" spans="2:3">
      <c r="B6107" t="str">
        <v/>
      </c>
      <c r="C6107" t="str">
        <f t="shared" si="98"/>
        <v/>
      </c>
    </row>
    <row r="6108" spans="2:3">
      <c r="B6108" t="str">
        <v/>
      </c>
      <c r="C6108" t="str">
        <f t="shared" si="98"/>
        <v/>
      </c>
    </row>
    <row r="6109" spans="2:3">
      <c r="B6109" t="str">
        <v/>
      </c>
      <c r="C6109" t="str">
        <f t="shared" si="98"/>
        <v/>
      </c>
    </row>
    <row r="6110" spans="2:3">
      <c r="B6110" t="str">
        <v/>
      </c>
      <c r="C6110" t="str">
        <f t="shared" si="98"/>
        <v/>
      </c>
    </row>
    <row r="6111" spans="2:3">
      <c r="B6111" t="str">
        <v/>
      </c>
      <c r="C6111" t="str">
        <f t="shared" si="98"/>
        <v/>
      </c>
    </row>
    <row r="6112" spans="2:3">
      <c r="B6112" t="str">
        <v/>
      </c>
      <c r="C6112" t="str">
        <f t="shared" si="98"/>
        <v/>
      </c>
    </row>
    <row r="6113" spans="2:3">
      <c r="B6113" t="str">
        <v/>
      </c>
      <c r="C6113" t="str">
        <f t="shared" si="98"/>
        <v/>
      </c>
    </row>
    <row r="6114" spans="2:3">
      <c r="B6114" t="str">
        <v/>
      </c>
      <c r="C6114" t="str">
        <f t="shared" si="98"/>
        <v/>
      </c>
    </row>
    <row r="6115" spans="2:3">
      <c r="B6115" t="str">
        <v/>
      </c>
      <c r="C6115" t="str">
        <f t="shared" si="98"/>
        <v/>
      </c>
    </row>
    <row r="6116" spans="2:3">
      <c r="B6116" t="str">
        <v/>
      </c>
      <c r="C6116" t="str">
        <f t="shared" si="98"/>
        <v/>
      </c>
    </row>
    <row r="6117" spans="2:3">
      <c r="B6117" t="str">
        <v/>
      </c>
      <c r="C6117" t="str">
        <f t="shared" si="98"/>
        <v/>
      </c>
    </row>
    <row r="6118" spans="2:3">
      <c r="B6118" t="str">
        <v/>
      </c>
      <c r="C6118" t="str">
        <f t="shared" si="98"/>
        <v/>
      </c>
    </row>
    <row r="6119" spans="2:3">
      <c r="B6119" t="str">
        <v/>
      </c>
      <c r="C6119" t="str">
        <f t="shared" si="98"/>
        <v/>
      </c>
    </row>
    <row r="6120" spans="2:3">
      <c r="B6120" t="str">
        <v/>
      </c>
      <c r="C6120" t="str">
        <f t="shared" si="98"/>
        <v/>
      </c>
    </row>
    <row r="6121" spans="2:3">
      <c r="B6121" t="str">
        <v/>
      </c>
      <c r="C6121" t="str">
        <f t="shared" si="98"/>
        <v/>
      </c>
    </row>
    <row r="6122" spans="2:3">
      <c r="B6122" t="str">
        <v/>
      </c>
      <c r="C6122" t="str">
        <f t="shared" si="98"/>
        <v/>
      </c>
    </row>
    <row r="6123" spans="2:3">
      <c r="B6123" t="str">
        <v/>
      </c>
      <c r="C6123" t="str">
        <f t="shared" si="98"/>
        <v/>
      </c>
    </row>
    <row r="6124" spans="2:3">
      <c r="B6124" t="str">
        <v/>
      </c>
      <c r="C6124" t="str">
        <f t="shared" si="98"/>
        <v/>
      </c>
    </row>
    <row r="6125" spans="2:3">
      <c r="B6125" t="str">
        <v/>
      </c>
      <c r="C6125" t="str">
        <f t="shared" si="98"/>
        <v/>
      </c>
    </row>
    <row r="6126" spans="2:3">
      <c r="B6126" t="str">
        <v/>
      </c>
      <c r="C6126" t="str">
        <f t="shared" si="98"/>
        <v/>
      </c>
    </row>
    <row r="6127" spans="2:3">
      <c r="B6127" t="str">
        <v/>
      </c>
      <c r="C6127" t="str">
        <f t="shared" si="98"/>
        <v/>
      </c>
    </row>
    <row r="6128" spans="2:3">
      <c r="B6128" t="str">
        <v/>
      </c>
      <c r="C6128" t="str">
        <f t="shared" si="98"/>
        <v/>
      </c>
    </row>
    <row r="6129" spans="2:3">
      <c r="B6129" t="str">
        <v/>
      </c>
      <c r="C6129" t="str">
        <f t="shared" si="98"/>
        <v/>
      </c>
    </row>
    <row r="6130" spans="2:3">
      <c r="B6130" t="str">
        <v/>
      </c>
      <c r="C6130" t="str">
        <f t="shared" si="98"/>
        <v/>
      </c>
    </row>
    <row r="6131" spans="2:3">
      <c r="B6131" t="str">
        <v/>
      </c>
      <c r="C6131" t="str">
        <f t="shared" si="98"/>
        <v/>
      </c>
    </row>
    <row r="6132" spans="2:3">
      <c r="B6132" t="str">
        <v/>
      </c>
      <c r="C6132" t="str">
        <f t="shared" si="98"/>
        <v/>
      </c>
    </row>
    <row r="6133" spans="2:3">
      <c r="B6133" t="str">
        <v/>
      </c>
      <c r="C6133" t="str">
        <f t="shared" si="98"/>
        <v/>
      </c>
    </row>
    <row r="6134" spans="2:3">
      <c r="B6134" t="str">
        <v/>
      </c>
      <c r="C6134" t="str">
        <f t="shared" si="98"/>
        <v/>
      </c>
    </row>
    <row r="6135" spans="2:3">
      <c r="B6135" t="str">
        <v/>
      </c>
      <c r="C6135" t="str">
        <f t="shared" si="98"/>
        <v/>
      </c>
    </row>
    <row r="6136" spans="2:3">
      <c r="B6136" t="str">
        <v/>
      </c>
      <c r="C6136" t="str">
        <f t="shared" si="98"/>
        <v/>
      </c>
    </row>
    <row r="6137" spans="2:3">
      <c r="B6137" t="str">
        <v/>
      </c>
      <c r="C6137" t="str">
        <f t="shared" si="98"/>
        <v/>
      </c>
    </row>
    <row r="6138" spans="2:3">
      <c r="B6138" t="str">
        <v/>
      </c>
      <c r="C6138" t="str">
        <f t="shared" si="98"/>
        <v/>
      </c>
    </row>
    <row r="6139" spans="2:3">
      <c r="B6139" t="str">
        <v/>
      </c>
      <c r="C6139" t="str">
        <f t="shared" si="98"/>
        <v/>
      </c>
    </row>
    <row r="6140" spans="2:3">
      <c r="B6140" t="str">
        <v/>
      </c>
      <c r="C6140" t="str">
        <f t="shared" si="98"/>
        <v/>
      </c>
    </row>
    <row r="6141" spans="2:3">
      <c r="B6141" t="str">
        <v/>
      </c>
      <c r="C6141" t="str">
        <f t="shared" si="98"/>
        <v/>
      </c>
    </row>
    <row r="6142" spans="2:3">
      <c r="B6142" t="str">
        <v/>
      </c>
      <c r="C6142" t="str">
        <f t="shared" si="98"/>
        <v/>
      </c>
    </row>
    <row r="6143" spans="2:3">
      <c r="B6143" t="str">
        <v/>
      </c>
      <c r="C6143" t="str">
        <f t="shared" si="98"/>
        <v/>
      </c>
    </row>
    <row r="6144" spans="2:3">
      <c r="B6144" t="str">
        <v/>
      </c>
      <c r="C6144" t="str">
        <f t="shared" si="98"/>
        <v/>
      </c>
    </row>
    <row r="6145" spans="2:3">
      <c r="B6145" t="str">
        <v/>
      </c>
      <c r="C6145" t="str">
        <f t="shared" si="98"/>
        <v/>
      </c>
    </row>
    <row r="6146" spans="2:3">
      <c r="B6146" t="str">
        <v/>
      </c>
      <c r="C6146" t="str">
        <f t="shared" si="98"/>
        <v/>
      </c>
    </row>
    <row r="6147" spans="2:3">
      <c r="B6147" t="str">
        <v/>
      </c>
      <c r="C6147" t="str">
        <f t="shared" si="98"/>
        <v/>
      </c>
    </row>
    <row r="6148" spans="2:3">
      <c r="B6148" t="str">
        <v/>
      </c>
      <c r="C6148" t="str">
        <f t="shared" si="98"/>
        <v/>
      </c>
    </row>
    <row r="6149" spans="2:3">
      <c r="B6149" t="str">
        <v/>
      </c>
      <c r="C6149" t="str">
        <f t="shared" ref="C6149:C6212" si="99">IFERROR(B6149,"")</f>
        <v/>
      </c>
    </row>
    <row r="6150" spans="2:3">
      <c r="B6150" t="str">
        <v/>
      </c>
      <c r="C6150" t="str">
        <f t="shared" si="99"/>
        <v/>
      </c>
    </row>
    <row r="6151" spans="2:3">
      <c r="B6151" t="str">
        <v/>
      </c>
      <c r="C6151" t="str">
        <f t="shared" si="99"/>
        <v/>
      </c>
    </row>
    <row r="6152" spans="2:3">
      <c r="B6152" t="str">
        <v/>
      </c>
      <c r="C6152" t="str">
        <f t="shared" si="99"/>
        <v/>
      </c>
    </row>
    <row r="6153" spans="2:3">
      <c r="B6153" t="str">
        <v/>
      </c>
      <c r="C6153" t="str">
        <f t="shared" si="99"/>
        <v/>
      </c>
    </row>
    <row r="6154" spans="2:3">
      <c r="B6154" t="str">
        <v/>
      </c>
      <c r="C6154" t="str">
        <f t="shared" si="99"/>
        <v/>
      </c>
    </row>
    <row r="6155" spans="2:3">
      <c r="B6155" t="str">
        <v/>
      </c>
      <c r="C6155" t="str">
        <f t="shared" si="99"/>
        <v/>
      </c>
    </row>
    <row r="6156" spans="2:3">
      <c r="B6156" t="str">
        <v/>
      </c>
      <c r="C6156" t="str">
        <f t="shared" si="99"/>
        <v/>
      </c>
    </row>
    <row r="6157" spans="2:3">
      <c r="B6157" t="str">
        <v/>
      </c>
      <c r="C6157" t="str">
        <f t="shared" si="99"/>
        <v/>
      </c>
    </row>
    <row r="6158" spans="2:3">
      <c r="B6158" t="str">
        <v/>
      </c>
      <c r="C6158" t="str">
        <f t="shared" si="99"/>
        <v/>
      </c>
    </row>
    <row r="6159" spans="2:3">
      <c r="B6159" t="str">
        <v/>
      </c>
      <c r="C6159" t="str">
        <f t="shared" si="99"/>
        <v/>
      </c>
    </row>
    <row r="6160" spans="2:3">
      <c r="B6160" t="str">
        <v/>
      </c>
      <c r="C6160" t="str">
        <f t="shared" si="99"/>
        <v/>
      </c>
    </row>
    <row r="6161" spans="2:3">
      <c r="B6161" t="str">
        <v/>
      </c>
      <c r="C6161" t="str">
        <f t="shared" si="99"/>
        <v/>
      </c>
    </row>
    <row r="6162" spans="2:3">
      <c r="B6162" t="str">
        <v/>
      </c>
      <c r="C6162" t="str">
        <f t="shared" si="99"/>
        <v/>
      </c>
    </row>
    <row r="6163" spans="2:3">
      <c r="B6163" t="str">
        <v/>
      </c>
      <c r="C6163" t="str">
        <f t="shared" si="99"/>
        <v/>
      </c>
    </row>
    <row r="6164" spans="2:3">
      <c r="B6164" t="str">
        <v/>
      </c>
      <c r="C6164" t="str">
        <f t="shared" si="99"/>
        <v/>
      </c>
    </row>
    <row r="6165" spans="2:3">
      <c r="B6165" t="str">
        <v/>
      </c>
      <c r="C6165" t="str">
        <f t="shared" si="99"/>
        <v/>
      </c>
    </row>
    <row r="6166" spans="2:3">
      <c r="B6166" t="str">
        <v/>
      </c>
      <c r="C6166" t="str">
        <f t="shared" si="99"/>
        <v/>
      </c>
    </row>
    <row r="6167" spans="2:3">
      <c r="B6167" t="str">
        <v/>
      </c>
      <c r="C6167" t="str">
        <f t="shared" si="99"/>
        <v/>
      </c>
    </row>
    <row r="6168" spans="2:3">
      <c r="B6168" t="str">
        <v/>
      </c>
      <c r="C6168" t="str">
        <f t="shared" si="99"/>
        <v/>
      </c>
    </row>
    <row r="6169" spans="2:3">
      <c r="B6169" t="str">
        <v/>
      </c>
      <c r="C6169" t="str">
        <f t="shared" si="99"/>
        <v/>
      </c>
    </row>
    <row r="6170" spans="2:3">
      <c r="B6170" t="str">
        <v/>
      </c>
      <c r="C6170" t="str">
        <f t="shared" si="99"/>
        <v/>
      </c>
    </row>
    <row r="6171" spans="2:3">
      <c r="B6171" t="str">
        <v/>
      </c>
      <c r="C6171" t="str">
        <f t="shared" si="99"/>
        <v/>
      </c>
    </row>
    <row r="6172" spans="2:3">
      <c r="B6172" t="str">
        <v/>
      </c>
      <c r="C6172" t="str">
        <f t="shared" si="99"/>
        <v/>
      </c>
    </row>
    <row r="6173" spans="2:3">
      <c r="B6173" t="str">
        <v/>
      </c>
      <c r="C6173" t="str">
        <f t="shared" si="99"/>
        <v/>
      </c>
    </row>
    <row r="6174" spans="2:3">
      <c r="B6174" t="str">
        <v/>
      </c>
      <c r="C6174" t="str">
        <f t="shared" si="99"/>
        <v/>
      </c>
    </row>
    <row r="6175" spans="2:3">
      <c r="B6175" t="str">
        <v/>
      </c>
      <c r="C6175" t="str">
        <f t="shared" si="99"/>
        <v/>
      </c>
    </row>
    <row r="6176" spans="2:3">
      <c r="B6176" t="str">
        <v/>
      </c>
      <c r="C6176" t="str">
        <f t="shared" si="99"/>
        <v/>
      </c>
    </row>
    <row r="6177" spans="2:3">
      <c r="B6177" t="str">
        <v/>
      </c>
      <c r="C6177" t="str">
        <f t="shared" si="99"/>
        <v/>
      </c>
    </row>
    <row r="6178" spans="2:3">
      <c r="B6178" t="str">
        <v/>
      </c>
      <c r="C6178" t="str">
        <f t="shared" si="99"/>
        <v/>
      </c>
    </row>
    <row r="6179" spans="2:3">
      <c r="B6179" t="str">
        <v/>
      </c>
      <c r="C6179" t="str">
        <f t="shared" si="99"/>
        <v/>
      </c>
    </row>
    <row r="6180" spans="2:3">
      <c r="B6180" t="str">
        <v/>
      </c>
      <c r="C6180" t="str">
        <f t="shared" si="99"/>
        <v/>
      </c>
    </row>
    <row r="6181" spans="2:3">
      <c r="B6181" t="str">
        <v/>
      </c>
      <c r="C6181" t="str">
        <f t="shared" si="99"/>
        <v/>
      </c>
    </row>
    <row r="6182" spans="2:3">
      <c r="B6182" t="str">
        <v/>
      </c>
      <c r="C6182" t="str">
        <f t="shared" si="99"/>
        <v/>
      </c>
    </row>
    <row r="6183" spans="2:3">
      <c r="B6183" t="str">
        <v/>
      </c>
      <c r="C6183" t="str">
        <f t="shared" si="99"/>
        <v/>
      </c>
    </row>
    <row r="6184" spans="2:3">
      <c r="B6184" t="str">
        <v/>
      </c>
      <c r="C6184" t="str">
        <f t="shared" si="99"/>
        <v/>
      </c>
    </row>
    <row r="6185" spans="2:3">
      <c r="B6185" t="str">
        <v/>
      </c>
      <c r="C6185" t="str">
        <f t="shared" si="99"/>
        <v/>
      </c>
    </row>
    <row r="6186" spans="2:3">
      <c r="B6186" t="str">
        <v/>
      </c>
      <c r="C6186" t="str">
        <f t="shared" si="99"/>
        <v/>
      </c>
    </row>
    <row r="6187" spans="2:3">
      <c r="B6187" t="str">
        <v/>
      </c>
      <c r="C6187" t="str">
        <f t="shared" si="99"/>
        <v/>
      </c>
    </row>
    <row r="6188" spans="2:3">
      <c r="B6188" t="str">
        <v/>
      </c>
      <c r="C6188" t="str">
        <f t="shared" si="99"/>
        <v/>
      </c>
    </row>
    <row r="6189" spans="2:3">
      <c r="B6189" t="str">
        <v/>
      </c>
      <c r="C6189" t="str">
        <f t="shared" si="99"/>
        <v/>
      </c>
    </row>
    <row r="6190" spans="2:3">
      <c r="B6190" t="str">
        <v/>
      </c>
      <c r="C6190" t="str">
        <f t="shared" si="99"/>
        <v/>
      </c>
    </row>
    <row r="6191" spans="2:3">
      <c r="B6191" t="str">
        <v/>
      </c>
      <c r="C6191" t="str">
        <f t="shared" si="99"/>
        <v/>
      </c>
    </row>
    <row r="6192" spans="2:3">
      <c r="B6192" t="str">
        <v/>
      </c>
      <c r="C6192" t="str">
        <f t="shared" si="99"/>
        <v/>
      </c>
    </row>
    <row r="6193" spans="2:3">
      <c r="B6193" t="str">
        <v/>
      </c>
      <c r="C6193" t="str">
        <f t="shared" si="99"/>
        <v/>
      </c>
    </row>
    <row r="6194" spans="2:3">
      <c r="B6194" t="str">
        <v/>
      </c>
      <c r="C6194" t="str">
        <f t="shared" si="99"/>
        <v/>
      </c>
    </row>
    <row r="6195" spans="2:3">
      <c r="B6195" t="str">
        <v/>
      </c>
      <c r="C6195" t="str">
        <f t="shared" si="99"/>
        <v/>
      </c>
    </row>
    <row r="6196" spans="2:3">
      <c r="B6196" t="str">
        <v/>
      </c>
      <c r="C6196" t="str">
        <f t="shared" si="99"/>
        <v/>
      </c>
    </row>
    <row r="6197" spans="2:3">
      <c r="B6197" t="str">
        <v/>
      </c>
      <c r="C6197" t="str">
        <f t="shared" si="99"/>
        <v/>
      </c>
    </row>
    <row r="6198" spans="2:3">
      <c r="B6198" t="str">
        <v/>
      </c>
      <c r="C6198" t="str">
        <f t="shared" si="99"/>
        <v/>
      </c>
    </row>
    <row r="6199" spans="2:3">
      <c r="B6199" t="str">
        <v/>
      </c>
      <c r="C6199" t="str">
        <f t="shared" si="99"/>
        <v/>
      </c>
    </row>
    <row r="6200" spans="2:3">
      <c r="B6200" t="str">
        <v/>
      </c>
      <c r="C6200" t="str">
        <f t="shared" si="99"/>
        <v/>
      </c>
    </row>
    <row r="6201" spans="2:3">
      <c r="B6201" t="str">
        <v/>
      </c>
      <c r="C6201" t="str">
        <f t="shared" si="99"/>
        <v/>
      </c>
    </row>
    <row r="6202" spans="2:3">
      <c r="B6202" t="str">
        <v/>
      </c>
      <c r="C6202" t="str">
        <f t="shared" si="99"/>
        <v/>
      </c>
    </row>
    <row r="6203" spans="2:3">
      <c r="B6203" t="str">
        <v/>
      </c>
      <c r="C6203" t="str">
        <f t="shared" si="99"/>
        <v/>
      </c>
    </row>
    <row r="6204" spans="2:3">
      <c r="B6204" t="str">
        <v/>
      </c>
      <c r="C6204" t="str">
        <f t="shared" si="99"/>
        <v/>
      </c>
    </row>
    <row r="6205" spans="2:3">
      <c r="B6205" t="str">
        <v/>
      </c>
      <c r="C6205" t="str">
        <f t="shared" si="99"/>
        <v/>
      </c>
    </row>
    <row r="6206" spans="2:3">
      <c r="B6206" t="str">
        <v/>
      </c>
      <c r="C6206" t="str">
        <f t="shared" si="99"/>
        <v/>
      </c>
    </row>
    <row r="6207" spans="2:3">
      <c r="B6207" t="str">
        <v/>
      </c>
      <c r="C6207" t="str">
        <f t="shared" si="99"/>
        <v/>
      </c>
    </row>
    <row r="6208" spans="2:3">
      <c r="B6208" t="str">
        <v/>
      </c>
      <c r="C6208" t="str">
        <f t="shared" si="99"/>
        <v/>
      </c>
    </row>
    <row r="6209" spans="2:3">
      <c r="B6209" t="str">
        <v/>
      </c>
      <c r="C6209" t="str">
        <f t="shared" si="99"/>
        <v/>
      </c>
    </row>
    <row r="6210" spans="2:3">
      <c r="B6210" t="str">
        <v/>
      </c>
      <c r="C6210" t="str">
        <f t="shared" si="99"/>
        <v/>
      </c>
    </row>
    <row r="6211" spans="2:3">
      <c r="B6211" t="str">
        <v/>
      </c>
      <c r="C6211" t="str">
        <f t="shared" si="99"/>
        <v/>
      </c>
    </row>
    <row r="6212" spans="2:3">
      <c r="B6212" t="str">
        <v/>
      </c>
      <c r="C6212" t="str">
        <f t="shared" si="99"/>
        <v/>
      </c>
    </row>
    <row r="6213" spans="2:3">
      <c r="B6213" t="str">
        <v/>
      </c>
      <c r="C6213" t="str">
        <f t="shared" ref="C6213:C6276" si="100">IFERROR(B6213,"")</f>
        <v/>
      </c>
    </row>
    <row r="6214" spans="2:3">
      <c r="B6214" t="str">
        <v/>
      </c>
      <c r="C6214" t="str">
        <f t="shared" si="100"/>
        <v/>
      </c>
    </row>
    <row r="6215" spans="2:3">
      <c r="B6215" t="str">
        <v/>
      </c>
      <c r="C6215" t="str">
        <f t="shared" si="100"/>
        <v/>
      </c>
    </row>
    <row r="6216" spans="2:3">
      <c r="B6216" t="str">
        <v/>
      </c>
      <c r="C6216" t="str">
        <f t="shared" si="100"/>
        <v/>
      </c>
    </row>
    <row r="6217" spans="2:3">
      <c r="B6217" t="str">
        <v/>
      </c>
      <c r="C6217" t="str">
        <f t="shared" si="100"/>
        <v/>
      </c>
    </row>
    <row r="6218" spans="2:3">
      <c r="B6218" t="str">
        <v/>
      </c>
      <c r="C6218" t="str">
        <f t="shared" si="100"/>
        <v/>
      </c>
    </row>
    <row r="6219" spans="2:3">
      <c r="B6219" t="str">
        <v/>
      </c>
      <c r="C6219" t="str">
        <f t="shared" si="100"/>
        <v/>
      </c>
    </row>
    <row r="6220" spans="2:3">
      <c r="B6220" t="str">
        <v/>
      </c>
      <c r="C6220" t="str">
        <f t="shared" si="100"/>
        <v/>
      </c>
    </row>
    <row r="6221" spans="2:3">
      <c r="B6221" t="str">
        <v/>
      </c>
      <c r="C6221" t="str">
        <f t="shared" si="100"/>
        <v/>
      </c>
    </row>
    <row r="6222" spans="2:3">
      <c r="B6222" t="str">
        <v/>
      </c>
      <c r="C6222" t="str">
        <f t="shared" si="100"/>
        <v/>
      </c>
    </row>
    <row r="6223" spans="2:3">
      <c r="B6223" t="str">
        <v/>
      </c>
      <c r="C6223" t="str">
        <f t="shared" si="100"/>
        <v/>
      </c>
    </row>
    <row r="6224" spans="2:3">
      <c r="B6224" t="str">
        <v/>
      </c>
      <c r="C6224" t="str">
        <f t="shared" si="100"/>
        <v/>
      </c>
    </row>
    <row r="6225" spans="2:3">
      <c r="B6225" t="str">
        <v/>
      </c>
      <c r="C6225" t="str">
        <f t="shared" si="100"/>
        <v/>
      </c>
    </row>
    <row r="6226" spans="2:3">
      <c r="B6226" t="str">
        <v/>
      </c>
      <c r="C6226" t="str">
        <f t="shared" si="100"/>
        <v/>
      </c>
    </row>
    <row r="6227" spans="2:3">
      <c r="B6227" t="str">
        <v/>
      </c>
      <c r="C6227" t="str">
        <f t="shared" si="100"/>
        <v/>
      </c>
    </row>
    <row r="6228" spans="2:3">
      <c r="B6228" t="str">
        <v/>
      </c>
      <c r="C6228" t="str">
        <f t="shared" si="100"/>
        <v/>
      </c>
    </row>
    <row r="6229" spans="2:3">
      <c r="B6229" t="str">
        <v/>
      </c>
      <c r="C6229" t="str">
        <f t="shared" si="100"/>
        <v/>
      </c>
    </row>
    <row r="6230" spans="2:3">
      <c r="B6230" t="str">
        <v/>
      </c>
      <c r="C6230" t="str">
        <f t="shared" si="100"/>
        <v/>
      </c>
    </row>
    <row r="6231" spans="2:3">
      <c r="B6231" t="str">
        <v/>
      </c>
      <c r="C6231" t="str">
        <f t="shared" si="100"/>
        <v/>
      </c>
    </row>
    <row r="6232" spans="2:3">
      <c r="B6232" t="str">
        <v/>
      </c>
      <c r="C6232" t="str">
        <f t="shared" si="100"/>
        <v/>
      </c>
    </row>
    <row r="6233" spans="2:3">
      <c r="B6233" t="str">
        <v/>
      </c>
      <c r="C6233" t="str">
        <f t="shared" si="100"/>
        <v/>
      </c>
    </row>
    <row r="6234" spans="2:3">
      <c r="B6234" t="str">
        <v/>
      </c>
      <c r="C6234" t="str">
        <f t="shared" si="100"/>
        <v/>
      </c>
    </row>
    <row r="6235" spans="2:3">
      <c r="B6235" t="str">
        <v/>
      </c>
      <c r="C6235" t="str">
        <f t="shared" si="100"/>
        <v/>
      </c>
    </row>
    <row r="6236" spans="2:3">
      <c r="B6236" t="str">
        <v/>
      </c>
      <c r="C6236" t="str">
        <f t="shared" si="100"/>
        <v/>
      </c>
    </row>
    <row r="6237" spans="2:3">
      <c r="B6237" t="str">
        <v/>
      </c>
      <c r="C6237" t="str">
        <f t="shared" si="100"/>
        <v/>
      </c>
    </row>
    <row r="6238" spans="2:3">
      <c r="B6238" t="str">
        <v/>
      </c>
      <c r="C6238" t="str">
        <f t="shared" si="100"/>
        <v/>
      </c>
    </row>
    <row r="6239" spans="2:3">
      <c r="B6239" t="str">
        <v/>
      </c>
      <c r="C6239" t="str">
        <f t="shared" si="100"/>
        <v/>
      </c>
    </row>
    <row r="6240" spans="2:3">
      <c r="B6240" t="str">
        <v/>
      </c>
      <c r="C6240" t="str">
        <f t="shared" si="100"/>
        <v/>
      </c>
    </row>
    <row r="6241" spans="2:3">
      <c r="B6241" t="str">
        <v/>
      </c>
      <c r="C6241" t="str">
        <f t="shared" si="100"/>
        <v/>
      </c>
    </row>
    <row r="6242" spans="2:3">
      <c r="B6242" t="str">
        <v/>
      </c>
      <c r="C6242" t="str">
        <f t="shared" si="100"/>
        <v/>
      </c>
    </row>
    <row r="6243" spans="2:3">
      <c r="B6243" t="str">
        <v/>
      </c>
      <c r="C6243" t="str">
        <f t="shared" si="100"/>
        <v/>
      </c>
    </row>
    <row r="6244" spans="2:3">
      <c r="B6244" t="str">
        <v/>
      </c>
      <c r="C6244" t="str">
        <f t="shared" si="100"/>
        <v/>
      </c>
    </row>
    <row r="6245" spans="2:3">
      <c r="B6245" t="str">
        <v/>
      </c>
      <c r="C6245" t="str">
        <f t="shared" si="100"/>
        <v/>
      </c>
    </row>
    <row r="6246" spans="2:3">
      <c r="B6246" t="str">
        <v/>
      </c>
      <c r="C6246" t="str">
        <f t="shared" si="100"/>
        <v/>
      </c>
    </row>
    <row r="6247" spans="2:3">
      <c r="B6247" t="str">
        <v/>
      </c>
      <c r="C6247" t="str">
        <f t="shared" si="100"/>
        <v/>
      </c>
    </row>
    <row r="6248" spans="2:3">
      <c r="B6248" t="str">
        <v/>
      </c>
      <c r="C6248" t="str">
        <f t="shared" si="100"/>
        <v/>
      </c>
    </row>
    <row r="6249" spans="2:3">
      <c r="B6249" t="str">
        <v/>
      </c>
      <c r="C6249" t="str">
        <f t="shared" si="100"/>
        <v/>
      </c>
    </row>
    <row r="6250" spans="2:3">
      <c r="B6250" t="str">
        <v/>
      </c>
      <c r="C6250" t="str">
        <f t="shared" si="100"/>
        <v/>
      </c>
    </row>
    <row r="6251" spans="2:3">
      <c r="B6251" t="str">
        <v/>
      </c>
      <c r="C6251" t="str">
        <f t="shared" si="100"/>
        <v/>
      </c>
    </row>
    <row r="6252" spans="2:3">
      <c r="B6252" t="str">
        <v/>
      </c>
      <c r="C6252" t="str">
        <f t="shared" si="100"/>
        <v/>
      </c>
    </row>
    <row r="6253" spans="2:3">
      <c r="B6253" t="str">
        <v/>
      </c>
      <c r="C6253" t="str">
        <f t="shared" si="100"/>
        <v/>
      </c>
    </row>
    <row r="6254" spans="2:3">
      <c r="B6254" t="str">
        <v/>
      </c>
      <c r="C6254" t="str">
        <f t="shared" si="100"/>
        <v/>
      </c>
    </row>
    <row r="6255" spans="2:3">
      <c r="B6255" t="str">
        <v/>
      </c>
      <c r="C6255" t="str">
        <f t="shared" si="100"/>
        <v/>
      </c>
    </row>
    <row r="6256" spans="2:3">
      <c r="B6256" t="str">
        <v/>
      </c>
      <c r="C6256" t="str">
        <f t="shared" si="100"/>
        <v/>
      </c>
    </row>
    <row r="6257" spans="2:3">
      <c r="B6257" t="str">
        <v/>
      </c>
      <c r="C6257" t="str">
        <f t="shared" si="100"/>
        <v/>
      </c>
    </row>
    <row r="6258" spans="2:3">
      <c r="B6258" t="str">
        <v/>
      </c>
      <c r="C6258" t="str">
        <f t="shared" si="100"/>
        <v/>
      </c>
    </row>
    <row r="6259" spans="2:3">
      <c r="B6259" t="str">
        <v/>
      </c>
      <c r="C6259" t="str">
        <f t="shared" si="100"/>
        <v/>
      </c>
    </row>
    <row r="6260" spans="2:3">
      <c r="B6260" t="str">
        <v/>
      </c>
      <c r="C6260" t="str">
        <f t="shared" si="100"/>
        <v/>
      </c>
    </row>
    <row r="6261" spans="2:3">
      <c r="B6261" t="str">
        <v/>
      </c>
      <c r="C6261" t="str">
        <f t="shared" si="100"/>
        <v/>
      </c>
    </row>
    <row r="6262" spans="2:3">
      <c r="B6262" t="str">
        <v/>
      </c>
      <c r="C6262" t="str">
        <f t="shared" si="100"/>
        <v/>
      </c>
    </row>
    <row r="6263" spans="2:3">
      <c r="B6263" t="str">
        <v/>
      </c>
      <c r="C6263" t="str">
        <f t="shared" si="100"/>
        <v/>
      </c>
    </row>
    <row r="6264" spans="2:3">
      <c r="B6264" t="str">
        <v/>
      </c>
      <c r="C6264" t="str">
        <f t="shared" si="100"/>
        <v/>
      </c>
    </row>
    <row r="6265" spans="2:3">
      <c r="B6265" t="str">
        <v/>
      </c>
      <c r="C6265" t="str">
        <f t="shared" si="100"/>
        <v/>
      </c>
    </row>
    <row r="6266" spans="2:3">
      <c r="B6266" t="str">
        <v/>
      </c>
      <c r="C6266" t="str">
        <f t="shared" si="100"/>
        <v/>
      </c>
    </row>
    <row r="6267" spans="2:3">
      <c r="B6267" t="str">
        <v/>
      </c>
      <c r="C6267" t="str">
        <f t="shared" si="100"/>
        <v/>
      </c>
    </row>
    <row r="6268" spans="2:3">
      <c r="B6268" t="str">
        <v/>
      </c>
      <c r="C6268" t="str">
        <f t="shared" si="100"/>
        <v/>
      </c>
    </row>
    <row r="6269" spans="2:3">
      <c r="B6269" t="str">
        <v/>
      </c>
      <c r="C6269" t="str">
        <f t="shared" si="100"/>
        <v/>
      </c>
    </row>
    <row r="6270" spans="2:3">
      <c r="B6270" t="str">
        <v/>
      </c>
      <c r="C6270" t="str">
        <f t="shared" si="100"/>
        <v/>
      </c>
    </row>
    <row r="6271" spans="2:3">
      <c r="B6271" t="str">
        <v/>
      </c>
      <c r="C6271" t="str">
        <f t="shared" si="100"/>
        <v/>
      </c>
    </row>
    <row r="6272" spans="2:3">
      <c r="B6272" t="str">
        <v/>
      </c>
      <c r="C6272" t="str">
        <f t="shared" si="100"/>
        <v/>
      </c>
    </row>
    <row r="6273" spans="2:3">
      <c r="B6273" t="str">
        <v/>
      </c>
      <c r="C6273" t="str">
        <f t="shared" si="100"/>
        <v/>
      </c>
    </row>
    <row r="6274" spans="2:3">
      <c r="B6274" t="str">
        <v/>
      </c>
      <c r="C6274" t="str">
        <f t="shared" si="100"/>
        <v/>
      </c>
    </row>
    <row r="6275" spans="2:3">
      <c r="B6275" t="str">
        <v/>
      </c>
      <c r="C6275" t="str">
        <f t="shared" si="100"/>
        <v/>
      </c>
    </row>
    <row r="6276" spans="2:3">
      <c r="B6276" t="str">
        <v/>
      </c>
      <c r="C6276" t="str">
        <f t="shared" si="100"/>
        <v/>
      </c>
    </row>
    <row r="6277" spans="2:3">
      <c r="B6277" t="str">
        <v/>
      </c>
      <c r="C6277" t="str">
        <f t="shared" ref="C6277:C6340" si="101">IFERROR(B6277,"")</f>
        <v/>
      </c>
    </row>
    <row r="6278" spans="2:3">
      <c r="B6278" t="str">
        <v/>
      </c>
      <c r="C6278" t="str">
        <f t="shared" si="101"/>
        <v/>
      </c>
    </row>
    <row r="6279" spans="2:3">
      <c r="B6279" t="str">
        <v/>
      </c>
      <c r="C6279" t="str">
        <f t="shared" si="101"/>
        <v/>
      </c>
    </row>
    <row r="6280" spans="2:3">
      <c r="B6280" t="str">
        <v/>
      </c>
      <c r="C6280" t="str">
        <f t="shared" si="101"/>
        <v/>
      </c>
    </row>
    <row r="6281" spans="2:3">
      <c r="B6281" t="str">
        <v/>
      </c>
      <c r="C6281" t="str">
        <f t="shared" si="101"/>
        <v/>
      </c>
    </row>
    <row r="6282" spans="2:3">
      <c r="B6282" t="str">
        <v/>
      </c>
      <c r="C6282" t="str">
        <f t="shared" si="101"/>
        <v/>
      </c>
    </row>
    <row r="6283" spans="2:3">
      <c r="B6283" t="str">
        <v/>
      </c>
      <c r="C6283" t="str">
        <f t="shared" si="101"/>
        <v/>
      </c>
    </row>
    <row r="6284" spans="2:3">
      <c r="B6284" t="str">
        <v/>
      </c>
      <c r="C6284" t="str">
        <f t="shared" si="101"/>
        <v/>
      </c>
    </row>
    <row r="6285" spans="2:3">
      <c r="B6285" t="str">
        <v/>
      </c>
      <c r="C6285" t="str">
        <f t="shared" si="101"/>
        <v/>
      </c>
    </row>
    <row r="6286" spans="2:3">
      <c r="B6286" t="str">
        <v/>
      </c>
      <c r="C6286" t="str">
        <f t="shared" si="101"/>
        <v/>
      </c>
    </row>
    <row r="6287" spans="2:3">
      <c r="B6287" t="str">
        <v/>
      </c>
      <c r="C6287" t="str">
        <f t="shared" si="101"/>
        <v/>
      </c>
    </row>
    <row r="6288" spans="2:3">
      <c r="B6288" t="str">
        <v/>
      </c>
      <c r="C6288" t="str">
        <f t="shared" si="101"/>
        <v/>
      </c>
    </row>
    <row r="6289" spans="2:3">
      <c r="B6289" t="str">
        <v/>
      </c>
      <c r="C6289" t="str">
        <f t="shared" si="101"/>
        <v/>
      </c>
    </row>
    <row r="6290" spans="2:3">
      <c r="B6290" t="str">
        <v/>
      </c>
      <c r="C6290" t="str">
        <f t="shared" si="101"/>
        <v/>
      </c>
    </row>
    <row r="6291" spans="2:3">
      <c r="B6291" t="str">
        <v/>
      </c>
      <c r="C6291" t="str">
        <f t="shared" si="101"/>
        <v/>
      </c>
    </row>
    <row r="6292" spans="2:3">
      <c r="B6292" t="str">
        <v/>
      </c>
      <c r="C6292" t="str">
        <f t="shared" si="101"/>
        <v/>
      </c>
    </row>
    <row r="6293" spans="2:3">
      <c r="B6293" t="str">
        <v/>
      </c>
      <c r="C6293" t="str">
        <f t="shared" si="101"/>
        <v/>
      </c>
    </row>
    <row r="6294" spans="2:3">
      <c r="B6294" t="str">
        <v/>
      </c>
      <c r="C6294" t="str">
        <f t="shared" si="101"/>
        <v/>
      </c>
    </row>
    <row r="6295" spans="2:3">
      <c r="B6295" t="str">
        <v/>
      </c>
      <c r="C6295" t="str">
        <f t="shared" si="101"/>
        <v/>
      </c>
    </row>
    <row r="6296" spans="2:3">
      <c r="B6296" t="str">
        <v/>
      </c>
      <c r="C6296" t="str">
        <f t="shared" si="101"/>
        <v/>
      </c>
    </row>
    <row r="6297" spans="2:3">
      <c r="B6297" t="str">
        <v/>
      </c>
      <c r="C6297" t="str">
        <f t="shared" si="101"/>
        <v/>
      </c>
    </row>
    <row r="6298" spans="2:3">
      <c r="B6298" t="str">
        <v/>
      </c>
      <c r="C6298" t="str">
        <f t="shared" si="101"/>
        <v/>
      </c>
    </row>
    <row r="6299" spans="2:3">
      <c r="B6299" t="str">
        <v/>
      </c>
      <c r="C6299" t="str">
        <f t="shared" si="101"/>
        <v/>
      </c>
    </row>
    <row r="6300" spans="2:3">
      <c r="B6300" t="str">
        <v/>
      </c>
      <c r="C6300" t="str">
        <f t="shared" si="101"/>
        <v/>
      </c>
    </row>
    <row r="6301" spans="2:3">
      <c r="B6301" t="str">
        <v/>
      </c>
      <c r="C6301" t="str">
        <f t="shared" si="101"/>
        <v/>
      </c>
    </row>
    <row r="6302" spans="2:3">
      <c r="B6302" t="str">
        <v/>
      </c>
      <c r="C6302" t="str">
        <f t="shared" si="101"/>
        <v/>
      </c>
    </row>
    <row r="6303" spans="2:3">
      <c r="B6303" t="str">
        <v/>
      </c>
      <c r="C6303" t="str">
        <f t="shared" si="101"/>
        <v/>
      </c>
    </row>
    <row r="6304" spans="2:3">
      <c r="B6304" t="str">
        <v/>
      </c>
      <c r="C6304" t="str">
        <f t="shared" si="101"/>
        <v/>
      </c>
    </row>
    <row r="6305" spans="2:3">
      <c r="B6305" t="str">
        <v/>
      </c>
      <c r="C6305" t="str">
        <f t="shared" si="101"/>
        <v/>
      </c>
    </row>
    <row r="6306" spans="2:3">
      <c r="B6306" t="str">
        <v/>
      </c>
      <c r="C6306" t="str">
        <f t="shared" si="101"/>
        <v/>
      </c>
    </row>
    <row r="6307" spans="2:3">
      <c r="B6307" t="str">
        <v/>
      </c>
      <c r="C6307" t="str">
        <f t="shared" si="101"/>
        <v/>
      </c>
    </row>
    <row r="6308" spans="2:3">
      <c r="B6308" t="str">
        <v>STHC-ISGM1-NB1-XA1|2|8\MBRTU-STHC</v>
      </c>
      <c r="C6308" t="str">
        <f t="shared" si="101"/>
        <v>STHC-ISGM1-NB1-XA1|2|8\MBRTU-STHC</v>
      </c>
    </row>
    <row r="6309" spans="2:3">
      <c r="B6309" t="str">
        <v/>
      </c>
      <c r="C6309" t="str">
        <f t="shared" si="101"/>
        <v/>
      </c>
    </row>
    <row r="6310" spans="2:3">
      <c r="B6310" t="str">
        <v/>
      </c>
      <c r="C6310" t="str">
        <f t="shared" si="101"/>
        <v/>
      </c>
    </row>
    <row r="6311" spans="2:3">
      <c r="B6311" t="str">
        <v/>
      </c>
      <c r="C6311" t="str">
        <f t="shared" si="101"/>
        <v/>
      </c>
    </row>
    <row r="6312" spans="2:3">
      <c r="B6312" t="str">
        <v/>
      </c>
      <c r="C6312" t="str">
        <f t="shared" si="101"/>
        <v/>
      </c>
    </row>
    <row r="6313" spans="2:3">
      <c r="B6313" t="str">
        <v/>
      </c>
      <c r="C6313" t="str">
        <f t="shared" si="101"/>
        <v/>
      </c>
    </row>
    <row r="6314" spans="2:3">
      <c r="B6314" t="str">
        <v/>
      </c>
      <c r="C6314" t="str">
        <f t="shared" si="101"/>
        <v/>
      </c>
    </row>
    <row r="6315" spans="2:3">
      <c r="B6315" t="str">
        <v/>
      </c>
      <c r="C6315" t="str">
        <f t="shared" si="101"/>
        <v/>
      </c>
    </row>
    <row r="6316" spans="2:3">
      <c r="B6316" t="str">
        <v/>
      </c>
      <c r="C6316" t="str">
        <f t="shared" si="101"/>
        <v/>
      </c>
    </row>
    <row r="6317" spans="2:3">
      <c r="B6317" t="str">
        <v/>
      </c>
      <c r="C6317" t="str">
        <f t="shared" si="101"/>
        <v/>
      </c>
    </row>
    <row r="6318" spans="2:3">
      <c r="B6318" t="str">
        <v/>
      </c>
      <c r="C6318" t="str">
        <f t="shared" si="101"/>
        <v/>
      </c>
    </row>
    <row r="6319" spans="2:3">
      <c r="B6319" t="str">
        <v/>
      </c>
      <c r="C6319" t="str">
        <f t="shared" si="101"/>
        <v/>
      </c>
    </row>
    <row r="6320" spans="2:3">
      <c r="B6320" t="str">
        <v/>
      </c>
      <c r="C6320" t="str">
        <f t="shared" si="101"/>
        <v/>
      </c>
    </row>
    <row r="6321" spans="2:3">
      <c r="B6321" t="str">
        <v/>
      </c>
      <c r="C6321" t="str">
        <f t="shared" si="101"/>
        <v/>
      </c>
    </row>
    <row r="6322" spans="2:3">
      <c r="B6322" t="str">
        <v/>
      </c>
      <c r="C6322" t="str">
        <f t="shared" si="101"/>
        <v/>
      </c>
    </row>
    <row r="6323" spans="2:3">
      <c r="B6323" t="str">
        <v/>
      </c>
      <c r="C6323" t="str">
        <f t="shared" si="101"/>
        <v/>
      </c>
    </row>
    <row r="6324" spans="2:3">
      <c r="B6324" t="str">
        <v/>
      </c>
      <c r="C6324" t="str">
        <f t="shared" si="101"/>
        <v/>
      </c>
    </row>
    <row r="6325" spans="2:3">
      <c r="B6325" t="str">
        <v/>
      </c>
      <c r="C6325" t="str">
        <f t="shared" si="101"/>
        <v/>
      </c>
    </row>
    <row r="6326" spans="2:3">
      <c r="B6326" t="str">
        <v/>
      </c>
      <c r="C6326" t="str">
        <f t="shared" si="101"/>
        <v/>
      </c>
    </row>
    <row r="6327" spans="2:3">
      <c r="B6327" t="str">
        <v/>
      </c>
      <c r="C6327" t="str">
        <f t="shared" si="101"/>
        <v/>
      </c>
    </row>
    <row r="6328" spans="2:3">
      <c r="B6328" t="str">
        <v/>
      </c>
      <c r="C6328" t="str">
        <f t="shared" si="101"/>
        <v/>
      </c>
    </row>
    <row r="6329" spans="2:3">
      <c r="B6329" t="str">
        <v/>
      </c>
      <c r="C6329" t="str">
        <f t="shared" si="101"/>
        <v/>
      </c>
    </row>
    <row r="6330" spans="2:3">
      <c r="B6330" t="str">
        <v/>
      </c>
      <c r="C6330" t="str">
        <f t="shared" si="101"/>
        <v/>
      </c>
    </row>
    <row r="6331" spans="2:3">
      <c r="B6331" t="str">
        <v/>
      </c>
      <c r="C6331" t="str">
        <f t="shared" si="101"/>
        <v/>
      </c>
    </row>
    <row r="6332" spans="2:3">
      <c r="B6332" t="str">
        <v/>
      </c>
      <c r="C6332" t="str">
        <f t="shared" si="101"/>
        <v/>
      </c>
    </row>
    <row r="6333" spans="2:3">
      <c r="B6333" t="str">
        <v/>
      </c>
      <c r="C6333" t="str">
        <f t="shared" si="101"/>
        <v/>
      </c>
    </row>
    <row r="6334" spans="2:3">
      <c r="B6334" t="str">
        <v/>
      </c>
      <c r="C6334" t="str">
        <f t="shared" si="101"/>
        <v/>
      </c>
    </row>
    <row r="6335" spans="2:3">
      <c r="B6335" t="str">
        <v/>
      </c>
      <c r="C6335" t="str">
        <f t="shared" si="101"/>
        <v/>
      </c>
    </row>
    <row r="6336" spans="2:3">
      <c r="B6336" t="str">
        <v/>
      </c>
      <c r="C6336" t="str">
        <f t="shared" si="101"/>
        <v/>
      </c>
    </row>
    <row r="6337" spans="2:3">
      <c r="B6337" t="str">
        <v/>
      </c>
      <c r="C6337" t="str">
        <f t="shared" si="101"/>
        <v/>
      </c>
    </row>
    <row r="6338" spans="2:3">
      <c r="B6338" t="str">
        <v/>
      </c>
      <c r="C6338" t="str">
        <f t="shared" si="101"/>
        <v/>
      </c>
    </row>
    <row r="6339" spans="2:3">
      <c r="B6339" t="str">
        <v/>
      </c>
      <c r="C6339" t="str">
        <f t="shared" si="101"/>
        <v/>
      </c>
    </row>
    <row r="6340" spans="2:3">
      <c r="B6340" t="str">
        <v/>
      </c>
      <c r="C6340" t="str">
        <f t="shared" si="101"/>
        <v/>
      </c>
    </row>
    <row r="6341" spans="2:3">
      <c r="B6341" t="str">
        <v/>
      </c>
      <c r="C6341" t="str">
        <f t="shared" ref="C6341:C6404" si="102">IFERROR(B6341,"")</f>
        <v/>
      </c>
    </row>
    <row r="6342" spans="2:3">
      <c r="B6342" t="str">
        <v/>
      </c>
      <c r="C6342" t="str">
        <f t="shared" si="102"/>
        <v/>
      </c>
    </row>
    <row r="6343" spans="2:3">
      <c r="B6343" t="str">
        <v/>
      </c>
      <c r="C6343" t="str">
        <f t="shared" si="102"/>
        <v/>
      </c>
    </row>
    <row r="6344" spans="2:3">
      <c r="B6344" t="str">
        <v/>
      </c>
      <c r="C6344" t="str">
        <f t="shared" si="102"/>
        <v/>
      </c>
    </row>
    <row r="6345" spans="2:3">
      <c r="B6345" t="str">
        <v/>
      </c>
      <c r="C6345" t="str">
        <f t="shared" si="102"/>
        <v/>
      </c>
    </row>
    <row r="6346" spans="2:3">
      <c r="B6346" t="str">
        <v/>
      </c>
      <c r="C6346" t="str">
        <f t="shared" si="102"/>
        <v/>
      </c>
    </row>
    <row r="6347" spans="2:3">
      <c r="B6347" t="str">
        <v/>
      </c>
      <c r="C6347" t="str">
        <f t="shared" si="102"/>
        <v/>
      </c>
    </row>
    <row r="6348" spans="2:3">
      <c r="B6348" t="str">
        <v/>
      </c>
      <c r="C6348" t="str">
        <f t="shared" si="102"/>
        <v/>
      </c>
    </row>
    <row r="6349" spans="2:3">
      <c r="B6349" t="str">
        <v/>
      </c>
      <c r="C6349" t="str">
        <f t="shared" si="102"/>
        <v/>
      </c>
    </row>
    <row r="6350" spans="2:3">
      <c r="B6350" t="str">
        <v/>
      </c>
      <c r="C6350" t="str">
        <f t="shared" si="102"/>
        <v/>
      </c>
    </row>
    <row r="6351" spans="2:3">
      <c r="B6351" t="str">
        <v/>
      </c>
      <c r="C6351" t="str">
        <f t="shared" si="102"/>
        <v/>
      </c>
    </row>
    <row r="6352" spans="2:3">
      <c r="B6352" t="str">
        <v/>
      </c>
      <c r="C6352" t="str">
        <f t="shared" si="102"/>
        <v/>
      </c>
    </row>
    <row r="6353" spans="2:3">
      <c r="B6353" t="str">
        <v/>
      </c>
      <c r="C6353" t="str">
        <f t="shared" si="102"/>
        <v/>
      </c>
    </row>
    <row r="6354" spans="2:3">
      <c r="B6354" t="str">
        <v/>
      </c>
      <c r="C6354" t="str">
        <f t="shared" si="102"/>
        <v/>
      </c>
    </row>
    <row r="6355" spans="2:3">
      <c r="B6355" t="str">
        <v/>
      </c>
      <c r="C6355" t="str">
        <f t="shared" si="102"/>
        <v/>
      </c>
    </row>
    <row r="6356" spans="2:3">
      <c r="B6356" t="str">
        <v/>
      </c>
      <c r="C6356" t="str">
        <f t="shared" si="102"/>
        <v/>
      </c>
    </row>
    <row r="6357" spans="2:3">
      <c r="B6357" t="str">
        <v/>
      </c>
      <c r="C6357" t="str">
        <f t="shared" si="102"/>
        <v/>
      </c>
    </row>
    <row r="6358" spans="2:3">
      <c r="B6358" t="str">
        <v/>
      </c>
      <c r="C6358" t="str">
        <f t="shared" si="102"/>
        <v/>
      </c>
    </row>
    <row r="6359" spans="2:3">
      <c r="B6359" t="str">
        <v/>
      </c>
      <c r="C6359" t="str">
        <f t="shared" si="102"/>
        <v/>
      </c>
    </row>
    <row r="6360" spans="2:3">
      <c r="B6360" t="str">
        <v/>
      </c>
      <c r="C6360" t="str">
        <f t="shared" si="102"/>
        <v/>
      </c>
    </row>
    <row r="6361" spans="2:3">
      <c r="B6361" t="str">
        <v/>
      </c>
      <c r="C6361" t="str">
        <f t="shared" si="102"/>
        <v/>
      </c>
    </row>
    <row r="6362" spans="2:3">
      <c r="B6362" t="str">
        <v/>
      </c>
      <c r="C6362" t="str">
        <f t="shared" si="102"/>
        <v/>
      </c>
    </row>
    <row r="6363" spans="2:3">
      <c r="B6363" t="str">
        <v/>
      </c>
      <c r="C6363" t="str">
        <f t="shared" si="102"/>
        <v/>
      </c>
    </row>
    <row r="6364" spans="2:3">
      <c r="B6364" t="str">
        <v/>
      </c>
      <c r="C6364" t="str">
        <f t="shared" si="102"/>
        <v/>
      </c>
    </row>
    <row r="6365" spans="2:3">
      <c r="B6365" t="str">
        <v/>
      </c>
      <c r="C6365" t="str">
        <f t="shared" si="102"/>
        <v/>
      </c>
    </row>
    <row r="6366" spans="2:3">
      <c r="B6366" t="str">
        <v/>
      </c>
      <c r="C6366" t="str">
        <f t="shared" si="102"/>
        <v/>
      </c>
    </row>
    <row r="6367" spans="2:3">
      <c r="B6367" t="str">
        <v/>
      </c>
      <c r="C6367" t="str">
        <f t="shared" si="102"/>
        <v/>
      </c>
    </row>
    <row r="6368" spans="2:3">
      <c r="B6368" t="str">
        <v/>
      </c>
      <c r="C6368" t="str">
        <f t="shared" si="102"/>
        <v/>
      </c>
    </row>
    <row r="6369" spans="2:3">
      <c r="B6369" t="str">
        <v/>
      </c>
      <c r="C6369" t="str">
        <f t="shared" si="102"/>
        <v/>
      </c>
    </row>
    <row r="6370" spans="2:3">
      <c r="B6370" t="str">
        <v/>
      </c>
      <c r="C6370" t="str">
        <f t="shared" si="102"/>
        <v/>
      </c>
    </row>
    <row r="6371" spans="2:3">
      <c r="B6371" t="str">
        <v/>
      </c>
      <c r="C6371" t="str">
        <f t="shared" si="102"/>
        <v/>
      </c>
    </row>
    <row r="6372" spans="2:3">
      <c r="B6372" t="str">
        <v/>
      </c>
      <c r="C6372" t="str">
        <f t="shared" si="102"/>
        <v/>
      </c>
    </row>
    <row r="6373" spans="2:3">
      <c r="B6373" t="str">
        <v/>
      </c>
      <c r="C6373" t="str">
        <f t="shared" si="102"/>
        <v/>
      </c>
    </row>
    <row r="6374" spans="2:3">
      <c r="B6374" t="str">
        <v/>
      </c>
      <c r="C6374" t="str">
        <f t="shared" si="102"/>
        <v/>
      </c>
    </row>
    <row r="6375" spans="2:3">
      <c r="B6375" t="str">
        <v/>
      </c>
      <c r="C6375" t="str">
        <f t="shared" si="102"/>
        <v/>
      </c>
    </row>
    <row r="6376" spans="2:3">
      <c r="B6376" t="str">
        <v/>
      </c>
      <c r="C6376" t="str">
        <f t="shared" si="102"/>
        <v/>
      </c>
    </row>
    <row r="6377" spans="2:3">
      <c r="B6377" t="str">
        <v/>
      </c>
      <c r="C6377" t="str">
        <f t="shared" si="102"/>
        <v/>
      </c>
    </row>
    <row r="6378" spans="2:3">
      <c r="B6378" t="str">
        <v/>
      </c>
      <c r="C6378" t="str">
        <f t="shared" si="102"/>
        <v/>
      </c>
    </row>
    <row r="6379" spans="2:3">
      <c r="B6379" t="str">
        <v/>
      </c>
      <c r="C6379" t="str">
        <f t="shared" si="102"/>
        <v/>
      </c>
    </row>
    <row r="6380" spans="2:3">
      <c r="B6380" t="str">
        <v/>
      </c>
      <c r="C6380" t="str">
        <f t="shared" si="102"/>
        <v/>
      </c>
    </row>
    <row r="6381" spans="2:3">
      <c r="B6381" t="str">
        <v/>
      </c>
      <c r="C6381" t="str">
        <f t="shared" si="102"/>
        <v/>
      </c>
    </row>
    <row r="6382" spans="2:3">
      <c r="B6382" t="str">
        <v/>
      </c>
      <c r="C6382" t="str">
        <f t="shared" si="102"/>
        <v/>
      </c>
    </row>
    <row r="6383" spans="2:3">
      <c r="B6383" t="str">
        <v/>
      </c>
      <c r="C6383" t="str">
        <f t="shared" si="102"/>
        <v/>
      </c>
    </row>
    <row r="6384" spans="2:3">
      <c r="B6384" t="str">
        <v/>
      </c>
      <c r="C6384" t="str">
        <f t="shared" si="102"/>
        <v/>
      </c>
    </row>
    <row r="6385" spans="2:3">
      <c r="B6385" t="str">
        <v/>
      </c>
      <c r="C6385" t="str">
        <f t="shared" si="102"/>
        <v/>
      </c>
    </row>
    <row r="6386" spans="2:3">
      <c r="B6386" t="str">
        <v/>
      </c>
      <c r="C6386" t="str">
        <f t="shared" si="102"/>
        <v/>
      </c>
    </row>
    <row r="6387" spans="2:3">
      <c r="B6387" t="str">
        <v/>
      </c>
      <c r="C6387" t="str">
        <f t="shared" si="102"/>
        <v/>
      </c>
    </row>
    <row r="6388" spans="2:3">
      <c r="B6388" t="str">
        <v/>
      </c>
      <c r="C6388" t="str">
        <f t="shared" si="102"/>
        <v/>
      </c>
    </row>
    <row r="6389" spans="2:3">
      <c r="B6389" t="str">
        <v/>
      </c>
      <c r="C6389" t="str">
        <f t="shared" si="102"/>
        <v/>
      </c>
    </row>
    <row r="6390" spans="2:3">
      <c r="B6390" t="str">
        <v/>
      </c>
      <c r="C6390" t="str">
        <f t="shared" si="102"/>
        <v/>
      </c>
    </row>
    <row r="6391" spans="2:3">
      <c r="B6391" t="str">
        <v/>
      </c>
      <c r="C6391" t="str">
        <f t="shared" si="102"/>
        <v/>
      </c>
    </row>
    <row r="6392" spans="2:3">
      <c r="B6392" t="str">
        <v/>
      </c>
      <c r="C6392" t="str">
        <f t="shared" si="102"/>
        <v/>
      </c>
    </row>
    <row r="6393" spans="2:3">
      <c r="B6393" t="str">
        <v/>
      </c>
      <c r="C6393" t="str">
        <f t="shared" si="102"/>
        <v/>
      </c>
    </row>
    <row r="6394" spans="2:3">
      <c r="B6394" t="str">
        <v/>
      </c>
      <c r="C6394" t="str">
        <f t="shared" si="102"/>
        <v/>
      </c>
    </row>
    <row r="6395" spans="2:3">
      <c r="B6395" t="str">
        <v/>
      </c>
      <c r="C6395" t="str">
        <f t="shared" si="102"/>
        <v/>
      </c>
    </row>
    <row r="6396" spans="2:3">
      <c r="B6396" t="str">
        <v/>
      </c>
      <c r="C6396" t="str">
        <f t="shared" si="102"/>
        <v/>
      </c>
    </row>
    <row r="6397" spans="2:3">
      <c r="B6397" t="str">
        <v/>
      </c>
      <c r="C6397" t="str">
        <f t="shared" si="102"/>
        <v/>
      </c>
    </row>
    <row r="6398" spans="2:3">
      <c r="B6398" t="str">
        <v/>
      </c>
      <c r="C6398" t="str">
        <f t="shared" si="102"/>
        <v/>
      </c>
    </row>
    <row r="6399" spans="2:3">
      <c r="B6399" t="str">
        <v/>
      </c>
      <c r="C6399" t="str">
        <f t="shared" si="102"/>
        <v/>
      </c>
    </row>
    <row r="6400" spans="2:3">
      <c r="B6400" t="str">
        <v/>
      </c>
      <c r="C6400" t="str">
        <f t="shared" si="102"/>
        <v/>
      </c>
    </row>
    <row r="6401" spans="2:3">
      <c r="B6401" t="str">
        <v/>
      </c>
      <c r="C6401" t="str">
        <f t="shared" si="102"/>
        <v/>
      </c>
    </row>
    <row r="6402" spans="2:3">
      <c r="B6402" t="str">
        <v/>
      </c>
      <c r="C6402" t="str">
        <f t="shared" si="102"/>
        <v/>
      </c>
    </row>
    <row r="6403" spans="2:3">
      <c r="B6403" t="str">
        <v/>
      </c>
      <c r="C6403" t="str">
        <f t="shared" si="102"/>
        <v/>
      </c>
    </row>
    <row r="6404" spans="2:3">
      <c r="B6404" t="str">
        <v/>
      </c>
      <c r="C6404" t="str">
        <f t="shared" si="102"/>
        <v/>
      </c>
    </row>
    <row r="6405" spans="2:3">
      <c r="B6405" t="str">
        <v/>
      </c>
      <c r="C6405" t="str">
        <f t="shared" ref="C6405:C6468" si="103">IFERROR(B6405,"")</f>
        <v/>
      </c>
    </row>
    <row r="6406" spans="2:3">
      <c r="B6406" t="str">
        <v/>
      </c>
      <c r="C6406" t="str">
        <f t="shared" si="103"/>
        <v/>
      </c>
    </row>
    <row r="6407" spans="2:3">
      <c r="B6407" t="str">
        <v/>
      </c>
      <c r="C6407" t="str">
        <f t="shared" si="103"/>
        <v/>
      </c>
    </row>
    <row r="6408" spans="2:3">
      <c r="B6408" t="str">
        <v/>
      </c>
      <c r="C6408" t="str">
        <f t="shared" si="103"/>
        <v/>
      </c>
    </row>
    <row r="6409" spans="2:3">
      <c r="B6409" t="str">
        <v/>
      </c>
      <c r="C6409" t="str">
        <f t="shared" si="103"/>
        <v/>
      </c>
    </row>
    <row r="6410" spans="2:3">
      <c r="B6410" t="str">
        <v/>
      </c>
      <c r="C6410" t="str">
        <f t="shared" si="103"/>
        <v/>
      </c>
    </row>
    <row r="6411" spans="2:3">
      <c r="B6411" t="str">
        <v/>
      </c>
      <c r="C6411" t="str">
        <f t="shared" si="103"/>
        <v/>
      </c>
    </row>
    <row r="6412" spans="2:3">
      <c r="B6412" t="str">
        <v/>
      </c>
      <c r="C6412" t="str">
        <f t="shared" si="103"/>
        <v/>
      </c>
    </row>
    <row r="6413" spans="2:3">
      <c r="B6413" t="str">
        <v/>
      </c>
      <c r="C6413" t="str">
        <f t="shared" si="103"/>
        <v/>
      </c>
    </row>
    <row r="6414" spans="2:3">
      <c r="B6414" t="str">
        <v/>
      </c>
      <c r="C6414" t="str">
        <f t="shared" si="103"/>
        <v/>
      </c>
    </row>
    <row r="6415" spans="2:3">
      <c r="B6415" t="str">
        <v/>
      </c>
      <c r="C6415" t="str">
        <f t="shared" si="103"/>
        <v/>
      </c>
    </row>
    <row r="6416" spans="2:3">
      <c r="B6416" t="str">
        <v/>
      </c>
      <c r="C6416" t="str">
        <f t="shared" si="103"/>
        <v/>
      </c>
    </row>
    <row r="6417" spans="2:3">
      <c r="B6417" t="str">
        <v/>
      </c>
      <c r="C6417" t="str">
        <f t="shared" si="103"/>
        <v/>
      </c>
    </row>
    <row r="6418" spans="2:3">
      <c r="B6418" t="str">
        <v/>
      </c>
      <c r="C6418" t="str">
        <f t="shared" si="103"/>
        <v/>
      </c>
    </row>
    <row r="6419" spans="2:3">
      <c r="B6419" t="str">
        <v/>
      </c>
      <c r="C6419" t="str">
        <f t="shared" si="103"/>
        <v/>
      </c>
    </row>
    <row r="6420" spans="2:3">
      <c r="B6420" t="str">
        <v/>
      </c>
      <c r="C6420" t="str">
        <f t="shared" si="103"/>
        <v/>
      </c>
    </row>
    <row r="6421" spans="2:3">
      <c r="B6421" t="str">
        <v/>
      </c>
      <c r="C6421" t="str">
        <f t="shared" si="103"/>
        <v/>
      </c>
    </row>
    <row r="6422" spans="2:3">
      <c r="B6422" t="str">
        <v/>
      </c>
      <c r="C6422" t="str">
        <f t="shared" si="103"/>
        <v/>
      </c>
    </row>
    <row r="6423" spans="2:3">
      <c r="B6423" t="str">
        <v/>
      </c>
      <c r="C6423" t="str">
        <f t="shared" si="103"/>
        <v/>
      </c>
    </row>
    <row r="6424" spans="2:3">
      <c r="B6424" t="str">
        <v/>
      </c>
      <c r="C6424" t="str">
        <f t="shared" si="103"/>
        <v/>
      </c>
    </row>
    <row r="6425" spans="2:3">
      <c r="B6425" t="str">
        <v/>
      </c>
      <c r="C6425" t="str">
        <f t="shared" si="103"/>
        <v/>
      </c>
    </row>
    <row r="6426" spans="2:3">
      <c r="B6426" t="str">
        <v/>
      </c>
      <c r="C6426" t="str">
        <f t="shared" si="103"/>
        <v/>
      </c>
    </row>
    <row r="6427" spans="2:3">
      <c r="B6427" t="str">
        <v/>
      </c>
      <c r="C6427" t="str">
        <f t="shared" si="103"/>
        <v/>
      </c>
    </row>
    <row r="6428" spans="2:3">
      <c r="B6428" t="str">
        <v/>
      </c>
      <c r="C6428" t="str">
        <f t="shared" si="103"/>
        <v/>
      </c>
    </row>
    <row r="6429" spans="2:3">
      <c r="B6429" t="str">
        <v/>
      </c>
      <c r="C6429" t="str">
        <f t="shared" si="103"/>
        <v/>
      </c>
    </row>
    <row r="6430" spans="2:3">
      <c r="B6430" t="str">
        <v/>
      </c>
      <c r="C6430" t="str">
        <f t="shared" si="103"/>
        <v/>
      </c>
    </row>
    <row r="6431" spans="2:3">
      <c r="B6431" t="str">
        <v/>
      </c>
      <c r="C6431" t="str">
        <f t="shared" si="103"/>
        <v/>
      </c>
    </row>
    <row r="6432" spans="2:3">
      <c r="B6432" t="str">
        <v/>
      </c>
      <c r="C6432" t="str">
        <f t="shared" si="103"/>
        <v/>
      </c>
    </row>
    <row r="6433" spans="2:3">
      <c r="B6433" t="str">
        <v/>
      </c>
      <c r="C6433" t="str">
        <f t="shared" si="103"/>
        <v/>
      </c>
    </row>
    <row r="6434" spans="2:3">
      <c r="B6434" t="str">
        <v/>
      </c>
      <c r="C6434" t="str">
        <f t="shared" si="103"/>
        <v/>
      </c>
    </row>
    <row r="6435" spans="2:3">
      <c r="B6435" t="str">
        <v/>
      </c>
      <c r="C6435" t="str">
        <f t="shared" si="103"/>
        <v/>
      </c>
    </row>
    <row r="6436" spans="2:3">
      <c r="B6436" t="str">
        <v/>
      </c>
      <c r="C6436" t="str">
        <f t="shared" si="103"/>
        <v/>
      </c>
    </row>
    <row r="6437" spans="2:3">
      <c r="B6437" t="str">
        <v/>
      </c>
      <c r="C6437" t="str">
        <f t="shared" si="103"/>
        <v/>
      </c>
    </row>
    <row r="6438" spans="2:3">
      <c r="B6438" t="str">
        <v/>
      </c>
      <c r="C6438" t="str">
        <f t="shared" si="103"/>
        <v/>
      </c>
    </row>
    <row r="6439" spans="2:3">
      <c r="B6439" t="str">
        <v/>
      </c>
      <c r="C6439" t="str">
        <f t="shared" si="103"/>
        <v/>
      </c>
    </row>
    <row r="6440" spans="2:3">
      <c r="B6440" t="str">
        <v/>
      </c>
      <c r="C6440" t="str">
        <f t="shared" si="103"/>
        <v/>
      </c>
    </row>
    <row r="6441" spans="2:3">
      <c r="B6441" t="str">
        <v/>
      </c>
      <c r="C6441" t="str">
        <f t="shared" si="103"/>
        <v/>
      </c>
    </row>
    <row r="6442" spans="2:3">
      <c r="B6442" t="str">
        <v/>
      </c>
      <c r="C6442" t="str">
        <f t="shared" si="103"/>
        <v/>
      </c>
    </row>
    <row r="6443" spans="2:3">
      <c r="B6443" t="str">
        <v/>
      </c>
      <c r="C6443" t="str">
        <f t="shared" si="103"/>
        <v/>
      </c>
    </row>
    <row r="6444" spans="2:3">
      <c r="B6444" t="str">
        <v/>
      </c>
      <c r="C6444" t="str">
        <f t="shared" si="103"/>
        <v/>
      </c>
    </row>
    <row r="6445" spans="2:3">
      <c r="B6445" t="str">
        <v/>
      </c>
      <c r="C6445" t="str">
        <f t="shared" si="103"/>
        <v/>
      </c>
    </row>
    <row r="6446" spans="2:3">
      <c r="B6446" t="str">
        <v/>
      </c>
      <c r="C6446" t="str">
        <f t="shared" si="103"/>
        <v/>
      </c>
    </row>
    <row r="6447" spans="2:3">
      <c r="B6447" t="str">
        <v/>
      </c>
      <c r="C6447" t="str">
        <f t="shared" si="103"/>
        <v/>
      </c>
    </row>
    <row r="6448" spans="2:3">
      <c r="B6448" t="str">
        <v/>
      </c>
      <c r="C6448" t="str">
        <f t="shared" si="103"/>
        <v/>
      </c>
    </row>
    <row r="6449" spans="2:3">
      <c r="B6449" t="str">
        <v/>
      </c>
      <c r="C6449" t="str">
        <f t="shared" si="103"/>
        <v/>
      </c>
    </row>
    <row r="6450" spans="2:3">
      <c r="B6450" t="str">
        <v/>
      </c>
      <c r="C6450" t="str">
        <f t="shared" si="103"/>
        <v/>
      </c>
    </row>
    <row r="6451" spans="2:3">
      <c r="B6451" t="str">
        <v/>
      </c>
      <c r="C6451" t="str">
        <f t="shared" si="103"/>
        <v/>
      </c>
    </row>
    <row r="6452" spans="2:3">
      <c r="B6452" t="str">
        <v/>
      </c>
      <c r="C6452" t="str">
        <f t="shared" si="103"/>
        <v/>
      </c>
    </row>
    <row r="6453" spans="2:3">
      <c r="B6453" t="str">
        <v/>
      </c>
      <c r="C6453" t="str">
        <f t="shared" si="103"/>
        <v/>
      </c>
    </row>
    <row r="6454" spans="2:3">
      <c r="B6454" t="str">
        <v/>
      </c>
      <c r="C6454" t="str">
        <f t="shared" si="103"/>
        <v/>
      </c>
    </row>
    <row r="6455" spans="2:3">
      <c r="B6455" t="str">
        <v/>
      </c>
      <c r="C6455" t="str">
        <f t="shared" si="103"/>
        <v/>
      </c>
    </row>
    <row r="6456" spans="2:3">
      <c r="B6456" t="str">
        <v/>
      </c>
      <c r="C6456" t="str">
        <f t="shared" si="103"/>
        <v/>
      </c>
    </row>
    <row r="6457" spans="2:3">
      <c r="B6457" t="str">
        <v/>
      </c>
      <c r="C6457" t="str">
        <f t="shared" si="103"/>
        <v/>
      </c>
    </row>
    <row r="6458" spans="2:3">
      <c r="B6458" t="str">
        <v/>
      </c>
      <c r="C6458" t="str">
        <f t="shared" si="103"/>
        <v/>
      </c>
    </row>
    <row r="6459" spans="2:3">
      <c r="B6459" t="str">
        <v/>
      </c>
      <c r="C6459" t="str">
        <f t="shared" si="103"/>
        <v/>
      </c>
    </row>
    <row r="6460" spans="2:3">
      <c r="B6460" t="str">
        <v/>
      </c>
      <c r="C6460" t="str">
        <f t="shared" si="103"/>
        <v/>
      </c>
    </row>
    <row r="6461" spans="2:3">
      <c r="B6461" t="str">
        <v/>
      </c>
      <c r="C6461" t="str">
        <f t="shared" si="103"/>
        <v/>
      </c>
    </row>
    <row r="6462" spans="2:3">
      <c r="B6462" t="str">
        <v/>
      </c>
      <c r="C6462" t="str">
        <f t="shared" si="103"/>
        <v/>
      </c>
    </row>
    <row r="6463" spans="2:3">
      <c r="B6463" t="str">
        <v/>
      </c>
      <c r="C6463" t="str">
        <f t="shared" si="103"/>
        <v/>
      </c>
    </row>
    <row r="6464" spans="2:3">
      <c r="B6464" t="str">
        <v/>
      </c>
      <c r="C6464" t="str">
        <f t="shared" si="103"/>
        <v/>
      </c>
    </row>
    <row r="6465" spans="2:3">
      <c r="B6465" t="str">
        <v/>
      </c>
      <c r="C6465" t="str">
        <f t="shared" si="103"/>
        <v/>
      </c>
    </row>
    <row r="6466" spans="2:3">
      <c r="B6466" t="str">
        <v/>
      </c>
      <c r="C6466" t="str">
        <f t="shared" si="103"/>
        <v/>
      </c>
    </row>
    <row r="6467" spans="2:3">
      <c r="B6467" t="str">
        <v/>
      </c>
      <c r="C6467" t="str">
        <f t="shared" si="103"/>
        <v/>
      </c>
    </row>
    <row r="6468" spans="2:3">
      <c r="B6468" t="str">
        <v/>
      </c>
      <c r="C6468" t="str">
        <f t="shared" si="103"/>
        <v/>
      </c>
    </row>
    <row r="6469" spans="2:3">
      <c r="B6469" t="str">
        <v/>
      </c>
      <c r="C6469" t="str">
        <f t="shared" ref="C6469:C6532" si="104">IFERROR(B6469,"")</f>
        <v/>
      </c>
    </row>
    <row r="6470" spans="2:3">
      <c r="B6470" t="str">
        <v/>
      </c>
      <c r="C6470" t="str">
        <f t="shared" si="104"/>
        <v/>
      </c>
    </row>
    <row r="6471" spans="2:3">
      <c r="B6471" t="str">
        <v/>
      </c>
      <c r="C6471" t="str">
        <f t="shared" si="104"/>
        <v/>
      </c>
    </row>
    <row r="6472" spans="2:3">
      <c r="B6472" t="str">
        <v/>
      </c>
      <c r="C6472" t="str">
        <f t="shared" si="104"/>
        <v/>
      </c>
    </row>
    <row r="6473" spans="2:3">
      <c r="B6473" t="str">
        <v/>
      </c>
      <c r="C6473" t="str">
        <f t="shared" si="104"/>
        <v/>
      </c>
    </row>
    <row r="6474" spans="2:3">
      <c r="B6474" t="str">
        <v/>
      </c>
      <c r="C6474" t="str">
        <f t="shared" si="104"/>
        <v/>
      </c>
    </row>
    <row r="6475" spans="2:3">
      <c r="B6475" t="str">
        <v/>
      </c>
      <c r="C6475" t="str">
        <f t="shared" si="104"/>
        <v/>
      </c>
    </row>
    <row r="6476" spans="2:3">
      <c r="B6476" t="str">
        <v/>
      </c>
      <c r="C6476" t="str">
        <f t="shared" si="104"/>
        <v/>
      </c>
    </row>
    <row r="6477" spans="2:3">
      <c r="B6477" t="str">
        <v/>
      </c>
      <c r="C6477" t="str">
        <f t="shared" si="104"/>
        <v/>
      </c>
    </row>
    <row r="6478" spans="2:3">
      <c r="B6478" t="str">
        <v/>
      </c>
      <c r="C6478" t="str">
        <f t="shared" si="104"/>
        <v/>
      </c>
    </row>
    <row r="6479" spans="2:3">
      <c r="B6479" t="str">
        <v/>
      </c>
      <c r="C6479" t="str">
        <f t="shared" si="104"/>
        <v/>
      </c>
    </row>
    <row r="6480" spans="2:3">
      <c r="B6480" t="str">
        <v/>
      </c>
      <c r="C6480" t="str">
        <f t="shared" si="104"/>
        <v/>
      </c>
    </row>
    <row r="6481" spans="2:3">
      <c r="B6481" t="str">
        <v/>
      </c>
      <c r="C6481" t="str">
        <f t="shared" si="104"/>
        <v/>
      </c>
    </row>
    <row r="6482" spans="2:3">
      <c r="B6482" t="str">
        <v/>
      </c>
      <c r="C6482" t="str">
        <f t="shared" si="104"/>
        <v/>
      </c>
    </row>
    <row r="6483" spans="2:3">
      <c r="B6483" t="str">
        <v/>
      </c>
      <c r="C6483" t="str">
        <f t="shared" si="104"/>
        <v/>
      </c>
    </row>
    <row r="6484" spans="2:3">
      <c r="B6484" t="str">
        <v/>
      </c>
      <c r="C6484" t="str">
        <f t="shared" si="104"/>
        <v/>
      </c>
    </row>
    <row r="6485" spans="2:3">
      <c r="B6485" t="str">
        <v/>
      </c>
      <c r="C6485" t="str">
        <f t="shared" si="104"/>
        <v/>
      </c>
    </row>
    <row r="6486" spans="2:3">
      <c r="B6486" t="str">
        <v/>
      </c>
      <c r="C6486" t="str">
        <f t="shared" si="104"/>
        <v/>
      </c>
    </row>
    <row r="6487" spans="2:3">
      <c r="B6487" t="str">
        <v/>
      </c>
      <c r="C6487" t="str">
        <f t="shared" si="104"/>
        <v/>
      </c>
    </row>
    <row r="6488" spans="2:3">
      <c r="B6488" t="str">
        <v/>
      </c>
      <c r="C6488" t="str">
        <f t="shared" si="104"/>
        <v/>
      </c>
    </row>
    <row r="6489" spans="2:3">
      <c r="B6489" t="str">
        <v/>
      </c>
      <c r="C6489" t="str">
        <f t="shared" si="104"/>
        <v/>
      </c>
    </row>
    <row r="6490" spans="2:3">
      <c r="B6490" t="str">
        <v/>
      </c>
      <c r="C6490" t="str">
        <f t="shared" si="104"/>
        <v/>
      </c>
    </row>
    <row r="6491" spans="2:3">
      <c r="B6491" t="str">
        <v/>
      </c>
      <c r="C6491" t="str">
        <f t="shared" si="104"/>
        <v/>
      </c>
    </row>
    <row r="6492" spans="2:3">
      <c r="B6492" t="str">
        <v/>
      </c>
      <c r="C6492" t="str">
        <f t="shared" si="104"/>
        <v/>
      </c>
    </row>
    <row r="6493" spans="2:3">
      <c r="B6493" t="str">
        <v/>
      </c>
      <c r="C6493" t="str">
        <f t="shared" si="104"/>
        <v/>
      </c>
    </row>
    <row r="6494" spans="2:3">
      <c r="B6494" t="str">
        <v/>
      </c>
      <c r="C6494" t="str">
        <f t="shared" si="104"/>
        <v/>
      </c>
    </row>
    <row r="6495" spans="2:3">
      <c r="B6495" t="str">
        <v/>
      </c>
      <c r="C6495" t="str">
        <f t="shared" si="104"/>
        <v/>
      </c>
    </row>
    <row r="6496" spans="2:3">
      <c r="B6496" t="str">
        <v/>
      </c>
      <c r="C6496" t="str">
        <f t="shared" si="104"/>
        <v/>
      </c>
    </row>
    <row r="6497" spans="2:3">
      <c r="B6497" t="str">
        <v/>
      </c>
      <c r="C6497" t="str">
        <f t="shared" si="104"/>
        <v/>
      </c>
    </row>
    <row r="6498" spans="2:3">
      <c r="B6498" t="str">
        <v/>
      </c>
      <c r="C6498" t="str">
        <f t="shared" si="104"/>
        <v/>
      </c>
    </row>
    <row r="6499" spans="2:3">
      <c r="B6499" t="str">
        <v/>
      </c>
      <c r="C6499" t="str">
        <f t="shared" si="104"/>
        <v/>
      </c>
    </row>
    <row r="6500" spans="2:3">
      <c r="B6500" t="str">
        <v/>
      </c>
      <c r="C6500" t="str">
        <f t="shared" si="104"/>
        <v/>
      </c>
    </row>
    <row r="6501" spans="2:3">
      <c r="B6501" t="str">
        <v/>
      </c>
      <c r="C6501" t="str">
        <f t="shared" si="104"/>
        <v/>
      </c>
    </row>
    <row r="6502" spans="2:3">
      <c r="B6502" t="str">
        <v/>
      </c>
      <c r="C6502" t="str">
        <f t="shared" si="104"/>
        <v/>
      </c>
    </row>
    <row r="6503" spans="2:3">
      <c r="B6503" t="str">
        <v/>
      </c>
      <c r="C6503" t="str">
        <f t="shared" si="104"/>
        <v/>
      </c>
    </row>
    <row r="6504" spans="2:3">
      <c r="B6504" t="str">
        <v/>
      </c>
      <c r="C6504" t="str">
        <f t="shared" si="104"/>
        <v/>
      </c>
    </row>
    <row r="6505" spans="2:3">
      <c r="B6505" t="str">
        <v/>
      </c>
      <c r="C6505" t="str">
        <f t="shared" si="104"/>
        <v/>
      </c>
    </row>
    <row r="6506" spans="2:3">
      <c r="B6506" t="str">
        <v/>
      </c>
      <c r="C6506" t="str">
        <f t="shared" si="104"/>
        <v/>
      </c>
    </row>
    <row r="6507" spans="2:3">
      <c r="B6507" t="str">
        <v/>
      </c>
      <c r="C6507" t="str">
        <f t="shared" si="104"/>
        <v/>
      </c>
    </row>
    <row r="6508" spans="2:3">
      <c r="B6508" t="str">
        <v/>
      </c>
      <c r="C6508" t="str">
        <f t="shared" si="104"/>
        <v/>
      </c>
    </row>
    <row r="6509" spans="2:3">
      <c r="B6509" t="str">
        <v/>
      </c>
      <c r="C6509" t="str">
        <f t="shared" si="104"/>
        <v/>
      </c>
    </row>
    <row r="6510" spans="2:3">
      <c r="B6510" t="str">
        <v/>
      </c>
      <c r="C6510" t="str">
        <f t="shared" si="104"/>
        <v/>
      </c>
    </row>
    <row r="6511" spans="2:3">
      <c r="B6511" t="str">
        <v/>
      </c>
      <c r="C6511" t="str">
        <f t="shared" si="104"/>
        <v/>
      </c>
    </row>
    <row r="6512" spans="2:3">
      <c r="B6512" t="str">
        <v/>
      </c>
      <c r="C6512" t="str">
        <f t="shared" si="104"/>
        <v/>
      </c>
    </row>
    <row r="6513" spans="2:3">
      <c r="B6513" t="str">
        <v/>
      </c>
      <c r="C6513" t="str">
        <f t="shared" si="104"/>
        <v/>
      </c>
    </row>
    <row r="6514" spans="2:3">
      <c r="B6514" t="str">
        <v/>
      </c>
      <c r="C6514" t="str">
        <f t="shared" si="104"/>
        <v/>
      </c>
    </row>
    <row r="6515" spans="2:3">
      <c r="B6515" t="str">
        <v/>
      </c>
      <c r="C6515" t="str">
        <f t="shared" si="104"/>
        <v/>
      </c>
    </row>
    <row r="6516" spans="2:3">
      <c r="B6516" t="str">
        <v/>
      </c>
      <c r="C6516" t="str">
        <f t="shared" si="104"/>
        <v/>
      </c>
    </row>
    <row r="6517" spans="2:3">
      <c r="B6517" t="str">
        <v/>
      </c>
      <c r="C6517" t="str">
        <f t="shared" si="104"/>
        <v/>
      </c>
    </row>
    <row r="6518" spans="2:3">
      <c r="B6518" t="str">
        <v/>
      </c>
      <c r="C6518" t="str">
        <f t="shared" si="104"/>
        <v/>
      </c>
    </row>
    <row r="6519" spans="2:3">
      <c r="B6519" t="str">
        <v/>
      </c>
      <c r="C6519" t="str">
        <f t="shared" si="104"/>
        <v/>
      </c>
    </row>
    <row r="6520" spans="2:3">
      <c r="B6520" t="str">
        <v/>
      </c>
      <c r="C6520" t="str">
        <f t="shared" si="104"/>
        <v/>
      </c>
    </row>
    <row r="6521" spans="2:3">
      <c r="B6521" t="str">
        <v/>
      </c>
      <c r="C6521" t="str">
        <f t="shared" si="104"/>
        <v/>
      </c>
    </row>
    <row r="6522" spans="2:3">
      <c r="B6522" t="str">
        <v/>
      </c>
      <c r="C6522" t="str">
        <f t="shared" si="104"/>
        <v/>
      </c>
    </row>
    <row r="6523" spans="2:3">
      <c r="B6523" t="str">
        <v/>
      </c>
      <c r="C6523" t="str">
        <f t="shared" si="104"/>
        <v/>
      </c>
    </row>
    <row r="6524" spans="2:3">
      <c r="B6524" t="str">
        <v/>
      </c>
      <c r="C6524" t="str">
        <f t="shared" si="104"/>
        <v/>
      </c>
    </row>
    <row r="6525" spans="2:3">
      <c r="B6525" t="str">
        <v/>
      </c>
      <c r="C6525" t="str">
        <f t="shared" si="104"/>
        <v/>
      </c>
    </row>
    <row r="6526" spans="2:3">
      <c r="B6526" t="str">
        <v/>
      </c>
      <c r="C6526" t="str">
        <f t="shared" si="104"/>
        <v/>
      </c>
    </row>
    <row r="6527" spans="2:3">
      <c r="B6527" t="str">
        <v/>
      </c>
      <c r="C6527" t="str">
        <f t="shared" si="104"/>
        <v/>
      </c>
    </row>
    <row r="6528" spans="2:3">
      <c r="B6528" t="str">
        <v/>
      </c>
      <c r="C6528" t="str">
        <f t="shared" si="104"/>
        <v/>
      </c>
    </row>
    <row r="6529" spans="2:3">
      <c r="B6529" t="str">
        <v/>
      </c>
      <c r="C6529" t="str">
        <f t="shared" si="104"/>
        <v/>
      </c>
    </row>
    <row r="6530" spans="2:3">
      <c r="B6530" t="str">
        <v/>
      </c>
      <c r="C6530" t="str">
        <f t="shared" si="104"/>
        <v/>
      </c>
    </row>
    <row r="6531" spans="2:3">
      <c r="B6531" t="str">
        <v/>
      </c>
      <c r="C6531" t="str">
        <f t="shared" si="104"/>
        <v/>
      </c>
    </row>
    <row r="6532" spans="2:3">
      <c r="B6532" t="str">
        <v/>
      </c>
      <c r="C6532" t="str">
        <f t="shared" si="104"/>
        <v/>
      </c>
    </row>
    <row r="6533" spans="2:3">
      <c r="B6533" t="str">
        <v/>
      </c>
      <c r="C6533" t="str">
        <f t="shared" ref="C6533:C6596" si="105">IFERROR(B6533,"")</f>
        <v/>
      </c>
    </row>
    <row r="6534" spans="2:3">
      <c r="B6534" t="str">
        <v/>
      </c>
      <c r="C6534" t="str">
        <f t="shared" si="105"/>
        <v/>
      </c>
    </row>
    <row r="6535" spans="2:3">
      <c r="B6535" t="str">
        <v/>
      </c>
      <c r="C6535" t="str">
        <f t="shared" si="105"/>
        <v/>
      </c>
    </row>
    <row r="6536" spans="2:3">
      <c r="B6536" t="str">
        <v/>
      </c>
      <c r="C6536" t="str">
        <f t="shared" si="105"/>
        <v/>
      </c>
    </row>
    <row r="6537" spans="2:3">
      <c r="B6537" t="str">
        <v/>
      </c>
      <c r="C6537" t="str">
        <f t="shared" si="105"/>
        <v/>
      </c>
    </row>
    <row r="6538" spans="2:3">
      <c r="B6538" t="str">
        <v/>
      </c>
      <c r="C6538" t="str">
        <f t="shared" si="105"/>
        <v/>
      </c>
    </row>
    <row r="6539" spans="2:3">
      <c r="B6539" t="str">
        <v/>
      </c>
      <c r="C6539" t="str">
        <f t="shared" si="105"/>
        <v/>
      </c>
    </row>
    <row r="6540" spans="2:3">
      <c r="B6540" t="str">
        <v/>
      </c>
      <c r="C6540" t="str">
        <f t="shared" si="105"/>
        <v/>
      </c>
    </row>
    <row r="6541" spans="2:3">
      <c r="B6541" t="str">
        <v/>
      </c>
      <c r="C6541" t="str">
        <f t="shared" si="105"/>
        <v/>
      </c>
    </row>
    <row r="6542" spans="2:3">
      <c r="B6542" t="str">
        <v/>
      </c>
      <c r="C6542" t="str">
        <f t="shared" si="105"/>
        <v/>
      </c>
    </row>
    <row r="6543" spans="2:3">
      <c r="B6543" t="str">
        <v/>
      </c>
      <c r="C6543" t="str">
        <f t="shared" si="105"/>
        <v/>
      </c>
    </row>
    <row r="6544" spans="2:3">
      <c r="B6544" t="str">
        <v/>
      </c>
      <c r="C6544" t="str">
        <f t="shared" si="105"/>
        <v/>
      </c>
    </row>
    <row r="6545" spans="2:3">
      <c r="B6545" t="str">
        <v/>
      </c>
      <c r="C6545" t="str">
        <f t="shared" si="105"/>
        <v/>
      </c>
    </row>
    <row r="6546" spans="2:3">
      <c r="B6546" t="str">
        <v/>
      </c>
      <c r="C6546" t="str">
        <f t="shared" si="105"/>
        <v/>
      </c>
    </row>
    <row r="6547" spans="2:3">
      <c r="B6547" t="str">
        <v/>
      </c>
      <c r="C6547" t="str">
        <f t="shared" si="105"/>
        <v/>
      </c>
    </row>
    <row r="6548" spans="2:3">
      <c r="B6548" t="str">
        <v/>
      </c>
      <c r="C6548" t="str">
        <f t="shared" si="105"/>
        <v/>
      </c>
    </row>
    <row r="6549" spans="2:3">
      <c r="B6549" t="str">
        <v/>
      </c>
      <c r="C6549" t="str">
        <f t="shared" si="105"/>
        <v/>
      </c>
    </row>
    <row r="6550" spans="2:3">
      <c r="B6550" t="str">
        <v/>
      </c>
      <c r="C6550" t="str">
        <f t="shared" si="105"/>
        <v/>
      </c>
    </row>
    <row r="6551" spans="2:3">
      <c r="B6551" t="str">
        <v/>
      </c>
      <c r="C6551" t="str">
        <f t="shared" si="105"/>
        <v/>
      </c>
    </row>
    <row r="6552" spans="2:3">
      <c r="B6552" t="str">
        <v/>
      </c>
      <c r="C6552" t="str">
        <f t="shared" si="105"/>
        <v/>
      </c>
    </row>
    <row r="6553" spans="2:3">
      <c r="B6553" t="str">
        <v/>
      </c>
      <c r="C6553" t="str">
        <f t="shared" si="105"/>
        <v/>
      </c>
    </row>
    <row r="6554" spans="2:3">
      <c r="B6554" t="str">
        <v/>
      </c>
      <c r="C6554" t="str">
        <f t="shared" si="105"/>
        <v/>
      </c>
    </row>
    <row r="6555" spans="2:3">
      <c r="B6555" t="str">
        <v/>
      </c>
      <c r="C6555" t="str">
        <f t="shared" si="105"/>
        <v/>
      </c>
    </row>
    <row r="6556" spans="2:3">
      <c r="B6556" t="str">
        <v/>
      </c>
      <c r="C6556" t="str">
        <f t="shared" si="105"/>
        <v/>
      </c>
    </row>
    <row r="6557" spans="2:3">
      <c r="B6557" t="str">
        <v/>
      </c>
      <c r="C6557" t="str">
        <f t="shared" si="105"/>
        <v/>
      </c>
    </row>
    <row r="6558" spans="2:3">
      <c r="B6558" t="str">
        <v/>
      </c>
      <c r="C6558" t="str">
        <f t="shared" si="105"/>
        <v/>
      </c>
    </row>
    <row r="6559" spans="2:3">
      <c r="B6559" t="str">
        <v/>
      </c>
      <c r="C6559" t="str">
        <f t="shared" si="105"/>
        <v/>
      </c>
    </row>
    <row r="6560" spans="2:3">
      <c r="B6560" t="str">
        <v/>
      </c>
      <c r="C6560" t="str">
        <f t="shared" si="105"/>
        <v/>
      </c>
    </row>
    <row r="6561" spans="2:3">
      <c r="B6561" t="str">
        <v/>
      </c>
      <c r="C6561" t="str">
        <f t="shared" si="105"/>
        <v/>
      </c>
    </row>
    <row r="6562" spans="2:3">
      <c r="B6562" t="str">
        <v/>
      </c>
      <c r="C6562" t="str">
        <f t="shared" si="105"/>
        <v/>
      </c>
    </row>
    <row r="6563" spans="2:3">
      <c r="B6563" t="str">
        <v/>
      </c>
      <c r="C6563" t="str">
        <f t="shared" si="105"/>
        <v/>
      </c>
    </row>
    <row r="6564" spans="2:3">
      <c r="B6564" t="str">
        <v/>
      </c>
      <c r="C6564" t="str">
        <f t="shared" si="105"/>
        <v/>
      </c>
    </row>
    <row r="6565" spans="2:3">
      <c r="B6565" t="str">
        <v/>
      </c>
      <c r="C6565" t="str">
        <f t="shared" si="105"/>
        <v/>
      </c>
    </row>
    <row r="6566" spans="2:3">
      <c r="B6566" t="str">
        <v/>
      </c>
      <c r="C6566" t="str">
        <f t="shared" si="105"/>
        <v/>
      </c>
    </row>
    <row r="6567" spans="2:3">
      <c r="B6567" t="str">
        <v/>
      </c>
      <c r="C6567" t="str">
        <f t="shared" si="105"/>
        <v/>
      </c>
    </row>
    <row r="6568" spans="2:3">
      <c r="B6568" t="str">
        <v/>
      </c>
      <c r="C6568" t="str">
        <f t="shared" si="105"/>
        <v/>
      </c>
    </row>
    <row r="6569" spans="2:3">
      <c r="B6569" t="str">
        <v/>
      </c>
      <c r="C6569" t="str">
        <f t="shared" si="105"/>
        <v/>
      </c>
    </row>
    <row r="6570" spans="2:3">
      <c r="B6570" t="str">
        <v/>
      </c>
      <c r="C6570" t="str">
        <f t="shared" si="105"/>
        <v/>
      </c>
    </row>
    <row r="6571" spans="2:3">
      <c r="B6571" t="str">
        <v/>
      </c>
      <c r="C6571" t="str">
        <f t="shared" si="105"/>
        <v/>
      </c>
    </row>
    <row r="6572" spans="2:3">
      <c r="B6572" t="str">
        <v/>
      </c>
      <c r="C6572" t="str">
        <f t="shared" si="105"/>
        <v/>
      </c>
    </row>
    <row r="6573" spans="2:3">
      <c r="B6573" t="str">
        <v/>
      </c>
      <c r="C6573" t="str">
        <f t="shared" si="105"/>
        <v/>
      </c>
    </row>
    <row r="6574" spans="2:3">
      <c r="B6574" t="str">
        <v/>
      </c>
      <c r="C6574" t="str">
        <f t="shared" si="105"/>
        <v/>
      </c>
    </row>
    <row r="6575" spans="2:3">
      <c r="B6575" t="str">
        <v/>
      </c>
      <c r="C6575" t="str">
        <f t="shared" si="105"/>
        <v/>
      </c>
    </row>
    <row r="6576" spans="2:3">
      <c r="B6576" t="str">
        <v/>
      </c>
      <c r="C6576" t="str">
        <f t="shared" si="105"/>
        <v/>
      </c>
    </row>
    <row r="6577" spans="2:3">
      <c r="B6577" t="str">
        <v/>
      </c>
      <c r="C6577" t="str">
        <f t="shared" si="105"/>
        <v/>
      </c>
    </row>
    <row r="6578" spans="2:3">
      <c r="B6578" t="str">
        <v/>
      </c>
      <c r="C6578" t="str">
        <f t="shared" si="105"/>
        <v/>
      </c>
    </row>
    <row r="6579" spans="2:3">
      <c r="B6579" t="str">
        <v/>
      </c>
      <c r="C6579" t="str">
        <f t="shared" si="105"/>
        <v/>
      </c>
    </row>
    <row r="6580" spans="2:3">
      <c r="B6580" t="str">
        <v/>
      </c>
      <c r="C6580" t="str">
        <f t="shared" si="105"/>
        <v/>
      </c>
    </row>
    <row r="6581" spans="2:3">
      <c r="B6581" t="str">
        <v/>
      </c>
      <c r="C6581" t="str">
        <f t="shared" si="105"/>
        <v/>
      </c>
    </row>
    <row r="6582" spans="2:3">
      <c r="B6582" t="str">
        <v/>
      </c>
      <c r="C6582" t="str">
        <f t="shared" si="105"/>
        <v/>
      </c>
    </row>
    <row r="6583" spans="2:3">
      <c r="B6583" t="str">
        <v/>
      </c>
      <c r="C6583" t="str">
        <f t="shared" si="105"/>
        <v/>
      </c>
    </row>
    <row r="6584" spans="2:3">
      <c r="B6584" t="str">
        <v/>
      </c>
      <c r="C6584" t="str">
        <f t="shared" si="105"/>
        <v/>
      </c>
    </row>
    <row r="6585" spans="2:3">
      <c r="B6585" t="str">
        <v/>
      </c>
      <c r="C6585" t="str">
        <f t="shared" si="105"/>
        <v/>
      </c>
    </row>
    <row r="6586" spans="2:3">
      <c r="B6586" t="str">
        <v/>
      </c>
      <c r="C6586" t="str">
        <f t="shared" si="105"/>
        <v/>
      </c>
    </row>
    <row r="6587" spans="2:3">
      <c r="B6587" t="str">
        <v/>
      </c>
      <c r="C6587" t="str">
        <f t="shared" si="105"/>
        <v/>
      </c>
    </row>
    <row r="6588" spans="2:3">
      <c r="B6588" t="str">
        <v>WSLRWEX-G4-H2S-100|2|8\WSLRW-G4</v>
      </c>
      <c r="C6588" t="str">
        <f t="shared" si="105"/>
        <v>WSLRWEX-G4-H2S-100|2|8\WSLRW-G4</v>
      </c>
    </row>
    <row r="6589" spans="2:3">
      <c r="B6589" t="str">
        <v/>
      </c>
      <c r="C6589" t="str">
        <f t="shared" si="105"/>
        <v/>
      </c>
    </row>
    <row r="6590" spans="2:3">
      <c r="B6590" t="str">
        <v/>
      </c>
      <c r="C6590" t="str">
        <f t="shared" si="105"/>
        <v/>
      </c>
    </row>
    <row r="6591" spans="2:3">
      <c r="B6591" t="str">
        <v/>
      </c>
      <c r="C6591" t="str">
        <f t="shared" si="105"/>
        <v/>
      </c>
    </row>
    <row r="6592" spans="2:3">
      <c r="B6592" t="str">
        <v/>
      </c>
      <c r="C6592" t="str">
        <f t="shared" si="105"/>
        <v/>
      </c>
    </row>
    <row r="6593" spans="2:3">
      <c r="B6593" t="str">
        <v/>
      </c>
      <c r="C6593" t="str">
        <f t="shared" si="105"/>
        <v/>
      </c>
    </row>
    <row r="6594" spans="2:3">
      <c r="B6594" t="str">
        <v/>
      </c>
      <c r="C6594" t="str">
        <f t="shared" si="105"/>
        <v/>
      </c>
    </row>
    <row r="6595" spans="2:3">
      <c r="B6595" t="str">
        <v/>
      </c>
      <c r="C6595" t="str">
        <f t="shared" si="105"/>
        <v/>
      </c>
    </row>
    <row r="6596" spans="2:3">
      <c r="B6596" t="str">
        <v/>
      </c>
      <c r="C6596" t="str">
        <f t="shared" si="105"/>
        <v/>
      </c>
    </row>
    <row r="6597" spans="2:3">
      <c r="B6597" t="str">
        <v/>
      </c>
      <c r="C6597" t="str">
        <f t="shared" ref="C6597:C6660" si="106">IFERROR(B6597,"")</f>
        <v/>
      </c>
    </row>
    <row r="6598" spans="2:3">
      <c r="B6598" t="str">
        <v/>
      </c>
      <c r="C6598" t="str">
        <f t="shared" si="106"/>
        <v/>
      </c>
    </row>
    <row r="6599" spans="2:3">
      <c r="B6599" t="str">
        <v/>
      </c>
      <c r="C6599" t="str">
        <f t="shared" si="106"/>
        <v/>
      </c>
    </row>
    <row r="6600" spans="2:3">
      <c r="B6600" t="str">
        <v/>
      </c>
      <c r="C6600" t="str">
        <f t="shared" si="106"/>
        <v/>
      </c>
    </row>
    <row r="6601" spans="2:3">
      <c r="B6601" t="str">
        <v/>
      </c>
      <c r="C6601" t="str">
        <f t="shared" si="106"/>
        <v/>
      </c>
    </row>
    <row r="6602" spans="2:3">
      <c r="B6602" t="str">
        <v/>
      </c>
      <c r="C6602" t="str">
        <f t="shared" si="106"/>
        <v/>
      </c>
    </row>
    <row r="6603" spans="2:3">
      <c r="B6603" t="str">
        <v/>
      </c>
      <c r="C6603" t="str">
        <f t="shared" si="106"/>
        <v/>
      </c>
    </row>
    <row r="6604" spans="2:3">
      <c r="B6604" t="str">
        <v/>
      </c>
      <c r="C6604" t="str">
        <f t="shared" si="106"/>
        <v/>
      </c>
    </row>
    <row r="6605" spans="2:3">
      <c r="B6605" t="str">
        <v/>
      </c>
      <c r="C6605" t="str">
        <f t="shared" si="106"/>
        <v/>
      </c>
    </row>
    <row r="6606" spans="2:3">
      <c r="B6606" t="str">
        <v/>
      </c>
      <c r="C6606" t="str">
        <f t="shared" si="106"/>
        <v/>
      </c>
    </row>
    <row r="6607" spans="2:3">
      <c r="B6607" t="str">
        <v/>
      </c>
      <c r="C6607" t="str">
        <f t="shared" si="106"/>
        <v/>
      </c>
    </row>
    <row r="6608" spans="2:3">
      <c r="B6608" t="str">
        <v/>
      </c>
      <c r="C6608" t="str">
        <f t="shared" si="106"/>
        <v/>
      </c>
    </row>
    <row r="6609" spans="2:3">
      <c r="B6609" t="str">
        <v/>
      </c>
      <c r="C6609" t="str">
        <f t="shared" si="106"/>
        <v/>
      </c>
    </row>
    <row r="6610" spans="2:3">
      <c r="B6610" t="str">
        <v/>
      </c>
      <c r="C6610" t="str">
        <f t="shared" si="106"/>
        <v/>
      </c>
    </row>
    <row r="6611" spans="2:3">
      <c r="B6611" t="str">
        <v/>
      </c>
      <c r="C6611" t="str">
        <f t="shared" si="106"/>
        <v/>
      </c>
    </row>
    <row r="6612" spans="2:3">
      <c r="B6612" t="str">
        <v/>
      </c>
      <c r="C6612" t="str">
        <f t="shared" si="106"/>
        <v/>
      </c>
    </row>
    <row r="6613" spans="2:3">
      <c r="B6613" t="str">
        <v/>
      </c>
      <c r="C6613" t="str">
        <f t="shared" si="106"/>
        <v/>
      </c>
    </row>
    <row r="6614" spans="2:3">
      <c r="B6614" t="str">
        <v/>
      </c>
      <c r="C6614" t="str">
        <f t="shared" si="106"/>
        <v/>
      </c>
    </row>
    <row r="6615" spans="2:3">
      <c r="B6615" t="str">
        <v/>
      </c>
      <c r="C6615" t="str">
        <f t="shared" si="106"/>
        <v/>
      </c>
    </row>
    <row r="6616" spans="2:3">
      <c r="B6616" t="str">
        <v/>
      </c>
      <c r="C6616" t="str">
        <f t="shared" si="106"/>
        <v/>
      </c>
    </row>
    <row r="6617" spans="2:3">
      <c r="B6617" t="str">
        <v/>
      </c>
      <c r="C6617" t="str">
        <f t="shared" si="106"/>
        <v/>
      </c>
    </row>
    <row r="6618" spans="2:3">
      <c r="B6618" t="str">
        <v/>
      </c>
      <c r="C6618" t="str">
        <f t="shared" si="106"/>
        <v/>
      </c>
    </row>
    <row r="6619" spans="2:3">
      <c r="B6619" t="str">
        <v/>
      </c>
      <c r="C6619" t="str">
        <f t="shared" si="106"/>
        <v/>
      </c>
    </row>
    <row r="6620" spans="2:3">
      <c r="B6620" t="str">
        <v/>
      </c>
      <c r="C6620" t="str">
        <f t="shared" si="106"/>
        <v/>
      </c>
    </row>
    <row r="6621" spans="2:3">
      <c r="B6621" t="str">
        <v/>
      </c>
      <c r="C6621" t="str">
        <f t="shared" si="106"/>
        <v/>
      </c>
    </row>
    <row r="6622" spans="2:3">
      <c r="B6622" t="str">
        <v/>
      </c>
      <c r="C6622" t="str">
        <f t="shared" si="106"/>
        <v/>
      </c>
    </row>
    <row r="6623" spans="2:3">
      <c r="B6623" t="str">
        <v/>
      </c>
      <c r="C6623" t="str">
        <f t="shared" si="106"/>
        <v/>
      </c>
    </row>
    <row r="6624" spans="2:3">
      <c r="B6624" t="str">
        <v/>
      </c>
      <c r="C6624" t="str">
        <f t="shared" si="106"/>
        <v/>
      </c>
    </row>
    <row r="6625" spans="2:3">
      <c r="B6625" t="str">
        <v/>
      </c>
      <c r="C6625" t="str">
        <f t="shared" si="106"/>
        <v/>
      </c>
    </row>
    <row r="6626" spans="2:3">
      <c r="B6626" t="str">
        <v/>
      </c>
      <c r="C6626" t="str">
        <f t="shared" si="106"/>
        <v/>
      </c>
    </row>
    <row r="6627" spans="2:3">
      <c r="B6627" t="str">
        <v/>
      </c>
      <c r="C6627" t="str">
        <f t="shared" si="106"/>
        <v/>
      </c>
    </row>
    <row r="6628" spans="2:3">
      <c r="B6628" t="str">
        <v/>
      </c>
      <c r="C6628" t="str">
        <f t="shared" si="106"/>
        <v/>
      </c>
    </row>
    <row r="6629" spans="2:3">
      <c r="B6629" t="str">
        <v/>
      </c>
      <c r="C6629" t="str">
        <f t="shared" si="106"/>
        <v/>
      </c>
    </row>
    <row r="6630" spans="2:3">
      <c r="B6630" t="str">
        <v/>
      </c>
      <c r="C6630" t="str">
        <f t="shared" si="106"/>
        <v/>
      </c>
    </row>
    <row r="6631" spans="2:3">
      <c r="B6631" t="str">
        <v/>
      </c>
      <c r="C6631" t="str">
        <f t="shared" si="106"/>
        <v/>
      </c>
    </row>
    <row r="6632" spans="2:3">
      <c r="B6632" t="str">
        <v/>
      </c>
      <c r="C6632" t="str">
        <f t="shared" si="106"/>
        <v/>
      </c>
    </row>
    <row r="6633" spans="2:3">
      <c r="B6633" t="str">
        <v/>
      </c>
      <c r="C6633" t="str">
        <f t="shared" si="106"/>
        <v/>
      </c>
    </row>
    <row r="6634" spans="2:3">
      <c r="B6634" t="str">
        <v/>
      </c>
      <c r="C6634" t="str">
        <f t="shared" si="106"/>
        <v/>
      </c>
    </row>
    <row r="6635" spans="2:3">
      <c r="B6635" t="str">
        <v/>
      </c>
      <c r="C6635" t="str">
        <f t="shared" si="106"/>
        <v/>
      </c>
    </row>
    <row r="6636" spans="2:3">
      <c r="B6636" t="str">
        <v/>
      </c>
      <c r="C6636" t="str">
        <f t="shared" si="106"/>
        <v/>
      </c>
    </row>
    <row r="6637" spans="2:3">
      <c r="B6637" t="str">
        <v/>
      </c>
      <c r="C6637" t="str">
        <f t="shared" si="106"/>
        <v/>
      </c>
    </row>
    <row r="6638" spans="2:3">
      <c r="B6638" t="str">
        <v/>
      </c>
      <c r="C6638" t="str">
        <f t="shared" si="106"/>
        <v/>
      </c>
    </row>
    <row r="6639" spans="2:3">
      <c r="B6639" t="str">
        <v/>
      </c>
      <c r="C6639" t="str">
        <f t="shared" si="106"/>
        <v/>
      </c>
    </row>
    <row r="6640" spans="2:3">
      <c r="B6640" t="str">
        <v/>
      </c>
      <c r="C6640" t="str">
        <f t="shared" si="106"/>
        <v/>
      </c>
    </row>
    <row r="6641" spans="2:3">
      <c r="B6641" t="str">
        <v/>
      </c>
      <c r="C6641" t="str">
        <f t="shared" si="106"/>
        <v/>
      </c>
    </row>
    <row r="6642" spans="2:3">
      <c r="B6642" t="str">
        <v/>
      </c>
      <c r="C6642" t="str">
        <f t="shared" si="106"/>
        <v/>
      </c>
    </row>
    <row r="6643" spans="2:3">
      <c r="B6643" t="str">
        <v/>
      </c>
      <c r="C6643" t="str">
        <f t="shared" si="106"/>
        <v/>
      </c>
    </row>
    <row r="6644" spans="2:3">
      <c r="B6644" t="str">
        <v/>
      </c>
      <c r="C6644" t="str">
        <f t="shared" si="106"/>
        <v/>
      </c>
    </row>
    <row r="6645" spans="2:3">
      <c r="B6645" t="str">
        <v/>
      </c>
      <c r="C6645" t="str">
        <f t="shared" si="106"/>
        <v/>
      </c>
    </row>
    <row r="6646" spans="2:3">
      <c r="B6646" t="str">
        <v/>
      </c>
      <c r="C6646" t="str">
        <f t="shared" si="106"/>
        <v/>
      </c>
    </row>
    <row r="6647" spans="2:3">
      <c r="B6647" t="str">
        <v/>
      </c>
      <c r="C6647" t="str">
        <f t="shared" si="106"/>
        <v/>
      </c>
    </row>
    <row r="6648" spans="2:3">
      <c r="B6648" t="str">
        <v/>
      </c>
      <c r="C6648" t="str">
        <f t="shared" si="106"/>
        <v/>
      </c>
    </row>
    <row r="6649" spans="2:3">
      <c r="B6649" t="str">
        <v/>
      </c>
      <c r="C6649" t="str">
        <f t="shared" si="106"/>
        <v/>
      </c>
    </row>
    <row r="6650" spans="2:3">
      <c r="B6650" t="str">
        <v/>
      </c>
      <c r="C6650" t="str">
        <f t="shared" si="106"/>
        <v/>
      </c>
    </row>
    <row r="6651" spans="2:3">
      <c r="B6651" t="str">
        <v/>
      </c>
      <c r="C6651" t="str">
        <f t="shared" si="106"/>
        <v/>
      </c>
    </row>
    <row r="6652" spans="2:3">
      <c r="B6652" t="str">
        <v/>
      </c>
      <c r="C6652" t="str">
        <f t="shared" si="106"/>
        <v/>
      </c>
    </row>
    <row r="6653" spans="2:3">
      <c r="B6653" t="str">
        <v/>
      </c>
      <c r="C6653" t="str">
        <f t="shared" si="106"/>
        <v/>
      </c>
    </row>
    <row r="6654" spans="2:3">
      <c r="B6654" t="str">
        <v/>
      </c>
      <c r="C6654" t="str">
        <f t="shared" si="106"/>
        <v/>
      </c>
    </row>
    <row r="6655" spans="2:3">
      <c r="B6655" t="str">
        <v/>
      </c>
      <c r="C6655" t="str">
        <f t="shared" si="106"/>
        <v/>
      </c>
    </row>
    <row r="6656" spans="2:3">
      <c r="B6656" t="str">
        <v/>
      </c>
      <c r="C6656" t="str">
        <f t="shared" si="106"/>
        <v/>
      </c>
    </row>
    <row r="6657" spans="2:3">
      <c r="B6657" t="str">
        <v/>
      </c>
      <c r="C6657" t="str">
        <f t="shared" si="106"/>
        <v/>
      </c>
    </row>
    <row r="6658" spans="2:3">
      <c r="B6658" t="str">
        <v/>
      </c>
      <c r="C6658" t="str">
        <f t="shared" si="106"/>
        <v/>
      </c>
    </row>
    <row r="6659" spans="2:3">
      <c r="B6659" t="str">
        <v/>
      </c>
      <c r="C6659" t="str">
        <f t="shared" si="106"/>
        <v/>
      </c>
    </row>
    <row r="6660" spans="2:3">
      <c r="B6660" t="str">
        <v/>
      </c>
      <c r="C6660" t="str">
        <f t="shared" si="106"/>
        <v/>
      </c>
    </row>
    <row r="6661" spans="2:3">
      <c r="B6661" t="str">
        <v/>
      </c>
      <c r="C6661" t="str">
        <f t="shared" ref="C6661:C6724" si="107">IFERROR(B6661,"")</f>
        <v/>
      </c>
    </row>
    <row r="6662" spans="2:3">
      <c r="B6662" t="str">
        <v/>
      </c>
      <c r="C6662" t="str">
        <f t="shared" si="107"/>
        <v/>
      </c>
    </row>
    <row r="6663" spans="2:3">
      <c r="B6663" t="str">
        <v/>
      </c>
      <c r="C6663" t="str">
        <f t="shared" si="107"/>
        <v/>
      </c>
    </row>
    <row r="6664" spans="2:3">
      <c r="B6664" t="str">
        <v/>
      </c>
      <c r="C6664" t="str">
        <f t="shared" si="107"/>
        <v/>
      </c>
    </row>
    <row r="6665" spans="2:3">
      <c r="B6665" t="str">
        <v/>
      </c>
      <c r="C6665" t="str">
        <f t="shared" si="107"/>
        <v/>
      </c>
    </row>
    <row r="6666" spans="2:3">
      <c r="B6666" t="str">
        <v/>
      </c>
      <c r="C6666" t="str">
        <f t="shared" si="107"/>
        <v/>
      </c>
    </row>
    <row r="6667" spans="2:3">
      <c r="B6667" t="str">
        <v/>
      </c>
      <c r="C6667" t="str">
        <f t="shared" si="107"/>
        <v/>
      </c>
    </row>
    <row r="6668" spans="2:3">
      <c r="B6668" t="str">
        <v/>
      </c>
      <c r="C6668" t="str">
        <f t="shared" si="107"/>
        <v/>
      </c>
    </row>
    <row r="6669" spans="2:3">
      <c r="B6669" t="str">
        <v/>
      </c>
      <c r="C6669" t="str">
        <f t="shared" si="107"/>
        <v/>
      </c>
    </row>
    <row r="6670" spans="2:3">
      <c r="B6670" t="str">
        <v/>
      </c>
      <c r="C6670" t="str">
        <f t="shared" si="107"/>
        <v/>
      </c>
    </row>
    <row r="6671" spans="2:3">
      <c r="B6671" t="str">
        <v/>
      </c>
      <c r="C6671" t="str">
        <f t="shared" si="107"/>
        <v/>
      </c>
    </row>
    <row r="6672" spans="2:3">
      <c r="B6672" t="str">
        <v/>
      </c>
      <c r="C6672" t="str">
        <f t="shared" si="107"/>
        <v/>
      </c>
    </row>
    <row r="6673" spans="2:3">
      <c r="B6673" t="str">
        <v/>
      </c>
      <c r="C6673" t="str">
        <f t="shared" si="107"/>
        <v/>
      </c>
    </row>
    <row r="6674" spans="2:3">
      <c r="B6674" t="str">
        <v/>
      </c>
      <c r="C6674" t="str">
        <f t="shared" si="107"/>
        <v/>
      </c>
    </row>
    <row r="6675" spans="2:3">
      <c r="B6675" t="str">
        <v/>
      </c>
      <c r="C6675" t="str">
        <f t="shared" si="107"/>
        <v/>
      </c>
    </row>
    <row r="6676" spans="2:3">
      <c r="B6676" t="str">
        <v/>
      </c>
      <c r="C6676" t="str">
        <f t="shared" si="107"/>
        <v/>
      </c>
    </row>
    <row r="6677" spans="2:3">
      <c r="B6677" t="str">
        <v/>
      </c>
      <c r="C6677" t="str">
        <f t="shared" si="107"/>
        <v/>
      </c>
    </row>
    <row r="6678" spans="2:3">
      <c r="B6678" t="str">
        <v/>
      </c>
      <c r="C6678" t="str">
        <f t="shared" si="107"/>
        <v/>
      </c>
    </row>
    <row r="6679" spans="2:3">
      <c r="B6679" t="str">
        <v/>
      </c>
      <c r="C6679" t="str">
        <f t="shared" si="107"/>
        <v/>
      </c>
    </row>
    <row r="6680" spans="2:3">
      <c r="B6680" t="str">
        <v/>
      </c>
      <c r="C6680" t="str">
        <f t="shared" si="107"/>
        <v/>
      </c>
    </row>
    <row r="6681" spans="2:3">
      <c r="B6681" t="str">
        <v/>
      </c>
      <c r="C6681" t="str">
        <f t="shared" si="107"/>
        <v/>
      </c>
    </row>
    <row r="6682" spans="2:3">
      <c r="B6682" t="str">
        <v/>
      </c>
      <c r="C6682" t="str">
        <f t="shared" si="107"/>
        <v/>
      </c>
    </row>
    <row r="6683" spans="2:3">
      <c r="B6683" t="str">
        <v/>
      </c>
      <c r="C6683" t="str">
        <f t="shared" si="107"/>
        <v/>
      </c>
    </row>
    <row r="6684" spans="2:3">
      <c r="B6684" t="str">
        <v/>
      </c>
      <c r="C6684" t="str">
        <f t="shared" si="107"/>
        <v/>
      </c>
    </row>
    <row r="6685" spans="2:3">
      <c r="B6685" t="str">
        <v/>
      </c>
      <c r="C6685" t="str">
        <f t="shared" si="107"/>
        <v/>
      </c>
    </row>
    <row r="6686" spans="2:3">
      <c r="B6686" t="str">
        <v/>
      </c>
      <c r="C6686" t="str">
        <f t="shared" si="107"/>
        <v/>
      </c>
    </row>
    <row r="6687" spans="2:3">
      <c r="B6687" t="str">
        <v/>
      </c>
      <c r="C6687" t="str">
        <f t="shared" si="107"/>
        <v/>
      </c>
    </row>
    <row r="6688" spans="2:3">
      <c r="B6688" t="str">
        <v/>
      </c>
      <c r="C6688" t="str">
        <f t="shared" si="107"/>
        <v/>
      </c>
    </row>
    <row r="6689" spans="2:3">
      <c r="B6689" t="str">
        <v/>
      </c>
      <c r="C6689" t="str">
        <f t="shared" si="107"/>
        <v/>
      </c>
    </row>
    <row r="6690" spans="2:3">
      <c r="B6690" t="str">
        <v/>
      </c>
      <c r="C6690" t="str">
        <f t="shared" si="107"/>
        <v/>
      </c>
    </row>
    <row r="6691" spans="2:3">
      <c r="B6691" t="str">
        <v/>
      </c>
      <c r="C6691" t="str">
        <f t="shared" si="107"/>
        <v/>
      </c>
    </row>
    <row r="6692" spans="2:3">
      <c r="B6692" t="str">
        <v/>
      </c>
      <c r="C6692" t="str">
        <f t="shared" si="107"/>
        <v/>
      </c>
    </row>
    <row r="6693" spans="2:3">
      <c r="B6693" t="str">
        <v/>
      </c>
      <c r="C6693" t="str">
        <f t="shared" si="107"/>
        <v/>
      </c>
    </row>
    <row r="6694" spans="2:3">
      <c r="B6694" t="str">
        <v/>
      </c>
      <c r="C6694" t="str">
        <f t="shared" si="107"/>
        <v/>
      </c>
    </row>
    <row r="6695" spans="2:3">
      <c r="B6695" t="str">
        <v/>
      </c>
      <c r="C6695" t="str">
        <f t="shared" si="107"/>
        <v/>
      </c>
    </row>
    <row r="6696" spans="2:3">
      <c r="B6696" t="str">
        <v/>
      </c>
      <c r="C6696" t="str">
        <f t="shared" si="107"/>
        <v/>
      </c>
    </row>
    <row r="6697" spans="2:3">
      <c r="B6697" t="str">
        <v/>
      </c>
      <c r="C6697" t="str">
        <f t="shared" si="107"/>
        <v/>
      </c>
    </row>
    <row r="6698" spans="2:3">
      <c r="B6698" t="str">
        <v/>
      </c>
      <c r="C6698" t="str">
        <f t="shared" si="107"/>
        <v/>
      </c>
    </row>
    <row r="6699" spans="2:3">
      <c r="B6699" t="str">
        <v/>
      </c>
      <c r="C6699" t="str">
        <f t="shared" si="107"/>
        <v/>
      </c>
    </row>
    <row r="6700" spans="2:3">
      <c r="B6700" t="str">
        <v/>
      </c>
      <c r="C6700" t="str">
        <f t="shared" si="107"/>
        <v/>
      </c>
    </row>
    <row r="6701" spans="2:3">
      <c r="B6701" t="str">
        <v/>
      </c>
      <c r="C6701" t="str">
        <f t="shared" si="107"/>
        <v/>
      </c>
    </row>
    <row r="6702" spans="2:3">
      <c r="B6702" t="str">
        <v/>
      </c>
      <c r="C6702" t="str">
        <f t="shared" si="107"/>
        <v/>
      </c>
    </row>
    <row r="6703" spans="2:3">
      <c r="B6703" t="str">
        <v/>
      </c>
      <c r="C6703" t="str">
        <f t="shared" si="107"/>
        <v/>
      </c>
    </row>
    <row r="6704" spans="2:3">
      <c r="B6704" t="str">
        <v/>
      </c>
      <c r="C6704" t="str">
        <f t="shared" si="107"/>
        <v/>
      </c>
    </row>
    <row r="6705" spans="2:3">
      <c r="B6705" t="str">
        <v/>
      </c>
      <c r="C6705" t="str">
        <f t="shared" si="107"/>
        <v/>
      </c>
    </row>
    <row r="6706" spans="2:3">
      <c r="B6706" t="str">
        <v/>
      </c>
      <c r="C6706" t="str">
        <f t="shared" si="107"/>
        <v/>
      </c>
    </row>
    <row r="6707" spans="2:3">
      <c r="B6707" t="str">
        <v/>
      </c>
      <c r="C6707" t="str">
        <f t="shared" si="107"/>
        <v/>
      </c>
    </row>
    <row r="6708" spans="2:3">
      <c r="B6708" t="str">
        <v/>
      </c>
      <c r="C6708" t="str">
        <f t="shared" si="107"/>
        <v/>
      </c>
    </row>
    <row r="6709" spans="2:3">
      <c r="B6709" t="str">
        <v/>
      </c>
      <c r="C6709" t="str">
        <f t="shared" si="107"/>
        <v/>
      </c>
    </row>
    <row r="6710" spans="2:3">
      <c r="B6710" t="str">
        <v/>
      </c>
      <c r="C6710" t="str">
        <f t="shared" si="107"/>
        <v/>
      </c>
    </row>
    <row r="6711" spans="2:3">
      <c r="B6711" t="str">
        <v/>
      </c>
      <c r="C6711" t="str">
        <f t="shared" si="107"/>
        <v/>
      </c>
    </row>
    <row r="6712" spans="2:3">
      <c r="B6712" t="str">
        <v/>
      </c>
      <c r="C6712" t="str">
        <f t="shared" si="107"/>
        <v/>
      </c>
    </row>
    <row r="6713" spans="2:3">
      <c r="B6713" t="str">
        <v/>
      </c>
      <c r="C6713" t="str">
        <f t="shared" si="107"/>
        <v/>
      </c>
    </row>
    <row r="6714" spans="2:3">
      <c r="B6714" t="str">
        <v/>
      </c>
      <c r="C6714" t="str">
        <f t="shared" si="107"/>
        <v/>
      </c>
    </row>
    <row r="6715" spans="2:3">
      <c r="B6715" t="str">
        <v/>
      </c>
      <c r="C6715" t="str">
        <f t="shared" si="107"/>
        <v/>
      </c>
    </row>
    <row r="6716" spans="2:3">
      <c r="B6716" t="str">
        <v/>
      </c>
      <c r="C6716" t="str">
        <f t="shared" si="107"/>
        <v/>
      </c>
    </row>
    <row r="6717" spans="2:3">
      <c r="B6717" t="str">
        <v/>
      </c>
      <c r="C6717" t="str">
        <f t="shared" si="107"/>
        <v/>
      </c>
    </row>
    <row r="6718" spans="2:3">
      <c r="B6718" t="str">
        <v/>
      </c>
      <c r="C6718" t="str">
        <f t="shared" si="107"/>
        <v/>
      </c>
    </row>
    <row r="6719" spans="2:3">
      <c r="B6719" t="str">
        <v/>
      </c>
      <c r="C6719" t="str">
        <f t="shared" si="107"/>
        <v/>
      </c>
    </row>
    <row r="6720" spans="2:3">
      <c r="B6720" t="str">
        <v/>
      </c>
      <c r="C6720" t="str">
        <f t="shared" si="107"/>
        <v/>
      </c>
    </row>
    <row r="6721" spans="2:3">
      <c r="B6721" t="str">
        <v/>
      </c>
      <c r="C6721" t="str">
        <f t="shared" si="107"/>
        <v/>
      </c>
    </row>
    <row r="6722" spans="2:3">
      <c r="B6722" t="str">
        <v/>
      </c>
      <c r="C6722" t="str">
        <f t="shared" si="107"/>
        <v/>
      </c>
    </row>
    <row r="6723" spans="2:3">
      <c r="B6723" t="str">
        <v/>
      </c>
      <c r="C6723" t="str">
        <f t="shared" si="107"/>
        <v/>
      </c>
    </row>
    <row r="6724" spans="2:3">
      <c r="B6724" t="str">
        <v/>
      </c>
      <c r="C6724" t="str">
        <f t="shared" si="107"/>
        <v/>
      </c>
    </row>
    <row r="6725" spans="2:3">
      <c r="B6725" t="str">
        <v/>
      </c>
      <c r="C6725" t="str">
        <f t="shared" ref="C6725:C6788" si="108">IFERROR(B6725,"")</f>
        <v/>
      </c>
    </row>
    <row r="6726" spans="2:3">
      <c r="B6726" t="str">
        <v/>
      </c>
      <c r="C6726" t="str">
        <f t="shared" si="108"/>
        <v/>
      </c>
    </row>
    <row r="6727" spans="2:3">
      <c r="B6727" t="str">
        <v/>
      </c>
      <c r="C6727" t="str">
        <f t="shared" si="108"/>
        <v/>
      </c>
    </row>
    <row r="6728" spans="2:3">
      <c r="B6728" t="str">
        <v/>
      </c>
      <c r="C6728" t="str">
        <f t="shared" si="108"/>
        <v/>
      </c>
    </row>
    <row r="6729" spans="2:3">
      <c r="B6729" t="str">
        <v/>
      </c>
      <c r="C6729" t="str">
        <f t="shared" si="108"/>
        <v/>
      </c>
    </row>
    <row r="6730" spans="2:3">
      <c r="B6730" t="str">
        <v/>
      </c>
      <c r="C6730" t="str">
        <f t="shared" si="108"/>
        <v/>
      </c>
    </row>
    <row r="6731" spans="2:3">
      <c r="B6731" t="str">
        <v/>
      </c>
      <c r="C6731" t="str">
        <f t="shared" si="108"/>
        <v/>
      </c>
    </row>
    <row r="6732" spans="2:3">
      <c r="B6732" t="str">
        <v/>
      </c>
      <c r="C6732" t="str">
        <f t="shared" si="108"/>
        <v/>
      </c>
    </row>
    <row r="6733" spans="2:3">
      <c r="B6733" t="str">
        <v/>
      </c>
      <c r="C6733" t="str">
        <f t="shared" si="108"/>
        <v/>
      </c>
    </row>
    <row r="6734" spans="2:3">
      <c r="B6734" t="str">
        <v/>
      </c>
      <c r="C6734" t="str">
        <f t="shared" si="108"/>
        <v/>
      </c>
    </row>
    <row r="6735" spans="2:3">
      <c r="B6735" t="str">
        <v/>
      </c>
      <c r="C6735" t="str">
        <f t="shared" si="108"/>
        <v/>
      </c>
    </row>
    <row r="6736" spans="2:3">
      <c r="B6736" t="str">
        <v/>
      </c>
      <c r="C6736" t="str">
        <f t="shared" si="108"/>
        <v/>
      </c>
    </row>
    <row r="6737" spans="2:3">
      <c r="B6737" t="str">
        <v/>
      </c>
      <c r="C6737" t="str">
        <f t="shared" si="108"/>
        <v/>
      </c>
    </row>
    <row r="6738" spans="2:3">
      <c r="B6738" t="str">
        <v/>
      </c>
      <c r="C6738" t="str">
        <f t="shared" si="108"/>
        <v/>
      </c>
    </row>
    <row r="6739" spans="2:3">
      <c r="B6739" t="str">
        <v/>
      </c>
      <c r="C6739" t="str">
        <f t="shared" si="108"/>
        <v/>
      </c>
    </row>
    <row r="6740" spans="2:3">
      <c r="B6740" t="str">
        <v/>
      </c>
      <c r="C6740" t="str">
        <f t="shared" si="108"/>
        <v/>
      </c>
    </row>
    <row r="6741" spans="2:3">
      <c r="B6741" t="str">
        <v/>
      </c>
      <c r="C6741" t="str">
        <f t="shared" si="108"/>
        <v/>
      </c>
    </row>
    <row r="6742" spans="2:3">
      <c r="B6742" t="str">
        <v/>
      </c>
      <c r="C6742" t="str">
        <f t="shared" si="108"/>
        <v/>
      </c>
    </row>
    <row r="6743" spans="2:3">
      <c r="B6743" t="str">
        <v/>
      </c>
      <c r="C6743" t="str">
        <f t="shared" si="108"/>
        <v/>
      </c>
    </row>
    <row r="6744" spans="2:3">
      <c r="B6744" t="str">
        <v/>
      </c>
      <c r="C6744" t="str">
        <f t="shared" si="108"/>
        <v/>
      </c>
    </row>
    <row r="6745" spans="2:3">
      <c r="B6745" t="str">
        <v/>
      </c>
      <c r="C6745" t="str">
        <f t="shared" si="108"/>
        <v/>
      </c>
    </row>
    <row r="6746" spans="2:3">
      <c r="B6746" t="str">
        <v/>
      </c>
      <c r="C6746" t="str">
        <f t="shared" si="108"/>
        <v/>
      </c>
    </row>
    <row r="6747" spans="2:3">
      <c r="B6747" t="str">
        <v/>
      </c>
      <c r="C6747" t="str">
        <f t="shared" si="108"/>
        <v/>
      </c>
    </row>
    <row r="6748" spans="2:3">
      <c r="B6748" t="str">
        <v/>
      </c>
      <c r="C6748" t="str">
        <f t="shared" si="108"/>
        <v/>
      </c>
    </row>
    <row r="6749" spans="2:3">
      <c r="B6749" t="str">
        <v/>
      </c>
      <c r="C6749" t="str">
        <f t="shared" si="108"/>
        <v/>
      </c>
    </row>
    <row r="6750" spans="2:3">
      <c r="B6750" t="str">
        <v/>
      </c>
      <c r="C6750" t="str">
        <f t="shared" si="108"/>
        <v/>
      </c>
    </row>
    <row r="6751" spans="2:3">
      <c r="B6751" t="str">
        <v/>
      </c>
      <c r="C6751" t="str">
        <f t="shared" si="108"/>
        <v/>
      </c>
    </row>
    <row r="6752" spans="2:3">
      <c r="B6752" t="str">
        <v/>
      </c>
      <c r="C6752" t="str">
        <f t="shared" si="108"/>
        <v/>
      </c>
    </row>
    <row r="6753" spans="2:3">
      <c r="B6753" t="str">
        <v/>
      </c>
      <c r="C6753" t="str">
        <f t="shared" si="108"/>
        <v/>
      </c>
    </row>
    <row r="6754" spans="2:3">
      <c r="B6754" t="str">
        <v/>
      </c>
      <c r="C6754" t="str">
        <f t="shared" si="108"/>
        <v/>
      </c>
    </row>
    <row r="6755" spans="2:3">
      <c r="B6755" t="str">
        <v/>
      </c>
      <c r="C6755" t="str">
        <f t="shared" si="108"/>
        <v/>
      </c>
    </row>
    <row r="6756" spans="2:3">
      <c r="B6756" t="str">
        <v/>
      </c>
      <c r="C6756" t="str">
        <f t="shared" si="108"/>
        <v/>
      </c>
    </row>
    <row r="6757" spans="2:3">
      <c r="B6757" t="str">
        <v/>
      </c>
      <c r="C6757" t="str">
        <f t="shared" si="108"/>
        <v/>
      </c>
    </row>
    <row r="6758" spans="2:3">
      <c r="B6758" t="str">
        <v/>
      </c>
      <c r="C6758" t="str">
        <f t="shared" si="108"/>
        <v/>
      </c>
    </row>
    <row r="6759" spans="2:3">
      <c r="B6759" t="str">
        <v/>
      </c>
      <c r="C6759" t="str">
        <f t="shared" si="108"/>
        <v/>
      </c>
    </row>
    <row r="6760" spans="2:3">
      <c r="B6760" t="str">
        <v/>
      </c>
      <c r="C6760" t="str">
        <f t="shared" si="108"/>
        <v/>
      </c>
    </row>
    <row r="6761" spans="2:3">
      <c r="B6761" t="str">
        <v/>
      </c>
      <c r="C6761" t="str">
        <f t="shared" si="108"/>
        <v/>
      </c>
    </row>
    <row r="6762" spans="2:3">
      <c r="B6762" t="str">
        <v/>
      </c>
      <c r="C6762" t="str">
        <f t="shared" si="108"/>
        <v/>
      </c>
    </row>
    <row r="6763" spans="2:3">
      <c r="B6763" t="str">
        <v/>
      </c>
      <c r="C6763" t="str">
        <f t="shared" si="108"/>
        <v/>
      </c>
    </row>
    <row r="6764" spans="2:3">
      <c r="B6764" t="str">
        <v/>
      </c>
      <c r="C6764" t="str">
        <f t="shared" si="108"/>
        <v/>
      </c>
    </row>
    <row r="6765" spans="2:3">
      <c r="B6765" t="str">
        <v/>
      </c>
      <c r="C6765" t="str">
        <f t="shared" si="108"/>
        <v/>
      </c>
    </row>
    <row r="6766" spans="2:3">
      <c r="B6766" t="str">
        <v/>
      </c>
      <c r="C6766" t="str">
        <f t="shared" si="108"/>
        <v/>
      </c>
    </row>
    <row r="6767" spans="2:3">
      <c r="B6767" t="str">
        <v/>
      </c>
      <c r="C6767" t="str">
        <f t="shared" si="108"/>
        <v/>
      </c>
    </row>
    <row r="6768" spans="2:3">
      <c r="B6768" t="str">
        <v/>
      </c>
      <c r="C6768" t="str">
        <f t="shared" si="108"/>
        <v/>
      </c>
    </row>
    <row r="6769" spans="2:3">
      <c r="B6769" t="str">
        <v/>
      </c>
      <c r="C6769" t="str">
        <f t="shared" si="108"/>
        <v/>
      </c>
    </row>
    <row r="6770" spans="2:3">
      <c r="B6770" t="str">
        <v/>
      </c>
      <c r="C6770" t="str">
        <f t="shared" si="108"/>
        <v/>
      </c>
    </row>
    <row r="6771" spans="2:3">
      <c r="B6771" t="str">
        <v/>
      </c>
      <c r="C6771" t="str">
        <f t="shared" si="108"/>
        <v/>
      </c>
    </row>
    <row r="6772" spans="2:3">
      <c r="B6772" t="str">
        <v/>
      </c>
      <c r="C6772" t="str">
        <f t="shared" si="108"/>
        <v/>
      </c>
    </row>
    <row r="6773" spans="2:3">
      <c r="B6773" t="str">
        <v/>
      </c>
      <c r="C6773" t="str">
        <f t="shared" si="108"/>
        <v/>
      </c>
    </row>
    <row r="6774" spans="2:3">
      <c r="B6774" t="str">
        <v/>
      </c>
      <c r="C6774" t="str">
        <f t="shared" si="108"/>
        <v/>
      </c>
    </row>
    <row r="6775" spans="2:3">
      <c r="B6775" t="str">
        <v/>
      </c>
      <c r="C6775" t="str">
        <f t="shared" si="108"/>
        <v/>
      </c>
    </row>
    <row r="6776" spans="2:3">
      <c r="B6776" t="str">
        <v/>
      </c>
      <c r="C6776" t="str">
        <f t="shared" si="108"/>
        <v/>
      </c>
    </row>
    <row r="6777" spans="2:3">
      <c r="B6777" t="str">
        <v/>
      </c>
      <c r="C6777" t="str">
        <f t="shared" si="108"/>
        <v/>
      </c>
    </row>
    <row r="6778" spans="2:3">
      <c r="B6778" t="str">
        <v/>
      </c>
      <c r="C6778" t="str">
        <f t="shared" si="108"/>
        <v/>
      </c>
    </row>
    <row r="6779" spans="2:3">
      <c r="B6779" t="str">
        <v/>
      </c>
      <c r="C6779" t="str">
        <f t="shared" si="108"/>
        <v/>
      </c>
    </row>
    <row r="6780" spans="2:3">
      <c r="B6780" t="str">
        <v/>
      </c>
      <c r="C6780" t="str">
        <f t="shared" si="108"/>
        <v/>
      </c>
    </row>
    <row r="6781" spans="2:3">
      <c r="B6781" t="str">
        <v/>
      </c>
      <c r="C6781" t="str">
        <f t="shared" si="108"/>
        <v/>
      </c>
    </row>
    <row r="6782" spans="2:3">
      <c r="B6782" t="str">
        <v/>
      </c>
      <c r="C6782" t="str">
        <f t="shared" si="108"/>
        <v/>
      </c>
    </row>
    <row r="6783" spans="2:3">
      <c r="B6783" t="str">
        <v/>
      </c>
      <c r="C6783" t="str">
        <f t="shared" si="108"/>
        <v/>
      </c>
    </row>
    <row r="6784" spans="2:3">
      <c r="B6784" t="str">
        <v/>
      </c>
      <c r="C6784" t="str">
        <f t="shared" si="108"/>
        <v/>
      </c>
    </row>
    <row r="6785" spans="2:3">
      <c r="B6785" t="str">
        <v/>
      </c>
      <c r="C6785" t="str">
        <f t="shared" si="108"/>
        <v/>
      </c>
    </row>
    <row r="6786" spans="2:3">
      <c r="B6786" t="str">
        <v/>
      </c>
      <c r="C6786" t="str">
        <f t="shared" si="108"/>
        <v/>
      </c>
    </row>
    <row r="6787" spans="2:3">
      <c r="B6787" t="str">
        <v/>
      </c>
      <c r="C6787" t="str">
        <f t="shared" si="108"/>
        <v/>
      </c>
    </row>
    <row r="6788" spans="2:3">
      <c r="B6788" t="str">
        <v/>
      </c>
      <c r="C6788" t="str">
        <f t="shared" si="108"/>
        <v/>
      </c>
    </row>
    <row r="6789" spans="2:3">
      <c r="B6789" t="str">
        <v/>
      </c>
      <c r="C6789" t="str">
        <f t="shared" ref="C6789:C6852" si="109">IFERROR(B6789,"")</f>
        <v/>
      </c>
    </row>
    <row r="6790" spans="2:3">
      <c r="B6790" t="str">
        <v/>
      </c>
      <c r="C6790" t="str">
        <f t="shared" si="109"/>
        <v/>
      </c>
    </row>
    <row r="6791" spans="2:3">
      <c r="B6791" t="str">
        <v/>
      </c>
      <c r="C6791" t="str">
        <f t="shared" si="109"/>
        <v/>
      </c>
    </row>
    <row r="6792" spans="2:3">
      <c r="B6792" t="str">
        <v/>
      </c>
      <c r="C6792" t="str">
        <f t="shared" si="109"/>
        <v/>
      </c>
    </row>
    <row r="6793" spans="2:3">
      <c r="B6793" t="str">
        <v/>
      </c>
      <c r="C6793" t="str">
        <f t="shared" si="109"/>
        <v/>
      </c>
    </row>
    <row r="6794" spans="2:3">
      <c r="B6794" t="str">
        <v/>
      </c>
      <c r="C6794" t="str">
        <f t="shared" si="109"/>
        <v/>
      </c>
    </row>
    <row r="6795" spans="2:3">
      <c r="B6795" t="str">
        <v/>
      </c>
      <c r="C6795" t="str">
        <f t="shared" si="109"/>
        <v/>
      </c>
    </row>
    <row r="6796" spans="2:3">
      <c r="B6796" t="str">
        <v/>
      </c>
      <c r="C6796" t="str">
        <f t="shared" si="109"/>
        <v/>
      </c>
    </row>
    <row r="6797" spans="2:3">
      <c r="B6797" t="str">
        <v/>
      </c>
      <c r="C6797" t="str">
        <f t="shared" si="109"/>
        <v/>
      </c>
    </row>
    <row r="6798" spans="2:3">
      <c r="B6798" t="str">
        <v/>
      </c>
      <c r="C6798" t="str">
        <f t="shared" si="109"/>
        <v/>
      </c>
    </row>
    <row r="6799" spans="2:3">
      <c r="B6799" t="str">
        <v/>
      </c>
      <c r="C6799" t="str">
        <f t="shared" si="109"/>
        <v/>
      </c>
    </row>
    <row r="6800" spans="2:3">
      <c r="B6800" t="str">
        <v/>
      </c>
      <c r="C6800" t="str">
        <f t="shared" si="109"/>
        <v/>
      </c>
    </row>
    <row r="6801" spans="2:3">
      <c r="B6801" t="str">
        <v/>
      </c>
      <c r="C6801" t="str">
        <f t="shared" si="109"/>
        <v/>
      </c>
    </row>
    <row r="6802" spans="2:3">
      <c r="B6802" t="str">
        <v/>
      </c>
      <c r="C6802" t="str">
        <f t="shared" si="109"/>
        <v/>
      </c>
    </row>
    <row r="6803" spans="2:3">
      <c r="B6803" t="str">
        <v/>
      </c>
      <c r="C6803" t="str">
        <f t="shared" si="109"/>
        <v/>
      </c>
    </row>
    <row r="6804" spans="2:3">
      <c r="B6804" t="str">
        <v/>
      </c>
      <c r="C6804" t="str">
        <f t="shared" si="109"/>
        <v/>
      </c>
    </row>
    <row r="6805" spans="2:3">
      <c r="B6805" t="str">
        <v/>
      </c>
      <c r="C6805" t="str">
        <f t="shared" si="109"/>
        <v/>
      </c>
    </row>
    <row r="6806" spans="2:3">
      <c r="B6806" t="str">
        <v/>
      </c>
      <c r="C6806" t="str">
        <f t="shared" si="109"/>
        <v/>
      </c>
    </row>
    <row r="6807" spans="2:3">
      <c r="B6807" t="str">
        <v/>
      </c>
      <c r="C6807" t="str">
        <f t="shared" si="109"/>
        <v/>
      </c>
    </row>
    <row r="6808" spans="2:3">
      <c r="B6808" t="str">
        <v>STHC-ISGM1-NB1-XA2|2|8\MBRTU-STHC</v>
      </c>
      <c r="C6808" t="str">
        <f t="shared" si="109"/>
        <v>STHC-ISGM1-NB1-XA2|2|8\MBRTU-STHC</v>
      </c>
    </row>
    <row r="6809" spans="2:3">
      <c r="B6809" t="str">
        <v/>
      </c>
      <c r="C6809" t="str">
        <f t="shared" si="109"/>
        <v/>
      </c>
    </row>
    <row r="6810" spans="2:3">
      <c r="B6810" t="str">
        <v/>
      </c>
      <c r="C6810" t="str">
        <f t="shared" si="109"/>
        <v/>
      </c>
    </row>
    <row r="6811" spans="2:3">
      <c r="B6811" t="str">
        <v/>
      </c>
      <c r="C6811" t="str">
        <f t="shared" si="109"/>
        <v/>
      </c>
    </row>
    <row r="6812" spans="2:3">
      <c r="B6812" t="str">
        <v/>
      </c>
      <c r="C6812" t="str">
        <f t="shared" si="109"/>
        <v/>
      </c>
    </row>
    <row r="6813" spans="2:3">
      <c r="B6813" t="str">
        <v/>
      </c>
      <c r="C6813" t="str">
        <f t="shared" si="109"/>
        <v/>
      </c>
    </row>
    <row r="6814" spans="2:3">
      <c r="B6814" t="str">
        <v/>
      </c>
      <c r="C6814" t="str">
        <f t="shared" si="109"/>
        <v/>
      </c>
    </row>
    <row r="6815" spans="2:3">
      <c r="B6815" t="str">
        <v/>
      </c>
      <c r="C6815" t="str">
        <f t="shared" si="109"/>
        <v/>
      </c>
    </row>
    <row r="6816" spans="2:3">
      <c r="B6816" t="str">
        <v/>
      </c>
      <c r="C6816" t="str">
        <f t="shared" si="109"/>
        <v/>
      </c>
    </row>
    <row r="6817" spans="2:3">
      <c r="B6817" t="str">
        <v/>
      </c>
      <c r="C6817" t="str">
        <f t="shared" si="109"/>
        <v/>
      </c>
    </row>
    <row r="6818" spans="2:3">
      <c r="B6818" t="str">
        <v/>
      </c>
      <c r="C6818" t="str">
        <f t="shared" si="109"/>
        <v/>
      </c>
    </row>
    <row r="6819" spans="2:3">
      <c r="B6819" t="str">
        <v/>
      </c>
      <c r="C6819" t="str">
        <f t="shared" si="109"/>
        <v/>
      </c>
    </row>
    <row r="6820" spans="2:3">
      <c r="B6820" t="str">
        <v/>
      </c>
      <c r="C6820" t="str">
        <f t="shared" si="109"/>
        <v/>
      </c>
    </row>
    <row r="6821" spans="2:3">
      <c r="B6821" t="str">
        <v/>
      </c>
      <c r="C6821" t="str">
        <f t="shared" si="109"/>
        <v/>
      </c>
    </row>
    <row r="6822" spans="2:3">
      <c r="B6822" t="str">
        <v/>
      </c>
      <c r="C6822" t="str">
        <f t="shared" si="109"/>
        <v/>
      </c>
    </row>
    <row r="6823" spans="2:3">
      <c r="B6823" t="str">
        <v/>
      </c>
      <c r="C6823" t="str">
        <f t="shared" si="109"/>
        <v/>
      </c>
    </row>
    <row r="6824" spans="2:3">
      <c r="B6824" t="str">
        <v/>
      </c>
      <c r="C6824" t="str">
        <f t="shared" si="109"/>
        <v/>
      </c>
    </row>
    <row r="6825" spans="2:3">
      <c r="B6825" t="str">
        <v/>
      </c>
      <c r="C6825" t="str">
        <f t="shared" si="109"/>
        <v/>
      </c>
    </row>
    <row r="6826" spans="2:3">
      <c r="B6826" t="str">
        <v/>
      </c>
      <c r="C6826" t="str">
        <f t="shared" si="109"/>
        <v/>
      </c>
    </row>
    <row r="6827" spans="2:3">
      <c r="B6827" t="str">
        <v/>
      </c>
      <c r="C6827" t="str">
        <f t="shared" si="109"/>
        <v/>
      </c>
    </row>
    <row r="6828" spans="2:3">
      <c r="B6828" t="str">
        <v/>
      </c>
      <c r="C6828" t="str">
        <f t="shared" si="109"/>
        <v/>
      </c>
    </row>
    <row r="6829" spans="2:3">
      <c r="B6829" t="str">
        <v/>
      </c>
      <c r="C6829" t="str">
        <f t="shared" si="109"/>
        <v/>
      </c>
    </row>
    <row r="6830" spans="2:3">
      <c r="B6830" t="str">
        <v/>
      </c>
      <c r="C6830" t="str">
        <f t="shared" si="109"/>
        <v/>
      </c>
    </row>
    <row r="6831" spans="2:3">
      <c r="B6831" t="str">
        <v/>
      </c>
      <c r="C6831" t="str">
        <f t="shared" si="109"/>
        <v/>
      </c>
    </row>
    <row r="6832" spans="2:3">
      <c r="B6832" t="str">
        <v/>
      </c>
      <c r="C6832" t="str">
        <f t="shared" si="109"/>
        <v/>
      </c>
    </row>
    <row r="6833" spans="2:3">
      <c r="B6833" t="str">
        <v/>
      </c>
      <c r="C6833" t="str">
        <f t="shared" si="109"/>
        <v/>
      </c>
    </row>
    <row r="6834" spans="2:3">
      <c r="B6834" t="str">
        <v/>
      </c>
      <c r="C6834" t="str">
        <f t="shared" si="109"/>
        <v/>
      </c>
    </row>
    <row r="6835" spans="2:3">
      <c r="B6835" t="str">
        <v/>
      </c>
      <c r="C6835" t="str">
        <f t="shared" si="109"/>
        <v/>
      </c>
    </row>
    <row r="6836" spans="2:3">
      <c r="B6836" t="str">
        <v/>
      </c>
      <c r="C6836" t="str">
        <f t="shared" si="109"/>
        <v/>
      </c>
    </row>
    <row r="6837" spans="2:3">
      <c r="B6837" t="str">
        <v/>
      </c>
      <c r="C6837" t="str">
        <f t="shared" si="109"/>
        <v/>
      </c>
    </row>
    <row r="6838" spans="2:3">
      <c r="B6838" t="str">
        <v/>
      </c>
      <c r="C6838" t="str">
        <f t="shared" si="109"/>
        <v/>
      </c>
    </row>
    <row r="6839" spans="2:3">
      <c r="B6839" t="str">
        <v/>
      </c>
      <c r="C6839" t="str">
        <f t="shared" si="109"/>
        <v/>
      </c>
    </row>
    <row r="6840" spans="2:3">
      <c r="B6840" t="str">
        <v/>
      </c>
      <c r="C6840" t="str">
        <f t="shared" si="109"/>
        <v/>
      </c>
    </row>
    <row r="6841" spans="2:3">
      <c r="B6841" t="str">
        <v/>
      </c>
      <c r="C6841" t="str">
        <f t="shared" si="109"/>
        <v/>
      </c>
    </row>
    <row r="6842" spans="2:3">
      <c r="B6842" t="str">
        <v/>
      </c>
      <c r="C6842" t="str">
        <f t="shared" si="109"/>
        <v/>
      </c>
    </row>
    <row r="6843" spans="2:3">
      <c r="B6843" t="str">
        <v/>
      </c>
      <c r="C6843" t="str">
        <f t="shared" si="109"/>
        <v/>
      </c>
    </row>
    <row r="6844" spans="2:3">
      <c r="B6844" t="str">
        <v/>
      </c>
      <c r="C6844" t="str">
        <f t="shared" si="109"/>
        <v/>
      </c>
    </row>
    <row r="6845" spans="2:3">
      <c r="B6845" t="str">
        <v/>
      </c>
      <c r="C6845" t="str">
        <f t="shared" si="109"/>
        <v/>
      </c>
    </row>
    <row r="6846" spans="2:3">
      <c r="B6846" t="str">
        <v/>
      </c>
      <c r="C6846" t="str">
        <f t="shared" si="109"/>
        <v/>
      </c>
    </row>
    <row r="6847" spans="2:3">
      <c r="B6847" t="str">
        <v/>
      </c>
      <c r="C6847" t="str">
        <f t="shared" si="109"/>
        <v/>
      </c>
    </row>
    <row r="6848" spans="2:3">
      <c r="B6848" t="str">
        <v/>
      </c>
      <c r="C6848" t="str">
        <f t="shared" si="109"/>
        <v/>
      </c>
    </row>
    <row r="6849" spans="2:3">
      <c r="B6849" t="str">
        <v/>
      </c>
      <c r="C6849" t="str">
        <f t="shared" si="109"/>
        <v/>
      </c>
    </row>
    <row r="6850" spans="2:3">
      <c r="B6850" t="str">
        <v/>
      </c>
      <c r="C6850" t="str">
        <f t="shared" si="109"/>
        <v/>
      </c>
    </row>
    <row r="6851" spans="2:3">
      <c r="B6851" t="str">
        <v/>
      </c>
      <c r="C6851" t="str">
        <f t="shared" si="109"/>
        <v/>
      </c>
    </row>
    <row r="6852" spans="2:3">
      <c r="B6852" t="str">
        <v/>
      </c>
      <c r="C6852" t="str">
        <f t="shared" si="109"/>
        <v/>
      </c>
    </row>
    <row r="6853" spans="2:3">
      <c r="B6853" t="str">
        <v/>
      </c>
      <c r="C6853" t="str">
        <f t="shared" ref="C6853:C6916" si="110">IFERROR(B6853,"")</f>
        <v/>
      </c>
    </row>
    <row r="6854" spans="2:3">
      <c r="B6854" t="str">
        <v/>
      </c>
      <c r="C6854" t="str">
        <f t="shared" si="110"/>
        <v/>
      </c>
    </row>
    <row r="6855" spans="2:3">
      <c r="B6855" t="str">
        <v/>
      </c>
      <c r="C6855" t="str">
        <f t="shared" si="110"/>
        <v/>
      </c>
    </row>
    <row r="6856" spans="2:3">
      <c r="B6856" t="str">
        <v/>
      </c>
      <c r="C6856" t="str">
        <f t="shared" si="110"/>
        <v/>
      </c>
    </row>
    <row r="6857" spans="2:3">
      <c r="B6857" t="str">
        <v/>
      </c>
      <c r="C6857" t="str">
        <f t="shared" si="110"/>
        <v/>
      </c>
    </row>
    <row r="6858" spans="2:3">
      <c r="B6858" t="str">
        <v/>
      </c>
      <c r="C6858" t="str">
        <f t="shared" si="110"/>
        <v/>
      </c>
    </row>
    <row r="6859" spans="2:3">
      <c r="B6859" t="str">
        <v/>
      </c>
      <c r="C6859" t="str">
        <f t="shared" si="110"/>
        <v/>
      </c>
    </row>
    <row r="6860" spans="2:3">
      <c r="B6860" t="str">
        <v/>
      </c>
      <c r="C6860" t="str">
        <f t="shared" si="110"/>
        <v/>
      </c>
    </row>
    <row r="6861" spans="2:3">
      <c r="B6861" t="str">
        <v/>
      </c>
      <c r="C6861" t="str">
        <f t="shared" si="110"/>
        <v/>
      </c>
    </row>
    <row r="6862" spans="2:3">
      <c r="B6862" t="str">
        <v/>
      </c>
      <c r="C6862" t="str">
        <f t="shared" si="110"/>
        <v/>
      </c>
    </row>
    <row r="6863" spans="2:3">
      <c r="B6863" t="str">
        <v/>
      </c>
      <c r="C6863" t="str">
        <f t="shared" si="110"/>
        <v/>
      </c>
    </row>
    <row r="6864" spans="2:3">
      <c r="B6864" t="str">
        <v/>
      </c>
      <c r="C6864" t="str">
        <f t="shared" si="110"/>
        <v/>
      </c>
    </row>
    <row r="6865" spans="2:3">
      <c r="B6865" t="str">
        <v/>
      </c>
      <c r="C6865" t="str">
        <f t="shared" si="110"/>
        <v/>
      </c>
    </row>
    <row r="6866" spans="2:3">
      <c r="B6866" t="str">
        <v/>
      </c>
      <c r="C6866" t="str">
        <f t="shared" si="110"/>
        <v/>
      </c>
    </row>
    <row r="6867" spans="2:3">
      <c r="B6867" t="str">
        <v/>
      </c>
      <c r="C6867" t="str">
        <f t="shared" si="110"/>
        <v/>
      </c>
    </row>
    <row r="6868" spans="2:3">
      <c r="B6868" t="str">
        <v/>
      </c>
      <c r="C6868" t="str">
        <f t="shared" si="110"/>
        <v/>
      </c>
    </row>
    <row r="6869" spans="2:3">
      <c r="B6869" t="str">
        <v/>
      </c>
      <c r="C6869" t="str">
        <f t="shared" si="110"/>
        <v/>
      </c>
    </row>
    <row r="6870" spans="2:3">
      <c r="B6870" t="str">
        <v/>
      </c>
      <c r="C6870" t="str">
        <f t="shared" si="110"/>
        <v/>
      </c>
    </row>
    <row r="6871" spans="2:3">
      <c r="B6871" t="str">
        <v/>
      </c>
      <c r="C6871" t="str">
        <f t="shared" si="110"/>
        <v/>
      </c>
    </row>
    <row r="6872" spans="2:3">
      <c r="B6872" t="str">
        <v/>
      </c>
      <c r="C6872" t="str">
        <f t="shared" si="110"/>
        <v/>
      </c>
    </row>
    <row r="6873" spans="2:3">
      <c r="B6873" t="str">
        <v/>
      </c>
      <c r="C6873" t="str">
        <f t="shared" si="110"/>
        <v/>
      </c>
    </row>
    <row r="6874" spans="2:3">
      <c r="B6874" t="str">
        <v/>
      </c>
      <c r="C6874" t="str">
        <f t="shared" si="110"/>
        <v/>
      </c>
    </row>
    <row r="6875" spans="2:3">
      <c r="B6875" t="str">
        <v/>
      </c>
      <c r="C6875" t="str">
        <f t="shared" si="110"/>
        <v/>
      </c>
    </row>
    <row r="6876" spans="2:3">
      <c r="B6876" t="str">
        <v/>
      </c>
      <c r="C6876" t="str">
        <f t="shared" si="110"/>
        <v/>
      </c>
    </row>
    <row r="6877" spans="2:3">
      <c r="B6877" t="str">
        <v/>
      </c>
      <c r="C6877" t="str">
        <f t="shared" si="110"/>
        <v/>
      </c>
    </row>
    <row r="6878" spans="2:3">
      <c r="B6878" t="str">
        <v/>
      </c>
      <c r="C6878" t="str">
        <f t="shared" si="110"/>
        <v/>
      </c>
    </row>
    <row r="6879" spans="2:3">
      <c r="B6879" t="str">
        <v/>
      </c>
      <c r="C6879" t="str">
        <f t="shared" si="110"/>
        <v/>
      </c>
    </row>
    <row r="6880" spans="2:3">
      <c r="B6880" t="str">
        <v/>
      </c>
      <c r="C6880" t="str">
        <f t="shared" si="110"/>
        <v/>
      </c>
    </row>
    <row r="6881" spans="2:3">
      <c r="B6881" t="str">
        <v/>
      </c>
      <c r="C6881" t="str">
        <f t="shared" si="110"/>
        <v/>
      </c>
    </row>
    <row r="6882" spans="2:3">
      <c r="B6882" t="str">
        <v/>
      </c>
      <c r="C6882" t="str">
        <f t="shared" si="110"/>
        <v/>
      </c>
    </row>
    <row r="6883" spans="2:3">
      <c r="B6883" t="str">
        <v/>
      </c>
      <c r="C6883" t="str">
        <f t="shared" si="110"/>
        <v/>
      </c>
    </row>
    <row r="6884" spans="2:3">
      <c r="B6884" t="str">
        <v/>
      </c>
      <c r="C6884" t="str">
        <f t="shared" si="110"/>
        <v/>
      </c>
    </row>
    <row r="6885" spans="2:3">
      <c r="B6885" t="str">
        <v/>
      </c>
      <c r="C6885" t="str">
        <f t="shared" si="110"/>
        <v/>
      </c>
    </row>
    <row r="6886" spans="2:3">
      <c r="B6886" t="str">
        <v/>
      </c>
      <c r="C6886" t="str">
        <f t="shared" si="110"/>
        <v/>
      </c>
    </row>
    <row r="6887" spans="2:3">
      <c r="B6887" t="str">
        <v/>
      </c>
      <c r="C6887" t="str">
        <f t="shared" si="110"/>
        <v/>
      </c>
    </row>
    <row r="6888" spans="2:3">
      <c r="B6888" t="str">
        <v/>
      </c>
      <c r="C6888" t="str">
        <f t="shared" si="110"/>
        <v/>
      </c>
    </row>
    <row r="6889" spans="2:3">
      <c r="B6889" t="str">
        <v/>
      </c>
      <c r="C6889" t="str">
        <f t="shared" si="110"/>
        <v/>
      </c>
    </row>
    <row r="6890" spans="2:3">
      <c r="B6890" t="str">
        <v/>
      </c>
      <c r="C6890" t="str">
        <f t="shared" si="110"/>
        <v/>
      </c>
    </row>
    <row r="6891" spans="2:3">
      <c r="B6891" t="str">
        <v/>
      </c>
      <c r="C6891" t="str">
        <f t="shared" si="110"/>
        <v/>
      </c>
    </row>
    <row r="6892" spans="2:3">
      <c r="B6892" t="str">
        <v/>
      </c>
      <c r="C6892" t="str">
        <f t="shared" si="110"/>
        <v/>
      </c>
    </row>
    <row r="6893" spans="2:3">
      <c r="B6893" t="str">
        <v/>
      </c>
      <c r="C6893" t="str">
        <f t="shared" si="110"/>
        <v/>
      </c>
    </row>
    <row r="6894" spans="2:3">
      <c r="B6894" t="str">
        <v/>
      </c>
      <c r="C6894" t="str">
        <f t="shared" si="110"/>
        <v/>
      </c>
    </row>
    <row r="6895" spans="2:3">
      <c r="B6895" t="str">
        <v/>
      </c>
      <c r="C6895" t="str">
        <f t="shared" si="110"/>
        <v/>
      </c>
    </row>
    <row r="6896" spans="2:3">
      <c r="B6896" t="str">
        <v/>
      </c>
      <c r="C6896" t="str">
        <f t="shared" si="110"/>
        <v/>
      </c>
    </row>
    <row r="6897" spans="2:3">
      <c r="B6897" t="str">
        <v/>
      </c>
      <c r="C6897" t="str">
        <f t="shared" si="110"/>
        <v/>
      </c>
    </row>
    <row r="6898" spans="2:3">
      <c r="B6898" t="str">
        <v/>
      </c>
      <c r="C6898" t="str">
        <f t="shared" si="110"/>
        <v/>
      </c>
    </row>
    <row r="6899" spans="2:3">
      <c r="B6899" t="str">
        <v/>
      </c>
      <c r="C6899" t="str">
        <f t="shared" si="110"/>
        <v/>
      </c>
    </row>
    <row r="6900" spans="2:3">
      <c r="B6900" t="str">
        <v/>
      </c>
      <c r="C6900" t="str">
        <f t="shared" si="110"/>
        <v/>
      </c>
    </row>
    <row r="6901" spans="2:3">
      <c r="B6901" t="str">
        <v/>
      </c>
      <c r="C6901" t="str">
        <f t="shared" si="110"/>
        <v/>
      </c>
    </row>
    <row r="6902" spans="2:3">
      <c r="B6902" t="str">
        <v/>
      </c>
      <c r="C6902" t="str">
        <f t="shared" si="110"/>
        <v/>
      </c>
    </row>
    <row r="6903" spans="2:3">
      <c r="B6903" t="str">
        <v/>
      </c>
      <c r="C6903" t="str">
        <f t="shared" si="110"/>
        <v/>
      </c>
    </row>
    <row r="6904" spans="2:3">
      <c r="B6904" t="str">
        <v/>
      </c>
      <c r="C6904" t="str">
        <f t="shared" si="110"/>
        <v/>
      </c>
    </row>
    <row r="6905" spans="2:3">
      <c r="B6905" t="str">
        <v/>
      </c>
      <c r="C6905" t="str">
        <f t="shared" si="110"/>
        <v/>
      </c>
    </row>
    <row r="6906" spans="2:3">
      <c r="B6906" t="str">
        <v/>
      </c>
      <c r="C6906" t="str">
        <f t="shared" si="110"/>
        <v/>
      </c>
    </row>
    <row r="6907" spans="2:3">
      <c r="B6907" t="str">
        <v/>
      </c>
      <c r="C6907" t="str">
        <f t="shared" si="110"/>
        <v/>
      </c>
    </row>
    <row r="6908" spans="2:3">
      <c r="B6908" t="str">
        <v/>
      </c>
      <c r="C6908" t="str">
        <f t="shared" si="110"/>
        <v/>
      </c>
    </row>
    <row r="6909" spans="2:3">
      <c r="B6909" t="str">
        <v/>
      </c>
      <c r="C6909" t="str">
        <f t="shared" si="110"/>
        <v/>
      </c>
    </row>
    <row r="6910" spans="2:3">
      <c r="B6910" t="str">
        <v/>
      </c>
      <c r="C6910" t="str">
        <f t="shared" si="110"/>
        <v/>
      </c>
    </row>
    <row r="6911" spans="2:3">
      <c r="B6911" t="str">
        <v/>
      </c>
      <c r="C6911" t="str">
        <f t="shared" si="110"/>
        <v/>
      </c>
    </row>
    <row r="6912" spans="2:3">
      <c r="B6912" t="str">
        <v/>
      </c>
      <c r="C6912" t="str">
        <f t="shared" si="110"/>
        <v/>
      </c>
    </row>
    <row r="6913" spans="2:3">
      <c r="B6913" t="str">
        <v/>
      </c>
      <c r="C6913" t="str">
        <f t="shared" si="110"/>
        <v/>
      </c>
    </row>
    <row r="6914" spans="2:3">
      <c r="B6914" t="str">
        <v/>
      </c>
      <c r="C6914" t="str">
        <f t="shared" si="110"/>
        <v/>
      </c>
    </row>
    <row r="6915" spans="2:3">
      <c r="B6915" t="str">
        <v/>
      </c>
      <c r="C6915" t="str">
        <f t="shared" si="110"/>
        <v/>
      </c>
    </row>
    <row r="6916" spans="2:3">
      <c r="B6916" t="str">
        <v/>
      </c>
      <c r="C6916" t="str">
        <f t="shared" si="110"/>
        <v/>
      </c>
    </row>
    <row r="6917" spans="2:3">
      <c r="B6917" t="str">
        <v/>
      </c>
      <c r="C6917" t="str">
        <f t="shared" ref="C6917:C6980" si="111">IFERROR(B6917,"")</f>
        <v/>
      </c>
    </row>
    <row r="6918" spans="2:3">
      <c r="B6918" t="str">
        <v/>
      </c>
      <c r="C6918" t="str">
        <f t="shared" si="111"/>
        <v/>
      </c>
    </row>
    <row r="6919" spans="2:3">
      <c r="B6919" t="str">
        <v/>
      </c>
      <c r="C6919" t="str">
        <f t="shared" si="111"/>
        <v/>
      </c>
    </row>
    <row r="6920" spans="2:3">
      <c r="B6920" t="str">
        <v/>
      </c>
      <c r="C6920" t="str">
        <f t="shared" si="111"/>
        <v/>
      </c>
    </row>
    <row r="6921" spans="2:3">
      <c r="B6921" t="str">
        <v/>
      </c>
      <c r="C6921" t="str">
        <f t="shared" si="111"/>
        <v/>
      </c>
    </row>
    <row r="6922" spans="2:3">
      <c r="B6922" t="str">
        <v/>
      </c>
      <c r="C6922" t="str">
        <f t="shared" si="111"/>
        <v/>
      </c>
    </row>
    <row r="6923" spans="2:3">
      <c r="B6923" t="str">
        <v/>
      </c>
      <c r="C6923" t="str">
        <f t="shared" si="111"/>
        <v/>
      </c>
    </row>
    <row r="6924" spans="2:3">
      <c r="B6924" t="str">
        <v/>
      </c>
      <c r="C6924" t="str">
        <f t="shared" si="111"/>
        <v/>
      </c>
    </row>
    <row r="6925" spans="2:3">
      <c r="B6925" t="str">
        <v/>
      </c>
      <c r="C6925" t="str">
        <f t="shared" si="111"/>
        <v/>
      </c>
    </row>
    <row r="6926" spans="2:3">
      <c r="B6926" t="str">
        <v/>
      </c>
      <c r="C6926" t="str">
        <f t="shared" si="111"/>
        <v/>
      </c>
    </row>
    <row r="6927" spans="2:3">
      <c r="B6927" t="str">
        <v/>
      </c>
      <c r="C6927" t="str">
        <f t="shared" si="111"/>
        <v/>
      </c>
    </row>
    <row r="6928" spans="2:3">
      <c r="B6928" t="str">
        <v/>
      </c>
      <c r="C6928" t="str">
        <f t="shared" si="111"/>
        <v/>
      </c>
    </row>
    <row r="6929" spans="2:3">
      <c r="B6929" t="str">
        <v/>
      </c>
      <c r="C6929" t="str">
        <f t="shared" si="111"/>
        <v/>
      </c>
    </row>
    <row r="6930" spans="2:3">
      <c r="B6930" t="str">
        <v/>
      </c>
      <c r="C6930" t="str">
        <f t="shared" si="111"/>
        <v/>
      </c>
    </row>
    <row r="6931" spans="2:3">
      <c r="B6931" t="str">
        <v/>
      </c>
      <c r="C6931" t="str">
        <f t="shared" si="111"/>
        <v/>
      </c>
    </row>
    <row r="6932" spans="2:3">
      <c r="B6932" t="str">
        <v/>
      </c>
      <c r="C6932" t="str">
        <f t="shared" si="111"/>
        <v/>
      </c>
    </row>
    <row r="6933" spans="2:3">
      <c r="B6933" t="str">
        <v/>
      </c>
      <c r="C6933" t="str">
        <f t="shared" si="111"/>
        <v/>
      </c>
    </row>
    <row r="6934" spans="2:3">
      <c r="B6934" t="str">
        <v/>
      </c>
      <c r="C6934" t="str">
        <f t="shared" si="111"/>
        <v/>
      </c>
    </row>
    <row r="6935" spans="2:3">
      <c r="B6935" t="str">
        <v/>
      </c>
      <c r="C6935" t="str">
        <f t="shared" si="111"/>
        <v/>
      </c>
    </row>
    <row r="6936" spans="2:3">
      <c r="B6936" t="str">
        <v/>
      </c>
      <c r="C6936" t="str">
        <f t="shared" si="111"/>
        <v/>
      </c>
    </row>
    <row r="6937" spans="2:3">
      <c r="B6937" t="str">
        <v/>
      </c>
      <c r="C6937" t="str">
        <f t="shared" si="111"/>
        <v/>
      </c>
    </row>
    <row r="6938" spans="2:3">
      <c r="B6938" t="str">
        <v/>
      </c>
      <c r="C6938" t="str">
        <f t="shared" si="111"/>
        <v/>
      </c>
    </row>
    <row r="6939" spans="2:3">
      <c r="B6939" t="str">
        <v/>
      </c>
      <c r="C6939" t="str">
        <f t="shared" si="111"/>
        <v/>
      </c>
    </row>
    <row r="6940" spans="2:3">
      <c r="B6940" t="str">
        <v/>
      </c>
      <c r="C6940" t="str">
        <f t="shared" si="111"/>
        <v/>
      </c>
    </row>
    <row r="6941" spans="2:3">
      <c r="B6941" t="str">
        <v/>
      </c>
      <c r="C6941" t="str">
        <f t="shared" si="111"/>
        <v/>
      </c>
    </row>
    <row r="6942" spans="2:3">
      <c r="B6942" t="str">
        <v/>
      </c>
      <c r="C6942" t="str">
        <f t="shared" si="111"/>
        <v/>
      </c>
    </row>
    <row r="6943" spans="2:3">
      <c r="B6943" t="str">
        <v/>
      </c>
      <c r="C6943" t="str">
        <f t="shared" si="111"/>
        <v/>
      </c>
    </row>
    <row r="6944" spans="2:3">
      <c r="B6944" t="str">
        <v/>
      </c>
      <c r="C6944" t="str">
        <f t="shared" si="111"/>
        <v/>
      </c>
    </row>
    <row r="6945" spans="2:3">
      <c r="B6945" t="str">
        <v/>
      </c>
      <c r="C6945" t="str">
        <f t="shared" si="111"/>
        <v/>
      </c>
    </row>
    <row r="6946" spans="2:3">
      <c r="B6946" t="str">
        <v/>
      </c>
      <c r="C6946" t="str">
        <f t="shared" si="111"/>
        <v/>
      </c>
    </row>
    <row r="6947" spans="2:3">
      <c r="B6947" t="str">
        <v/>
      </c>
      <c r="C6947" t="str">
        <f t="shared" si="111"/>
        <v/>
      </c>
    </row>
    <row r="6948" spans="2:3">
      <c r="B6948" t="str">
        <v/>
      </c>
      <c r="C6948" t="str">
        <f t="shared" si="111"/>
        <v/>
      </c>
    </row>
    <row r="6949" spans="2:3">
      <c r="B6949" t="str">
        <v/>
      </c>
      <c r="C6949" t="str">
        <f t="shared" si="111"/>
        <v/>
      </c>
    </row>
    <row r="6950" spans="2:3">
      <c r="B6950" t="str">
        <v/>
      </c>
      <c r="C6950" t="str">
        <f t="shared" si="111"/>
        <v/>
      </c>
    </row>
    <row r="6951" spans="2:3">
      <c r="B6951" t="str">
        <v/>
      </c>
      <c r="C6951" t="str">
        <f t="shared" si="111"/>
        <v/>
      </c>
    </row>
    <row r="6952" spans="2:3">
      <c r="B6952" t="str">
        <v/>
      </c>
      <c r="C6952" t="str">
        <f t="shared" si="111"/>
        <v/>
      </c>
    </row>
    <row r="6953" spans="2:3">
      <c r="B6953" t="str">
        <v/>
      </c>
      <c r="C6953" t="str">
        <f t="shared" si="111"/>
        <v/>
      </c>
    </row>
    <row r="6954" spans="2:3">
      <c r="B6954" t="str">
        <v/>
      </c>
      <c r="C6954" t="str">
        <f t="shared" si="111"/>
        <v/>
      </c>
    </row>
    <row r="6955" spans="2:3">
      <c r="B6955" t="str">
        <v/>
      </c>
      <c r="C6955" t="str">
        <f t="shared" si="111"/>
        <v/>
      </c>
    </row>
    <row r="6956" spans="2:3">
      <c r="B6956" t="str">
        <v/>
      </c>
      <c r="C6956" t="str">
        <f t="shared" si="111"/>
        <v/>
      </c>
    </row>
    <row r="6957" spans="2:3">
      <c r="B6957" t="str">
        <v/>
      </c>
      <c r="C6957" t="str">
        <f t="shared" si="111"/>
        <v/>
      </c>
    </row>
    <row r="6958" spans="2:3">
      <c r="B6958" t="str">
        <v/>
      </c>
      <c r="C6958" t="str">
        <f t="shared" si="111"/>
        <v/>
      </c>
    </row>
    <row r="6959" spans="2:3">
      <c r="B6959" t="str">
        <v/>
      </c>
      <c r="C6959" t="str">
        <f t="shared" si="111"/>
        <v/>
      </c>
    </row>
    <row r="6960" spans="2:3">
      <c r="B6960" t="str">
        <v/>
      </c>
      <c r="C6960" t="str">
        <f t="shared" si="111"/>
        <v/>
      </c>
    </row>
    <row r="6961" spans="2:3">
      <c r="B6961" t="str">
        <v/>
      </c>
      <c r="C6961" t="str">
        <f t="shared" si="111"/>
        <v/>
      </c>
    </row>
    <row r="6962" spans="2:3">
      <c r="B6962" t="str">
        <v/>
      </c>
      <c r="C6962" t="str">
        <f t="shared" si="111"/>
        <v/>
      </c>
    </row>
    <row r="6963" spans="2:3">
      <c r="B6963" t="str">
        <v/>
      </c>
      <c r="C6963" t="str">
        <f t="shared" si="111"/>
        <v/>
      </c>
    </row>
    <row r="6964" spans="2:3">
      <c r="B6964" t="str">
        <v/>
      </c>
      <c r="C6964" t="str">
        <f t="shared" si="111"/>
        <v/>
      </c>
    </row>
    <row r="6965" spans="2:3">
      <c r="B6965" t="str">
        <v/>
      </c>
      <c r="C6965" t="str">
        <f t="shared" si="111"/>
        <v/>
      </c>
    </row>
    <row r="6966" spans="2:3">
      <c r="B6966" t="str">
        <v/>
      </c>
      <c r="C6966" t="str">
        <f t="shared" si="111"/>
        <v/>
      </c>
    </row>
    <row r="6967" spans="2:3">
      <c r="B6967" t="str">
        <v/>
      </c>
      <c r="C6967" t="str">
        <f t="shared" si="111"/>
        <v/>
      </c>
    </row>
    <row r="6968" spans="2:3">
      <c r="B6968" t="str">
        <v/>
      </c>
      <c r="C6968" t="str">
        <f t="shared" si="111"/>
        <v/>
      </c>
    </row>
    <row r="6969" spans="2:3">
      <c r="B6969" t="str">
        <v/>
      </c>
      <c r="C6969" t="str">
        <f t="shared" si="111"/>
        <v/>
      </c>
    </row>
    <row r="6970" spans="2:3">
      <c r="B6970" t="str">
        <v/>
      </c>
      <c r="C6970" t="str">
        <f t="shared" si="111"/>
        <v/>
      </c>
    </row>
    <row r="6971" spans="2:3">
      <c r="B6971" t="str">
        <v/>
      </c>
      <c r="C6971" t="str">
        <f t="shared" si="111"/>
        <v/>
      </c>
    </row>
    <row r="6972" spans="2:3">
      <c r="B6972" t="str">
        <v/>
      </c>
      <c r="C6972" t="str">
        <f t="shared" si="111"/>
        <v/>
      </c>
    </row>
    <row r="6973" spans="2:3">
      <c r="B6973" t="str">
        <v/>
      </c>
      <c r="C6973" t="str">
        <f t="shared" si="111"/>
        <v/>
      </c>
    </row>
    <row r="6974" spans="2:3">
      <c r="B6974" t="str">
        <v/>
      </c>
      <c r="C6974" t="str">
        <f t="shared" si="111"/>
        <v/>
      </c>
    </row>
    <row r="6975" spans="2:3">
      <c r="B6975" t="str">
        <v/>
      </c>
      <c r="C6975" t="str">
        <f t="shared" si="111"/>
        <v/>
      </c>
    </row>
    <row r="6976" spans="2:3">
      <c r="B6976" t="str">
        <v/>
      </c>
      <c r="C6976" t="str">
        <f t="shared" si="111"/>
        <v/>
      </c>
    </row>
    <row r="6977" spans="2:3">
      <c r="B6977" t="str">
        <v/>
      </c>
      <c r="C6977" t="str">
        <f t="shared" si="111"/>
        <v/>
      </c>
    </row>
    <row r="6978" spans="2:3">
      <c r="B6978" t="str">
        <v/>
      </c>
      <c r="C6978" t="str">
        <f t="shared" si="111"/>
        <v/>
      </c>
    </row>
    <row r="6979" spans="2:3">
      <c r="B6979" t="str">
        <v/>
      </c>
      <c r="C6979" t="str">
        <f t="shared" si="111"/>
        <v/>
      </c>
    </row>
    <row r="6980" spans="2:3">
      <c r="B6980" t="str">
        <v/>
      </c>
      <c r="C6980" t="str">
        <f t="shared" si="111"/>
        <v/>
      </c>
    </row>
    <row r="6981" spans="2:3">
      <c r="B6981" t="str">
        <v/>
      </c>
      <c r="C6981" t="str">
        <f t="shared" ref="C6981:C7044" si="112">IFERROR(B6981,"")</f>
        <v/>
      </c>
    </row>
    <row r="6982" spans="2:3">
      <c r="B6982" t="str">
        <v/>
      </c>
      <c r="C6982" t="str">
        <f t="shared" si="112"/>
        <v/>
      </c>
    </row>
    <row r="6983" spans="2:3">
      <c r="B6983" t="str">
        <v/>
      </c>
      <c r="C6983" t="str">
        <f t="shared" si="112"/>
        <v/>
      </c>
    </row>
    <row r="6984" spans="2:3">
      <c r="B6984" t="str">
        <v/>
      </c>
      <c r="C6984" t="str">
        <f t="shared" si="112"/>
        <v/>
      </c>
    </row>
    <row r="6985" spans="2:3">
      <c r="B6985" t="str">
        <v/>
      </c>
      <c r="C6985" t="str">
        <f t="shared" si="112"/>
        <v/>
      </c>
    </row>
    <row r="6986" spans="2:3">
      <c r="B6986" t="str">
        <v/>
      </c>
      <c r="C6986" t="str">
        <f t="shared" si="112"/>
        <v/>
      </c>
    </row>
    <row r="6987" spans="2:3">
      <c r="B6987" t="str">
        <v/>
      </c>
      <c r="C6987" t="str">
        <f t="shared" si="112"/>
        <v/>
      </c>
    </row>
    <row r="6988" spans="2:3">
      <c r="B6988" t="str">
        <v/>
      </c>
      <c r="C6988" t="str">
        <f t="shared" si="112"/>
        <v/>
      </c>
    </row>
    <row r="6989" spans="2:3">
      <c r="B6989" t="str">
        <v/>
      </c>
      <c r="C6989" t="str">
        <f t="shared" si="112"/>
        <v/>
      </c>
    </row>
    <row r="6990" spans="2:3">
      <c r="B6990" t="str">
        <v/>
      </c>
      <c r="C6990" t="str">
        <f t="shared" si="112"/>
        <v/>
      </c>
    </row>
    <row r="6991" spans="2:3">
      <c r="B6991" t="str">
        <v/>
      </c>
      <c r="C6991" t="str">
        <f t="shared" si="112"/>
        <v/>
      </c>
    </row>
    <row r="6992" spans="2:3">
      <c r="B6992" t="str">
        <v/>
      </c>
      <c r="C6992" t="str">
        <f t="shared" si="112"/>
        <v/>
      </c>
    </row>
    <row r="6993" spans="2:3">
      <c r="B6993" t="str">
        <v/>
      </c>
      <c r="C6993" t="str">
        <f t="shared" si="112"/>
        <v/>
      </c>
    </row>
    <row r="6994" spans="2:3">
      <c r="B6994" t="str">
        <v/>
      </c>
      <c r="C6994" t="str">
        <f t="shared" si="112"/>
        <v/>
      </c>
    </row>
    <row r="6995" spans="2:3">
      <c r="B6995" t="str">
        <v/>
      </c>
      <c r="C6995" t="str">
        <f t="shared" si="112"/>
        <v/>
      </c>
    </row>
    <row r="6996" spans="2:3">
      <c r="B6996" t="str">
        <v/>
      </c>
      <c r="C6996" t="str">
        <f t="shared" si="112"/>
        <v/>
      </c>
    </row>
    <row r="6997" spans="2:3">
      <c r="B6997" t="str">
        <v/>
      </c>
      <c r="C6997" t="str">
        <f t="shared" si="112"/>
        <v/>
      </c>
    </row>
    <row r="6998" spans="2:3">
      <c r="B6998" t="str">
        <v/>
      </c>
      <c r="C6998" t="str">
        <f t="shared" si="112"/>
        <v/>
      </c>
    </row>
    <row r="6999" spans="2:3">
      <c r="B6999" t="str">
        <v/>
      </c>
      <c r="C6999" t="str">
        <f t="shared" si="112"/>
        <v/>
      </c>
    </row>
    <row r="7000" spans="2:3">
      <c r="B7000" t="str">
        <v/>
      </c>
      <c r="C7000" t="str">
        <f t="shared" si="112"/>
        <v/>
      </c>
    </row>
    <row r="7001" spans="2:3">
      <c r="B7001" t="str">
        <v/>
      </c>
      <c r="C7001" t="str">
        <f t="shared" si="112"/>
        <v/>
      </c>
    </row>
    <row r="7002" spans="2:3">
      <c r="B7002" t="str">
        <v/>
      </c>
      <c r="C7002" t="str">
        <f t="shared" si="112"/>
        <v/>
      </c>
    </row>
    <row r="7003" spans="2:3">
      <c r="B7003" t="str">
        <v/>
      </c>
      <c r="C7003" t="str">
        <f t="shared" si="112"/>
        <v/>
      </c>
    </row>
    <row r="7004" spans="2:3">
      <c r="B7004" t="str">
        <v/>
      </c>
      <c r="C7004" t="str">
        <f t="shared" si="112"/>
        <v/>
      </c>
    </row>
    <row r="7005" spans="2:3">
      <c r="B7005" t="str">
        <v/>
      </c>
      <c r="C7005" t="str">
        <f t="shared" si="112"/>
        <v/>
      </c>
    </row>
    <row r="7006" spans="2:3">
      <c r="B7006" t="str">
        <v/>
      </c>
      <c r="C7006" t="str">
        <f t="shared" si="112"/>
        <v/>
      </c>
    </row>
    <row r="7007" spans="2:3">
      <c r="B7007" t="str">
        <v/>
      </c>
      <c r="C7007" t="str">
        <f t="shared" si="112"/>
        <v/>
      </c>
    </row>
    <row r="7008" spans="2:3">
      <c r="B7008" t="str">
        <v/>
      </c>
      <c r="C7008" t="str">
        <f t="shared" si="112"/>
        <v/>
      </c>
    </row>
    <row r="7009" spans="2:3">
      <c r="B7009" t="str">
        <v/>
      </c>
      <c r="C7009" t="str">
        <f t="shared" si="112"/>
        <v/>
      </c>
    </row>
    <row r="7010" spans="2:3">
      <c r="B7010" t="str">
        <v/>
      </c>
      <c r="C7010" t="str">
        <f t="shared" si="112"/>
        <v/>
      </c>
    </row>
    <row r="7011" spans="2:3">
      <c r="B7011" t="str">
        <v/>
      </c>
      <c r="C7011" t="str">
        <f t="shared" si="112"/>
        <v/>
      </c>
    </row>
    <row r="7012" spans="2:3">
      <c r="B7012" t="str">
        <v/>
      </c>
      <c r="C7012" t="str">
        <f t="shared" si="112"/>
        <v/>
      </c>
    </row>
    <row r="7013" spans="2:3">
      <c r="B7013" t="str">
        <v/>
      </c>
      <c r="C7013" t="str">
        <f t="shared" si="112"/>
        <v/>
      </c>
    </row>
    <row r="7014" spans="2:3">
      <c r="B7014" t="str">
        <v/>
      </c>
      <c r="C7014" t="str">
        <f t="shared" si="112"/>
        <v/>
      </c>
    </row>
    <row r="7015" spans="2:3">
      <c r="B7015" t="str">
        <v/>
      </c>
      <c r="C7015" t="str">
        <f t="shared" si="112"/>
        <v/>
      </c>
    </row>
    <row r="7016" spans="2:3">
      <c r="B7016" t="str">
        <v/>
      </c>
      <c r="C7016" t="str">
        <f t="shared" si="112"/>
        <v/>
      </c>
    </row>
    <row r="7017" spans="2:3">
      <c r="B7017" t="str">
        <v/>
      </c>
      <c r="C7017" t="str">
        <f t="shared" si="112"/>
        <v/>
      </c>
    </row>
    <row r="7018" spans="2:3">
      <c r="B7018" t="str">
        <v/>
      </c>
      <c r="C7018" t="str">
        <f t="shared" si="112"/>
        <v/>
      </c>
    </row>
    <row r="7019" spans="2:3">
      <c r="B7019" t="str">
        <v/>
      </c>
      <c r="C7019" t="str">
        <f t="shared" si="112"/>
        <v/>
      </c>
    </row>
    <row r="7020" spans="2:3">
      <c r="B7020" t="str">
        <v/>
      </c>
      <c r="C7020" t="str">
        <f t="shared" si="112"/>
        <v/>
      </c>
    </row>
    <row r="7021" spans="2:3">
      <c r="B7021" t="str">
        <v/>
      </c>
      <c r="C7021" t="str">
        <f t="shared" si="112"/>
        <v/>
      </c>
    </row>
    <row r="7022" spans="2:3">
      <c r="B7022" t="str">
        <v/>
      </c>
      <c r="C7022" t="str">
        <f t="shared" si="112"/>
        <v/>
      </c>
    </row>
    <row r="7023" spans="2:3">
      <c r="B7023" t="str">
        <v/>
      </c>
      <c r="C7023" t="str">
        <f t="shared" si="112"/>
        <v/>
      </c>
    </row>
    <row r="7024" spans="2:3">
      <c r="B7024" t="str">
        <v/>
      </c>
      <c r="C7024" t="str">
        <f t="shared" si="112"/>
        <v/>
      </c>
    </row>
    <row r="7025" spans="2:3">
      <c r="B7025" t="str">
        <v/>
      </c>
      <c r="C7025" t="str">
        <f t="shared" si="112"/>
        <v/>
      </c>
    </row>
    <row r="7026" spans="2:3">
      <c r="B7026" t="str">
        <v/>
      </c>
      <c r="C7026" t="str">
        <f t="shared" si="112"/>
        <v/>
      </c>
    </row>
    <row r="7027" spans="2:3">
      <c r="B7027" t="str">
        <v/>
      </c>
      <c r="C7027" t="str">
        <f t="shared" si="112"/>
        <v/>
      </c>
    </row>
    <row r="7028" spans="2:3">
      <c r="B7028" t="str">
        <v/>
      </c>
      <c r="C7028" t="str">
        <f t="shared" si="112"/>
        <v/>
      </c>
    </row>
    <row r="7029" spans="2:3">
      <c r="B7029" t="str">
        <v/>
      </c>
      <c r="C7029" t="str">
        <f t="shared" si="112"/>
        <v/>
      </c>
    </row>
    <row r="7030" spans="2:3">
      <c r="B7030" t="str">
        <v/>
      </c>
      <c r="C7030" t="str">
        <f t="shared" si="112"/>
        <v/>
      </c>
    </row>
    <row r="7031" spans="2:3">
      <c r="B7031" t="str">
        <v/>
      </c>
      <c r="C7031" t="str">
        <f t="shared" si="112"/>
        <v/>
      </c>
    </row>
    <row r="7032" spans="2:3">
      <c r="B7032" t="str">
        <v/>
      </c>
      <c r="C7032" t="str">
        <f t="shared" si="112"/>
        <v/>
      </c>
    </row>
    <row r="7033" spans="2:3">
      <c r="B7033" t="str">
        <v/>
      </c>
      <c r="C7033" t="str">
        <f t="shared" si="112"/>
        <v/>
      </c>
    </row>
    <row r="7034" spans="2:3">
      <c r="B7034" t="str">
        <v/>
      </c>
      <c r="C7034" t="str">
        <f t="shared" si="112"/>
        <v/>
      </c>
    </row>
    <row r="7035" spans="2:3">
      <c r="B7035" t="str">
        <v/>
      </c>
      <c r="C7035" t="str">
        <f t="shared" si="112"/>
        <v/>
      </c>
    </row>
    <row r="7036" spans="2:3">
      <c r="B7036" t="str">
        <v/>
      </c>
      <c r="C7036" t="str">
        <f t="shared" si="112"/>
        <v/>
      </c>
    </row>
    <row r="7037" spans="2:3">
      <c r="B7037" t="str">
        <v/>
      </c>
      <c r="C7037" t="str">
        <f t="shared" si="112"/>
        <v/>
      </c>
    </row>
    <row r="7038" spans="2:3">
      <c r="B7038" t="str">
        <v/>
      </c>
      <c r="C7038" t="str">
        <f t="shared" si="112"/>
        <v/>
      </c>
    </row>
    <row r="7039" spans="2:3">
      <c r="B7039" t="str">
        <v/>
      </c>
      <c r="C7039" t="str">
        <f t="shared" si="112"/>
        <v/>
      </c>
    </row>
    <row r="7040" spans="2:3">
      <c r="B7040" t="str">
        <v/>
      </c>
      <c r="C7040" t="str">
        <f t="shared" si="112"/>
        <v/>
      </c>
    </row>
    <row r="7041" spans="2:3">
      <c r="B7041" t="str">
        <v/>
      </c>
      <c r="C7041" t="str">
        <f t="shared" si="112"/>
        <v/>
      </c>
    </row>
    <row r="7042" spans="2:3">
      <c r="B7042" t="str">
        <v/>
      </c>
      <c r="C7042" t="str">
        <f t="shared" si="112"/>
        <v/>
      </c>
    </row>
    <row r="7043" spans="2:3">
      <c r="B7043" t="str">
        <v/>
      </c>
      <c r="C7043" t="str">
        <f t="shared" si="112"/>
        <v/>
      </c>
    </row>
    <row r="7044" spans="2:3">
      <c r="B7044" t="str">
        <v/>
      </c>
      <c r="C7044" t="str">
        <f t="shared" si="112"/>
        <v/>
      </c>
    </row>
    <row r="7045" spans="2:3">
      <c r="B7045" t="str">
        <v/>
      </c>
      <c r="C7045" t="str">
        <f t="shared" ref="C7045:C7108" si="113">IFERROR(B7045,"")</f>
        <v/>
      </c>
    </row>
    <row r="7046" spans="2:3">
      <c r="B7046" t="str">
        <v/>
      </c>
      <c r="C7046" t="str">
        <f t="shared" si="113"/>
        <v/>
      </c>
    </row>
    <row r="7047" spans="2:3">
      <c r="B7047" t="str">
        <v/>
      </c>
      <c r="C7047" t="str">
        <f t="shared" si="113"/>
        <v/>
      </c>
    </row>
    <row r="7048" spans="2:3">
      <c r="B7048" t="str">
        <v/>
      </c>
      <c r="C7048" t="str">
        <f t="shared" si="113"/>
        <v/>
      </c>
    </row>
    <row r="7049" spans="2:3">
      <c r="B7049" t="str">
        <v/>
      </c>
      <c r="C7049" t="str">
        <f t="shared" si="113"/>
        <v/>
      </c>
    </row>
    <row r="7050" spans="2:3">
      <c r="B7050" t="str">
        <v/>
      </c>
      <c r="C7050" t="str">
        <f t="shared" si="113"/>
        <v/>
      </c>
    </row>
    <row r="7051" spans="2:3">
      <c r="B7051" t="str">
        <v/>
      </c>
      <c r="C7051" t="str">
        <f t="shared" si="113"/>
        <v/>
      </c>
    </row>
    <row r="7052" spans="2:3">
      <c r="B7052" t="str">
        <v/>
      </c>
      <c r="C7052" t="str">
        <f t="shared" si="113"/>
        <v/>
      </c>
    </row>
    <row r="7053" spans="2:3">
      <c r="B7053" t="str">
        <v/>
      </c>
      <c r="C7053" t="str">
        <f t="shared" si="113"/>
        <v/>
      </c>
    </row>
    <row r="7054" spans="2:3">
      <c r="B7054" t="str">
        <v/>
      </c>
      <c r="C7054" t="str">
        <f t="shared" si="113"/>
        <v/>
      </c>
    </row>
    <row r="7055" spans="2:3">
      <c r="B7055" t="str">
        <v/>
      </c>
      <c r="C7055" t="str">
        <f t="shared" si="113"/>
        <v/>
      </c>
    </row>
    <row r="7056" spans="2:3">
      <c r="B7056" t="str">
        <v/>
      </c>
      <c r="C7056" t="str">
        <f t="shared" si="113"/>
        <v/>
      </c>
    </row>
    <row r="7057" spans="2:3">
      <c r="B7057" t="str">
        <v/>
      </c>
      <c r="C7057" t="str">
        <f t="shared" si="113"/>
        <v/>
      </c>
    </row>
    <row r="7058" spans="2:3">
      <c r="B7058" t="str">
        <v/>
      </c>
      <c r="C7058" t="str">
        <f t="shared" si="113"/>
        <v/>
      </c>
    </row>
    <row r="7059" spans="2:3">
      <c r="B7059" t="str">
        <v/>
      </c>
      <c r="C7059" t="str">
        <f t="shared" si="113"/>
        <v/>
      </c>
    </row>
    <row r="7060" spans="2:3">
      <c r="B7060" t="str">
        <v/>
      </c>
      <c r="C7060" t="str">
        <f t="shared" si="113"/>
        <v/>
      </c>
    </row>
    <row r="7061" spans="2:3">
      <c r="B7061" t="str">
        <v/>
      </c>
      <c r="C7061" t="str">
        <f t="shared" si="113"/>
        <v/>
      </c>
    </row>
    <row r="7062" spans="2:3">
      <c r="B7062" t="str">
        <v/>
      </c>
      <c r="C7062" t="str">
        <f t="shared" si="113"/>
        <v/>
      </c>
    </row>
    <row r="7063" spans="2:3">
      <c r="B7063" t="str">
        <v/>
      </c>
      <c r="C7063" t="str">
        <f t="shared" si="113"/>
        <v/>
      </c>
    </row>
    <row r="7064" spans="2:3">
      <c r="B7064" t="str">
        <v/>
      </c>
      <c r="C7064" t="str">
        <f t="shared" si="113"/>
        <v/>
      </c>
    </row>
    <row r="7065" spans="2:3">
      <c r="B7065" t="str">
        <v/>
      </c>
      <c r="C7065" t="str">
        <f t="shared" si="113"/>
        <v/>
      </c>
    </row>
    <row r="7066" spans="2:3">
      <c r="B7066" t="str">
        <v/>
      </c>
      <c r="C7066" t="str">
        <f t="shared" si="113"/>
        <v/>
      </c>
    </row>
    <row r="7067" spans="2:3">
      <c r="B7067" t="str">
        <v/>
      </c>
      <c r="C7067" t="str">
        <f t="shared" si="113"/>
        <v/>
      </c>
    </row>
    <row r="7068" spans="2:3">
      <c r="B7068" t="str">
        <v/>
      </c>
      <c r="C7068" t="str">
        <f t="shared" si="113"/>
        <v/>
      </c>
    </row>
    <row r="7069" spans="2:3">
      <c r="B7069" t="str">
        <v/>
      </c>
      <c r="C7069" t="str">
        <f t="shared" si="113"/>
        <v/>
      </c>
    </row>
    <row r="7070" spans="2:3">
      <c r="B7070" t="str">
        <v/>
      </c>
      <c r="C7070" t="str">
        <f t="shared" si="113"/>
        <v/>
      </c>
    </row>
    <row r="7071" spans="2:3">
      <c r="B7071" t="str">
        <v/>
      </c>
      <c r="C7071" t="str">
        <f t="shared" si="113"/>
        <v/>
      </c>
    </row>
    <row r="7072" spans="2:3">
      <c r="B7072" t="str">
        <v/>
      </c>
      <c r="C7072" t="str">
        <f t="shared" si="113"/>
        <v/>
      </c>
    </row>
    <row r="7073" spans="2:3">
      <c r="B7073" t="str">
        <v/>
      </c>
      <c r="C7073" t="str">
        <f t="shared" si="113"/>
        <v/>
      </c>
    </row>
    <row r="7074" spans="2:3">
      <c r="B7074" t="str">
        <v/>
      </c>
      <c r="C7074" t="str">
        <f t="shared" si="113"/>
        <v/>
      </c>
    </row>
    <row r="7075" spans="2:3">
      <c r="B7075" t="str">
        <v/>
      </c>
      <c r="C7075" t="str">
        <f t="shared" si="113"/>
        <v/>
      </c>
    </row>
    <row r="7076" spans="2:3">
      <c r="B7076" t="str">
        <v/>
      </c>
      <c r="C7076" t="str">
        <f t="shared" si="113"/>
        <v/>
      </c>
    </row>
    <row r="7077" spans="2:3">
      <c r="B7077" t="str">
        <v/>
      </c>
      <c r="C7077" t="str">
        <f t="shared" si="113"/>
        <v/>
      </c>
    </row>
    <row r="7078" spans="2:3">
      <c r="B7078" t="str">
        <v/>
      </c>
      <c r="C7078" t="str">
        <f t="shared" si="113"/>
        <v/>
      </c>
    </row>
    <row r="7079" spans="2:3">
      <c r="B7079" t="str">
        <v/>
      </c>
      <c r="C7079" t="str">
        <f t="shared" si="113"/>
        <v/>
      </c>
    </row>
    <row r="7080" spans="2:3">
      <c r="B7080" t="str">
        <v/>
      </c>
      <c r="C7080" t="str">
        <f t="shared" si="113"/>
        <v/>
      </c>
    </row>
    <row r="7081" spans="2:3">
      <c r="B7081" t="str">
        <v/>
      </c>
      <c r="C7081" t="str">
        <f t="shared" si="113"/>
        <v/>
      </c>
    </row>
    <row r="7082" spans="2:3">
      <c r="B7082" t="str">
        <v/>
      </c>
      <c r="C7082" t="str">
        <f t="shared" si="113"/>
        <v/>
      </c>
    </row>
    <row r="7083" spans="2:3">
      <c r="B7083" t="str">
        <v/>
      </c>
      <c r="C7083" t="str">
        <f t="shared" si="113"/>
        <v/>
      </c>
    </row>
    <row r="7084" spans="2:3">
      <c r="B7084" t="str">
        <v/>
      </c>
      <c r="C7084" t="str">
        <f t="shared" si="113"/>
        <v/>
      </c>
    </row>
    <row r="7085" spans="2:3">
      <c r="B7085" t="str">
        <v/>
      </c>
      <c r="C7085" t="str">
        <f t="shared" si="113"/>
        <v/>
      </c>
    </row>
    <row r="7086" spans="2:3">
      <c r="B7086" t="str">
        <v/>
      </c>
      <c r="C7086" t="str">
        <f t="shared" si="113"/>
        <v/>
      </c>
    </row>
    <row r="7087" spans="2:3">
      <c r="B7087" t="str">
        <v/>
      </c>
      <c r="C7087" t="str">
        <f t="shared" si="113"/>
        <v/>
      </c>
    </row>
    <row r="7088" spans="2:3">
      <c r="B7088" t="str">
        <v>WSLRWEX-G4-NH3-100|2|8\WSLRW-G4</v>
      </c>
      <c r="C7088" t="str">
        <f t="shared" si="113"/>
        <v>WSLRWEX-G4-NH3-100|2|8\WSLRW-G4</v>
      </c>
    </row>
    <row r="7089" spans="2:3">
      <c r="B7089" t="str">
        <v/>
      </c>
      <c r="C7089" t="str">
        <f t="shared" si="113"/>
        <v/>
      </c>
    </row>
    <row r="7090" spans="2:3">
      <c r="B7090" t="str">
        <v/>
      </c>
      <c r="C7090" t="str">
        <f t="shared" si="113"/>
        <v/>
      </c>
    </row>
    <row r="7091" spans="2:3">
      <c r="B7091" t="str">
        <v/>
      </c>
      <c r="C7091" t="str">
        <f t="shared" si="113"/>
        <v/>
      </c>
    </row>
    <row r="7092" spans="2:3">
      <c r="B7092" t="str">
        <v/>
      </c>
      <c r="C7092" t="str">
        <f t="shared" si="113"/>
        <v/>
      </c>
    </row>
    <row r="7093" spans="2:3">
      <c r="B7093" t="str">
        <v/>
      </c>
      <c r="C7093" t="str">
        <f t="shared" si="113"/>
        <v/>
      </c>
    </row>
    <row r="7094" spans="2:3">
      <c r="B7094" t="str">
        <v/>
      </c>
      <c r="C7094" t="str">
        <f t="shared" si="113"/>
        <v/>
      </c>
    </row>
    <row r="7095" spans="2:3">
      <c r="B7095" t="str">
        <v/>
      </c>
      <c r="C7095" t="str">
        <f t="shared" si="113"/>
        <v/>
      </c>
    </row>
    <row r="7096" spans="2:3">
      <c r="B7096" t="str">
        <v/>
      </c>
      <c r="C7096" t="str">
        <f t="shared" si="113"/>
        <v/>
      </c>
    </row>
    <row r="7097" spans="2:3">
      <c r="B7097" t="str">
        <v/>
      </c>
      <c r="C7097" t="str">
        <f t="shared" si="113"/>
        <v/>
      </c>
    </row>
    <row r="7098" spans="2:3">
      <c r="B7098" t="str">
        <v/>
      </c>
      <c r="C7098" t="str">
        <f t="shared" si="113"/>
        <v/>
      </c>
    </row>
    <row r="7099" spans="2:3">
      <c r="B7099" t="str">
        <v/>
      </c>
      <c r="C7099" t="str">
        <f t="shared" si="113"/>
        <v/>
      </c>
    </row>
    <row r="7100" spans="2:3">
      <c r="B7100" t="str">
        <v/>
      </c>
      <c r="C7100" t="str">
        <f t="shared" si="113"/>
        <v/>
      </c>
    </row>
    <row r="7101" spans="2:3">
      <c r="B7101" t="str">
        <v/>
      </c>
      <c r="C7101" t="str">
        <f t="shared" si="113"/>
        <v/>
      </c>
    </row>
    <row r="7102" spans="2:3">
      <c r="B7102" t="str">
        <v/>
      </c>
      <c r="C7102" t="str">
        <f t="shared" si="113"/>
        <v/>
      </c>
    </row>
    <row r="7103" spans="2:3">
      <c r="B7103" t="str">
        <v/>
      </c>
      <c r="C7103" t="str">
        <f t="shared" si="113"/>
        <v/>
      </c>
    </row>
    <row r="7104" spans="2:3">
      <c r="B7104" t="str">
        <v/>
      </c>
      <c r="C7104" t="str">
        <f t="shared" si="113"/>
        <v/>
      </c>
    </row>
    <row r="7105" spans="2:3">
      <c r="B7105" t="str">
        <v/>
      </c>
      <c r="C7105" t="str">
        <f t="shared" si="113"/>
        <v/>
      </c>
    </row>
    <row r="7106" spans="2:3">
      <c r="B7106" t="str">
        <v/>
      </c>
      <c r="C7106" t="str">
        <f t="shared" si="113"/>
        <v/>
      </c>
    </row>
    <row r="7107" spans="2:3">
      <c r="B7107" t="str">
        <v/>
      </c>
      <c r="C7107" t="str">
        <f t="shared" si="113"/>
        <v/>
      </c>
    </row>
    <row r="7108" spans="2:3">
      <c r="B7108" t="str">
        <v/>
      </c>
      <c r="C7108" t="str">
        <f t="shared" si="113"/>
        <v/>
      </c>
    </row>
    <row r="7109" spans="2:3">
      <c r="B7109" t="str">
        <v/>
      </c>
      <c r="C7109" t="str">
        <f t="shared" ref="C7109:C7172" si="114">IFERROR(B7109,"")</f>
        <v/>
      </c>
    </row>
    <row r="7110" spans="2:3">
      <c r="B7110" t="str">
        <v/>
      </c>
      <c r="C7110" t="str">
        <f t="shared" si="114"/>
        <v/>
      </c>
    </row>
    <row r="7111" spans="2:3">
      <c r="B7111" t="str">
        <v/>
      </c>
      <c r="C7111" t="str">
        <f t="shared" si="114"/>
        <v/>
      </c>
    </row>
    <row r="7112" spans="2:3">
      <c r="B7112" t="str">
        <v/>
      </c>
      <c r="C7112" t="str">
        <f t="shared" si="114"/>
        <v/>
      </c>
    </row>
    <row r="7113" spans="2:3">
      <c r="B7113" t="str">
        <v/>
      </c>
      <c r="C7113" t="str">
        <f t="shared" si="114"/>
        <v/>
      </c>
    </row>
    <row r="7114" spans="2:3">
      <c r="B7114" t="str">
        <v/>
      </c>
      <c r="C7114" t="str">
        <f t="shared" si="114"/>
        <v/>
      </c>
    </row>
    <row r="7115" spans="2:3">
      <c r="B7115" t="str">
        <v/>
      </c>
      <c r="C7115" t="str">
        <f t="shared" si="114"/>
        <v/>
      </c>
    </row>
    <row r="7116" spans="2:3">
      <c r="B7116" t="str">
        <v/>
      </c>
      <c r="C7116" t="str">
        <f t="shared" si="114"/>
        <v/>
      </c>
    </row>
    <row r="7117" spans="2:3">
      <c r="B7117" t="str">
        <v/>
      </c>
      <c r="C7117" t="str">
        <f t="shared" si="114"/>
        <v/>
      </c>
    </row>
    <row r="7118" spans="2:3">
      <c r="B7118" t="str">
        <v/>
      </c>
      <c r="C7118" t="str">
        <f t="shared" si="114"/>
        <v/>
      </c>
    </row>
    <row r="7119" spans="2:3">
      <c r="B7119" t="str">
        <v/>
      </c>
      <c r="C7119" t="str">
        <f t="shared" si="114"/>
        <v/>
      </c>
    </row>
    <row r="7120" spans="2:3">
      <c r="B7120" t="str">
        <v/>
      </c>
      <c r="C7120" t="str">
        <f t="shared" si="114"/>
        <v/>
      </c>
    </row>
    <row r="7121" spans="2:3">
      <c r="B7121" t="str">
        <v/>
      </c>
      <c r="C7121" t="str">
        <f t="shared" si="114"/>
        <v/>
      </c>
    </row>
    <row r="7122" spans="2:3">
      <c r="B7122" t="str">
        <v/>
      </c>
      <c r="C7122" t="str">
        <f t="shared" si="114"/>
        <v/>
      </c>
    </row>
    <row r="7123" spans="2:3">
      <c r="B7123" t="str">
        <v/>
      </c>
      <c r="C7123" t="str">
        <f t="shared" si="114"/>
        <v/>
      </c>
    </row>
    <row r="7124" spans="2:3">
      <c r="B7124" t="str">
        <v/>
      </c>
      <c r="C7124" t="str">
        <f t="shared" si="114"/>
        <v/>
      </c>
    </row>
    <row r="7125" spans="2:3">
      <c r="B7125" t="str">
        <v/>
      </c>
      <c r="C7125" t="str">
        <f t="shared" si="114"/>
        <v/>
      </c>
    </row>
    <row r="7126" spans="2:3">
      <c r="B7126" t="str">
        <v/>
      </c>
      <c r="C7126" t="str">
        <f t="shared" si="114"/>
        <v/>
      </c>
    </row>
    <row r="7127" spans="2:3">
      <c r="B7127" t="str">
        <v/>
      </c>
      <c r="C7127" t="str">
        <f t="shared" si="114"/>
        <v/>
      </c>
    </row>
    <row r="7128" spans="2:3">
      <c r="B7128" t="str">
        <v/>
      </c>
      <c r="C7128" t="str">
        <f t="shared" si="114"/>
        <v/>
      </c>
    </row>
    <row r="7129" spans="2:3">
      <c r="B7129" t="str">
        <v/>
      </c>
      <c r="C7129" t="str">
        <f t="shared" si="114"/>
        <v/>
      </c>
    </row>
    <row r="7130" spans="2:3">
      <c r="B7130" t="str">
        <v/>
      </c>
      <c r="C7130" t="str">
        <f t="shared" si="114"/>
        <v/>
      </c>
    </row>
    <row r="7131" spans="2:3">
      <c r="B7131" t="str">
        <v/>
      </c>
      <c r="C7131" t="str">
        <f t="shared" si="114"/>
        <v/>
      </c>
    </row>
    <row r="7132" spans="2:3">
      <c r="B7132" t="str">
        <v/>
      </c>
      <c r="C7132" t="str">
        <f t="shared" si="114"/>
        <v/>
      </c>
    </row>
    <row r="7133" spans="2:3">
      <c r="B7133" t="str">
        <v/>
      </c>
      <c r="C7133" t="str">
        <f t="shared" si="114"/>
        <v/>
      </c>
    </row>
    <row r="7134" spans="2:3">
      <c r="B7134" t="str">
        <v/>
      </c>
      <c r="C7134" t="str">
        <f t="shared" si="114"/>
        <v/>
      </c>
    </row>
    <row r="7135" spans="2:3">
      <c r="B7135" t="str">
        <v/>
      </c>
      <c r="C7135" t="str">
        <f t="shared" si="114"/>
        <v/>
      </c>
    </row>
    <row r="7136" spans="2:3">
      <c r="B7136" t="str">
        <v/>
      </c>
      <c r="C7136" t="str">
        <f t="shared" si="114"/>
        <v/>
      </c>
    </row>
    <row r="7137" spans="2:3">
      <c r="B7137" t="str">
        <v/>
      </c>
      <c r="C7137" t="str">
        <f t="shared" si="114"/>
        <v/>
      </c>
    </row>
    <row r="7138" spans="2:3">
      <c r="B7138" t="str">
        <v/>
      </c>
      <c r="C7138" t="str">
        <f t="shared" si="114"/>
        <v/>
      </c>
    </row>
    <row r="7139" spans="2:3">
      <c r="B7139" t="str">
        <v/>
      </c>
      <c r="C7139" t="str">
        <f t="shared" si="114"/>
        <v/>
      </c>
    </row>
    <row r="7140" spans="2:3">
      <c r="B7140" t="str">
        <v/>
      </c>
      <c r="C7140" t="str">
        <f t="shared" si="114"/>
        <v/>
      </c>
    </row>
    <row r="7141" spans="2:3">
      <c r="B7141" t="str">
        <v/>
      </c>
      <c r="C7141" t="str">
        <f t="shared" si="114"/>
        <v/>
      </c>
    </row>
    <row r="7142" spans="2:3">
      <c r="B7142" t="str">
        <v/>
      </c>
      <c r="C7142" t="str">
        <f t="shared" si="114"/>
        <v/>
      </c>
    </row>
    <row r="7143" spans="2:3">
      <c r="B7143" t="str">
        <v/>
      </c>
      <c r="C7143" t="str">
        <f t="shared" si="114"/>
        <v/>
      </c>
    </row>
    <row r="7144" spans="2:3">
      <c r="B7144" t="str">
        <v/>
      </c>
      <c r="C7144" t="str">
        <f t="shared" si="114"/>
        <v/>
      </c>
    </row>
    <row r="7145" spans="2:3">
      <c r="B7145" t="str">
        <v/>
      </c>
      <c r="C7145" t="str">
        <f t="shared" si="114"/>
        <v/>
      </c>
    </row>
    <row r="7146" spans="2:3">
      <c r="B7146" t="str">
        <v/>
      </c>
      <c r="C7146" t="str">
        <f t="shared" si="114"/>
        <v/>
      </c>
    </row>
    <row r="7147" spans="2:3">
      <c r="B7147" t="str">
        <v/>
      </c>
      <c r="C7147" t="str">
        <f t="shared" si="114"/>
        <v/>
      </c>
    </row>
    <row r="7148" spans="2:3">
      <c r="B7148" t="str">
        <v/>
      </c>
      <c r="C7148" t="str">
        <f t="shared" si="114"/>
        <v/>
      </c>
    </row>
    <row r="7149" spans="2:3">
      <c r="B7149" t="str">
        <v/>
      </c>
      <c r="C7149" t="str">
        <f t="shared" si="114"/>
        <v/>
      </c>
    </row>
    <row r="7150" spans="2:3">
      <c r="B7150" t="str">
        <v/>
      </c>
      <c r="C7150" t="str">
        <f t="shared" si="114"/>
        <v/>
      </c>
    </row>
    <row r="7151" spans="2:3">
      <c r="B7151" t="str">
        <v/>
      </c>
      <c r="C7151" t="str">
        <f t="shared" si="114"/>
        <v/>
      </c>
    </row>
    <row r="7152" spans="2:3">
      <c r="B7152" t="str">
        <v/>
      </c>
      <c r="C7152" t="str">
        <f t="shared" si="114"/>
        <v/>
      </c>
    </row>
    <row r="7153" spans="2:3">
      <c r="B7153" t="str">
        <v/>
      </c>
      <c r="C7153" t="str">
        <f t="shared" si="114"/>
        <v/>
      </c>
    </row>
    <row r="7154" spans="2:3">
      <c r="B7154" t="str">
        <v/>
      </c>
      <c r="C7154" t="str">
        <f t="shared" si="114"/>
        <v/>
      </c>
    </row>
    <row r="7155" spans="2:3">
      <c r="B7155" t="str">
        <v/>
      </c>
      <c r="C7155" t="str">
        <f t="shared" si="114"/>
        <v/>
      </c>
    </row>
    <row r="7156" spans="2:3">
      <c r="B7156" t="str">
        <v/>
      </c>
      <c r="C7156" t="str">
        <f t="shared" si="114"/>
        <v/>
      </c>
    </row>
    <row r="7157" spans="2:3">
      <c r="B7157" t="str">
        <v/>
      </c>
      <c r="C7157" t="str">
        <f t="shared" si="114"/>
        <v/>
      </c>
    </row>
    <row r="7158" spans="2:3">
      <c r="B7158" t="str">
        <v/>
      </c>
      <c r="C7158" t="str">
        <f t="shared" si="114"/>
        <v/>
      </c>
    </row>
    <row r="7159" spans="2:3">
      <c r="B7159" t="str">
        <v/>
      </c>
      <c r="C7159" t="str">
        <f t="shared" si="114"/>
        <v/>
      </c>
    </row>
    <row r="7160" spans="2:3">
      <c r="B7160" t="str">
        <v/>
      </c>
      <c r="C7160" t="str">
        <f t="shared" si="114"/>
        <v/>
      </c>
    </row>
    <row r="7161" spans="2:3">
      <c r="B7161" t="str">
        <v/>
      </c>
      <c r="C7161" t="str">
        <f t="shared" si="114"/>
        <v/>
      </c>
    </row>
    <row r="7162" spans="2:3">
      <c r="B7162" t="str">
        <v/>
      </c>
      <c r="C7162" t="str">
        <f t="shared" si="114"/>
        <v/>
      </c>
    </row>
    <row r="7163" spans="2:3">
      <c r="B7163" t="str">
        <v/>
      </c>
      <c r="C7163" t="str">
        <f t="shared" si="114"/>
        <v/>
      </c>
    </row>
    <row r="7164" spans="2:3">
      <c r="B7164" t="str">
        <v/>
      </c>
      <c r="C7164" t="str">
        <f t="shared" si="114"/>
        <v/>
      </c>
    </row>
    <row r="7165" spans="2:3">
      <c r="B7165" t="str">
        <v/>
      </c>
      <c r="C7165" t="str">
        <f t="shared" si="114"/>
        <v/>
      </c>
    </row>
    <row r="7166" spans="2:3">
      <c r="B7166" t="str">
        <v/>
      </c>
      <c r="C7166" t="str">
        <f t="shared" si="114"/>
        <v/>
      </c>
    </row>
    <row r="7167" spans="2:3">
      <c r="B7167" t="str">
        <v/>
      </c>
      <c r="C7167" t="str">
        <f t="shared" si="114"/>
        <v/>
      </c>
    </row>
    <row r="7168" spans="2:3">
      <c r="B7168" t="str">
        <v/>
      </c>
      <c r="C7168" t="str">
        <f t="shared" si="114"/>
        <v/>
      </c>
    </row>
    <row r="7169" spans="2:3">
      <c r="B7169" t="str">
        <v/>
      </c>
      <c r="C7169" t="str">
        <f t="shared" si="114"/>
        <v/>
      </c>
    </row>
    <row r="7170" spans="2:3">
      <c r="B7170" t="str">
        <v/>
      </c>
      <c r="C7170" t="str">
        <f t="shared" si="114"/>
        <v/>
      </c>
    </row>
    <row r="7171" spans="2:3">
      <c r="B7171" t="str">
        <v/>
      </c>
      <c r="C7171" t="str">
        <f t="shared" si="114"/>
        <v/>
      </c>
    </row>
    <row r="7172" spans="2:3">
      <c r="B7172" t="str">
        <v/>
      </c>
      <c r="C7172" t="str">
        <f t="shared" si="114"/>
        <v/>
      </c>
    </row>
    <row r="7173" spans="2:3">
      <c r="B7173" t="str">
        <v/>
      </c>
      <c r="C7173" t="str">
        <f t="shared" ref="C7173:C7236" si="115">IFERROR(B7173,"")</f>
        <v/>
      </c>
    </row>
    <row r="7174" spans="2:3">
      <c r="B7174" t="str">
        <v/>
      </c>
      <c r="C7174" t="str">
        <f t="shared" si="115"/>
        <v/>
      </c>
    </row>
    <row r="7175" spans="2:3">
      <c r="B7175" t="str">
        <v/>
      </c>
      <c r="C7175" t="str">
        <f t="shared" si="115"/>
        <v/>
      </c>
    </row>
    <row r="7176" spans="2:3">
      <c r="B7176" t="str">
        <v/>
      </c>
      <c r="C7176" t="str">
        <f t="shared" si="115"/>
        <v/>
      </c>
    </row>
    <row r="7177" spans="2:3">
      <c r="B7177" t="str">
        <v/>
      </c>
      <c r="C7177" t="str">
        <f t="shared" si="115"/>
        <v/>
      </c>
    </row>
    <row r="7178" spans="2:3">
      <c r="B7178" t="str">
        <v/>
      </c>
      <c r="C7178" t="str">
        <f t="shared" si="115"/>
        <v/>
      </c>
    </row>
    <row r="7179" spans="2:3">
      <c r="B7179" t="str">
        <v/>
      </c>
      <c r="C7179" t="str">
        <f t="shared" si="115"/>
        <v/>
      </c>
    </row>
    <row r="7180" spans="2:3">
      <c r="B7180" t="str">
        <v/>
      </c>
      <c r="C7180" t="str">
        <f t="shared" si="115"/>
        <v/>
      </c>
    </row>
    <row r="7181" spans="2:3">
      <c r="B7181" t="str">
        <v/>
      </c>
      <c r="C7181" t="str">
        <f t="shared" si="115"/>
        <v/>
      </c>
    </row>
    <row r="7182" spans="2:3">
      <c r="B7182" t="str">
        <v/>
      </c>
      <c r="C7182" t="str">
        <f t="shared" si="115"/>
        <v/>
      </c>
    </row>
    <row r="7183" spans="2:3">
      <c r="B7183" t="str">
        <v/>
      </c>
      <c r="C7183" t="str">
        <f t="shared" si="115"/>
        <v/>
      </c>
    </row>
    <row r="7184" spans="2:3">
      <c r="B7184" t="str">
        <v/>
      </c>
      <c r="C7184" t="str">
        <f t="shared" si="115"/>
        <v/>
      </c>
    </row>
    <row r="7185" spans="2:3">
      <c r="B7185" t="str">
        <v/>
      </c>
      <c r="C7185" t="str">
        <f t="shared" si="115"/>
        <v/>
      </c>
    </row>
    <row r="7186" spans="2:3">
      <c r="B7186" t="str">
        <v/>
      </c>
      <c r="C7186" t="str">
        <f t="shared" si="115"/>
        <v/>
      </c>
    </row>
    <row r="7187" spans="2:3">
      <c r="B7187" t="str">
        <v/>
      </c>
      <c r="C7187" t="str">
        <f t="shared" si="115"/>
        <v/>
      </c>
    </row>
    <row r="7188" spans="2:3">
      <c r="B7188" t="str">
        <v/>
      </c>
      <c r="C7188" t="str">
        <f t="shared" si="115"/>
        <v/>
      </c>
    </row>
    <row r="7189" spans="2:3">
      <c r="B7189" t="str">
        <v/>
      </c>
      <c r="C7189" t="str">
        <f t="shared" si="115"/>
        <v/>
      </c>
    </row>
    <row r="7190" spans="2:3">
      <c r="B7190" t="str">
        <v/>
      </c>
      <c r="C7190" t="str">
        <f t="shared" si="115"/>
        <v/>
      </c>
    </row>
    <row r="7191" spans="2:3">
      <c r="B7191" t="str">
        <v/>
      </c>
      <c r="C7191" t="str">
        <f t="shared" si="115"/>
        <v/>
      </c>
    </row>
    <row r="7192" spans="2:3">
      <c r="B7192" t="str">
        <v/>
      </c>
      <c r="C7192" t="str">
        <f t="shared" si="115"/>
        <v/>
      </c>
    </row>
    <row r="7193" spans="2:3">
      <c r="B7193" t="str">
        <v/>
      </c>
      <c r="C7193" t="str">
        <f t="shared" si="115"/>
        <v/>
      </c>
    </row>
    <row r="7194" spans="2:3">
      <c r="B7194" t="str">
        <v/>
      </c>
      <c r="C7194" t="str">
        <f t="shared" si="115"/>
        <v/>
      </c>
    </row>
    <row r="7195" spans="2:3">
      <c r="B7195" t="str">
        <v/>
      </c>
      <c r="C7195" t="str">
        <f t="shared" si="115"/>
        <v/>
      </c>
    </row>
    <row r="7196" spans="2:3">
      <c r="B7196" t="str">
        <v/>
      </c>
      <c r="C7196" t="str">
        <f t="shared" si="115"/>
        <v/>
      </c>
    </row>
    <row r="7197" spans="2:3">
      <c r="B7197" t="str">
        <v/>
      </c>
      <c r="C7197" t="str">
        <f t="shared" si="115"/>
        <v/>
      </c>
    </row>
    <row r="7198" spans="2:3">
      <c r="B7198" t="str">
        <v/>
      </c>
      <c r="C7198" t="str">
        <f t="shared" si="115"/>
        <v/>
      </c>
    </row>
    <row r="7199" spans="2:3">
      <c r="B7199" t="str">
        <v/>
      </c>
      <c r="C7199" t="str">
        <f t="shared" si="115"/>
        <v/>
      </c>
    </row>
    <row r="7200" spans="2:3">
      <c r="B7200" t="str">
        <v/>
      </c>
      <c r="C7200" t="str">
        <f t="shared" si="115"/>
        <v/>
      </c>
    </row>
    <row r="7201" spans="2:3">
      <c r="B7201" t="str">
        <v/>
      </c>
      <c r="C7201" t="str">
        <f t="shared" si="115"/>
        <v/>
      </c>
    </row>
    <row r="7202" spans="2:3">
      <c r="B7202" t="str">
        <v/>
      </c>
      <c r="C7202" t="str">
        <f t="shared" si="115"/>
        <v/>
      </c>
    </row>
    <row r="7203" spans="2:3">
      <c r="B7203" t="str">
        <v/>
      </c>
      <c r="C7203" t="str">
        <f t="shared" si="115"/>
        <v/>
      </c>
    </row>
    <row r="7204" spans="2:3">
      <c r="B7204" t="str">
        <v/>
      </c>
      <c r="C7204" t="str">
        <f t="shared" si="115"/>
        <v/>
      </c>
    </row>
    <row r="7205" spans="2:3">
      <c r="B7205" t="str">
        <v/>
      </c>
      <c r="C7205" t="str">
        <f t="shared" si="115"/>
        <v/>
      </c>
    </row>
    <row r="7206" spans="2:3">
      <c r="B7206" t="str">
        <v/>
      </c>
      <c r="C7206" t="str">
        <f t="shared" si="115"/>
        <v/>
      </c>
    </row>
    <row r="7207" spans="2:3">
      <c r="B7207" t="str">
        <v/>
      </c>
      <c r="C7207" t="str">
        <f t="shared" si="115"/>
        <v/>
      </c>
    </row>
    <row r="7208" spans="2:3">
      <c r="B7208" t="str">
        <v/>
      </c>
      <c r="C7208" t="str">
        <f t="shared" si="115"/>
        <v/>
      </c>
    </row>
    <row r="7209" spans="2:3">
      <c r="B7209" t="str">
        <v/>
      </c>
      <c r="C7209" t="str">
        <f t="shared" si="115"/>
        <v/>
      </c>
    </row>
    <row r="7210" spans="2:3">
      <c r="B7210" t="str">
        <v/>
      </c>
      <c r="C7210" t="str">
        <f t="shared" si="115"/>
        <v/>
      </c>
    </row>
    <row r="7211" spans="2:3">
      <c r="B7211" t="str">
        <v/>
      </c>
      <c r="C7211" t="str">
        <f t="shared" si="115"/>
        <v/>
      </c>
    </row>
    <row r="7212" spans="2:3">
      <c r="B7212" t="str">
        <v/>
      </c>
      <c r="C7212" t="str">
        <f t="shared" si="115"/>
        <v/>
      </c>
    </row>
    <row r="7213" spans="2:3">
      <c r="B7213" t="str">
        <v/>
      </c>
      <c r="C7213" t="str">
        <f t="shared" si="115"/>
        <v/>
      </c>
    </row>
    <row r="7214" spans="2:3">
      <c r="B7214" t="str">
        <v/>
      </c>
      <c r="C7214" t="str">
        <f t="shared" si="115"/>
        <v/>
      </c>
    </row>
    <row r="7215" spans="2:3">
      <c r="B7215" t="str">
        <v/>
      </c>
      <c r="C7215" t="str">
        <f t="shared" si="115"/>
        <v/>
      </c>
    </row>
    <row r="7216" spans="2:3">
      <c r="B7216" t="str">
        <v/>
      </c>
      <c r="C7216" t="str">
        <f t="shared" si="115"/>
        <v/>
      </c>
    </row>
    <row r="7217" spans="2:3">
      <c r="B7217" t="str">
        <v/>
      </c>
      <c r="C7217" t="str">
        <f t="shared" si="115"/>
        <v/>
      </c>
    </row>
    <row r="7218" spans="2:3">
      <c r="B7218" t="str">
        <v/>
      </c>
      <c r="C7218" t="str">
        <f t="shared" si="115"/>
        <v/>
      </c>
    </row>
    <row r="7219" spans="2:3">
      <c r="B7219" t="str">
        <v/>
      </c>
      <c r="C7219" t="str">
        <f t="shared" si="115"/>
        <v/>
      </c>
    </row>
    <row r="7220" spans="2:3">
      <c r="B7220" t="str">
        <v/>
      </c>
      <c r="C7220" t="str">
        <f t="shared" si="115"/>
        <v/>
      </c>
    </row>
    <row r="7221" spans="2:3">
      <c r="B7221" t="str">
        <v/>
      </c>
      <c r="C7221" t="str">
        <f t="shared" si="115"/>
        <v/>
      </c>
    </row>
    <row r="7222" spans="2:3">
      <c r="B7222" t="str">
        <v/>
      </c>
      <c r="C7222" t="str">
        <f t="shared" si="115"/>
        <v/>
      </c>
    </row>
    <row r="7223" spans="2:3">
      <c r="B7223" t="str">
        <v/>
      </c>
      <c r="C7223" t="str">
        <f t="shared" si="115"/>
        <v/>
      </c>
    </row>
    <row r="7224" spans="2:3">
      <c r="B7224" t="str">
        <v/>
      </c>
      <c r="C7224" t="str">
        <f t="shared" si="115"/>
        <v/>
      </c>
    </row>
    <row r="7225" spans="2:3">
      <c r="B7225" t="str">
        <v/>
      </c>
      <c r="C7225" t="str">
        <f t="shared" si="115"/>
        <v/>
      </c>
    </row>
    <row r="7226" spans="2:3">
      <c r="B7226" t="str">
        <v/>
      </c>
      <c r="C7226" t="str">
        <f t="shared" si="115"/>
        <v/>
      </c>
    </row>
    <row r="7227" spans="2:3">
      <c r="B7227" t="str">
        <v/>
      </c>
      <c r="C7227" t="str">
        <f t="shared" si="115"/>
        <v/>
      </c>
    </row>
    <row r="7228" spans="2:3">
      <c r="B7228" t="str">
        <v/>
      </c>
      <c r="C7228" t="str">
        <f t="shared" si="115"/>
        <v/>
      </c>
    </row>
    <row r="7229" spans="2:3">
      <c r="B7229" t="str">
        <v/>
      </c>
      <c r="C7229" t="str">
        <f t="shared" si="115"/>
        <v/>
      </c>
    </row>
    <row r="7230" spans="2:3">
      <c r="B7230" t="str">
        <v/>
      </c>
      <c r="C7230" t="str">
        <f t="shared" si="115"/>
        <v/>
      </c>
    </row>
    <row r="7231" spans="2:3">
      <c r="B7231" t="str">
        <v/>
      </c>
      <c r="C7231" t="str">
        <f t="shared" si="115"/>
        <v/>
      </c>
    </row>
    <row r="7232" spans="2:3">
      <c r="B7232" t="str">
        <v/>
      </c>
      <c r="C7232" t="str">
        <f t="shared" si="115"/>
        <v/>
      </c>
    </row>
    <row r="7233" spans="2:3">
      <c r="B7233" t="str">
        <v/>
      </c>
      <c r="C7233" t="str">
        <f t="shared" si="115"/>
        <v/>
      </c>
    </row>
    <row r="7234" spans="2:3">
      <c r="B7234" t="str">
        <v/>
      </c>
      <c r="C7234" t="str">
        <f t="shared" si="115"/>
        <v/>
      </c>
    </row>
    <row r="7235" spans="2:3">
      <c r="B7235" t="str">
        <v/>
      </c>
      <c r="C7235" t="str">
        <f t="shared" si="115"/>
        <v/>
      </c>
    </row>
    <row r="7236" spans="2:3">
      <c r="B7236" t="str">
        <v/>
      </c>
      <c r="C7236" t="str">
        <f t="shared" si="115"/>
        <v/>
      </c>
    </row>
    <row r="7237" spans="2:3">
      <c r="B7237" t="str">
        <v/>
      </c>
      <c r="C7237" t="str">
        <f t="shared" ref="C7237:C7300" si="116">IFERROR(B7237,"")</f>
        <v/>
      </c>
    </row>
    <row r="7238" spans="2:3">
      <c r="B7238" t="str">
        <v/>
      </c>
      <c r="C7238" t="str">
        <f t="shared" si="116"/>
        <v/>
      </c>
    </row>
    <row r="7239" spans="2:3">
      <c r="B7239" t="str">
        <v/>
      </c>
      <c r="C7239" t="str">
        <f t="shared" si="116"/>
        <v/>
      </c>
    </row>
    <row r="7240" spans="2:3">
      <c r="B7240" t="str">
        <v/>
      </c>
      <c r="C7240" t="str">
        <f t="shared" si="116"/>
        <v/>
      </c>
    </row>
    <row r="7241" spans="2:3">
      <c r="B7241" t="str">
        <v/>
      </c>
      <c r="C7241" t="str">
        <f t="shared" si="116"/>
        <v/>
      </c>
    </row>
    <row r="7242" spans="2:3">
      <c r="B7242" t="str">
        <v/>
      </c>
      <c r="C7242" t="str">
        <f t="shared" si="116"/>
        <v/>
      </c>
    </row>
    <row r="7243" spans="2:3">
      <c r="B7243" t="str">
        <v/>
      </c>
      <c r="C7243" t="str">
        <f t="shared" si="116"/>
        <v/>
      </c>
    </row>
    <row r="7244" spans="2:3">
      <c r="B7244" t="str">
        <v/>
      </c>
      <c r="C7244" t="str">
        <f t="shared" si="116"/>
        <v/>
      </c>
    </row>
    <row r="7245" spans="2:3">
      <c r="B7245" t="str">
        <v/>
      </c>
      <c r="C7245" t="str">
        <f t="shared" si="116"/>
        <v/>
      </c>
    </row>
    <row r="7246" spans="2:3">
      <c r="B7246" t="str">
        <v/>
      </c>
      <c r="C7246" t="str">
        <f t="shared" si="116"/>
        <v/>
      </c>
    </row>
    <row r="7247" spans="2:3">
      <c r="B7247" t="str">
        <v/>
      </c>
      <c r="C7247" t="str">
        <f t="shared" si="116"/>
        <v/>
      </c>
    </row>
    <row r="7248" spans="2:3">
      <c r="B7248" t="str">
        <v/>
      </c>
      <c r="C7248" t="str">
        <f t="shared" si="116"/>
        <v/>
      </c>
    </row>
    <row r="7249" spans="2:3">
      <c r="B7249" t="str">
        <v/>
      </c>
      <c r="C7249" t="str">
        <f t="shared" si="116"/>
        <v/>
      </c>
    </row>
    <row r="7250" spans="2:3">
      <c r="B7250" t="str">
        <v/>
      </c>
      <c r="C7250" t="str">
        <f t="shared" si="116"/>
        <v/>
      </c>
    </row>
    <row r="7251" spans="2:3">
      <c r="B7251" t="str">
        <v/>
      </c>
      <c r="C7251" t="str">
        <f t="shared" si="116"/>
        <v/>
      </c>
    </row>
    <row r="7252" spans="2:3">
      <c r="B7252" t="str">
        <v/>
      </c>
      <c r="C7252" t="str">
        <f t="shared" si="116"/>
        <v/>
      </c>
    </row>
    <row r="7253" spans="2:3">
      <c r="B7253" t="str">
        <v/>
      </c>
      <c r="C7253" t="str">
        <f t="shared" si="116"/>
        <v/>
      </c>
    </row>
    <row r="7254" spans="2:3">
      <c r="B7254" t="str">
        <v/>
      </c>
      <c r="C7254" t="str">
        <f t="shared" si="116"/>
        <v/>
      </c>
    </row>
    <row r="7255" spans="2:3">
      <c r="B7255" t="str">
        <v/>
      </c>
      <c r="C7255" t="str">
        <f t="shared" si="116"/>
        <v/>
      </c>
    </row>
    <row r="7256" spans="2:3">
      <c r="B7256" t="str">
        <v/>
      </c>
      <c r="C7256" t="str">
        <f t="shared" si="116"/>
        <v/>
      </c>
    </row>
    <row r="7257" spans="2:3">
      <c r="B7257" t="str">
        <v/>
      </c>
      <c r="C7257" t="str">
        <f t="shared" si="116"/>
        <v/>
      </c>
    </row>
    <row r="7258" spans="2:3">
      <c r="B7258" t="str">
        <v/>
      </c>
      <c r="C7258" t="str">
        <f t="shared" si="116"/>
        <v/>
      </c>
    </row>
    <row r="7259" spans="2:3">
      <c r="B7259" t="str">
        <v/>
      </c>
      <c r="C7259" t="str">
        <f t="shared" si="116"/>
        <v/>
      </c>
    </row>
    <row r="7260" spans="2:3">
      <c r="B7260" t="str">
        <v/>
      </c>
      <c r="C7260" t="str">
        <f t="shared" si="116"/>
        <v/>
      </c>
    </row>
    <row r="7261" spans="2:3">
      <c r="B7261" t="str">
        <v/>
      </c>
      <c r="C7261" t="str">
        <f t="shared" si="116"/>
        <v/>
      </c>
    </row>
    <row r="7262" spans="2:3">
      <c r="B7262" t="str">
        <v/>
      </c>
      <c r="C7262" t="str">
        <f t="shared" si="116"/>
        <v/>
      </c>
    </row>
    <row r="7263" spans="2:3">
      <c r="B7263" t="str">
        <v/>
      </c>
      <c r="C7263" t="str">
        <f t="shared" si="116"/>
        <v/>
      </c>
    </row>
    <row r="7264" spans="2:3">
      <c r="B7264" t="str">
        <v/>
      </c>
      <c r="C7264" t="str">
        <f t="shared" si="116"/>
        <v/>
      </c>
    </row>
    <row r="7265" spans="2:3">
      <c r="B7265" t="str">
        <v/>
      </c>
      <c r="C7265" t="str">
        <f t="shared" si="116"/>
        <v/>
      </c>
    </row>
    <row r="7266" spans="2:3">
      <c r="B7266" t="str">
        <v/>
      </c>
      <c r="C7266" t="str">
        <f t="shared" si="116"/>
        <v/>
      </c>
    </row>
    <row r="7267" spans="2:3">
      <c r="B7267" t="str">
        <v/>
      </c>
      <c r="C7267" t="str">
        <f t="shared" si="116"/>
        <v/>
      </c>
    </row>
    <row r="7268" spans="2:3">
      <c r="B7268" t="str">
        <v/>
      </c>
      <c r="C7268" t="str">
        <f t="shared" si="116"/>
        <v/>
      </c>
    </row>
    <row r="7269" spans="2:3">
      <c r="B7269" t="str">
        <v/>
      </c>
      <c r="C7269" t="str">
        <f t="shared" si="116"/>
        <v/>
      </c>
    </row>
    <row r="7270" spans="2:3">
      <c r="B7270" t="str">
        <v/>
      </c>
      <c r="C7270" t="str">
        <f t="shared" si="116"/>
        <v/>
      </c>
    </row>
    <row r="7271" spans="2:3">
      <c r="B7271" t="str">
        <v/>
      </c>
      <c r="C7271" t="str">
        <f t="shared" si="116"/>
        <v/>
      </c>
    </row>
    <row r="7272" spans="2:3">
      <c r="B7272" t="str">
        <v/>
      </c>
      <c r="C7272" t="str">
        <f t="shared" si="116"/>
        <v/>
      </c>
    </row>
    <row r="7273" spans="2:3">
      <c r="B7273" t="str">
        <v/>
      </c>
      <c r="C7273" t="str">
        <f t="shared" si="116"/>
        <v/>
      </c>
    </row>
    <row r="7274" spans="2:3">
      <c r="B7274" t="str">
        <v/>
      </c>
      <c r="C7274" t="str">
        <f t="shared" si="116"/>
        <v/>
      </c>
    </row>
    <row r="7275" spans="2:3">
      <c r="B7275" t="str">
        <v/>
      </c>
      <c r="C7275" t="str">
        <f t="shared" si="116"/>
        <v/>
      </c>
    </row>
    <row r="7276" spans="2:3">
      <c r="B7276" t="str">
        <v/>
      </c>
      <c r="C7276" t="str">
        <f t="shared" si="116"/>
        <v/>
      </c>
    </row>
    <row r="7277" spans="2:3">
      <c r="B7277" t="str">
        <v/>
      </c>
      <c r="C7277" t="str">
        <f t="shared" si="116"/>
        <v/>
      </c>
    </row>
    <row r="7278" spans="2:3">
      <c r="B7278" t="str">
        <v/>
      </c>
      <c r="C7278" t="str">
        <f t="shared" si="116"/>
        <v/>
      </c>
    </row>
    <row r="7279" spans="2:3">
      <c r="B7279" t="str">
        <v/>
      </c>
      <c r="C7279" t="str">
        <f t="shared" si="116"/>
        <v/>
      </c>
    </row>
    <row r="7280" spans="2:3">
      <c r="B7280" t="str">
        <v/>
      </c>
      <c r="C7280" t="str">
        <f t="shared" si="116"/>
        <v/>
      </c>
    </row>
    <row r="7281" spans="2:3">
      <c r="B7281" t="str">
        <v/>
      </c>
      <c r="C7281" t="str">
        <f t="shared" si="116"/>
        <v/>
      </c>
    </row>
    <row r="7282" spans="2:3">
      <c r="B7282" t="str">
        <v/>
      </c>
      <c r="C7282" t="str">
        <f t="shared" si="116"/>
        <v/>
      </c>
    </row>
    <row r="7283" spans="2:3">
      <c r="B7283" t="str">
        <v/>
      </c>
      <c r="C7283" t="str">
        <f t="shared" si="116"/>
        <v/>
      </c>
    </row>
    <row r="7284" spans="2:3">
      <c r="B7284" t="str">
        <v/>
      </c>
      <c r="C7284" t="str">
        <f t="shared" si="116"/>
        <v/>
      </c>
    </row>
    <row r="7285" spans="2:3">
      <c r="B7285" t="str">
        <v/>
      </c>
      <c r="C7285" t="str">
        <f t="shared" si="116"/>
        <v/>
      </c>
    </row>
    <row r="7286" spans="2:3">
      <c r="B7286" t="str">
        <v/>
      </c>
      <c r="C7286" t="str">
        <f t="shared" si="116"/>
        <v/>
      </c>
    </row>
    <row r="7287" spans="2:3">
      <c r="B7287" t="str">
        <v/>
      </c>
      <c r="C7287" t="str">
        <f t="shared" si="116"/>
        <v/>
      </c>
    </row>
    <row r="7288" spans="2:3">
      <c r="B7288" t="str">
        <v/>
      </c>
      <c r="C7288" t="str">
        <f t="shared" si="116"/>
        <v/>
      </c>
    </row>
    <row r="7289" spans="2:3">
      <c r="B7289" t="str">
        <v/>
      </c>
      <c r="C7289" t="str">
        <f t="shared" si="116"/>
        <v/>
      </c>
    </row>
    <row r="7290" spans="2:3">
      <c r="B7290" t="str">
        <v/>
      </c>
      <c r="C7290" t="str">
        <f t="shared" si="116"/>
        <v/>
      </c>
    </row>
    <row r="7291" spans="2:3">
      <c r="B7291" t="str">
        <v/>
      </c>
      <c r="C7291" t="str">
        <f t="shared" si="116"/>
        <v/>
      </c>
    </row>
    <row r="7292" spans="2:3">
      <c r="B7292" t="str">
        <v/>
      </c>
      <c r="C7292" t="str">
        <f t="shared" si="116"/>
        <v/>
      </c>
    </row>
    <row r="7293" spans="2:3">
      <c r="B7293" t="str">
        <v/>
      </c>
      <c r="C7293" t="str">
        <f t="shared" si="116"/>
        <v/>
      </c>
    </row>
    <row r="7294" spans="2:3">
      <c r="B7294" t="str">
        <v/>
      </c>
      <c r="C7294" t="str">
        <f t="shared" si="116"/>
        <v/>
      </c>
    </row>
    <row r="7295" spans="2:3">
      <c r="B7295" t="str">
        <v/>
      </c>
      <c r="C7295" t="str">
        <f t="shared" si="116"/>
        <v/>
      </c>
    </row>
    <row r="7296" spans="2:3">
      <c r="B7296" t="str">
        <v/>
      </c>
      <c r="C7296" t="str">
        <f t="shared" si="116"/>
        <v/>
      </c>
    </row>
    <row r="7297" spans="2:3">
      <c r="B7297" t="str">
        <v/>
      </c>
      <c r="C7297" t="str">
        <f t="shared" si="116"/>
        <v/>
      </c>
    </row>
    <row r="7298" spans="2:3">
      <c r="B7298" t="str">
        <v/>
      </c>
      <c r="C7298" t="str">
        <f t="shared" si="116"/>
        <v/>
      </c>
    </row>
    <row r="7299" spans="2:3">
      <c r="B7299" t="str">
        <v/>
      </c>
      <c r="C7299" t="str">
        <f t="shared" si="116"/>
        <v/>
      </c>
    </row>
    <row r="7300" spans="2:3">
      <c r="B7300" t="str">
        <v/>
      </c>
      <c r="C7300" t="str">
        <f t="shared" si="116"/>
        <v/>
      </c>
    </row>
    <row r="7301" spans="2:3">
      <c r="B7301" t="str">
        <v/>
      </c>
      <c r="C7301" t="str">
        <f t="shared" ref="C7301:C7364" si="117">IFERROR(B7301,"")</f>
        <v/>
      </c>
    </row>
    <row r="7302" spans="2:3">
      <c r="B7302" t="str">
        <v/>
      </c>
      <c r="C7302" t="str">
        <f t="shared" si="117"/>
        <v/>
      </c>
    </row>
    <row r="7303" spans="2:3">
      <c r="B7303" t="str">
        <v/>
      </c>
      <c r="C7303" t="str">
        <f t="shared" si="117"/>
        <v/>
      </c>
    </row>
    <row r="7304" spans="2:3">
      <c r="B7304" t="str">
        <v/>
      </c>
      <c r="C7304" t="str">
        <f t="shared" si="117"/>
        <v/>
      </c>
    </row>
    <row r="7305" spans="2:3">
      <c r="B7305" t="str">
        <v/>
      </c>
      <c r="C7305" t="str">
        <f t="shared" si="117"/>
        <v/>
      </c>
    </row>
    <row r="7306" spans="2:3">
      <c r="B7306" t="str">
        <v/>
      </c>
      <c r="C7306" t="str">
        <f t="shared" si="117"/>
        <v/>
      </c>
    </row>
    <row r="7307" spans="2:3">
      <c r="B7307" t="str">
        <v/>
      </c>
      <c r="C7307" t="str">
        <f t="shared" si="117"/>
        <v/>
      </c>
    </row>
    <row r="7308" spans="2:3">
      <c r="B7308" t="str">
        <v>STHC-ISGWET-2DI|2|8\MBRTU-STHC</v>
      </c>
      <c r="C7308" t="str">
        <f t="shared" si="117"/>
        <v>STHC-ISGWET-2DI|2|8\MBRTU-STHC</v>
      </c>
    </row>
    <row r="7309" spans="2:3">
      <c r="B7309" t="str">
        <v/>
      </c>
      <c r="C7309" t="str">
        <f t="shared" si="117"/>
        <v/>
      </c>
    </row>
    <row r="7310" spans="2:3">
      <c r="B7310" t="str">
        <v/>
      </c>
      <c r="C7310" t="str">
        <f t="shared" si="117"/>
        <v/>
      </c>
    </row>
    <row r="7311" spans="2:3">
      <c r="B7311" t="str">
        <v/>
      </c>
      <c r="C7311" t="str">
        <f t="shared" si="117"/>
        <v/>
      </c>
    </row>
    <row r="7312" spans="2:3">
      <c r="B7312" t="str">
        <v/>
      </c>
      <c r="C7312" t="str">
        <f t="shared" si="117"/>
        <v/>
      </c>
    </row>
    <row r="7313" spans="2:3">
      <c r="B7313" t="str">
        <v/>
      </c>
      <c r="C7313" t="str">
        <f t="shared" si="117"/>
        <v/>
      </c>
    </row>
    <row r="7314" spans="2:3">
      <c r="B7314" t="str">
        <v/>
      </c>
      <c r="C7314" t="str">
        <f t="shared" si="117"/>
        <v/>
      </c>
    </row>
    <row r="7315" spans="2:3">
      <c r="B7315" t="str">
        <v/>
      </c>
      <c r="C7315" t="str">
        <f t="shared" si="117"/>
        <v/>
      </c>
    </row>
    <row r="7316" spans="2:3">
      <c r="B7316" t="str">
        <v/>
      </c>
      <c r="C7316" t="str">
        <f t="shared" si="117"/>
        <v/>
      </c>
    </row>
    <row r="7317" spans="2:3">
      <c r="B7317" t="str">
        <v/>
      </c>
      <c r="C7317" t="str">
        <f t="shared" si="117"/>
        <v/>
      </c>
    </row>
    <row r="7318" spans="2:3">
      <c r="B7318" t="str">
        <v/>
      </c>
      <c r="C7318" t="str">
        <f t="shared" si="117"/>
        <v/>
      </c>
    </row>
    <row r="7319" spans="2:3">
      <c r="B7319" t="str">
        <v/>
      </c>
      <c r="C7319" t="str">
        <f t="shared" si="117"/>
        <v/>
      </c>
    </row>
    <row r="7320" spans="2:3">
      <c r="B7320" t="str">
        <v/>
      </c>
      <c r="C7320" t="str">
        <f t="shared" si="117"/>
        <v/>
      </c>
    </row>
    <row r="7321" spans="2:3">
      <c r="B7321" t="str">
        <v/>
      </c>
      <c r="C7321" t="str">
        <f t="shared" si="117"/>
        <v/>
      </c>
    </row>
    <row r="7322" spans="2:3">
      <c r="B7322" t="str">
        <v/>
      </c>
      <c r="C7322" t="str">
        <f t="shared" si="117"/>
        <v/>
      </c>
    </row>
    <row r="7323" spans="2:3">
      <c r="B7323" t="str">
        <v/>
      </c>
      <c r="C7323" t="str">
        <f t="shared" si="117"/>
        <v/>
      </c>
    </row>
    <row r="7324" spans="2:3">
      <c r="B7324" t="str">
        <v/>
      </c>
      <c r="C7324" t="str">
        <f t="shared" si="117"/>
        <v/>
      </c>
    </row>
    <row r="7325" spans="2:3">
      <c r="B7325" t="str">
        <v/>
      </c>
      <c r="C7325" t="str">
        <f t="shared" si="117"/>
        <v/>
      </c>
    </row>
    <row r="7326" spans="2:3">
      <c r="B7326" t="str">
        <v/>
      </c>
      <c r="C7326" t="str">
        <f t="shared" si="117"/>
        <v/>
      </c>
    </row>
    <row r="7327" spans="2:3">
      <c r="B7327" t="str">
        <v/>
      </c>
      <c r="C7327" t="str">
        <f t="shared" si="117"/>
        <v/>
      </c>
    </row>
    <row r="7328" spans="2:3">
      <c r="B7328" t="str">
        <v/>
      </c>
      <c r="C7328" t="str">
        <f t="shared" si="117"/>
        <v/>
      </c>
    </row>
    <row r="7329" spans="2:3">
      <c r="B7329" t="str">
        <v/>
      </c>
      <c r="C7329" t="str">
        <f t="shared" si="117"/>
        <v/>
      </c>
    </row>
    <row r="7330" spans="2:3">
      <c r="B7330" t="str">
        <v/>
      </c>
      <c r="C7330" t="str">
        <f t="shared" si="117"/>
        <v/>
      </c>
    </row>
    <row r="7331" spans="2:3">
      <c r="B7331" t="str">
        <v/>
      </c>
      <c r="C7331" t="str">
        <f t="shared" si="117"/>
        <v/>
      </c>
    </row>
    <row r="7332" spans="2:3">
      <c r="B7332" t="str">
        <v/>
      </c>
      <c r="C7332" t="str">
        <f t="shared" si="117"/>
        <v/>
      </c>
    </row>
    <row r="7333" spans="2:3">
      <c r="B7333" t="str">
        <v/>
      </c>
      <c r="C7333" t="str">
        <f t="shared" si="117"/>
        <v/>
      </c>
    </row>
    <row r="7334" spans="2:3">
      <c r="B7334" t="str">
        <v/>
      </c>
      <c r="C7334" t="str">
        <f t="shared" si="117"/>
        <v/>
      </c>
    </row>
    <row r="7335" spans="2:3">
      <c r="B7335" t="str">
        <v/>
      </c>
      <c r="C7335" t="str">
        <f t="shared" si="117"/>
        <v/>
      </c>
    </row>
    <row r="7336" spans="2:3">
      <c r="B7336" t="str">
        <v/>
      </c>
      <c r="C7336" t="str">
        <f t="shared" si="117"/>
        <v/>
      </c>
    </row>
    <row r="7337" spans="2:3">
      <c r="B7337" t="str">
        <v/>
      </c>
      <c r="C7337" t="str">
        <f t="shared" si="117"/>
        <v/>
      </c>
    </row>
    <row r="7338" spans="2:3">
      <c r="B7338" t="str">
        <v/>
      </c>
      <c r="C7338" t="str">
        <f t="shared" si="117"/>
        <v/>
      </c>
    </row>
    <row r="7339" spans="2:3">
      <c r="B7339" t="str">
        <v/>
      </c>
      <c r="C7339" t="str">
        <f t="shared" si="117"/>
        <v/>
      </c>
    </row>
    <row r="7340" spans="2:3">
      <c r="B7340" t="str">
        <v/>
      </c>
      <c r="C7340" t="str">
        <f t="shared" si="117"/>
        <v/>
      </c>
    </row>
    <row r="7341" spans="2:3">
      <c r="B7341" t="str">
        <v/>
      </c>
      <c r="C7341" t="str">
        <f t="shared" si="117"/>
        <v/>
      </c>
    </row>
    <row r="7342" spans="2:3">
      <c r="B7342" t="str">
        <v/>
      </c>
      <c r="C7342" t="str">
        <f t="shared" si="117"/>
        <v/>
      </c>
    </row>
    <row r="7343" spans="2:3">
      <c r="B7343" t="str">
        <v/>
      </c>
      <c r="C7343" t="str">
        <f t="shared" si="117"/>
        <v/>
      </c>
    </row>
    <row r="7344" spans="2:3">
      <c r="B7344" t="str">
        <v/>
      </c>
      <c r="C7344" t="str">
        <f t="shared" si="117"/>
        <v/>
      </c>
    </row>
    <row r="7345" spans="2:3">
      <c r="B7345" t="str">
        <v/>
      </c>
      <c r="C7345" t="str">
        <f t="shared" si="117"/>
        <v/>
      </c>
    </row>
    <row r="7346" spans="2:3">
      <c r="B7346" t="str">
        <v/>
      </c>
      <c r="C7346" t="str">
        <f t="shared" si="117"/>
        <v/>
      </c>
    </row>
    <row r="7347" spans="2:3">
      <c r="B7347" t="str">
        <v/>
      </c>
      <c r="C7347" t="str">
        <f t="shared" si="117"/>
        <v/>
      </c>
    </row>
    <row r="7348" spans="2:3">
      <c r="B7348" t="str">
        <v/>
      </c>
      <c r="C7348" t="str">
        <f t="shared" si="117"/>
        <v/>
      </c>
    </row>
    <row r="7349" spans="2:3">
      <c r="B7349" t="str">
        <v/>
      </c>
      <c r="C7349" t="str">
        <f t="shared" si="117"/>
        <v/>
      </c>
    </row>
    <row r="7350" spans="2:3">
      <c r="B7350" t="str">
        <v/>
      </c>
      <c r="C7350" t="str">
        <f t="shared" si="117"/>
        <v/>
      </c>
    </row>
    <row r="7351" spans="2:3">
      <c r="B7351" t="str">
        <v/>
      </c>
      <c r="C7351" t="str">
        <f t="shared" si="117"/>
        <v/>
      </c>
    </row>
    <row r="7352" spans="2:3">
      <c r="B7352" t="str">
        <v/>
      </c>
      <c r="C7352" t="str">
        <f t="shared" si="117"/>
        <v/>
      </c>
    </row>
    <row r="7353" spans="2:3">
      <c r="B7353" t="str">
        <v/>
      </c>
      <c r="C7353" t="str">
        <f t="shared" si="117"/>
        <v/>
      </c>
    </row>
    <row r="7354" spans="2:3">
      <c r="B7354" t="str">
        <v/>
      </c>
      <c r="C7354" t="str">
        <f t="shared" si="117"/>
        <v/>
      </c>
    </row>
    <row r="7355" spans="2:3">
      <c r="B7355" t="str">
        <v/>
      </c>
      <c r="C7355" t="str">
        <f t="shared" si="117"/>
        <v/>
      </c>
    </row>
    <row r="7356" spans="2:3">
      <c r="B7356" t="str">
        <v/>
      </c>
      <c r="C7356" t="str">
        <f t="shared" si="117"/>
        <v/>
      </c>
    </row>
    <row r="7357" spans="2:3">
      <c r="B7357" t="str">
        <v/>
      </c>
      <c r="C7357" t="str">
        <f t="shared" si="117"/>
        <v/>
      </c>
    </row>
    <row r="7358" spans="2:3">
      <c r="B7358" t="str">
        <v/>
      </c>
      <c r="C7358" t="str">
        <f t="shared" si="117"/>
        <v/>
      </c>
    </row>
    <row r="7359" spans="2:3">
      <c r="B7359" t="str">
        <v/>
      </c>
      <c r="C7359" t="str">
        <f t="shared" si="117"/>
        <v/>
      </c>
    </row>
    <row r="7360" spans="2:3">
      <c r="B7360" t="str">
        <v/>
      </c>
      <c r="C7360" t="str">
        <f t="shared" si="117"/>
        <v/>
      </c>
    </row>
    <row r="7361" spans="2:3">
      <c r="B7361" t="str">
        <v/>
      </c>
      <c r="C7361" t="str">
        <f t="shared" si="117"/>
        <v/>
      </c>
    </row>
    <row r="7362" spans="2:3">
      <c r="B7362" t="str">
        <v/>
      </c>
      <c r="C7362" t="str">
        <f t="shared" si="117"/>
        <v/>
      </c>
    </row>
    <row r="7363" spans="2:3">
      <c r="B7363" t="str">
        <v/>
      </c>
      <c r="C7363" t="str">
        <f t="shared" si="117"/>
        <v/>
      </c>
    </row>
    <row r="7364" spans="2:3">
      <c r="B7364" t="str">
        <v/>
      </c>
      <c r="C7364" t="str">
        <f t="shared" si="117"/>
        <v/>
      </c>
    </row>
    <row r="7365" spans="2:3">
      <c r="B7365" t="str">
        <v/>
      </c>
      <c r="C7365" t="str">
        <f t="shared" ref="C7365:C7428" si="118">IFERROR(B7365,"")</f>
        <v/>
      </c>
    </row>
    <row r="7366" spans="2:3">
      <c r="B7366" t="str">
        <v/>
      </c>
      <c r="C7366" t="str">
        <f t="shared" si="118"/>
        <v/>
      </c>
    </row>
    <row r="7367" spans="2:3">
      <c r="B7367" t="str">
        <v/>
      </c>
      <c r="C7367" t="str">
        <f t="shared" si="118"/>
        <v/>
      </c>
    </row>
    <row r="7368" spans="2:3">
      <c r="B7368" t="str">
        <v/>
      </c>
      <c r="C7368" t="str">
        <f t="shared" si="118"/>
        <v/>
      </c>
    </row>
    <row r="7369" spans="2:3">
      <c r="B7369" t="str">
        <v/>
      </c>
      <c r="C7369" t="str">
        <f t="shared" si="118"/>
        <v/>
      </c>
    </row>
    <row r="7370" spans="2:3">
      <c r="B7370" t="str">
        <v/>
      </c>
      <c r="C7370" t="str">
        <f t="shared" si="118"/>
        <v/>
      </c>
    </row>
    <row r="7371" spans="2:3">
      <c r="B7371" t="str">
        <v/>
      </c>
      <c r="C7371" t="str">
        <f t="shared" si="118"/>
        <v/>
      </c>
    </row>
    <row r="7372" spans="2:3">
      <c r="B7372" t="str">
        <v/>
      </c>
      <c r="C7372" t="str">
        <f t="shared" si="118"/>
        <v/>
      </c>
    </row>
    <row r="7373" spans="2:3">
      <c r="B7373" t="str">
        <v/>
      </c>
      <c r="C7373" t="str">
        <f t="shared" si="118"/>
        <v/>
      </c>
    </row>
    <row r="7374" spans="2:3">
      <c r="B7374" t="str">
        <v/>
      </c>
      <c r="C7374" t="str">
        <f t="shared" si="118"/>
        <v/>
      </c>
    </row>
    <row r="7375" spans="2:3">
      <c r="B7375" t="str">
        <v/>
      </c>
      <c r="C7375" t="str">
        <f t="shared" si="118"/>
        <v/>
      </c>
    </row>
    <row r="7376" spans="2:3">
      <c r="B7376" t="str">
        <v/>
      </c>
      <c r="C7376" t="str">
        <f t="shared" si="118"/>
        <v/>
      </c>
    </row>
    <row r="7377" spans="2:3">
      <c r="B7377" t="str">
        <v/>
      </c>
      <c r="C7377" t="str">
        <f t="shared" si="118"/>
        <v/>
      </c>
    </row>
    <row r="7378" spans="2:3">
      <c r="B7378" t="str">
        <v/>
      </c>
      <c r="C7378" t="str">
        <f t="shared" si="118"/>
        <v/>
      </c>
    </row>
    <row r="7379" spans="2:3">
      <c r="B7379" t="str">
        <v/>
      </c>
      <c r="C7379" t="str">
        <f t="shared" si="118"/>
        <v/>
      </c>
    </row>
    <row r="7380" spans="2:3">
      <c r="B7380" t="str">
        <v/>
      </c>
      <c r="C7380" t="str">
        <f t="shared" si="118"/>
        <v/>
      </c>
    </row>
    <row r="7381" spans="2:3">
      <c r="B7381" t="str">
        <v/>
      </c>
      <c r="C7381" t="str">
        <f t="shared" si="118"/>
        <v/>
      </c>
    </row>
    <row r="7382" spans="2:3">
      <c r="B7382" t="str">
        <v/>
      </c>
      <c r="C7382" t="str">
        <f t="shared" si="118"/>
        <v/>
      </c>
    </row>
    <row r="7383" spans="2:3">
      <c r="B7383" t="str">
        <v/>
      </c>
      <c r="C7383" t="str">
        <f t="shared" si="118"/>
        <v/>
      </c>
    </row>
    <row r="7384" spans="2:3">
      <c r="B7384" t="str">
        <v/>
      </c>
      <c r="C7384" t="str">
        <f t="shared" si="118"/>
        <v/>
      </c>
    </row>
    <row r="7385" spans="2:3">
      <c r="B7385" t="str">
        <v/>
      </c>
      <c r="C7385" t="str">
        <f t="shared" si="118"/>
        <v/>
      </c>
    </row>
    <row r="7386" spans="2:3">
      <c r="B7386" t="str">
        <v/>
      </c>
      <c r="C7386" t="str">
        <f t="shared" si="118"/>
        <v/>
      </c>
    </row>
    <row r="7387" spans="2:3">
      <c r="B7387" t="str">
        <v/>
      </c>
      <c r="C7387" t="str">
        <f t="shared" si="118"/>
        <v/>
      </c>
    </row>
    <row r="7388" spans="2:3">
      <c r="B7388" t="str">
        <v/>
      </c>
      <c r="C7388" t="str">
        <f t="shared" si="118"/>
        <v/>
      </c>
    </row>
    <row r="7389" spans="2:3">
      <c r="B7389" t="str">
        <v/>
      </c>
      <c r="C7389" t="str">
        <f t="shared" si="118"/>
        <v/>
      </c>
    </row>
    <row r="7390" spans="2:3">
      <c r="B7390" t="str">
        <v/>
      </c>
      <c r="C7390" t="str">
        <f t="shared" si="118"/>
        <v/>
      </c>
    </row>
    <row r="7391" spans="2:3">
      <c r="B7391" t="str">
        <v/>
      </c>
      <c r="C7391" t="str">
        <f t="shared" si="118"/>
        <v/>
      </c>
    </row>
    <row r="7392" spans="2:3">
      <c r="B7392" t="str">
        <v/>
      </c>
      <c r="C7392" t="str">
        <f t="shared" si="118"/>
        <v/>
      </c>
    </row>
    <row r="7393" spans="2:3">
      <c r="B7393" t="str">
        <v/>
      </c>
      <c r="C7393" t="str">
        <f t="shared" si="118"/>
        <v/>
      </c>
    </row>
    <row r="7394" spans="2:3">
      <c r="B7394" t="str">
        <v/>
      </c>
      <c r="C7394" t="str">
        <f t="shared" si="118"/>
        <v/>
      </c>
    </row>
    <row r="7395" spans="2:3">
      <c r="B7395" t="str">
        <v/>
      </c>
      <c r="C7395" t="str">
        <f t="shared" si="118"/>
        <v/>
      </c>
    </row>
    <row r="7396" spans="2:3">
      <c r="B7396" t="str">
        <v/>
      </c>
      <c r="C7396" t="str">
        <f t="shared" si="118"/>
        <v/>
      </c>
    </row>
    <row r="7397" spans="2:3">
      <c r="B7397" t="str">
        <v/>
      </c>
      <c r="C7397" t="str">
        <f t="shared" si="118"/>
        <v/>
      </c>
    </row>
    <row r="7398" spans="2:3">
      <c r="B7398" t="str">
        <v/>
      </c>
      <c r="C7398" t="str">
        <f t="shared" si="118"/>
        <v/>
      </c>
    </row>
    <row r="7399" spans="2:3">
      <c r="B7399" t="str">
        <v/>
      </c>
      <c r="C7399" t="str">
        <f t="shared" si="118"/>
        <v/>
      </c>
    </row>
    <row r="7400" spans="2:3">
      <c r="B7400" t="str">
        <v/>
      </c>
      <c r="C7400" t="str">
        <f t="shared" si="118"/>
        <v/>
      </c>
    </row>
    <row r="7401" spans="2:3">
      <c r="B7401" t="str">
        <v/>
      </c>
      <c r="C7401" t="str">
        <f t="shared" si="118"/>
        <v/>
      </c>
    </row>
    <row r="7402" spans="2:3">
      <c r="B7402" t="str">
        <v/>
      </c>
      <c r="C7402" t="str">
        <f t="shared" si="118"/>
        <v/>
      </c>
    </row>
    <row r="7403" spans="2:3">
      <c r="B7403" t="str">
        <v/>
      </c>
      <c r="C7403" t="str">
        <f t="shared" si="118"/>
        <v/>
      </c>
    </row>
    <row r="7404" spans="2:3">
      <c r="B7404" t="str">
        <v/>
      </c>
      <c r="C7404" t="str">
        <f t="shared" si="118"/>
        <v/>
      </c>
    </row>
    <row r="7405" spans="2:3">
      <c r="B7405" t="str">
        <v/>
      </c>
      <c r="C7405" t="str">
        <f t="shared" si="118"/>
        <v/>
      </c>
    </row>
    <row r="7406" spans="2:3">
      <c r="B7406" t="str">
        <v/>
      </c>
      <c r="C7406" t="str">
        <f t="shared" si="118"/>
        <v/>
      </c>
    </row>
    <row r="7407" spans="2:3">
      <c r="B7407" t="str">
        <v/>
      </c>
      <c r="C7407" t="str">
        <f t="shared" si="118"/>
        <v/>
      </c>
    </row>
    <row r="7408" spans="2:3">
      <c r="B7408" t="str">
        <v/>
      </c>
      <c r="C7408" t="str">
        <f t="shared" si="118"/>
        <v/>
      </c>
    </row>
    <row r="7409" spans="2:3">
      <c r="B7409" t="str">
        <v/>
      </c>
      <c r="C7409" t="str">
        <f t="shared" si="118"/>
        <v/>
      </c>
    </row>
    <row r="7410" spans="2:3">
      <c r="B7410" t="str">
        <v/>
      </c>
      <c r="C7410" t="str">
        <f t="shared" si="118"/>
        <v/>
      </c>
    </row>
    <row r="7411" spans="2:3">
      <c r="B7411" t="str">
        <v/>
      </c>
      <c r="C7411" t="str">
        <f t="shared" si="118"/>
        <v/>
      </c>
    </row>
    <row r="7412" spans="2:3">
      <c r="B7412" t="str">
        <v/>
      </c>
      <c r="C7412" t="str">
        <f t="shared" si="118"/>
        <v/>
      </c>
    </row>
    <row r="7413" spans="2:3">
      <c r="B7413" t="str">
        <v/>
      </c>
      <c r="C7413" t="str">
        <f t="shared" si="118"/>
        <v/>
      </c>
    </row>
    <row r="7414" spans="2:3">
      <c r="B7414" t="str">
        <v/>
      </c>
      <c r="C7414" t="str">
        <f t="shared" si="118"/>
        <v/>
      </c>
    </row>
    <row r="7415" spans="2:3">
      <c r="B7415" t="str">
        <v/>
      </c>
      <c r="C7415" t="str">
        <f t="shared" si="118"/>
        <v/>
      </c>
    </row>
    <row r="7416" spans="2:3">
      <c r="B7416" t="str">
        <v/>
      </c>
      <c r="C7416" t="str">
        <f t="shared" si="118"/>
        <v/>
      </c>
    </row>
    <row r="7417" spans="2:3">
      <c r="B7417" t="str">
        <v/>
      </c>
      <c r="C7417" t="str">
        <f t="shared" si="118"/>
        <v/>
      </c>
    </row>
    <row r="7418" spans="2:3">
      <c r="B7418" t="str">
        <v/>
      </c>
      <c r="C7418" t="str">
        <f t="shared" si="118"/>
        <v/>
      </c>
    </row>
    <row r="7419" spans="2:3">
      <c r="B7419" t="str">
        <v/>
      </c>
      <c r="C7419" t="str">
        <f t="shared" si="118"/>
        <v/>
      </c>
    </row>
    <row r="7420" spans="2:3">
      <c r="B7420" t="str">
        <v/>
      </c>
      <c r="C7420" t="str">
        <f t="shared" si="118"/>
        <v/>
      </c>
    </row>
    <row r="7421" spans="2:3">
      <c r="B7421" t="str">
        <v/>
      </c>
      <c r="C7421" t="str">
        <f t="shared" si="118"/>
        <v/>
      </c>
    </row>
    <row r="7422" spans="2:3">
      <c r="B7422" t="str">
        <v/>
      </c>
      <c r="C7422" t="str">
        <f t="shared" si="118"/>
        <v/>
      </c>
    </row>
    <row r="7423" spans="2:3">
      <c r="B7423" t="str">
        <v/>
      </c>
      <c r="C7423" t="str">
        <f t="shared" si="118"/>
        <v/>
      </c>
    </row>
    <row r="7424" spans="2:3">
      <c r="B7424" t="str">
        <v/>
      </c>
      <c r="C7424" t="str">
        <f t="shared" si="118"/>
        <v/>
      </c>
    </row>
    <row r="7425" spans="2:3">
      <c r="B7425" t="str">
        <v/>
      </c>
      <c r="C7425" t="str">
        <f t="shared" si="118"/>
        <v/>
      </c>
    </row>
    <row r="7426" spans="2:3">
      <c r="B7426" t="str">
        <v/>
      </c>
      <c r="C7426" t="str">
        <f t="shared" si="118"/>
        <v/>
      </c>
    </row>
    <row r="7427" spans="2:3">
      <c r="B7427" t="str">
        <v/>
      </c>
      <c r="C7427" t="str">
        <f t="shared" si="118"/>
        <v/>
      </c>
    </row>
    <row r="7428" spans="2:3">
      <c r="B7428" t="str">
        <v/>
      </c>
      <c r="C7428" t="str">
        <f t="shared" si="118"/>
        <v/>
      </c>
    </row>
    <row r="7429" spans="2:3">
      <c r="B7429" t="str">
        <v/>
      </c>
      <c r="C7429" t="str">
        <f t="shared" ref="C7429:C7492" si="119">IFERROR(B7429,"")</f>
        <v/>
      </c>
    </row>
    <row r="7430" spans="2:3">
      <c r="B7430" t="str">
        <v/>
      </c>
      <c r="C7430" t="str">
        <f t="shared" si="119"/>
        <v/>
      </c>
    </row>
    <row r="7431" spans="2:3">
      <c r="B7431" t="str">
        <v/>
      </c>
      <c r="C7431" t="str">
        <f t="shared" si="119"/>
        <v/>
      </c>
    </row>
    <row r="7432" spans="2:3">
      <c r="B7432" t="str">
        <v/>
      </c>
      <c r="C7432" t="str">
        <f t="shared" si="119"/>
        <v/>
      </c>
    </row>
    <row r="7433" spans="2:3">
      <c r="B7433" t="str">
        <v/>
      </c>
      <c r="C7433" t="str">
        <f t="shared" si="119"/>
        <v/>
      </c>
    </row>
    <row r="7434" spans="2:3">
      <c r="B7434" t="str">
        <v/>
      </c>
      <c r="C7434" t="str">
        <f t="shared" si="119"/>
        <v/>
      </c>
    </row>
    <row r="7435" spans="2:3">
      <c r="B7435" t="str">
        <v/>
      </c>
      <c r="C7435" t="str">
        <f t="shared" si="119"/>
        <v/>
      </c>
    </row>
    <row r="7436" spans="2:3">
      <c r="B7436" t="str">
        <v/>
      </c>
      <c r="C7436" t="str">
        <f t="shared" si="119"/>
        <v/>
      </c>
    </row>
    <row r="7437" spans="2:3">
      <c r="B7437" t="str">
        <v/>
      </c>
      <c r="C7437" t="str">
        <f t="shared" si="119"/>
        <v/>
      </c>
    </row>
    <row r="7438" spans="2:3">
      <c r="B7438" t="str">
        <v/>
      </c>
      <c r="C7438" t="str">
        <f t="shared" si="119"/>
        <v/>
      </c>
    </row>
    <row r="7439" spans="2:3">
      <c r="B7439" t="str">
        <v/>
      </c>
      <c r="C7439" t="str">
        <f t="shared" si="119"/>
        <v/>
      </c>
    </row>
    <row r="7440" spans="2:3">
      <c r="B7440" t="str">
        <v/>
      </c>
      <c r="C7440" t="str">
        <f t="shared" si="119"/>
        <v/>
      </c>
    </row>
    <row r="7441" spans="2:3">
      <c r="B7441" t="str">
        <v/>
      </c>
      <c r="C7441" t="str">
        <f t="shared" si="119"/>
        <v/>
      </c>
    </row>
    <row r="7442" spans="2:3">
      <c r="B7442" t="str">
        <v/>
      </c>
      <c r="C7442" t="str">
        <f t="shared" si="119"/>
        <v/>
      </c>
    </row>
    <row r="7443" spans="2:3">
      <c r="B7443" t="str">
        <v/>
      </c>
      <c r="C7443" t="str">
        <f t="shared" si="119"/>
        <v/>
      </c>
    </row>
    <row r="7444" spans="2:3">
      <c r="B7444" t="str">
        <v/>
      </c>
      <c r="C7444" t="str">
        <f t="shared" si="119"/>
        <v/>
      </c>
    </row>
    <row r="7445" spans="2:3">
      <c r="B7445" t="str">
        <v/>
      </c>
      <c r="C7445" t="str">
        <f t="shared" si="119"/>
        <v/>
      </c>
    </row>
    <row r="7446" spans="2:3">
      <c r="B7446" t="str">
        <v/>
      </c>
      <c r="C7446" t="str">
        <f t="shared" si="119"/>
        <v/>
      </c>
    </row>
    <row r="7447" spans="2:3">
      <c r="B7447" t="str">
        <v/>
      </c>
      <c r="C7447" t="str">
        <f t="shared" si="119"/>
        <v/>
      </c>
    </row>
    <row r="7448" spans="2:3">
      <c r="B7448" t="str">
        <v/>
      </c>
      <c r="C7448" t="str">
        <f t="shared" si="119"/>
        <v/>
      </c>
    </row>
    <row r="7449" spans="2:3">
      <c r="B7449" t="str">
        <v/>
      </c>
      <c r="C7449" t="str">
        <f t="shared" si="119"/>
        <v/>
      </c>
    </row>
    <row r="7450" spans="2:3">
      <c r="B7450" t="str">
        <v/>
      </c>
      <c r="C7450" t="str">
        <f t="shared" si="119"/>
        <v/>
      </c>
    </row>
    <row r="7451" spans="2:3">
      <c r="B7451" t="str">
        <v/>
      </c>
      <c r="C7451" t="str">
        <f t="shared" si="119"/>
        <v/>
      </c>
    </row>
    <row r="7452" spans="2:3">
      <c r="B7452" t="str">
        <v/>
      </c>
      <c r="C7452" t="str">
        <f t="shared" si="119"/>
        <v/>
      </c>
    </row>
    <row r="7453" spans="2:3">
      <c r="B7453" t="str">
        <v/>
      </c>
      <c r="C7453" t="str">
        <f t="shared" si="119"/>
        <v/>
      </c>
    </row>
    <row r="7454" spans="2:3">
      <c r="B7454" t="str">
        <v/>
      </c>
      <c r="C7454" t="str">
        <f t="shared" si="119"/>
        <v/>
      </c>
    </row>
    <row r="7455" spans="2:3">
      <c r="B7455" t="str">
        <v/>
      </c>
      <c r="C7455" t="str">
        <f t="shared" si="119"/>
        <v/>
      </c>
    </row>
    <row r="7456" spans="2:3">
      <c r="B7456" t="str">
        <v/>
      </c>
      <c r="C7456" t="str">
        <f t="shared" si="119"/>
        <v/>
      </c>
    </row>
    <row r="7457" spans="2:3">
      <c r="B7457" t="str">
        <v/>
      </c>
      <c r="C7457" t="str">
        <f t="shared" si="119"/>
        <v/>
      </c>
    </row>
    <row r="7458" spans="2:3">
      <c r="B7458" t="str">
        <v/>
      </c>
      <c r="C7458" t="str">
        <f t="shared" si="119"/>
        <v/>
      </c>
    </row>
    <row r="7459" spans="2:3">
      <c r="B7459" t="str">
        <v/>
      </c>
      <c r="C7459" t="str">
        <f t="shared" si="119"/>
        <v/>
      </c>
    </row>
    <row r="7460" spans="2:3">
      <c r="B7460" t="str">
        <v/>
      </c>
      <c r="C7460" t="str">
        <f t="shared" si="119"/>
        <v/>
      </c>
    </row>
    <row r="7461" spans="2:3">
      <c r="B7461" t="str">
        <v/>
      </c>
      <c r="C7461" t="str">
        <f t="shared" si="119"/>
        <v/>
      </c>
    </row>
    <row r="7462" spans="2:3">
      <c r="B7462" t="str">
        <v/>
      </c>
      <c r="C7462" t="str">
        <f t="shared" si="119"/>
        <v/>
      </c>
    </row>
    <row r="7463" spans="2:3">
      <c r="B7463" t="str">
        <v/>
      </c>
      <c r="C7463" t="str">
        <f t="shared" si="119"/>
        <v/>
      </c>
    </row>
    <row r="7464" spans="2:3">
      <c r="B7464" t="str">
        <v/>
      </c>
      <c r="C7464" t="str">
        <f t="shared" si="119"/>
        <v/>
      </c>
    </row>
    <row r="7465" spans="2:3">
      <c r="B7465" t="str">
        <v/>
      </c>
      <c r="C7465" t="str">
        <f t="shared" si="119"/>
        <v/>
      </c>
    </row>
    <row r="7466" spans="2:3">
      <c r="B7466" t="str">
        <v/>
      </c>
      <c r="C7466" t="str">
        <f t="shared" si="119"/>
        <v/>
      </c>
    </row>
    <row r="7467" spans="2:3">
      <c r="B7467" t="str">
        <v/>
      </c>
      <c r="C7467" t="str">
        <f t="shared" si="119"/>
        <v/>
      </c>
    </row>
    <row r="7468" spans="2:3">
      <c r="B7468" t="str">
        <v/>
      </c>
      <c r="C7468" t="str">
        <f t="shared" si="119"/>
        <v/>
      </c>
    </row>
    <row r="7469" spans="2:3">
      <c r="B7469" t="str">
        <v/>
      </c>
      <c r="C7469" t="str">
        <f t="shared" si="119"/>
        <v/>
      </c>
    </row>
    <row r="7470" spans="2:3">
      <c r="B7470" t="str">
        <v/>
      </c>
      <c r="C7470" t="str">
        <f t="shared" si="119"/>
        <v/>
      </c>
    </row>
    <row r="7471" spans="2:3">
      <c r="B7471" t="str">
        <v/>
      </c>
      <c r="C7471" t="str">
        <f t="shared" si="119"/>
        <v/>
      </c>
    </row>
    <row r="7472" spans="2:3">
      <c r="B7472" t="str">
        <v/>
      </c>
      <c r="C7472" t="str">
        <f t="shared" si="119"/>
        <v/>
      </c>
    </row>
    <row r="7473" spans="2:3">
      <c r="B7473" t="str">
        <v/>
      </c>
      <c r="C7473" t="str">
        <f t="shared" si="119"/>
        <v/>
      </c>
    </row>
    <row r="7474" spans="2:3">
      <c r="B7474" t="str">
        <v/>
      </c>
      <c r="C7474" t="str">
        <f t="shared" si="119"/>
        <v/>
      </c>
    </row>
    <row r="7475" spans="2:3">
      <c r="B7475" t="str">
        <v/>
      </c>
      <c r="C7475" t="str">
        <f t="shared" si="119"/>
        <v/>
      </c>
    </row>
    <row r="7476" spans="2:3">
      <c r="B7476" t="str">
        <v/>
      </c>
      <c r="C7476" t="str">
        <f t="shared" si="119"/>
        <v/>
      </c>
    </row>
    <row r="7477" spans="2:3">
      <c r="B7477" t="str">
        <v/>
      </c>
      <c r="C7477" t="str">
        <f t="shared" si="119"/>
        <v/>
      </c>
    </row>
    <row r="7478" spans="2:3">
      <c r="B7478" t="str">
        <v/>
      </c>
      <c r="C7478" t="str">
        <f t="shared" si="119"/>
        <v/>
      </c>
    </row>
    <row r="7479" spans="2:3">
      <c r="B7479" t="str">
        <v/>
      </c>
      <c r="C7479" t="str">
        <f t="shared" si="119"/>
        <v/>
      </c>
    </row>
    <row r="7480" spans="2:3">
      <c r="B7480" t="str">
        <v/>
      </c>
      <c r="C7480" t="str">
        <f t="shared" si="119"/>
        <v/>
      </c>
    </row>
    <row r="7481" spans="2:3">
      <c r="B7481" t="str">
        <v/>
      </c>
      <c r="C7481" t="str">
        <f t="shared" si="119"/>
        <v/>
      </c>
    </row>
    <row r="7482" spans="2:3">
      <c r="B7482" t="str">
        <v/>
      </c>
      <c r="C7482" t="str">
        <f t="shared" si="119"/>
        <v/>
      </c>
    </row>
    <row r="7483" spans="2:3">
      <c r="B7483" t="str">
        <v/>
      </c>
      <c r="C7483" t="str">
        <f t="shared" si="119"/>
        <v/>
      </c>
    </row>
    <row r="7484" spans="2:3">
      <c r="B7484" t="str">
        <v/>
      </c>
      <c r="C7484" t="str">
        <f t="shared" si="119"/>
        <v/>
      </c>
    </row>
    <row r="7485" spans="2:3">
      <c r="B7485" t="str">
        <v/>
      </c>
      <c r="C7485" t="str">
        <f t="shared" si="119"/>
        <v/>
      </c>
    </row>
    <row r="7486" spans="2:3">
      <c r="B7486" t="str">
        <v/>
      </c>
      <c r="C7486" t="str">
        <f t="shared" si="119"/>
        <v/>
      </c>
    </row>
    <row r="7487" spans="2:3">
      <c r="B7487" t="str">
        <v/>
      </c>
      <c r="C7487" t="str">
        <f t="shared" si="119"/>
        <v/>
      </c>
    </row>
    <row r="7488" spans="2:3">
      <c r="B7488" t="str">
        <v/>
      </c>
      <c r="C7488" t="str">
        <f t="shared" si="119"/>
        <v/>
      </c>
    </row>
    <row r="7489" spans="2:3">
      <c r="B7489" t="str">
        <v/>
      </c>
      <c r="C7489" t="str">
        <f t="shared" si="119"/>
        <v/>
      </c>
    </row>
    <row r="7490" spans="2:3">
      <c r="B7490" t="str">
        <v/>
      </c>
      <c r="C7490" t="str">
        <f t="shared" si="119"/>
        <v/>
      </c>
    </row>
    <row r="7491" spans="2:3">
      <c r="B7491" t="str">
        <v/>
      </c>
      <c r="C7491" t="str">
        <f t="shared" si="119"/>
        <v/>
      </c>
    </row>
    <row r="7492" spans="2:3">
      <c r="B7492" t="str">
        <v/>
      </c>
      <c r="C7492" t="str">
        <f t="shared" si="119"/>
        <v/>
      </c>
    </row>
    <row r="7493" spans="2:3">
      <c r="B7493" t="str">
        <v/>
      </c>
      <c r="C7493" t="str">
        <f t="shared" ref="C7493:C7556" si="120">IFERROR(B7493,"")</f>
        <v/>
      </c>
    </row>
    <row r="7494" spans="2:3">
      <c r="B7494" t="str">
        <v/>
      </c>
      <c r="C7494" t="str">
        <f t="shared" si="120"/>
        <v/>
      </c>
    </row>
    <row r="7495" spans="2:3">
      <c r="B7495" t="str">
        <v/>
      </c>
      <c r="C7495" t="str">
        <f t="shared" si="120"/>
        <v/>
      </c>
    </row>
    <row r="7496" spans="2:3">
      <c r="B7496" t="str">
        <v/>
      </c>
      <c r="C7496" t="str">
        <f t="shared" si="120"/>
        <v/>
      </c>
    </row>
    <row r="7497" spans="2:3">
      <c r="B7497" t="str">
        <v/>
      </c>
      <c r="C7497" t="str">
        <f t="shared" si="120"/>
        <v/>
      </c>
    </row>
    <row r="7498" spans="2:3">
      <c r="B7498" t="str">
        <v/>
      </c>
      <c r="C7498" t="str">
        <f t="shared" si="120"/>
        <v/>
      </c>
    </row>
    <row r="7499" spans="2:3">
      <c r="B7499" t="str">
        <v/>
      </c>
      <c r="C7499" t="str">
        <f t="shared" si="120"/>
        <v/>
      </c>
    </row>
    <row r="7500" spans="2:3">
      <c r="B7500" t="str">
        <v/>
      </c>
      <c r="C7500" t="str">
        <f t="shared" si="120"/>
        <v/>
      </c>
    </row>
    <row r="7501" spans="2:3">
      <c r="B7501" t="str">
        <v/>
      </c>
      <c r="C7501" t="str">
        <f t="shared" si="120"/>
        <v/>
      </c>
    </row>
    <row r="7502" spans="2:3">
      <c r="B7502" t="str">
        <v/>
      </c>
      <c r="C7502" t="str">
        <f t="shared" si="120"/>
        <v/>
      </c>
    </row>
    <row r="7503" spans="2:3">
      <c r="B7503" t="str">
        <v/>
      </c>
      <c r="C7503" t="str">
        <f t="shared" si="120"/>
        <v/>
      </c>
    </row>
    <row r="7504" spans="2:3">
      <c r="B7504" t="str">
        <v/>
      </c>
      <c r="C7504" t="str">
        <f t="shared" si="120"/>
        <v/>
      </c>
    </row>
    <row r="7505" spans="2:3">
      <c r="B7505" t="str">
        <v/>
      </c>
      <c r="C7505" t="str">
        <f t="shared" si="120"/>
        <v/>
      </c>
    </row>
    <row r="7506" spans="2:3">
      <c r="B7506" t="str">
        <v/>
      </c>
      <c r="C7506" t="str">
        <f t="shared" si="120"/>
        <v/>
      </c>
    </row>
    <row r="7507" spans="2:3">
      <c r="B7507" t="str">
        <v/>
      </c>
      <c r="C7507" t="str">
        <f t="shared" si="120"/>
        <v/>
      </c>
    </row>
    <row r="7508" spans="2:3">
      <c r="B7508" t="str">
        <v/>
      </c>
      <c r="C7508" t="str">
        <f t="shared" si="120"/>
        <v/>
      </c>
    </row>
    <row r="7509" spans="2:3">
      <c r="B7509" t="str">
        <v/>
      </c>
      <c r="C7509" t="str">
        <f t="shared" si="120"/>
        <v/>
      </c>
    </row>
    <row r="7510" spans="2:3">
      <c r="B7510" t="str">
        <v/>
      </c>
      <c r="C7510" t="str">
        <f t="shared" si="120"/>
        <v/>
      </c>
    </row>
    <row r="7511" spans="2:3">
      <c r="B7511" t="str">
        <v/>
      </c>
      <c r="C7511" t="str">
        <f t="shared" si="120"/>
        <v/>
      </c>
    </row>
    <row r="7512" spans="2:3">
      <c r="B7512" t="str">
        <v/>
      </c>
      <c r="C7512" t="str">
        <f t="shared" si="120"/>
        <v/>
      </c>
    </row>
    <row r="7513" spans="2:3">
      <c r="B7513" t="str">
        <v/>
      </c>
      <c r="C7513" t="str">
        <f t="shared" si="120"/>
        <v/>
      </c>
    </row>
    <row r="7514" spans="2:3">
      <c r="B7514" t="str">
        <v/>
      </c>
      <c r="C7514" t="str">
        <f t="shared" si="120"/>
        <v/>
      </c>
    </row>
    <row r="7515" spans="2:3">
      <c r="B7515" t="str">
        <v/>
      </c>
      <c r="C7515" t="str">
        <f t="shared" si="120"/>
        <v/>
      </c>
    </row>
    <row r="7516" spans="2:3">
      <c r="B7516" t="str">
        <v/>
      </c>
      <c r="C7516" t="str">
        <f t="shared" si="120"/>
        <v/>
      </c>
    </row>
    <row r="7517" spans="2:3">
      <c r="B7517" t="str">
        <v/>
      </c>
      <c r="C7517" t="str">
        <f t="shared" si="120"/>
        <v/>
      </c>
    </row>
    <row r="7518" spans="2:3">
      <c r="B7518" t="str">
        <v/>
      </c>
      <c r="C7518" t="str">
        <f t="shared" si="120"/>
        <v/>
      </c>
    </row>
    <row r="7519" spans="2:3">
      <c r="B7519" t="str">
        <v/>
      </c>
      <c r="C7519" t="str">
        <f t="shared" si="120"/>
        <v/>
      </c>
    </row>
    <row r="7520" spans="2:3">
      <c r="B7520" t="str">
        <v/>
      </c>
      <c r="C7520" t="str">
        <f t="shared" si="120"/>
        <v/>
      </c>
    </row>
    <row r="7521" spans="2:3">
      <c r="B7521" t="str">
        <v/>
      </c>
      <c r="C7521" t="str">
        <f t="shared" si="120"/>
        <v/>
      </c>
    </row>
    <row r="7522" spans="2:3">
      <c r="B7522" t="str">
        <v/>
      </c>
      <c r="C7522" t="str">
        <f t="shared" si="120"/>
        <v/>
      </c>
    </row>
    <row r="7523" spans="2:3">
      <c r="B7523" t="str">
        <v/>
      </c>
      <c r="C7523" t="str">
        <f t="shared" si="120"/>
        <v/>
      </c>
    </row>
    <row r="7524" spans="2:3">
      <c r="B7524" t="str">
        <v/>
      </c>
      <c r="C7524" t="str">
        <f t="shared" si="120"/>
        <v/>
      </c>
    </row>
    <row r="7525" spans="2:3">
      <c r="B7525" t="str">
        <v/>
      </c>
      <c r="C7525" t="str">
        <f t="shared" si="120"/>
        <v/>
      </c>
    </row>
    <row r="7526" spans="2:3">
      <c r="B7526" t="str">
        <v/>
      </c>
      <c r="C7526" t="str">
        <f t="shared" si="120"/>
        <v/>
      </c>
    </row>
    <row r="7527" spans="2:3">
      <c r="B7527" t="str">
        <v/>
      </c>
      <c r="C7527" t="str">
        <f t="shared" si="120"/>
        <v/>
      </c>
    </row>
    <row r="7528" spans="2:3">
      <c r="B7528" t="str">
        <v/>
      </c>
      <c r="C7528" t="str">
        <f t="shared" si="120"/>
        <v/>
      </c>
    </row>
    <row r="7529" spans="2:3">
      <c r="B7529" t="str">
        <v/>
      </c>
      <c r="C7529" t="str">
        <f t="shared" si="120"/>
        <v/>
      </c>
    </row>
    <row r="7530" spans="2:3">
      <c r="B7530" t="str">
        <v/>
      </c>
      <c r="C7530" t="str">
        <f t="shared" si="120"/>
        <v/>
      </c>
    </row>
    <row r="7531" spans="2:3">
      <c r="B7531" t="str">
        <v/>
      </c>
      <c r="C7531" t="str">
        <f t="shared" si="120"/>
        <v/>
      </c>
    </row>
    <row r="7532" spans="2:3">
      <c r="B7532" t="str">
        <v/>
      </c>
      <c r="C7532" t="str">
        <f t="shared" si="120"/>
        <v/>
      </c>
    </row>
    <row r="7533" spans="2:3">
      <c r="B7533" t="str">
        <v/>
      </c>
      <c r="C7533" t="str">
        <f t="shared" si="120"/>
        <v/>
      </c>
    </row>
    <row r="7534" spans="2:3">
      <c r="B7534" t="str">
        <v/>
      </c>
      <c r="C7534" t="str">
        <f t="shared" si="120"/>
        <v/>
      </c>
    </row>
    <row r="7535" spans="2:3">
      <c r="B7535" t="str">
        <v/>
      </c>
      <c r="C7535" t="str">
        <f t="shared" si="120"/>
        <v/>
      </c>
    </row>
    <row r="7536" spans="2:3">
      <c r="B7536" t="str">
        <v/>
      </c>
      <c r="C7536" t="str">
        <f t="shared" si="120"/>
        <v/>
      </c>
    </row>
    <row r="7537" spans="2:3">
      <c r="B7537" t="str">
        <v/>
      </c>
      <c r="C7537" t="str">
        <f t="shared" si="120"/>
        <v/>
      </c>
    </row>
    <row r="7538" spans="2:3">
      <c r="B7538" t="str">
        <v/>
      </c>
      <c r="C7538" t="str">
        <f t="shared" si="120"/>
        <v/>
      </c>
    </row>
    <row r="7539" spans="2:3">
      <c r="B7539" t="str">
        <v/>
      </c>
      <c r="C7539" t="str">
        <f t="shared" si="120"/>
        <v/>
      </c>
    </row>
    <row r="7540" spans="2:3">
      <c r="B7540" t="str">
        <v/>
      </c>
      <c r="C7540" t="str">
        <f t="shared" si="120"/>
        <v/>
      </c>
    </row>
    <row r="7541" spans="2:3">
      <c r="B7541" t="str">
        <v/>
      </c>
      <c r="C7541" t="str">
        <f t="shared" si="120"/>
        <v/>
      </c>
    </row>
    <row r="7542" spans="2:3">
      <c r="B7542" t="str">
        <v/>
      </c>
      <c r="C7542" t="str">
        <f t="shared" si="120"/>
        <v/>
      </c>
    </row>
    <row r="7543" spans="2:3">
      <c r="B7543" t="str">
        <v/>
      </c>
      <c r="C7543" t="str">
        <f t="shared" si="120"/>
        <v/>
      </c>
    </row>
    <row r="7544" spans="2:3">
      <c r="B7544" t="str">
        <v/>
      </c>
      <c r="C7544" t="str">
        <f t="shared" si="120"/>
        <v/>
      </c>
    </row>
    <row r="7545" spans="2:3">
      <c r="B7545" t="str">
        <v/>
      </c>
      <c r="C7545" t="str">
        <f t="shared" si="120"/>
        <v/>
      </c>
    </row>
    <row r="7546" spans="2:3">
      <c r="B7546" t="str">
        <v/>
      </c>
      <c r="C7546" t="str">
        <f t="shared" si="120"/>
        <v/>
      </c>
    </row>
    <row r="7547" spans="2:3">
      <c r="B7547" t="str">
        <v/>
      </c>
      <c r="C7547" t="str">
        <f t="shared" si="120"/>
        <v/>
      </c>
    </row>
    <row r="7548" spans="2:3">
      <c r="B7548" t="str">
        <v/>
      </c>
      <c r="C7548" t="str">
        <f t="shared" si="120"/>
        <v/>
      </c>
    </row>
    <row r="7549" spans="2:3">
      <c r="B7549" t="str">
        <v/>
      </c>
      <c r="C7549" t="str">
        <f t="shared" si="120"/>
        <v/>
      </c>
    </row>
    <row r="7550" spans="2:3">
      <c r="B7550" t="str">
        <v/>
      </c>
      <c r="C7550" t="str">
        <f t="shared" si="120"/>
        <v/>
      </c>
    </row>
    <row r="7551" spans="2:3">
      <c r="B7551" t="str">
        <v/>
      </c>
      <c r="C7551" t="str">
        <f t="shared" si="120"/>
        <v/>
      </c>
    </row>
    <row r="7552" spans="2:3">
      <c r="B7552" t="str">
        <v/>
      </c>
      <c r="C7552" t="str">
        <f t="shared" si="120"/>
        <v/>
      </c>
    </row>
    <row r="7553" spans="2:3">
      <c r="B7553" t="str">
        <v/>
      </c>
      <c r="C7553" t="str">
        <f t="shared" si="120"/>
        <v/>
      </c>
    </row>
    <row r="7554" spans="2:3">
      <c r="B7554" t="str">
        <v/>
      </c>
      <c r="C7554" t="str">
        <f t="shared" si="120"/>
        <v/>
      </c>
    </row>
    <row r="7555" spans="2:3">
      <c r="B7555" t="str">
        <v/>
      </c>
      <c r="C7555" t="str">
        <f t="shared" si="120"/>
        <v/>
      </c>
    </row>
    <row r="7556" spans="2:3">
      <c r="B7556" t="str">
        <v/>
      </c>
      <c r="C7556" t="str">
        <f t="shared" si="120"/>
        <v/>
      </c>
    </row>
    <row r="7557" spans="2:3">
      <c r="B7557" t="str">
        <v/>
      </c>
      <c r="C7557" t="str">
        <f t="shared" ref="C7557:C7620" si="121">IFERROR(B7557,"")</f>
        <v/>
      </c>
    </row>
    <row r="7558" spans="2:3">
      <c r="B7558" t="str">
        <v/>
      </c>
      <c r="C7558" t="str">
        <f t="shared" si="121"/>
        <v/>
      </c>
    </row>
    <row r="7559" spans="2:3">
      <c r="B7559" t="str">
        <v/>
      </c>
      <c r="C7559" t="str">
        <f t="shared" si="121"/>
        <v/>
      </c>
    </row>
    <row r="7560" spans="2:3">
      <c r="B7560" t="str">
        <v/>
      </c>
      <c r="C7560" t="str">
        <f t="shared" si="121"/>
        <v/>
      </c>
    </row>
    <row r="7561" spans="2:3">
      <c r="B7561" t="str">
        <v/>
      </c>
      <c r="C7561" t="str">
        <f t="shared" si="121"/>
        <v/>
      </c>
    </row>
    <row r="7562" spans="2:3">
      <c r="B7562" t="str">
        <v/>
      </c>
      <c r="C7562" t="str">
        <f t="shared" si="121"/>
        <v/>
      </c>
    </row>
    <row r="7563" spans="2:3">
      <c r="B7563" t="str">
        <v/>
      </c>
      <c r="C7563" t="str">
        <f t="shared" si="121"/>
        <v/>
      </c>
    </row>
    <row r="7564" spans="2:3">
      <c r="B7564" t="str">
        <v/>
      </c>
      <c r="C7564" t="str">
        <f t="shared" si="121"/>
        <v/>
      </c>
    </row>
    <row r="7565" spans="2:3">
      <c r="B7565" t="str">
        <v/>
      </c>
      <c r="C7565" t="str">
        <f t="shared" si="121"/>
        <v/>
      </c>
    </row>
    <row r="7566" spans="2:3">
      <c r="B7566" t="str">
        <v/>
      </c>
      <c r="C7566" t="str">
        <f t="shared" si="121"/>
        <v/>
      </c>
    </row>
    <row r="7567" spans="2:3">
      <c r="B7567" t="str">
        <v/>
      </c>
      <c r="C7567" t="str">
        <f t="shared" si="121"/>
        <v/>
      </c>
    </row>
    <row r="7568" spans="2:3">
      <c r="B7568" t="str">
        <v/>
      </c>
      <c r="C7568" t="str">
        <f t="shared" si="121"/>
        <v/>
      </c>
    </row>
    <row r="7569" spans="2:3">
      <c r="B7569" t="str">
        <v/>
      </c>
      <c r="C7569" t="str">
        <f t="shared" si="121"/>
        <v/>
      </c>
    </row>
    <row r="7570" spans="2:3">
      <c r="B7570" t="str">
        <v/>
      </c>
      <c r="C7570" t="str">
        <f t="shared" si="121"/>
        <v/>
      </c>
    </row>
    <row r="7571" spans="2:3">
      <c r="B7571" t="str">
        <v/>
      </c>
      <c r="C7571" t="str">
        <f t="shared" si="121"/>
        <v/>
      </c>
    </row>
    <row r="7572" spans="2:3">
      <c r="B7572" t="str">
        <v/>
      </c>
      <c r="C7572" t="str">
        <f t="shared" si="121"/>
        <v/>
      </c>
    </row>
    <row r="7573" spans="2:3">
      <c r="B7573" t="str">
        <v/>
      </c>
      <c r="C7573" t="str">
        <f t="shared" si="121"/>
        <v/>
      </c>
    </row>
    <row r="7574" spans="2:3">
      <c r="B7574" t="str">
        <v/>
      </c>
      <c r="C7574" t="str">
        <f t="shared" si="121"/>
        <v/>
      </c>
    </row>
    <row r="7575" spans="2:3">
      <c r="B7575" t="str">
        <v/>
      </c>
      <c r="C7575" t="str">
        <f t="shared" si="121"/>
        <v/>
      </c>
    </row>
    <row r="7576" spans="2:3">
      <c r="B7576" t="str">
        <v/>
      </c>
      <c r="C7576" t="str">
        <f t="shared" si="121"/>
        <v/>
      </c>
    </row>
    <row r="7577" spans="2:3">
      <c r="B7577" t="str">
        <v/>
      </c>
      <c r="C7577" t="str">
        <f t="shared" si="121"/>
        <v/>
      </c>
    </row>
    <row r="7578" spans="2:3">
      <c r="B7578" t="str">
        <v/>
      </c>
      <c r="C7578" t="str">
        <f t="shared" si="121"/>
        <v/>
      </c>
    </row>
    <row r="7579" spans="2:3">
      <c r="B7579" t="str">
        <v/>
      </c>
      <c r="C7579" t="str">
        <f t="shared" si="121"/>
        <v/>
      </c>
    </row>
    <row r="7580" spans="2:3">
      <c r="B7580" t="str">
        <v/>
      </c>
      <c r="C7580" t="str">
        <f t="shared" si="121"/>
        <v/>
      </c>
    </row>
    <row r="7581" spans="2:3">
      <c r="B7581" t="str">
        <v/>
      </c>
      <c r="C7581" t="str">
        <f t="shared" si="121"/>
        <v/>
      </c>
    </row>
    <row r="7582" spans="2:3">
      <c r="B7582" t="str">
        <v/>
      </c>
      <c r="C7582" t="str">
        <f t="shared" si="121"/>
        <v/>
      </c>
    </row>
    <row r="7583" spans="2:3">
      <c r="B7583" t="str">
        <v/>
      </c>
      <c r="C7583" t="str">
        <f t="shared" si="121"/>
        <v/>
      </c>
    </row>
    <row r="7584" spans="2:3">
      <c r="B7584" t="str">
        <v/>
      </c>
      <c r="C7584" t="str">
        <f t="shared" si="121"/>
        <v/>
      </c>
    </row>
    <row r="7585" spans="2:3">
      <c r="B7585" t="str">
        <v/>
      </c>
      <c r="C7585" t="str">
        <f t="shared" si="121"/>
        <v/>
      </c>
    </row>
    <row r="7586" spans="2:3">
      <c r="B7586" t="str">
        <v/>
      </c>
      <c r="C7586" t="str">
        <f t="shared" si="121"/>
        <v/>
      </c>
    </row>
    <row r="7587" spans="2:3">
      <c r="B7587" t="str">
        <v/>
      </c>
      <c r="C7587" t="str">
        <f t="shared" si="121"/>
        <v/>
      </c>
    </row>
    <row r="7588" spans="2:3">
      <c r="B7588" t="str">
        <v>WSLRWEX-G4-O2-30-HH|2|8\WSLRW-G4</v>
      </c>
      <c r="C7588" t="str">
        <f t="shared" si="121"/>
        <v>WSLRWEX-G4-O2-30-HH|2|8\WSLRW-G4</v>
      </c>
    </row>
    <row r="7589" spans="2:3">
      <c r="B7589" t="str">
        <v/>
      </c>
      <c r="C7589" t="str">
        <f t="shared" si="121"/>
        <v/>
      </c>
    </row>
    <row r="7590" spans="2:3">
      <c r="B7590" t="str">
        <v/>
      </c>
      <c r="C7590" t="str">
        <f t="shared" si="121"/>
        <v/>
      </c>
    </row>
    <row r="7591" spans="2:3">
      <c r="B7591" t="str">
        <v/>
      </c>
      <c r="C7591" t="str">
        <f t="shared" si="121"/>
        <v/>
      </c>
    </row>
    <row r="7592" spans="2:3">
      <c r="B7592" t="str">
        <v/>
      </c>
      <c r="C7592" t="str">
        <f t="shared" si="121"/>
        <v/>
      </c>
    </row>
    <row r="7593" spans="2:3">
      <c r="B7593" t="str">
        <v/>
      </c>
      <c r="C7593" t="str">
        <f t="shared" si="121"/>
        <v/>
      </c>
    </row>
    <row r="7594" spans="2:3">
      <c r="B7594" t="str">
        <v/>
      </c>
      <c r="C7594" t="str">
        <f t="shared" si="121"/>
        <v/>
      </c>
    </row>
    <row r="7595" spans="2:3">
      <c r="B7595" t="str">
        <v/>
      </c>
      <c r="C7595" t="str">
        <f t="shared" si="121"/>
        <v/>
      </c>
    </row>
    <row r="7596" spans="2:3">
      <c r="B7596" t="str">
        <v/>
      </c>
      <c r="C7596" t="str">
        <f t="shared" si="121"/>
        <v/>
      </c>
    </row>
    <row r="7597" spans="2:3">
      <c r="B7597" t="str">
        <v/>
      </c>
      <c r="C7597" t="str">
        <f t="shared" si="121"/>
        <v/>
      </c>
    </row>
    <row r="7598" spans="2:3">
      <c r="B7598" t="str">
        <v/>
      </c>
      <c r="C7598" t="str">
        <f t="shared" si="121"/>
        <v/>
      </c>
    </row>
    <row r="7599" spans="2:3">
      <c r="B7599" t="str">
        <v/>
      </c>
      <c r="C7599" t="str">
        <f t="shared" si="121"/>
        <v/>
      </c>
    </row>
    <row r="7600" spans="2:3">
      <c r="B7600" t="str">
        <v/>
      </c>
      <c r="C7600" t="str">
        <f t="shared" si="121"/>
        <v/>
      </c>
    </row>
    <row r="7601" spans="2:3">
      <c r="B7601" t="str">
        <v/>
      </c>
      <c r="C7601" t="str">
        <f t="shared" si="121"/>
        <v/>
      </c>
    </row>
    <row r="7602" spans="2:3">
      <c r="B7602" t="str">
        <v/>
      </c>
      <c r="C7602" t="str">
        <f t="shared" si="121"/>
        <v/>
      </c>
    </row>
    <row r="7603" spans="2:3">
      <c r="B7603" t="str">
        <v/>
      </c>
      <c r="C7603" t="str">
        <f t="shared" si="121"/>
        <v/>
      </c>
    </row>
    <row r="7604" spans="2:3">
      <c r="B7604" t="str">
        <v/>
      </c>
      <c r="C7604" t="str">
        <f t="shared" si="121"/>
        <v/>
      </c>
    </row>
    <row r="7605" spans="2:3">
      <c r="B7605" t="str">
        <v/>
      </c>
      <c r="C7605" t="str">
        <f t="shared" si="121"/>
        <v/>
      </c>
    </row>
    <row r="7606" spans="2:3">
      <c r="B7606" t="str">
        <v/>
      </c>
      <c r="C7606" t="str">
        <f t="shared" si="121"/>
        <v/>
      </c>
    </row>
    <row r="7607" spans="2:3">
      <c r="B7607" t="str">
        <v/>
      </c>
      <c r="C7607" t="str">
        <f t="shared" si="121"/>
        <v/>
      </c>
    </row>
    <row r="7608" spans="2:3">
      <c r="B7608" t="str">
        <v/>
      </c>
      <c r="C7608" t="str">
        <f t="shared" si="121"/>
        <v/>
      </c>
    </row>
    <row r="7609" spans="2:3">
      <c r="B7609" t="str">
        <v/>
      </c>
      <c r="C7609" t="str">
        <f t="shared" si="121"/>
        <v/>
      </c>
    </row>
    <row r="7610" spans="2:3">
      <c r="B7610" t="str">
        <v/>
      </c>
      <c r="C7610" t="str">
        <f t="shared" si="121"/>
        <v/>
      </c>
    </row>
    <row r="7611" spans="2:3">
      <c r="B7611" t="str">
        <v/>
      </c>
      <c r="C7611" t="str">
        <f t="shared" si="121"/>
        <v/>
      </c>
    </row>
    <row r="7612" spans="2:3">
      <c r="B7612" t="str">
        <v/>
      </c>
      <c r="C7612" t="str">
        <f t="shared" si="121"/>
        <v/>
      </c>
    </row>
    <row r="7613" spans="2:3">
      <c r="B7613" t="str">
        <v/>
      </c>
      <c r="C7613" t="str">
        <f t="shared" si="121"/>
        <v/>
      </c>
    </row>
    <row r="7614" spans="2:3">
      <c r="B7614" t="str">
        <v/>
      </c>
      <c r="C7614" t="str">
        <f t="shared" si="121"/>
        <v/>
      </c>
    </row>
    <row r="7615" spans="2:3">
      <c r="B7615" t="str">
        <v/>
      </c>
      <c r="C7615" t="str">
        <f t="shared" si="121"/>
        <v/>
      </c>
    </row>
    <row r="7616" spans="2:3">
      <c r="B7616" t="str">
        <v/>
      </c>
      <c r="C7616" t="str">
        <f t="shared" si="121"/>
        <v/>
      </c>
    </row>
    <row r="7617" spans="2:3">
      <c r="B7617" t="str">
        <v/>
      </c>
      <c r="C7617" t="str">
        <f t="shared" si="121"/>
        <v/>
      </c>
    </row>
    <row r="7618" spans="2:3">
      <c r="B7618" t="str">
        <v/>
      </c>
      <c r="C7618" t="str">
        <f t="shared" si="121"/>
        <v/>
      </c>
    </row>
    <row r="7619" spans="2:3">
      <c r="B7619" t="str">
        <v/>
      </c>
      <c r="C7619" t="str">
        <f t="shared" si="121"/>
        <v/>
      </c>
    </row>
    <row r="7620" spans="2:3">
      <c r="B7620" t="str">
        <v/>
      </c>
      <c r="C7620" t="str">
        <f t="shared" si="121"/>
        <v/>
      </c>
    </row>
    <row r="7621" spans="2:3">
      <c r="B7621" t="str">
        <v/>
      </c>
      <c r="C7621" t="str">
        <f t="shared" ref="C7621:C7684" si="122">IFERROR(B7621,"")</f>
        <v/>
      </c>
    </row>
    <row r="7622" spans="2:3">
      <c r="B7622" t="str">
        <v/>
      </c>
      <c r="C7622" t="str">
        <f t="shared" si="122"/>
        <v/>
      </c>
    </row>
    <row r="7623" spans="2:3">
      <c r="B7623" t="str">
        <v/>
      </c>
      <c r="C7623" t="str">
        <f t="shared" si="122"/>
        <v/>
      </c>
    </row>
    <row r="7624" spans="2:3">
      <c r="B7624" t="str">
        <v/>
      </c>
      <c r="C7624" t="str">
        <f t="shared" si="122"/>
        <v/>
      </c>
    </row>
    <row r="7625" spans="2:3">
      <c r="B7625" t="str">
        <v/>
      </c>
      <c r="C7625" t="str">
        <f t="shared" si="122"/>
        <v/>
      </c>
    </row>
    <row r="7626" spans="2:3">
      <c r="B7626" t="str">
        <v/>
      </c>
      <c r="C7626" t="str">
        <f t="shared" si="122"/>
        <v/>
      </c>
    </row>
    <row r="7627" spans="2:3">
      <c r="B7627" t="str">
        <v/>
      </c>
      <c r="C7627" t="str">
        <f t="shared" si="122"/>
        <v/>
      </c>
    </row>
    <row r="7628" spans="2:3">
      <c r="B7628" t="str">
        <v/>
      </c>
      <c r="C7628" t="str">
        <f t="shared" si="122"/>
        <v/>
      </c>
    </row>
    <row r="7629" spans="2:3">
      <c r="B7629" t="str">
        <v/>
      </c>
      <c r="C7629" t="str">
        <f t="shared" si="122"/>
        <v/>
      </c>
    </row>
    <row r="7630" spans="2:3">
      <c r="B7630" t="str">
        <v/>
      </c>
      <c r="C7630" t="str">
        <f t="shared" si="122"/>
        <v/>
      </c>
    </row>
    <row r="7631" spans="2:3">
      <c r="B7631" t="str">
        <v/>
      </c>
      <c r="C7631" t="str">
        <f t="shared" si="122"/>
        <v/>
      </c>
    </row>
    <row r="7632" spans="2:3">
      <c r="B7632" t="str">
        <v/>
      </c>
      <c r="C7632" t="str">
        <f t="shared" si="122"/>
        <v/>
      </c>
    </row>
    <row r="7633" spans="2:3">
      <c r="B7633" t="str">
        <v/>
      </c>
      <c r="C7633" t="str">
        <f t="shared" si="122"/>
        <v/>
      </c>
    </row>
    <row r="7634" spans="2:3">
      <c r="B7634" t="str">
        <v/>
      </c>
      <c r="C7634" t="str">
        <f t="shared" si="122"/>
        <v/>
      </c>
    </row>
    <row r="7635" spans="2:3">
      <c r="B7635" t="str">
        <v/>
      </c>
      <c r="C7635" t="str">
        <f t="shared" si="122"/>
        <v/>
      </c>
    </row>
    <row r="7636" spans="2:3">
      <c r="B7636" t="str">
        <v/>
      </c>
      <c r="C7636" t="str">
        <f t="shared" si="122"/>
        <v/>
      </c>
    </row>
    <row r="7637" spans="2:3">
      <c r="B7637" t="str">
        <v/>
      </c>
      <c r="C7637" t="str">
        <f t="shared" si="122"/>
        <v/>
      </c>
    </row>
    <row r="7638" spans="2:3">
      <c r="B7638" t="str">
        <v/>
      </c>
      <c r="C7638" t="str">
        <f t="shared" si="122"/>
        <v/>
      </c>
    </row>
    <row r="7639" spans="2:3">
      <c r="B7639" t="str">
        <v/>
      </c>
      <c r="C7639" t="str">
        <f t="shared" si="122"/>
        <v/>
      </c>
    </row>
    <row r="7640" spans="2:3">
      <c r="B7640" t="str">
        <v/>
      </c>
      <c r="C7640" t="str">
        <f t="shared" si="122"/>
        <v/>
      </c>
    </row>
    <row r="7641" spans="2:3">
      <c r="B7641" t="str">
        <v/>
      </c>
      <c r="C7641" t="str">
        <f t="shared" si="122"/>
        <v/>
      </c>
    </row>
    <row r="7642" spans="2:3">
      <c r="B7642" t="str">
        <v/>
      </c>
      <c r="C7642" t="str">
        <f t="shared" si="122"/>
        <v/>
      </c>
    </row>
    <row r="7643" spans="2:3">
      <c r="B7643" t="str">
        <v/>
      </c>
      <c r="C7643" t="str">
        <f t="shared" si="122"/>
        <v/>
      </c>
    </row>
    <row r="7644" spans="2:3">
      <c r="B7644" t="str">
        <v/>
      </c>
      <c r="C7644" t="str">
        <f t="shared" si="122"/>
        <v/>
      </c>
    </row>
    <row r="7645" spans="2:3">
      <c r="B7645" t="str">
        <v/>
      </c>
      <c r="C7645" t="str">
        <f t="shared" si="122"/>
        <v/>
      </c>
    </row>
    <row r="7646" spans="2:3">
      <c r="B7646" t="str">
        <v/>
      </c>
      <c r="C7646" t="str">
        <f t="shared" si="122"/>
        <v/>
      </c>
    </row>
    <row r="7647" spans="2:3">
      <c r="B7647" t="str">
        <v/>
      </c>
      <c r="C7647" t="str">
        <f t="shared" si="122"/>
        <v/>
      </c>
    </row>
    <row r="7648" spans="2:3">
      <c r="B7648" t="str">
        <v/>
      </c>
      <c r="C7648" t="str">
        <f t="shared" si="122"/>
        <v/>
      </c>
    </row>
    <row r="7649" spans="2:3">
      <c r="B7649" t="str">
        <v/>
      </c>
      <c r="C7649" t="str">
        <f t="shared" si="122"/>
        <v/>
      </c>
    </row>
    <row r="7650" spans="2:3">
      <c r="B7650" t="str">
        <v/>
      </c>
      <c r="C7650" t="str">
        <f t="shared" si="122"/>
        <v/>
      </c>
    </row>
    <row r="7651" spans="2:3">
      <c r="B7651" t="str">
        <v/>
      </c>
      <c r="C7651" t="str">
        <f t="shared" si="122"/>
        <v/>
      </c>
    </row>
    <row r="7652" spans="2:3">
      <c r="B7652" t="str">
        <v/>
      </c>
      <c r="C7652" t="str">
        <f t="shared" si="122"/>
        <v/>
      </c>
    </row>
    <row r="7653" spans="2:3">
      <c r="B7653" t="str">
        <v/>
      </c>
      <c r="C7653" t="str">
        <f t="shared" si="122"/>
        <v/>
      </c>
    </row>
    <row r="7654" spans="2:3">
      <c r="B7654" t="str">
        <v/>
      </c>
      <c r="C7654" t="str">
        <f t="shared" si="122"/>
        <v/>
      </c>
    </row>
    <row r="7655" spans="2:3">
      <c r="B7655" t="str">
        <v/>
      </c>
      <c r="C7655" t="str">
        <f t="shared" si="122"/>
        <v/>
      </c>
    </row>
    <row r="7656" spans="2:3">
      <c r="B7656" t="str">
        <v/>
      </c>
      <c r="C7656" t="str">
        <f t="shared" si="122"/>
        <v/>
      </c>
    </row>
    <row r="7657" spans="2:3">
      <c r="B7657" t="str">
        <v/>
      </c>
      <c r="C7657" t="str">
        <f t="shared" si="122"/>
        <v/>
      </c>
    </row>
    <row r="7658" spans="2:3">
      <c r="B7658" t="str">
        <v/>
      </c>
      <c r="C7658" t="str">
        <f t="shared" si="122"/>
        <v/>
      </c>
    </row>
    <row r="7659" spans="2:3">
      <c r="B7659" t="str">
        <v/>
      </c>
      <c r="C7659" t="str">
        <f t="shared" si="122"/>
        <v/>
      </c>
    </row>
    <row r="7660" spans="2:3">
      <c r="B7660" t="str">
        <v/>
      </c>
      <c r="C7660" t="str">
        <f t="shared" si="122"/>
        <v/>
      </c>
    </row>
    <row r="7661" spans="2:3">
      <c r="B7661" t="str">
        <v/>
      </c>
      <c r="C7661" t="str">
        <f t="shared" si="122"/>
        <v/>
      </c>
    </row>
    <row r="7662" spans="2:3">
      <c r="B7662" t="str">
        <v/>
      </c>
      <c r="C7662" t="str">
        <f t="shared" si="122"/>
        <v/>
      </c>
    </row>
    <row r="7663" spans="2:3">
      <c r="B7663" t="str">
        <v/>
      </c>
      <c r="C7663" t="str">
        <f t="shared" si="122"/>
        <v/>
      </c>
    </row>
    <row r="7664" spans="2:3">
      <c r="B7664" t="str">
        <v/>
      </c>
      <c r="C7664" t="str">
        <f t="shared" si="122"/>
        <v/>
      </c>
    </row>
    <row r="7665" spans="2:3">
      <c r="B7665" t="str">
        <v/>
      </c>
      <c r="C7665" t="str">
        <f t="shared" si="122"/>
        <v/>
      </c>
    </row>
    <row r="7666" spans="2:3">
      <c r="B7666" t="str">
        <v/>
      </c>
      <c r="C7666" t="str">
        <f t="shared" si="122"/>
        <v/>
      </c>
    </row>
    <row r="7667" spans="2:3">
      <c r="B7667" t="str">
        <v/>
      </c>
      <c r="C7667" t="str">
        <f t="shared" si="122"/>
        <v/>
      </c>
    </row>
    <row r="7668" spans="2:3">
      <c r="B7668" t="str">
        <v/>
      </c>
      <c r="C7668" t="str">
        <f t="shared" si="122"/>
        <v/>
      </c>
    </row>
    <row r="7669" spans="2:3">
      <c r="B7669" t="str">
        <v/>
      </c>
      <c r="C7669" t="str">
        <f t="shared" si="122"/>
        <v/>
      </c>
    </row>
    <row r="7670" spans="2:3">
      <c r="B7670" t="str">
        <v/>
      </c>
      <c r="C7670" t="str">
        <f t="shared" si="122"/>
        <v/>
      </c>
    </row>
    <row r="7671" spans="2:3">
      <c r="B7671" t="str">
        <v/>
      </c>
      <c r="C7671" t="str">
        <f t="shared" si="122"/>
        <v/>
      </c>
    </row>
    <row r="7672" spans="2:3">
      <c r="B7672" t="str">
        <v/>
      </c>
      <c r="C7672" t="str">
        <f t="shared" si="122"/>
        <v/>
      </c>
    </row>
    <row r="7673" spans="2:3">
      <c r="B7673" t="str">
        <v/>
      </c>
      <c r="C7673" t="str">
        <f t="shared" si="122"/>
        <v/>
      </c>
    </row>
    <row r="7674" spans="2:3">
      <c r="B7674" t="str">
        <v/>
      </c>
      <c r="C7674" t="str">
        <f t="shared" si="122"/>
        <v/>
      </c>
    </row>
    <row r="7675" spans="2:3">
      <c r="B7675" t="str">
        <v/>
      </c>
      <c r="C7675" t="str">
        <f t="shared" si="122"/>
        <v/>
      </c>
    </row>
    <row r="7676" spans="2:3">
      <c r="B7676" t="str">
        <v/>
      </c>
      <c r="C7676" t="str">
        <f t="shared" si="122"/>
        <v/>
      </c>
    </row>
    <row r="7677" spans="2:3">
      <c r="B7677" t="str">
        <v/>
      </c>
      <c r="C7677" t="str">
        <f t="shared" si="122"/>
        <v/>
      </c>
    </row>
    <row r="7678" spans="2:3">
      <c r="B7678" t="str">
        <v/>
      </c>
      <c r="C7678" t="str">
        <f t="shared" si="122"/>
        <v/>
      </c>
    </row>
    <row r="7679" spans="2:3">
      <c r="B7679" t="str">
        <v/>
      </c>
      <c r="C7679" t="str">
        <f t="shared" si="122"/>
        <v/>
      </c>
    </row>
    <row r="7680" spans="2:3">
      <c r="B7680" t="str">
        <v/>
      </c>
      <c r="C7680" t="str">
        <f t="shared" si="122"/>
        <v/>
      </c>
    </row>
    <row r="7681" spans="2:3">
      <c r="B7681" t="str">
        <v/>
      </c>
      <c r="C7681" t="str">
        <f t="shared" si="122"/>
        <v/>
      </c>
    </row>
    <row r="7682" spans="2:3">
      <c r="B7682" t="str">
        <v/>
      </c>
      <c r="C7682" t="str">
        <f t="shared" si="122"/>
        <v/>
      </c>
    </row>
    <row r="7683" spans="2:3">
      <c r="B7683" t="str">
        <v/>
      </c>
      <c r="C7683" t="str">
        <f t="shared" si="122"/>
        <v/>
      </c>
    </row>
    <row r="7684" spans="2:3">
      <c r="B7684" t="str">
        <v/>
      </c>
      <c r="C7684" t="str">
        <f t="shared" si="122"/>
        <v/>
      </c>
    </row>
    <row r="7685" spans="2:3">
      <c r="B7685" t="str">
        <v/>
      </c>
      <c r="C7685" t="str">
        <f t="shared" ref="C7685:C7748" si="123">IFERROR(B7685,"")</f>
        <v/>
      </c>
    </row>
    <row r="7686" spans="2:3">
      <c r="B7686" t="str">
        <v/>
      </c>
      <c r="C7686" t="str">
        <f t="shared" si="123"/>
        <v/>
      </c>
    </row>
    <row r="7687" spans="2:3">
      <c r="B7687" t="str">
        <v/>
      </c>
      <c r="C7687" t="str">
        <f t="shared" si="123"/>
        <v/>
      </c>
    </row>
    <row r="7688" spans="2:3">
      <c r="B7688" t="str">
        <v/>
      </c>
      <c r="C7688" t="str">
        <f t="shared" si="123"/>
        <v/>
      </c>
    </row>
    <row r="7689" spans="2:3">
      <c r="B7689" t="str">
        <v/>
      </c>
      <c r="C7689" t="str">
        <f t="shared" si="123"/>
        <v/>
      </c>
    </row>
    <row r="7690" spans="2:3">
      <c r="B7690" t="str">
        <v/>
      </c>
      <c r="C7690" t="str">
        <f t="shared" si="123"/>
        <v/>
      </c>
    </row>
    <row r="7691" spans="2:3">
      <c r="B7691" t="str">
        <v/>
      </c>
      <c r="C7691" t="str">
        <f t="shared" si="123"/>
        <v/>
      </c>
    </row>
    <row r="7692" spans="2:3">
      <c r="B7692" t="str">
        <v/>
      </c>
      <c r="C7692" t="str">
        <f t="shared" si="123"/>
        <v/>
      </c>
    </row>
    <row r="7693" spans="2:3">
      <c r="B7693" t="str">
        <v/>
      </c>
      <c r="C7693" t="str">
        <f t="shared" si="123"/>
        <v/>
      </c>
    </row>
    <row r="7694" spans="2:3">
      <c r="B7694" t="str">
        <v/>
      </c>
      <c r="C7694" t="str">
        <f t="shared" si="123"/>
        <v/>
      </c>
    </row>
    <row r="7695" spans="2:3">
      <c r="B7695" t="str">
        <v/>
      </c>
      <c r="C7695" t="str">
        <f t="shared" si="123"/>
        <v/>
      </c>
    </row>
    <row r="7696" spans="2:3">
      <c r="B7696" t="str">
        <v/>
      </c>
      <c r="C7696" t="str">
        <f t="shared" si="123"/>
        <v/>
      </c>
    </row>
    <row r="7697" spans="2:3">
      <c r="B7697" t="str">
        <v/>
      </c>
      <c r="C7697" t="str">
        <f t="shared" si="123"/>
        <v/>
      </c>
    </row>
    <row r="7698" spans="2:3">
      <c r="B7698" t="str">
        <v/>
      </c>
      <c r="C7698" t="str">
        <f t="shared" si="123"/>
        <v/>
      </c>
    </row>
    <row r="7699" spans="2:3">
      <c r="B7699" t="str">
        <v/>
      </c>
      <c r="C7699" t="str">
        <f t="shared" si="123"/>
        <v/>
      </c>
    </row>
    <row r="7700" spans="2:3">
      <c r="B7700" t="str">
        <v/>
      </c>
      <c r="C7700" t="str">
        <f t="shared" si="123"/>
        <v/>
      </c>
    </row>
    <row r="7701" spans="2:3">
      <c r="B7701" t="str">
        <v/>
      </c>
      <c r="C7701" t="str">
        <f t="shared" si="123"/>
        <v/>
      </c>
    </row>
    <row r="7702" spans="2:3">
      <c r="B7702" t="str">
        <v/>
      </c>
      <c r="C7702" t="str">
        <f t="shared" si="123"/>
        <v/>
      </c>
    </row>
    <row r="7703" spans="2:3">
      <c r="B7703" t="str">
        <v/>
      </c>
      <c r="C7703" t="str">
        <f t="shared" si="123"/>
        <v/>
      </c>
    </row>
    <row r="7704" spans="2:3">
      <c r="B7704" t="str">
        <v/>
      </c>
      <c r="C7704" t="str">
        <f t="shared" si="123"/>
        <v/>
      </c>
    </row>
    <row r="7705" spans="2:3">
      <c r="B7705" t="str">
        <v/>
      </c>
      <c r="C7705" t="str">
        <f t="shared" si="123"/>
        <v/>
      </c>
    </row>
    <row r="7706" spans="2:3">
      <c r="B7706" t="str">
        <v/>
      </c>
      <c r="C7706" t="str">
        <f t="shared" si="123"/>
        <v/>
      </c>
    </row>
    <row r="7707" spans="2:3">
      <c r="B7707" t="str">
        <v/>
      </c>
      <c r="C7707" t="str">
        <f t="shared" si="123"/>
        <v/>
      </c>
    </row>
    <row r="7708" spans="2:3">
      <c r="B7708" t="str">
        <v/>
      </c>
      <c r="C7708" t="str">
        <f t="shared" si="123"/>
        <v/>
      </c>
    </row>
    <row r="7709" spans="2:3">
      <c r="B7709" t="str">
        <v/>
      </c>
      <c r="C7709" t="str">
        <f t="shared" si="123"/>
        <v/>
      </c>
    </row>
    <row r="7710" spans="2:3">
      <c r="B7710" t="str">
        <v/>
      </c>
      <c r="C7710" t="str">
        <f t="shared" si="123"/>
        <v/>
      </c>
    </row>
    <row r="7711" spans="2:3">
      <c r="B7711" t="str">
        <v/>
      </c>
      <c r="C7711" t="str">
        <f t="shared" si="123"/>
        <v/>
      </c>
    </row>
    <row r="7712" spans="2:3">
      <c r="B7712" t="str">
        <v/>
      </c>
      <c r="C7712" t="str">
        <f t="shared" si="123"/>
        <v/>
      </c>
    </row>
    <row r="7713" spans="2:3">
      <c r="B7713" t="str">
        <v/>
      </c>
      <c r="C7713" t="str">
        <f t="shared" si="123"/>
        <v/>
      </c>
    </row>
    <row r="7714" spans="2:3">
      <c r="B7714" t="str">
        <v/>
      </c>
      <c r="C7714" t="str">
        <f t="shared" si="123"/>
        <v/>
      </c>
    </row>
    <row r="7715" spans="2:3">
      <c r="B7715" t="str">
        <v/>
      </c>
      <c r="C7715" t="str">
        <f t="shared" si="123"/>
        <v/>
      </c>
    </row>
    <row r="7716" spans="2:3">
      <c r="B7716" t="str">
        <v/>
      </c>
      <c r="C7716" t="str">
        <f t="shared" si="123"/>
        <v/>
      </c>
    </row>
    <row r="7717" spans="2:3">
      <c r="B7717" t="str">
        <v/>
      </c>
      <c r="C7717" t="str">
        <f t="shared" si="123"/>
        <v/>
      </c>
    </row>
    <row r="7718" spans="2:3">
      <c r="B7718" t="str">
        <v/>
      </c>
      <c r="C7718" t="str">
        <f t="shared" si="123"/>
        <v/>
      </c>
    </row>
    <row r="7719" spans="2:3">
      <c r="B7719" t="str">
        <v/>
      </c>
      <c r="C7719" t="str">
        <f t="shared" si="123"/>
        <v/>
      </c>
    </row>
    <row r="7720" spans="2:3">
      <c r="B7720" t="str">
        <v/>
      </c>
      <c r="C7720" t="str">
        <f t="shared" si="123"/>
        <v/>
      </c>
    </row>
    <row r="7721" spans="2:3">
      <c r="B7721" t="str">
        <v/>
      </c>
      <c r="C7721" t="str">
        <f t="shared" si="123"/>
        <v/>
      </c>
    </row>
    <row r="7722" spans="2:3">
      <c r="B7722" t="str">
        <v/>
      </c>
      <c r="C7722" t="str">
        <f t="shared" si="123"/>
        <v/>
      </c>
    </row>
    <row r="7723" spans="2:3">
      <c r="B7723" t="str">
        <v/>
      </c>
      <c r="C7723" t="str">
        <f t="shared" si="123"/>
        <v/>
      </c>
    </row>
    <row r="7724" spans="2:3">
      <c r="B7724" t="str">
        <v/>
      </c>
      <c r="C7724" t="str">
        <f t="shared" si="123"/>
        <v/>
      </c>
    </row>
    <row r="7725" spans="2:3">
      <c r="B7725" t="str">
        <v/>
      </c>
      <c r="C7725" t="str">
        <f t="shared" si="123"/>
        <v/>
      </c>
    </row>
    <row r="7726" spans="2:3">
      <c r="B7726" t="str">
        <v/>
      </c>
      <c r="C7726" t="str">
        <f t="shared" si="123"/>
        <v/>
      </c>
    </row>
    <row r="7727" spans="2:3">
      <c r="B7727" t="str">
        <v/>
      </c>
      <c r="C7727" t="str">
        <f t="shared" si="123"/>
        <v/>
      </c>
    </row>
    <row r="7728" spans="2:3">
      <c r="B7728" t="str">
        <v/>
      </c>
      <c r="C7728" t="str">
        <f t="shared" si="123"/>
        <v/>
      </c>
    </row>
    <row r="7729" spans="2:3">
      <c r="B7729" t="str">
        <v/>
      </c>
      <c r="C7729" t="str">
        <f t="shared" si="123"/>
        <v/>
      </c>
    </row>
    <row r="7730" spans="2:3">
      <c r="B7730" t="str">
        <v/>
      </c>
      <c r="C7730" t="str">
        <f t="shared" si="123"/>
        <v/>
      </c>
    </row>
    <row r="7731" spans="2:3">
      <c r="B7731" t="str">
        <v/>
      </c>
      <c r="C7731" t="str">
        <f t="shared" si="123"/>
        <v/>
      </c>
    </row>
    <row r="7732" spans="2:3">
      <c r="B7732" t="str">
        <v/>
      </c>
      <c r="C7732" t="str">
        <f t="shared" si="123"/>
        <v/>
      </c>
    </row>
    <row r="7733" spans="2:3">
      <c r="B7733" t="str">
        <v/>
      </c>
      <c r="C7733" t="str">
        <f t="shared" si="123"/>
        <v/>
      </c>
    </row>
    <row r="7734" spans="2:3">
      <c r="B7734" t="str">
        <v/>
      </c>
      <c r="C7734" t="str">
        <f t="shared" si="123"/>
        <v/>
      </c>
    </row>
    <row r="7735" spans="2:3">
      <c r="B7735" t="str">
        <v/>
      </c>
      <c r="C7735" t="str">
        <f t="shared" si="123"/>
        <v/>
      </c>
    </row>
    <row r="7736" spans="2:3">
      <c r="B7736" t="str">
        <v/>
      </c>
      <c r="C7736" t="str">
        <f t="shared" si="123"/>
        <v/>
      </c>
    </row>
    <row r="7737" spans="2:3">
      <c r="B7737" t="str">
        <v/>
      </c>
      <c r="C7737" t="str">
        <f t="shared" si="123"/>
        <v/>
      </c>
    </row>
    <row r="7738" spans="2:3">
      <c r="B7738" t="str">
        <v/>
      </c>
      <c r="C7738" t="str">
        <f t="shared" si="123"/>
        <v/>
      </c>
    </row>
    <row r="7739" spans="2:3">
      <c r="B7739" t="str">
        <v/>
      </c>
      <c r="C7739" t="str">
        <f t="shared" si="123"/>
        <v/>
      </c>
    </row>
    <row r="7740" spans="2:3">
      <c r="B7740" t="str">
        <v/>
      </c>
      <c r="C7740" t="str">
        <f t="shared" si="123"/>
        <v/>
      </c>
    </row>
    <row r="7741" spans="2:3">
      <c r="B7741" t="str">
        <v/>
      </c>
      <c r="C7741" t="str">
        <f t="shared" si="123"/>
        <v/>
      </c>
    </row>
    <row r="7742" spans="2:3">
      <c r="B7742" t="str">
        <v/>
      </c>
      <c r="C7742" t="str">
        <f t="shared" si="123"/>
        <v/>
      </c>
    </row>
    <row r="7743" spans="2:3">
      <c r="B7743" t="str">
        <v/>
      </c>
      <c r="C7743" t="str">
        <f t="shared" si="123"/>
        <v/>
      </c>
    </row>
    <row r="7744" spans="2:3">
      <c r="B7744" t="str">
        <v/>
      </c>
      <c r="C7744" t="str">
        <f t="shared" si="123"/>
        <v/>
      </c>
    </row>
    <row r="7745" spans="2:3">
      <c r="B7745" t="str">
        <v/>
      </c>
      <c r="C7745" t="str">
        <f t="shared" si="123"/>
        <v/>
      </c>
    </row>
    <row r="7746" spans="2:3">
      <c r="B7746" t="str">
        <v/>
      </c>
      <c r="C7746" t="str">
        <f t="shared" si="123"/>
        <v/>
      </c>
    </row>
    <row r="7747" spans="2:3">
      <c r="B7747" t="str">
        <v/>
      </c>
      <c r="C7747" t="str">
        <f t="shared" si="123"/>
        <v/>
      </c>
    </row>
    <row r="7748" spans="2:3">
      <c r="B7748" t="str">
        <v/>
      </c>
      <c r="C7748" t="str">
        <f t="shared" si="123"/>
        <v/>
      </c>
    </row>
    <row r="7749" spans="2:3">
      <c r="B7749" t="str">
        <v/>
      </c>
      <c r="C7749" t="str">
        <f t="shared" ref="C7749:C7812" si="124">IFERROR(B7749,"")</f>
        <v/>
      </c>
    </row>
    <row r="7750" spans="2:3">
      <c r="B7750" t="str">
        <v/>
      </c>
      <c r="C7750" t="str">
        <f t="shared" si="124"/>
        <v/>
      </c>
    </row>
    <row r="7751" spans="2:3">
      <c r="B7751" t="str">
        <v/>
      </c>
      <c r="C7751" t="str">
        <f t="shared" si="124"/>
        <v/>
      </c>
    </row>
    <row r="7752" spans="2:3">
      <c r="B7752" t="str">
        <v/>
      </c>
      <c r="C7752" t="str">
        <f t="shared" si="124"/>
        <v/>
      </c>
    </row>
    <row r="7753" spans="2:3">
      <c r="B7753" t="str">
        <v/>
      </c>
      <c r="C7753" t="str">
        <f t="shared" si="124"/>
        <v/>
      </c>
    </row>
    <row r="7754" spans="2:3">
      <c r="B7754" t="str">
        <v/>
      </c>
      <c r="C7754" t="str">
        <f t="shared" si="124"/>
        <v/>
      </c>
    </row>
    <row r="7755" spans="2:3">
      <c r="B7755" t="str">
        <v/>
      </c>
      <c r="C7755" t="str">
        <f t="shared" si="124"/>
        <v/>
      </c>
    </row>
    <row r="7756" spans="2:3">
      <c r="B7756" t="str">
        <v/>
      </c>
      <c r="C7756" t="str">
        <f t="shared" si="124"/>
        <v/>
      </c>
    </row>
    <row r="7757" spans="2:3">
      <c r="B7757" t="str">
        <v/>
      </c>
      <c r="C7757" t="str">
        <f t="shared" si="124"/>
        <v/>
      </c>
    </row>
    <row r="7758" spans="2:3">
      <c r="B7758" t="str">
        <v/>
      </c>
      <c r="C7758" t="str">
        <f t="shared" si="124"/>
        <v/>
      </c>
    </row>
    <row r="7759" spans="2:3">
      <c r="B7759" t="str">
        <v/>
      </c>
      <c r="C7759" t="str">
        <f t="shared" si="124"/>
        <v/>
      </c>
    </row>
    <row r="7760" spans="2:3">
      <c r="B7760" t="str">
        <v/>
      </c>
      <c r="C7760" t="str">
        <f t="shared" si="124"/>
        <v/>
      </c>
    </row>
    <row r="7761" spans="2:3">
      <c r="B7761" t="str">
        <v/>
      </c>
      <c r="C7761" t="str">
        <f t="shared" si="124"/>
        <v/>
      </c>
    </row>
    <row r="7762" spans="2:3">
      <c r="B7762" t="str">
        <v/>
      </c>
      <c r="C7762" t="str">
        <f t="shared" si="124"/>
        <v/>
      </c>
    </row>
    <row r="7763" spans="2:3">
      <c r="B7763" t="str">
        <v/>
      </c>
      <c r="C7763" t="str">
        <f t="shared" si="124"/>
        <v/>
      </c>
    </row>
    <row r="7764" spans="2:3">
      <c r="B7764" t="str">
        <v/>
      </c>
      <c r="C7764" t="str">
        <f t="shared" si="124"/>
        <v/>
      </c>
    </row>
    <row r="7765" spans="2:3">
      <c r="B7765" t="str">
        <v/>
      </c>
      <c r="C7765" t="str">
        <f t="shared" si="124"/>
        <v/>
      </c>
    </row>
    <row r="7766" spans="2:3">
      <c r="B7766" t="str">
        <v/>
      </c>
      <c r="C7766" t="str">
        <f t="shared" si="124"/>
        <v/>
      </c>
    </row>
    <row r="7767" spans="2:3">
      <c r="B7767" t="str">
        <v/>
      </c>
      <c r="C7767" t="str">
        <f t="shared" si="124"/>
        <v/>
      </c>
    </row>
    <row r="7768" spans="2:3">
      <c r="B7768" t="str">
        <v/>
      </c>
      <c r="C7768" t="str">
        <f t="shared" si="124"/>
        <v/>
      </c>
    </row>
    <row r="7769" spans="2:3">
      <c r="B7769" t="str">
        <v/>
      </c>
      <c r="C7769" t="str">
        <f t="shared" si="124"/>
        <v/>
      </c>
    </row>
    <row r="7770" spans="2:3">
      <c r="B7770" t="str">
        <v/>
      </c>
      <c r="C7770" t="str">
        <f t="shared" si="124"/>
        <v/>
      </c>
    </row>
    <row r="7771" spans="2:3">
      <c r="B7771" t="str">
        <v/>
      </c>
      <c r="C7771" t="str">
        <f t="shared" si="124"/>
        <v/>
      </c>
    </row>
    <row r="7772" spans="2:3">
      <c r="B7772" t="str">
        <v/>
      </c>
      <c r="C7772" t="str">
        <f t="shared" si="124"/>
        <v/>
      </c>
    </row>
    <row r="7773" spans="2:3">
      <c r="B7773" t="str">
        <v/>
      </c>
      <c r="C7773" t="str">
        <f t="shared" si="124"/>
        <v/>
      </c>
    </row>
    <row r="7774" spans="2:3">
      <c r="B7774" t="str">
        <v/>
      </c>
      <c r="C7774" t="str">
        <f t="shared" si="124"/>
        <v/>
      </c>
    </row>
    <row r="7775" spans="2:3">
      <c r="B7775" t="str">
        <v/>
      </c>
      <c r="C7775" t="str">
        <f t="shared" si="124"/>
        <v/>
      </c>
    </row>
    <row r="7776" spans="2:3">
      <c r="B7776" t="str">
        <v/>
      </c>
      <c r="C7776" t="str">
        <f t="shared" si="124"/>
        <v/>
      </c>
    </row>
    <row r="7777" spans="2:3">
      <c r="B7777" t="str">
        <v/>
      </c>
      <c r="C7777" t="str">
        <f t="shared" si="124"/>
        <v/>
      </c>
    </row>
    <row r="7778" spans="2:3">
      <c r="B7778" t="str">
        <v/>
      </c>
      <c r="C7778" t="str">
        <f t="shared" si="124"/>
        <v/>
      </c>
    </row>
    <row r="7779" spans="2:3">
      <c r="B7779" t="str">
        <v/>
      </c>
      <c r="C7779" t="str">
        <f t="shared" si="124"/>
        <v/>
      </c>
    </row>
    <row r="7780" spans="2:3">
      <c r="B7780" t="str">
        <v/>
      </c>
      <c r="C7780" t="str">
        <f t="shared" si="124"/>
        <v/>
      </c>
    </row>
    <row r="7781" spans="2:3">
      <c r="B7781" t="str">
        <v/>
      </c>
      <c r="C7781" t="str">
        <f t="shared" si="124"/>
        <v/>
      </c>
    </row>
    <row r="7782" spans="2:3">
      <c r="B7782" t="str">
        <v/>
      </c>
      <c r="C7782" t="str">
        <f t="shared" si="124"/>
        <v/>
      </c>
    </row>
    <row r="7783" spans="2:3">
      <c r="B7783" t="str">
        <v/>
      </c>
      <c r="C7783" t="str">
        <f t="shared" si="124"/>
        <v/>
      </c>
    </row>
    <row r="7784" spans="2:3">
      <c r="B7784" t="str">
        <v/>
      </c>
      <c r="C7784" t="str">
        <f t="shared" si="124"/>
        <v/>
      </c>
    </row>
    <row r="7785" spans="2:3">
      <c r="B7785" t="str">
        <v/>
      </c>
      <c r="C7785" t="str">
        <f t="shared" si="124"/>
        <v/>
      </c>
    </row>
    <row r="7786" spans="2:3">
      <c r="B7786" t="str">
        <v/>
      </c>
      <c r="C7786" t="str">
        <f t="shared" si="124"/>
        <v/>
      </c>
    </row>
    <row r="7787" spans="2:3">
      <c r="B7787" t="str">
        <v/>
      </c>
      <c r="C7787" t="str">
        <f t="shared" si="124"/>
        <v/>
      </c>
    </row>
    <row r="7788" spans="2:3">
      <c r="B7788" t="str">
        <v/>
      </c>
      <c r="C7788" t="str">
        <f t="shared" si="124"/>
        <v/>
      </c>
    </row>
    <row r="7789" spans="2:3">
      <c r="B7789" t="str">
        <v/>
      </c>
      <c r="C7789" t="str">
        <f t="shared" si="124"/>
        <v/>
      </c>
    </row>
    <row r="7790" spans="2:3">
      <c r="B7790" t="str">
        <v/>
      </c>
      <c r="C7790" t="str">
        <f t="shared" si="124"/>
        <v/>
      </c>
    </row>
    <row r="7791" spans="2:3">
      <c r="B7791" t="str">
        <v/>
      </c>
      <c r="C7791" t="str">
        <f t="shared" si="124"/>
        <v/>
      </c>
    </row>
    <row r="7792" spans="2:3">
      <c r="B7792" t="str">
        <v/>
      </c>
      <c r="C7792" t="str">
        <f t="shared" si="124"/>
        <v/>
      </c>
    </row>
    <row r="7793" spans="2:3">
      <c r="B7793" t="str">
        <v/>
      </c>
      <c r="C7793" t="str">
        <f t="shared" si="124"/>
        <v/>
      </c>
    </row>
    <row r="7794" spans="2:3">
      <c r="B7794" t="str">
        <v/>
      </c>
      <c r="C7794" t="str">
        <f t="shared" si="124"/>
        <v/>
      </c>
    </row>
    <row r="7795" spans="2:3">
      <c r="B7795" t="str">
        <v/>
      </c>
      <c r="C7795" t="str">
        <f t="shared" si="124"/>
        <v/>
      </c>
    </row>
    <row r="7796" spans="2:3">
      <c r="B7796" t="str">
        <v/>
      </c>
      <c r="C7796" t="str">
        <f t="shared" si="124"/>
        <v/>
      </c>
    </row>
    <row r="7797" spans="2:3">
      <c r="B7797" t="str">
        <v/>
      </c>
      <c r="C7797" t="str">
        <f t="shared" si="124"/>
        <v/>
      </c>
    </row>
    <row r="7798" spans="2:3">
      <c r="B7798" t="str">
        <v/>
      </c>
      <c r="C7798" t="str">
        <f t="shared" si="124"/>
        <v/>
      </c>
    </row>
    <row r="7799" spans="2:3">
      <c r="B7799" t="str">
        <v/>
      </c>
      <c r="C7799" t="str">
        <f t="shared" si="124"/>
        <v/>
      </c>
    </row>
    <row r="7800" spans="2:3">
      <c r="B7800" t="str">
        <v/>
      </c>
      <c r="C7800" t="str">
        <f t="shared" si="124"/>
        <v/>
      </c>
    </row>
    <row r="7801" spans="2:3">
      <c r="B7801" t="str">
        <v/>
      </c>
      <c r="C7801" t="str">
        <f t="shared" si="124"/>
        <v/>
      </c>
    </row>
    <row r="7802" spans="2:3">
      <c r="B7802" t="str">
        <v/>
      </c>
      <c r="C7802" t="str">
        <f t="shared" si="124"/>
        <v/>
      </c>
    </row>
    <row r="7803" spans="2:3">
      <c r="B7803" t="str">
        <v/>
      </c>
      <c r="C7803" t="str">
        <f t="shared" si="124"/>
        <v/>
      </c>
    </row>
    <row r="7804" spans="2:3">
      <c r="B7804" t="str">
        <v/>
      </c>
      <c r="C7804" t="str">
        <f t="shared" si="124"/>
        <v/>
      </c>
    </row>
    <row r="7805" spans="2:3">
      <c r="B7805" t="str">
        <v/>
      </c>
      <c r="C7805" t="str">
        <f t="shared" si="124"/>
        <v/>
      </c>
    </row>
    <row r="7806" spans="2:3">
      <c r="B7806" t="str">
        <v/>
      </c>
      <c r="C7806" t="str">
        <f t="shared" si="124"/>
        <v/>
      </c>
    </row>
    <row r="7807" spans="2:3">
      <c r="B7807" t="str">
        <v/>
      </c>
      <c r="C7807" t="str">
        <f t="shared" si="124"/>
        <v/>
      </c>
    </row>
    <row r="7808" spans="2:3">
      <c r="B7808" t="str">
        <v>STHC-ISGWET-M12F|2|8\MBRTU-STHC</v>
      </c>
      <c r="C7808" t="str">
        <f t="shared" si="124"/>
        <v>STHC-ISGWET-M12F|2|8\MBRTU-STHC</v>
      </c>
    </row>
    <row r="7809" spans="2:3">
      <c r="B7809" t="str">
        <v/>
      </c>
      <c r="C7809" t="str">
        <f t="shared" si="124"/>
        <v/>
      </c>
    </row>
    <row r="7810" spans="2:3">
      <c r="B7810" t="str">
        <v/>
      </c>
      <c r="C7810" t="str">
        <f t="shared" si="124"/>
        <v/>
      </c>
    </row>
    <row r="7811" spans="2:3">
      <c r="B7811" t="str">
        <v/>
      </c>
      <c r="C7811" t="str">
        <f t="shared" si="124"/>
        <v/>
      </c>
    </row>
    <row r="7812" spans="2:3">
      <c r="B7812" t="str">
        <v/>
      </c>
      <c r="C7812" t="str">
        <f t="shared" si="124"/>
        <v/>
      </c>
    </row>
    <row r="7813" spans="2:3">
      <c r="B7813" t="str">
        <v/>
      </c>
      <c r="C7813" t="str">
        <f t="shared" ref="C7813:C7876" si="125">IFERROR(B7813,"")</f>
        <v/>
      </c>
    </row>
    <row r="7814" spans="2:3">
      <c r="B7814" t="str">
        <v/>
      </c>
      <c r="C7814" t="str">
        <f t="shared" si="125"/>
        <v/>
      </c>
    </row>
    <row r="7815" spans="2:3">
      <c r="B7815" t="str">
        <v/>
      </c>
      <c r="C7815" t="str">
        <f t="shared" si="125"/>
        <v/>
      </c>
    </row>
    <row r="7816" spans="2:3">
      <c r="B7816" t="str">
        <v/>
      </c>
      <c r="C7816" t="str">
        <f t="shared" si="125"/>
        <v/>
      </c>
    </row>
    <row r="7817" spans="2:3">
      <c r="B7817" t="str">
        <v/>
      </c>
      <c r="C7817" t="str">
        <f t="shared" si="125"/>
        <v/>
      </c>
    </row>
    <row r="7818" spans="2:3">
      <c r="B7818" t="str">
        <v/>
      </c>
      <c r="C7818" t="str">
        <f t="shared" si="125"/>
        <v/>
      </c>
    </row>
    <row r="7819" spans="2:3">
      <c r="B7819" t="str">
        <v/>
      </c>
      <c r="C7819" t="str">
        <f t="shared" si="125"/>
        <v/>
      </c>
    </row>
    <row r="7820" spans="2:3">
      <c r="B7820" t="str">
        <v/>
      </c>
      <c r="C7820" t="str">
        <f t="shared" si="125"/>
        <v/>
      </c>
    </row>
    <row r="7821" spans="2:3">
      <c r="B7821" t="str">
        <v/>
      </c>
      <c r="C7821" t="str">
        <f t="shared" si="125"/>
        <v/>
      </c>
    </row>
    <row r="7822" spans="2:3">
      <c r="B7822" t="str">
        <v/>
      </c>
      <c r="C7822" t="str">
        <f t="shared" si="125"/>
        <v/>
      </c>
    </row>
    <row r="7823" spans="2:3">
      <c r="B7823" t="str">
        <v/>
      </c>
      <c r="C7823" t="str">
        <f t="shared" si="125"/>
        <v/>
      </c>
    </row>
    <row r="7824" spans="2:3">
      <c r="B7824" t="str">
        <v/>
      </c>
      <c r="C7824" t="str">
        <f t="shared" si="125"/>
        <v/>
      </c>
    </row>
    <row r="7825" spans="2:3">
      <c r="B7825" t="str">
        <v/>
      </c>
      <c r="C7825" t="str">
        <f t="shared" si="125"/>
        <v/>
      </c>
    </row>
    <row r="7826" spans="2:3">
      <c r="B7826" t="str">
        <v/>
      </c>
      <c r="C7826" t="str">
        <f t="shared" si="125"/>
        <v/>
      </c>
    </row>
    <row r="7827" spans="2:3">
      <c r="B7827" t="str">
        <v/>
      </c>
      <c r="C7827" t="str">
        <f t="shared" si="125"/>
        <v/>
      </c>
    </row>
    <row r="7828" spans="2:3">
      <c r="B7828" t="str">
        <v/>
      </c>
      <c r="C7828" t="str">
        <f t="shared" si="125"/>
        <v/>
      </c>
    </row>
    <row r="7829" spans="2:3">
      <c r="B7829" t="str">
        <v/>
      </c>
      <c r="C7829" t="str">
        <f t="shared" si="125"/>
        <v/>
      </c>
    </row>
    <row r="7830" spans="2:3">
      <c r="B7830" t="str">
        <v/>
      </c>
      <c r="C7830" t="str">
        <f t="shared" si="125"/>
        <v/>
      </c>
    </row>
    <row r="7831" spans="2:3">
      <c r="B7831" t="str">
        <v/>
      </c>
      <c r="C7831" t="str">
        <f t="shared" si="125"/>
        <v/>
      </c>
    </row>
    <row r="7832" spans="2:3">
      <c r="B7832" t="str">
        <v/>
      </c>
      <c r="C7832" t="str">
        <f t="shared" si="125"/>
        <v/>
      </c>
    </row>
    <row r="7833" spans="2:3">
      <c r="B7833" t="str">
        <v/>
      </c>
      <c r="C7833" t="str">
        <f t="shared" si="125"/>
        <v/>
      </c>
    </row>
    <row r="7834" spans="2:3">
      <c r="B7834" t="str">
        <v/>
      </c>
      <c r="C7834" t="str">
        <f t="shared" si="125"/>
        <v/>
      </c>
    </row>
    <row r="7835" spans="2:3">
      <c r="B7835" t="str">
        <v/>
      </c>
      <c r="C7835" t="str">
        <f t="shared" si="125"/>
        <v/>
      </c>
    </row>
    <row r="7836" spans="2:3">
      <c r="B7836" t="str">
        <v/>
      </c>
      <c r="C7836" t="str">
        <f t="shared" si="125"/>
        <v/>
      </c>
    </row>
    <row r="7837" spans="2:3">
      <c r="B7837" t="str">
        <v/>
      </c>
      <c r="C7837" t="str">
        <f t="shared" si="125"/>
        <v/>
      </c>
    </row>
    <row r="7838" spans="2:3">
      <c r="B7838" t="str">
        <v/>
      </c>
      <c r="C7838" t="str">
        <f t="shared" si="125"/>
        <v/>
      </c>
    </row>
    <row r="7839" spans="2:3">
      <c r="B7839" t="str">
        <v/>
      </c>
      <c r="C7839" t="str">
        <f t="shared" si="125"/>
        <v/>
      </c>
    </row>
    <row r="7840" spans="2:3">
      <c r="B7840" t="str">
        <v/>
      </c>
      <c r="C7840" t="str">
        <f t="shared" si="125"/>
        <v/>
      </c>
    </row>
    <row r="7841" spans="2:3">
      <c r="B7841" t="str">
        <v/>
      </c>
      <c r="C7841" t="str">
        <f t="shared" si="125"/>
        <v/>
      </c>
    </row>
    <row r="7842" spans="2:3">
      <c r="B7842" t="str">
        <v/>
      </c>
      <c r="C7842" t="str">
        <f t="shared" si="125"/>
        <v/>
      </c>
    </row>
    <row r="7843" spans="2:3">
      <c r="B7843" t="str">
        <v/>
      </c>
      <c r="C7843" t="str">
        <f t="shared" si="125"/>
        <v/>
      </c>
    </row>
    <row r="7844" spans="2:3">
      <c r="B7844" t="str">
        <v/>
      </c>
      <c r="C7844" t="str">
        <f t="shared" si="125"/>
        <v/>
      </c>
    </row>
    <row r="7845" spans="2:3">
      <c r="B7845" t="str">
        <v/>
      </c>
      <c r="C7845" t="str">
        <f t="shared" si="125"/>
        <v/>
      </c>
    </row>
    <row r="7846" spans="2:3">
      <c r="B7846" t="str">
        <v/>
      </c>
      <c r="C7846" t="str">
        <f t="shared" si="125"/>
        <v/>
      </c>
    </row>
    <row r="7847" spans="2:3">
      <c r="B7847" t="str">
        <v/>
      </c>
      <c r="C7847" t="str">
        <f t="shared" si="125"/>
        <v/>
      </c>
    </row>
    <row r="7848" spans="2:3">
      <c r="B7848" t="str">
        <v/>
      </c>
      <c r="C7848" t="str">
        <f t="shared" si="125"/>
        <v/>
      </c>
    </row>
    <row r="7849" spans="2:3">
      <c r="B7849" t="str">
        <v/>
      </c>
      <c r="C7849" t="str">
        <f t="shared" si="125"/>
        <v/>
      </c>
    </row>
    <row r="7850" spans="2:3">
      <c r="B7850" t="str">
        <v/>
      </c>
      <c r="C7850" t="str">
        <f t="shared" si="125"/>
        <v/>
      </c>
    </row>
    <row r="7851" spans="2:3">
      <c r="B7851" t="str">
        <v/>
      </c>
      <c r="C7851" t="str">
        <f t="shared" si="125"/>
        <v/>
      </c>
    </row>
    <row r="7852" spans="2:3">
      <c r="B7852" t="str">
        <v/>
      </c>
      <c r="C7852" t="str">
        <f t="shared" si="125"/>
        <v/>
      </c>
    </row>
    <row r="7853" spans="2:3">
      <c r="B7853" t="str">
        <v/>
      </c>
      <c r="C7853" t="str">
        <f t="shared" si="125"/>
        <v/>
      </c>
    </row>
    <row r="7854" spans="2:3">
      <c r="B7854" t="str">
        <v/>
      </c>
      <c r="C7854" t="str">
        <f t="shared" si="125"/>
        <v/>
      </c>
    </row>
    <row r="7855" spans="2:3">
      <c r="B7855" t="str">
        <v/>
      </c>
      <c r="C7855" t="str">
        <f t="shared" si="125"/>
        <v/>
      </c>
    </row>
    <row r="7856" spans="2:3">
      <c r="B7856" t="str">
        <v/>
      </c>
      <c r="C7856" t="str">
        <f t="shared" si="125"/>
        <v/>
      </c>
    </row>
    <row r="7857" spans="2:3">
      <c r="B7857" t="str">
        <v/>
      </c>
      <c r="C7857" t="str">
        <f t="shared" si="125"/>
        <v/>
      </c>
    </row>
    <row r="7858" spans="2:3">
      <c r="B7858" t="str">
        <v/>
      </c>
      <c r="C7858" t="str">
        <f t="shared" si="125"/>
        <v/>
      </c>
    </row>
    <row r="7859" spans="2:3">
      <c r="B7859" t="str">
        <v/>
      </c>
      <c r="C7859" t="str">
        <f t="shared" si="125"/>
        <v/>
      </c>
    </row>
    <row r="7860" spans="2:3">
      <c r="B7860" t="str">
        <v/>
      </c>
      <c r="C7860" t="str">
        <f t="shared" si="125"/>
        <v/>
      </c>
    </row>
    <row r="7861" spans="2:3">
      <c r="B7861" t="str">
        <v/>
      </c>
      <c r="C7861" t="str">
        <f t="shared" si="125"/>
        <v/>
      </c>
    </row>
    <row r="7862" spans="2:3">
      <c r="B7862" t="str">
        <v/>
      </c>
      <c r="C7862" t="str">
        <f t="shared" si="125"/>
        <v/>
      </c>
    </row>
    <row r="7863" spans="2:3">
      <c r="B7863" t="str">
        <v/>
      </c>
      <c r="C7863" t="str">
        <f t="shared" si="125"/>
        <v/>
      </c>
    </row>
    <row r="7864" spans="2:3">
      <c r="B7864" t="str">
        <v/>
      </c>
      <c r="C7864" t="str">
        <f t="shared" si="125"/>
        <v/>
      </c>
    </row>
    <row r="7865" spans="2:3">
      <c r="B7865" t="str">
        <v/>
      </c>
      <c r="C7865" t="str">
        <f t="shared" si="125"/>
        <v/>
      </c>
    </row>
    <row r="7866" spans="2:3">
      <c r="B7866" t="str">
        <v/>
      </c>
      <c r="C7866" t="str">
        <f t="shared" si="125"/>
        <v/>
      </c>
    </row>
    <row r="7867" spans="2:3">
      <c r="B7867" t="str">
        <v/>
      </c>
      <c r="C7867" t="str">
        <f t="shared" si="125"/>
        <v/>
      </c>
    </row>
    <row r="7868" spans="2:3">
      <c r="B7868" t="str">
        <v/>
      </c>
      <c r="C7868" t="str">
        <f t="shared" si="125"/>
        <v/>
      </c>
    </row>
    <row r="7869" spans="2:3">
      <c r="B7869" t="str">
        <v/>
      </c>
      <c r="C7869" t="str">
        <f t="shared" si="125"/>
        <v/>
      </c>
    </row>
    <row r="7870" spans="2:3">
      <c r="B7870" t="str">
        <v/>
      </c>
      <c r="C7870" t="str">
        <f t="shared" si="125"/>
        <v/>
      </c>
    </row>
    <row r="7871" spans="2:3">
      <c r="B7871" t="str">
        <v/>
      </c>
      <c r="C7871" t="str">
        <f t="shared" si="125"/>
        <v/>
      </c>
    </row>
    <row r="7872" spans="2:3">
      <c r="B7872" t="str">
        <v/>
      </c>
      <c r="C7872" t="str">
        <f t="shared" si="125"/>
        <v/>
      </c>
    </row>
    <row r="7873" spans="2:3">
      <c r="B7873" t="str">
        <v/>
      </c>
      <c r="C7873" t="str">
        <f t="shared" si="125"/>
        <v/>
      </c>
    </row>
    <row r="7874" spans="2:3">
      <c r="B7874" t="str">
        <v/>
      </c>
      <c r="C7874" t="str">
        <f t="shared" si="125"/>
        <v/>
      </c>
    </row>
    <row r="7875" spans="2:3">
      <c r="B7875" t="str">
        <v/>
      </c>
      <c r="C7875" t="str">
        <f t="shared" si="125"/>
        <v/>
      </c>
    </row>
    <row r="7876" spans="2:3">
      <c r="B7876" t="str">
        <v/>
      </c>
      <c r="C7876" t="str">
        <f t="shared" si="125"/>
        <v/>
      </c>
    </row>
    <row r="7877" spans="2:3">
      <c r="B7877" t="str">
        <v/>
      </c>
      <c r="C7877" t="str">
        <f t="shared" ref="C7877:C7940" si="126">IFERROR(B7877,"")</f>
        <v/>
      </c>
    </row>
    <row r="7878" spans="2:3">
      <c r="B7878" t="str">
        <v/>
      </c>
      <c r="C7878" t="str">
        <f t="shared" si="126"/>
        <v/>
      </c>
    </row>
    <row r="7879" spans="2:3">
      <c r="B7879" t="str">
        <v/>
      </c>
      <c r="C7879" t="str">
        <f t="shared" si="126"/>
        <v/>
      </c>
    </row>
    <row r="7880" spans="2:3">
      <c r="B7880" t="str">
        <v/>
      </c>
      <c r="C7880" t="str">
        <f t="shared" si="126"/>
        <v/>
      </c>
    </row>
    <row r="7881" spans="2:3">
      <c r="B7881" t="str">
        <v/>
      </c>
      <c r="C7881" t="str">
        <f t="shared" si="126"/>
        <v/>
      </c>
    </row>
    <row r="7882" spans="2:3">
      <c r="B7882" t="str">
        <v/>
      </c>
      <c r="C7882" t="str">
        <f t="shared" si="126"/>
        <v/>
      </c>
    </row>
    <row r="7883" spans="2:3">
      <c r="B7883" t="str">
        <v/>
      </c>
      <c r="C7883" t="str">
        <f t="shared" si="126"/>
        <v/>
      </c>
    </row>
    <row r="7884" spans="2:3">
      <c r="B7884" t="str">
        <v/>
      </c>
      <c r="C7884" t="str">
        <f t="shared" si="126"/>
        <v/>
      </c>
    </row>
    <row r="7885" spans="2:3">
      <c r="B7885" t="str">
        <v/>
      </c>
      <c r="C7885" t="str">
        <f t="shared" si="126"/>
        <v/>
      </c>
    </row>
    <row r="7886" spans="2:3">
      <c r="B7886" t="str">
        <v/>
      </c>
      <c r="C7886" t="str">
        <f t="shared" si="126"/>
        <v/>
      </c>
    </row>
    <row r="7887" spans="2:3">
      <c r="B7887" t="str">
        <v/>
      </c>
      <c r="C7887" t="str">
        <f t="shared" si="126"/>
        <v/>
      </c>
    </row>
    <row r="7888" spans="2:3">
      <c r="B7888" t="str">
        <v/>
      </c>
      <c r="C7888" t="str">
        <f t="shared" si="126"/>
        <v/>
      </c>
    </row>
    <row r="7889" spans="2:3">
      <c r="B7889" t="str">
        <v/>
      </c>
      <c r="C7889" t="str">
        <f t="shared" si="126"/>
        <v/>
      </c>
    </row>
    <row r="7890" spans="2:3">
      <c r="B7890" t="str">
        <v/>
      </c>
      <c r="C7890" t="str">
        <f t="shared" si="126"/>
        <v/>
      </c>
    </row>
    <row r="7891" spans="2:3">
      <c r="B7891" t="str">
        <v/>
      </c>
      <c r="C7891" t="str">
        <f t="shared" si="126"/>
        <v/>
      </c>
    </row>
    <row r="7892" spans="2:3">
      <c r="B7892" t="str">
        <v/>
      </c>
      <c r="C7892" t="str">
        <f t="shared" si="126"/>
        <v/>
      </c>
    </row>
    <row r="7893" spans="2:3">
      <c r="B7893" t="str">
        <v/>
      </c>
      <c r="C7893" t="str">
        <f t="shared" si="126"/>
        <v/>
      </c>
    </row>
    <row r="7894" spans="2:3">
      <c r="B7894" t="str">
        <v/>
      </c>
      <c r="C7894" t="str">
        <f t="shared" si="126"/>
        <v/>
      </c>
    </row>
    <row r="7895" spans="2:3">
      <c r="B7895" t="str">
        <v/>
      </c>
      <c r="C7895" t="str">
        <f t="shared" si="126"/>
        <v/>
      </c>
    </row>
    <row r="7896" spans="2:3">
      <c r="B7896" t="str">
        <v/>
      </c>
      <c r="C7896" t="str">
        <f t="shared" si="126"/>
        <v/>
      </c>
    </row>
    <row r="7897" spans="2:3">
      <c r="B7897" t="str">
        <v/>
      </c>
      <c r="C7897" t="str">
        <f t="shared" si="126"/>
        <v/>
      </c>
    </row>
    <row r="7898" spans="2:3">
      <c r="B7898" t="str">
        <v/>
      </c>
      <c r="C7898" t="str">
        <f t="shared" si="126"/>
        <v/>
      </c>
    </row>
    <row r="7899" spans="2:3">
      <c r="B7899" t="str">
        <v/>
      </c>
      <c r="C7899" t="str">
        <f t="shared" si="126"/>
        <v/>
      </c>
    </row>
    <row r="7900" spans="2:3">
      <c r="B7900" t="str">
        <v/>
      </c>
      <c r="C7900" t="str">
        <f t="shared" si="126"/>
        <v/>
      </c>
    </row>
    <row r="7901" spans="2:3">
      <c r="B7901" t="str">
        <v/>
      </c>
      <c r="C7901" t="str">
        <f t="shared" si="126"/>
        <v/>
      </c>
    </row>
    <row r="7902" spans="2:3">
      <c r="B7902" t="str">
        <v/>
      </c>
      <c r="C7902" t="str">
        <f t="shared" si="126"/>
        <v/>
      </c>
    </row>
    <row r="7903" spans="2:3">
      <c r="B7903" t="str">
        <v/>
      </c>
      <c r="C7903" t="str">
        <f t="shared" si="126"/>
        <v/>
      </c>
    </row>
    <row r="7904" spans="2:3">
      <c r="B7904" t="str">
        <v/>
      </c>
      <c r="C7904" t="str">
        <f t="shared" si="126"/>
        <v/>
      </c>
    </row>
    <row r="7905" spans="2:3">
      <c r="B7905" t="str">
        <v/>
      </c>
      <c r="C7905" t="str">
        <f t="shared" si="126"/>
        <v/>
      </c>
    </row>
    <row r="7906" spans="2:3">
      <c r="B7906" t="str">
        <v/>
      </c>
      <c r="C7906" t="str">
        <f t="shared" si="126"/>
        <v/>
      </c>
    </row>
    <row r="7907" spans="2:3">
      <c r="B7907" t="str">
        <v/>
      </c>
      <c r="C7907" t="str">
        <f t="shared" si="126"/>
        <v/>
      </c>
    </row>
    <row r="7908" spans="2:3">
      <c r="B7908" t="str">
        <v/>
      </c>
      <c r="C7908" t="str">
        <f t="shared" si="126"/>
        <v/>
      </c>
    </row>
    <row r="7909" spans="2:3">
      <c r="B7909" t="str">
        <v/>
      </c>
      <c r="C7909" t="str">
        <f t="shared" si="126"/>
        <v/>
      </c>
    </row>
    <row r="7910" spans="2:3">
      <c r="B7910" t="str">
        <v/>
      </c>
      <c r="C7910" t="str">
        <f t="shared" si="126"/>
        <v/>
      </c>
    </row>
    <row r="7911" spans="2:3">
      <c r="B7911" t="str">
        <v/>
      </c>
      <c r="C7911" t="str">
        <f t="shared" si="126"/>
        <v/>
      </c>
    </row>
    <row r="7912" spans="2:3">
      <c r="B7912" t="str">
        <v/>
      </c>
      <c r="C7912" t="str">
        <f t="shared" si="126"/>
        <v/>
      </c>
    </row>
    <row r="7913" spans="2:3">
      <c r="B7913" t="str">
        <v/>
      </c>
      <c r="C7913" t="str">
        <f t="shared" si="126"/>
        <v/>
      </c>
    </row>
    <row r="7914" spans="2:3">
      <c r="B7914" t="str">
        <v/>
      </c>
      <c r="C7914" t="str">
        <f t="shared" si="126"/>
        <v/>
      </c>
    </row>
    <row r="7915" spans="2:3">
      <c r="B7915" t="str">
        <v/>
      </c>
      <c r="C7915" t="str">
        <f t="shared" si="126"/>
        <v/>
      </c>
    </row>
    <row r="7916" spans="2:3">
      <c r="B7916" t="str">
        <v/>
      </c>
      <c r="C7916" t="str">
        <f t="shared" si="126"/>
        <v/>
      </c>
    </row>
    <row r="7917" spans="2:3">
      <c r="B7917" t="str">
        <v/>
      </c>
      <c r="C7917" t="str">
        <f t="shared" si="126"/>
        <v/>
      </c>
    </row>
    <row r="7918" spans="2:3">
      <c r="B7918" t="str">
        <v/>
      </c>
      <c r="C7918" t="str">
        <f t="shared" si="126"/>
        <v/>
      </c>
    </row>
    <row r="7919" spans="2:3">
      <c r="B7919" t="str">
        <v/>
      </c>
      <c r="C7919" t="str">
        <f t="shared" si="126"/>
        <v/>
      </c>
    </row>
    <row r="7920" spans="2:3">
      <c r="B7920" t="str">
        <v/>
      </c>
      <c r="C7920" t="str">
        <f t="shared" si="126"/>
        <v/>
      </c>
    </row>
    <row r="7921" spans="2:3">
      <c r="B7921" t="str">
        <v/>
      </c>
      <c r="C7921" t="str">
        <f t="shared" si="126"/>
        <v/>
      </c>
    </row>
    <row r="7922" spans="2:3">
      <c r="B7922" t="str">
        <v/>
      </c>
      <c r="C7922" t="str">
        <f t="shared" si="126"/>
        <v/>
      </c>
    </row>
    <row r="7923" spans="2:3">
      <c r="B7923" t="str">
        <v/>
      </c>
      <c r="C7923" t="str">
        <f t="shared" si="126"/>
        <v/>
      </c>
    </row>
    <row r="7924" spans="2:3">
      <c r="B7924" t="str">
        <v/>
      </c>
      <c r="C7924" t="str">
        <f t="shared" si="126"/>
        <v/>
      </c>
    </row>
    <row r="7925" spans="2:3">
      <c r="B7925" t="str">
        <v/>
      </c>
      <c r="C7925" t="str">
        <f t="shared" si="126"/>
        <v/>
      </c>
    </row>
    <row r="7926" spans="2:3">
      <c r="B7926" t="str">
        <v/>
      </c>
      <c r="C7926" t="str">
        <f t="shared" si="126"/>
        <v/>
      </c>
    </row>
    <row r="7927" spans="2:3">
      <c r="B7927" t="str">
        <v/>
      </c>
      <c r="C7927" t="str">
        <f t="shared" si="126"/>
        <v/>
      </c>
    </row>
    <row r="7928" spans="2:3">
      <c r="B7928" t="str">
        <v/>
      </c>
      <c r="C7928" t="str">
        <f t="shared" si="126"/>
        <v/>
      </c>
    </row>
    <row r="7929" spans="2:3">
      <c r="B7929" t="str">
        <v/>
      </c>
      <c r="C7929" t="str">
        <f t="shared" si="126"/>
        <v/>
      </c>
    </row>
    <row r="7930" spans="2:3">
      <c r="B7930" t="str">
        <v/>
      </c>
      <c r="C7930" t="str">
        <f t="shared" si="126"/>
        <v/>
      </c>
    </row>
    <row r="7931" spans="2:3">
      <c r="B7931" t="str">
        <v/>
      </c>
      <c r="C7931" t="str">
        <f t="shared" si="126"/>
        <v/>
      </c>
    </row>
    <row r="7932" spans="2:3">
      <c r="B7932" t="str">
        <v/>
      </c>
      <c r="C7932" t="str">
        <f t="shared" si="126"/>
        <v/>
      </c>
    </row>
    <row r="7933" spans="2:3">
      <c r="B7933" t="str">
        <v/>
      </c>
      <c r="C7933" t="str">
        <f t="shared" si="126"/>
        <v/>
      </c>
    </row>
    <row r="7934" spans="2:3">
      <c r="B7934" t="str">
        <v/>
      </c>
      <c r="C7934" t="str">
        <f t="shared" si="126"/>
        <v/>
      </c>
    </row>
    <row r="7935" spans="2:3">
      <c r="B7935" t="str">
        <v/>
      </c>
      <c r="C7935" t="str">
        <f t="shared" si="126"/>
        <v/>
      </c>
    </row>
    <row r="7936" spans="2:3">
      <c r="B7936" t="str">
        <v/>
      </c>
      <c r="C7936" t="str">
        <f t="shared" si="126"/>
        <v/>
      </c>
    </row>
    <row r="7937" spans="2:3">
      <c r="B7937" t="str">
        <v/>
      </c>
      <c r="C7937" t="str">
        <f t="shared" si="126"/>
        <v/>
      </c>
    </row>
    <row r="7938" spans="2:3">
      <c r="B7938" t="str">
        <v/>
      </c>
      <c r="C7938" t="str">
        <f t="shared" si="126"/>
        <v/>
      </c>
    </row>
    <row r="7939" spans="2:3">
      <c r="B7939" t="str">
        <v/>
      </c>
      <c r="C7939" t="str">
        <f t="shared" si="126"/>
        <v/>
      </c>
    </row>
    <row r="7940" spans="2:3">
      <c r="B7940" t="str">
        <v/>
      </c>
      <c r="C7940" t="str">
        <f t="shared" si="126"/>
        <v/>
      </c>
    </row>
    <row r="7941" spans="2:3">
      <c r="B7941" t="str">
        <v/>
      </c>
      <c r="C7941" t="str">
        <f t="shared" ref="C7941:C8004" si="127">IFERROR(B7941,"")</f>
        <v/>
      </c>
    </row>
    <row r="7942" spans="2:3">
      <c r="B7942" t="str">
        <v/>
      </c>
      <c r="C7942" t="str">
        <f t="shared" si="127"/>
        <v/>
      </c>
    </row>
    <row r="7943" spans="2:3">
      <c r="B7943" t="str">
        <v/>
      </c>
      <c r="C7943" t="str">
        <f t="shared" si="127"/>
        <v/>
      </c>
    </row>
    <row r="7944" spans="2:3">
      <c r="B7944" t="str">
        <v/>
      </c>
      <c r="C7944" t="str">
        <f t="shared" si="127"/>
        <v/>
      </c>
    </row>
    <row r="7945" spans="2:3">
      <c r="B7945" t="str">
        <v/>
      </c>
      <c r="C7945" t="str">
        <f t="shared" si="127"/>
        <v/>
      </c>
    </row>
    <row r="7946" spans="2:3">
      <c r="B7946" t="str">
        <v/>
      </c>
      <c r="C7946" t="str">
        <f t="shared" si="127"/>
        <v/>
      </c>
    </row>
    <row r="7947" spans="2:3">
      <c r="B7947" t="str">
        <v/>
      </c>
      <c r="C7947" t="str">
        <f t="shared" si="127"/>
        <v/>
      </c>
    </row>
    <row r="7948" spans="2:3">
      <c r="B7948" t="str">
        <v/>
      </c>
      <c r="C7948" t="str">
        <f t="shared" si="127"/>
        <v/>
      </c>
    </row>
    <row r="7949" spans="2:3">
      <c r="B7949" t="str">
        <v/>
      </c>
      <c r="C7949" t="str">
        <f t="shared" si="127"/>
        <v/>
      </c>
    </row>
    <row r="7950" spans="2:3">
      <c r="B7950" t="str">
        <v/>
      </c>
      <c r="C7950" t="str">
        <f t="shared" si="127"/>
        <v/>
      </c>
    </row>
    <row r="7951" spans="2:3">
      <c r="B7951" t="str">
        <v/>
      </c>
      <c r="C7951" t="str">
        <f t="shared" si="127"/>
        <v/>
      </c>
    </row>
    <row r="7952" spans="2:3">
      <c r="B7952" t="str">
        <v/>
      </c>
      <c r="C7952" t="str">
        <f t="shared" si="127"/>
        <v/>
      </c>
    </row>
    <row r="7953" spans="2:3">
      <c r="B7953" t="str">
        <v/>
      </c>
      <c r="C7953" t="str">
        <f t="shared" si="127"/>
        <v/>
      </c>
    </row>
    <row r="7954" spans="2:3">
      <c r="B7954" t="str">
        <v/>
      </c>
      <c r="C7954" t="str">
        <f t="shared" si="127"/>
        <v/>
      </c>
    </row>
    <row r="7955" spans="2:3">
      <c r="B7955" t="str">
        <v/>
      </c>
      <c r="C7955" t="str">
        <f t="shared" si="127"/>
        <v/>
      </c>
    </row>
    <row r="7956" spans="2:3">
      <c r="B7956" t="str">
        <v/>
      </c>
      <c r="C7956" t="str">
        <f t="shared" si="127"/>
        <v/>
      </c>
    </row>
    <row r="7957" spans="2:3">
      <c r="B7957" t="str">
        <v/>
      </c>
      <c r="C7957" t="str">
        <f t="shared" si="127"/>
        <v/>
      </c>
    </row>
    <row r="7958" spans="2:3">
      <c r="B7958" t="str">
        <v/>
      </c>
      <c r="C7958" t="str">
        <f t="shared" si="127"/>
        <v/>
      </c>
    </row>
    <row r="7959" spans="2:3">
      <c r="B7959" t="str">
        <v/>
      </c>
      <c r="C7959" t="str">
        <f t="shared" si="127"/>
        <v/>
      </c>
    </row>
    <row r="7960" spans="2:3">
      <c r="B7960" t="str">
        <v/>
      </c>
      <c r="C7960" t="str">
        <f t="shared" si="127"/>
        <v/>
      </c>
    </row>
    <row r="7961" spans="2:3">
      <c r="B7961" t="str">
        <v/>
      </c>
      <c r="C7961" t="str">
        <f t="shared" si="127"/>
        <v/>
      </c>
    </row>
    <row r="7962" spans="2:3">
      <c r="B7962" t="str">
        <v/>
      </c>
      <c r="C7962" t="str">
        <f t="shared" si="127"/>
        <v/>
      </c>
    </row>
    <row r="7963" spans="2:3">
      <c r="B7963" t="str">
        <v/>
      </c>
      <c r="C7963" t="str">
        <f t="shared" si="127"/>
        <v/>
      </c>
    </row>
    <row r="7964" spans="2:3">
      <c r="B7964" t="str">
        <v/>
      </c>
      <c r="C7964" t="str">
        <f t="shared" si="127"/>
        <v/>
      </c>
    </row>
    <row r="7965" spans="2:3">
      <c r="B7965" t="str">
        <v/>
      </c>
      <c r="C7965" t="str">
        <f t="shared" si="127"/>
        <v/>
      </c>
    </row>
    <row r="7966" spans="2:3">
      <c r="B7966" t="str">
        <v/>
      </c>
      <c r="C7966" t="str">
        <f t="shared" si="127"/>
        <v/>
      </c>
    </row>
    <row r="7967" spans="2:3">
      <c r="B7967" t="str">
        <v/>
      </c>
      <c r="C7967" t="str">
        <f t="shared" si="127"/>
        <v/>
      </c>
    </row>
    <row r="7968" spans="2:3">
      <c r="B7968" t="str">
        <v/>
      </c>
      <c r="C7968" t="str">
        <f t="shared" si="127"/>
        <v/>
      </c>
    </row>
    <row r="7969" spans="2:3">
      <c r="B7969" t="str">
        <v/>
      </c>
      <c r="C7969" t="str">
        <f t="shared" si="127"/>
        <v/>
      </c>
    </row>
    <row r="7970" spans="2:3">
      <c r="B7970" t="str">
        <v/>
      </c>
      <c r="C7970" t="str">
        <f t="shared" si="127"/>
        <v/>
      </c>
    </row>
    <row r="7971" spans="2:3">
      <c r="B7971" t="str">
        <v/>
      </c>
      <c r="C7971" t="str">
        <f t="shared" si="127"/>
        <v/>
      </c>
    </row>
    <row r="7972" spans="2:3">
      <c r="B7972" t="str">
        <v/>
      </c>
      <c r="C7972" t="str">
        <f t="shared" si="127"/>
        <v/>
      </c>
    </row>
    <row r="7973" spans="2:3">
      <c r="B7973" t="str">
        <v/>
      </c>
      <c r="C7973" t="str">
        <f t="shared" si="127"/>
        <v/>
      </c>
    </row>
    <row r="7974" spans="2:3">
      <c r="B7974" t="str">
        <v/>
      </c>
      <c r="C7974" t="str">
        <f t="shared" si="127"/>
        <v/>
      </c>
    </row>
    <row r="7975" spans="2:3">
      <c r="B7975" t="str">
        <v/>
      </c>
      <c r="C7975" t="str">
        <f t="shared" si="127"/>
        <v/>
      </c>
    </row>
    <row r="7976" spans="2:3">
      <c r="B7976" t="str">
        <v/>
      </c>
      <c r="C7976" t="str">
        <f t="shared" si="127"/>
        <v/>
      </c>
    </row>
    <row r="7977" spans="2:3">
      <c r="B7977" t="str">
        <v/>
      </c>
      <c r="C7977" t="str">
        <f t="shared" si="127"/>
        <v/>
      </c>
    </row>
    <row r="7978" spans="2:3">
      <c r="B7978" t="str">
        <v/>
      </c>
      <c r="C7978" t="str">
        <f t="shared" si="127"/>
        <v/>
      </c>
    </row>
    <row r="7979" spans="2:3">
      <c r="B7979" t="str">
        <v/>
      </c>
      <c r="C7979" t="str">
        <f t="shared" si="127"/>
        <v/>
      </c>
    </row>
    <row r="7980" spans="2:3">
      <c r="B7980" t="str">
        <v/>
      </c>
      <c r="C7980" t="str">
        <f t="shared" si="127"/>
        <v/>
      </c>
    </row>
    <row r="7981" spans="2:3">
      <c r="B7981" t="str">
        <v/>
      </c>
      <c r="C7981" t="str">
        <f t="shared" si="127"/>
        <v/>
      </c>
    </row>
    <row r="7982" spans="2:3">
      <c r="B7982" t="str">
        <v/>
      </c>
      <c r="C7982" t="str">
        <f t="shared" si="127"/>
        <v/>
      </c>
    </row>
    <row r="7983" spans="2:3">
      <c r="B7983" t="str">
        <v/>
      </c>
      <c r="C7983" t="str">
        <f t="shared" si="127"/>
        <v/>
      </c>
    </row>
    <row r="7984" spans="2:3">
      <c r="B7984" t="str">
        <v/>
      </c>
      <c r="C7984" t="str">
        <f t="shared" si="127"/>
        <v/>
      </c>
    </row>
    <row r="7985" spans="2:3">
      <c r="B7985" t="str">
        <v/>
      </c>
      <c r="C7985" t="str">
        <f t="shared" si="127"/>
        <v/>
      </c>
    </row>
    <row r="7986" spans="2:3">
      <c r="B7986" t="str">
        <v/>
      </c>
      <c r="C7986" t="str">
        <f t="shared" si="127"/>
        <v/>
      </c>
    </row>
    <row r="7987" spans="2:3">
      <c r="B7987" t="str">
        <v/>
      </c>
      <c r="C7987" t="str">
        <f t="shared" si="127"/>
        <v/>
      </c>
    </row>
    <row r="7988" spans="2:3">
      <c r="B7988" t="str">
        <v/>
      </c>
      <c r="C7988" t="str">
        <f t="shared" si="127"/>
        <v/>
      </c>
    </row>
    <row r="7989" spans="2:3">
      <c r="B7989" t="str">
        <v/>
      </c>
      <c r="C7989" t="str">
        <f t="shared" si="127"/>
        <v/>
      </c>
    </row>
    <row r="7990" spans="2:3">
      <c r="B7990" t="str">
        <v/>
      </c>
      <c r="C7990" t="str">
        <f t="shared" si="127"/>
        <v/>
      </c>
    </row>
    <row r="7991" spans="2:3">
      <c r="B7991" t="str">
        <v/>
      </c>
      <c r="C7991" t="str">
        <f t="shared" si="127"/>
        <v/>
      </c>
    </row>
    <row r="7992" spans="2:3">
      <c r="B7992" t="str">
        <v/>
      </c>
      <c r="C7992" t="str">
        <f t="shared" si="127"/>
        <v/>
      </c>
    </row>
    <row r="7993" spans="2:3">
      <c r="B7993" t="str">
        <v/>
      </c>
      <c r="C7993" t="str">
        <f t="shared" si="127"/>
        <v/>
      </c>
    </row>
    <row r="7994" spans="2:3">
      <c r="B7994" t="str">
        <v/>
      </c>
      <c r="C7994" t="str">
        <f t="shared" si="127"/>
        <v/>
      </c>
    </row>
    <row r="7995" spans="2:3">
      <c r="B7995" t="str">
        <v/>
      </c>
      <c r="C7995" t="str">
        <f t="shared" si="127"/>
        <v/>
      </c>
    </row>
    <row r="7996" spans="2:3">
      <c r="B7996" t="str">
        <v/>
      </c>
      <c r="C7996" t="str">
        <f t="shared" si="127"/>
        <v/>
      </c>
    </row>
    <row r="7997" spans="2:3">
      <c r="B7997" t="str">
        <v/>
      </c>
      <c r="C7997" t="str">
        <f t="shared" si="127"/>
        <v/>
      </c>
    </row>
    <row r="7998" spans="2:3">
      <c r="B7998" t="str">
        <v/>
      </c>
      <c r="C7998" t="str">
        <f t="shared" si="127"/>
        <v/>
      </c>
    </row>
    <row r="7999" spans="2:3">
      <c r="B7999" t="str">
        <v/>
      </c>
      <c r="C7999" t="str">
        <f t="shared" si="127"/>
        <v/>
      </c>
    </row>
    <row r="8000" spans="2:3">
      <c r="B8000" t="str">
        <v/>
      </c>
      <c r="C8000" t="str">
        <f t="shared" si="127"/>
        <v/>
      </c>
    </row>
    <row r="8001" spans="2:3">
      <c r="B8001" t="str">
        <v/>
      </c>
      <c r="C8001" t="str">
        <f t="shared" si="127"/>
        <v/>
      </c>
    </row>
    <row r="8002" spans="2:3">
      <c r="B8002" t="str">
        <v/>
      </c>
      <c r="C8002" t="str">
        <f t="shared" si="127"/>
        <v/>
      </c>
    </row>
    <row r="8003" spans="2:3">
      <c r="B8003" t="str">
        <v/>
      </c>
      <c r="C8003" t="str">
        <f t="shared" si="127"/>
        <v/>
      </c>
    </row>
    <row r="8004" spans="2:3">
      <c r="B8004" t="str">
        <v/>
      </c>
      <c r="C8004" t="str">
        <f t="shared" si="127"/>
        <v/>
      </c>
    </row>
    <row r="8005" spans="2:3">
      <c r="B8005" t="str">
        <v/>
      </c>
      <c r="C8005" t="str">
        <f t="shared" ref="C8005:C8068" si="128">IFERROR(B8005,"")</f>
        <v/>
      </c>
    </row>
    <row r="8006" spans="2:3">
      <c r="B8006" t="str">
        <v/>
      </c>
      <c r="C8006" t="str">
        <f t="shared" si="128"/>
        <v/>
      </c>
    </row>
    <row r="8007" spans="2:3">
      <c r="B8007" t="str">
        <v/>
      </c>
      <c r="C8007" t="str">
        <f t="shared" si="128"/>
        <v/>
      </c>
    </row>
    <row r="8008" spans="2:3">
      <c r="B8008" t="str">
        <v/>
      </c>
      <c r="C8008" t="str">
        <f t="shared" si="128"/>
        <v/>
      </c>
    </row>
    <row r="8009" spans="2:3">
      <c r="B8009" t="str">
        <v/>
      </c>
      <c r="C8009" t="str">
        <f t="shared" si="128"/>
        <v/>
      </c>
    </row>
    <row r="8010" spans="2:3">
      <c r="B8010" t="str">
        <v/>
      </c>
      <c r="C8010" t="str">
        <f t="shared" si="128"/>
        <v/>
      </c>
    </row>
    <row r="8011" spans="2:3">
      <c r="B8011" t="str">
        <v/>
      </c>
      <c r="C8011" t="str">
        <f t="shared" si="128"/>
        <v/>
      </c>
    </row>
    <row r="8012" spans="2:3">
      <c r="B8012" t="str">
        <v/>
      </c>
      <c r="C8012" t="str">
        <f t="shared" si="128"/>
        <v/>
      </c>
    </row>
    <row r="8013" spans="2:3">
      <c r="B8013" t="str">
        <v/>
      </c>
      <c r="C8013" t="str">
        <f t="shared" si="128"/>
        <v/>
      </c>
    </row>
    <row r="8014" spans="2:3">
      <c r="B8014" t="str">
        <v/>
      </c>
      <c r="C8014" t="str">
        <f t="shared" si="128"/>
        <v/>
      </c>
    </row>
    <row r="8015" spans="2:3">
      <c r="B8015" t="str">
        <v/>
      </c>
      <c r="C8015" t="str">
        <f t="shared" si="128"/>
        <v/>
      </c>
    </row>
    <row r="8016" spans="2:3">
      <c r="B8016" t="str">
        <v/>
      </c>
      <c r="C8016" t="str">
        <f t="shared" si="128"/>
        <v/>
      </c>
    </row>
    <row r="8017" spans="2:3">
      <c r="B8017" t="str">
        <v/>
      </c>
      <c r="C8017" t="str">
        <f t="shared" si="128"/>
        <v/>
      </c>
    </row>
    <row r="8018" spans="2:3">
      <c r="B8018" t="str">
        <v/>
      </c>
      <c r="C8018" t="str">
        <f t="shared" si="128"/>
        <v/>
      </c>
    </row>
    <row r="8019" spans="2:3">
      <c r="B8019" t="str">
        <v/>
      </c>
      <c r="C8019" t="str">
        <f t="shared" si="128"/>
        <v/>
      </c>
    </row>
    <row r="8020" spans="2:3">
      <c r="B8020" t="str">
        <v/>
      </c>
      <c r="C8020" t="str">
        <f t="shared" si="128"/>
        <v/>
      </c>
    </row>
    <row r="8021" spans="2:3">
      <c r="B8021" t="str">
        <v/>
      </c>
      <c r="C8021" t="str">
        <f t="shared" si="128"/>
        <v/>
      </c>
    </row>
    <row r="8022" spans="2:3">
      <c r="B8022" t="str">
        <v/>
      </c>
      <c r="C8022" t="str">
        <f t="shared" si="128"/>
        <v/>
      </c>
    </row>
    <row r="8023" spans="2:3">
      <c r="B8023" t="str">
        <v/>
      </c>
      <c r="C8023" t="str">
        <f t="shared" si="128"/>
        <v/>
      </c>
    </row>
    <row r="8024" spans="2:3">
      <c r="B8024" t="str">
        <v/>
      </c>
      <c r="C8024" t="str">
        <f t="shared" si="128"/>
        <v/>
      </c>
    </row>
    <row r="8025" spans="2:3">
      <c r="B8025" t="str">
        <v/>
      </c>
      <c r="C8025" t="str">
        <f t="shared" si="128"/>
        <v/>
      </c>
    </row>
    <row r="8026" spans="2:3">
      <c r="B8026" t="str">
        <v/>
      </c>
      <c r="C8026" t="str">
        <f t="shared" si="128"/>
        <v/>
      </c>
    </row>
    <row r="8027" spans="2:3">
      <c r="B8027" t="str">
        <v/>
      </c>
      <c r="C8027" t="str">
        <f t="shared" si="128"/>
        <v/>
      </c>
    </row>
    <row r="8028" spans="2:3">
      <c r="B8028" t="str">
        <v/>
      </c>
      <c r="C8028" t="str">
        <f t="shared" si="128"/>
        <v/>
      </c>
    </row>
    <row r="8029" spans="2:3">
      <c r="B8029" t="str">
        <v/>
      </c>
      <c r="C8029" t="str">
        <f t="shared" si="128"/>
        <v/>
      </c>
    </row>
    <row r="8030" spans="2:3">
      <c r="B8030" t="str">
        <v/>
      </c>
      <c r="C8030" t="str">
        <f t="shared" si="128"/>
        <v/>
      </c>
    </row>
    <row r="8031" spans="2:3">
      <c r="B8031" t="str">
        <v/>
      </c>
      <c r="C8031" t="str">
        <f t="shared" si="128"/>
        <v/>
      </c>
    </row>
    <row r="8032" spans="2:3">
      <c r="B8032" t="str">
        <v/>
      </c>
      <c r="C8032" t="str">
        <f t="shared" si="128"/>
        <v/>
      </c>
    </row>
    <row r="8033" spans="2:3">
      <c r="B8033" t="str">
        <v/>
      </c>
      <c r="C8033" t="str">
        <f t="shared" si="128"/>
        <v/>
      </c>
    </row>
    <row r="8034" spans="2:3">
      <c r="B8034" t="str">
        <v/>
      </c>
      <c r="C8034" t="str">
        <f t="shared" si="128"/>
        <v/>
      </c>
    </row>
    <row r="8035" spans="2:3">
      <c r="B8035" t="str">
        <v/>
      </c>
      <c r="C8035" t="str">
        <f t="shared" si="128"/>
        <v/>
      </c>
    </row>
    <row r="8036" spans="2:3">
      <c r="B8036" t="str">
        <v/>
      </c>
      <c r="C8036" t="str">
        <f t="shared" si="128"/>
        <v/>
      </c>
    </row>
    <row r="8037" spans="2:3">
      <c r="B8037" t="str">
        <v/>
      </c>
      <c r="C8037" t="str">
        <f t="shared" si="128"/>
        <v/>
      </c>
    </row>
    <row r="8038" spans="2:3">
      <c r="B8038" t="str">
        <v/>
      </c>
      <c r="C8038" t="str">
        <f t="shared" si="128"/>
        <v/>
      </c>
    </row>
    <row r="8039" spans="2:3">
      <c r="B8039" t="str">
        <v/>
      </c>
      <c r="C8039" t="str">
        <f t="shared" si="128"/>
        <v/>
      </c>
    </row>
    <row r="8040" spans="2:3">
      <c r="B8040" t="str">
        <v/>
      </c>
      <c r="C8040" t="str">
        <f t="shared" si="128"/>
        <v/>
      </c>
    </row>
    <row r="8041" spans="2:3">
      <c r="B8041" t="str">
        <v/>
      </c>
      <c r="C8041" t="str">
        <f t="shared" si="128"/>
        <v/>
      </c>
    </row>
    <row r="8042" spans="2:3">
      <c r="B8042" t="str">
        <v/>
      </c>
      <c r="C8042" t="str">
        <f t="shared" si="128"/>
        <v/>
      </c>
    </row>
    <row r="8043" spans="2:3">
      <c r="B8043" t="str">
        <v/>
      </c>
      <c r="C8043" t="str">
        <f t="shared" si="128"/>
        <v/>
      </c>
    </row>
    <row r="8044" spans="2:3">
      <c r="B8044" t="str">
        <v/>
      </c>
      <c r="C8044" t="str">
        <f t="shared" si="128"/>
        <v/>
      </c>
    </row>
    <row r="8045" spans="2:3">
      <c r="B8045" t="str">
        <v/>
      </c>
      <c r="C8045" t="str">
        <f t="shared" si="128"/>
        <v/>
      </c>
    </row>
    <row r="8046" spans="2:3">
      <c r="B8046" t="str">
        <v/>
      </c>
      <c r="C8046" t="str">
        <f t="shared" si="128"/>
        <v/>
      </c>
    </row>
    <row r="8047" spans="2:3">
      <c r="B8047" t="str">
        <v/>
      </c>
      <c r="C8047" t="str">
        <f t="shared" si="128"/>
        <v/>
      </c>
    </row>
    <row r="8048" spans="2:3">
      <c r="B8048" t="str">
        <v/>
      </c>
      <c r="C8048" t="str">
        <f t="shared" si="128"/>
        <v/>
      </c>
    </row>
    <row r="8049" spans="2:3">
      <c r="B8049" t="str">
        <v/>
      </c>
      <c r="C8049" t="str">
        <f t="shared" si="128"/>
        <v/>
      </c>
    </row>
    <row r="8050" spans="2:3">
      <c r="B8050" t="str">
        <v/>
      </c>
      <c r="C8050" t="str">
        <f t="shared" si="128"/>
        <v/>
      </c>
    </row>
    <row r="8051" spans="2:3">
      <c r="B8051" t="str">
        <v/>
      </c>
      <c r="C8051" t="str">
        <f t="shared" si="128"/>
        <v/>
      </c>
    </row>
    <row r="8052" spans="2:3">
      <c r="B8052" t="str">
        <v/>
      </c>
      <c r="C8052" t="str">
        <f t="shared" si="128"/>
        <v/>
      </c>
    </row>
    <row r="8053" spans="2:3">
      <c r="B8053" t="str">
        <v/>
      </c>
      <c r="C8053" t="str">
        <f t="shared" si="128"/>
        <v/>
      </c>
    </row>
    <row r="8054" spans="2:3">
      <c r="B8054" t="str">
        <v/>
      </c>
      <c r="C8054" t="str">
        <f t="shared" si="128"/>
        <v/>
      </c>
    </row>
    <row r="8055" spans="2:3">
      <c r="B8055" t="str">
        <v/>
      </c>
      <c r="C8055" t="str">
        <f t="shared" si="128"/>
        <v/>
      </c>
    </row>
    <row r="8056" spans="2:3">
      <c r="B8056" t="str">
        <v/>
      </c>
      <c r="C8056" t="str">
        <f t="shared" si="128"/>
        <v/>
      </c>
    </row>
    <row r="8057" spans="2:3">
      <c r="B8057" t="str">
        <v/>
      </c>
      <c r="C8057" t="str">
        <f t="shared" si="128"/>
        <v/>
      </c>
    </row>
    <row r="8058" spans="2:3">
      <c r="B8058" t="str">
        <v/>
      </c>
      <c r="C8058" t="str">
        <f t="shared" si="128"/>
        <v/>
      </c>
    </row>
    <row r="8059" spans="2:3">
      <c r="B8059" t="str">
        <v/>
      </c>
      <c r="C8059" t="str">
        <f t="shared" si="128"/>
        <v/>
      </c>
    </row>
    <row r="8060" spans="2:3">
      <c r="B8060" t="str">
        <v/>
      </c>
      <c r="C8060" t="str">
        <f t="shared" si="128"/>
        <v/>
      </c>
    </row>
    <row r="8061" spans="2:3">
      <c r="B8061" t="str">
        <v/>
      </c>
      <c r="C8061" t="str">
        <f t="shared" si="128"/>
        <v/>
      </c>
    </row>
    <row r="8062" spans="2:3">
      <c r="B8062" t="str">
        <v/>
      </c>
      <c r="C8062" t="str">
        <f t="shared" si="128"/>
        <v/>
      </c>
    </row>
    <row r="8063" spans="2:3">
      <c r="B8063" t="str">
        <v/>
      </c>
      <c r="C8063" t="str">
        <f t="shared" si="128"/>
        <v/>
      </c>
    </row>
    <row r="8064" spans="2:3">
      <c r="B8064" t="str">
        <v/>
      </c>
      <c r="C8064" t="str">
        <f t="shared" si="128"/>
        <v/>
      </c>
    </row>
    <row r="8065" spans="2:3">
      <c r="B8065" t="str">
        <v/>
      </c>
      <c r="C8065" t="str">
        <f t="shared" si="128"/>
        <v/>
      </c>
    </row>
    <row r="8066" spans="2:3">
      <c r="B8066" t="str">
        <v/>
      </c>
      <c r="C8066" t="str">
        <f t="shared" si="128"/>
        <v/>
      </c>
    </row>
    <row r="8067" spans="2:3">
      <c r="B8067" t="str">
        <v/>
      </c>
      <c r="C8067" t="str">
        <f t="shared" si="128"/>
        <v/>
      </c>
    </row>
    <row r="8068" spans="2:3">
      <c r="B8068" t="str">
        <v/>
      </c>
      <c r="C8068" t="str">
        <f t="shared" si="128"/>
        <v/>
      </c>
    </row>
    <row r="8069" spans="2:3">
      <c r="B8069" t="str">
        <v/>
      </c>
      <c r="C8069" t="str">
        <f t="shared" ref="C8069:C8132" si="129">IFERROR(B8069,"")</f>
        <v/>
      </c>
    </row>
    <row r="8070" spans="2:3">
      <c r="B8070" t="str">
        <v/>
      </c>
      <c r="C8070" t="str">
        <f t="shared" si="129"/>
        <v/>
      </c>
    </row>
    <row r="8071" spans="2:3">
      <c r="B8071" t="str">
        <v/>
      </c>
      <c r="C8071" t="str">
        <f t="shared" si="129"/>
        <v/>
      </c>
    </row>
    <row r="8072" spans="2:3">
      <c r="B8072" t="str">
        <v/>
      </c>
      <c r="C8072" t="str">
        <f t="shared" si="129"/>
        <v/>
      </c>
    </row>
    <row r="8073" spans="2:3">
      <c r="B8073" t="str">
        <v/>
      </c>
      <c r="C8073" t="str">
        <f t="shared" si="129"/>
        <v/>
      </c>
    </row>
    <row r="8074" spans="2:3">
      <c r="B8074" t="str">
        <v/>
      </c>
      <c r="C8074" t="str">
        <f t="shared" si="129"/>
        <v/>
      </c>
    </row>
    <row r="8075" spans="2:3">
      <c r="B8075" t="str">
        <v/>
      </c>
      <c r="C8075" t="str">
        <f t="shared" si="129"/>
        <v/>
      </c>
    </row>
    <row r="8076" spans="2:3">
      <c r="B8076" t="str">
        <v/>
      </c>
      <c r="C8076" t="str">
        <f t="shared" si="129"/>
        <v/>
      </c>
    </row>
    <row r="8077" spans="2:3">
      <c r="B8077" t="str">
        <v/>
      </c>
      <c r="C8077" t="str">
        <f t="shared" si="129"/>
        <v/>
      </c>
    </row>
    <row r="8078" spans="2:3">
      <c r="B8078" t="str">
        <v/>
      </c>
      <c r="C8078" t="str">
        <f t="shared" si="129"/>
        <v/>
      </c>
    </row>
    <row r="8079" spans="2:3">
      <c r="B8079" t="str">
        <v/>
      </c>
      <c r="C8079" t="str">
        <f t="shared" si="129"/>
        <v/>
      </c>
    </row>
    <row r="8080" spans="2:3">
      <c r="B8080" t="str">
        <v/>
      </c>
      <c r="C8080" t="str">
        <f t="shared" si="129"/>
        <v/>
      </c>
    </row>
    <row r="8081" spans="2:3">
      <c r="B8081" t="str">
        <v/>
      </c>
      <c r="C8081" t="str">
        <f t="shared" si="129"/>
        <v/>
      </c>
    </row>
    <row r="8082" spans="2:3">
      <c r="B8082" t="str">
        <v/>
      </c>
      <c r="C8082" t="str">
        <f t="shared" si="129"/>
        <v/>
      </c>
    </row>
    <row r="8083" spans="2:3">
      <c r="B8083" t="str">
        <v/>
      </c>
      <c r="C8083" t="str">
        <f t="shared" si="129"/>
        <v/>
      </c>
    </row>
    <row r="8084" spans="2:3">
      <c r="B8084" t="str">
        <v/>
      </c>
      <c r="C8084" t="str">
        <f t="shared" si="129"/>
        <v/>
      </c>
    </row>
    <row r="8085" spans="2:3">
      <c r="B8085" t="str">
        <v/>
      </c>
      <c r="C8085" t="str">
        <f t="shared" si="129"/>
        <v/>
      </c>
    </row>
    <row r="8086" spans="2:3">
      <c r="B8086" t="str">
        <v/>
      </c>
      <c r="C8086" t="str">
        <f t="shared" si="129"/>
        <v/>
      </c>
    </row>
    <row r="8087" spans="2:3">
      <c r="B8087" t="str">
        <v/>
      </c>
      <c r="C8087" t="str">
        <f t="shared" si="129"/>
        <v/>
      </c>
    </row>
    <row r="8088" spans="2:3">
      <c r="B8088" t="str">
        <v/>
      </c>
      <c r="C8088" t="str">
        <f t="shared" si="129"/>
        <v/>
      </c>
    </row>
    <row r="8089" spans="2:3">
      <c r="B8089" t="str">
        <v/>
      </c>
      <c r="C8089" t="str">
        <f t="shared" si="129"/>
        <v/>
      </c>
    </row>
    <row r="8090" spans="2:3">
      <c r="B8090" t="str">
        <v/>
      </c>
      <c r="C8090" t="str">
        <f t="shared" si="129"/>
        <v/>
      </c>
    </row>
    <row r="8091" spans="2:3">
      <c r="B8091" t="str">
        <v/>
      </c>
      <c r="C8091" t="str">
        <f t="shared" si="129"/>
        <v/>
      </c>
    </row>
    <row r="8092" spans="2:3">
      <c r="B8092" t="str">
        <v/>
      </c>
      <c r="C8092" t="str">
        <f t="shared" si="129"/>
        <v/>
      </c>
    </row>
    <row r="8093" spans="2:3">
      <c r="B8093" t="str">
        <v/>
      </c>
      <c r="C8093" t="str">
        <f t="shared" si="129"/>
        <v/>
      </c>
    </row>
    <row r="8094" spans="2:3">
      <c r="B8094" t="str">
        <v/>
      </c>
      <c r="C8094" t="str">
        <f t="shared" si="129"/>
        <v/>
      </c>
    </row>
    <row r="8095" spans="2:3">
      <c r="B8095" t="str">
        <v/>
      </c>
      <c r="C8095" t="str">
        <f t="shared" si="129"/>
        <v/>
      </c>
    </row>
    <row r="8096" spans="2:3">
      <c r="B8096" t="str">
        <v/>
      </c>
      <c r="C8096" t="str">
        <f t="shared" si="129"/>
        <v/>
      </c>
    </row>
    <row r="8097" spans="2:3">
      <c r="B8097" t="str">
        <v/>
      </c>
      <c r="C8097" t="str">
        <f t="shared" si="129"/>
        <v/>
      </c>
    </row>
    <row r="8098" spans="2:3">
      <c r="B8098" t="str">
        <v/>
      </c>
      <c r="C8098" t="str">
        <f t="shared" si="129"/>
        <v/>
      </c>
    </row>
    <row r="8099" spans="2:3">
      <c r="B8099" t="str">
        <v/>
      </c>
      <c r="C8099" t="str">
        <f t="shared" si="129"/>
        <v/>
      </c>
    </row>
    <row r="8100" spans="2:3">
      <c r="B8100" t="str">
        <v/>
      </c>
      <c r="C8100" t="str">
        <f t="shared" si="129"/>
        <v/>
      </c>
    </row>
    <row r="8101" spans="2:3">
      <c r="B8101" t="str">
        <v/>
      </c>
      <c r="C8101" t="str">
        <f t="shared" si="129"/>
        <v/>
      </c>
    </row>
    <row r="8102" spans="2:3">
      <c r="B8102" t="str">
        <v/>
      </c>
      <c r="C8102" t="str">
        <f t="shared" si="129"/>
        <v/>
      </c>
    </row>
    <row r="8103" spans="2:3">
      <c r="B8103" t="str">
        <v/>
      </c>
      <c r="C8103" t="str">
        <f t="shared" si="129"/>
        <v/>
      </c>
    </row>
    <row r="8104" spans="2:3">
      <c r="B8104" t="str">
        <v/>
      </c>
      <c r="C8104" t="str">
        <f t="shared" si="129"/>
        <v/>
      </c>
    </row>
    <row r="8105" spans="2:3">
      <c r="B8105" t="str">
        <v/>
      </c>
      <c r="C8105" t="str">
        <f t="shared" si="129"/>
        <v/>
      </c>
    </row>
    <row r="8106" spans="2:3">
      <c r="B8106" t="str">
        <v/>
      </c>
      <c r="C8106" t="str">
        <f t="shared" si="129"/>
        <v/>
      </c>
    </row>
    <row r="8107" spans="2:3">
      <c r="B8107" t="str">
        <v/>
      </c>
      <c r="C8107" t="str">
        <f t="shared" si="129"/>
        <v/>
      </c>
    </row>
    <row r="8108" spans="2:3">
      <c r="B8108" t="str">
        <v/>
      </c>
      <c r="C8108" t="str">
        <f t="shared" si="129"/>
        <v/>
      </c>
    </row>
    <row r="8109" spans="2:3">
      <c r="B8109" t="str">
        <v/>
      </c>
      <c r="C8109" t="str">
        <f t="shared" si="129"/>
        <v/>
      </c>
    </row>
    <row r="8110" spans="2:3">
      <c r="B8110" t="str">
        <v/>
      </c>
      <c r="C8110" t="str">
        <f t="shared" si="129"/>
        <v/>
      </c>
    </row>
    <row r="8111" spans="2:3">
      <c r="B8111" t="str">
        <v/>
      </c>
      <c r="C8111" t="str">
        <f t="shared" si="129"/>
        <v/>
      </c>
    </row>
    <row r="8112" spans="2:3">
      <c r="B8112" t="str">
        <v/>
      </c>
      <c r="C8112" t="str">
        <f t="shared" si="129"/>
        <v/>
      </c>
    </row>
    <row r="8113" spans="2:3">
      <c r="B8113" t="str">
        <v/>
      </c>
      <c r="C8113" t="str">
        <f t="shared" si="129"/>
        <v/>
      </c>
    </row>
    <row r="8114" spans="2:3">
      <c r="B8114" t="str">
        <v/>
      </c>
      <c r="C8114" t="str">
        <f t="shared" si="129"/>
        <v/>
      </c>
    </row>
    <row r="8115" spans="2:3">
      <c r="B8115" t="str">
        <v/>
      </c>
      <c r="C8115" t="str">
        <f t="shared" si="129"/>
        <v/>
      </c>
    </row>
    <row r="8116" spans="2:3">
      <c r="B8116" t="str">
        <v/>
      </c>
      <c r="C8116" t="str">
        <f t="shared" si="129"/>
        <v/>
      </c>
    </row>
    <row r="8117" spans="2:3">
      <c r="B8117" t="str">
        <v/>
      </c>
      <c r="C8117" t="str">
        <f t="shared" si="129"/>
        <v/>
      </c>
    </row>
    <row r="8118" spans="2:3">
      <c r="B8118" t="str">
        <v/>
      </c>
      <c r="C8118" t="str">
        <f t="shared" si="129"/>
        <v/>
      </c>
    </row>
    <row r="8119" spans="2:3">
      <c r="B8119" t="str">
        <v/>
      </c>
      <c r="C8119" t="str">
        <f t="shared" si="129"/>
        <v/>
      </c>
    </row>
    <row r="8120" spans="2:3">
      <c r="B8120" t="str">
        <v/>
      </c>
      <c r="C8120" t="str">
        <f t="shared" si="129"/>
        <v/>
      </c>
    </row>
    <row r="8121" spans="2:3">
      <c r="B8121" t="str">
        <v/>
      </c>
      <c r="C8121" t="str">
        <f t="shared" si="129"/>
        <v/>
      </c>
    </row>
    <row r="8122" spans="2:3">
      <c r="B8122" t="str">
        <v/>
      </c>
      <c r="C8122" t="str">
        <f t="shared" si="129"/>
        <v/>
      </c>
    </row>
    <row r="8123" spans="2:3">
      <c r="B8123" t="str">
        <v/>
      </c>
      <c r="C8123" t="str">
        <f t="shared" si="129"/>
        <v/>
      </c>
    </row>
    <row r="8124" spans="2:3">
      <c r="B8124" t="str">
        <v/>
      </c>
      <c r="C8124" t="str">
        <f t="shared" si="129"/>
        <v/>
      </c>
    </row>
    <row r="8125" spans="2:3">
      <c r="B8125" t="str">
        <v/>
      </c>
      <c r="C8125" t="str">
        <f t="shared" si="129"/>
        <v/>
      </c>
    </row>
    <row r="8126" spans="2:3">
      <c r="B8126" t="str">
        <v/>
      </c>
      <c r="C8126" t="str">
        <f t="shared" si="129"/>
        <v/>
      </c>
    </row>
    <row r="8127" spans="2:3">
      <c r="B8127" t="str">
        <v/>
      </c>
      <c r="C8127" t="str">
        <f t="shared" si="129"/>
        <v/>
      </c>
    </row>
    <row r="8128" spans="2:3">
      <c r="B8128" t="str">
        <v/>
      </c>
      <c r="C8128" t="str">
        <f t="shared" si="129"/>
        <v/>
      </c>
    </row>
    <row r="8129" spans="2:3">
      <c r="B8129" t="str">
        <v/>
      </c>
      <c r="C8129" t="str">
        <f t="shared" si="129"/>
        <v/>
      </c>
    </row>
    <row r="8130" spans="2:3">
      <c r="B8130" t="str">
        <v/>
      </c>
      <c r="C8130" t="str">
        <f t="shared" si="129"/>
        <v/>
      </c>
    </row>
    <row r="8131" spans="2:3">
      <c r="B8131" t="str">
        <v/>
      </c>
      <c r="C8131" t="str">
        <f t="shared" si="129"/>
        <v/>
      </c>
    </row>
    <row r="8132" spans="2:3">
      <c r="B8132" t="str">
        <v/>
      </c>
      <c r="C8132" t="str">
        <f t="shared" si="129"/>
        <v/>
      </c>
    </row>
    <row r="8133" spans="2:3">
      <c r="B8133" t="str">
        <v/>
      </c>
      <c r="C8133" t="str">
        <f t="shared" ref="C8133:C8196" si="130">IFERROR(B8133,"")</f>
        <v/>
      </c>
    </row>
    <row r="8134" spans="2:3">
      <c r="B8134" t="str">
        <v/>
      </c>
      <c r="C8134" t="str">
        <f t="shared" si="130"/>
        <v/>
      </c>
    </row>
    <row r="8135" spans="2:3">
      <c r="B8135" t="str">
        <v/>
      </c>
      <c r="C8135" t="str">
        <f t="shared" si="130"/>
        <v/>
      </c>
    </row>
    <row r="8136" spans="2:3">
      <c r="B8136" t="str">
        <v/>
      </c>
      <c r="C8136" t="str">
        <f t="shared" si="130"/>
        <v/>
      </c>
    </row>
    <row r="8137" spans="2:3">
      <c r="B8137" t="str">
        <v/>
      </c>
      <c r="C8137" t="str">
        <f t="shared" si="130"/>
        <v/>
      </c>
    </row>
    <row r="8138" spans="2:3">
      <c r="B8138" t="str">
        <v/>
      </c>
      <c r="C8138" t="str">
        <f t="shared" si="130"/>
        <v/>
      </c>
    </row>
    <row r="8139" spans="2:3">
      <c r="B8139" t="str">
        <v/>
      </c>
      <c r="C8139" t="str">
        <f t="shared" si="130"/>
        <v/>
      </c>
    </row>
    <row r="8140" spans="2:3">
      <c r="B8140" t="str">
        <v/>
      </c>
      <c r="C8140" t="str">
        <f t="shared" si="130"/>
        <v/>
      </c>
    </row>
    <row r="8141" spans="2:3">
      <c r="B8141" t="str">
        <v/>
      </c>
      <c r="C8141" t="str">
        <f t="shared" si="130"/>
        <v/>
      </c>
    </row>
    <row r="8142" spans="2:3">
      <c r="B8142" t="str">
        <v/>
      </c>
      <c r="C8142" t="str">
        <f t="shared" si="130"/>
        <v/>
      </c>
    </row>
    <row r="8143" spans="2:3">
      <c r="B8143" t="str">
        <v/>
      </c>
      <c r="C8143" t="str">
        <f t="shared" si="130"/>
        <v/>
      </c>
    </row>
    <row r="8144" spans="2:3">
      <c r="B8144" t="str">
        <v/>
      </c>
      <c r="C8144" t="str">
        <f t="shared" si="130"/>
        <v/>
      </c>
    </row>
    <row r="8145" spans="2:3">
      <c r="B8145" t="str">
        <v/>
      </c>
      <c r="C8145" t="str">
        <f t="shared" si="130"/>
        <v/>
      </c>
    </row>
    <row r="8146" spans="2:3">
      <c r="B8146" t="str">
        <v/>
      </c>
      <c r="C8146" t="str">
        <f t="shared" si="130"/>
        <v/>
      </c>
    </row>
    <row r="8147" spans="2:3">
      <c r="B8147" t="str">
        <v/>
      </c>
      <c r="C8147" t="str">
        <f t="shared" si="130"/>
        <v/>
      </c>
    </row>
    <row r="8148" spans="2:3">
      <c r="B8148" t="str">
        <v/>
      </c>
      <c r="C8148" t="str">
        <f t="shared" si="130"/>
        <v/>
      </c>
    </row>
    <row r="8149" spans="2:3">
      <c r="B8149" t="str">
        <v/>
      </c>
      <c r="C8149" t="str">
        <f t="shared" si="130"/>
        <v/>
      </c>
    </row>
    <row r="8150" spans="2:3">
      <c r="B8150" t="str">
        <v/>
      </c>
      <c r="C8150" t="str">
        <f t="shared" si="130"/>
        <v/>
      </c>
    </row>
    <row r="8151" spans="2:3">
      <c r="B8151" t="str">
        <v/>
      </c>
      <c r="C8151" t="str">
        <f t="shared" si="130"/>
        <v/>
      </c>
    </row>
    <row r="8152" spans="2:3">
      <c r="B8152" t="str">
        <v/>
      </c>
      <c r="C8152" t="str">
        <f t="shared" si="130"/>
        <v/>
      </c>
    </row>
    <row r="8153" spans="2:3">
      <c r="B8153" t="str">
        <v/>
      </c>
      <c r="C8153" t="str">
        <f t="shared" si="130"/>
        <v/>
      </c>
    </row>
    <row r="8154" spans="2:3">
      <c r="B8154" t="str">
        <v/>
      </c>
      <c r="C8154" t="str">
        <f t="shared" si="130"/>
        <v/>
      </c>
    </row>
    <row r="8155" spans="2:3">
      <c r="B8155" t="str">
        <v/>
      </c>
      <c r="C8155" t="str">
        <f t="shared" si="130"/>
        <v/>
      </c>
    </row>
    <row r="8156" spans="2:3">
      <c r="B8156" t="str">
        <v/>
      </c>
      <c r="C8156" t="str">
        <f t="shared" si="130"/>
        <v/>
      </c>
    </row>
    <row r="8157" spans="2:3">
      <c r="B8157" t="str">
        <v/>
      </c>
      <c r="C8157" t="str">
        <f t="shared" si="130"/>
        <v/>
      </c>
    </row>
    <row r="8158" spans="2:3">
      <c r="B8158" t="str">
        <v/>
      </c>
      <c r="C8158" t="str">
        <f t="shared" si="130"/>
        <v/>
      </c>
    </row>
    <row r="8159" spans="2:3">
      <c r="B8159" t="str">
        <v/>
      </c>
      <c r="C8159" t="str">
        <f t="shared" si="130"/>
        <v/>
      </c>
    </row>
    <row r="8160" spans="2:3">
      <c r="B8160" t="str">
        <v/>
      </c>
      <c r="C8160" t="str">
        <f t="shared" si="130"/>
        <v/>
      </c>
    </row>
    <row r="8161" spans="2:3">
      <c r="B8161" t="str">
        <v/>
      </c>
      <c r="C8161" t="str">
        <f t="shared" si="130"/>
        <v/>
      </c>
    </row>
    <row r="8162" spans="2:3">
      <c r="B8162" t="str">
        <v/>
      </c>
      <c r="C8162" t="str">
        <f t="shared" si="130"/>
        <v/>
      </c>
    </row>
    <row r="8163" spans="2:3">
      <c r="B8163" t="str">
        <v/>
      </c>
      <c r="C8163" t="str">
        <f t="shared" si="130"/>
        <v/>
      </c>
    </row>
    <row r="8164" spans="2:3">
      <c r="B8164" t="str">
        <v/>
      </c>
      <c r="C8164" t="str">
        <f t="shared" si="130"/>
        <v/>
      </c>
    </row>
    <row r="8165" spans="2:3">
      <c r="B8165" t="str">
        <v/>
      </c>
      <c r="C8165" t="str">
        <f t="shared" si="130"/>
        <v/>
      </c>
    </row>
    <row r="8166" spans="2:3">
      <c r="B8166" t="str">
        <v/>
      </c>
      <c r="C8166" t="str">
        <f t="shared" si="130"/>
        <v/>
      </c>
    </row>
    <row r="8167" spans="2:3">
      <c r="B8167" t="str">
        <v/>
      </c>
      <c r="C8167" t="str">
        <f t="shared" si="130"/>
        <v/>
      </c>
    </row>
    <row r="8168" spans="2:3">
      <c r="B8168" t="str">
        <v/>
      </c>
      <c r="C8168" t="str">
        <f t="shared" si="130"/>
        <v/>
      </c>
    </row>
    <row r="8169" spans="2:3">
      <c r="B8169" t="str">
        <v/>
      </c>
      <c r="C8169" t="str">
        <f t="shared" si="130"/>
        <v/>
      </c>
    </row>
    <row r="8170" spans="2:3">
      <c r="B8170" t="str">
        <v/>
      </c>
      <c r="C8170" t="str">
        <f t="shared" si="130"/>
        <v/>
      </c>
    </row>
    <row r="8171" spans="2:3">
      <c r="B8171" t="str">
        <v/>
      </c>
      <c r="C8171" t="str">
        <f t="shared" si="130"/>
        <v/>
      </c>
    </row>
    <row r="8172" spans="2:3">
      <c r="B8172" t="str">
        <v/>
      </c>
      <c r="C8172" t="str">
        <f t="shared" si="130"/>
        <v/>
      </c>
    </row>
    <row r="8173" spans="2:3">
      <c r="B8173" t="str">
        <v/>
      </c>
      <c r="C8173" t="str">
        <f t="shared" si="130"/>
        <v/>
      </c>
    </row>
    <row r="8174" spans="2:3">
      <c r="B8174" t="str">
        <v/>
      </c>
      <c r="C8174" t="str">
        <f t="shared" si="130"/>
        <v/>
      </c>
    </row>
    <row r="8175" spans="2:3">
      <c r="B8175" t="str">
        <v/>
      </c>
      <c r="C8175" t="str">
        <f t="shared" si="130"/>
        <v/>
      </c>
    </row>
    <row r="8176" spans="2:3">
      <c r="B8176" t="str">
        <v/>
      </c>
      <c r="C8176" t="str">
        <f t="shared" si="130"/>
        <v/>
      </c>
    </row>
    <row r="8177" spans="2:3">
      <c r="B8177" t="str">
        <v/>
      </c>
      <c r="C8177" t="str">
        <f t="shared" si="130"/>
        <v/>
      </c>
    </row>
    <row r="8178" spans="2:3">
      <c r="B8178" t="str">
        <v/>
      </c>
      <c r="C8178" t="str">
        <f t="shared" si="130"/>
        <v/>
      </c>
    </row>
    <row r="8179" spans="2:3">
      <c r="B8179" t="str">
        <v/>
      </c>
      <c r="C8179" t="str">
        <f t="shared" si="130"/>
        <v/>
      </c>
    </row>
    <row r="8180" spans="2:3">
      <c r="B8180" t="str">
        <v/>
      </c>
      <c r="C8180" t="str">
        <f t="shared" si="130"/>
        <v/>
      </c>
    </row>
    <row r="8181" spans="2:3">
      <c r="B8181" t="str">
        <v/>
      </c>
      <c r="C8181" t="str">
        <f t="shared" si="130"/>
        <v/>
      </c>
    </row>
    <row r="8182" spans="2:3">
      <c r="B8182" t="str">
        <v/>
      </c>
      <c r="C8182" t="str">
        <f t="shared" si="130"/>
        <v/>
      </c>
    </row>
    <row r="8183" spans="2:3">
      <c r="B8183" t="str">
        <v/>
      </c>
      <c r="C8183" t="str">
        <f t="shared" si="130"/>
        <v/>
      </c>
    </row>
    <row r="8184" spans="2:3">
      <c r="B8184" t="str">
        <v/>
      </c>
      <c r="C8184" t="str">
        <f t="shared" si="130"/>
        <v/>
      </c>
    </row>
    <row r="8185" spans="2:3">
      <c r="B8185" t="str">
        <v/>
      </c>
      <c r="C8185" t="str">
        <f t="shared" si="130"/>
        <v/>
      </c>
    </row>
    <row r="8186" spans="2:3">
      <c r="B8186" t="str">
        <v/>
      </c>
      <c r="C8186" t="str">
        <f t="shared" si="130"/>
        <v/>
      </c>
    </row>
    <row r="8187" spans="2:3">
      <c r="B8187" t="str">
        <v/>
      </c>
      <c r="C8187" t="str">
        <f t="shared" si="130"/>
        <v/>
      </c>
    </row>
    <row r="8188" spans="2:3">
      <c r="B8188" t="str">
        <v/>
      </c>
      <c r="C8188" t="str">
        <f t="shared" si="130"/>
        <v/>
      </c>
    </row>
    <row r="8189" spans="2:3">
      <c r="B8189" t="str">
        <v/>
      </c>
      <c r="C8189" t="str">
        <f t="shared" si="130"/>
        <v/>
      </c>
    </row>
    <row r="8190" spans="2:3">
      <c r="B8190" t="str">
        <v/>
      </c>
      <c r="C8190" t="str">
        <f t="shared" si="130"/>
        <v/>
      </c>
    </row>
    <row r="8191" spans="2:3">
      <c r="B8191" t="str">
        <v/>
      </c>
      <c r="C8191" t="str">
        <f t="shared" si="130"/>
        <v/>
      </c>
    </row>
    <row r="8192" spans="2:3">
      <c r="B8192" t="str">
        <v/>
      </c>
      <c r="C8192" t="str">
        <f t="shared" si="130"/>
        <v/>
      </c>
    </row>
    <row r="8193" spans="2:3">
      <c r="B8193" t="str">
        <v/>
      </c>
      <c r="C8193" t="str">
        <f t="shared" si="130"/>
        <v/>
      </c>
    </row>
    <row r="8194" spans="2:3">
      <c r="B8194" t="str">
        <v/>
      </c>
      <c r="C8194" t="str">
        <f t="shared" si="130"/>
        <v/>
      </c>
    </row>
    <row r="8195" spans="2:3">
      <c r="B8195" t="str">
        <v/>
      </c>
      <c r="C8195" t="str">
        <f t="shared" si="130"/>
        <v/>
      </c>
    </row>
    <row r="8196" spans="2:3">
      <c r="B8196" t="str">
        <v/>
      </c>
      <c r="C8196" t="str">
        <f t="shared" si="130"/>
        <v/>
      </c>
    </row>
    <row r="8197" spans="2:3">
      <c r="B8197" t="str">
        <v/>
      </c>
      <c r="C8197" t="str">
        <f t="shared" ref="C8197:C8260" si="131">IFERROR(B8197,"")</f>
        <v/>
      </c>
    </row>
    <row r="8198" spans="2:3">
      <c r="B8198" t="str">
        <v/>
      </c>
      <c r="C8198" t="str">
        <f t="shared" si="131"/>
        <v/>
      </c>
    </row>
    <row r="8199" spans="2:3">
      <c r="B8199" t="str">
        <v/>
      </c>
      <c r="C8199" t="str">
        <f t="shared" si="131"/>
        <v/>
      </c>
    </row>
    <row r="8200" spans="2:3">
      <c r="B8200" t="str">
        <v/>
      </c>
      <c r="C8200" t="str">
        <f t="shared" si="131"/>
        <v/>
      </c>
    </row>
    <row r="8201" spans="2:3">
      <c r="B8201" t="str">
        <v/>
      </c>
      <c r="C8201" t="str">
        <f t="shared" si="131"/>
        <v/>
      </c>
    </row>
    <row r="8202" spans="2:3">
      <c r="B8202" t="str">
        <v/>
      </c>
      <c r="C8202" t="str">
        <f t="shared" si="131"/>
        <v/>
      </c>
    </row>
    <row r="8203" spans="2:3">
      <c r="B8203" t="str">
        <v/>
      </c>
      <c r="C8203" t="str">
        <f t="shared" si="131"/>
        <v/>
      </c>
    </row>
    <row r="8204" spans="2:3">
      <c r="B8204" t="str">
        <v/>
      </c>
      <c r="C8204" t="str">
        <f t="shared" si="131"/>
        <v/>
      </c>
    </row>
    <row r="8205" spans="2:3">
      <c r="B8205" t="str">
        <v/>
      </c>
      <c r="C8205" t="str">
        <f t="shared" si="131"/>
        <v/>
      </c>
    </row>
    <row r="8206" spans="2:3">
      <c r="B8206" t="str">
        <v/>
      </c>
      <c r="C8206" t="str">
        <f t="shared" si="131"/>
        <v/>
      </c>
    </row>
    <row r="8207" spans="2:3">
      <c r="B8207" t="str">
        <v/>
      </c>
      <c r="C8207" t="str">
        <f t="shared" si="131"/>
        <v/>
      </c>
    </row>
    <row r="8208" spans="2:3">
      <c r="B8208" t="str">
        <v/>
      </c>
      <c r="C8208" t="str">
        <f t="shared" si="131"/>
        <v/>
      </c>
    </row>
    <row r="8209" spans="2:3">
      <c r="B8209" t="str">
        <v/>
      </c>
      <c r="C8209" t="str">
        <f t="shared" si="131"/>
        <v/>
      </c>
    </row>
    <row r="8210" spans="2:3">
      <c r="B8210" t="str">
        <v/>
      </c>
      <c r="C8210" t="str">
        <f t="shared" si="131"/>
        <v/>
      </c>
    </row>
    <row r="8211" spans="2:3">
      <c r="B8211" t="str">
        <v/>
      </c>
      <c r="C8211" t="str">
        <f t="shared" si="131"/>
        <v/>
      </c>
    </row>
    <row r="8212" spans="2:3">
      <c r="B8212" t="str">
        <v/>
      </c>
      <c r="C8212" t="str">
        <f t="shared" si="131"/>
        <v/>
      </c>
    </row>
    <row r="8213" spans="2:3">
      <c r="B8213" t="str">
        <v/>
      </c>
      <c r="C8213" t="str">
        <f t="shared" si="131"/>
        <v/>
      </c>
    </row>
    <row r="8214" spans="2:3">
      <c r="B8214" t="str">
        <v/>
      </c>
      <c r="C8214" t="str">
        <f t="shared" si="131"/>
        <v/>
      </c>
    </row>
    <row r="8215" spans="2:3">
      <c r="B8215" t="str">
        <v/>
      </c>
      <c r="C8215" t="str">
        <f t="shared" si="131"/>
        <v/>
      </c>
    </row>
    <row r="8216" spans="2:3">
      <c r="B8216" t="str">
        <v/>
      </c>
      <c r="C8216" t="str">
        <f t="shared" si="131"/>
        <v/>
      </c>
    </row>
    <row r="8217" spans="2:3">
      <c r="B8217" t="str">
        <v/>
      </c>
      <c r="C8217" t="str">
        <f t="shared" si="131"/>
        <v/>
      </c>
    </row>
    <row r="8218" spans="2:3">
      <c r="B8218" t="str">
        <v/>
      </c>
      <c r="C8218" t="str">
        <f t="shared" si="131"/>
        <v/>
      </c>
    </row>
    <row r="8219" spans="2:3">
      <c r="B8219" t="str">
        <v/>
      </c>
      <c r="C8219" t="str">
        <f t="shared" si="131"/>
        <v/>
      </c>
    </row>
    <row r="8220" spans="2:3">
      <c r="B8220" t="str">
        <v/>
      </c>
      <c r="C8220" t="str">
        <f t="shared" si="131"/>
        <v/>
      </c>
    </row>
    <row r="8221" spans="2:3">
      <c r="B8221" t="str">
        <v/>
      </c>
      <c r="C8221" t="str">
        <f t="shared" si="131"/>
        <v/>
      </c>
    </row>
    <row r="8222" spans="2:3">
      <c r="B8222" t="str">
        <v/>
      </c>
      <c r="C8222" t="str">
        <f t="shared" si="131"/>
        <v/>
      </c>
    </row>
    <row r="8223" spans="2:3">
      <c r="B8223" t="str">
        <v/>
      </c>
      <c r="C8223" t="str">
        <f t="shared" si="131"/>
        <v/>
      </c>
    </row>
    <row r="8224" spans="2:3">
      <c r="B8224" t="str">
        <v/>
      </c>
      <c r="C8224" t="str">
        <f t="shared" si="131"/>
        <v/>
      </c>
    </row>
    <row r="8225" spans="2:3">
      <c r="B8225" t="str">
        <v/>
      </c>
      <c r="C8225" t="str">
        <f t="shared" si="131"/>
        <v/>
      </c>
    </row>
    <row r="8226" spans="2:3">
      <c r="B8226" t="str">
        <v/>
      </c>
      <c r="C8226" t="str">
        <f t="shared" si="131"/>
        <v/>
      </c>
    </row>
    <row r="8227" spans="2:3">
      <c r="B8227" t="str">
        <v/>
      </c>
      <c r="C8227" t="str">
        <f t="shared" si="131"/>
        <v/>
      </c>
    </row>
    <row r="8228" spans="2:3">
      <c r="B8228" t="str">
        <v/>
      </c>
      <c r="C8228" t="str">
        <f t="shared" si="131"/>
        <v/>
      </c>
    </row>
    <row r="8229" spans="2:3">
      <c r="B8229" t="str">
        <v/>
      </c>
      <c r="C8229" t="str">
        <f t="shared" si="131"/>
        <v/>
      </c>
    </row>
    <row r="8230" spans="2:3">
      <c r="B8230" t="str">
        <v/>
      </c>
      <c r="C8230" t="str">
        <f t="shared" si="131"/>
        <v/>
      </c>
    </row>
    <row r="8231" spans="2:3">
      <c r="B8231" t="str">
        <v/>
      </c>
      <c r="C8231" t="str">
        <f t="shared" si="131"/>
        <v/>
      </c>
    </row>
    <row r="8232" spans="2:3">
      <c r="B8232" t="str">
        <v/>
      </c>
      <c r="C8232" t="str">
        <f t="shared" si="131"/>
        <v/>
      </c>
    </row>
    <row r="8233" spans="2:3">
      <c r="B8233" t="str">
        <v/>
      </c>
      <c r="C8233" t="str">
        <f t="shared" si="131"/>
        <v/>
      </c>
    </row>
    <row r="8234" spans="2:3">
      <c r="B8234" t="str">
        <v/>
      </c>
      <c r="C8234" t="str">
        <f t="shared" si="131"/>
        <v/>
      </c>
    </row>
    <row r="8235" spans="2:3">
      <c r="B8235" t="str">
        <v/>
      </c>
      <c r="C8235" t="str">
        <f t="shared" si="131"/>
        <v/>
      </c>
    </row>
    <row r="8236" spans="2:3">
      <c r="B8236" t="str">
        <v/>
      </c>
      <c r="C8236" t="str">
        <f t="shared" si="131"/>
        <v/>
      </c>
    </row>
    <row r="8237" spans="2:3">
      <c r="B8237" t="str">
        <v/>
      </c>
      <c r="C8237" t="str">
        <f t="shared" si="131"/>
        <v/>
      </c>
    </row>
    <row r="8238" spans="2:3">
      <c r="B8238" t="str">
        <v/>
      </c>
      <c r="C8238" t="str">
        <f t="shared" si="131"/>
        <v/>
      </c>
    </row>
    <row r="8239" spans="2:3">
      <c r="B8239" t="str">
        <v/>
      </c>
      <c r="C8239" t="str">
        <f t="shared" si="131"/>
        <v/>
      </c>
    </row>
    <row r="8240" spans="2:3">
      <c r="B8240" t="str">
        <v/>
      </c>
      <c r="C8240" t="str">
        <f t="shared" si="131"/>
        <v/>
      </c>
    </row>
    <row r="8241" spans="2:3">
      <c r="B8241" t="str">
        <v/>
      </c>
      <c r="C8241" t="str">
        <f t="shared" si="131"/>
        <v/>
      </c>
    </row>
    <row r="8242" spans="2:3">
      <c r="B8242" t="str">
        <v/>
      </c>
      <c r="C8242" t="str">
        <f t="shared" si="131"/>
        <v/>
      </c>
    </row>
    <row r="8243" spans="2:3">
      <c r="B8243" t="str">
        <v/>
      </c>
      <c r="C8243" t="str">
        <f t="shared" si="131"/>
        <v/>
      </c>
    </row>
    <row r="8244" spans="2:3">
      <c r="B8244" t="str">
        <v/>
      </c>
      <c r="C8244" t="str">
        <f t="shared" si="131"/>
        <v/>
      </c>
    </row>
    <row r="8245" spans="2:3">
      <c r="B8245" t="str">
        <v/>
      </c>
      <c r="C8245" t="str">
        <f t="shared" si="131"/>
        <v/>
      </c>
    </row>
    <row r="8246" spans="2:3">
      <c r="B8246" t="str">
        <v/>
      </c>
      <c r="C8246" t="str">
        <f t="shared" si="131"/>
        <v/>
      </c>
    </row>
    <row r="8247" spans="2:3">
      <c r="B8247" t="str">
        <v/>
      </c>
      <c r="C8247" t="str">
        <f t="shared" si="131"/>
        <v/>
      </c>
    </row>
    <row r="8248" spans="2:3">
      <c r="B8248" t="str">
        <v/>
      </c>
      <c r="C8248" t="str">
        <f t="shared" si="131"/>
        <v/>
      </c>
    </row>
    <row r="8249" spans="2:3">
      <c r="B8249" t="str">
        <v/>
      </c>
      <c r="C8249" t="str">
        <f t="shared" si="131"/>
        <v/>
      </c>
    </row>
    <row r="8250" spans="2:3">
      <c r="B8250" t="str">
        <v/>
      </c>
      <c r="C8250" t="str">
        <f t="shared" si="131"/>
        <v/>
      </c>
    </row>
    <row r="8251" spans="2:3">
      <c r="B8251" t="str">
        <v/>
      </c>
      <c r="C8251" t="str">
        <f t="shared" si="131"/>
        <v/>
      </c>
    </row>
    <row r="8252" spans="2:3">
      <c r="B8252" t="str">
        <v/>
      </c>
      <c r="C8252" t="str">
        <f t="shared" si="131"/>
        <v/>
      </c>
    </row>
    <row r="8253" spans="2:3">
      <c r="B8253" t="str">
        <v/>
      </c>
      <c r="C8253" t="str">
        <f t="shared" si="131"/>
        <v/>
      </c>
    </row>
    <row r="8254" spans="2:3">
      <c r="B8254" t="str">
        <v/>
      </c>
      <c r="C8254" t="str">
        <f t="shared" si="131"/>
        <v/>
      </c>
    </row>
    <row r="8255" spans="2:3">
      <c r="B8255" t="str">
        <v/>
      </c>
      <c r="C8255" t="str">
        <f t="shared" si="131"/>
        <v/>
      </c>
    </row>
    <row r="8256" spans="2:3">
      <c r="B8256" t="str">
        <v/>
      </c>
      <c r="C8256" t="str">
        <f t="shared" si="131"/>
        <v/>
      </c>
    </row>
    <row r="8257" spans="2:3">
      <c r="B8257" t="str">
        <v/>
      </c>
      <c r="C8257" t="str">
        <f t="shared" si="131"/>
        <v/>
      </c>
    </row>
    <row r="8258" spans="2:3">
      <c r="B8258" t="str">
        <v/>
      </c>
      <c r="C8258" t="str">
        <f t="shared" si="131"/>
        <v/>
      </c>
    </row>
    <row r="8259" spans="2:3">
      <c r="B8259" t="str">
        <v/>
      </c>
      <c r="C8259" t="str">
        <f t="shared" si="131"/>
        <v/>
      </c>
    </row>
    <row r="8260" spans="2:3">
      <c r="B8260" t="str">
        <v/>
      </c>
      <c r="C8260" t="str">
        <f t="shared" si="131"/>
        <v/>
      </c>
    </row>
    <row r="8261" spans="2:3">
      <c r="B8261" t="str">
        <v/>
      </c>
      <c r="C8261" t="str">
        <f t="shared" ref="C8261:C8324" si="132">IFERROR(B8261,"")</f>
        <v/>
      </c>
    </row>
    <row r="8262" spans="2:3">
      <c r="B8262" t="str">
        <v/>
      </c>
      <c r="C8262" t="str">
        <f t="shared" si="132"/>
        <v/>
      </c>
    </row>
    <row r="8263" spans="2:3">
      <c r="B8263" t="str">
        <v/>
      </c>
      <c r="C8263" t="str">
        <f t="shared" si="132"/>
        <v/>
      </c>
    </row>
    <row r="8264" spans="2:3">
      <c r="B8264" t="str">
        <v/>
      </c>
      <c r="C8264" t="str">
        <f t="shared" si="132"/>
        <v/>
      </c>
    </row>
    <row r="8265" spans="2:3">
      <c r="B8265" t="str">
        <v/>
      </c>
      <c r="C8265" t="str">
        <f t="shared" si="132"/>
        <v/>
      </c>
    </row>
    <row r="8266" spans="2:3">
      <c r="B8266" t="str">
        <v/>
      </c>
      <c r="C8266" t="str">
        <f t="shared" si="132"/>
        <v/>
      </c>
    </row>
    <row r="8267" spans="2:3">
      <c r="B8267" t="str">
        <v/>
      </c>
      <c r="C8267" t="str">
        <f t="shared" si="132"/>
        <v/>
      </c>
    </row>
    <row r="8268" spans="2:3">
      <c r="B8268" t="str">
        <v/>
      </c>
      <c r="C8268" t="str">
        <f t="shared" si="132"/>
        <v/>
      </c>
    </row>
    <row r="8269" spans="2:3">
      <c r="B8269" t="str">
        <v/>
      </c>
      <c r="C8269" t="str">
        <f t="shared" si="132"/>
        <v/>
      </c>
    </row>
    <row r="8270" spans="2:3">
      <c r="B8270" t="str">
        <v/>
      </c>
      <c r="C8270" t="str">
        <f t="shared" si="132"/>
        <v/>
      </c>
    </row>
    <row r="8271" spans="2:3">
      <c r="B8271" t="str">
        <v/>
      </c>
      <c r="C8271" t="str">
        <f t="shared" si="132"/>
        <v/>
      </c>
    </row>
    <row r="8272" spans="2:3">
      <c r="B8272" t="str">
        <v/>
      </c>
      <c r="C8272" t="str">
        <f t="shared" si="132"/>
        <v/>
      </c>
    </row>
    <row r="8273" spans="2:3">
      <c r="B8273" t="str">
        <v/>
      </c>
      <c r="C8273" t="str">
        <f t="shared" si="132"/>
        <v/>
      </c>
    </row>
    <row r="8274" spans="2:3">
      <c r="B8274" t="str">
        <v/>
      </c>
      <c r="C8274" t="str">
        <f t="shared" si="132"/>
        <v/>
      </c>
    </row>
    <row r="8275" spans="2:3">
      <c r="B8275" t="str">
        <v/>
      </c>
      <c r="C8275" t="str">
        <f t="shared" si="132"/>
        <v/>
      </c>
    </row>
    <row r="8276" spans="2:3">
      <c r="B8276" t="str">
        <v/>
      </c>
      <c r="C8276" t="str">
        <f t="shared" si="132"/>
        <v/>
      </c>
    </row>
    <row r="8277" spans="2:3">
      <c r="B8277" t="str">
        <v/>
      </c>
      <c r="C8277" t="str">
        <f t="shared" si="132"/>
        <v/>
      </c>
    </row>
    <row r="8278" spans="2:3">
      <c r="B8278" t="str">
        <v/>
      </c>
      <c r="C8278" t="str">
        <f t="shared" si="132"/>
        <v/>
      </c>
    </row>
    <row r="8279" spans="2:3">
      <c r="B8279" t="str">
        <v/>
      </c>
      <c r="C8279" t="str">
        <f t="shared" si="132"/>
        <v/>
      </c>
    </row>
    <row r="8280" spans="2:3">
      <c r="B8280" t="str">
        <v/>
      </c>
      <c r="C8280" t="str">
        <f t="shared" si="132"/>
        <v/>
      </c>
    </row>
    <row r="8281" spans="2:3">
      <c r="B8281" t="str">
        <v/>
      </c>
      <c r="C8281" t="str">
        <f t="shared" si="132"/>
        <v/>
      </c>
    </row>
    <row r="8282" spans="2:3">
      <c r="B8282" t="str">
        <v/>
      </c>
      <c r="C8282" t="str">
        <f t="shared" si="132"/>
        <v/>
      </c>
    </row>
    <row r="8283" spans="2:3">
      <c r="B8283" t="str">
        <v/>
      </c>
      <c r="C8283" t="str">
        <f t="shared" si="132"/>
        <v/>
      </c>
    </row>
    <row r="8284" spans="2:3">
      <c r="B8284" t="str">
        <v/>
      </c>
      <c r="C8284" t="str">
        <f t="shared" si="132"/>
        <v/>
      </c>
    </row>
    <row r="8285" spans="2:3">
      <c r="B8285" t="str">
        <v/>
      </c>
      <c r="C8285" t="str">
        <f t="shared" si="132"/>
        <v/>
      </c>
    </row>
    <row r="8286" spans="2:3">
      <c r="B8286" t="str">
        <v/>
      </c>
      <c r="C8286" t="str">
        <f t="shared" si="132"/>
        <v/>
      </c>
    </row>
    <row r="8287" spans="2:3">
      <c r="B8287" t="str">
        <v/>
      </c>
      <c r="C8287" t="str">
        <f t="shared" si="132"/>
        <v/>
      </c>
    </row>
    <row r="8288" spans="2:3">
      <c r="B8288" t="str">
        <v/>
      </c>
      <c r="C8288" t="str">
        <f t="shared" si="132"/>
        <v/>
      </c>
    </row>
    <row r="8289" spans="2:3">
      <c r="B8289" t="str">
        <v/>
      </c>
      <c r="C8289" t="str">
        <f t="shared" si="132"/>
        <v/>
      </c>
    </row>
    <row r="8290" spans="2:3">
      <c r="B8290" t="str">
        <v/>
      </c>
      <c r="C8290" t="str">
        <f t="shared" si="132"/>
        <v/>
      </c>
    </row>
    <row r="8291" spans="2:3">
      <c r="B8291" t="str">
        <v/>
      </c>
      <c r="C8291" t="str">
        <f t="shared" si="132"/>
        <v/>
      </c>
    </row>
    <row r="8292" spans="2:3">
      <c r="B8292" t="str">
        <v/>
      </c>
      <c r="C8292" t="str">
        <f t="shared" si="132"/>
        <v/>
      </c>
    </row>
    <row r="8293" spans="2:3">
      <c r="B8293" t="str">
        <v/>
      </c>
      <c r="C8293" t="str">
        <f t="shared" si="132"/>
        <v/>
      </c>
    </row>
    <row r="8294" spans="2:3">
      <c r="B8294" t="str">
        <v/>
      </c>
      <c r="C8294" t="str">
        <f t="shared" si="132"/>
        <v/>
      </c>
    </row>
    <row r="8295" spans="2:3">
      <c r="B8295" t="str">
        <v/>
      </c>
      <c r="C8295" t="str">
        <f t="shared" si="132"/>
        <v/>
      </c>
    </row>
    <row r="8296" spans="2:3">
      <c r="B8296" t="str">
        <v/>
      </c>
      <c r="C8296" t="str">
        <f t="shared" si="132"/>
        <v/>
      </c>
    </row>
    <row r="8297" spans="2:3">
      <c r="B8297" t="str">
        <v/>
      </c>
      <c r="C8297" t="str">
        <f t="shared" si="132"/>
        <v/>
      </c>
    </row>
    <row r="8298" spans="2:3">
      <c r="B8298" t="str">
        <v/>
      </c>
      <c r="C8298" t="str">
        <f t="shared" si="132"/>
        <v/>
      </c>
    </row>
    <row r="8299" spans="2:3">
      <c r="B8299" t="str">
        <v/>
      </c>
      <c r="C8299" t="str">
        <f t="shared" si="132"/>
        <v/>
      </c>
    </row>
    <row r="8300" spans="2:3">
      <c r="B8300" t="str">
        <v/>
      </c>
      <c r="C8300" t="str">
        <f t="shared" si="132"/>
        <v/>
      </c>
    </row>
    <row r="8301" spans="2:3">
      <c r="B8301" t="str">
        <v/>
      </c>
      <c r="C8301" t="str">
        <f t="shared" si="132"/>
        <v/>
      </c>
    </row>
    <row r="8302" spans="2:3">
      <c r="B8302" t="str">
        <v/>
      </c>
      <c r="C8302" t="str">
        <f t="shared" si="132"/>
        <v/>
      </c>
    </row>
    <row r="8303" spans="2:3">
      <c r="B8303" t="str">
        <v/>
      </c>
      <c r="C8303" t="str">
        <f t="shared" si="132"/>
        <v/>
      </c>
    </row>
    <row r="8304" spans="2:3">
      <c r="B8304" t="str">
        <v/>
      </c>
      <c r="C8304" t="str">
        <f t="shared" si="132"/>
        <v/>
      </c>
    </row>
    <row r="8305" spans="2:3">
      <c r="B8305" t="str">
        <v/>
      </c>
      <c r="C8305" t="str">
        <f t="shared" si="132"/>
        <v/>
      </c>
    </row>
    <row r="8306" spans="2:3">
      <c r="B8306" t="str">
        <v/>
      </c>
      <c r="C8306" t="str">
        <f t="shared" si="132"/>
        <v/>
      </c>
    </row>
    <row r="8307" spans="2:3">
      <c r="B8307" t="str">
        <v/>
      </c>
      <c r="C8307" t="str">
        <f t="shared" si="132"/>
        <v/>
      </c>
    </row>
    <row r="8308" spans="2:3">
      <c r="B8308" t="str">
        <v>STHC-ISGWET-WS433-BC-04|2|8\MBRTU-STHC</v>
      </c>
      <c r="C8308" t="str">
        <f t="shared" si="132"/>
        <v>STHC-ISGWET-WS433-BC-04|2|8\MBRTU-STHC</v>
      </c>
    </row>
    <row r="8309" spans="2:3">
      <c r="B8309" t="str">
        <v/>
      </c>
      <c r="C8309" t="str">
        <f t="shared" si="132"/>
        <v/>
      </c>
    </row>
    <row r="8310" spans="2:3">
      <c r="B8310" t="str">
        <v/>
      </c>
      <c r="C8310" t="str">
        <f t="shared" si="132"/>
        <v/>
      </c>
    </row>
    <row r="8311" spans="2:3">
      <c r="B8311" t="str">
        <v/>
      </c>
      <c r="C8311" t="str">
        <f t="shared" si="132"/>
        <v/>
      </c>
    </row>
    <row r="8312" spans="2:3">
      <c r="B8312" t="str">
        <v/>
      </c>
      <c r="C8312" t="str">
        <f t="shared" si="132"/>
        <v/>
      </c>
    </row>
    <row r="8313" spans="2:3">
      <c r="B8313" t="str">
        <v/>
      </c>
      <c r="C8313" t="str">
        <f t="shared" si="132"/>
        <v/>
      </c>
    </row>
    <row r="8314" spans="2:3">
      <c r="B8314" t="str">
        <v/>
      </c>
      <c r="C8314" t="str">
        <f t="shared" si="132"/>
        <v/>
      </c>
    </row>
    <row r="8315" spans="2:3">
      <c r="B8315" t="str">
        <v/>
      </c>
      <c r="C8315" t="str">
        <f t="shared" si="132"/>
        <v/>
      </c>
    </row>
    <row r="8316" spans="2:3">
      <c r="B8316" t="str">
        <v/>
      </c>
      <c r="C8316" t="str">
        <f t="shared" si="132"/>
        <v/>
      </c>
    </row>
    <row r="8317" spans="2:3">
      <c r="B8317" t="str">
        <v/>
      </c>
      <c r="C8317" t="str">
        <f t="shared" si="132"/>
        <v/>
      </c>
    </row>
    <row r="8318" spans="2:3">
      <c r="B8318" t="str">
        <v/>
      </c>
      <c r="C8318" t="str">
        <f t="shared" si="132"/>
        <v/>
      </c>
    </row>
    <row r="8319" spans="2:3">
      <c r="B8319" t="str">
        <v/>
      </c>
      <c r="C8319" t="str">
        <f t="shared" si="132"/>
        <v/>
      </c>
    </row>
    <row r="8320" spans="2:3">
      <c r="B8320" t="str">
        <v/>
      </c>
      <c r="C8320" t="str">
        <f t="shared" si="132"/>
        <v/>
      </c>
    </row>
    <row r="8321" spans="2:3">
      <c r="B8321" t="str">
        <v/>
      </c>
      <c r="C8321" t="str">
        <f t="shared" si="132"/>
        <v/>
      </c>
    </row>
    <row r="8322" spans="2:3">
      <c r="B8322" t="str">
        <v/>
      </c>
      <c r="C8322" t="str">
        <f t="shared" si="132"/>
        <v/>
      </c>
    </row>
    <row r="8323" spans="2:3">
      <c r="B8323" t="str">
        <v/>
      </c>
      <c r="C8323" t="str">
        <f t="shared" si="132"/>
        <v/>
      </c>
    </row>
    <row r="8324" spans="2:3">
      <c r="B8324" t="str">
        <v/>
      </c>
      <c r="C8324" t="str">
        <f t="shared" si="132"/>
        <v/>
      </c>
    </row>
    <row r="8325" spans="2:3">
      <c r="B8325" t="str">
        <v/>
      </c>
      <c r="C8325" t="str">
        <f t="shared" ref="C8325:C8388" si="133">IFERROR(B8325,"")</f>
        <v/>
      </c>
    </row>
    <row r="8326" spans="2:3">
      <c r="B8326" t="str">
        <v/>
      </c>
      <c r="C8326" t="str">
        <f t="shared" si="133"/>
        <v/>
      </c>
    </row>
    <row r="8327" spans="2:3">
      <c r="B8327" t="str">
        <v/>
      </c>
      <c r="C8327" t="str">
        <f t="shared" si="133"/>
        <v/>
      </c>
    </row>
    <row r="8328" spans="2:3">
      <c r="B8328" t="str">
        <v/>
      </c>
      <c r="C8328" t="str">
        <f t="shared" si="133"/>
        <v/>
      </c>
    </row>
    <row r="8329" spans="2:3">
      <c r="B8329" t="str">
        <v/>
      </c>
      <c r="C8329" t="str">
        <f t="shared" si="133"/>
        <v/>
      </c>
    </row>
    <row r="8330" spans="2:3">
      <c r="B8330" t="str">
        <v/>
      </c>
      <c r="C8330" t="str">
        <f t="shared" si="133"/>
        <v/>
      </c>
    </row>
    <row r="8331" spans="2:3">
      <c r="B8331" t="str">
        <v/>
      </c>
      <c r="C8331" t="str">
        <f t="shared" si="133"/>
        <v/>
      </c>
    </row>
    <row r="8332" spans="2:3">
      <c r="B8332" t="str">
        <v/>
      </c>
      <c r="C8332" t="str">
        <f t="shared" si="133"/>
        <v/>
      </c>
    </row>
    <row r="8333" spans="2:3">
      <c r="B8333" t="str">
        <v/>
      </c>
      <c r="C8333" t="str">
        <f t="shared" si="133"/>
        <v/>
      </c>
    </row>
    <row r="8334" spans="2:3">
      <c r="B8334" t="str">
        <v/>
      </c>
      <c r="C8334" t="str">
        <f t="shared" si="133"/>
        <v/>
      </c>
    </row>
    <row r="8335" spans="2:3">
      <c r="B8335" t="str">
        <v/>
      </c>
      <c r="C8335" t="str">
        <f t="shared" si="133"/>
        <v/>
      </c>
    </row>
    <row r="8336" spans="2:3">
      <c r="B8336" t="str">
        <v/>
      </c>
      <c r="C8336" t="str">
        <f t="shared" si="133"/>
        <v/>
      </c>
    </row>
    <row r="8337" spans="2:3">
      <c r="B8337" t="str">
        <v/>
      </c>
      <c r="C8337" t="str">
        <f t="shared" si="133"/>
        <v/>
      </c>
    </row>
    <row r="8338" spans="2:3">
      <c r="B8338" t="str">
        <v/>
      </c>
      <c r="C8338" t="str">
        <f t="shared" si="133"/>
        <v/>
      </c>
    </row>
    <row r="8339" spans="2:3">
      <c r="B8339" t="str">
        <v/>
      </c>
      <c r="C8339" t="str">
        <f t="shared" si="133"/>
        <v/>
      </c>
    </row>
    <row r="8340" spans="2:3">
      <c r="B8340" t="str">
        <v/>
      </c>
      <c r="C8340" t="str">
        <f t="shared" si="133"/>
        <v/>
      </c>
    </row>
    <row r="8341" spans="2:3">
      <c r="B8341" t="str">
        <v/>
      </c>
      <c r="C8341" t="str">
        <f t="shared" si="133"/>
        <v/>
      </c>
    </row>
    <row r="8342" spans="2:3">
      <c r="B8342" t="str">
        <v/>
      </c>
      <c r="C8342" t="str">
        <f t="shared" si="133"/>
        <v/>
      </c>
    </row>
    <row r="8343" spans="2:3">
      <c r="B8343" t="str">
        <v/>
      </c>
      <c r="C8343" t="str">
        <f t="shared" si="133"/>
        <v/>
      </c>
    </row>
    <row r="8344" spans="2:3">
      <c r="B8344" t="str">
        <v/>
      </c>
      <c r="C8344" t="str">
        <f t="shared" si="133"/>
        <v/>
      </c>
    </row>
    <row r="8345" spans="2:3">
      <c r="B8345" t="str">
        <v/>
      </c>
      <c r="C8345" t="str">
        <f t="shared" si="133"/>
        <v/>
      </c>
    </row>
    <row r="8346" spans="2:3">
      <c r="B8346" t="str">
        <v/>
      </c>
      <c r="C8346" t="str">
        <f t="shared" si="133"/>
        <v/>
      </c>
    </row>
    <row r="8347" spans="2:3">
      <c r="B8347" t="str">
        <v/>
      </c>
      <c r="C8347" t="str">
        <f t="shared" si="133"/>
        <v/>
      </c>
    </row>
    <row r="8348" spans="2:3">
      <c r="B8348" t="str">
        <v/>
      </c>
      <c r="C8348" t="str">
        <f t="shared" si="133"/>
        <v/>
      </c>
    </row>
    <row r="8349" spans="2:3">
      <c r="B8349" t="str">
        <v/>
      </c>
      <c r="C8349" t="str">
        <f t="shared" si="133"/>
        <v/>
      </c>
    </row>
    <row r="8350" spans="2:3">
      <c r="B8350" t="str">
        <v/>
      </c>
      <c r="C8350" t="str">
        <f t="shared" si="133"/>
        <v/>
      </c>
    </row>
    <row r="8351" spans="2:3">
      <c r="B8351" t="str">
        <v/>
      </c>
      <c r="C8351" t="str">
        <f t="shared" si="133"/>
        <v/>
      </c>
    </row>
    <row r="8352" spans="2:3">
      <c r="B8352" t="str">
        <v/>
      </c>
      <c r="C8352" t="str">
        <f t="shared" si="133"/>
        <v/>
      </c>
    </row>
    <row r="8353" spans="2:3">
      <c r="B8353" t="str">
        <v/>
      </c>
      <c r="C8353" t="str">
        <f t="shared" si="133"/>
        <v/>
      </c>
    </row>
    <row r="8354" spans="2:3">
      <c r="B8354" t="str">
        <v/>
      </c>
      <c r="C8354" t="str">
        <f t="shared" si="133"/>
        <v/>
      </c>
    </row>
    <row r="8355" spans="2:3">
      <c r="B8355" t="str">
        <v/>
      </c>
      <c r="C8355" t="str">
        <f t="shared" si="133"/>
        <v/>
      </c>
    </row>
    <row r="8356" spans="2:3">
      <c r="B8356" t="str">
        <v/>
      </c>
      <c r="C8356" t="str">
        <f t="shared" si="133"/>
        <v/>
      </c>
    </row>
    <row r="8357" spans="2:3">
      <c r="B8357" t="str">
        <v/>
      </c>
      <c r="C8357" t="str">
        <f t="shared" si="133"/>
        <v/>
      </c>
    </row>
    <row r="8358" spans="2:3">
      <c r="B8358" t="str">
        <v/>
      </c>
      <c r="C8358" t="str">
        <f t="shared" si="133"/>
        <v/>
      </c>
    </row>
    <row r="8359" spans="2:3">
      <c r="B8359" t="str">
        <v/>
      </c>
      <c r="C8359" t="str">
        <f t="shared" si="133"/>
        <v/>
      </c>
    </row>
    <row r="8360" spans="2:3">
      <c r="B8360" t="str">
        <v/>
      </c>
      <c r="C8360" t="str">
        <f t="shared" si="133"/>
        <v/>
      </c>
    </row>
    <row r="8361" spans="2:3">
      <c r="B8361" t="str">
        <v/>
      </c>
      <c r="C8361" t="str">
        <f t="shared" si="133"/>
        <v/>
      </c>
    </row>
    <row r="8362" spans="2:3">
      <c r="B8362" t="str">
        <v/>
      </c>
      <c r="C8362" t="str">
        <f t="shared" si="133"/>
        <v/>
      </c>
    </row>
    <row r="8363" spans="2:3">
      <c r="B8363" t="str">
        <v/>
      </c>
      <c r="C8363" t="str">
        <f t="shared" si="133"/>
        <v/>
      </c>
    </row>
    <row r="8364" spans="2:3">
      <c r="B8364" t="str">
        <v/>
      </c>
      <c r="C8364" t="str">
        <f t="shared" si="133"/>
        <v/>
      </c>
    </row>
    <row r="8365" spans="2:3">
      <c r="B8365" t="str">
        <v/>
      </c>
      <c r="C8365" t="str">
        <f t="shared" si="133"/>
        <v/>
      </c>
    </row>
    <row r="8366" spans="2:3">
      <c r="B8366" t="str">
        <v/>
      </c>
      <c r="C8366" t="str">
        <f t="shared" si="133"/>
        <v/>
      </c>
    </row>
    <row r="8367" spans="2:3">
      <c r="B8367" t="str">
        <v/>
      </c>
      <c r="C8367" t="str">
        <f t="shared" si="133"/>
        <v/>
      </c>
    </row>
    <row r="8368" spans="2:3">
      <c r="B8368" t="str">
        <v/>
      </c>
      <c r="C8368" t="str">
        <f t="shared" si="133"/>
        <v/>
      </c>
    </row>
    <row r="8369" spans="2:3">
      <c r="B8369" t="str">
        <v/>
      </c>
      <c r="C8369" t="str">
        <f t="shared" si="133"/>
        <v/>
      </c>
    </row>
    <row r="8370" spans="2:3">
      <c r="B8370" t="str">
        <v/>
      </c>
      <c r="C8370" t="str">
        <f t="shared" si="133"/>
        <v/>
      </c>
    </row>
    <row r="8371" spans="2:3">
      <c r="B8371" t="str">
        <v/>
      </c>
      <c r="C8371" t="str">
        <f t="shared" si="133"/>
        <v/>
      </c>
    </row>
    <row r="8372" spans="2:3">
      <c r="B8372" t="str">
        <v/>
      </c>
      <c r="C8372" t="str">
        <f t="shared" si="133"/>
        <v/>
      </c>
    </row>
    <row r="8373" spans="2:3">
      <c r="B8373" t="str">
        <v/>
      </c>
      <c r="C8373" t="str">
        <f t="shared" si="133"/>
        <v/>
      </c>
    </row>
    <row r="8374" spans="2:3">
      <c r="B8374" t="str">
        <v/>
      </c>
      <c r="C8374" t="str">
        <f t="shared" si="133"/>
        <v/>
      </c>
    </row>
    <row r="8375" spans="2:3">
      <c r="B8375" t="str">
        <v/>
      </c>
      <c r="C8375" t="str">
        <f t="shared" si="133"/>
        <v/>
      </c>
    </row>
    <row r="8376" spans="2:3">
      <c r="B8376" t="str">
        <v/>
      </c>
      <c r="C8376" t="str">
        <f t="shared" si="133"/>
        <v/>
      </c>
    </row>
    <row r="8377" spans="2:3">
      <c r="B8377" t="str">
        <v/>
      </c>
      <c r="C8377" t="str">
        <f t="shared" si="133"/>
        <v/>
      </c>
    </row>
    <row r="8378" spans="2:3">
      <c r="B8378" t="str">
        <v/>
      </c>
      <c r="C8378" t="str">
        <f t="shared" si="133"/>
        <v/>
      </c>
    </row>
    <row r="8379" spans="2:3">
      <c r="B8379" t="str">
        <v/>
      </c>
      <c r="C8379" t="str">
        <f t="shared" si="133"/>
        <v/>
      </c>
    </row>
    <row r="8380" spans="2:3">
      <c r="B8380" t="str">
        <v/>
      </c>
      <c r="C8380" t="str">
        <f t="shared" si="133"/>
        <v/>
      </c>
    </row>
    <row r="8381" spans="2:3">
      <c r="B8381" t="str">
        <v/>
      </c>
      <c r="C8381" t="str">
        <f t="shared" si="133"/>
        <v/>
      </c>
    </row>
    <row r="8382" spans="2:3">
      <c r="B8382" t="str">
        <v/>
      </c>
      <c r="C8382" t="str">
        <f t="shared" si="133"/>
        <v/>
      </c>
    </row>
    <row r="8383" spans="2:3">
      <c r="B8383" t="str">
        <v/>
      </c>
      <c r="C8383" t="str">
        <f t="shared" si="133"/>
        <v/>
      </c>
    </row>
    <row r="8384" spans="2:3">
      <c r="B8384" t="str">
        <v/>
      </c>
      <c r="C8384" t="str">
        <f t="shared" si="133"/>
        <v/>
      </c>
    </row>
    <row r="8385" spans="2:3">
      <c r="B8385" t="str">
        <v/>
      </c>
      <c r="C8385" t="str">
        <f t="shared" si="133"/>
        <v/>
      </c>
    </row>
    <row r="8386" spans="2:3">
      <c r="B8386" t="str">
        <v/>
      </c>
      <c r="C8386" t="str">
        <f t="shared" si="133"/>
        <v/>
      </c>
    </row>
    <row r="8387" spans="2:3">
      <c r="B8387" t="str">
        <v/>
      </c>
      <c r="C8387" t="str">
        <f t="shared" si="133"/>
        <v/>
      </c>
    </row>
    <row r="8388" spans="2:3">
      <c r="B8388" t="str">
        <v/>
      </c>
      <c r="C8388" t="str">
        <f t="shared" si="133"/>
        <v/>
      </c>
    </row>
    <row r="8389" spans="2:3">
      <c r="B8389" t="str">
        <v/>
      </c>
      <c r="C8389" t="str">
        <f t="shared" ref="C8389:C8452" si="134">IFERROR(B8389,"")</f>
        <v/>
      </c>
    </row>
    <row r="8390" spans="2:3">
      <c r="B8390" t="str">
        <v/>
      </c>
      <c r="C8390" t="str">
        <f t="shared" si="134"/>
        <v/>
      </c>
    </row>
    <row r="8391" spans="2:3">
      <c r="B8391" t="str">
        <v/>
      </c>
      <c r="C8391" t="str">
        <f t="shared" si="134"/>
        <v/>
      </c>
    </row>
    <row r="8392" spans="2:3">
      <c r="B8392" t="str">
        <v/>
      </c>
      <c r="C8392" t="str">
        <f t="shared" si="134"/>
        <v/>
      </c>
    </row>
    <row r="8393" spans="2:3">
      <c r="B8393" t="str">
        <v/>
      </c>
      <c r="C8393" t="str">
        <f t="shared" si="134"/>
        <v/>
      </c>
    </row>
    <row r="8394" spans="2:3">
      <c r="B8394" t="str">
        <v/>
      </c>
      <c r="C8394" t="str">
        <f t="shared" si="134"/>
        <v/>
      </c>
    </row>
    <row r="8395" spans="2:3">
      <c r="B8395" t="str">
        <v/>
      </c>
      <c r="C8395" t="str">
        <f t="shared" si="134"/>
        <v/>
      </c>
    </row>
    <row r="8396" spans="2:3">
      <c r="B8396" t="str">
        <v/>
      </c>
      <c r="C8396" t="str">
        <f t="shared" si="134"/>
        <v/>
      </c>
    </row>
    <row r="8397" spans="2:3">
      <c r="B8397" t="str">
        <v/>
      </c>
      <c r="C8397" t="str">
        <f t="shared" si="134"/>
        <v/>
      </c>
    </row>
    <row r="8398" spans="2:3">
      <c r="B8398" t="str">
        <v/>
      </c>
      <c r="C8398" t="str">
        <f t="shared" si="134"/>
        <v/>
      </c>
    </row>
    <row r="8399" spans="2:3">
      <c r="B8399" t="str">
        <v/>
      </c>
      <c r="C8399" t="str">
        <f t="shared" si="134"/>
        <v/>
      </c>
    </row>
    <row r="8400" spans="2:3">
      <c r="B8400" t="str">
        <v/>
      </c>
      <c r="C8400" t="str">
        <f t="shared" si="134"/>
        <v/>
      </c>
    </row>
    <row r="8401" spans="2:3">
      <c r="B8401" t="str">
        <v/>
      </c>
      <c r="C8401" t="str">
        <f t="shared" si="134"/>
        <v/>
      </c>
    </row>
    <row r="8402" spans="2:3">
      <c r="B8402" t="str">
        <v/>
      </c>
      <c r="C8402" t="str">
        <f t="shared" si="134"/>
        <v/>
      </c>
    </row>
    <row r="8403" spans="2:3">
      <c r="B8403" t="str">
        <v/>
      </c>
      <c r="C8403" t="str">
        <f t="shared" si="134"/>
        <v/>
      </c>
    </row>
    <row r="8404" spans="2:3">
      <c r="B8404" t="str">
        <v/>
      </c>
      <c r="C8404" t="str">
        <f t="shared" si="134"/>
        <v/>
      </c>
    </row>
    <row r="8405" spans="2:3">
      <c r="B8405" t="str">
        <v/>
      </c>
      <c r="C8405" t="str">
        <f t="shared" si="134"/>
        <v/>
      </c>
    </row>
    <row r="8406" spans="2:3">
      <c r="B8406" t="str">
        <v/>
      </c>
      <c r="C8406" t="str">
        <f t="shared" si="134"/>
        <v/>
      </c>
    </row>
    <row r="8407" spans="2:3">
      <c r="B8407" t="str">
        <v/>
      </c>
      <c r="C8407" t="str">
        <f t="shared" si="134"/>
        <v/>
      </c>
    </row>
    <row r="8408" spans="2:3">
      <c r="B8408" t="str">
        <v/>
      </c>
      <c r="C8408" t="str">
        <f t="shared" si="134"/>
        <v/>
      </c>
    </row>
    <row r="8409" spans="2:3">
      <c r="B8409" t="str">
        <v/>
      </c>
      <c r="C8409" t="str">
        <f t="shared" si="134"/>
        <v/>
      </c>
    </row>
    <row r="8410" spans="2:3">
      <c r="B8410" t="str">
        <v/>
      </c>
      <c r="C8410" t="str">
        <f t="shared" si="134"/>
        <v/>
      </c>
    </row>
    <row r="8411" spans="2:3">
      <c r="B8411" t="str">
        <v/>
      </c>
      <c r="C8411" t="str">
        <f t="shared" si="134"/>
        <v/>
      </c>
    </row>
    <row r="8412" spans="2:3">
      <c r="B8412" t="str">
        <v/>
      </c>
      <c r="C8412" t="str">
        <f t="shared" si="134"/>
        <v/>
      </c>
    </row>
    <row r="8413" spans="2:3">
      <c r="B8413" t="str">
        <v/>
      </c>
      <c r="C8413" t="str">
        <f t="shared" si="134"/>
        <v/>
      </c>
    </row>
    <row r="8414" spans="2:3">
      <c r="B8414" t="str">
        <v/>
      </c>
      <c r="C8414" t="str">
        <f t="shared" si="134"/>
        <v/>
      </c>
    </row>
    <row r="8415" spans="2:3">
      <c r="B8415" t="str">
        <v/>
      </c>
      <c r="C8415" t="str">
        <f t="shared" si="134"/>
        <v/>
      </c>
    </row>
    <row r="8416" spans="2:3">
      <c r="B8416" t="str">
        <v/>
      </c>
      <c r="C8416" t="str">
        <f t="shared" si="134"/>
        <v/>
      </c>
    </row>
    <row r="8417" spans="2:3">
      <c r="B8417" t="str">
        <v/>
      </c>
      <c r="C8417" t="str">
        <f t="shared" si="134"/>
        <v/>
      </c>
    </row>
    <row r="8418" spans="2:3">
      <c r="B8418" t="str">
        <v/>
      </c>
      <c r="C8418" t="str">
        <f t="shared" si="134"/>
        <v/>
      </c>
    </row>
    <row r="8419" spans="2:3">
      <c r="B8419" t="str">
        <v/>
      </c>
      <c r="C8419" t="str">
        <f t="shared" si="134"/>
        <v/>
      </c>
    </row>
    <row r="8420" spans="2:3">
      <c r="B8420" t="str">
        <v/>
      </c>
      <c r="C8420" t="str">
        <f t="shared" si="134"/>
        <v/>
      </c>
    </row>
    <row r="8421" spans="2:3">
      <c r="B8421" t="str">
        <v/>
      </c>
      <c r="C8421" t="str">
        <f t="shared" si="134"/>
        <v/>
      </c>
    </row>
    <row r="8422" spans="2:3">
      <c r="B8422" t="str">
        <v/>
      </c>
      <c r="C8422" t="str">
        <f t="shared" si="134"/>
        <v/>
      </c>
    </row>
    <row r="8423" spans="2:3">
      <c r="B8423" t="str">
        <v/>
      </c>
      <c r="C8423" t="str">
        <f t="shared" si="134"/>
        <v/>
      </c>
    </row>
    <row r="8424" spans="2:3">
      <c r="B8424" t="str">
        <v/>
      </c>
      <c r="C8424" t="str">
        <f t="shared" si="134"/>
        <v/>
      </c>
    </row>
    <row r="8425" spans="2:3">
      <c r="B8425" t="str">
        <v/>
      </c>
      <c r="C8425" t="str">
        <f t="shared" si="134"/>
        <v/>
      </c>
    </row>
    <row r="8426" spans="2:3">
      <c r="B8426" t="str">
        <v/>
      </c>
      <c r="C8426" t="str">
        <f t="shared" si="134"/>
        <v/>
      </c>
    </row>
    <row r="8427" spans="2:3">
      <c r="B8427" t="str">
        <v/>
      </c>
      <c r="C8427" t="str">
        <f t="shared" si="134"/>
        <v/>
      </c>
    </row>
    <row r="8428" spans="2:3">
      <c r="B8428" t="str">
        <v/>
      </c>
      <c r="C8428" t="str">
        <f t="shared" si="134"/>
        <v/>
      </c>
    </row>
    <row r="8429" spans="2:3">
      <c r="B8429" t="str">
        <v/>
      </c>
      <c r="C8429" t="str">
        <f t="shared" si="134"/>
        <v/>
      </c>
    </row>
    <row r="8430" spans="2:3">
      <c r="B8430" t="str">
        <v/>
      </c>
      <c r="C8430" t="str">
        <f t="shared" si="134"/>
        <v/>
      </c>
    </row>
    <row r="8431" spans="2:3">
      <c r="B8431" t="str">
        <v/>
      </c>
      <c r="C8431" t="str">
        <f t="shared" si="134"/>
        <v/>
      </c>
    </row>
    <row r="8432" spans="2:3">
      <c r="B8432" t="str">
        <v/>
      </c>
      <c r="C8432" t="str">
        <f t="shared" si="134"/>
        <v/>
      </c>
    </row>
    <row r="8433" spans="2:3">
      <c r="B8433" t="str">
        <v/>
      </c>
      <c r="C8433" t="str">
        <f t="shared" si="134"/>
        <v/>
      </c>
    </row>
    <row r="8434" spans="2:3">
      <c r="B8434" t="str">
        <v/>
      </c>
      <c r="C8434" t="str">
        <f t="shared" si="134"/>
        <v/>
      </c>
    </row>
    <row r="8435" spans="2:3">
      <c r="B8435" t="str">
        <v/>
      </c>
      <c r="C8435" t="str">
        <f t="shared" si="134"/>
        <v/>
      </c>
    </row>
    <row r="8436" spans="2:3">
      <c r="B8436" t="str">
        <v/>
      </c>
      <c r="C8436" t="str">
        <f t="shared" si="134"/>
        <v/>
      </c>
    </row>
    <row r="8437" spans="2:3">
      <c r="B8437" t="str">
        <v/>
      </c>
      <c r="C8437" t="str">
        <f t="shared" si="134"/>
        <v/>
      </c>
    </row>
    <row r="8438" spans="2:3">
      <c r="B8438" t="str">
        <v/>
      </c>
      <c r="C8438" t="str">
        <f t="shared" si="134"/>
        <v/>
      </c>
    </row>
    <row r="8439" spans="2:3">
      <c r="B8439" t="str">
        <v/>
      </c>
      <c r="C8439" t="str">
        <f t="shared" si="134"/>
        <v/>
      </c>
    </row>
    <row r="8440" spans="2:3">
      <c r="B8440" t="str">
        <v/>
      </c>
      <c r="C8440" t="str">
        <f t="shared" si="134"/>
        <v/>
      </c>
    </row>
    <row r="8441" spans="2:3">
      <c r="B8441" t="str">
        <v/>
      </c>
      <c r="C8441" t="str">
        <f t="shared" si="134"/>
        <v/>
      </c>
    </row>
    <row r="8442" spans="2:3">
      <c r="B8442" t="str">
        <v/>
      </c>
      <c r="C8442" t="str">
        <f t="shared" si="134"/>
        <v/>
      </c>
    </row>
    <row r="8443" spans="2:3">
      <c r="B8443" t="str">
        <v/>
      </c>
      <c r="C8443" t="str">
        <f t="shared" si="134"/>
        <v/>
      </c>
    </row>
    <row r="8444" spans="2:3">
      <c r="B8444" t="str">
        <v/>
      </c>
      <c r="C8444" t="str">
        <f t="shared" si="134"/>
        <v/>
      </c>
    </row>
    <row r="8445" spans="2:3">
      <c r="B8445" t="str">
        <v/>
      </c>
      <c r="C8445" t="str">
        <f t="shared" si="134"/>
        <v/>
      </c>
    </row>
    <row r="8446" spans="2:3">
      <c r="B8446" t="str">
        <v/>
      </c>
      <c r="C8446" t="str">
        <f t="shared" si="134"/>
        <v/>
      </c>
    </row>
    <row r="8447" spans="2:3">
      <c r="B8447" t="str">
        <v/>
      </c>
      <c r="C8447" t="str">
        <f t="shared" si="134"/>
        <v/>
      </c>
    </row>
    <row r="8448" spans="2:3">
      <c r="B8448" t="str">
        <v/>
      </c>
      <c r="C8448" t="str">
        <f t="shared" si="134"/>
        <v/>
      </c>
    </row>
    <row r="8449" spans="2:3">
      <c r="B8449" t="str">
        <v/>
      </c>
      <c r="C8449" t="str">
        <f t="shared" si="134"/>
        <v/>
      </c>
    </row>
    <row r="8450" spans="2:3">
      <c r="B8450" t="str">
        <v/>
      </c>
      <c r="C8450" t="str">
        <f t="shared" si="134"/>
        <v/>
      </c>
    </row>
    <row r="8451" spans="2:3">
      <c r="B8451" t="str">
        <v/>
      </c>
      <c r="C8451" t="str">
        <f t="shared" si="134"/>
        <v/>
      </c>
    </row>
    <row r="8452" spans="2:3">
      <c r="B8452" t="str">
        <v/>
      </c>
      <c r="C8452" t="str">
        <f t="shared" si="134"/>
        <v/>
      </c>
    </row>
    <row r="8453" spans="2:3">
      <c r="B8453" t="str">
        <v/>
      </c>
      <c r="C8453" t="str">
        <f t="shared" ref="C8453:C8516" si="135">IFERROR(B8453,"")</f>
        <v/>
      </c>
    </row>
    <row r="8454" spans="2:3">
      <c r="B8454" t="str">
        <v/>
      </c>
      <c r="C8454" t="str">
        <f t="shared" si="135"/>
        <v/>
      </c>
    </row>
    <row r="8455" spans="2:3">
      <c r="B8455" t="str">
        <v/>
      </c>
      <c r="C8455" t="str">
        <f t="shared" si="135"/>
        <v/>
      </c>
    </row>
    <row r="8456" spans="2:3">
      <c r="B8456" t="str">
        <v/>
      </c>
      <c r="C8456" t="str">
        <f t="shared" si="135"/>
        <v/>
      </c>
    </row>
    <row r="8457" spans="2:3">
      <c r="B8457" t="str">
        <v/>
      </c>
      <c r="C8457" t="str">
        <f t="shared" si="135"/>
        <v/>
      </c>
    </row>
    <row r="8458" spans="2:3">
      <c r="B8458" t="str">
        <v/>
      </c>
      <c r="C8458" t="str">
        <f t="shared" si="135"/>
        <v/>
      </c>
    </row>
    <row r="8459" spans="2:3">
      <c r="B8459" t="str">
        <v/>
      </c>
      <c r="C8459" t="str">
        <f t="shared" si="135"/>
        <v/>
      </c>
    </row>
    <row r="8460" spans="2:3">
      <c r="B8460" t="str">
        <v/>
      </c>
      <c r="C8460" t="str">
        <f t="shared" si="135"/>
        <v/>
      </c>
    </row>
    <row r="8461" spans="2:3">
      <c r="B8461" t="str">
        <v/>
      </c>
      <c r="C8461" t="str">
        <f t="shared" si="135"/>
        <v/>
      </c>
    </row>
    <row r="8462" spans="2:3">
      <c r="B8462" t="str">
        <v/>
      </c>
      <c r="C8462" t="str">
        <f t="shared" si="135"/>
        <v/>
      </c>
    </row>
    <row r="8463" spans="2:3">
      <c r="B8463" t="str">
        <v/>
      </c>
      <c r="C8463" t="str">
        <f t="shared" si="135"/>
        <v/>
      </c>
    </row>
    <row r="8464" spans="2:3">
      <c r="B8464" t="str">
        <v/>
      </c>
      <c r="C8464" t="str">
        <f t="shared" si="135"/>
        <v/>
      </c>
    </row>
    <row r="8465" spans="2:3">
      <c r="B8465" t="str">
        <v/>
      </c>
      <c r="C8465" t="str">
        <f t="shared" si="135"/>
        <v/>
      </c>
    </row>
    <row r="8466" spans="2:3">
      <c r="B8466" t="str">
        <v/>
      </c>
      <c r="C8466" t="str">
        <f t="shared" si="135"/>
        <v/>
      </c>
    </row>
    <row r="8467" spans="2:3">
      <c r="B8467" t="str">
        <v/>
      </c>
      <c r="C8467" t="str">
        <f t="shared" si="135"/>
        <v/>
      </c>
    </row>
    <row r="8468" spans="2:3">
      <c r="B8468" t="str">
        <v/>
      </c>
      <c r="C8468" t="str">
        <f t="shared" si="135"/>
        <v/>
      </c>
    </row>
    <row r="8469" spans="2:3">
      <c r="B8469" t="str">
        <v/>
      </c>
      <c r="C8469" t="str">
        <f t="shared" si="135"/>
        <v/>
      </c>
    </row>
    <row r="8470" spans="2:3">
      <c r="B8470" t="str">
        <v/>
      </c>
      <c r="C8470" t="str">
        <f t="shared" si="135"/>
        <v/>
      </c>
    </row>
    <row r="8471" spans="2:3">
      <c r="B8471" t="str">
        <v/>
      </c>
      <c r="C8471" t="str">
        <f t="shared" si="135"/>
        <v/>
      </c>
    </row>
    <row r="8472" spans="2:3">
      <c r="B8472" t="str">
        <v/>
      </c>
      <c r="C8472" t="str">
        <f t="shared" si="135"/>
        <v/>
      </c>
    </row>
    <row r="8473" spans="2:3">
      <c r="B8473" t="str">
        <v/>
      </c>
      <c r="C8473" t="str">
        <f t="shared" si="135"/>
        <v/>
      </c>
    </row>
    <row r="8474" spans="2:3">
      <c r="B8474" t="str">
        <v/>
      </c>
      <c r="C8474" t="str">
        <f t="shared" si="135"/>
        <v/>
      </c>
    </row>
    <row r="8475" spans="2:3">
      <c r="B8475" t="str">
        <v/>
      </c>
      <c r="C8475" t="str">
        <f t="shared" si="135"/>
        <v/>
      </c>
    </row>
    <row r="8476" spans="2:3">
      <c r="B8476" t="str">
        <v/>
      </c>
      <c r="C8476" t="str">
        <f t="shared" si="135"/>
        <v/>
      </c>
    </row>
    <row r="8477" spans="2:3">
      <c r="B8477" t="str">
        <v/>
      </c>
      <c r="C8477" t="str">
        <f t="shared" si="135"/>
        <v/>
      </c>
    </row>
    <row r="8478" spans="2:3">
      <c r="B8478" t="str">
        <v/>
      </c>
      <c r="C8478" t="str">
        <f t="shared" si="135"/>
        <v/>
      </c>
    </row>
    <row r="8479" spans="2:3">
      <c r="B8479" t="str">
        <v/>
      </c>
      <c r="C8479" t="str">
        <f t="shared" si="135"/>
        <v/>
      </c>
    </row>
    <row r="8480" spans="2:3">
      <c r="B8480" t="str">
        <v/>
      </c>
      <c r="C8480" t="str">
        <f t="shared" si="135"/>
        <v/>
      </c>
    </row>
    <row r="8481" spans="2:3">
      <c r="B8481" t="str">
        <v/>
      </c>
      <c r="C8481" t="str">
        <f t="shared" si="135"/>
        <v/>
      </c>
    </row>
    <row r="8482" spans="2:3">
      <c r="B8482" t="str">
        <v/>
      </c>
      <c r="C8482" t="str">
        <f t="shared" si="135"/>
        <v/>
      </c>
    </row>
    <row r="8483" spans="2:3">
      <c r="B8483" t="str">
        <v/>
      </c>
      <c r="C8483" t="str">
        <f t="shared" si="135"/>
        <v/>
      </c>
    </row>
    <row r="8484" spans="2:3">
      <c r="B8484" t="str">
        <v/>
      </c>
      <c r="C8484" t="str">
        <f t="shared" si="135"/>
        <v/>
      </c>
    </row>
    <row r="8485" spans="2:3">
      <c r="B8485" t="str">
        <v/>
      </c>
      <c r="C8485" t="str">
        <f t="shared" si="135"/>
        <v/>
      </c>
    </row>
    <row r="8486" spans="2:3">
      <c r="B8486" t="str">
        <v/>
      </c>
      <c r="C8486" t="str">
        <f t="shared" si="135"/>
        <v/>
      </c>
    </row>
    <row r="8487" spans="2:3">
      <c r="B8487" t="str">
        <v/>
      </c>
      <c r="C8487" t="str">
        <f t="shared" si="135"/>
        <v/>
      </c>
    </row>
    <row r="8488" spans="2:3">
      <c r="B8488" t="str">
        <v/>
      </c>
      <c r="C8488" t="str">
        <f t="shared" si="135"/>
        <v/>
      </c>
    </row>
    <row r="8489" spans="2:3">
      <c r="B8489" t="str">
        <v/>
      </c>
      <c r="C8489" t="str">
        <f t="shared" si="135"/>
        <v/>
      </c>
    </row>
    <row r="8490" spans="2:3">
      <c r="B8490" t="str">
        <v/>
      </c>
      <c r="C8490" t="str">
        <f t="shared" si="135"/>
        <v/>
      </c>
    </row>
    <row r="8491" spans="2:3">
      <c r="B8491" t="str">
        <v/>
      </c>
      <c r="C8491" t="str">
        <f t="shared" si="135"/>
        <v/>
      </c>
    </row>
    <row r="8492" spans="2:3">
      <c r="B8492" t="str">
        <v/>
      </c>
      <c r="C8492" t="str">
        <f t="shared" si="135"/>
        <v/>
      </c>
    </row>
    <row r="8493" spans="2:3">
      <c r="B8493" t="str">
        <v/>
      </c>
      <c r="C8493" t="str">
        <f t="shared" si="135"/>
        <v/>
      </c>
    </row>
    <row r="8494" spans="2:3">
      <c r="B8494" t="str">
        <v/>
      </c>
      <c r="C8494" t="str">
        <f t="shared" si="135"/>
        <v/>
      </c>
    </row>
    <row r="8495" spans="2:3">
      <c r="B8495" t="str">
        <v/>
      </c>
      <c r="C8495" t="str">
        <f t="shared" si="135"/>
        <v/>
      </c>
    </row>
    <row r="8496" spans="2:3">
      <c r="B8496" t="str">
        <v/>
      </c>
      <c r="C8496" t="str">
        <f t="shared" si="135"/>
        <v/>
      </c>
    </row>
    <row r="8497" spans="2:3">
      <c r="B8497" t="str">
        <v/>
      </c>
      <c r="C8497" t="str">
        <f t="shared" si="135"/>
        <v/>
      </c>
    </row>
    <row r="8498" spans="2:3">
      <c r="B8498" t="str">
        <v/>
      </c>
      <c r="C8498" t="str">
        <f t="shared" si="135"/>
        <v/>
      </c>
    </row>
    <row r="8499" spans="2:3">
      <c r="B8499" t="str">
        <v/>
      </c>
      <c r="C8499" t="str">
        <f t="shared" si="135"/>
        <v/>
      </c>
    </row>
    <row r="8500" spans="2:3">
      <c r="B8500" t="str">
        <v/>
      </c>
      <c r="C8500" t="str">
        <f t="shared" si="135"/>
        <v/>
      </c>
    </row>
    <row r="8501" spans="2:3">
      <c r="B8501" t="str">
        <v/>
      </c>
      <c r="C8501" t="str">
        <f t="shared" si="135"/>
        <v/>
      </c>
    </row>
    <row r="8502" spans="2:3">
      <c r="B8502" t="str">
        <v/>
      </c>
      <c r="C8502" t="str">
        <f t="shared" si="135"/>
        <v/>
      </c>
    </row>
    <row r="8503" spans="2:3">
      <c r="B8503" t="str">
        <v/>
      </c>
      <c r="C8503" t="str">
        <f t="shared" si="135"/>
        <v/>
      </c>
    </row>
    <row r="8504" spans="2:3">
      <c r="B8504" t="str">
        <v/>
      </c>
      <c r="C8504" t="str">
        <f t="shared" si="135"/>
        <v/>
      </c>
    </row>
    <row r="8505" spans="2:3">
      <c r="B8505" t="str">
        <v/>
      </c>
      <c r="C8505" t="str">
        <f t="shared" si="135"/>
        <v/>
      </c>
    </row>
    <row r="8506" spans="2:3">
      <c r="B8506" t="str">
        <v/>
      </c>
      <c r="C8506" t="str">
        <f t="shared" si="135"/>
        <v/>
      </c>
    </row>
    <row r="8507" spans="2:3">
      <c r="B8507" t="str">
        <v/>
      </c>
      <c r="C8507" t="str">
        <f t="shared" si="135"/>
        <v/>
      </c>
    </row>
    <row r="8508" spans="2:3">
      <c r="B8508" t="str">
        <v/>
      </c>
      <c r="C8508" t="str">
        <f t="shared" si="135"/>
        <v/>
      </c>
    </row>
    <row r="8509" spans="2:3">
      <c r="B8509" t="str">
        <v/>
      </c>
      <c r="C8509" t="str">
        <f t="shared" si="135"/>
        <v/>
      </c>
    </row>
    <row r="8510" spans="2:3">
      <c r="B8510" t="str">
        <v/>
      </c>
      <c r="C8510" t="str">
        <f t="shared" si="135"/>
        <v/>
      </c>
    </row>
    <row r="8511" spans="2:3">
      <c r="B8511" t="str">
        <v/>
      </c>
      <c r="C8511" t="str">
        <f t="shared" si="135"/>
        <v/>
      </c>
    </row>
    <row r="8512" spans="2:3">
      <c r="B8512" t="str">
        <v/>
      </c>
      <c r="C8512" t="str">
        <f t="shared" si="135"/>
        <v/>
      </c>
    </row>
    <row r="8513" spans="2:3">
      <c r="B8513" t="str">
        <v/>
      </c>
      <c r="C8513" t="str">
        <f t="shared" si="135"/>
        <v/>
      </c>
    </row>
    <row r="8514" spans="2:3">
      <c r="B8514" t="str">
        <v/>
      </c>
      <c r="C8514" t="str">
        <f t="shared" si="135"/>
        <v/>
      </c>
    </row>
    <row r="8515" spans="2:3">
      <c r="B8515" t="str">
        <v/>
      </c>
      <c r="C8515" t="str">
        <f t="shared" si="135"/>
        <v/>
      </c>
    </row>
    <row r="8516" spans="2:3">
      <c r="B8516" t="str">
        <v/>
      </c>
      <c r="C8516" t="str">
        <f t="shared" si="135"/>
        <v/>
      </c>
    </row>
    <row r="8517" spans="2:3">
      <c r="B8517" t="str">
        <v/>
      </c>
      <c r="C8517" t="str">
        <f t="shared" ref="C8517:C8580" si="136">IFERROR(B8517,"")</f>
        <v/>
      </c>
    </row>
    <row r="8518" spans="2:3">
      <c r="B8518" t="str">
        <v/>
      </c>
      <c r="C8518" t="str">
        <f t="shared" si="136"/>
        <v/>
      </c>
    </row>
    <row r="8519" spans="2:3">
      <c r="B8519" t="str">
        <v/>
      </c>
      <c r="C8519" t="str">
        <f t="shared" si="136"/>
        <v/>
      </c>
    </row>
    <row r="8520" spans="2:3">
      <c r="B8520" t="str">
        <v/>
      </c>
      <c r="C8520" t="str">
        <f t="shared" si="136"/>
        <v/>
      </c>
    </row>
    <row r="8521" spans="2:3">
      <c r="B8521" t="str">
        <v/>
      </c>
      <c r="C8521" t="str">
        <f t="shared" si="136"/>
        <v/>
      </c>
    </row>
    <row r="8522" spans="2:3">
      <c r="B8522" t="str">
        <v/>
      </c>
      <c r="C8522" t="str">
        <f t="shared" si="136"/>
        <v/>
      </c>
    </row>
    <row r="8523" spans="2:3">
      <c r="B8523" t="str">
        <v/>
      </c>
      <c r="C8523" t="str">
        <f t="shared" si="136"/>
        <v/>
      </c>
    </row>
    <row r="8524" spans="2:3">
      <c r="B8524" t="str">
        <v/>
      </c>
      <c r="C8524" t="str">
        <f t="shared" si="136"/>
        <v/>
      </c>
    </row>
    <row r="8525" spans="2:3">
      <c r="B8525" t="str">
        <v/>
      </c>
      <c r="C8525" t="str">
        <f t="shared" si="136"/>
        <v/>
      </c>
    </row>
    <row r="8526" spans="2:3">
      <c r="B8526" t="str">
        <v/>
      </c>
      <c r="C8526" t="str">
        <f t="shared" si="136"/>
        <v/>
      </c>
    </row>
    <row r="8527" spans="2:3">
      <c r="B8527" t="str">
        <v/>
      </c>
      <c r="C8527" t="str">
        <f t="shared" si="136"/>
        <v/>
      </c>
    </row>
    <row r="8528" spans="2:3">
      <c r="B8528" t="str">
        <v/>
      </c>
      <c r="C8528" t="str">
        <f t="shared" si="136"/>
        <v/>
      </c>
    </row>
    <row r="8529" spans="2:3">
      <c r="B8529" t="str">
        <v/>
      </c>
      <c r="C8529" t="str">
        <f t="shared" si="136"/>
        <v/>
      </c>
    </row>
    <row r="8530" spans="2:3">
      <c r="B8530" t="str">
        <v/>
      </c>
      <c r="C8530" t="str">
        <f t="shared" si="136"/>
        <v/>
      </c>
    </row>
    <row r="8531" spans="2:3">
      <c r="B8531" t="str">
        <v/>
      </c>
      <c r="C8531" t="str">
        <f t="shared" si="136"/>
        <v/>
      </c>
    </row>
    <row r="8532" spans="2:3">
      <c r="B8532" t="str">
        <v/>
      </c>
      <c r="C8532" t="str">
        <f t="shared" si="136"/>
        <v/>
      </c>
    </row>
    <row r="8533" spans="2:3">
      <c r="B8533" t="str">
        <v/>
      </c>
      <c r="C8533" t="str">
        <f t="shared" si="136"/>
        <v/>
      </c>
    </row>
    <row r="8534" spans="2:3">
      <c r="B8534" t="str">
        <v/>
      </c>
      <c r="C8534" t="str">
        <f t="shared" si="136"/>
        <v/>
      </c>
    </row>
    <row r="8535" spans="2:3">
      <c r="B8535" t="str">
        <v/>
      </c>
      <c r="C8535" t="str">
        <f t="shared" si="136"/>
        <v/>
      </c>
    </row>
    <row r="8536" spans="2:3">
      <c r="B8536" t="str">
        <v/>
      </c>
      <c r="C8536" t="str">
        <f t="shared" si="136"/>
        <v/>
      </c>
    </row>
    <row r="8537" spans="2:3">
      <c r="B8537" t="str">
        <v/>
      </c>
      <c r="C8537" t="str">
        <f t="shared" si="136"/>
        <v/>
      </c>
    </row>
    <row r="8538" spans="2:3">
      <c r="B8538" t="str">
        <v/>
      </c>
      <c r="C8538" t="str">
        <f t="shared" si="136"/>
        <v/>
      </c>
    </row>
    <row r="8539" spans="2:3">
      <c r="B8539" t="str">
        <v/>
      </c>
      <c r="C8539" t="str">
        <f t="shared" si="136"/>
        <v/>
      </c>
    </row>
    <row r="8540" spans="2:3">
      <c r="B8540" t="str">
        <v/>
      </c>
      <c r="C8540" t="str">
        <f t="shared" si="136"/>
        <v/>
      </c>
    </row>
    <row r="8541" spans="2:3">
      <c r="B8541" t="str">
        <v/>
      </c>
      <c r="C8541" t="str">
        <f t="shared" si="136"/>
        <v/>
      </c>
    </row>
    <row r="8542" spans="2:3">
      <c r="B8542" t="str">
        <v/>
      </c>
      <c r="C8542" t="str">
        <f t="shared" si="136"/>
        <v/>
      </c>
    </row>
    <row r="8543" spans="2:3">
      <c r="B8543" t="str">
        <v/>
      </c>
      <c r="C8543" t="str">
        <f t="shared" si="136"/>
        <v/>
      </c>
    </row>
    <row r="8544" spans="2:3">
      <c r="B8544" t="str">
        <v/>
      </c>
      <c r="C8544" t="str">
        <f t="shared" si="136"/>
        <v/>
      </c>
    </row>
    <row r="8545" spans="2:3">
      <c r="B8545" t="str">
        <v/>
      </c>
      <c r="C8545" t="str">
        <f t="shared" si="136"/>
        <v/>
      </c>
    </row>
    <row r="8546" spans="2:3">
      <c r="B8546" t="str">
        <v/>
      </c>
      <c r="C8546" t="str">
        <f t="shared" si="136"/>
        <v/>
      </c>
    </row>
    <row r="8547" spans="2:3">
      <c r="B8547" t="str">
        <v/>
      </c>
      <c r="C8547" t="str">
        <f t="shared" si="136"/>
        <v/>
      </c>
    </row>
    <row r="8548" spans="2:3">
      <c r="B8548" t="str">
        <v/>
      </c>
      <c r="C8548" t="str">
        <f t="shared" si="136"/>
        <v/>
      </c>
    </row>
    <row r="8549" spans="2:3">
      <c r="B8549" t="str">
        <v/>
      </c>
      <c r="C8549" t="str">
        <f t="shared" si="136"/>
        <v/>
      </c>
    </row>
    <row r="8550" spans="2:3">
      <c r="B8550" t="str">
        <v/>
      </c>
      <c r="C8550" t="str">
        <f t="shared" si="136"/>
        <v/>
      </c>
    </row>
    <row r="8551" spans="2:3">
      <c r="B8551" t="str">
        <v/>
      </c>
      <c r="C8551" t="str">
        <f t="shared" si="136"/>
        <v/>
      </c>
    </row>
    <row r="8552" spans="2:3">
      <c r="B8552" t="str">
        <v/>
      </c>
      <c r="C8552" t="str">
        <f t="shared" si="136"/>
        <v/>
      </c>
    </row>
    <row r="8553" spans="2:3">
      <c r="B8553" t="str">
        <v/>
      </c>
      <c r="C8553" t="str">
        <f t="shared" si="136"/>
        <v/>
      </c>
    </row>
    <row r="8554" spans="2:3">
      <c r="B8554" t="str">
        <v/>
      </c>
      <c r="C8554" t="str">
        <f t="shared" si="136"/>
        <v/>
      </c>
    </row>
    <row r="8555" spans="2:3">
      <c r="B8555" t="str">
        <v/>
      </c>
      <c r="C8555" t="str">
        <f t="shared" si="136"/>
        <v/>
      </c>
    </row>
    <row r="8556" spans="2:3">
      <c r="B8556" t="str">
        <v/>
      </c>
      <c r="C8556" t="str">
        <f t="shared" si="136"/>
        <v/>
      </c>
    </row>
    <row r="8557" spans="2:3">
      <c r="B8557" t="str">
        <v/>
      </c>
      <c r="C8557" t="str">
        <f t="shared" si="136"/>
        <v/>
      </c>
    </row>
    <row r="8558" spans="2:3">
      <c r="B8558" t="str">
        <v/>
      </c>
      <c r="C8558" t="str">
        <f t="shared" si="136"/>
        <v/>
      </c>
    </row>
    <row r="8559" spans="2:3">
      <c r="B8559" t="str">
        <v/>
      </c>
      <c r="C8559" t="str">
        <f t="shared" si="136"/>
        <v/>
      </c>
    </row>
    <row r="8560" spans="2:3">
      <c r="B8560" t="str">
        <v/>
      </c>
      <c r="C8560" t="str">
        <f t="shared" si="136"/>
        <v/>
      </c>
    </row>
    <row r="8561" spans="2:3">
      <c r="B8561" t="str">
        <v/>
      </c>
      <c r="C8561" t="str">
        <f t="shared" si="136"/>
        <v/>
      </c>
    </row>
    <row r="8562" spans="2:3">
      <c r="B8562" t="str">
        <v/>
      </c>
      <c r="C8562" t="str">
        <f t="shared" si="136"/>
        <v/>
      </c>
    </row>
    <row r="8563" spans="2:3">
      <c r="B8563" t="str">
        <v/>
      </c>
      <c r="C8563" t="str">
        <f t="shared" si="136"/>
        <v/>
      </c>
    </row>
    <row r="8564" spans="2:3">
      <c r="B8564" t="str">
        <v/>
      </c>
      <c r="C8564" t="str">
        <f t="shared" si="136"/>
        <v/>
      </c>
    </row>
    <row r="8565" spans="2:3">
      <c r="B8565" t="str">
        <v/>
      </c>
      <c r="C8565" t="str">
        <f t="shared" si="136"/>
        <v/>
      </c>
    </row>
    <row r="8566" spans="2:3">
      <c r="B8566" t="str">
        <v/>
      </c>
      <c r="C8566" t="str">
        <f t="shared" si="136"/>
        <v/>
      </c>
    </row>
    <row r="8567" spans="2:3">
      <c r="B8567" t="str">
        <v/>
      </c>
      <c r="C8567" t="str">
        <f t="shared" si="136"/>
        <v/>
      </c>
    </row>
    <row r="8568" spans="2:3">
      <c r="B8568" t="str">
        <v/>
      </c>
      <c r="C8568" t="str">
        <f t="shared" si="136"/>
        <v/>
      </c>
    </row>
    <row r="8569" spans="2:3">
      <c r="B8569" t="str">
        <v/>
      </c>
      <c r="C8569" t="str">
        <f t="shared" si="136"/>
        <v/>
      </c>
    </row>
    <row r="8570" spans="2:3">
      <c r="B8570" t="str">
        <v/>
      </c>
      <c r="C8570" t="str">
        <f t="shared" si="136"/>
        <v/>
      </c>
    </row>
    <row r="8571" spans="2:3">
      <c r="B8571" t="str">
        <v/>
      </c>
      <c r="C8571" t="str">
        <f t="shared" si="136"/>
        <v/>
      </c>
    </row>
    <row r="8572" spans="2:3">
      <c r="B8572" t="str">
        <v/>
      </c>
      <c r="C8572" t="str">
        <f t="shared" si="136"/>
        <v/>
      </c>
    </row>
    <row r="8573" spans="2:3">
      <c r="B8573" t="str">
        <v/>
      </c>
      <c r="C8573" t="str">
        <f t="shared" si="136"/>
        <v/>
      </c>
    </row>
    <row r="8574" spans="2:3">
      <c r="B8574" t="str">
        <v/>
      </c>
      <c r="C8574" t="str">
        <f t="shared" si="136"/>
        <v/>
      </c>
    </row>
    <row r="8575" spans="2:3">
      <c r="B8575" t="str">
        <v/>
      </c>
      <c r="C8575" t="str">
        <f t="shared" si="136"/>
        <v/>
      </c>
    </row>
    <row r="8576" spans="2:3">
      <c r="B8576" t="str">
        <v/>
      </c>
      <c r="C8576" t="str">
        <f t="shared" si="136"/>
        <v/>
      </c>
    </row>
    <row r="8577" spans="2:3">
      <c r="B8577" t="str">
        <v/>
      </c>
      <c r="C8577" t="str">
        <f t="shared" si="136"/>
        <v/>
      </c>
    </row>
    <row r="8578" spans="2:3">
      <c r="B8578" t="str">
        <v/>
      </c>
      <c r="C8578" t="str">
        <f t="shared" si="136"/>
        <v/>
      </c>
    </row>
    <row r="8579" spans="2:3">
      <c r="B8579" t="str">
        <v/>
      </c>
      <c r="C8579" t="str">
        <f t="shared" si="136"/>
        <v/>
      </c>
    </row>
    <row r="8580" spans="2:3">
      <c r="B8580" t="str">
        <v/>
      </c>
      <c r="C8580" t="str">
        <f t="shared" si="136"/>
        <v/>
      </c>
    </row>
    <row r="8581" spans="2:3">
      <c r="B8581" t="str">
        <v/>
      </c>
      <c r="C8581" t="str">
        <f t="shared" ref="C8581:C8644" si="137">IFERROR(B8581,"")</f>
        <v/>
      </c>
    </row>
    <row r="8582" spans="2:3">
      <c r="B8582" t="str">
        <v/>
      </c>
      <c r="C8582" t="str">
        <f t="shared" si="137"/>
        <v/>
      </c>
    </row>
    <row r="8583" spans="2:3">
      <c r="B8583" t="str">
        <v/>
      </c>
      <c r="C8583" t="str">
        <f t="shared" si="137"/>
        <v/>
      </c>
    </row>
    <row r="8584" spans="2:3">
      <c r="B8584" t="str">
        <v/>
      </c>
      <c r="C8584" t="str">
        <f t="shared" si="137"/>
        <v/>
      </c>
    </row>
    <row r="8585" spans="2:3">
      <c r="B8585" t="str">
        <v/>
      </c>
      <c r="C8585" t="str">
        <f t="shared" si="137"/>
        <v/>
      </c>
    </row>
    <row r="8586" spans="2:3">
      <c r="B8586" t="str">
        <v/>
      </c>
      <c r="C8586" t="str">
        <f t="shared" si="137"/>
        <v/>
      </c>
    </row>
    <row r="8587" spans="2:3">
      <c r="B8587" t="str">
        <v/>
      </c>
      <c r="C8587" t="str">
        <f t="shared" si="137"/>
        <v/>
      </c>
    </row>
    <row r="8588" spans="2:3">
      <c r="B8588" t="str">
        <v/>
      </c>
      <c r="C8588" t="str">
        <f t="shared" si="137"/>
        <v/>
      </c>
    </row>
    <row r="8589" spans="2:3">
      <c r="B8589" t="str">
        <v/>
      </c>
      <c r="C8589" t="str">
        <f t="shared" si="137"/>
        <v/>
      </c>
    </row>
    <row r="8590" spans="2:3">
      <c r="B8590" t="str">
        <v/>
      </c>
      <c r="C8590" t="str">
        <f t="shared" si="137"/>
        <v/>
      </c>
    </row>
    <row r="8591" spans="2:3">
      <c r="B8591" t="str">
        <v/>
      </c>
      <c r="C8591" t="str">
        <f t="shared" si="137"/>
        <v/>
      </c>
    </row>
    <row r="8592" spans="2:3">
      <c r="B8592" t="str">
        <v/>
      </c>
      <c r="C8592" t="str">
        <f t="shared" si="137"/>
        <v/>
      </c>
    </row>
    <row r="8593" spans="2:3">
      <c r="B8593" t="str">
        <v/>
      </c>
      <c r="C8593" t="str">
        <f t="shared" si="137"/>
        <v/>
      </c>
    </row>
    <row r="8594" spans="2:3">
      <c r="B8594" t="str">
        <v/>
      </c>
      <c r="C8594" t="str">
        <f t="shared" si="137"/>
        <v/>
      </c>
    </row>
    <row r="8595" spans="2:3">
      <c r="B8595" t="str">
        <v/>
      </c>
      <c r="C8595" t="str">
        <f t="shared" si="137"/>
        <v/>
      </c>
    </row>
    <row r="8596" spans="2:3">
      <c r="B8596" t="str">
        <v/>
      </c>
      <c r="C8596" t="str">
        <f t="shared" si="137"/>
        <v/>
      </c>
    </row>
    <row r="8597" spans="2:3">
      <c r="B8597" t="str">
        <v/>
      </c>
      <c r="C8597" t="str">
        <f t="shared" si="137"/>
        <v/>
      </c>
    </row>
    <row r="8598" spans="2:3">
      <c r="B8598" t="str">
        <v/>
      </c>
      <c r="C8598" t="str">
        <f t="shared" si="137"/>
        <v/>
      </c>
    </row>
    <row r="8599" spans="2:3">
      <c r="B8599" t="str">
        <v/>
      </c>
      <c r="C8599" t="str">
        <f t="shared" si="137"/>
        <v/>
      </c>
    </row>
    <row r="8600" spans="2:3">
      <c r="B8600" t="str">
        <v/>
      </c>
      <c r="C8600" t="str">
        <f t="shared" si="137"/>
        <v/>
      </c>
    </row>
    <row r="8601" spans="2:3">
      <c r="B8601" t="str">
        <v/>
      </c>
      <c r="C8601" t="str">
        <f t="shared" si="137"/>
        <v/>
      </c>
    </row>
    <row r="8602" spans="2:3">
      <c r="B8602" t="str">
        <v/>
      </c>
      <c r="C8602" t="str">
        <f t="shared" si="137"/>
        <v/>
      </c>
    </row>
    <row r="8603" spans="2:3">
      <c r="B8603" t="str">
        <v/>
      </c>
      <c r="C8603" t="str">
        <f t="shared" si="137"/>
        <v/>
      </c>
    </row>
    <row r="8604" spans="2:3">
      <c r="B8604" t="str">
        <v/>
      </c>
      <c r="C8604" t="str">
        <f t="shared" si="137"/>
        <v/>
      </c>
    </row>
    <row r="8605" spans="2:3">
      <c r="B8605" t="str">
        <v/>
      </c>
      <c r="C8605" t="str">
        <f t="shared" si="137"/>
        <v/>
      </c>
    </row>
    <row r="8606" spans="2:3">
      <c r="B8606" t="str">
        <v/>
      </c>
      <c r="C8606" t="str">
        <f t="shared" si="137"/>
        <v/>
      </c>
    </row>
    <row r="8607" spans="2:3">
      <c r="B8607" t="str">
        <v/>
      </c>
      <c r="C8607" t="str">
        <f t="shared" si="137"/>
        <v/>
      </c>
    </row>
    <row r="8608" spans="2:3">
      <c r="B8608" t="str">
        <v/>
      </c>
      <c r="C8608" t="str">
        <f t="shared" si="137"/>
        <v/>
      </c>
    </row>
    <row r="8609" spans="2:3">
      <c r="B8609" t="str">
        <v/>
      </c>
      <c r="C8609" t="str">
        <f t="shared" si="137"/>
        <v/>
      </c>
    </row>
    <row r="8610" spans="2:3">
      <c r="B8610" t="str">
        <v/>
      </c>
      <c r="C8610" t="str">
        <f t="shared" si="137"/>
        <v/>
      </c>
    </row>
    <row r="8611" spans="2:3">
      <c r="B8611" t="str">
        <v/>
      </c>
      <c r="C8611" t="str">
        <f t="shared" si="137"/>
        <v/>
      </c>
    </row>
    <row r="8612" spans="2:3">
      <c r="B8612" t="str">
        <v/>
      </c>
      <c r="C8612" t="str">
        <f t="shared" si="137"/>
        <v/>
      </c>
    </row>
    <row r="8613" spans="2:3">
      <c r="B8613" t="str">
        <v/>
      </c>
      <c r="C8613" t="str">
        <f t="shared" si="137"/>
        <v/>
      </c>
    </row>
    <row r="8614" spans="2:3">
      <c r="B8614" t="str">
        <v/>
      </c>
      <c r="C8614" t="str">
        <f t="shared" si="137"/>
        <v/>
      </c>
    </row>
    <row r="8615" spans="2:3">
      <c r="B8615" t="str">
        <v/>
      </c>
      <c r="C8615" t="str">
        <f t="shared" si="137"/>
        <v/>
      </c>
    </row>
    <row r="8616" spans="2:3">
      <c r="B8616" t="str">
        <v/>
      </c>
      <c r="C8616" t="str">
        <f t="shared" si="137"/>
        <v/>
      </c>
    </row>
    <row r="8617" spans="2:3">
      <c r="B8617" t="str">
        <v/>
      </c>
      <c r="C8617" t="str">
        <f t="shared" si="137"/>
        <v/>
      </c>
    </row>
    <row r="8618" spans="2:3">
      <c r="B8618" t="str">
        <v/>
      </c>
      <c r="C8618" t="str">
        <f t="shared" si="137"/>
        <v/>
      </c>
    </row>
    <row r="8619" spans="2:3">
      <c r="B8619" t="str">
        <v/>
      </c>
      <c r="C8619" t="str">
        <f t="shared" si="137"/>
        <v/>
      </c>
    </row>
    <row r="8620" spans="2:3">
      <c r="B8620" t="str">
        <v/>
      </c>
      <c r="C8620" t="str">
        <f t="shared" si="137"/>
        <v/>
      </c>
    </row>
    <row r="8621" spans="2:3">
      <c r="B8621" t="str">
        <v/>
      </c>
      <c r="C8621" t="str">
        <f t="shared" si="137"/>
        <v/>
      </c>
    </row>
    <row r="8622" spans="2:3">
      <c r="B8622" t="str">
        <v/>
      </c>
      <c r="C8622" t="str">
        <f t="shared" si="137"/>
        <v/>
      </c>
    </row>
    <row r="8623" spans="2:3">
      <c r="B8623" t="str">
        <v/>
      </c>
      <c r="C8623" t="str">
        <f t="shared" si="137"/>
        <v/>
      </c>
    </row>
    <row r="8624" spans="2:3">
      <c r="B8624" t="str">
        <v/>
      </c>
      <c r="C8624" t="str">
        <f t="shared" si="137"/>
        <v/>
      </c>
    </row>
    <row r="8625" spans="2:3">
      <c r="B8625" t="str">
        <v/>
      </c>
      <c r="C8625" t="str">
        <f t="shared" si="137"/>
        <v/>
      </c>
    </row>
    <row r="8626" spans="2:3">
      <c r="B8626" t="str">
        <v/>
      </c>
      <c r="C8626" t="str">
        <f t="shared" si="137"/>
        <v/>
      </c>
    </row>
    <row r="8627" spans="2:3">
      <c r="B8627" t="str">
        <v/>
      </c>
      <c r="C8627" t="str">
        <f t="shared" si="137"/>
        <v/>
      </c>
    </row>
    <row r="8628" spans="2:3">
      <c r="B8628" t="str">
        <v/>
      </c>
      <c r="C8628" t="str">
        <f t="shared" si="137"/>
        <v/>
      </c>
    </row>
    <row r="8629" spans="2:3">
      <c r="B8629" t="str">
        <v/>
      </c>
      <c r="C8629" t="str">
        <f t="shared" si="137"/>
        <v/>
      </c>
    </row>
    <row r="8630" spans="2:3">
      <c r="B8630" t="str">
        <v/>
      </c>
      <c r="C8630" t="str">
        <f t="shared" si="137"/>
        <v/>
      </c>
    </row>
    <row r="8631" spans="2:3">
      <c r="B8631" t="str">
        <v/>
      </c>
      <c r="C8631" t="str">
        <f t="shared" si="137"/>
        <v/>
      </c>
    </row>
    <row r="8632" spans="2:3">
      <c r="B8632" t="str">
        <v/>
      </c>
      <c r="C8632" t="str">
        <f t="shared" si="137"/>
        <v/>
      </c>
    </row>
    <row r="8633" spans="2:3">
      <c r="B8633" t="str">
        <v/>
      </c>
      <c r="C8633" t="str">
        <f t="shared" si="137"/>
        <v/>
      </c>
    </row>
    <row r="8634" spans="2:3">
      <c r="B8634" t="str">
        <v/>
      </c>
      <c r="C8634" t="str">
        <f t="shared" si="137"/>
        <v/>
      </c>
    </row>
    <row r="8635" spans="2:3">
      <c r="B8635" t="str">
        <v/>
      </c>
      <c r="C8635" t="str">
        <f t="shared" si="137"/>
        <v/>
      </c>
    </row>
    <row r="8636" spans="2:3">
      <c r="B8636" t="str">
        <v/>
      </c>
      <c r="C8636" t="str">
        <f t="shared" si="137"/>
        <v/>
      </c>
    </row>
    <row r="8637" spans="2:3">
      <c r="B8637" t="str">
        <v/>
      </c>
      <c r="C8637" t="str">
        <f t="shared" si="137"/>
        <v/>
      </c>
    </row>
    <row r="8638" spans="2:3">
      <c r="B8638" t="str">
        <v/>
      </c>
      <c r="C8638" t="str">
        <f t="shared" si="137"/>
        <v/>
      </c>
    </row>
    <row r="8639" spans="2:3">
      <c r="B8639" t="str">
        <v/>
      </c>
      <c r="C8639" t="str">
        <f t="shared" si="137"/>
        <v/>
      </c>
    </row>
    <row r="8640" spans="2:3">
      <c r="B8640" t="str">
        <v/>
      </c>
      <c r="C8640" t="str">
        <f t="shared" si="137"/>
        <v/>
      </c>
    </row>
    <row r="8641" spans="2:3">
      <c r="B8641" t="str">
        <v/>
      </c>
      <c r="C8641" t="str">
        <f t="shared" si="137"/>
        <v/>
      </c>
    </row>
    <row r="8642" spans="2:3">
      <c r="B8642" t="str">
        <v/>
      </c>
      <c r="C8642" t="str">
        <f t="shared" si="137"/>
        <v/>
      </c>
    </row>
    <row r="8643" spans="2:3">
      <c r="B8643" t="str">
        <v/>
      </c>
      <c r="C8643" t="str">
        <f t="shared" si="137"/>
        <v/>
      </c>
    </row>
    <row r="8644" spans="2:3">
      <c r="B8644" t="str">
        <v/>
      </c>
      <c r="C8644" t="str">
        <f t="shared" si="137"/>
        <v/>
      </c>
    </row>
    <row r="8645" spans="2:3">
      <c r="B8645" t="str">
        <v/>
      </c>
      <c r="C8645" t="str">
        <f t="shared" ref="C8645:C8708" si="138">IFERROR(B8645,"")</f>
        <v/>
      </c>
    </row>
    <row r="8646" spans="2:3">
      <c r="B8646" t="str">
        <v/>
      </c>
      <c r="C8646" t="str">
        <f t="shared" si="138"/>
        <v/>
      </c>
    </row>
    <row r="8647" spans="2:3">
      <c r="B8647" t="str">
        <v/>
      </c>
      <c r="C8647" t="str">
        <f t="shared" si="138"/>
        <v/>
      </c>
    </row>
    <row r="8648" spans="2:3">
      <c r="B8648" t="str">
        <v/>
      </c>
      <c r="C8648" t="str">
        <f t="shared" si="138"/>
        <v/>
      </c>
    </row>
    <row r="8649" spans="2:3">
      <c r="B8649" t="str">
        <v/>
      </c>
      <c r="C8649" t="str">
        <f t="shared" si="138"/>
        <v/>
      </c>
    </row>
    <row r="8650" spans="2:3">
      <c r="B8650" t="str">
        <v/>
      </c>
      <c r="C8650" t="str">
        <f t="shared" si="138"/>
        <v/>
      </c>
    </row>
    <row r="8651" spans="2:3">
      <c r="B8651" t="str">
        <v/>
      </c>
      <c r="C8651" t="str">
        <f t="shared" si="138"/>
        <v/>
      </c>
    </row>
    <row r="8652" spans="2:3">
      <c r="B8652" t="str">
        <v/>
      </c>
      <c r="C8652" t="str">
        <f t="shared" si="138"/>
        <v/>
      </c>
    </row>
    <row r="8653" spans="2:3">
      <c r="B8653" t="str">
        <v/>
      </c>
      <c r="C8653" t="str">
        <f t="shared" si="138"/>
        <v/>
      </c>
    </row>
    <row r="8654" spans="2:3">
      <c r="B8654" t="str">
        <v/>
      </c>
      <c r="C8654" t="str">
        <f t="shared" si="138"/>
        <v/>
      </c>
    </row>
    <row r="8655" spans="2:3">
      <c r="B8655" t="str">
        <v/>
      </c>
      <c r="C8655" t="str">
        <f t="shared" si="138"/>
        <v/>
      </c>
    </row>
    <row r="8656" spans="2:3">
      <c r="B8656" t="str">
        <v/>
      </c>
      <c r="C8656" t="str">
        <f t="shared" si="138"/>
        <v/>
      </c>
    </row>
    <row r="8657" spans="2:3">
      <c r="B8657" t="str">
        <v/>
      </c>
      <c r="C8657" t="str">
        <f t="shared" si="138"/>
        <v/>
      </c>
    </row>
    <row r="8658" spans="2:3">
      <c r="B8658" t="str">
        <v/>
      </c>
      <c r="C8658" t="str">
        <f t="shared" si="138"/>
        <v/>
      </c>
    </row>
    <row r="8659" spans="2:3">
      <c r="B8659" t="str">
        <v/>
      </c>
      <c r="C8659" t="str">
        <f t="shared" si="138"/>
        <v/>
      </c>
    </row>
    <row r="8660" spans="2:3">
      <c r="B8660" t="str">
        <v/>
      </c>
      <c r="C8660" t="str">
        <f t="shared" si="138"/>
        <v/>
      </c>
    </row>
    <row r="8661" spans="2:3">
      <c r="B8661" t="str">
        <v/>
      </c>
      <c r="C8661" t="str">
        <f t="shared" si="138"/>
        <v/>
      </c>
    </row>
    <row r="8662" spans="2:3">
      <c r="B8662" t="str">
        <v/>
      </c>
      <c r="C8662" t="str">
        <f t="shared" si="138"/>
        <v/>
      </c>
    </row>
    <row r="8663" spans="2:3">
      <c r="B8663" t="str">
        <v/>
      </c>
      <c r="C8663" t="str">
        <f t="shared" si="138"/>
        <v/>
      </c>
    </row>
    <row r="8664" spans="2:3">
      <c r="B8664" t="str">
        <v/>
      </c>
      <c r="C8664" t="str">
        <f t="shared" si="138"/>
        <v/>
      </c>
    </row>
    <row r="8665" spans="2:3">
      <c r="B8665" t="str">
        <v/>
      </c>
      <c r="C8665" t="str">
        <f t="shared" si="138"/>
        <v/>
      </c>
    </row>
    <row r="8666" spans="2:3">
      <c r="B8666" t="str">
        <v/>
      </c>
      <c r="C8666" t="str">
        <f t="shared" si="138"/>
        <v/>
      </c>
    </row>
    <row r="8667" spans="2:3">
      <c r="B8667" t="str">
        <v/>
      </c>
      <c r="C8667" t="str">
        <f t="shared" si="138"/>
        <v/>
      </c>
    </row>
    <row r="8668" spans="2:3">
      <c r="B8668" t="str">
        <v/>
      </c>
      <c r="C8668" t="str">
        <f t="shared" si="138"/>
        <v/>
      </c>
    </row>
    <row r="8669" spans="2:3">
      <c r="B8669" t="str">
        <v/>
      </c>
      <c r="C8669" t="str">
        <f t="shared" si="138"/>
        <v/>
      </c>
    </row>
    <row r="8670" spans="2:3">
      <c r="B8670" t="str">
        <v/>
      </c>
      <c r="C8670" t="str">
        <f t="shared" si="138"/>
        <v/>
      </c>
    </row>
    <row r="8671" spans="2:3">
      <c r="B8671" t="str">
        <v/>
      </c>
      <c r="C8671" t="str">
        <f t="shared" si="138"/>
        <v/>
      </c>
    </row>
    <row r="8672" spans="2:3">
      <c r="B8672" t="str">
        <v/>
      </c>
      <c r="C8672" t="str">
        <f t="shared" si="138"/>
        <v/>
      </c>
    </row>
    <row r="8673" spans="2:3">
      <c r="B8673" t="str">
        <v/>
      </c>
      <c r="C8673" t="str">
        <f t="shared" si="138"/>
        <v/>
      </c>
    </row>
    <row r="8674" spans="2:3">
      <c r="B8674" t="str">
        <v/>
      </c>
      <c r="C8674" t="str">
        <f t="shared" si="138"/>
        <v/>
      </c>
    </row>
    <row r="8675" spans="2:3">
      <c r="B8675" t="str">
        <v/>
      </c>
      <c r="C8675" t="str">
        <f t="shared" si="138"/>
        <v/>
      </c>
    </row>
    <row r="8676" spans="2:3">
      <c r="B8676" t="str">
        <v/>
      </c>
      <c r="C8676" t="str">
        <f t="shared" si="138"/>
        <v/>
      </c>
    </row>
    <row r="8677" spans="2:3">
      <c r="B8677" t="str">
        <v/>
      </c>
      <c r="C8677" t="str">
        <f t="shared" si="138"/>
        <v/>
      </c>
    </row>
    <row r="8678" spans="2:3">
      <c r="B8678" t="str">
        <v/>
      </c>
      <c r="C8678" t="str">
        <f t="shared" si="138"/>
        <v/>
      </c>
    </row>
    <row r="8679" spans="2:3">
      <c r="B8679" t="str">
        <v/>
      </c>
      <c r="C8679" t="str">
        <f t="shared" si="138"/>
        <v/>
      </c>
    </row>
    <row r="8680" spans="2:3">
      <c r="B8680" t="str">
        <v/>
      </c>
      <c r="C8680" t="str">
        <f t="shared" si="138"/>
        <v/>
      </c>
    </row>
    <row r="8681" spans="2:3">
      <c r="B8681" t="str">
        <v/>
      </c>
      <c r="C8681" t="str">
        <f t="shared" si="138"/>
        <v/>
      </c>
    </row>
    <row r="8682" spans="2:3">
      <c r="B8682" t="str">
        <v/>
      </c>
      <c r="C8682" t="str">
        <f t="shared" si="138"/>
        <v/>
      </c>
    </row>
    <row r="8683" spans="2:3">
      <c r="B8683" t="str">
        <v/>
      </c>
      <c r="C8683" t="str">
        <f t="shared" si="138"/>
        <v/>
      </c>
    </row>
    <row r="8684" spans="2:3">
      <c r="B8684" t="str">
        <v/>
      </c>
      <c r="C8684" t="str">
        <f t="shared" si="138"/>
        <v/>
      </c>
    </row>
    <row r="8685" spans="2:3">
      <c r="B8685" t="str">
        <v/>
      </c>
      <c r="C8685" t="str">
        <f t="shared" si="138"/>
        <v/>
      </c>
    </row>
    <row r="8686" spans="2:3">
      <c r="B8686" t="str">
        <v/>
      </c>
      <c r="C8686" t="str">
        <f t="shared" si="138"/>
        <v/>
      </c>
    </row>
    <row r="8687" spans="2:3">
      <c r="B8687" t="str">
        <v/>
      </c>
      <c r="C8687" t="str">
        <f t="shared" si="138"/>
        <v/>
      </c>
    </row>
    <row r="8688" spans="2:3">
      <c r="B8688" t="str">
        <v/>
      </c>
      <c r="C8688" t="str">
        <f t="shared" si="138"/>
        <v/>
      </c>
    </row>
    <row r="8689" spans="2:3">
      <c r="B8689" t="str">
        <v/>
      </c>
      <c r="C8689" t="str">
        <f t="shared" si="138"/>
        <v/>
      </c>
    </row>
    <row r="8690" spans="2:3">
      <c r="B8690" t="str">
        <v/>
      </c>
      <c r="C8690" t="str">
        <f t="shared" si="138"/>
        <v/>
      </c>
    </row>
    <row r="8691" spans="2:3">
      <c r="B8691" t="str">
        <v/>
      </c>
      <c r="C8691" t="str">
        <f t="shared" si="138"/>
        <v/>
      </c>
    </row>
    <row r="8692" spans="2:3">
      <c r="B8692" t="str">
        <v/>
      </c>
      <c r="C8692" t="str">
        <f t="shared" si="138"/>
        <v/>
      </c>
    </row>
    <row r="8693" spans="2:3">
      <c r="B8693" t="str">
        <v/>
      </c>
      <c r="C8693" t="str">
        <f t="shared" si="138"/>
        <v/>
      </c>
    </row>
    <row r="8694" spans="2:3">
      <c r="B8694" t="str">
        <v/>
      </c>
      <c r="C8694" t="str">
        <f t="shared" si="138"/>
        <v/>
      </c>
    </row>
    <row r="8695" spans="2:3">
      <c r="B8695" t="str">
        <v/>
      </c>
      <c r="C8695" t="str">
        <f t="shared" si="138"/>
        <v/>
      </c>
    </row>
    <row r="8696" spans="2:3">
      <c r="B8696" t="str">
        <v/>
      </c>
      <c r="C8696" t="str">
        <f t="shared" si="138"/>
        <v/>
      </c>
    </row>
    <row r="8697" spans="2:3">
      <c r="B8697" t="str">
        <v/>
      </c>
      <c r="C8697" t="str">
        <f t="shared" si="138"/>
        <v/>
      </c>
    </row>
    <row r="8698" spans="2:3">
      <c r="B8698" t="str">
        <v/>
      </c>
      <c r="C8698" t="str">
        <f t="shared" si="138"/>
        <v/>
      </c>
    </row>
    <row r="8699" spans="2:3">
      <c r="B8699" t="str">
        <v/>
      </c>
      <c r="C8699" t="str">
        <f t="shared" si="138"/>
        <v/>
      </c>
    </row>
    <row r="8700" spans="2:3">
      <c r="B8700" t="str">
        <v/>
      </c>
      <c r="C8700" t="str">
        <f t="shared" si="138"/>
        <v/>
      </c>
    </row>
    <row r="8701" spans="2:3">
      <c r="B8701" t="str">
        <v/>
      </c>
      <c r="C8701" t="str">
        <f t="shared" si="138"/>
        <v/>
      </c>
    </row>
    <row r="8702" spans="2:3">
      <c r="B8702" t="str">
        <v/>
      </c>
      <c r="C8702" t="str">
        <f t="shared" si="138"/>
        <v/>
      </c>
    </row>
    <row r="8703" spans="2:3">
      <c r="B8703" t="str">
        <v/>
      </c>
      <c r="C8703" t="str">
        <f t="shared" si="138"/>
        <v/>
      </c>
    </row>
    <row r="8704" spans="2:3">
      <c r="B8704" t="str">
        <v/>
      </c>
      <c r="C8704" t="str">
        <f t="shared" si="138"/>
        <v/>
      </c>
    </row>
    <row r="8705" spans="2:3">
      <c r="B8705" t="str">
        <v/>
      </c>
      <c r="C8705" t="str">
        <f t="shared" si="138"/>
        <v/>
      </c>
    </row>
    <row r="8706" spans="2:3">
      <c r="B8706" t="str">
        <v/>
      </c>
      <c r="C8706" t="str">
        <f t="shared" si="138"/>
        <v/>
      </c>
    </row>
    <row r="8707" spans="2:3">
      <c r="B8707" t="str">
        <v/>
      </c>
      <c r="C8707" t="str">
        <f t="shared" si="138"/>
        <v/>
      </c>
    </row>
    <row r="8708" spans="2:3">
      <c r="B8708" t="str">
        <v/>
      </c>
      <c r="C8708" t="str">
        <f t="shared" si="138"/>
        <v/>
      </c>
    </row>
    <row r="8709" spans="2:3">
      <c r="B8709" t="str">
        <v/>
      </c>
      <c r="C8709" t="str">
        <f t="shared" ref="C8709:C8772" si="139">IFERROR(B8709,"")</f>
        <v/>
      </c>
    </row>
    <row r="8710" spans="2:3">
      <c r="B8710" t="str">
        <v/>
      </c>
      <c r="C8710" t="str">
        <f t="shared" si="139"/>
        <v/>
      </c>
    </row>
    <row r="8711" spans="2:3">
      <c r="B8711" t="str">
        <v/>
      </c>
      <c r="C8711" t="str">
        <f t="shared" si="139"/>
        <v/>
      </c>
    </row>
    <row r="8712" spans="2:3">
      <c r="B8712" t="str">
        <v/>
      </c>
      <c r="C8712" t="str">
        <f t="shared" si="139"/>
        <v/>
      </c>
    </row>
    <row r="8713" spans="2:3">
      <c r="B8713" t="str">
        <v/>
      </c>
      <c r="C8713" t="str">
        <f t="shared" si="139"/>
        <v/>
      </c>
    </row>
    <row r="8714" spans="2:3">
      <c r="B8714" t="str">
        <v/>
      </c>
      <c r="C8714" t="str">
        <f t="shared" si="139"/>
        <v/>
      </c>
    </row>
    <row r="8715" spans="2:3">
      <c r="B8715" t="str">
        <v/>
      </c>
      <c r="C8715" t="str">
        <f t="shared" si="139"/>
        <v/>
      </c>
    </row>
    <row r="8716" spans="2:3">
      <c r="B8716" t="str">
        <v/>
      </c>
      <c r="C8716" t="str">
        <f t="shared" si="139"/>
        <v/>
      </c>
    </row>
    <row r="8717" spans="2:3">
      <c r="B8717" t="str">
        <v/>
      </c>
      <c r="C8717" t="str">
        <f t="shared" si="139"/>
        <v/>
      </c>
    </row>
    <row r="8718" spans="2:3">
      <c r="B8718" t="str">
        <v/>
      </c>
      <c r="C8718" t="str">
        <f t="shared" si="139"/>
        <v/>
      </c>
    </row>
    <row r="8719" spans="2:3">
      <c r="B8719" t="str">
        <v/>
      </c>
      <c r="C8719" t="str">
        <f t="shared" si="139"/>
        <v/>
      </c>
    </row>
    <row r="8720" spans="2:3">
      <c r="B8720" t="str">
        <v/>
      </c>
      <c r="C8720" t="str">
        <f t="shared" si="139"/>
        <v/>
      </c>
    </row>
    <row r="8721" spans="2:3">
      <c r="B8721" t="str">
        <v/>
      </c>
      <c r="C8721" t="str">
        <f t="shared" si="139"/>
        <v/>
      </c>
    </row>
    <row r="8722" spans="2:3">
      <c r="B8722" t="str">
        <v/>
      </c>
      <c r="C8722" t="str">
        <f t="shared" si="139"/>
        <v/>
      </c>
    </row>
    <row r="8723" spans="2:3">
      <c r="B8723" t="str">
        <v/>
      </c>
      <c r="C8723" t="str">
        <f t="shared" si="139"/>
        <v/>
      </c>
    </row>
    <row r="8724" spans="2:3">
      <c r="B8724" t="str">
        <v/>
      </c>
      <c r="C8724" t="str">
        <f t="shared" si="139"/>
        <v/>
      </c>
    </row>
    <row r="8725" spans="2:3">
      <c r="B8725" t="str">
        <v/>
      </c>
      <c r="C8725" t="str">
        <f t="shared" si="139"/>
        <v/>
      </c>
    </row>
    <row r="8726" spans="2:3">
      <c r="B8726" t="str">
        <v/>
      </c>
      <c r="C8726" t="str">
        <f t="shared" si="139"/>
        <v/>
      </c>
    </row>
    <row r="8727" spans="2:3">
      <c r="B8727" t="str">
        <v/>
      </c>
      <c r="C8727" t="str">
        <f t="shared" si="139"/>
        <v/>
      </c>
    </row>
    <row r="8728" spans="2:3">
      <c r="B8728" t="str">
        <v/>
      </c>
      <c r="C8728" t="str">
        <f t="shared" si="139"/>
        <v/>
      </c>
    </row>
    <row r="8729" spans="2:3">
      <c r="B8729" t="str">
        <v/>
      </c>
      <c r="C8729" t="str">
        <f t="shared" si="139"/>
        <v/>
      </c>
    </row>
    <row r="8730" spans="2:3">
      <c r="B8730" t="str">
        <v/>
      </c>
      <c r="C8730" t="str">
        <f t="shared" si="139"/>
        <v/>
      </c>
    </row>
    <row r="8731" spans="2:3">
      <c r="B8731" t="str">
        <v/>
      </c>
      <c r="C8731" t="str">
        <f t="shared" si="139"/>
        <v/>
      </c>
    </row>
    <row r="8732" spans="2:3">
      <c r="B8732" t="str">
        <v/>
      </c>
      <c r="C8732" t="str">
        <f t="shared" si="139"/>
        <v/>
      </c>
    </row>
    <row r="8733" spans="2:3">
      <c r="B8733" t="str">
        <v/>
      </c>
      <c r="C8733" t="str">
        <f t="shared" si="139"/>
        <v/>
      </c>
    </row>
    <row r="8734" spans="2:3">
      <c r="B8734" t="str">
        <v/>
      </c>
      <c r="C8734" t="str">
        <f t="shared" si="139"/>
        <v/>
      </c>
    </row>
    <row r="8735" spans="2:3">
      <c r="B8735" t="str">
        <v/>
      </c>
      <c r="C8735" t="str">
        <f t="shared" si="139"/>
        <v/>
      </c>
    </row>
    <row r="8736" spans="2:3">
      <c r="B8736" t="str">
        <v/>
      </c>
      <c r="C8736" t="str">
        <f t="shared" si="139"/>
        <v/>
      </c>
    </row>
    <row r="8737" spans="2:3">
      <c r="B8737" t="str">
        <v/>
      </c>
      <c r="C8737" t="str">
        <f t="shared" si="139"/>
        <v/>
      </c>
    </row>
    <row r="8738" spans="2:3">
      <c r="B8738" t="str">
        <v/>
      </c>
      <c r="C8738" t="str">
        <f t="shared" si="139"/>
        <v/>
      </c>
    </row>
    <row r="8739" spans="2:3">
      <c r="B8739" t="str">
        <v/>
      </c>
      <c r="C8739" t="str">
        <f t="shared" si="139"/>
        <v/>
      </c>
    </row>
    <row r="8740" spans="2:3">
      <c r="B8740" t="str">
        <v/>
      </c>
      <c r="C8740" t="str">
        <f t="shared" si="139"/>
        <v/>
      </c>
    </row>
    <row r="8741" spans="2:3">
      <c r="B8741" t="str">
        <v/>
      </c>
      <c r="C8741" t="str">
        <f t="shared" si="139"/>
        <v/>
      </c>
    </row>
    <row r="8742" spans="2:3">
      <c r="B8742" t="str">
        <v/>
      </c>
      <c r="C8742" t="str">
        <f t="shared" si="139"/>
        <v/>
      </c>
    </row>
    <row r="8743" spans="2:3">
      <c r="B8743" t="str">
        <v/>
      </c>
      <c r="C8743" t="str">
        <f t="shared" si="139"/>
        <v/>
      </c>
    </row>
    <row r="8744" spans="2:3">
      <c r="B8744" t="str">
        <v/>
      </c>
      <c r="C8744" t="str">
        <f t="shared" si="139"/>
        <v/>
      </c>
    </row>
    <row r="8745" spans="2:3">
      <c r="B8745" t="str">
        <v/>
      </c>
      <c r="C8745" t="str">
        <f t="shared" si="139"/>
        <v/>
      </c>
    </row>
    <row r="8746" spans="2:3">
      <c r="B8746" t="str">
        <v/>
      </c>
      <c r="C8746" t="str">
        <f t="shared" si="139"/>
        <v/>
      </c>
    </row>
    <row r="8747" spans="2:3">
      <c r="B8747" t="str">
        <v/>
      </c>
      <c r="C8747" t="str">
        <f t="shared" si="139"/>
        <v/>
      </c>
    </row>
    <row r="8748" spans="2:3">
      <c r="B8748" t="str">
        <v/>
      </c>
      <c r="C8748" t="str">
        <f t="shared" si="139"/>
        <v/>
      </c>
    </row>
    <row r="8749" spans="2:3">
      <c r="B8749" t="str">
        <v/>
      </c>
      <c r="C8749" t="str">
        <f t="shared" si="139"/>
        <v/>
      </c>
    </row>
    <row r="8750" spans="2:3">
      <c r="B8750" t="str">
        <v/>
      </c>
      <c r="C8750" t="str">
        <f t="shared" si="139"/>
        <v/>
      </c>
    </row>
    <row r="8751" spans="2:3">
      <c r="B8751" t="str">
        <v/>
      </c>
      <c r="C8751" t="str">
        <f t="shared" si="139"/>
        <v/>
      </c>
    </row>
    <row r="8752" spans="2:3">
      <c r="B8752" t="str">
        <v/>
      </c>
      <c r="C8752" t="str">
        <f t="shared" si="139"/>
        <v/>
      </c>
    </row>
    <row r="8753" spans="2:3">
      <c r="B8753" t="str">
        <v/>
      </c>
      <c r="C8753" t="str">
        <f t="shared" si="139"/>
        <v/>
      </c>
    </row>
    <row r="8754" spans="2:3">
      <c r="B8754" t="str">
        <v/>
      </c>
      <c r="C8754" t="str">
        <f t="shared" si="139"/>
        <v/>
      </c>
    </row>
    <row r="8755" spans="2:3">
      <c r="B8755" t="str">
        <v/>
      </c>
      <c r="C8755" t="str">
        <f t="shared" si="139"/>
        <v/>
      </c>
    </row>
    <row r="8756" spans="2:3">
      <c r="B8756" t="str">
        <v/>
      </c>
      <c r="C8756" t="str">
        <f t="shared" si="139"/>
        <v/>
      </c>
    </row>
    <row r="8757" spans="2:3">
      <c r="B8757" t="str">
        <v/>
      </c>
      <c r="C8757" t="str">
        <f t="shared" si="139"/>
        <v/>
      </c>
    </row>
    <row r="8758" spans="2:3">
      <c r="B8758" t="str">
        <v/>
      </c>
      <c r="C8758" t="str">
        <f t="shared" si="139"/>
        <v/>
      </c>
    </row>
    <row r="8759" spans="2:3">
      <c r="B8759" t="str">
        <v/>
      </c>
      <c r="C8759" t="str">
        <f t="shared" si="139"/>
        <v/>
      </c>
    </row>
    <row r="8760" spans="2:3">
      <c r="B8760" t="str">
        <v/>
      </c>
      <c r="C8760" t="str">
        <f t="shared" si="139"/>
        <v/>
      </c>
    </row>
    <row r="8761" spans="2:3">
      <c r="B8761" t="str">
        <v/>
      </c>
      <c r="C8761" t="str">
        <f t="shared" si="139"/>
        <v/>
      </c>
    </row>
    <row r="8762" spans="2:3">
      <c r="B8762" t="str">
        <v/>
      </c>
      <c r="C8762" t="str">
        <f t="shared" si="139"/>
        <v/>
      </c>
    </row>
    <row r="8763" spans="2:3">
      <c r="B8763" t="str">
        <v/>
      </c>
      <c r="C8763" t="str">
        <f t="shared" si="139"/>
        <v/>
      </c>
    </row>
    <row r="8764" spans="2:3">
      <c r="B8764" t="str">
        <v/>
      </c>
      <c r="C8764" t="str">
        <f t="shared" si="139"/>
        <v/>
      </c>
    </row>
    <row r="8765" spans="2:3">
      <c r="B8765" t="str">
        <v/>
      </c>
      <c r="C8765" t="str">
        <f t="shared" si="139"/>
        <v/>
      </c>
    </row>
    <row r="8766" spans="2:3">
      <c r="B8766" t="str">
        <v/>
      </c>
      <c r="C8766" t="str">
        <f t="shared" si="139"/>
        <v/>
      </c>
    </row>
    <row r="8767" spans="2:3">
      <c r="B8767" t="str">
        <v/>
      </c>
      <c r="C8767" t="str">
        <f t="shared" si="139"/>
        <v/>
      </c>
    </row>
    <row r="8768" spans="2:3">
      <c r="B8768" t="str">
        <v/>
      </c>
      <c r="C8768" t="str">
        <f t="shared" si="139"/>
        <v/>
      </c>
    </row>
    <row r="8769" spans="2:3">
      <c r="B8769" t="str">
        <v/>
      </c>
      <c r="C8769" t="str">
        <f t="shared" si="139"/>
        <v/>
      </c>
    </row>
    <row r="8770" spans="2:3">
      <c r="B8770" t="str">
        <v/>
      </c>
      <c r="C8770" t="str">
        <f t="shared" si="139"/>
        <v/>
      </c>
    </row>
    <row r="8771" spans="2:3">
      <c r="B8771" t="str">
        <v/>
      </c>
      <c r="C8771" t="str">
        <f t="shared" si="139"/>
        <v/>
      </c>
    </row>
    <row r="8772" spans="2:3">
      <c r="B8772" t="str">
        <v/>
      </c>
      <c r="C8772" t="str">
        <f t="shared" si="139"/>
        <v/>
      </c>
    </row>
    <row r="8773" spans="2:3">
      <c r="B8773" t="str">
        <v/>
      </c>
      <c r="C8773" t="str">
        <f t="shared" ref="C8773:C8836" si="140">IFERROR(B8773,"")</f>
        <v/>
      </c>
    </row>
    <row r="8774" spans="2:3">
      <c r="B8774" t="str">
        <v/>
      </c>
      <c r="C8774" t="str">
        <f t="shared" si="140"/>
        <v/>
      </c>
    </row>
    <row r="8775" spans="2:3">
      <c r="B8775" t="str">
        <v/>
      </c>
      <c r="C8775" t="str">
        <f t="shared" si="140"/>
        <v/>
      </c>
    </row>
    <row r="8776" spans="2:3">
      <c r="B8776" t="str">
        <v/>
      </c>
      <c r="C8776" t="str">
        <f t="shared" si="140"/>
        <v/>
      </c>
    </row>
    <row r="8777" spans="2:3">
      <c r="B8777" t="str">
        <v/>
      </c>
      <c r="C8777" t="str">
        <f t="shared" si="140"/>
        <v/>
      </c>
    </row>
    <row r="8778" spans="2:3">
      <c r="B8778" t="str">
        <v/>
      </c>
      <c r="C8778" t="str">
        <f t="shared" si="140"/>
        <v/>
      </c>
    </row>
    <row r="8779" spans="2:3">
      <c r="B8779" t="str">
        <v/>
      </c>
      <c r="C8779" t="str">
        <f t="shared" si="140"/>
        <v/>
      </c>
    </row>
    <row r="8780" spans="2:3">
      <c r="B8780" t="str">
        <v/>
      </c>
      <c r="C8780" t="str">
        <f t="shared" si="140"/>
        <v/>
      </c>
    </row>
    <row r="8781" spans="2:3">
      <c r="B8781" t="str">
        <v/>
      </c>
      <c r="C8781" t="str">
        <f t="shared" si="140"/>
        <v/>
      </c>
    </row>
    <row r="8782" spans="2:3">
      <c r="B8782" t="str">
        <v/>
      </c>
      <c r="C8782" t="str">
        <f t="shared" si="140"/>
        <v/>
      </c>
    </row>
    <row r="8783" spans="2:3">
      <c r="B8783" t="str">
        <v/>
      </c>
      <c r="C8783" t="str">
        <f t="shared" si="140"/>
        <v/>
      </c>
    </row>
    <row r="8784" spans="2:3">
      <c r="B8784" t="str">
        <v/>
      </c>
      <c r="C8784" t="str">
        <f t="shared" si="140"/>
        <v/>
      </c>
    </row>
    <row r="8785" spans="2:3">
      <c r="B8785" t="str">
        <v/>
      </c>
      <c r="C8785" t="str">
        <f t="shared" si="140"/>
        <v/>
      </c>
    </row>
    <row r="8786" spans="2:3">
      <c r="B8786" t="str">
        <v/>
      </c>
      <c r="C8786" t="str">
        <f t="shared" si="140"/>
        <v/>
      </c>
    </row>
    <row r="8787" spans="2:3">
      <c r="B8787" t="str">
        <v/>
      </c>
      <c r="C8787" t="str">
        <f t="shared" si="140"/>
        <v/>
      </c>
    </row>
    <row r="8788" spans="2:3">
      <c r="B8788" t="str">
        <v/>
      </c>
      <c r="C8788" t="str">
        <f t="shared" si="140"/>
        <v/>
      </c>
    </row>
    <row r="8789" spans="2:3">
      <c r="B8789" t="str">
        <v/>
      </c>
      <c r="C8789" t="str">
        <f t="shared" si="140"/>
        <v/>
      </c>
    </row>
    <row r="8790" spans="2:3">
      <c r="B8790" t="str">
        <v/>
      </c>
      <c r="C8790" t="str">
        <f t="shared" si="140"/>
        <v/>
      </c>
    </row>
    <row r="8791" spans="2:3">
      <c r="B8791" t="str">
        <v/>
      </c>
      <c r="C8791" t="str">
        <f t="shared" si="140"/>
        <v/>
      </c>
    </row>
    <row r="8792" spans="2:3">
      <c r="B8792" t="str">
        <v/>
      </c>
      <c r="C8792" t="str">
        <f t="shared" si="140"/>
        <v/>
      </c>
    </row>
    <row r="8793" spans="2:3">
      <c r="B8793" t="str">
        <v/>
      </c>
      <c r="C8793" t="str">
        <f t="shared" si="140"/>
        <v/>
      </c>
    </row>
    <row r="8794" spans="2:3">
      <c r="B8794" t="str">
        <v/>
      </c>
      <c r="C8794" t="str">
        <f t="shared" si="140"/>
        <v/>
      </c>
    </row>
    <row r="8795" spans="2:3">
      <c r="B8795" t="str">
        <v/>
      </c>
      <c r="C8795" t="str">
        <f t="shared" si="140"/>
        <v/>
      </c>
    </row>
    <row r="8796" spans="2:3">
      <c r="B8796" t="str">
        <v/>
      </c>
      <c r="C8796" t="str">
        <f t="shared" si="140"/>
        <v/>
      </c>
    </row>
    <row r="8797" spans="2:3">
      <c r="B8797" t="str">
        <v/>
      </c>
      <c r="C8797" t="str">
        <f t="shared" si="140"/>
        <v/>
      </c>
    </row>
    <row r="8798" spans="2:3">
      <c r="B8798" t="str">
        <v/>
      </c>
      <c r="C8798" t="str">
        <f t="shared" si="140"/>
        <v/>
      </c>
    </row>
    <row r="8799" spans="2:3">
      <c r="B8799" t="str">
        <v/>
      </c>
      <c r="C8799" t="str">
        <f t="shared" si="140"/>
        <v/>
      </c>
    </row>
    <row r="8800" spans="2:3">
      <c r="B8800" t="str">
        <v/>
      </c>
      <c r="C8800" t="str">
        <f t="shared" si="140"/>
        <v/>
      </c>
    </row>
    <row r="8801" spans="2:3">
      <c r="B8801" t="str">
        <v/>
      </c>
      <c r="C8801" t="str">
        <f t="shared" si="140"/>
        <v/>
      </c>
    </row>
    <row r="8802" spans="2:3">
      <c r="B8802" t="str">
        <v/>
      </c>
      <c r="C8802" t="str">
        <f t="shared" si="140"/>
        <v/>
      </c>
    </row>
    <row r="8803" spans="2:3">
      <c r="B8803" t="str">
        <v/>
      </c>
      <c r="C8803" t="str">
        <f t="shared" si="140"/>
        <v/>
      </c>
    </row>
    <row r="8804" spans="2:3">
      <c r="B8804" t="str">
        <v/>
      </c>
      <c r="C8804" t="str">
        <f t="shared" si="140"/>
        <v/>
      </c>
    </row>
    <row r="8805" spans="2:3">
      <c r="B8805" t="str">
        <v/>
      </c>
      <c r="C8805" t="str">
        <f t="shared" si="140"/>
        <v/>
      </c>
    </row>
    <row r="8806" spans="2:3">
      <c r="B8806" t="str">
        <v/>
      </c>
      <c r="C8806" t="str">
        <f t="shared" si="140"/>
        <v/>
      </c>
    </row>
    <row r="8807" spans="2:3">
      <c r="B8807" t="str">
        <v/>
      </c>
      <c r="C8807" t="str">
        <f t="shared" si="140"/>
        <v/>
      </c>
    </row>
    <row r="8808" spans="2:3">
      <c r="B8808" t="str">
        <v>STHC-ISGWET-WS433-CL-04|2|8\MBRTU-STHC</v>
      </c>
      <c r="C8808" t="str">
        <f t="shared" si="140"/>
        <v>STHC-ISGWET-WS433-CL-04|2|8\MBRTU-STHC</v>
      </c>
    </row>
    <row r="8809" spans="2:3">
      <c r="B8809" t="str">
        <v/>
      </c>
      <c r="C8809" t="str">
        <f t="shared" si="140"/>
        <v/>
      </c>
    </row>
    <row r="8810" spans="2:3">
      <c r="B8810" t="str">
        <v/>
      </c>
      <c r="C8810" t="str">
        <f t="shared" si="140"/>
        <v/>
      </c>
    </row>
    <row r="8811" spans="2:3">
      <c r="B8811" t="str">
        <v/>
      </c>
      <c r="C8811" t="str">
        <f t="shared" si="140"/>
        <v/>
      </c>
    </row>
    <row r="8812" spans="2:3">
      <c r="B8812" t="str">
        <v/>
      </c>
      <c r="C8812" t="str">
        <f t="shared" si="140"/>
        <v/>
      </c>
    </row>
    <row r="8813" spans="2:3">
      <c r="B8813" t="str">
        <v/>
      </c>
      <c r="C8813" t="str">
        <f t="shared" si="140"/>
        <v/>
      </c>
    </row>
    <row r="8814" spans="2:3">
      <c r="B8814" t="str">
        <v/>
      </c>
      <c r="C8814" t="str">
        <f t="shared" si="140"/>
        <v/>
      </c>
    </row>
    <row r="8815" spans="2:3">
      <c r="B8815" t="str">
        <v/>
      </c>
      <c r="C8815" t="str">
        <f t="shared" si="140"/>
        <v/>
      </c>
    </row>
    <row r="8816" spans="2:3">
      <c r="B8816" t="str">
        <v/>
      </c>
      <c r="C8816" t="str">
        <f t="shared" si="140"/>
        <v/>
      </c>
    </row>
    <row r="8817" spans="2:3">
      <c r="B8817" t="str">
        <v/>
      </c>
      <c r="C8817" t="str">
        <f t="shared" si="140"/>
        <v/>
      </c>
    </row>
    <row r="8818" spans="2:3">
      <c r="B8818" t="str">
        <v/>
      </c>
      <c r="C8818" t="str">
        <f t="shared" si="140"/>
        <v/>
      </c>
    </row>
    <row r="8819" spans="2:3">
      <c r="B8819" t="str">
        <v/>
      </c>
      <c r="C8819" t="str">
        <f t="shared" si="140"/>
        <v/>
      </c>
    </row>
    <row r="8820" spans="2:3">
      <c r="B8820" t="str">
        <v/>
      </c>
      <c r="C8820" t="str">
        <f t="shared" si="140"/>
        <v/>
      </c>
    </row>
    <row r="8821" spans="2:3">
      <c r="B8821" t="str">
        <v/>
      </c>
      <c r="C8821" t="str">
        <f t="shared" si="140"/>
        <v/>
      </c>
    </row>
    <row r="8822" spans="2:3">
      <c r="B8822" t="str">
        <v/>
      </c>
      <c r="C8822" t="str">
        <f t="shared" si="140"/>
        <v/>
      </c>
    </row>
    <row r="8823" spans="2:3">
      <c r="B8823" t="str">
        <v/>
      </c>
      <c r="C8823" t="str">
        <f t="shared" si="140"/>
        <v/>
      </c>
    </row>
    <row r="8824" spans="2:3">
      <c r="B8824" t="str">
        <v/>
      </c>
      <c r="C8824" t="str">
        <f t="shared" si="140"/>
        <v/>
      </c>
    </row>
    <row r="8825" spans="2:3">
      <c r="B8825" t="str">
        <v/>
      </c>
      <c r="C8825" t="str">
        <f t="shared" si="140"/>
        <v/>
      </c>
    </row>
    <row r="8826" spans="2:3">
      <c r="B8826" t="str">
        <v/>
      </c>
      <c r="C8826" t="str">
        <f t="shared" si="140"/>
        <v/>
      </c>
    </row>
    <row r="8827" spans="2:3">
      <c r="B8827" t="str">
        <v/>
      </c>
      <c r="C8827" t="str">
        <f t="shared" si="140"/>
        <v/>
      </c>
    </row>
    <row r="8828" spans="2:3">
      <c r="B8828" t="str">
        <v/>
      </c>
      <c r="C8828" t="str">
        <f t="shared" si="140"/>
        <v/>
      </c>
    </row>
    <row r="8829" spans="2:3">
      <c r="B8829" t="str">
        <v/>
      </c>
      <c r="C8829" t="str">
        <f t="shared" si="140"/>
        <v/>
      </c>
    </row>
    <row r="8830" spans="2:3">
      <c r="B8830" t="str">
        <v/>
      </c>
      <c r="C8830" t="str">
        <f t="shared" si="140"/>
        <v/>
      </c>
    </row>
    <row r="8831" spans="2:3">
      <c r="B8831" t="str">
        <v/>
      </c>
      <c r="C8831" t="str">
        <f t="shared" si="140"/>
        <v/>
      </c>
    </row>
    <row r="8832" spans="2:3">
      <c r="B8832" t="str">
        <v/>
      </c>
      <c r="C8832" t="str">
        <f t="shared" si="140"/>
        <v/>
      </c>
    </row>
    <row r="8833" spans="2:3">
      <c r="B8833" t="str">
        <v/>
      </c>
      <c r="C8833" t="str">
        <f t="shared" si="140"/>
        <v/>
      </c>
    </row>
    <row r="8834" spans="2:3">
      <c r="B8834" t="str">
        <v/>
      </c>
      <c r="C8834" t="str">
        <f t="shared" si="140"/>
        <v/>
      </c>
    </row>
    <row r="8835" spans="2:3">
      <c r="B8835" t="str">
        <v/>
      </c>
      <c r="C8835" t="str">
        <f t="shared" si="140"/>
        <v/>
      </c>
    </row>
    <row r="8836" spans="2:3">
      <c r="B8836" t="str">
        <v/>
      </c>
      <c r="C8836" t="str">
        <f t="shared" si="140"/>
        <v/>
      </c>
    </row>
    <row r="8837" spans="2:3">
      <c r="B8837" t="str">
        <v/>
      </c>
      <c r="C8837" t="str">
        <f t="shared" ref="C8837:C8900" si="141">IFERROR(B8837,"")</f>
        <v/>
      </c>
    </row>
    <row r="8838" spans="2:3">
      <c r="B8838" t="str">
        <v/>
      </c>
      <c r="C8838" t="str">
        <f t="shared" si="141"/>
        <v/>
      </c>
    </row>
    <row r="8839" spans="2:3">
      <c r="B8839" t="str">
        <v/>
      </c>
      <c r="C8839" t="str">
        <f t="shared" si="141"/>
        <v/>
      </c>
    </row>
    <row r="8840" spans="2:3">
      <c r="B8840" t="str">
        <v/>
      </c>
      <c r="C8840" t="str">
        <f t="shared" si="141"/>
        <v/>
      </c>
    </row>
    <row r="8841" spans="2:3">
      <c r="B8841" t="str">
        <v/>
      </c>
      <c r="C8841" t="str">
        <f t="shared" si="141"/>
        <v/>
      </c>
    </row>
    <row r="8842" spans="2:3">
      <c r="B8842" t="str">
        <v/>
      </c>
      <c r="C8842" t="str">
        <f t="shared" si="141"/>
        <v/>
      </c>
    </row>
    <row r="8843" spans="2:3">
      <c r="B8843" t="str">
        <v/>
      </c>
      <c r="C8843" t="str">
        <f t="shared" si="141"/>
        <v/>
      </c>
    </row>
    <row r="8844" spans="2:3">
      <c r="B8844" t="str">
        <v/>
      </c>
      <c r="C8844" t="str">
        <f t="shared" si="141"/>
        <v/>
      </c>
    </row>
    <row r="8845" spans="2:3">
      <c r="B8845" t="str">
        <v/>
      </c>
      <c r="C8845" t="str">
        <f t="shared" si="141"/>
        <v/>
      </c>
    </row>
    <row r="8846" spans="2:3">
      <c r="B8846" t="str">
        <v/>
      </c>
      <c r="C8846" t="str">
        <f t="shared" si="141"/>
        <v/>
      </c>
    </row>
    <row r="8847" spans="2:3">
      <c r="B8847" t="str">
        <v/>
      </c>
      <c r="C8847" t="str">
        <f t="shared" si="141"/>
        <v/>
      </c>
    </row>
    <row r="8848" spans="2:3">
      <c r="B8848" t="str">
        <v/>
      </c>
      <c r="C8848" t="str">
        <f t="shared" si="141"/>
        <v/>
      </c>
    </row>
    <row r="8849" spans="2:3">
      <c r="B8849" t="str">
        <v/>
      </c>
      <c r="C8849" t="str">
        <f t="shared" si="141"/>
        <v/>
      </c>
    </row>
    <row r="8850" spans="2:3">
      <c r="B8850" t="str">
        <v/>
      </c>
      <c r="C8850" t="str">
        <f t="shared" si="141"/>
        <v/>
      </c>
    </row>
    <row r="8851" spans="2:3">
      <c r="B8851" t="str">
        <v/>
      </c>
      <c r="C8851" t="str">
        <f t="shared" si="141"/>
        <v/>
      </c>
    </row>
    <row r="8852" spans="2:3">
      <c r="B8852" t="str">
        <v/>
      </c>
      <c r="C8852" t="str">
        <f t="shared" si="141"/>
        <v/>
      </c>
    </row>
    <row r="8853" spans="2:3">
      <c r="B8853" t="str">
        <v/>
      </c>
      <c r="C8853" t="str">
        <f t="shared" si="141"/>
        <v/>
      </c>
    </row>
    <row r="8854" spans="2:3">
      <c r="B8854" t="str">
        <v/>
      </c>
      <c r="C8854" t="str">
        <f t="shared" si="141"/>
        <v/>
      </c>
    </row>
    <row r="8855" spans="2:3">
      <c r="B8855" t="str">
        <v/>
      </c>
      <c r="C8855" t="str">
        <f t="shared" si="141"/>
        <v/>
      </c>
    </row>
    <row r="8856" spans="2:3">
      <c r="B8856" t="str">
        <v/>
      </c>
      <c r="C8856" t="str">
        <f t="shared" si="141"/>
        <v/>
      </c>
    </row>
    <row r="8857" spans="2:3">
      <c r="B8857" t="str">
        <v/>
      </c>
      <c r="C8857" t="str">
        <f t="shared" si="141"/>
        <v/>
      </c>
    </row>
    <row r="8858" spans="2:3">
      <c r="B8858" t="str">
        <v/>
      </c>
      <c r="C8858" t="str">
        <f t="shared" si="141"/>
        <v/>
      </c>
    </row>
    <row r="8859" spans="2:3">
      <c r="B8859" t="str">
        <v/>
      </c>
      <c r="C8859" t="str">
        <f t="shared" si="141"/>
        <v/>
      </c>
    </row>
    <row r="8860" spans="2:3">
      <c r="B8860" t="str">
        <v/>
      </c>
      <c r="C8860" t="str">
        <f t="shared" si="141"/>
        <v/>
      </c>
    </row>
    <row r="8861" spans="2:3">
      <c r="B8861" t="str">
        <v/>
      </c>
      <c r="C8861" t="str">
        <f t="shared" si="141"/>
        <v/>
      </c>
    </row>
    <row r="8862" spans="2:3">
      <c r="B8862" t="str">
        <v/>
      </c>
      <c r="C8862" t="str">
        <f t="shared" si="141"/>
        <v/>
      </c>
    </row>
    <row r="8863" spans="2:3">
      <c r="B8863" t="str">
        <v/>
      </c>
      <c r="C8863" t="str">
        <f t="shared" si="141"/>
        <v/>
      </c>
    </row>
    <row r="8864" spans="2:3">
      <c r="B8864" t="str">
        <v/>
      </c>
      <c r="C8864" t="str">
        <f t="shared" si="141"/>
        <v/>
      </c>
    </row>
    <row r="8865" spans="2:3">
      <c r="B8865" t="str">
        <v/>
      </c>
      <c r="C8865" t="str">
        <f t="shared" si="141"/>
        <v/>
      </c>
    </row>
    <row r="8866" spans="2:3">
      <c r="B8866" t="str">
        <v/>
      </c>
      <c r="C8866" t="str">
        <f t="shared" si="141"/>
        <v/>
      </c>
    </row>
    <row r="8867" spans="2:3">
      <c r="B8867" t="str">
        <v/>
      </c>
      <c r="C8867" t="str">
        <f t="shared" si="141"/>
        <v/>
      </c>
    </row>
    <row r="8868" spans="2:3">
      <c r="B8868" t="str">
        <v/>
      </c>
      <c r="C8868" t="str">
        <f t="shared" si="141"/>
        <v/>
      </c>
    </row>
    <row r="8869" spans="2:3">
      <c r="B8869" t="str">
        <v/>
      </c>
      <c r="C8869" t="str">
        <f t="shared" si="141"/>
        <v/>
      </c>
    </row>
    <row r="8870" spans="2:3">
      <c r="B8870" t="str">
        <v/>
      </c>
      <c r="C8870" t="str">
        <f t="shared" si="141"/>
        <v/>
      </c>
    </row>
    <row r="8871" spans="2:3">
      <c r="B8871" t="str">
        <v/>
      </c>
      <c r="C8871" t="str">
        <f t="shared" si="141"/>
        <v/>
      </c>
    </row>
    <row r="8872" spans="2:3">
      <c r="B8872" t="str">
        <v/>
      </c>
      <c r="C8872" t="str">
        <f t="shared" si="141"/>
        <v/>
      </c>
    </row>
    <row r="8873" spans="2:3">
      <c r="B8873" t="str">
        <v/>
      </c>
      <c r="C8873" t="str">
        <f t="shared" si="141"/>
        <v/>
      </c>
    </row>
    <row r="8874" spans="2:3">
      <c r="B8874" t="str">
        <v/>
      </c>
      <c r="C8874" t="str">
        <f t="shared" si="141"/>
        <v/>
      </c>
    </row>
    <row r="8875" spans="2:3">
      <c r="B8875" t="str">
        <v/>
      </c>
      <c r="C8875" t="str">
        <f t="shared" si="141"/>
        <v/>
      </c>
    </row>
    <row r="8876" spans="2:3">
      <c r="B8876" t="str">
        <v/>
      </c>
      <c r="C8876" t="str">
        <f t="shared" si="141"/>
        <v/>
      </c>
    </row>
    <row r="8877" spans="2:3">
      <c r="B8877" t="str">
        <v/>
      </c>
      <c r="C8877" t="str">
        <f t="shared" si="141"/>
        <v/>
      </c>
    </row>
    <row r="8878" spans="2:3">
      <c r="B8878" t="str">
        <v/>
      </c>
      <c r="C8878" t="str">
        <f t="shared" si="141"/>
        <v/>
      </c>
    </row>
    <row r="8879" spans="2:3">
      <c r="B8879" t="str">
        <v/>
      </c>
      <c r="C8879" t="str">
        <f t="shared" si="141"/>
        <v/>
      </c>
    </row>
    <row r="8880" spans="2:3">
      <c r="B8880" t="str">
        <v/>
      </c>
      <c r="C8880" t="str">
        <f t="shared" si="141"/>
        <v/>
      </c>
    </row>
    <row r="8881" spans="2:3">
      <c r="B8881" t="str">
        <v/>
      </c>
      <c r="C8881" t="str">
        <f t="shared" si="141"/>
        <v/>
      </c>
    </row>
    <row r="8882" spans="2:3">
      <c r="B8882" t="str">
        <v/>
      </c>
      <c r="C8882" t="str">
        <f t="shared" si="141"/>
        <v/>
      </c>
    </row>
    <row r="8883" spans="2:3">
      <c r="B8883" t="str">
        <v/>
      </c>
      <c r="C8883" t="str">
        <f t="shared" si="141"/>
        <v/>
      </c>
    </row>
    <row r="8884" spans="2:3">
      <c r="B8884" t="str">
        <v/>
      </c>
      <c r="C8884" t="str">
        <f t="shared" si="141"/>
        <v/>
      </c>
    </row>
    <row r="8885" spans="2:3">
      <c r="B8885" t="str">
        <v/>
      </c>
      <c r="C8885" t="str">
        <f t="shared" si="141"/>
        <v/>
      </c>
    </row>
    <row r="8886" spans="2:3">
      <c r="B8886" t="str">
        <v/>
      </c>
      <c r="C8886" t="str">
        <f t="shared" si="141"/>
        <v/>
      </c>
    </row>
    <row r="8887" spans="2:3">
      <c r="B8887" t="str">
        <v/>
      </c>
      <c r="C8887" t="str">
        <f t="shared" si="141"/>
        <v/>
      </c>
    </row>
    <row r="8888" spans="2:3">
      <c r="B8888" t="str">
        <v/>
      </c>
      <c r="C8888" t="str">
        <f t="shared" si="141"/>
        <v/>
      </c>
    </row>
    <row r="8889" spans="2:3">
      <c r="B8889" t="str">
        <v/>
      </c>
      <c r="C8889" t="str">
        <f t="shared" si="141"/>
        <v/>
      </c>
    </row>
    <row r="8890" spans="2:3">
      <c r="B8890" t="str">
        <v/>
      </c>
      <c r="C8890" t="str">
        <f t="shared" si="141"/>
        <v/>
      </c>
    </row>
    <row r="8891" spans="2:3">
      <c r="B8891" t="str">
        <v/>
      </c>
      <c r="C8891" t="str">
        <f t="shared" si="141"/>
        <v/>
      </c>
    </row>
    <row r="8892" spans="2:3">
      <c r="B8892" t="str">
        <v/>
      </c>
      <c r="C8892" t="str">
        <f t="shared" si="141"/>
        <v/>
      </c>
    </row>
    <row r="8893" spans="2:3">
      <c r="B8893" t="str">
        <v/>
      </c>
      <c r="C8893" t="str">
        <f t="shared" si="141"/>
        <v/>
      </c>
    </row>
    <row r="8894" spans="2:3">
      <c r="B8894" t="str">
        <v/>
      </c>
      <c r="C8894" t="str">
        <f t="shared" si="141"/>
        <v/>
      </c>
    </row>
    <row r="8895" spans="2:3">
      <c r="B8895" t="str">
        <v/>
      </c>
      <c r="C8895" t="str">
        <f t="shared" si="141"/>
        <v/>
      </c>
    </row>
    <row r="8896" spans="2:3">
      <c r="B8896" t="str">
        <v/>
      </c>
      <c r="C8896" t="str">
        <f t="shared" si="141"/>
        <v/>
      </c>
    </row>
    <row r="8897" spans="2:3">
      <c r="B8897" t="str">
        <v/>
      </c>
      <c r="C8897" t="str">
        <f t="shared" si="141"/>
        <v/>
      </c>
    </row>
    <row r="8898" spans="2:3">
      <c r="B8898" t="str">
        <v/>
      </c>
      <c r="C8898" t="str">
        <f t="shared" si="141"/>
        <v/>
      </c>
    </row>
    <row r="8899" spans="2:3">
      <c r="B8899" t="str">
        <v/>
      </c>
      <c r="C8899" t="str">
        <f t="shared" si="141"/>
        <v/>
      </c>
    </row>
    <row r="8900" spans="2:3">
      <c r="B8900" t="str">
        <v/>
      </c>
      <c r="C8900" t="str">
        <f t="shared" si="141"/>
        <v/>
      </c>
    </row>
    <row r="8901" spans="2:3">
      <c r="B8901" t="str">
        <v/>
      </c>
      <c r="C8901" t="str">
        <f t="shared" ref="C8901:C8964" si="142">IFERROR(B8901,"")</f>
        <v/>
      </c>
    </row>
    <row r="8902" spans="2:3">
      <c r="B8902" t="str">
        <v/>
      </c>
      <c r="C8902" t="str">
        <f t="shared" si="142"/>
        <v/>
      </c>
    </row>
    <row r="8903" spans="2:3">
      <c r="B8903" t="str">
        <v/>
      </c>
      <c r="C8903" t="str">
        <f t="shared" si="142"/>
        <v/>
      </c>
    </row>
    <row r="8904" spans="2:3">
      <c r="B8904" t="str">
        <v/>
      </c>
      <c r="C8904" t="str">
        <f t="shared" si="142"/>
        <v/>
      </c>
    </row>
    <row r="8905" spans="2:3">
      <c r="B8905" t="str">
        <v/>
      </c>
      <c r="C8905" t="str">
        <f t="shared" si="142"/>
        <v/>
      </c>
    </row>
    <row r="8906" spans="2:3">
      <c r="B8906" t="str">
        <v/>
      </c>
      <c r="C8906" t="str">
        <f t="shared" si="142"/>
        <v/>
      </c>
    </row>
    <row r="8907" spans="2:3">
      <c r="B8907" t="str">
        <v/>
      </c>
      <c r="C8907" t="str">
        <f t="shared" si="142"/>
        <v/>
      </c>
    </row>
    <row r="8908" spans="2:3">
      <c r="B8908" t="str">
        <v/>
      </c>
      <c r="C8908" t="str">
        <f t="shared" si="142"/>
        <v/>
      </c>
    </row>
    <row r="8909" spans="2:3">
      <c r="B8909" t="str">
        <v/>
      </c>
      <c r="C8909" t="str">
        <f t="shared" si="142"/>
        <v/>
      </c>
    </row>
    <row r="8910" spans="2:3">
      <c r="B8910" t="str">
        <v/>
      </c>
      <c r="C8910" t="str">
        <f t="shared" si="142"/>
        <v/>
      </c>
    </row>
    <row r="8911" spans="2:3">
      <c r="B8911" t="str">
        <v/>
      </c>
      <c r="C8911" t="str">
        <f t="shared" si="142"/>
        <v/>
      </c>
    </row>
    <row r="8912" spans="2:3">
      <c r="B8912" t="str">
        <v/>
      </c>
      <c r="C8912" t="str">
        <f t="shared" si="142"/>
        <v/>
      </c>
    </row>
    <row r="8913" spans="2:3">
      <c r="B8913" t="str">
        <v/>
      </c>
      <c r="C8913" t="str">
        <f t="shared" si="142"/>
        <v/>
      </c>
    </row>
    <row r="8914" spans="2:3">
      <c r="B8914" t="str">
        <v/>
      </c>
      <c r="C8914" t="str">
        <f t="shared" si="142"/>
        <v/>
      </c>
    </row>
    <row r="8915" spans="2:3">
      <c r="B8915" t="str">
        <v/>
      </c>
      <c r="C8915" t="str">
        <f t="shared" si="142"/>
        <v/>
      </c>
    </row>
    <row r="8916" spans="2:3">
      <c r="B8916" t="str">
        <v/>
      </c>
      <c r="C8916" t="str">
        <f t="shared" si="142"/>
        <v/>
      </c>
    </row>
    <row r="8917" spans="2:3">
      <c r="B8917" t="str">
        <v/>
      </c>
      <c r="C8917" t="str">
        <f t="shared" si="142"/>
        <v/>
      </c>
    </row>
    <row r="8918" spans="2:3">
      <c r="B8918" t="str">
        <v/>
      </c>
      <c r="C8918" t="str">
        <f t="shared" si="142"/>
        <v/>
      </c>
    </row>
    <row r="8919" spans="2:3">
      <c r="B8919" t="str">
        <v/>
      </c>
      <c r="C8919" t="str">
        <f t="shared" si="142"/>
        <v/>
      </c>
    </row>
    <row r="8920" spans="2:3">
      <c r="B8920" t="str">
        <v/>
      </c>
      <c r="C8920" t="str">
        <f t="shared" si="142"/>
        <v/>
      </c>
    </row>
    <row r="8921" spans="2:3">
      <c r="B8921" t="str">
        <v/>
      </c>
      <c r="C8921" t="str">
        <f t="shared" si="142"/>
        <v/>
      </c>
    </row>
    <row r="8922" spans="2:3">
      <c r="B8922" t="str">
        <v/>
      </c>
      <c r="C8922" t="str">
        <f t="shared" si="142"/>
        <v/>
      </c>
    </row>
    <row r="8923" spans="2:3">
      <c r="B8923" t="str">
        <v/>
      </c>
      <c r="C8923" t="str">
        <f t="shared" si="142"/>
        <v/>
      </c>
    </row>
    <row r="8924" spans="2:3">
      <c r="B8924" t="str">
        <v/>
      </c>
      <c r="C8924" t="str">
        <f t="shared" si="142"/>
        <v/>
      </c>
    </row>
    <row r="8925" spans="2:3">
      <c r="B8925" t="str">
        <v/>
      </c>
      <c r="C8925" t="str">
        <f t="shared" si="142"/>
        <v/>
      </c>
    </row>
    <row r="8926" spans="2:3">
      <c r="B8926" t="str">
        <v/>
      </c>
      <c r="C8926" t="str">
        <f t="shared" si="142"/>
        <v/>
      </c>
    </row>
    <row r="8927" spans="2:3">
      <c r="B8927" t="str">
        <v/>
      </c>
      <c r="C8927" t="str">
        <f t="shared" si="142"/>
        <v/>
      </c>
    </row>
    <row r="8928" spans="2:3">
      <c r="B8928" t="str">
        <v/>
      </c>
      <c r="C8928" t="str">
        <f t="shared" si="142"/>
        <v/>
      </c>
    </row>
    <row r="8929" spans="2:3">
      <c r="B8929" t="str">
        <v/>
      </c>
      <c r="C8929" t="str">
        <f t="shared" si="142"/>
        <v/>
      </c>
    </row>
    <row r="8930" spans="2:3">
      <c r="B8930" t="str">
        <v/>
      </c>
      <c r="C8930" t="str">
        <f t="shared" si="142"/>
        <v/>
      </c>
    </row>
    <row r="8931" spans="2:3">
      <c r="B8931" t="str">
        <v/>
      </c>
      <c r="C8931" t="str">
        <f t="shared" si="142"/>
        <v/>
      </c>
    </row>
    <row r="8932" spans="2:3">
      <c r="B8932" t="str">
        <v/>
      </c>
      <c r="C8932" t="str">
        <f t="shared" si="142"/>
        <v/>
      </c>
    </row>
    <row r="8933" spans="2:3">
      <c r="B8933" t="str">
        <v/>
      </c>
      <c r="C8933" t="str">
        <f t="shared" si="142"/>
        <v/>
      </c>
    </row>
    <row r="8934" spans="2:3">
      <c r="B8934" t="str">
        <v/>
      </c>
      <c r="C8934" t="str">
        <f t="shared" si="142"/>
        <v/>
      </c>
    </row>
    <row r="8935" spans="2:3">
      <c r="B8935" t="str">
        <v/>
      </c>
      <c r="C8935" t="str">
        <f t="shared" si="142"/>
        <v/>
      </c>
    </row>
    <row r="8936" spans="2:3">
      <c r="B8936" t="str">
        <v/>
      </c>
      <c r="C8936" t="str">
        <f t="shared" si="142"/>
        <v/>
      </c>
    </row>
    <row r="8937" spans="2:3">
      <c r="B8937" t="str">
        <v/>
      </c>
      <c r="C8937" t="str">
        <f t="shared" si="142"/>
        <v/>
      </c>
    </row>
    <row r="8938" spans="2:3">
      <c r="B8938" t="str">
        <v/>
      </c>
      <c r="C8938" t="str">
        <f t="shared" si="142"/>
        <v/>
      </c>
    </row>
    <row r="8939" spans="2:3">
      <c r="B8939" t="str">
        <v/>
      </c>
      <c r="C8939" t="str">
        <f t="shared" si="142"/>
        <v/>
      </c>
    </row>
    <row r="8940" spans="2:3">
      <c r="B8940" t="str">
        <v/>
      </c>
      <c r="C8940" t="str">
        <f t="shared" si="142"/>
        <v/>
      </c>
    </row>
    <row r="8941" spans="2:3">
      <c r="B8941" t="str">
        <v/>
      </c>
      <c r="C8941" t="str">
        <f t="shared" si="142"/>
        <v/>
      </c>
    </row>
    <row r="8942" spans="2:3">
      <c r="B8942" t="str">
        <v/>
      </c>
      <c r="C8942" t="str">
        <f t="shared" si="142"/>
        <v/>
      </c>
    </row>
    <row r="8943" spans="2:3">
      <c r="B8943" t="str">
        <v/>
      </c>
      <c r="C8943" t="str">
        <f t="shared" si="142"/>
        <v/>
      </c>
    </row>
    <row r="8944" spans="2:3">
      <c r="B8944" t="str">
        <v/>
      </c>
      <c r="C8944" t="str">
        <f t="shared" si="142"/>
        <v/>
      </c>
    </row>
    <row r="8945" spans="2:3">
      <c r="B8945" t="str">
        <v/>
      </c>
      <c r="C8945" t="str">
        <f t="shared" si="142"/>
        <v/>
      </c>
    </row>
    <row r="8946" spans="2:3">
      <c r="B8946" t="str">
        <v/>
      </c>
      <c r="C8946" t="str">
        <f t="shared" si="142"/>
        <v/>
      </c>
    </row>
    <row r="8947" spans="2:3">
      <c r="B8947" t="str">
        <v/>
      </c>
      <c r="C8947" t="str">
        <f t="shared" si="142"/>
        <v/>
      </c>
    </row>
    <row r="8948" spans="2:3">
      <c r="B8948" t="str">
        <v/>
      </c>
      <c r="C8948" t="str">
        <f t="shared" si="142"/>
        <v/>
      </c>
    </row>
    <row r="8949" spans="2:3">
      <c r="B8949" t="str">
        <v/>
      </c>
      <c r="C8949" t="str">
        <f t="shared" si="142"/>
        <v/>
      </c>
    </row>
    <row r="8950" spans="2:3">
      <c r="B8950" t="str">
        <v/>
      </c>
      <c r="C8950" t="str">
        <f t="shared" si="142"/>
        <v/>
      </c>
    </row>
    <row r="8951" spans="2:3">
      <c r="B8951" t="str">
        <v/>
      </c>
      <c r="C8951" t="str">
        <f t="shared" si="142"/>
        <v/>
      </c>
    </row>
    <row r="8952" spans="2:3">
      <c r="B8952" t="str">
        <v/>
      </c>
      <c r="C8952" t="str">
        <f t="shared" si="142"/>
        <v/>
      </c>
    </row>
    <row r="8953" spans="2:3">
      <c r="B8953" t="str">
        <v/>
      </c>
      <c r="C8953" t="str">
        <f t="shared" si="142"/>
        <v/>
      </c>
    </row>
    <row r="8954" spans="2:3">
      <c r="B8954" t="str">
        <v/>
      </c>
      <c r="C8954" t="str">
        <f t="shared" si="142"/>
        <v/>
      </c>
    </row>
    <row r="8955" spans="2:3">
      <c r="B8955" t="str">
        <v/>
      </c>
      <c r="C8955" t="str">
        <f t="shared" si="142"/>
        <v/>
      </c>
    </row>
    <row r="8956" spans="2:3">
      <c r="B8956" t="str">
        <v/>
      </c>
      <c r="C8956" t="str">
        <f t="shared" si="142"/>
        <v/>
      </c>
    </row>
    <row r="8957" spans="2:3">
      <c r="B8957" t="str">
        <v/>
      </c>
      <c r="C8957" t="str">
        <f t="shared" si="142"/>
        <v/>
      </c>
    </row>
    <row r="8958" spans="2:3">
      <c r="B8958" t="str">
        <v/>
      </c>
      <c r="C8958" t="str">
        <f t="shared" si="142"/>
        <v/>
      </c>
    </row>
    <row r="8959" spans="2:3">
      <c r="B8959" t="str">
        <v/>
      </c>
      <c r="C8959" t="str">
        <f t="shared" si="142"/>
        <v/>
      </c>
    </row>
    <row r="8960" spans="2:3">
      <c r="B8960" t="str">
        <v/>
      </c>
      <c r="C8960" t="str">
        <f t="shared" si="142"/>
        <v/>
      </c>
    </row>
    <row r="8961" spans="2:3">
      <c r="B8961" t="str">
        <v/>
      </c>
      <c r="C8961" t="str">
        <f t="shared" si="142"/>
        <v/>
      </c>
    </row>
    <row r="8962" spans="2:3">
      <c r="B8962" t="str">
        <v/>
      </c>
      <c r="C8962" t="str">
        <f t="shared" si="142"/>
        <v/>
      </c>
    </row>
    <row r="8963" spans="2:3">
      <c r="B8963" t="str">
        <v/>
      </c>
      <c r="C8963" t="str">
        <f t="shared" si="142"/>
        <v/>
      </c>
    </row>
    <row r="8964" spans="2:3">
      <c r="B8964" t="str">
        <v/>
      </c>
      <c r="C8964" t="str">
        <f t="shared" si="142"/>
        <v/>
      </c>
    </row>
    <row r="8965" spans="2:3">
      <c r="B8965" t="str">
        <v/>
      </c>
      <c r="C8965" t="str">
        <f t="shared" ref="C8965:C9028" si="143">IFERROR(B8965,"")</f>
        <v/>
      </c>
    </row>
    <row r="8966" spans="2:3">
      <c r="B8966" t="str">
        <v/>
      </c>
      <c r="C8966" t="str">
        <f t="shared" si="143"/>
        <v/>
      </c>
    </row>
    <row r="8967" spans="2:3">
      <c r="B8967" t="str">
        <v/>
      </c>
      <c r="C8967" t="str">
        <f t="shared" si="143"/>
        <v/>
      </c>
    </row>
    <row r="8968" spans="2:3">
      <c r="B8968" t="str">
        <v/>
      </c>
      <c r="C8968" t="str">
        <f t="shared" si="143"/>
        <v/>
      </c>
    </row>
    <row r="8969" spans="2:3">
      <c r="B8969" t="str">
        <v/>
      </c>
      <c r="C8969" t="str">
        <f t="shared" si="143"/>
        <v/>
      </c>
    </row>
    <row r="8970" spans="2:3">
      <c r="B8970" t="str">
        <v/>
      </c>
      <c r="C8970" t="str">
        <f t="shared" si="143"/>
        <v/>
      </c>
    </row>
    <row r="8971" spans="2:3">
      <c r="B8971" t="str">
        <v/>
      </c>
      <c r="C8971" t="str">
        <f t="shared" si="143"/>
        <v/>
      </c>
    </row>
    <row r="8972" spans="2:3">
      <c r="B8972" t="str">
        <v/>
      </c>
      <c r="C8972" t="str">
        <f t="shared" si="143"/>
        <v/>
      </c>
    </row>
    <row r="8973" spans="2:3">
      <c r="B8973" t="str">
        <v/>
      </c>
      <c r="C8973" t="str">
        <f t="shared" si="143"/>
        <v/>
      </c>
    </row>
    <row r="8974" spans="2:3">
      <c r="B8974" t="str">
        <v/>
      </c>
      <c r="C8974" t="str">
        <f t="shared" si="143"/>
        <v/>
      </c>
    </row>
    <row r="8975" spans="2:3">
      <c r="B8975" t="str">
        <v/>
      </c>
      <c r="C8975" t="str">
        <f t="shared" si="143"/>
        <v/>
      </c>
    </row>
    <row r="8976" spans="2:3">
      <c r="B8976" t="str">
        <v/>
      </c>
      <c r="C8976" t="str">
        <f t="shared" si="143"/>
        <v/>
      </c>
    </row>
    <row r="8977" spans="2:3">
      <c r="B8977" t="str">
        <v/>
      </c>
      <c r="C8977" t="str">
        <f t="shared" si="143"/>
        <v/>
      </c>
    </row>
    <row r="8978" spans="2:3">
      <c r="B8978" t="str">
        <v/>
      </c>
      <c r="C8978" t="str">
        <f t="shared" si="143"/>
        <v/>
      </c>
    </row>
    <row r="8979" spans="2:3">
      <c r="B8979" t="str">
        <v/>
      </c>
      <c r="C8979" t="str">
        <f t="shared" si="143"/>
        <v/>
      </c>
    </row>
    <row r="8980" spans="2:3">
      <c r="B8980" t="str">
        <v/>
      </c>
      <c r="C8980" t="str">
        <f t="shared" si="143"/>
        <v/>
      </c>
    </row>
    <row r="8981" spans="2:3">
      <c r="B8981" t="str">
        <v/>
      </c>
      <c r="C8981" t="str">
        <f t="shared" si="143"/>
        <v/>
      </c>
    </row>
    <row r="8982" spans="2:3">
      <c r="B8982" t="str">
        <v/>
      </c>
      <c r="C8982" t="str">
        <f t="shared" si="143"/>
        <v/>
      </c>
    </row>
    <row r="8983" spans="2:3">
      <c r="B8983" t="str">
        <v/>
      </c>
      <c r="C8983" t="str">
        <f t="shared" si="143"/>
        <v/>
      </c>
    </row>
    <row r="8984" spans="2:3">
      <c r="B8984" t="str">
        <v/>
      </c>
      <c r="C8984" t="str">
        <f t="shared" si="143"/>
        <v/>
      </c>
    </row>
    <row r="8985" spans="2:3">
      <c r="B8985" t="str">
        <v/>
      </c>
      <c r="C8985" t="str">
        <f t="shared" si="143"/>
        <v/>
      </c>
    </row>
    <row r="8986" spans="2:3">
      <c r="B8986" t="str">
        <v/>
      </c>
      <c r="C8986" t="str">
        <f t="shared" si="143"/>
        <v/>
      </c>
    </row>
    <row r="8987" spans="2:3">
      <c r="B8987" t="str">
        <v/>
      </c>
      <c r="C8987" t="str">
        <f t="shared" si="143"/>
        <v/>
      </c>
    </row>
    <row r="8988" spans="2:3">
      <c r="B8988" t="str">
        <v/>
      </c>
      <c r="C8988" t="str">
        <f t="shared" si="143"/>
        <v/>
      </c>
    </row>
    <row r="8989" spans="2:3">
      <c r="B8989" t="str">
        <v/>
      </c>
      <c r="C8989" t="str">
        <f t="shared" si="143"/>
        <v/>
      </c>
    </row>
    <row r="8990" spans="2:3">
      <c r="B8990" t="str">
        <v/>
      </c>
      <c r="C8990" t="str">
        <f t="shared" si="143"/>
        <v/>
      </c>
    </row>
    <row r="8991" spans="2:3">
      <c r="B8991" t="str">
        <v/>
      </c>
      <c r="C8991" t="str">
        <f t="shared" si="143"/>
        <v/>
      </c>
    </row>
    <row r="8992" spans="2:3">
      <c r="B8992" t="str">
        <v/>
      </c>
      <c r="C8992" t="str">
        <f t="shared" si="143"/>
        <v/>
      </c>
    </row>
    <row r="8993" spans="2:3">
      <c r="B8993" t="str">
        <v/>
      </c>
      <c r="C8993" t="str">
        <f t="shared" si="143"/>
        <v/>
      </c>
    </row>
    <row r="8994" spans="2:3">
      <c r="B8994" t="str">
        <v/>
      </c>
      <c r="C8994" t="str">
        <f t="shared" si="143"/>
        <v/>
      </c>
    </row>
    <row r="8995" spans="2:3">
      <c r="B8995" t="str">
        <v/>
      </c>
      <c r="C8995" t="str">
        <f t="shared" si="143"/>
        <v/>
      </c>
    </row>
    <row r="8996" spans="2:3">
      <c r="B8996" t="str">
        <v/>
      </c>
      <c r="C8996" t="str">
        <f t="shared" si="143"/>
        <v/>
      </c>
    </row>
    <row r="8997" spans="2:3">
      <c r="B8997" t="str">
        <v/>
      </c>
      <c r="C8997" t="str">
        <f t="shared" si="143"/>
        <v/>
      </c>
    </row>
    <row r="8998" spans="2:3">
      <c r="B8998" t="str">
        <v/>
      </c>
      <c r="C8998" t="str">
        <f t="shared" si="143"/>
        <v/>
      </c>
    </row>
    <row r="8999" spans="2:3">
      <c r="B8999" t="str">
        <v/>
      </c>
      <c r="C8999" t="str">
        <f t="shared" si="143"/>
        <v/>
      </c>
    </row>
    <row r="9000" spans="2:3">
      <c r="B9000" t="str">
        <v/>
      </c>
      <c r="C9000" t="str">
        <f t="shared" si="143"/>
        <v/>
      </c>
    </row>
    <row r="9001" spans="2:3">
      <c r="B9001" t="str">
        <v/>
      </c>
      <c r="C9001" t="str">
        <f t="shared" si="143"/>
        <v/>
      </c>
    </row>
    <row r="9002" spans="2:3">
      <c r="B9002" t="str">
        <v/>
      </c>
      <c r="C9002" t="str">
        <f t="shared" si="143"/>
        <v/>
      </c>
    </row>
    <row r="9003" spans="2:3">
      <c r="B9003" t="str">
        <v/>
      </c>
      <c r="C9003" t="str">
        <f t="shared" si="143"/>
        <v/>
      </c>
    </row>
    <row r="9004" spans="2:3">
      <c r="B9004" t="str">
        <v/>
      </c>
      <c r="C9004" t="str">
        <f t="shared" si="143"/>
        <v/>
      </c>
    </row>
    <row r="9005" spans="2:3">
      <c r="B9005" t="str">
        <v/>
      </c>
      <c r="C9005" t="str">
        <f t="shared" si="143"/>
        <v/>
      </c>
    </row>
    <row r="9006" spans="2:3">
      <c r="B9006" t="str">
        <v/>
      </c>
      <c r="C9006" t="str">
        <f t="shared" si="143"/>
        <v/>
      </c>
    </row>
    <row r="9007" spans="2:3">
      <c r="B9007" t="str">
        <v/>
      </c>
      <c r="C9007" t="str">
        <f t="shared" si="143"/>
        <v/>
      </c>
    </row>
    <row r="9008" spans="2:3">
      <c r="B9008" t="str">
        <v/>
      </c>
      <c r="C9008" t="str">
        <f t="shared" si="143"/>
        <v/>
      </c>
    </row>
    <row r="9009" spans="2:3">
      <c r="B9009" t="str">
        <v/>
      </c>
      <c r="C9009" t="str">
        <f t="shared" si="143"/>
        <v/>
      </c>
    </row>
    <row r="9010" spans="2:3">
      <c r="B9010" t="str">
        <v/>
      </c>
      <c r="C9010" t="str">
        <f t="shared" si="143"/>
        <v/>
      </c>
    </row>
    <row r="9011" spans="2:3">
      <c r="B9011" t="str">
        <v/>
      </c>
      <c r="C9011" t="str">
        <f t="shared" si="143"/>
        <v/>
      </c>
    </row>
    <row r="9012" spans="2:3">
      <c r="B9012" t="str">
        <v/>
      </c>
      <c r="C9012" t="str">
        <f t="shared" si="143"/>
        <v/>
      </c>
    </row>
    <row r="9013" spans="2:3">
      <c r="B9013" t="str">
        <v/>
      </c>
      <c r="C9013" t="str">
        <f t="shared" si="143"/>
        <v/>
      </c>
    </row>
    <row r="9014" spans="2:3">
      <c r="B9014" t="str">
        <v/>
      </c>
      <c r="C9014" t="str">
        <f t="shared" si="143"/>
        <v/>
      </c>
    </row>
    <row r="9015" spans="2:3">
      <c r="B9015" t="str">
        <v/>
      </c>
      <c r="C9015" t="str">
        <f t="shared" si="143"/>
        <v/>
      </c>
    </row>
    <row r="9016" spans="2:3">
      <c r="B9016" t="str">
        <v/>
      </c>
      <c r="C9016" t="str">
        <f t="shared" si="143"/>
        <v/>
      </c>
    </row>
    <row r="9017" spans="2:3">
      <c r="B9017" t="str">
        <v/>
      </c>
      <c r="C9017" t="str">
        <f t="shared" si="143"/>
        <v/>
      </c>
    </row>
    <row r="9018" spans="2:3">
      <c r="B9018" t="str">
        <v/>
      </c>
      <c r="C9018" t="str">
        <f t="shared" si="143"/>
        <v/>
      </c>
    </row>
    <row r="9019" spans="2:3">
      <c r="B9019" t="str">
        <v/>
      </c>
      <c r="C9019" t="str">
        <f t="shared" si="143"/>
        <v/>
      </c>
    </row>
    <row r="9020" spans="2:3">
      <c r="B9020" t="str">
        <v/>
      </c>
      <c r="C9020" t="str">
        <f t="shared" si="143"/>
        <v/>
      </c>
    </row>
    <row r="9021" spans="2:3">
      <c r="B9021" t="str">
        <v/>
      </c>
      <c r="C9021" t="str">
        <f t="shared" si="143"/>
        <v/>
      </c>
    </row>
    <row r="9022" spans="2:3">
      <c r="B9022" t="str">
        <v/>
      </c>
      <c r="C9022" t="str">
        <f t="shared" si="143"/>
        <v/>
      </c>
    </row>
    <row r="9023" spans="2:3">
      <c r="B9023" t="str">
        <v/>
      </c>
      <c r="C9023" t="str">
        <f t="shared" si="143"/>
        <v/>
      </c>
    </row>
    <row r="9024" spans="2:3">
      <c r="B9024" t="str">
        <v/>
      </c>
      <c r="C9024" t="str">
        <f t="shared" si="143"/>
        <v/>
      </c>
    </row>
    <row r="9025" spans="2:3">
      <c r="B9025" t="str">
        <v/>
      </c>
      <c r="C9025" t="str">
        <f t="shared" si="143"/>
        <v/>
      </c>
    </row>
    <row r="9026" spans="2:3">
      <c r="B9026" t="str">
        <v/>
      </c>
      <c r="C9026" t="str">
        <f t="shared" si="143"/>
        <v/>
      </c>
    </row>
    <row r="9027" spans="2:3">
      <c r="B9027" t="str">
        <v/>
      </c>
      <c r="C9027" t="str">
        <f t="shared" si="143"/>
        <v/>
      </c>
    </row>
    <row r="9028" spans="2:3">
      <c r="B9028" t="str">
        <v/>
      </c>
      <c r="C9028" t="str">
        <f t="shared" si="143"/>
        <v/>
      </c>
    </row>
    <row r="9029" spans="2:3">
      <c r="B9029" t="str">
        <v/>
      </c>
      <c r="C9029" t="str">
        <f t="shared" ref="C9029:C9092" si="144">IFERROR(B9029,"")</f>
        <v/>
      </c>
    </row>
    <row r="9030" spans="2:3">
      <c r="B9030" t="str">
        <v/>
      </c>
      <c r="C9030" t="str">
        <f t="shared" si="144"/>
        <v/>
      </c>
    </row>
    <row r="9031" spans="2:3">
      <c r="B9031" t="str">
        <v/>
      </c>
      <c r="C9031" t="str">
        <f t="shared" si="144"/>
        <v/>
      </c>
    </row>
    <row r="9032" spans="2:3">
      <c r="B9032" t="str">
        <v/>
      </c>
      <c r="C9032" t="str">
        <f t="shared" si="144"/>
        <v/>
      </c>
    </row>
    <row r="9033" spans="2:3">
      <c r="B9033" t="str">
        <v/>
      </c>
      <c r="C9033" t="str">
        <f t="shared" si="144"/>
        <v/>
      </c>
    </row>
    <row r="9034" spans="2:3">
      <c r="B9034" t="str">
        <v/>
      </c>
      <c r="C9034" t="str">
        <f t="shared" si="144"/>
        <v/>
      </c>
    </row>
    <row r="9035" spans="2:3">
      <c r="B9035" t="str">
        <v/>
      </c>
      <c r="C9035" t="str">
        <f t="shared" si="144"/>
        <v/>
      </c>
    </row>
    <row r="9036" spans="2:3">
      <c r="B9036" t="str">
        <v/>
      </c>
      <c r="C9036" t="str">
        <f t="shared" si="144"/>
        <v/>
      </c>
    </row>
    <row r="9037" spans="2:3">
      <c r="B9037" t="str">
        <v/>
      </c>
      <c r="C9037" t="str">
        <f t="shared" si="144"/>
        <v/>
      </c>
    </row>
    <row r="9038" spans="2:3">
      <c r="B9038" t="str">
        <v/>
      </c>
      <c r="C9038" t="str">
        <f t="shared" si="144"/>
        <v/>
      </c>
    </row>
    <row r="9039" spans="2:3">
      <c r="B9039" t="str">
        <v/>
      </c>
      <c r="C9039" t="str">
        <f t="shared" si="144"/>
        <v/>
      </c>
    </row>
    <row r="9040" spans="2:3">
      <c r="B9040" t="str">
        <v/>
      </c>
      <c r="C9040" t="str">
        <f t="shared" si="144"/>
        <v/>
      </c>
    </row>
    <row r="9041" spans="2:3">
      <c r="B9041" t="str">
        <v/>
      </c>
      <c r="C9041" t="str">
        <f t="shared" si="144"/>
        <v/>
      </c>
    </row>
    <row r="9042" spans="2:3">
      <c r="B9042" t="str">
        <v/>
      </c>
      <c r="C9042" t="str">
        <f t="shared" si="144"/>
        <v/>
      </c>
    </row>
    <row r="9043" spans="2:3">
      <c r="B9043" t="str">
        <v/>
      </c>
      <c r="C9043" t="str">
        <f t="shared" si="144"/>
        <v/>
      </c>
    </row>
    <row r="9044" spans="2:3">
      <c r="B9044" t="str">
        <v/>
      </c>
      <c r="C9044" t="str">
        <f t="shared" si="144"/>
        <v/>
      </c>
    </row>
    <row r="9045" spans="2:3">
      <c r="B9045" t="str">
        <v/>
      </c>
      <c r="C9045" t="str">
        <f t="shared" si="144"/>
        <v/>
      </c>
    </row>
    <row r="9046" spans="2:3">
      <c r="B9046" t="str">
        <v/>
      </c>
      <c r="C9046" t="str">
        <f t="shared" si="144"/>
        <v/>
      </c>
    </row>
    <row r="9047" spans="2:3">
      <c r="B9047" t="str">
        <v/>
      </c>
      <c r="C9047" t="str">
        <f t="shared" si="144"/>
        <v/>
      </c>
    </row>
    <row r="9048" spans="2:3">
      <c r="B9048" t="str">
        <v/>
      </c>
      <c r="C9048" t="str">
        <f t="shared" si="144"/>
        <v/>
      </c>
    </row>
    <row r="9049" spans="2:3">
      <c r="B9049" t="str">
        <v/>
      </c>
      <c r="C9049" t="str">
        <f t="shared" si="144"/>
        <v/>
      </c>
    </row>
    <row r="9050" spans="2:3">
      <c r="B9050" t="str">
        <v/>
      </c>
      <c r="C9050" t="str">
        <f t="shared" si="144"/>
        <v/>
      </c>
    </row>
    <row r="9051" spans="2:3">
      <c r="B9051" t="str">
        <v/>
      </c>
      <c r="C9051" t="str">
        <f t="shared" si="144"/>
        <v/>
      </c>
    </row>
    <row r="9052" spans="2:3">
      <c r="B9052" t="str">
        <v/>
      </c>
      <c r="C9052" t="str">
        <f t="shared" si="144"/>
        <v/>
      </c>
    </row>
    <row r="9053" spans="2:3">
      <c r="B9053" t="str">
        <v/>
      </c>
      <c r="C9053" t="str">
        <f t="shared" si="144"/>
        <v/>
      </c>
    </row>
    <row r="9054" spans="2:3">
      <c r="B9054" t="str">
        <v/>
      </c>
      <c r="C9054" t="str">
        <f t="shared" si="144"/>
        <v/>
      </c>
    </row>
    <row r="9055" spans="2:3">
      <c r="B9055" t="str">
        <v/>
      </c>
      <c r="C9055" t="str">
        <f t="shared" si="144"/>
        <v/>
      </c>
    </row>
    <row r="9056" spans="2:3">
      <c r="B9056" t="str">
        <v/>
      </c>
      <c r="C9056" t="str">
        <f t="shared" si="144"/>
        <v/>
      </c>
    </row>
    <row r="9057" spans="2:3">
      <c r="B9057" t="str">
        <v/>
      </c>
      <c r="C9057" t="str">
        <f t="shared" si="144"/>
        <v/>
      </c>
    </row>
    <row r="9058" spans="2:3">
      <c r="B9058" t="str">
        <v/>
      </c>
      <c r="C9058" t="str">
        <f t="shared" si="144"/>
        <v/>
      </c>
    </row>
    <row r="9059" spans="2:3">
      <c r="B9059" t="str">
        <v/>
      </c>
      <c r="C9059" t="str">
        <f t="shared" si="144"/>
        <v/>
      </c>
    </row>
    <row r="9060" spans="2:3">
      <c r="B9060" t="str">
        <v/>
      </c>
      <c r="C9060" t="str">
        <f t="shared" si="144"/>
        <v/>
      </c>
    </row>
    <row r="9061" spans="2:3">
      <c r="B9061" t="str">
        <v/>
      </c>
      <c r="C9061" t="str">
        <f t="shared" si="144"/>
        <v/>
      </c>
    </row>
    <row r="9062" spans="2:3">
      <c r="B9062" t="str">
        <v/>
      </c>
      <c r="C9062" t="str">
        <f t="shared" si="144"/>
        <v/>
      </c>
    </row>
    <row r="9063" spans="2:3">
      <c r="B9063" t="str">
        <v/>
      </c>
      <c r="C9063" t="str">
        <f t="shared" si="144"/>
        <v/>
      </c>
    </row>
    <row r="9064" spans="2:3">
      <c r="B9064" t="str">
        <v/>
      </c>
      <c r="C9064" t="str">
        <f t="shared" si="144"/>
        <v/>
      </c>
    </row>
    <row r="9065" spans="2:3">
      <c r="B9065" t="str">
        <v/>
      </c>
      <c r="C9065" t="str">
        <f t="shared" si="144"/>
        <v/>
      </c>
    </row>
    <row r="9066" spans="2:3">
      <c r="B9066" t="str">
        <v/>
      </c>
      <c r="C9066" t="str">
        <f t="shared" si="144"/>
        <v/>
      </c>
    </row>
    <row r="9067" spans="2:3">
      <c r="B9067" t="str">
        <v/>
      </c>
      <c r="C9067" t="str">
        <f t="shared" si="144"/>
        <v/>
      </c>
    </row>
    <row r="9068" spans="2:3">
      <c r="B9068" t="str">
        <v/>
      </c>
      <c r="C9068" t="str">
        <f t="shared" si="144"/>
        <v/>
      </c>
    </row>
    <row r="9069" spans="2:3">
      <c r="B9069" t="str">
        <v/>
      </c>
      <c r="C9069" t="str">
        <f t="shared" si="144"/>
        <v/>
      </c>
    </row>
    <row r="9070" spans="2:3">
      <c r="B9070" t="str">
        <v/>
      </c>
      <c r="C9070" t="str">
        <f t="shared" si="144"/>
        <v/>
      </c>
    </row>
    <row r="9071" spans="2:3">
      <c r="B9071" t="str">
        <v/>
      </c>
      <c r="C9071" t="str">
        <f t="shared" si="144"/>
        <v/>
      </c>
    </row>
    <row r="9072" spans="2:3">
      <c r="B9072" t="str">
        <v/>
      </c>
      <c r="C9072" t="str">
        <f t="shared" si="144"/>
        <v/>
      </c>
    </row>
    <row r="9073" spans="2:3">
      <c r="B9073" t="str">
        <v/>
      </c>
      <c r="C9073" t="str">
        <f t="shared" si="144"/>
        <v/>
      </c>
    </row>
    <row r="9074" spans="2:3">
      <c r="B9074" t="str">
        <v/>
      </c>
      <c r="C9074" t="str">
        <f t="shared" si="144"/>
        <v/>
      </c>
    </row>
    <row r="9075" spans="2:3">
      <c r="B9075" t="str">
        <v/>
      </c>
      <c r="C9075" t="str">
        <f t="shared" si="144"/>
        <v/>
      </c>
    </row>
    <row r="9076" spans="2:3">
      <c r="B9076" t="str">
        <v/>
      </c>
      <c r="C9076" t="str">
        <f t="shared" si="144"/>
        <v/>
      </c>
    </row>
    <row r="9077" spans="2:3">
      <c r="B9077" t="str">
        <v/>
      </c>
      <c r="C9077" t="str">
        <f t="shared" si="144"/>
        <v/>
      </c>
    </row>
    <row r="9078" spans="2:3">
      <c r="B9078" t="str">
        <v/>
      </c>
      <c r="C9078" t="str">
        <f t="shared" si="144"/>
        <v/>
      </c>
    </row>
    <row r="9079" spans="2:3">
      <c r="B9079" t="str">
        <v/>
      </c>
      <c r="C9079" t="str">
        <f t="shared" si="144"/>
        <v/>
      </c>
    </row>
    <row r="9080" spans="2:3">
      <c r="B9080" t="str">
        <v/>
      </c>
      <c r="C9080" t="str">
        <f t="shared" si="144"/>
        <v/>
      </c>
    </row>
    <row r="9081" spans="2:3">
      <c r="B9081" t="str">
        <v/>
      </c>
      <c r="C9081" t="str">
        <f t="shared" si="144"/>
        <v/>
      </c>
    </row>
    <row r="9082" spans="2:3">
      <c r="B9082" t="str">
        <v/>
      </c>
      <c r="C9082" t="str">
        <f t="shared" si="144"/>
        <v/>
      </c>
    </row>
    <row r="9083" spans="2:3">
      <c r="B9083" t="str">
        <v/>
      </c>
      <c r="C9083" t="str">
        <f t="shared" si="144"/>
        <v/>
      </c>
    </row>
    <row r="9084" spans="2:3">
      <c r="B9084" t="str">
        <v/>
      </c>
      <c r="C9084" t="str">
        <f t="shared" si="144"/>
        <v/>
      </c>
    </row>
    <row r="9085" spans="2:3">
      <c r="B9085" t="str">
        <v/>
      </c>
      <c r="C9085" t="str">
        <f t="shared" si="144"/>
        <v/>
      </c>
    </row>
    <row r="9086" spans="2:3">
      <c r="B9086" t="str">
        <v/>
      </c>
      <c r="C9086" t="str">
        <f t="shared" si="144"/>
        <v/>
      </c>
    </row>
    <row r="9087" spans="2:3">
      <c r="B9087" t="str">
        <v/>
      </c>
      <c r="C9087" t="str">
        <f t="shared" si="144"/>
        <v/>
      </c>
    </row>
    <row r="9088" spans="2:3">
      <c r="B9088" t="str">
        <v/>
      </c>
      <c r="C9088" t="str">
        <f t="shared" si="144"/>
        <v/>
      </c>
    </row>
    <row r="9089" spans="2:3">
      <c r="B9089" t="str">
        <v/>
      </c>
      <c r="C9089" t="str">
        <f t="shared" si="144"/>
        <v/>
      </c>
    </row>
    <row r="9090" spans="2:3">
      <c r="B9090" t="str">
        <v/>
      </c>
      <c r="C9090" t="str">
        <f t="shared" si="144"/>
        <v/>
      </c>
    </row>
    <row r="9091" spans="2:3">
      <c r="B9091" t="str">
        <v/>
      </c>
      <c r="C9091" t="str">
        <f t="shared" si="144"/>
        <v/>
      </c>
    </row>
    <row r="9092" spans="2:3">
      <c r="B9092" t="str">
        <v/>
      </c>
      <c r="C9092" t="str">
        <f t="shared" si="144"/>
        <v/>
      </c>
    </row>
    <row r="9093" spans="2:3">
      <c r="B9093" t="str">
        <v/>
      </c>
      <c r="C9093" t="str">
        <f t="shared" ref="C9093:C9156" si="145">IFERROR(B9093,"")</f>
        <v/>
      </c>
    </row>
    <row r="9094" spans="2:3">
      <c r="B9094" t="str">
        <v/>
      </c>
      <c r="C9094" t="str">
        <f t="shared" si="145"/>
        <v/>
      </c>
    </row>
    <row r="9095" spans="2:3">
      <c r="B9095" t="str">
        <v/>
      </c>
      <c r="C9095" t="str">
        <f t="shared" si="145"/>
        <v/>
      </c>
    </row>
    <row r="9096" spans="2:3">
      <c r="B9096" t="str">
        <v/>
      </c>
      <c r="C9096" t="str">
        <f t="shared" si="145"/>
        <v/>
      </c>
    </row>
    <row r="9097" spans="2:3">
      <c r="B9097" t="str">
        <v/>
      </c>
      <c r="C9097" t="str">
        <f t="shared" si="145"/>
        <v/>
      </c>
    </row>
    <row r="9098" spans="2:3">
      <c r="B9098" t="str">
        <v/>
      </c>
      <c r="C9098" t="str">
        <f t="shared" si="145"/>
        <v/>
      </c>
    </row>
    <row r="9099" spans="2:3">
      <c r="B9099" t="str">
        <v/>
      </c>
      <c r="C9099" t="str">
        <f t="shared" si="145"/>
        <v/>
      </c>
    </row>
    <row r="9100" spans="2:3">
      <c r="B9100" t="str">
        <v/>
      </c>
      <c r="C9100" t="str">
        <f t="shared" si="145"/>
        <v/>
      </c>
    </row>
    <row r="9101" spans="2:3">
      <c r="B9101" t="str">
        <v/>
      </c>
      <c r="C9101" t="str">
        <f t="shared" si="145"/>
        <v/>
      </c>
    </row>
    <row r="9102" spans="2:3">
      <c r="B9102" t="str">
        <v/>
      </c>
      <c r="C9102" t="str">
        <f t="shared" si="145"/>
        <v/>
      </c>
    </row>
    <row r="9103" spans="2:3">
      <c r="B9103" t="str">
        <v/>
      </c>
      <c r="C9103" t="str">
        <f t="shared" si="145"/>
        <v/>
      </c>
    </row>
    <row r="9104" spans="2:3">
      <c r="B9104" t="str">
        <v/>
      </c>
      <c r="C9104" t="str">
        <f t="shared" si="145"/>
        <v/>
      </c>
    </row>
    <row r="9105" spans="2:3">
      <c r="B9105" t="str">
        <v/>
      </c>
      <c r="C9105" t="str">
        <f t="shared" si="145"/>
        <v/>
      </c>
    </row>
    <row r="9106" spans="2:3">
      <c r="B9106" t="str">
        <v/>
      </c>
      <c r="C9106" t="str">
        <f t="shared" si="145"/>
        <v/>
      </c>
    </row>
    <row r="9107" spans="2:3">
      <c r="B9107" t="str">
        <v/>
      </c>
      <c r="C9107" t="str">
        <f t="shared" si="145"/>
        <v/>
      </c>
    </row>
    <row r="9108" spans="2:3">
      <c r="B9108" t="str">
        <v/>
      </c>
      <c r="C9108" t="str">
        <f t="shared" si="145"/>
        <v/>
      </c>
    </row>
    <row r="9109" spans="2:3">
      <c r="B9109" t="str">
        <v/>
      </c>
      <c r="C9109" t="str">
        <f t="shared" si="145"/>
        <v/>
      </c>
    </row>
    <row r="9110" spans="2:3">
      <c r="B9110" t="str">
        <v/>
      </c>
      <c r="C9110" t="str">
        <f t="shared" si="145"/>
        <v/>
      </c>
    </row>
    <row r="9111" spans="2:3">
      <c r="B9111" t="str">
        <v/>
      </c>
      <c r="C9111" t="str">
        <f t="shared" si="145"/>
        <v/>
      </c>
    </row>
    <row r="9112" spans="2:3">
      <c r="B9112" t="str">
        <v/>
      </c>
      <c r="C9112" t="str">
        <f t="shared" si="145"/>
        <v/>
      </c>
    </row>
    <row r="9113" spans="2:3">
      <c r="B9113" t="str">
        <v/>
      </c>
      <c r="C9113" t="str">
        <f t="shared" si="145"/>
        <v/>
      </c>
    </row>
    <row r="9114" spans="2:3">
      <c r="B9114" t="str">
        <v/>
      </c>
      <c r="C9114" t="str">
        <f t="shared" si="145"/>
        <v/>
      </c>
    </row>
    <row r="9115" spans="2:3">
      <c r="B9115" t="str">
        <v/>
      </c>
      <c r="C9115" t="str">
        <f t="shared" si="145"/>
        <v/>
      </c>
    </row>
    <row r="9116" spans="2:3">
      <c r="B9116" t="str">
        <v/>
      </c>
      <c r="C9116" t="str">
        <f t="shared" si="145"/>
        <v/>
      </c>
    </row>
    <row r="9117" spans="2:3">
      <c r="B9117" t="str">
        <v/>
      </c>
      <c r="C9117" t="str">
        <f t="shared" si="145"/>
        <v/>
      </c>
    </row>
    <row r="9118" spans="2:3">
      <c r="B9118" t="str">
        <v/>
      </c>
      <c r="C9118" t="str">
        <f t="shared" si="145"/>
        <v/>
      </c>
    </row>
    <row r="9119" spans="2:3">
      <c r="B9119" t="str">
        <v/>
      </c>
      <c r="C9119" t="str">
        <f t="shared" si="145"/>
        <v/>
      </c>
    </row>
    <row r="9120" spans="2:3">
      <c r="B9120" t="str">
        <v/>
      </c>
      <c r="C9120" t="str">
        <f t="shared" si="145"/>
        <v/>
      </c>
    </row>
    <row r="9121" spans="2:3">
      <c r="B9121" t="str">
        <v/>
      </c>
      <c r="C9121" t="str">
        <f t="shared" si="145"/>
        <v/>
      </c>
    </row>
    <row r="9122" spans="2:3">
      <c r="B9122" t="str">
        <v/>
      </c>
      <c r="C9122" t="str">
        <f t="shared" si="145"/>
        <v/>
      </c>
    </row>
    <row r="9123" spans="2:3">
      <c r="B9123" t="str">
        <v/>
      </c>
      <c r="C9123" t="str">
        <f t="shared" si="145"/>
        <v/>
      </c>
    </row>
    <row r="9124" spans="2:3">
      <c r="B9124" t="str">
        <v/>
      </c>
      <c r="C9124" t="str">
        <f t="shared" si="145"/>
        <v/>
      </c>
    </row>
    <row r="9125" spans="2:3">
      <c r="B9125" t="str">
        <v/>
      </c>
      <c r="C9125" t="str">
        <f t="shared" si="145"/>
        <v/>
      </c>
    </row>
    <row r="9126" spans="2:3">
      <c r="B9126" t="str">
        <v/>
      </c>
      <c r="C9126" t="str">
        <f t="shared" si="145"/>
        <v/>
      </c>
    </row>
    <row r="9127" spans="2:3">
      <c r="B9127" t="str">
        <v/>
      </c>
      <c r="C9127" t="str">
        <f t="shared" si="145"/>
        <v/>
      </c>
    </row>
    <row r="9128" spans="2:3">
      <c r="B9128" t="str">
        <v/>
      </c>
      <c r="C9128" t="str">
        <f t="shared" si="145"/>
        <v/>
      </c>
    </row>
    <row r="9129" spans="2:3">
      <c r="B9129" t="str">
        <v/>
      </c>
      <c r="C9129" t="str">
        <f t="shared" si="145"/>
        <v/>
      </c>
    </row>
    <row r="9130" spans="2:3">
      <c r="B9130" t="str">
        <v/>
      </c>
      <c r="C9130" t="str">
        <f t="shared" si="145"/>
        <v/>
      </c>
    </row>
    <row r="9131" spans="2:3">
      <c r="B9131" t="str">
        <v/>
      </c>
      <c r="C9131" t="str">
        <f t="shared" si="145"/>
        <v/>
      </c>
    </row>
    <row r="9132" spans="2:3">
      <c r="B9132" t="str">
        <v/>
      </c>
      <c r="C9132" t="str">
        <f t="shared" si="145"/>
        <v/>
      </c>
    </row>
    <row r="9133" spans="2:3">
      <c r="B9133" t="str">
        <v/>
      </c>
      <c r="C9133" t="str">
        <f t="shared" si="145"/>
        <v/>
      </c>
    </row>
    <row r="9134" spans="2:3">
      <c r="B9134" t="str">
        <v/>
      </c>
      <c r="C9134" t="str">
        <f t="shared" si="145"/>
        <v/>
      </c>
    </row>
    <row r="9135" spans="2:3">
      <c r="B9135" t="str">
        <v/>
      </c>
      <c r="C9135" t="str">
        <f t="shared" si="145"/>
        <v/>
      </c>
    </row>
    <row r="9136" spans="2:3">
      <c r="B9136" t="str">
        <v/>
      </c>
      <c r="C9136" t="str">
        <f t="shared" si="145"/>
        <v/>
      </c>
    </row>
    <row r="9137" spans="2:3">
      <c r="B9137" t="str">
        <v/>
      </c>
      <c r="C9137" t="str">
        <f t="shared" si="145"/>
        <v/>
      </c>
    </row>
    <row r="9138" spans="2:3">
      <c r="B9138" t="str">
        <v/>
      </c>
      <c r="C9138" t="str">
        <f t="shared" si="145"/>
        <v/>
      </c>
    </row>
    <row r="9139" spans="2:3">
      <c r="B9139" t="str">
        <v/>
      </c>
      <c r="C9139" t="str">
        <f t="shared" si="145"/>
        <v/>
      </c>
    </row>
    <row r="9140" spans="2:3">
      <c r="B9140" t="str">
        <v/>
      </c>
      <c r="C9140" t="str">
        <f t="shared" si="145"/>
        <v/>
      </c>
    </row>
    <row r="9141" spans="2:3">
      <c r="B9141" t="str">
        <v/>
      </c>
      <c r="C9141" t="str">
        <f t="shared" si="145"/>
        <v/>
      </c>
    </row>
    <row r="9142" spans="2:3">
      <c r="B9142" t="str">
        <v/>
      </c>
      <c r="C9142" t="str">
        <f t="shared" si="145"/>
        <v/>
      </c>
    </row>
    <row r="9143" spans="2:3">
      <c r="B9143" t="str">
        <v/>
      </c>
      <c r="C9143" t="str">
        <f t="shared" si="145"/>
        <v/>
      </c>
    </row>
    <row r="9144" spans="2:3">
      <c r="B9144" t="str">
        <v/>
      </c>
      <c r="C9144" t="str">
        <f t="shared" si="145"/>
        <v/>
      </c>
    </row>
    <row r="9145" spans="2:3">
      <c r="B9145" t="str">
        <v/>
      </c>
      <c r="C9145" t="str">
        <f t="shared" si="145"/>
        <v/>
      </c>
    </row>
    <row r="9146" spans="2:3">
      <c r="B9146" t="str">
        <v/>
      </c>
      <c r="C9146" t="str">
        <f t="shared" si="145"/>
        <v/>
      </c>
    </row>
    <row r="9147" spans="2:3">
      <c r="B9147" t="str">
        <v/>
      </c>
      <c r="C9147" t="str">
        <f t="shared" si="145"/>
        <v/>
      </c>
    </row>
    <row r="9148" spans="2:3">
      <c r="B9148" t="str">
        <v/>
      </c>
      <c r="C9148" t="str">
        <f t="shared" si="145"/>
        <v/>
      </c>
    </row>
    <row r="9149" spans="2:3">
      <c r="B9149" t="str">
        <v/>
      </c>
      <c r="C9149" t="str">
        <f t="shared" si="145"/>
        <v/>
      </c>
    </row>
    <row r="9150" spans="2:3">
      <c r="B9150" t="str">
        <v/>
      </c>
      <c r="C9150" t="str">
        <f t="shared" si="145"/>
        <v/>
      </c>
    </row>
    <row r="9151" spans="2:3">
      <c r="B9151" t="str">
        <v/>
      </c>
      <c r="C9151" t="str">
        <f t="shared" si="145"/>
        <v/>
      </c>
    </row>
    <row r="9152" spans="2:3">
      <c r="B9152" t="str">
        <v/>
      </c>
      <c r="C9152" t="str">
        <f t="shared" si="145"/>
        <v/>
      </c>
    </row>
    <row r="9153" spans="2:3">
      <c r="B9153" t="str">
        <v/>
      </c>
      <c r="C9153" t="str">
        <f t="shared" si="145"/>
        <v/>
      </c>
    </row>
    <row r="9154" spans="2:3">
      <c r="B9154" t="str">
        <v/>
      </c>
      <c r="C9154" t="str">
        <f t="shared" si="145"/>
        <v/>
      </c>
    </row>
    <row r="9155" spans="2:3">
      <c r="B9155" t="str">
        <v/>
      </c>
      <c r="C9155" t="str">
        <f t="shared" si="145"/>
        <v/>
      </c>
    </row>
    <row r="9156" spans="2:3">
      <c r="B9156" t="str">
        <v/>
      </c>
      <c r="C9156" t="str">
        <f t="shared" si="145"/>
        <v/>
      </c>
    </row>
    <row r="9157" spans="2:3">
      <c r="B9157" t="str">
        <v/>
      </c>
      <c r="C9157" t="str">
        <f t="shared" ref="C9157:C9220" si="146">IFERROR(B9157,"")</f>
        <v/>
      </c>
    </row>
    <row r="9158" spans="2:3">
      <c r="B9158" t="str">
        <v/>
      </c>
      <c r="C9158" t="str">
        <f t="shared" si="146"/>
        <v/>
      </c>
    </row>
    <row r="9159" spans="2:3">
      <c r="B9159" t="str">
        <v/>
      </c>
      <c r="C9159" t="str">
        <f t="shared" si="146"/>
        <v/>
      </c>
    </row>
    <row r="9160" spans="2:3">
      <c r="B9160" t="str">
        <v/>
      </c>
      <c r="C9160" t="str">
        <f t="shared" si="146"/>
        <v/>
      </c>
    </row>
    <row r="9161" spans="2:3">
      <c r="B9161" t="str">
        <v/>
      </c>
      <c r="C9161" t="str">
        <f t="shared" si="146"/>
        <v/>
      </c>
    </row>
    <row r="9162" spans="2:3">
      <c r="B9162" t="str">
        <v/>
      </c>
      <c r="C9162" t="str">
        <f t="shared" si="146"/>
        <v/>
      </c>
    </row>
    <row r="9163" spans="2:3">
      <c r="B9163" t="str">
        <v/>
      </c>
      <c r="C9163" t="str">
        <f t="shared" si="146"/>
        <v/>
      </c>
    </row>
    <row r="9164" spans="2:3">
      <c r="B9164" t="str">
        <v/>
      </c>
      <c r="C9164" t="str">
        <f t="shared" si="146"/>
        <v/>
      </c>
    </row>
    <row r="9165" spans="2:3">
      <c r="B9165" t="str">
        <v/>
      </c>
      <c r="C9165" t="str">
        <f t="shared" si="146"/>
        <v/>
      </c>
    </row>
    <row r="9166" spans="2:3">
      <c r="B9166" t="str">
        <v/>
      </c>
      <c r="C9166" t="str">
        <f t="shared" si="146"/>
        <v/>
      </c>
    </row>
    <row r="9167" spans="2:3">
      <c r="B9167" t="str">
        <v/>
      </c>
      <c r="C9167" t="str">
        <f t="shared" si="146"/>
        <v/>
      </c>
    </row>
    <row r="9168" spans="2:3">
      <c r="B9168" t="str">
        <v/>
      </c>
      <c r="C9168" t="str">
        <f t="shared" si="146"/>
        <v/>
      </c>
    </row>
    <row r="9169" spans="2:3">
      <c r="B9169" t="str">
        <v/>
      </c>
      <c r="C9169" t="str">
        <f t="shared" si="146"/>
        <v/>
      </c>
    </row>
    <row r="9170" spans="2:3">
      <c r="B9170" t="str">
        <v/>
      </c>
      <c r="C9170" t="str">
        <f t="shared" si="146"/>
        <v/>
      </c>
    </row>
    <row r="9171" spans="2:3">
      <c r="B9171" t="str">
        <v/>
      </c>
      <c r="C9171" t="str">
        <f t="shared" si="146"/>
        <v/>
      </c>
    </row>
    <row r="9172" spans="2:3">
      <c r="B9172" t="str">
        <v/>
      </c>
      <c r="C9172" t="str">
        <f t="shared" si="146"/>
        <v/>
      </c>
    </row>
    <row r="9173" spans="2:3">
      <c r="B9173" t="str">
        <v/>
      </c>
      <c r="C9173" t="str">
        <f t="shared" si="146"/>
        <v/>
      </c>
    </row>
    <row r="9174" spans="2:3">
      <c r="B9174" t="str">
        <v/>
      </c>
      <c r="C9174" t="str">
        <f t="shared" si="146"/>
        <v/>
      </c>
    </row>
    <row r="9175" spans="2:3">
      <c r="B9175" t="str">
        <v/>
      </c>
      <c r="C9175" t="str">
        <f t="shared" si="146"/>
        <v/>
      </c>
    </row>
    <row r="9176" spans="2:3">
      <c r="B9176" t="str">
        <v/>
      </c>
      <c r="C9176" t="str">
        <f t="shared" si="146"/>
        <v/>
      </c>
    </row>
    <row r="9177" spans="2:3">
      <c r="B9177" t="str">
        <v/>
      </c>
      <c r="C9177" t="str">
        <f t="shared" si="146"/>
        <v/>
      </c>
    </row>
    <row r="9178" spans="2:3">
      <c r="B9178" t="str">
        <v/>
      </c>
      <c r="C9178" t="str">
        <f t="shared" si="146"/>
        <v/>
      </c>
    </row>
    <row r="9179" spans="2:3">
      <c r="B9179" t="str">
        <v/>
      </c>
      <c r="C9179" t="str">
        <f t="shared" si="146"/>
        <v/>
      </c>
    </row>
    <row r="9180" spans="2:3">
      <c r="B9180" t="str">
        <v/>
      </c>
      <c r="C9180" t="str">
        <f t="shared" si="146"/>
        <v/>
      </c>
    </row>
    <row r="9181" spans="2:3">
      <c r="B9181" t="str">
        <v/>
      </c>
      <c r="C9181" t="str">
        <f t="shared" si="146"/>
        <v/>
      </c>
    </row>
    <row r="9182" spans="2:3">
      <c r="B9182" t="str">
        <v/>
      </c>
      <c r="C9182" t="str">
        <f t="shared" si="146"/>
        <v/>
      </c>
    </row>
    <row r="9183" spans="2:3">
      <c r="B9183" t="str">
        <v/>
      </c>
      <c r="C9183" t="str">
        <f t="shared" si="146"/>
        <v/>
      </c>
    </row>
    <row r="9184" spans="2:3">
      <c r="B9184" t="str">
        <v/>
      </c>
      <c r="C9184" t="str">
        <f t="shared" si="146"/>
        <v/>
      </c>
    </row>
    <row r="9185" spans="2:3">
      <c r="B9185" t="str">
        <v/>
      </c>
      <c r="C9185" t="str">
        <f t="shared" si="146"/>
        <v/>
      </c>
    </row>
    <row r="9186" spans="2:3">
      <c r="B9186" t="str">
        <v/>
      </c>
      <c r="C9186" t="str">
        <f t="shared" si="146"/>
        <v/>
      </c>
    </row>
    <row r="9187" spans="2:3">
      <c r="B9187" t="str">
        <v/>
      </c>
      <c r="C9187" t="str">
        <f t="shared" si="146"/>
        <v/>
      </c>
    </row>
    <row r="9188" spans="2:3">
      <c r="B9188" t="str">
        <v/>
      </c>
      <c r="C9188" t="str">
        <f t="shared" si="146"/>
        <v/>
      </c>
    </row>
    <row r="9189" spans="2:3">
      <c r="B9189" t="str">
        <v/>
      </c>
      <c r="C9189" t="str">
        <f t="shared" si="146"/>
        <v/>
      </c>
    </row>
    <row r="9190" spans="2:3">
      <c r="B9190" t="str">
        <v/>
      </c>
      <c r="C9190" t="str">
        <f t="shared" si="146"/>
        <v/>
      </c>
    </row>
    <row r="9191" spans="2:3">
      <c r="B9191" t="str">
        <v/>
      </c>
      <c r="C9191" t="str">
        <f t="shared" si="146"/>
        <v/>
      </c>
    </row>
    <row r="9192" spans="2:3">
      <c r="B9192" t="str">
        <v/>
      </c>
      <c r="C9192" t="str">
        <f t="shared" si="146"/>
        <v/>
      </c>
    </row>
    <row r="9193" spans="2:3">
      <c r="B9193" t="str">
        <v/>
      </c>
      <c r="C9193" t="str">
        <f t="shared" si="146"/>
        <v/>
      </c>
    </row>
    <row r="9194" spans="2:3">
      <c r="B9194" t="str">
        <v/>
      </c>
      <c r="C9194" t="str">
        <f t="shared" si="146"/>
        <v/>
      </c>
    </row>
    <row r="9195" spans="2:3">
      <c r="B9195" t="str">
        <v/>
      </c>
      <c r="C9195" t="str">
        <f t="shared" si="146"/>
        <v/>
      </c>
    </row>
    <row r="9196" spans="2:3">
      <c r="B9196" t="str">
        <v/>
      </c>
      <c r="C9196" t="str">
        <f t="shared" si="146"/>
        <v/>
      </c>
    </row>
    <row r="9197" spans="2:3">
      <c r="B9197" t="str">
        <v/>
      </c>
      <c r="C9197" t="str">
        <f t="shared" si="146"/>
        <v/>
      </c>
    </row>
    <row r="9198" spans="2:3">
      <c r="B9198" t="str">
        <v/>
      </c>
      <c r="C9198" t="str">
        <f t="shared" si="146"/>
        <v/>
      </c>
    </row>
    <row r="9199" spans="2:3">
      <c r="B9199" t="str">
        <v/>
      </c>
      <c r="C9199" t="str">
        <f t="shared" si="146"/>
        <v/>
      </c>
    </row>
    <row r="9200" spans="2:3">
      <c r="B9200" t="str">
        <v/>
      </c>
      <c r="C9200" t="str">
        <f t="shared" si="146"/>
        <v/>
      </c>
    </row>
    <row r="9201" spans="2:3">
      <c r="B9201" t="str">
        <v/>
      </c>
      <c r="C9201" t="str">
        <f t="shared" si="146"/>
        <v/>
      </c>
    </row>
    <row r="9202" spans="2:3">
      <c r="B9202" t="str">
        <v/>
      </c>
      <c r="C9202" t="str">
        <f t="shared" si="146"/>
        <v/>
      </c>
    </row>
    <row r="9203" spans="2:3">
      <c r="B9203" t="str">
        <v/>
      </c>
      <c r="C9203" t="str">
        <f t="shared" si="146"/>
        <v/>
      </c>
    </row>
    <row r="9204" spans="2:3">
      <c r="B9204" t="str">
        <v/>
      </c>
      <c r="C9204" t="str">
        <f t="shared" si="146"/>
        <v/>
      </c>
    </row>
    <row r="9205" spans="2:3">
      <c r="B9205" t="str">
        <v/>
      </c>
      <c r="C9205" t="str">
        <f t="shared" si="146"/>
        <v/>
      </c>
    </row>
    <row r="9206" spans="2:3">
      <c r="B9206" t="str">
        <v/>
      </c>
      <c r="C9206" t="str">
        <f t="shared" si="146"/>
        <v/>
      </c>
    </row>
    <row r="9207" spans="2:3">
      <c r="B9207" t="str">
        <v/>
      </c>
      <c r="C9207" t="str">
        <f t="shared" si="146"/>
        <v/>
      </c>
    </row>
    <row r="9208" spans="2:3">
      <c r="B9208" t="str">
        <v/>
      </c>
      <c r="C9208" t="str">
        <f t="shared" si="146"/>
        <v/>
      </c>
    </row>
    <row r="9209" spans="2:3">
      <c r="B9209" t="str">
        <v/>
      </c>
      <c r="C9209" t="str">
        <f t="shared" si="146"/>
        <v/>
      </c>
    </row>
    <row r="9210" spans="2:3">
      <c r="B9210" t="str">
        <v/>
      </c>
      <c r="C9210" t="str">
        <f t="shared" si="146"/>
        <v/>
      </c>
    </row>
    <row r="9211" spans="2:3">
      <c r="B9211" t="str">
        <v/>
      </c>
      <c r="C9211" t="str">
        <f t="shared" si="146"/>
        <v/>
      </c>
    </row>
    <row r="9212" spans="2:3">
      <c r="B9212" t="str">
        <v/>
      </c>
      <c r="C9212" t="str">
        <f t="shared" si="146"/>
        <v/>
      </c>
    </row>
    <row r="9213" spans="2:3">
      <c r="B9213" t="str">
        <v/>
      </c>
      <c r="C9213" t="str">
        <f t="shared" si="146"/>
        <v/>
      </c>
    </row>
    <row r="9214" spans="2:3">
      <c r="B9214" t="str">
        <v/>
      </c>
      <c r="C9214" t="str">
        <f t="shared" si="146"/>
        <v/>
      </c>
    </row>
    <row r="9215" spans="2:3">
      <c r="B9215" t="str">
        <v/>
      </c>
      <c r="C9215" t="str">
        <f t="shared" si="146"/>
        <v/>
      </c>
    </row>
    <row r="9216" spans="2:3">
      <c r="B9216" t="str">
        <v/>
      </c>
      <c r="C9216" t="str">
        <f t="shared" si="146"/>
        <v/>
      </c>
    </row>
    <row r="9217" spans="2:3">
      <c r="B9217" t="str">
        <v/>
      </c>
      <c r="C9217" t="str">
        <f t="shared" si="146"/>
        <v/>
      </c>
    </row>
    <row r="9218" spans="2:3">
      <c r="B9218" t="str">
        <v/>
      </c>
      <c r="C9218" t="str">
        <f t="shared" si="146"/>
        <v/>
      </c>
    </row>
    <row r="9219" spans="2:3">
      <c r="B9219" t="str">
        <v/>
      </c>
      <c r="C9219" t="str">
        <f t="shared" si="146"/>
        <v/>
      </c>
    </row>
    <row r="9220" spans="2:3">
      <c r="B9220" t="str">
        <v/>
      </c>
      <c r="C9220" t="str">
        <f t="shared" si="146"/>
        <v/>
      </c>
    </row>
    <row r="9221" spans="2:3">
      <c r="B9221" t="str">
        <v/>
      </c>
      <c r="C9221" t="str">
        <f t="shared" ref="C9221:C9284" si="147">IFERROR(B9221,"")</f>
        <v/>
      </c>
    </row>
    <row r="9222" spans="2:3">
      <c r="B9222" t="str">
        <v/>
      </c>
      <c r="C9222" t="str">
        <f t="shared" si="147"/>
        <v/>
      </c>
    </row>
    <row r="9223" spans="2:3">
      <c r="B9223" t="str">
        <v/>
      </c>
      <c r="C9223" t="str">
        <f t="shared" si="147"/>
        <v/>
      </c>
    </row>
    <row r="9224" spans="2:3">
      <c r="B9224" t="str">
        <v/>
      </c>
      <c r="C9224" t="str">
        <f t="shared" si="147"/>
        <v/>
      </c>
    </row>
    <row r="9225" spans="2:3">
      <c r="B9225" t="str">
        <v/>
      </c>
      <c r="C9225" t="str">
        <f t="shared" si="147"/>
        <v/>
      </c>
    </row>
    <row r="9226" spans="2:3">
      <c r="B9226" t="str">
        <v/>
      </c>
      <c r="C9226" t="str">
        <f t="shared" si="147"/>
        <v/>
      </c>
    </row>
    <row r="9227" spans="2:3">
      <c r="B9227" t="str">
        <v/>
      </c>
      <c r="C9227" t="str">
        <f t="shared" si="147"/>
        <v/>
      </c>
    </row>
    <row r="9228" spans="2:3">
      <c r="B9228" t="str">
        <v/>
      </c>
      <c r="C9228" t="str">
        <f t="shared" si="147"/>
        <v/>
      </c>
    </row>
    <row r="9229" spans="2:3">
      <c r="B9229" t="str">
        <v/>
      </c>
      <c r="C9229" t="str">
        <f t="shared" si="147"/>
        <v/>
      </c>
    </row>
    <row r="9230" spans="2:3">
      <c r="B9230" t="str">
        <v/>
      </c>
      <c r="C9230" t="str">
        <f t="shared" si="147"/>
        <v/>
      </c>
    </row>
    <row r="9231" spans="2:3">
      <c r="B9231" t="str">
        <v/>
      </c>
      <c r="C9231" t="str">
        <f t="shared" si="147"/>
        <v/>
      </c>
    </row>
    <row r="9232" spans="2:3">
      <c r="B9232" t="str">
        <v/>
      </c>
      <c r="C9232" t="str">
        <f t="shared" si="147"/>
        <v/>
      </c>
    </row>
    <row r="9233" spans="2:3">
      <c r="B9233" t="str">
        <v/>
      </c>
      <c r="C9233" t="str">
        <f t="shared" si="147"/>
        <v/>
      </c>
    </row>
    <row r="9234" spans="2:3">
      <c r="B9234" t="str">
        <v/>
      </c>
      <c r="C9234" t="str">
        <f t="shared" si="147"/>
        <v/>
      </c>
    </row>
    <row r="9235" spans="2:3">
      <c r="B9235" t="str">
        <v/>
      </c>
      <c r="C9235" t="str">
        <f t="shared" si="147"/>
        <v/>
      </c>
    </row>
    <row r="9236" spans="2:3">
      <c r="B9236" t="str">
        <v/>
      </c>
      <c r="C9236" t="str">
        <f t="shared" si="147"/>
        <v/>
      </c>
    </row>
    <row r="9237" spans="2:3">
      <c r="B9237" t="str">
        <v/>
      </c>
      <c r="C9237" t="str">
        <f t="shared" si="147"/>
        <v/>
      </c>
    </row>
    <row r="9238" spans="2:3">
      <c r="B9238" t="str">
        <v/>
      </c>
      <c r="C9238" t="str">
        <f t="shared" si="147"/>
        <v/>
      </c>
    </row>
    <row r="9239" spans="2:3">
      <c r="B9239" t="str">
        <v/>
      </c>
      <c r="C9239" t="str">
        <f t="shared" si="147"/>
        <v/>
      </c>
    </row>
    <row r="9240" spans="2:3">
      <c r="B9240" t="str">
        <v/>
      </c>
      <c r="C9240" t="str">
        <f t="shared" si="147"/>
        <v/>
      </c>
    </row>
    <row r="9241" spans="2:3">
      <c r="B9241" t="str">
        <v/>
      </c>
      <c r="C9241" t="str">
        <f t="shared" si="147"/>
        <v/>
      </c>
    </row>
    <row r="9242" spans="2:3">
      <c r="B9242" t="str">
        <v/>
      </c>
      <c r="C9242" t="str">
        <f t="shared" si="147"/>
        <v/>
      </c>
    </row>
    <row r="9243" spans="2:3">
      <c r="B9243" t="str">
        <v/>
      </c>
      <c r="C9243" t="str">
        <f t="shared" si="147"/>
        <v/>
      </c>
    </row>
    <row r="9244" spans="2:3">
      <c r="B9244" t="str">
        <v/>
      </c>
      <c r="C9244" t="str">
        <f t="shared" si="147"/>
        <v/>
      </c>
    </row>
    <row r="9245" spans="2:3">
      <c r="B9245" t="str">
        <v/>
      </c>
      <c r="C9245" t="str">
        <f t="shared" si="147"/>
        <v/>
      </c>
    </row>
    <row r="9246" spans="2:3">
      <c r="B9246" t="str">
        <v/>
      </c>
      <c r="C9246" t="str">
        <f t="shared" si="147"/>
        <v/>
      </c>
    </row>
    <row r="9247" spans="2:3">
      <c r="B9247" t="str">
        <v/>
      </c>
      <c r="C9247" t="str">
        <f t="shared" si="147"/>
        <v/>
      </c>
    </row>
    <row r="9248" spans="2:3">
      <c r="B9248" t="str">
        <v/>
      </c>
      <c r="C9248" t="str">
        <f t="shared" si="147"/>
        <v/>
      </c>
    </row>
    <row r="9249" spans="2:3">
      <c r="B9249" t="str">
        <v/>
      </c>
      <c r="C9249" t="str">
        <f t="shared" si="147"/>
        <v/>
      </c>
    </row>
    <row r="9250" spans="2:3">
      <c r="B9250" t="str">
        <v/>
      </c>
      <c r="C9250" t="str">
        <f t="shared" si="147"/>
        <v/>
      </c>
    </row>
    <row r="9251" spans="2:3">
      <c r="B9251" t="str">
        <v/>
      </c>
      <c r="C9251" t="str">
        <f t="shared" si="147"/>
        <v/>
      </c>
    </row>
    <row r="9252" spans="2:3">
      <c r="B9252" t="str">
        <v/>
      </c>
      <c r="C9252" t="str">
        <f t="shared" si="147"/>
        <v/>
      </c>
    </row>
    <row r="9253" spans="2:3">
      <c r="B9253" t="str">
        <v/>
      </c>
      <c r="C9253" t="str">
        <f t="shared" si="147"/>
        <v/>
      </c>
    </row>
    <row r="9254" spans="2:3">
      <c r="B9254" t="str">
        <v/>
      </c>
      <c r="C9254" t="str">
        <f t="shared" si="147"/>
        <v/>
      </c>
    </row>
    <row r="9255" spans="2:3">
      <c r="B9255" t="str">
        <v/>
      </c>
      <c r="C9255" t="str">
        <f t="shared" si="147"/>
        <v/>
      </c>
    </row>
    <row r="9256" spans="2:3">
      <c r="B9256" t="str">
        <v/>
      </c>
      <c r="C9256" t="str">
        <f t="shared" si="147"/>
        <v/>
      </c>
    </row>
    <row r="9257" spans="2:3">
      <c r="B9257" t="str">
        <v/>
      </c>
      <c r="C9257" t="str">
        <f t="shared" si="147"/>
        <v/>
      </c>
    </row>
    <row r="9258" spans="2:3">
      <c r="B9258" t="str">
        <v/>
      </c>
      <c r="C9258" t="str">
        <f t="shared" si="147"/>
        <v/>
      </c>
    </row>
    <row r="9259" spans="2:3">
      <c r="B9259" t="str">
        <v/>
      </c>
      <c r="C9259" t="str">
        <f t="shared" si="147"/>
        <v/>
      </c>
    </row>
    <row r="9260" spans="2:3">
      <c r="B9260" t="str">
        <v/>
      </c>
      <c r="C9260" t="str">
        <f t="shared" si="147"/>
        <v/>
      </c>
    </row>
    <row r="9261" spans="2:3">
      <c r="B9261" t="str">
        <v/>
      </c>
      <c r="C9261" t="str">
        <f t="shared" si="147"/>
        <v/>
      </c>
    </row>
    <row r="9262" spans="2:3">
      <c r="B9262" t="str">
        <v/>
      </c>
      <c r="C9262" t="str">
        <f t="shared" si="147"/>
        <v/>
      </c>
    </row>
    <row r="9263" spans="2:3">
      <c r="B9263" t="str">
        <v/>
      </c>
      <c r="C9263" t="str">
        <f t="shared" si="147"/>
        <v/>
      </c>
    </row>
    <row r="9264" spans="2:3">
      <c r="B9264" t="str">
        <v/>
      </c>
      <c r="C9264" t="str">
        <f t="shared" si="147"/>
        <v/>
      </c>
    </row>
    <row r="9265" spans="2:3">
      <c r="B9265" t="str">
        <v/>
      </c>
      <c r="C9265" t="str">
        <f t="shared" si="147"/>
        <v/>
      </c>
    </row>
    <row r="9266" spans="2:3">
      <c r="B9266" t="str">
        <v/>
      </c>
      <c r="C9266" t="str">
        <f t="shared" si="147"/>
        <v/>
      </c>
    </row>
    <row r="9267" spans="2:3">
      <c r="B9267" t="str">
        <v/>
      </c>
      <c r="C9267" t="str">
        <f t="shared" si="147"/>
        <v/>
      </c>
    </row>
    <row r="9268" spans="2:3">
      <c r="B9268" t="str">
        <v/>
      </c>
      <c r="C9268" t="str">
        <f t="shared" si="147"/>
        <v/>
      </c>
    </row>
    <row r="9269" spans="2:3">
      <c r="B9269" t="str">
        <v/>
      </c>
      <c r="C9269" t="str">
        <f t="shared" si="147"/>
        <v/>
      </c>
    </row>
    <row r="9270" spans="2:3">
      <c r="B9270" t="str">
        <v/>
      </c>
      <c r="C9270" t="str">
        <f t="shared" si="147"/>
        <v/>
      </c>
    </row>
    <row r="9271" spans="2:3">
      <c r="B9271" t="str">
        <v/>
      </c>
      <c r="C9271" t="str">
        <f t="shared" si="147"/>
        <v/>
      </c>
    </row>
    <row r="9272" spans="2:3">
      <c r="B9272" t="str">
        <v/>
      </c>
      <c r="C9272" t="str">
        <f t="shared" si="147"/>
        <v/>
      </c>
    </row>
    <row r="9273" spans="2:3">
      <c r="B9273" t="str">
        <v/>
      </c>
      <c r="C9273" t="str">
        <f t="shared" si="147"/>
        <v/>
      </c>
    </row>
    <row r="9274" spans="2:3">
      <c r="B9274" t="str">
        <v/>
      </c>
      <c r="C9274" t="str">
        <f t="shared" si="147"/>
        <v/>
      </c>
    </row>
    <row r="9275" spans="2:3">
      <c r="B9275" t="str">
        <v/>
      </c>
      <c r="C9275" t="str">
        <f t="shared" si="147"/>
        <v/>
      </c>
    </row>
    <row r="9276" spans="2:3">
      <c r="B9276" t="str">
        <v/>
      </c>
      <c r="C9276" t="str">
        <f t="shared" si="147"/>
        <v/>
      </c>
    </row>
    <row r="9277" spans="2:3">
      <c r="B9277" t="str">
        <v/>
      </c>
      <c r="C9277" t="str">
        <f t="shared" si="147"/>
        <v/>
      </c>
    </row>
    <row r="9278" spans="2:3">
      <c r="B9278" t="str">
        <v/>
      </c>
      <c r="C9278" t="str">
        <f t="shared" si="147"/>
        <v/>
      </c>
    </row>
    <row r="9279" spans="2:3">
      <c r="B9279" t="str">
        <v/>
      </c>
      <c r="C9279" t="str">
        <f t="shared" si="147"/>
        <v/>
      </c>
    </row>
    <row r="9280" spans="2:3">
      <c r="B9280" t="str">
        <v/>
      </c>
      <c r="C9280" t="str">
        <f t="shared" si="147"/>
        <v/>
      </c>
    </row>
    <row r="9281" spans="2:3">
      <c r="B9281" t="str">
        <v/>
      </c>
      <c r="C9281" t="str">
        <f t="shared" si="147"/>
        <v/>
      </c>
    </row>
    <row r="9282" spans="2:3">
      <c r="B9282" t="str">
        <v/>
      </c>
      <c r="C9282" t="str">
        <f t="shared" si="147"/>
        <v/>
      </c>
    </row>
    <row r="9283" spans="2:3">
      <c r="B9283" t="str">
        <v/>
      </c>
      <c r="C9283" t="str">
        <f t="shared" si="147"/>
        <v/>
      </c>
    </row>
    <row r="9284" spans="2:3">
      <c r="B9284" t="str">
        <v/>
      </c>
      <c r="C9284" t="str">
        <f t="shared" si="147"/>
        <v/>
      </c>
    </row>
    <row r="9285" spans="2:3">
      <c r="B9285" t="str">
        <v/>
      </c>
      <c r="C9285" t="str">
        <f t="shared" ref="C9285:C9348" si="148">IFERROR(B9285,"")</f>
        <v/>
      </c>
    </row>
    <row r="9286" spans="2:3">
      <c r="B9286" t="str">
        <v/>
      </c>
      <c r="C9286" t="str">
        <f t="shared" si="148"/>
        <v/>
      </c>
    </row>
    <row r="9287" spans="2:3">
      <c r="B9287" t="str">
        <v/>
      </c>
      <c r="C9287" t="str">
        <f t="shared" si="148"/>
        <v/>
      </c>
    </row>
    <row r="9288" spans="2:3">
      <c r="B9288" t="str">
        <v/>
      </c>
      <c r="C9288" t="str">
        <f t="shared" si="148"/>
        <v/>
      </c>
    </row>
    <row r="9289" spans="2:3">
      <c r="B9289" t="str">
        <v/>
      </c>
      <c r="C9289" t="str">
        <f t="shared" si="148"/>
        <v/>
      </c>
    </row>
    <row r="9290" spans="2:3">
      <c r="B9290" t="str">
        <v/>
      </c>
      <c r="C9290" t="str">
        <f t="shared" si="148"/>
        <v/>
      </c>
    </row>
    <row r="9291" spans="2:3">
      <c r="B9291" t="str">
        <v/>
      </c>
      <c r="C9291" t="str">
        <f t="shared" si="148"/>
        <v/>
      </c>
    </row>
    <row r="9292" spans="2:3">
      <c r="B9292" t="str">
        <v/>
      </c>
      <c r="C9292" t="str">
        <f t="shared" si="148"/>
        <v/>
      </c>
    </row>
    <row r="9293" spans="2:3">
      <c r="B9293" t="str">
        <v/>
      </c>
      <c r="C9293" t="str">
        <f t="shared" si="148"/>
        <v/>
      </c>
    </row>
    <row r="9294" spans="2:3">
      <c r="B9294" t="str">
        <v/>
      </c>
      <c r="C9294" t="str">
        <f t="shared" si="148"/>
        <v/>
      </c>
    </row>
    <row r="9295" spans="2:3">
      <c r="B9295" t="str">
        <v/>
      </c>
      <c r="C9295" t="str">
        <f t="shared" si="148"/>
        <v/>
      </c>
    </row>
    <row r="9296" spans="2:3">
      <c r="B9296" t="str">
        <v/>
      </c>
      <c r="C9296" t="str">
        <f t="shared" si="148"/>
        <v/>
      </c>
    </row>
    <row r="9297" spans="2:3">
      <c r="B9297" t="str">
        <v/>
      </c>
      <c r="C9297" t="str">
        <f t="shared" si="148"/>
        <v/>
      </c>
    </row>
    <row r="9298" spans="2:3">
      <c r="B9298" t="str">
        <v/>
      </c>
      <c r="C9298" t="str">
        <f t="shared" si="148"/>
        <v/>
      </c>
    </row>
    <row r="9299" spans="2:3">
      <c r="B9299" t="str">
        <v/>
      </c>
      <c r="C9299" t="str">
        <f t="shared" si="148"/>
        <v/>
      </c>
    </row>
    <row r="9300" spans="2:3">
      <c r="B9300" t="str">
        <v/>
      </c>
      <c r="C9300" t="str">
        <f t="shared" si="148"/>
        <v/>
      </c>
    </row>
    <row r="9301" spans="2:3">
      <c r="B9301" t="str">
        <v/>
      </c>
      <c r="C9301" t="str">
        <f t="shared" si="148"/>
        <v/>
      </c>
    </row>
    <row r="9302" spans="2:3">
      <c r="B9302" t="str">
        <v/>
      </c>
      <c r="C9302" t="str">
        <f t="shared" si="148"/>
        <v/>
      </c>
    </row>
    <row r="9303" spans="2:3">
      <c r="B9303" t="str">
        <v/>
      </c>
      <c r="C9303" t="str">
        <f t="shared" si="148"/>
        <v/>
      </c>
    </row>
    <row r="9304" spans="2:3">
      <c r="B9304" t="str">
        <v/>
      </c>
      <c r="C9304" t="str">
        <f t="shared" si="148"/>
        <v/>
      </c>
    </row>
    <row r="9305" spans="2:3">
      <c r="B9305" t="str">
        <v/>
      </c>
      <c r="C9305" t="str">
        <f t="shared" si="148"/>
        <v/>
      </c>
    </row>
    <row r="9306" spans="2:3">
      <c r="B9306" t="str">
        <v/>
      </c>
      <c r="C9306" t="str">
        <f t="shared" si="148"/>
        <v/>
      </c>
    </row>
    <row r="9307" spans="2:3">
      <c r="B9307" t="str">
        <v/>
      </c>
      <c r="C9307" t="str">
        <f t="shared" si="148"/>
        <v/>
      </c>
    </row>
    <row r="9308" spans="2:3">
      <c r="B9308" t="str">
        <v/>
      </c>
      <c r="C9308" t="str">
        <f t="shared" si="148"/>
        <v/>
      </c>
    </row>
    <row r="9309" spans="2:3">
      <c r="B9309" t="str">
        <v/>
      </c>
      <c r="C9309" t="str">
        <f t="shared" si="148"/>
        <v/>
      </c>
    </row>
    <row r="9310" spans="2:3">
      <c r="B9310" t="str">
        <v/>
      </c>
      <c r="C9310" t="str">
        <f t="shared" si="148"/>
        <v/>
      </c>
    </row>
    <row r="9311" spans="2:3">
      <c r="B9311" t="str">
        <v/>
      </c>
      <c r="C9311" t="str">
        <f t="shared" si="148"/>
        <v/>
      </c>
    </row>
    <row r="9312" spans="2:3">
      <c r="B9312" t="str">
        <v/>
      </c>
      <c r="C9312" t="str">
        <f t="shared" si="148"/>
        <v/>
      </c>
    </row>
    <row r="9313" spans="2:3">
      <c r="B9313" t="str">
        <v/>
      </c>
      <c r="C9313" t="str">
        <f t="shared" si="148"/>
        <v/>
      </c>
    </row>
    <row r="9314" spans="2:3">
      <c r="B9314" t="str">
        <v/>
      </c>
      <c r="C9314" t="str">
        <f t="shared" si="148"/>
        <v/>
      </c>
    </row>
    <row r="9315" spans="2:3">
      <c r="B9315" t="str">
        <v/>
      </c>
      <c r="C9315" t="str">
        <f t="shared" si="148"/>
        <v/>
      </c>
    </row>
    <row r="9316" spans="2:3">
      <c r="B9316" t="str">
        <v/>
      </c>
      <c r="C9316" t="str">
        <f t="shared" si="148"/>
        <v/>
      </c>
    </row>
    <row r="9317" spans="2:3">
      <c r="B9317" t="str">
        <v/>
      </c>
      <c r="C9317" t="str">
        <f t="shared" si="148"/>
        <v/>
      </c>
    </row>
    <row r="9318" spans="2:3">
      <c r="B9318" t="str">
        <v/>
      </c>
      <c r="C9318" t="str">
        <f t="shared" si="148"/>
        <v/>
      </c>
    </row>
    <row r="9319" spans="2:3">
      <c r="B9319" t="str">
        <v/>
      </c>
      <c r="C9319" t="str">
        <f t="shared" si="148"/>
        <v/>
      </c>
    </row>
    <row r="9320" spans="2:3">
      <c r="B9320" t="str">
        <v/>
      </c>
      <c r="C9320" t="str">
        <f t="shared" si="148"/>
        <v/>
      </c>
    </row>
    <row r="9321" spans="2:3">
      <c r="B9321" t="str">
        <v/>
      </c>
      <c r="C9321" t="str">
        <f t="shared" si="148"/>
        <v/>
      </c>
    </row>
    <row r="9322" spans="2:3">
      <c r="B9322" t="str">
        <v/>
      </c>
      <c r="C9322" t="str">
        <f t="shared" si="148"/>
        <v/>
      </c>
    </row>
    <row r="9323" spans="2:3">
      <c r="B9323" t="str">
        <v/>
      </c>
      <c r="C9323" t="str">
        <f t="shared" si="148"/>
        <v/>
      </c>
    </row>
    <row r="9324" spans="2:3">
      <c r="B9324" t="str">
        <v/>
      </c>
      <c r="C9324" t="str">
        <f t="shared" si="148"/>
        <v/>
      </c>
    </row>
    <row r="9325" spans="2:3">
      <c r="B9325" t="str">
        <v/>
      </c>
      <c r="C9325" t="str">
        <f t="shared" si="148"/>
        <v/>
      </c>
    </row>
    <row r="9326" spans="2:3">
      <c r="B9326" t="str">
        <v/>
      </c>
      <c r="C9326" t="str">
        <f t="shared" si="148"/>
        <v/>
      </c>
    </row>
    <row r="9327" spans="2:3">
      <c r="B9327" t="str">
        <v/>
      </c>
      <c r="C9327" t="str">
        <f t="shared" si="148"/>
        <v/>
      </c>
    </row>
    <row r="9328" spans="2:3">
      <c r="B9328" t="str">
        <v/>
      </c>
      <c r="C9328" t="str">
        <f t="shared" si="148"/>
        <v/>
      </c>
    </row>
    <row r="9329" spans="2:3">
      <c r="B9329" t="str">
        <v/>
      </c>
      <c r="C9329" t="str">
        <f t="shared" si="148"/>
        <v/>
      </c>
    </row>
    <row r="9330" spans="2:3">
      <c r="B9330" t="str">
        <v/>
      </c>
      <c r="C9330" t="str">
        <f t="shared" si="148"/>
        <v/>
      </c>
    </row>
    <row r="9331" spans="2:3">
      <c r="B9331" t="str">
        <v/>
      </c>
      <c r="C9331" t="str">
        <f t="shared" si="148"/>
        <v/>
      </c>
    </row>
    <row r="9332" spans="2:3">
      <c r="B9332" t="str">
        <v/>
      </c>
      <c r="C9332" t="str">
        <f t="shared" si="148"/>
        <v/>
      </c>
    </row>
    <row r="9333" spans="2:3">
      <c r="B9333" t="str">
        <v/>
      </c>
      <c r="C9333" t="str">
        <f t="shared" si="148"/>
        <v/>
      </c>
    </row>
    <row r="9334" spans="2:3">
      <c r="B9334" t="str">
        <v/>
      </c>
      <c r="C9334" t="str">
        <f t="shared" si="148"/>
        <v/>
      </c>
    </row>
    <row r="9335" spans="2:3">
      <c r="B9335" t="str">
        <v/>
      </c>
      <c r="C9335" t="str">
        <f t="shared" si="148"/>
        <v/>
      </c>
    </row>
    <row r="9336" spans="2:3">
      <c r="B9336" t="str">
        <v/>
      </c>
      <c r="C9336" t="str">
        <f t="shared" si="148"/>
        <v/>
      </c>
    </row>
    <row r="9337" spans="2:3">
      <c r="B9337" t="str">
        <v/>
      </c>
      <c r="C9337" t="str">
        <f t="shared" si="148"/>
        <v/>
      </c>
    </row>
    <row r="9338" spans="2:3">
      <c r="B9338" t="str">
        <v/>
      </c>
      <c r="C9338" t="str">
        <f t="shared" si="148"/>
        <v/>
      </c>
    </row>
    <row r="9339" spans="2:3">
      <c r="B9339" t="str">
        <v/>
      </c>
      <c r="C9339" t="str">
        <f t="shared" si="148"/>
        <v/>
      </c>
    </row>
    <row r="9340" spans="2:3">
      <c r="B9340" t="str">
        <v/>
      </c>
      <c r="C9340" t="str">
        <f t="shared" si="148"/>
        <v/>
      </c>
    </row>
    <row r="9341" spans="2:3">
      <c r="B9341" t="str">
        <v/>
      </c>
      <c r="C9341" t="str">
        <f t="shared" si="148"/>
        <v/>
      </c>
    </row>
    <row r="9342" spans="2:3">
      <c r="B9342" t="str">
        <v/>
      </c>
      <c r="C9342" t="str">
        <f t="shared" si="148"/>
        <v/>
      </c>
    </row>
    <row r="9343" spans="2:3">
      <c r="B9343" t="str">
        <v/>
      </c>
      <c r="C9343" t="str">
        <f t="shared" si="148"/>
        <v/>
      </c>
    </row>
    <row r="9344" spans="2:3">
      <c r="B9344" t="str">
        <v/>
      </c>
      <c r="C9344" t="str">
        <f t="shared" si="148"/>
        <v/>
      </c>
    </row>
    <row r="9345" spans="2:3">
      <c r="B9345" t="str">
        <v/>
      </c>
      <c r="C9345" t="str">
        <f t="shared" si="148"/>
        <v/>
      </c>
    </row>
    <row r="9346" spans="2:3">
      <c r="B9346" t="str">
        <v/>
      </c>
      <c r="C9346" t="str">
        <f t="shared" si="148"/>
        <v/>
      </c>
    </row>
    <row r="9347" spans="2:3">
      <c r="B9347" t="str">
        <v/>
      </c>
      <c r="C9347" t="str">
        <f t="shared" si="148"/>
        <v/>
      </c>
    </row>
    <row r="9348" spans="2:3">
      <c r="B9348" t="str">
        <v/>
      </c>
      <c r="C9348" t="str">
        <f t="shared" si="148"/>
        <v/>
      </c>
    </row>
    <row r="9349" spans="2:3">
      <c r="B9349" t="str">
        <v/>
      </c>
      <c r="C9349" t="str">
        <f t="shared" ref="C9349:C9412" si="149">IFERROR(B9349,"")</f>
        <v/>
      </c>
    </row>
    <row r="9350" spans="2:3">
      <c r="B9350" t="str">
        <v/>
      </c>
      <c r="C9350" t="str">
        <f t="shared" si="149"/>
        <v/>
      </c>
    </row>
    <row r="9351" spans="2:3">
      <c r="B9351" t="str">
        <v/>
      </c>
      <c r="C9351" t="str">
        <f t="shared" si="149"/>
        <v/>
      </c>
    </row>
    <row r="9352" spans="2:3">
      <c r="B9352" t="str">
        <v/>
      </c>
      <c r="C9352" t="str">
        <f t="shared" si="149"/>
        <v/>
      </c>
    </row>
    <row r="9353" spans="2:3">
      <c r="B9353" t="str">
        <v/>
      </c>
      <c r="C9353" t="str">
        <f t="shared" si="149"/>
        <v/>
      </c>
    </row>
    <row r="9354" spans="2:3">
      <c r="B9354" t="str">
        <v/>
      </c>
      <c r="C9354" t="str">
        <f t="shared" si="149"/>
        <v/>
      </c>
    </row>
    <row r="9355" spans="2:3">
      <c r="B9355" t="str">
        <v/>
      </c>
      <c r="C9355" t="str">
        <f t="shared" si="149"/>
        <v/>
      </c>
    </row>
    <row r="9356" spans="2:3">
      <c r="B9356" t="str">
        <v/>
      </c>
      <c r="C9356" t="str">
        <f t="shared" si="149"/>
        <v/>
      </c>
    </row>
    <row r="9357" spans="2:3">
      <c r="B9357" t="str">
        <v/>
      </c>
      <c r="C9357" t="str">
        <f t="shared" si="149"/>
        <v/>
      </c>
    </row>
    <row r="9358" spans="2:3">
      <c r="B9358" t="str">
        <v/>
      </c>
      <c r="C9358" t="str">
        <f t="shared" si="149"/>
        <v/>
      </c>
    </row>
    <row r="9359" spans="2:3">
      <c r="B9359" t="str">
        <v/>
      </c>
      <c r="C9359" t="str">
        <f t="shared" si="149"/>
        <v/>
      </c>
    </row>
    <row r="9360" spans="2:3">
      <c r="B9360" t="str">
        <v/>
      </c>
      <c r="C9360" t="str">
        <f t="shared" si="149"/>
        <v/>
      </c>
    </row>
    <row r="9361" spans="2:3">
      <c r="B9361" t="str">
        <v/>
      </c>
      <c r="C9361" t="str">
        <f t="shared" si="149"/>
        <v/>
      </c>
    </row>
    <row r="9362" spans="2:3">
      <c r="B9362" t="str">
        <v/>
      </c>
      <c r="C9362" t="str">
        <f t="shared" si="149"/>
        <v/>
      </c>
    </row>
    <row r="9363" spans="2:3">
      <c r="B9363" t="str">
        <v/>
      </c>
      <c r="C9363" t="str">
        <f t="shared" si="149"/>
        <v/>
      </c>
    </row>
    <row r="9364" spans="2:3">
      <c r="B9364" t="str">
        <v/>
      </c>
      <c r="C9364" t="str">
        <f t="shared" si="149"/>
        <v/>
      </c>
    </row>
    <row r="9365" spans="2:3">
      <c r="B9365" t="str">
        <v/>
      </c>
      <c r="C9365" t="str">
        <f t="shared" si="149"/>
        <v/>
      </c>
    </row>
    <row r="9366" spans="2:3">
      <c r="B9366" t="str">
        <v/>
      </c>
      <c r="C9366" t="str">
        <f t="shared" si="149"/>
        <v/>
      </c>
    </row>
    <row r="9367" spans="2:3">
      <c r="B9367" t="str">
        <v/>
      </c>
      <c r="C9367" t="str">
        <f t="shared" si="149"/>
        <v/>
      </c>
    </row>
    <row r="9368" spans="2:3">
      <c r="B9368" t="str">
        <v/>
      </c>
      <c r="C9368" t="str">
        <f t="shared" si="149"/>
        <v/>
      </c>
    </row>
    <row r="9369" spans="2:3">
      <c r="B9369" t="str">
        <v/>
      </c>
      <c r="C9369" t="str">
        <f t="shared" si="149"/>
        <v/>
      </c>
    </row>
    <row r="9370" spans="2:3">
      <c r="B9370" t="str">
        <v/>
      </c>
      <c r="C9370" t="str">
        <f t="shared" si="149"/>
        <v/>
      </c>
    </row>
    <row r="9371" spans="2:3">
      <c r="B9371" t="str">
        <v/>
      </c>
      <c r="C9371" t="str">
        <f t="shared" si="149"/>
        <v/>
      </c>
    </row>
    <row r="9372" spans="2:3">
      <c r="B9372" t="str">
        <v/>
      </c>
      <c r="C9372" t="str">
        <f t="shared" si="149"/>
        <v/>
      </c>
    </row>
    <row r="9373" spans="2:3">
      <c r="B9373" t="str">
        <v/>
      </c>
      <c r="C9373" t="str">
        <f t="shared" si="149"/>
        <v/>
      </c>
    </row>
    <row r="9374" spans="2:3">
      <c r="B9374" t="str">
        <v/>
      </c>
      <c r="C9374" t="str">
        <f t="shared" si="149"/>
        <v/>
      </c>
    </row>
    <row r="9375" spans="2:3">
      <c r="B9375" t="str">
        <v/>
      </c>
      <c r="C9375" t="str">
        <f t="shared" si="149"/>
        <v/>
      </c>
    </row>
    <row r="9376" spans="2:3">
      <c r="B9376" t="str">
        <v/>
      </c>
      <c r="C9376" t="str">
        <f t="shared" si="149"/>
        <v/>
      </c>
    </row>
    <row r="9377" spans="2:3">
      <c r="B9377" t="str">
        <v/>
      </c>
      <c r="C9377" t="str">
        <f t="shared" si="149"/>
        <v/>
      </c>
    </row>
    <row r="9378" spans="2:3">
      <c r="B9378" t="str">
        <v/>
      </c>
      <c r="C9378" t="str">
        <f t="shared" si="149"/>
        <v/>
      </c>
    </row>
    <row r="9379" spans="2:3">
      <c r="B9379" t="str">
        <v/>
      </c>
      <c r="C9379" t="str">
        <f t="shared" si="149"/>
        <v/>
      </c>
    </row>
    <row r="9380" spans="2:3">
      <c r="B9380" t="str">
        <v/>
      </c>
      <c r="C9380" t="str">
        <f t="shared" si="149"/>
        <v/>
      </c>
    </row>
    <row r="9381" spans="2:3">
      <c r="B9381" t="str">
        <v/>
      </c>
      <c r="C9381" t="str">
        <f t="shared" si="149"/>
        <v/>
      </c>
    </row>
    <row r="9382" spans="2:3">
      <c r="B9382" t="str">
        <v/>
      </c>
      <c r="C9382" t="str">
        <f t="shared" si="149"/>
        <v/>
      </c>
    </row>
    <row r="9383" spans="2:3">
      <c r="B9383" t="str">
        <v/>
      </c>
      <c r="C9383" t="str">
        <f t="shared" si="149"/>
        <v/>
      </c>
    </row>
    <row r="9384" spans="2:3">
      <c r="B9384" t="str">
        <v/>
      </c>
      <c r="C9384" t="str">
        <f t="shared" si="149"/>
        <v/>
      </c>
    </row>
    <row r="9385" spans="2:3">
      <c r="B9385" t="str">
        <v/>
      </c>
      <c r="C9385" t="str">
        <f t="shared" si="149"/>
        <v/>
      </c>
    </row>
    <row r="9386" spans="2:3">
      <c r="B9386" t="str">
        <v/>
      </c>
      <c r="C9386" t="str">
        <f t="shared" si="149"/>
        <v/>
      </c>
    </row>
    <row r="9387" spans="2:3">
      <c r="B9387" t="str">
        <v/>
      </c>
      <c r="C9387" t="str">
        <f t="shared" si="149"/>
        <v/>
      </c>
    </row>
    <row r="9388" spans="2:3">
      <c r="B9388" t="str">
        <v/>
      </c>
      <c r="C9388" t="str">
        <f t="shared" si="149"/>
        <v/>
      </c>
    </row>
    <row r="9389" spans="2:3">
      <c r="B9389" t="str">
        <v/>
      </c>
      <c r="C9389" t="str">
        <f t="shared" si="149"/>
        <v/>
      </c>
    </row>
    <row r="9390" spans="2:3">
      <c r="B9390" t="str">
        <v/>
      </c>
      <c r="C9390" t="str">
        <f t="shared" si="149"/>
        <v/>
      </c>
    </row>
    <row r="9391" spans="2:3">
      <c r="B9391" t="str">
        <v/>
      </c>
      <c r="C9391" t="str">
        <f t="shared" si="149"/>
        <v/>
      </c>
    </row>
    <row r="9392" spans="2:3">
      <c r="B9392" t="str">
        <v/>
      </c>
      <c r="C9392" t="str">
        <f t="shared" si="149"/>
        <v/>
      </c>
    </row>
    <row r="9393" spans="2:3">
      <c r="B9393" t="str">
        <v/>
      </c>
      <c r="C9393" t="str">
        <f t="shared" si="149"/>
        <v/>
      </c>
    </row>
    <row r="9394" spans="2:3">
      <c r="B9394" t="str">
        <v/>
      </c>
      <c r="C9394" t="str">
        <f t="shared" si="149"/>
        <v/>
      </c>
    </row>
    <row r="9395" spans="2:3">
      <c r="B9395" t="str">
        <v/>
      </c>
      <c r="C9395" t="str">
        <f t="shared" si="149"/>
        <v/>
      </c>
    </row>
    <row r="9396" spans="2:3">
      <c r="B9396" t="str">
        <v/>
      </c>
      <c r="C9396" t="str">
        <f t="shared" si="149"/>
        <v/>
      </c>
    </row>
    <row r="9397" spans="2:3">
      <c r="B9397" t="str">
        <v/>
      </c>
      <c r="C9397" t="str">
        <f t="shared" si="149"/>
        <v/>
      </c>
    </row>
    <row r="9398" spans="2:3">
      <c r="B9398" t="str">
        <v/>
      </c>
      <c r="C9398" t="str">
        <f t="shared" si="149"/>
        <v/>
      </c>
    </row>
    <row r="9399" spans="2:3">
      <c r="B9399" t="str">
        <v/>
      </c>
      <c r="C9399" t="str">
        <f t="shared" si="149"/>
        <v/>
      </c>
    </row>
    <row r="9400" spans="2:3">
      <c r="B9400" t="str">
        <v/>
      </c>
      <c r="C9400" t="str">
        <f t="shared" si="149"/>
        <v/>
      </c>
    </row>
    <row r="9401" spans="2:3">
      <c r="B9401" t="str">
        <v/>
      </c>
      <c r="C9401" t="str">
        <f t="shared" si="149"/>
        <v/>
      </c>
    </row>
    <row r="9402" spans="2:3">
      <c r="B9402" t="str">
        <v/>
      </c>
      <c r="C9402" t="str">
        <f t="shared" si="149"/>
        <v/>
      </c>
    </row>
    <row r="9403" spans="2:3">
      <c r="B9403" t="str">
        <v/>
      </c>
      <c r="C9403" t="str">
        <f t="shared" si="149"/>
        <v/>
      </c>
    </row>
    <row r="9404" spans="2:3">
      <c r="B9404" t="str">
        <v/>
      </c>
      <c r="C9404" t="str">
        <f t="shared" si="149"/>
        <v/>
      </c>
    </row>
    <row r="9405" spans="2:3">
      <c r="B9405" t="str">
        <v/>
      </c>
      <c r="C9405" t="str">
        <f t="shared" si="149"/>
        <v/>
      </c>
    </row>
    <row r="9406" spans="2:3">
      <c r="B9406" t="str">
        <v/>
      </c>
      <c r="C9406" t="str">
        <f t="shared" si="149"/>
        <v/>
      </c>
    </row>
    <row r="9407" spans="2:3">
      <c r="B9407" t="str">
        <v/>
      </c>
      <c r="C9407" t="str">
        <f t="shared" si="149"/>
        <v/>
      </c>
    </row>
    <row r="9408" spans="2:3">
      <c r="B9408" t="str">
        <v/>
      </c>
      <c r="C9408" t="str">
        <f t="shared" si="149"/>
        <v/>
      </c>
    </row>
    <row r="9409" spans="2:3">
      <c r="B9409" t="str">
        <v/>
      </c>
      <c r="C9409" t="str">
        <f t="shared" si="149"/>
        <v/>
      </c>
    </row>
    <row r="9410" spans="2:3">
      <c r="B9410" t="str">
        <v/>
      </c>
      <c r="C9410" t="str">
        <f t="shared" si="149"/>
        <v/>
      </c>
    </row>
    <row r="9411" spans="2:3">
      <c r="B9411" t="str">
        <v/>
      </c>
      <c r="C9411" t="str">
        <f t="shared" si="149"/>
        <v/>
      </c>
    </row>
    <row r="9412" spans="2:3">
      <c r="B9412" t="str">
        <v/>
      </c>
      <c r="C9412" t="str">
        <f t="shared" si="149"/>
        <v/>
      </c>
    </row>
    <row r="9413" spans="2:3">
      <c r="B9413" t="str">
        <v/>
      </c>
      <c r="C9413" t="str">
        <f t="shared" ref="C9413:C9476" si="150">IFERROR(B9413,"")</f>
        <v/>
      </c>
    </row>
    <row r="9414" spans="2:3">
      <c r="B9414" t="str">
        <v/>
      </c>
      <c r="C9414" t="str">
        <f t="shared" si="150"/>
        <v/>
      </c>
    </row>
    <row r="9415" spans="2:3">
      <c r="B9415" t="str">
        <v/>
      </c>
      <c r="C9415" t="str">
        <f t="shared" si="150"/>
        <v/>
      </c>
    </row>
    <row r="9416" spans="2:3">
      <c r="B9416" t="str">
        <v/>
      </c>
      <c r="C9416" t="str">
        <f t="shared" si="150"/>
        <v/>
      </c>
    </row>
    <row r="9417" spans="2:3">
      <c r="B9417" t="str">
        <v/>
      </c>
      <c r="C9417" t="str">
        <f t="shared" si="150"/>
        <v/>
      </c>
    </row>
    <row r="9418" spans="2:3">
      <c r="B9418" t="str">
        <v/>
      </c>
      <c r="C9418" t="str">
        <f t="shared" si="150"/>
        <v/>
      </c>
    </row>
    <row r="9419" spans="2:3">
      <c r="B9419" t="str">
        <v/>
      </c>
      <c r="C9419" t="str">
        <f t="shared" si="150"/>
        <v/>
      </c>
    </row>
    <row r="9420" spans="2:3">
      <c r="B9420" t="str">
        <v/>
      </c>
      <c r="C9420" t="str">
        <f t="shared" si="150"/>
        <v/>
      </c>
    </row>
    <row r="9421" spans="2:3">
      <c r="B9421" t="str">
        <v/>
      </c>
      <c r="C9421" t="str">
        <f t="shared" si="150"/>
        <v/>
      </c>
    </row>
    <row r="9422" spans="2:3">
      <c r="B9422" t="str">
        <v/>
      </c>
      <c r="C9422" t="str">
        <f t="shared" si="150"/>
        <v/>
      </c>
    </row>
    <row r="9423" spans="2:3">
      <c r="B9423" t="str">
        <v/>
      </c>
      <c r="C9423" t="str">
        <f t="shared" si="150"/>
        <v/>
      </c>
    </row>
    <row r="9424" spans="2:3">
      <c r="B9424" t="str">
        <v/>
      </c>
      <c r="C9424" t="str">
        <f t="shared" si="150"/>
        <v/>
      </c>
    </row>
    <row r="9425" spans="2:3">
      <c r="B9425" t="str">
        <v/>
      </c>
      <c r="C9425" t="str">
        <f t="shared" si="150"/>
        <v/>
      </c>
    </row>
    <row r="9426" spans="2:3">
      <c r="B9426" t="str">
        <v/>
      </c>
      <c r="C9426" t="str">
        <f t="shared" si="150"/>
        <v/>
      </c>
    </row>
    <row r="9427" spans="2:3">
      <c r="B9427" t="str">
        <v/>
      </c>
      <c r="C9427" t="str">
        <f t="shared" si="150"/>
        <v/>
      </c>
    </row>
    <row r="9428" spans="2:3">
      <c r="B9428" t="str">
        <v/>
      </c>
      <c r="C9428" t="str">
        <f t="shared" si="150"/>
        <v/>
      </c>
    </row>
    <row r="9429" spans="2:3">
      <c r="B9429" t="str">
        <v/>
      </c>
      <c r="C9429" t="str">
        <f t="shared" si="150"/>
        <v/>
      </c>
    </row>
    <row r="9430" spans="2:3">
      <c r="B9430" t="str">
        <v/>
      </c>
      <c r="C9430" t="str">
        <f t="shared" si="150"/>
        <v/>
      </c>
    </row>
    <row r="9431" spans="2:3">
      <c r="B9431" t="str">
        <v/>
      </c>
      <c r="C9431" t="str">
        <f t="shared" si="150"/>
        <v/>
      </c>
    </row>
    <row r="9432" spans="2:3">
      <c r="B9432" t="str">
        <v/>
      </c>
      <c r="C9432" t="str">
        <f t="shared" si="150"/>
        <v/>
      </c>
    </row>
    <row r="9433" spans="2:3">
      <c r="B9433" t="str">
        <v/>
      </c>
      <c r="C9433" t="str">
        <f t="shared" si="150"/>
        <v/>
      </c>
    </row>
    <row r="9434" spans="2:3">
      <c r="B9434" t="str">
        <v/>
      </c>
      <c r="C9434" t="str">
        <f t="shared" si="150"/>
        <v/>
      </c>
    </row>
    <row r="9435" spans="2:3">
      <c r="B9435" t="str">
        <v/>
      </c>
      <c r="C9435" t="str">
        <f t="shared" si="150"/>
        <v/>
      </c>
    </row>
    <row r="9436" spans="2:3">
      <c r="B9436" t="str">
        <v/>
      </c>
      <c r="C9436" t="str">
        <f t="shared" si="150"/>
        <v/>
      </c>
    </row>
    <row r="9437" spans="2:3">
      <c r="B9437" t="str">
        <v/>
      </c>
      <c r="C9437" t="str">
        <f t="shared" si="150"/>
        <v/>
      </c>
    </row>
    <row r="9438" spans="2:3">
      <c r="B9438" t="str">
        <v/>
      </c>
      <c r="C9438" t="str">
        <f t="shared" si="150"/>
        <v/>
      </c>
    </row>
    <row r="9439" spans="2:3">
      <c r="B9439" t="str">
        <v/>
      </c>
      <c r="C9439" t="str">
        <f t="shared" si="150"/>
        <v/>
      </c>
    </row>
    <row r="9440" spans="2:3">
      <c r="B9440" t="str">
        <v/>
      </c>
      <c r="C9440" t="str">
        <f t="shared" si="150"/>
        <v/>
      </c>
    </row>
    <row r="9441" spans="2:3">
      <c r="B9441" t="str">
        <v/>
      </c>
      <c r="C9441" t="str">
        <f t="shared" si="150"/>
        <v/>
      </c>
    </row>
    <row r="9442" spans="2:3">
      <c r="B9442" t="str">
        <v/>
      </c>
      <c r="C9442" t="str">
        <f t="shared" si="150"/>
        <v/>
      </c>
    </row>
    <row r="9443" spans="2:3">
      <c r="B9443" t="str">
        <v/>
      </c>
      <c r="C9443" t="str">
        <f t="shared" si="150"/>
        <v/>
      </c>
    </row>
    <row r="9444" spans="2:3">
      <c r="B9444" t="str">
        <v/>
      </c>
      <c r="C9444" t="str">
        <f t="shared" si="150"/>
        <v/>
      </c>
    </row>
    <row r="9445" spans="2:3">
      <c r="B9445" t="str">
        <v/>
      </c>
      <c r="C9445" t="str">
        <f t="shared" si="150"/>
        <v/>
      </c>
    </row>
    <row r="9446" spans="2:3">
      <c r="B9446" t="str">
        <v/>
      </c>
      <c r="C9446" t="str">
        <f t="shared" si="150"/>
        <v/>
      </c>
    </row>
    <row r="9447" spans="2:3">
      <c r="B9447" t="str">
        <v/>
      </c>
      <c r="C9447" t="str">
        <f t="shared" si="150"/>
        <v/>
      </c>
    </row>
    <row r="9448" spans="2:3">
      <c r="B9448" t="str">
        <v/>
      </c>
      <c r="C9448" t="str">
        <f t="shared" si="150"/>
        <v/>
      </c>
    </row>
    <row r="9449" spans="2:3">
      <c r="B9449" t="str">
        <v/>
      </c>
      <c r="C9449" t="str">
        <f t="shared" si="150"/>
        <v/>
      </c>
    </row>
    <row r="9450" spans="2:3">
      <c r="B9450" t="str">
        <v/>
      </c>
      <c r="C9450" t="str">
        <f t="shared" si="150"/>
        <v/>
      </c>
    </row>
    <row r="9451" spans="2:3">
      <c r="B9451" t="str">
        <v/>
      </c>
      <c r="C9451" t="str">
        <f t="shared" si="150"/>
        <v/>
      </c>
    </row>
    <row r="9452" spans="2:3">
      <c r="B9452" t="str">
        <v/>
      </c>
      <c r="C9452" t="str">
        <f t="shared" si="150"/>
        <v/>
      </c>
    </row>
    <row r="9453" spans="2:3">
      <c r="B9453" t="str">
        <v/>
      </c>
      <c r="C9453" t="str">
        <f t="shared" si="150"/>
        <v/>
      </c>
    </row>
    <row r="9454" spans="2:3">
      <c r="B9454" t="str">
        <v/>
      </c>
      <c r="C9454" t="str">
        <f t="shared" si="150"/>
        <v/>
      </c>
    </row>
    <row r="9455" spans="2:3">
      <c r="B9455" t="str">
        <v/>
      </c>
      <c r="C9455" t="str">
        <f t="shared" si="150"/>
        <v/>
      </c>
    </row>
    <row r="9456" spans="2:3">
      <c r="B9456" t="str">
        <v/>
      </c>
      <c r="C9456" t="str">
        <f t="shared" si="150"/>
        <v/>
      </c>
    </row>
    <row r="9457" spans="2:3">
      <c r="B9457" t="str">
        <v/>
      </c>
      <c r="C9457" t="str">
        <f t="shared" si="150"/>
        <v/>
      </c>
    </row>
    <row r="9458" spans="2:3">
      <c r="B9458" t="str">
        <v/>
      </c>
      <c r="C9458" t="str">
        <f t="shared" si="150"/>
        <v/>
      </c>
    </row>
    <row r="9459" spans="2:3">
      <c r="B9459" t="str">
        <v/>
      </c>
      <c r="C9459" t="str">
        <f t="shared" si="150"/>
        <v/>
      </c>
    </row>
    <row r="9460" spans="2:3">
      <c r="B9460" t="str">
        <v/>
      </c>
      <c r="C9460" t="str">
        <f t="shared" si="150"/>
        <v/>
      </c>
    </row>
    <row r="9461" spans="2:3">
      <c r="B9461" t="str">
        <v/>
      </c>
      <c r="C9461" t="str">
        <f t="shared" si="150"/>
        <v/>
      </c>
    </row>
    <row r="9462" spans="2:3">
      <c r="B9462" t="str">
        <v/>
      </c>
      <c r="C9462" t="str">
        <f t="shared" si="150"/>
        <v/>
      </c>
    </row>
    <row r="9463" spans="2:3">
      <c r="B9463" t="str">
        <v/>
      </c>
      <c r="C9463" t="str">
        <f t="shared" si="150"/>
        <v/>
      </c>
    </row>
    <row r="9464" spans="2:3">
      <c r="B9464" t="str">
        <v/>
      </c>
      <c r="C9464" t="str">
        <f t="shared" si="150"/>
        <v/>
      </c>
    </row>
    <row r="9465" spans="2:3">
      <c r="B9465" t="str">
        <v/>
      </c>
      <c r="C9465" t="str">
        <f t="shared" si="150"/>
        <v/>
      </c>
    </row>
    <row r="9466" spans="2:3">
      <c r="B9466" t="str">
        <v/>
      </c>
      <c r="C9466" t="str">
        <f t="shared" si="150"/>
        <v/>
      </c>
    </row>
    <row r="9467" spans="2:3">
      <c r="B9467" t="str">
        <v/>
      </c>
      <c r="C9467" t="str">
        <f t="shared" si="150"/>
        <v/>
      </c>
    </row>
    <row r="9468" spans="2:3">
      <c r="B9468" t="str">
        <v/>
      </c>
      <c r="C9468" t="str">
        <f t="shared" si="150"/>
        <v/>
      </c>
    </row>
    <row r="9469" spans="2:3">
      <c r="B9469" t="str">
        <v/>
      </c>
      <c r="C9469" t="str">
        <f t="shared" si="150"/>
        <v/>
      </c>
    </row>
    <row r="9470" spans="2:3">
      <c r="B9470" t="str">
        <v/>
      </c>
      <c r="C9470" t="str">
        <f t="shared" si="150"/>
        <v/>
      </c>
    </row>
    <row r="9471" spans="2:3">
      <c r="B9471" t="str">
        <v/>
      </c>
      <c r="C9471" t="str">
        <f t="shared" si="150"/>
        <v/>
      </c>
    </row>
    <row r="9472" spans="2:3">
      <c r="B9472" t="str">
        <v/>
      </c>
      <c r="C9472" t="str">
        <f t="shared" si="150"/>
        <v/>
      </c>
    </row>
    <row r="9473" spans="2:3">
      <c r="B9473" t="str">
        <v/>
      </c>
      <c r="C9473" t="str">
        <f t="shared" si="150"/>
        <v/>
      </c>
    </row>
    <row r="9474" spans="2:3">
      <c r="B9474" t="str">
        <v/>
      </c>
      <c r="C9474" t="str">
        <f t="shared" si="150"/>
        <v/>
      </c>
    </row>
    <row r="9475" spans="2:3">
      <c r="B9475" t="str">
        <v/>
      </c>
      <c r="C9475" t="str">
        <f t="shared" si="150"/>
        <v/>
      </c>
    </row>
    <row r="9476" spans="2:3">
      <c r="B9476" t="str">
        <v/>
      </c>
      <c r="C9476" t="str">
        <f t="shared" si="150"/>
        <v/>
      </c>
    </row>
    <row r="9477" spans="2:3">
      <c r="B9477" t="str">
        <v/>
      </c>
      <c r="C9477" t="str">
        <f t="shared" ref="C9477:C9540" si="151">IFERROR(B9477,"")</f>
        <v/>
      </c>
    </row>
    <row r="9478" spans="2:3">
      <c r="B9478" t="str">
        <v/>
      </c>
      <c r="C9478" t="str">
        <f t="shared" si="151"/>
        <v/>
      </c>
    </row>
    <row r="9479" spans="2:3">
      <c r="B9479" t="str">
        <v/>
      </c>
      <c r="C9479" t="str">
        <f t="shared" si="151"/>
        <v/>
      </c>
    </row>
    <row r="9480" spans="2:3">
      <c r="B9480" t="str">
        <v/>
      </c>
      <c r="C9480" t="str">
        <f t="shared" si="151"/>
        <v/>
      </c>
    </row>
    <row r="9481" spans="2:3">
      <c r="B9481" t="str">
        <v/>
      </c>
      <c r="C9481" t="str">
        <f t="shared" si="151"/>
        <v/>
      </c>
    </row>
    <row r="9482" spans="2:3">
      <c r="B9482" t="str">
        <v/>
      </c>
      <c r="C9482" t="str">
        <f t="shared" si="151"/>
        <v/>
      </c>
    </row>
    <row r="9483" spans="2:3">
      <c r="B9483" t="str">
        <v/>
      </c>
      <c r="C9483" t="str">
        <f t="shared" si="151"/>
        <v/>
      </c>
    </row>
    <row r="9484" spans="2:3">
      <c r="B9484" t="str">
        <v/>
      </c>
      <c r="C9484" t="str">
        <f t="shared" si="151"/>
        <v/>
      </c>
    </row>
    <row r="9485" spans="2:3">
      <c r="B9485" t="str">
        <v/>
      </c>
      <c r="C9485" t="str">
        <f t="shared" si="151"/>
        <v/>
      </c>
    </row>
    <row r="9486" spans="2:3">
      <c r="B9486" t="str">
        <v/>
      </c>
      <c r="C9486" t="str">
        <f t="shared" si="151"/>
        <v/>
      </c>
    </row>
    <row r="9487" spans="2:3">
      <c r="B9487" t="str">
        <v/>
      </c>
      <c r="C9487" t="str">
        <f t="shared" si="151"/>
        <v/>
      </c>
    </row>
    <row r="9488" spans="2:3">
      <c r="B9488" t="str">
        <v/>
      </c>
      <c r="C9488" t="str">
        <f t="shared" si="151"/>
        <v/>
      </c>
    </row>
    <row r="9489" spans="2:3">
      <c r="B9489" t="str">
        <v/>
      </c>
      <c r="C9489" t="str">
        <f t="shared" si="151"/>
        <v/>
      </c>
    </row>
    <row r="9490" spans="2:3">
      <c r="B9490" t="str">
        <v/>
      </c>
      <c r="C9490" t="str">
        <f t="shared" si="151"/>
        <v/>
      </c>
    </row>
    <row r="9491" spans="2:3">
      <c r="B9491" t="str">
        <v/>
      </c>
      <c r="C9491" t="str">
        <f t="shared" si="151"/>
        <v/>
      </c>
    </row>
    <row r="9492" spans="2:3">
      <c r="B9492" t="str">
        <v/>
      </c>
      <c r="C9492" t="str">
        <f t="shared" si="151"/>
        <v/>
      </c>
    </row>
    <row r="9493" spans="2:3">
      <c r="B9493" t="str">
        <v/>
      </c>
      <c r="C9493" t="str">
        <f t="shared" si="151"/>
        <v/>
      </c>
    </row>
    <row r="9494" spans="2:3">
      <c r="B9494" t="str">
        <v/>
      </c>
      <c r="C9494" t="str">
        <f t="shared" si="151"/>
        <v/>
      </c>
    </row>
    <row r="9495" spans="2:3">
      <c r="B9495" t="str">
        <v/>
      </c>
      <c r="C9495" t="str">
        <f t="shared" si="151"/>
        <v/>
      </c>
    </row>
    <row r="9496" spans="2:3">
      <c r="B9496" t="str">
        <v/>
      </c>
      <c r="C9496" t="str">
        <f t="shared" si="151"/>
        <v/>
      </c>
    </row>
    <row r="9497" spans="2:3">
      <c r="B9497" t="str">
        <v/>
      </c>
      <c r="C9497" t="str">
        <f t="shared" si="151"/>
        <v/>
      </c>
    </row>
    <row r="9498" spans="2:3">
      <c r="B9498" t="str">
        <v/>
      </c>
      <c r="C9498" t="str">
        <f t="shared" si="151"/>
        <v/>
      </c>
    </row>
    <row r="9499" spans="2:3">
      <c r="B9499" t="str">
        <v/>
      </c>
      <c r="C9499" t="str">
        <f t="shared" si="151"/>
        <v/>
      </c>
    </row>
    <row r="9500" spans="2:3">
      <c r="B9500" t="str">
        <v/>
      </c>
      <c r="C9500" t="str">
        <f t="shared" si="151"/>
        <v/>
      </c>
    </row>
    <row r="9501" spans="2:3">
      <c r="B9501" t="str">
        <v/>
      </c>
      <c r="C9501" t="str">
        <f t="shared" si="151"/>
        <v/>
      </c>
    </row>
    <row r="9502" spans="2:3">
      <c r="B9502" t="str">
        <v/>
      </c>
      <c r="C9502" t="str">
        <f t="shared" si="151"/>
        <v/>
      </c>
    </row>
    <row r="9503" spans="2:3">
      <c r="B9503" t="str">
        <v/>
      </c>
      <c r="C9503" t="str">
        <f t="shared" si="151"/>
        <v/>
      </c>
    </row>
    <row r="9504" spans="2:3">
      <c r="B9504" t="str">
        <v/>
      </c>
      <c r="C9504" t="str">
        <f t="shared" si="151"/>
        <v/>
      </c>
    </row>
    <row r="9505" spans="2:3">
      <c r="B9505" t="str">
        <v/>
      </c>
      <c r="C9505" t="str">
        <f t="shared" si="151"/>
        <v/>
      </c>
    </row>
    <row r="9506" spans="2:3">
      <c r="B9506" t="str">
        <v/>
      </c>
      <c r="C9506" t="str">
        <f t="shared" si="151"/>
        <v/>
      </c>
    </row>
    <row r="9507" spans="2:3">
      <c r="B9507" t="str">
        <v/>
      </c>
      <c r="C9507" t="str">
        <f t="shared" si="151"/>
        <v/>
      </c>
    </row>
    <row r="9508" spans="2:3">
      <c r="B9508" t="str">
        <v/>
      </c>
      <c r="C9508" t="str">
        <f t="shared" si="151"/>
        <v/>
      </c>
    </row>
    <row r="9509" spans="2:3">
      <c r="B9509" t="str">
        <v/>
      </c>
      <c r="C9509" t="str">
        <f t="shared" si="151"/>
        <v/>
      </c>
    </row>
    <row r="9510" spans="2:3">
      <c r="B9510" t="str">
        <v/>
      </c>
      <c r="C9510" t="str">
        <f t="shared" si="151"/>
        <v/>
      </c>
    </row>
    <row r="9511" spans="2:3">
      <c r="B9511" t="str">
        <v/>
      </c>
      <c r="C9511" t="str">
        <f t="shared" si="151"/>
        <v/>
      </c>
    </row>
    <row r="9512" spans="2:3">
      <c r="B9512" t="str">
        <v/>
      </c>
      <c r="C9512" t="str">
        <f t="shared" si="151"/>
        <v/>
      </c>
    </row>
    <row r="9513" spans="2:3">
      <c r="B9513" t="str">
        <v/>
      </c>
      <c r="C9513" t="str">
        <f t="shared" si="151"/>
        <v/>
      </c>
    </row>
    <row r="9514" spans="2:3">
      <c r="B9514" t="str">
        <v/>
      </c>
      <c r="C9514" t="str">
        <f t="shared" si="151"/>
        <v/>
      </c>
    </row>
    <row r="9515" spans="2:3">
      <c r="B9515" t="str">
        <v/>
      </c>
      <c r="C9515" t="str">
        <f t="shared" si="151"/>
        <v/>
      </c>
    </row>
    <row r="9516" spans="2:3">
      <c r="B9516" t="str">
        <v/>
      </c>
      <c r="C9516" t="str">
        <f t="shared" si="151"/>
        <v/>
      </c>
    </row>
    <row r="9517" spans="2:3">
      <c r="B9517" t="str">
        <v/>
      </c>
      <c r="C9517" t="str">
        <f t="shared" si="151"/>
        <v/>
      </c>
    </row>
    <row r="9518" spans="2:3">
      <c r="B9518" t="str">
        <v/>
      </c>
      <c r="C9518" t="str">
        <f t="shared" si="151"/>
        <v/>
      </c>
    </row>
    <row r="9519" spans="2:3">
      <c r="B9519" t="str">
        <v/>
      </c>
      <c r="C9519" t="str">
        <f t="shared" si="151"/>
        <v/>
      </c>
    </row>
    <row r="9520" spans="2:3">
      <c r="B9520" t="str">
        <v/>
      </c>
      <c r="C9520" t="str">
        <f t="shared" si="151"/>
        <v/>
      </c>
    </row>
    <row r="9521" spans="2:3">
      <c r="B9521" t="str">
        <v/>
      </c>
      <c r="C9521" t="str">
        <f t="shared" si="151"/>
        <v/>
      </c>
    </row>
    <row r="9522" spans="2:3">
      <c r="B9522" t="str">
        <v/>
      </c>
      <c r="C9522" t="str">
        <f t="shared" si="151"/>
        <v/>
      </c>
    </row>
    <row r="9523" spans="2:3">
      <c r="B9523" t="str">
        <v/>
      </c>
      <c r="C9523" t="str">
        <f t="shared" si="151"/>
        <v/>
      </c>
    </row>
    <row r="9524" spans="2:3">
      <c r="B9524" t="str">
        <v/>
      </c>
      <c r="C9524" t="str">
        <f t="shared" si="151"/>
        <v/>
      </c>
    </row>
    <row r="9525" spans="2:3">
      <c r="B9525" t="str">
        <v/>
      </c>
      <c r="C9525" t="str">
        <f t="shared" si="151"/>
        <v/>
      </c>
    </row>
    <row r="9526" spans="2:3">
      <c r="B9526" t="str">
        <v/>
      </c>
      <c r="C9526" t="str">
        <f t="shared" si="151"/>
        <v/>
      </c>
    </row>
    <row r="9527" spans="2:3">
      <c r="B9527" t="str">
        <v/>
      </c>
      <c r="C9527" t="str">
        <f t="shared" si="151"/>
        <v/>
      </c>
    </row>
    <row r="9528" spans="2:3">
      <c r="B9528" t="str">
        <v/>
      </c>
      <c r="C9528" t="str">
        <f t="shared" si="151"/>
        <v/>
      </c>
    </row>
    <row r="9529" spans="2:3">
      <c r="B9529" t="str">
        <v/>
      </c>
      <c r="C9529" t="str">
        <f t="shared" si="151"/>
        <v/>
      </c>
    </row>
    <row r="9530" spans="2:3">
      <c r="B9530" t="str">
        <v/>
      </c>
      <c r="C9530" t="str">
        <f t="shared" si="151"/>
        <v/>
      </c>
    </row>
    <row r="9531" spans="2:3">
      <c r="B9531" t="str">
        <v/>
      </c>
      <c r="C9531" t="str">
        <f t="shared" si="151"/>
        <v/>
      </c>
    </row>
    <row r="9532" spans="2:3">
      <c r="B9532" t="str">
        <v/>
      </c>
      <c r="C9532" t="str">
        <f t="shared" si="151"/>
        <v/>
      </c>
    </row>
    <row r="9533" spans="2:3">
      <c r="B9533" t="str">
        <v/>
      </c>
      <c r="C9533" t="str">
        <f t="shared" si="151"/>
        <v/>
      </c>
    </row>
    <row r="9534" spans="2:3">
      <c r="B9534" t="str">
        <v/>
      </c>
      <c r="C9534" t="str">
        <f t="shared" si="151"/>
        <v/>
      </c>
    </row>
    <row r="9535" spans="2:3">
      <c r="B9535" t="str">
        <v/>
      </c>
      <c r="C9535" t="str">
        <f t="shared" si="151"/>
        <v/>
      </c>
    </row>
    <row r="9536" spans="2:3">
      <c r="B9536" t="str">
        <v/>
      </c>
      <c r="C9536" t="str">
        <f t="shared" si="151"/>
        <v/>
      </c>
    </row>
    <row r="9537" spans="2:3">
      <c r="B9537" t="str">
        <v/>
      </c>
      <c r="C9537" t="str">
        <f t="shared" si="151"/>
        <v/>
      </c>
    </row>
    <row r="9538" spans="2:3">
      <c r="B9538" t="str">
        <v/>
      </c>
      <c r="C9538" t="str">
        <f t="shared" si="151"/>
        <v/>
      </c>
    </row>
    <row r="9539" spans="2:3">
      <c r="B9539" t="str">
        <v/>
      </c>
      <c r="C9539" t="str">
        <f t="shared" si="151"/>
        <v/>
      </c>
    </row>
    <row r="9540" spans="2:3">
      <c r="B9540" t="str">
        <v/>
      </c>
      <c r="C9540" t="str">
        <f t="shared" si="151"/>
        <v/>
      </c>
    </row>
    <row r="9541" spans="2:3">
      <c r="B9541" t="str">
        <v/>
      </c>
      <c r="C9541" t="str">
        <f t="shared" ref="C9541:C9604" si="152">IFERROR(B9541,"")</f>
        <v/>
      </c>
    </row>
    <row r="9542" spans="2:3">
      <c r="B9542" t="str">
        <v/>
      </c>
      <c r="C9542" t="str">
        <f t="shared" si="152"/>
        <v/>
      </c>
    </row>
    <row r="9543" spans="2:3">
      <c r="B9543" t="str">
        <v/>
      </c>
      <c r="C9543" t="str">
        <f t="shared" si="152"/>
        <v/>
      </c>
    </row>
    <row r="9544" spans="2:3">
      <c r="B9544" t="str">
        <v/>
      </c>
      <c r="C9544" t="str">
        <f t="shared" si="152"/>
        <v/>
      </c>
    </row>
    <row r="9545" spans="2:3">
      <c r="B9545" t="str">
        <v/>
      </c>
      <c r="C9545" t="str">
        <f t="shared" si="152"/>
        <v/>
      </c>
    </row>
    <row r="9546" spans="2:3">
      <c r="B9546" t="str">
        <v/>
      </c>
      <c r="C9546" t="str">
        <f t="shared" si="152"/>
        <v/>
      </c>
    </row>
    <row r="9547" spans="2:3">
      <c r="B9547" t="str">
        <v/>
      </c>
      <c r="C9547" t="str">
        <f t="shared" si="152"/>
        <v/>
      </c>
    </row>
    <row r="9548" spans="2:3">
      <c r="B9548" t="str">
        <v/>
      </c>
      <c r="C9548" t="str">
        <f t="shared" si="152"/>
        <v/>
      </c>
    </row>
    <row r="9549" spans="2:3">
      <c r="B9549" t="str">
        <v/>
      </c>
      <c r="C9549" t="str">
        <f t="shared" si="152"/>
        <v/>
      </c>
    </row>
    <row r="9550" spans="2:3">
      <c r="B9550" t="str">
        <v/>
      </c>
      <c r="C9550" t="str">
        <f t="shared" si="152"/>
        <v/>
      </c>
    </row>
    <row r="9551" spans="2:3">
      <c r="B9551" t="str">
        <v/>
      </c>
      <c r="C9551" t="str">
        <f t="shared" si="152"/>
        <v/>
      </c>
    </row>
    <row r="9552" spans="2:3">
      <c r="B9552" t="str">
        <v/>
      </c>
      <c r="C9552" t="str">
        <f t="shared" si="152"/>
        <v/>
      </c>
    </row>
    <row r="9553" spans="2:3">
      <c r="B9553" t="str">
        <v/>
      </c>
      <c r="C9553" t="str">
        <f t="shared" si="152"/>
        <v/>
      </c>
    </row>
    <row r="9554" spans="2:3">
      <c r="B9554" t="str">
        <v/>
      </c>
      <c r="C9554" t="str">
        <f t="shared" si="152"/>
        <v/>
      </c>
    </row>
    <row r="9555" spans="2:3">
      <c r="B9555" t="str">
        <v/>
      </c>
      <c r="C9555" t="str">
        <f t="shared" si="152"/>
        <v/>
      </c>
    </row>
    <row r="9556" spans="2:3">
      <c r="B9556" t="str">
        <v/>
      </c>
      <c r="C9556" t="str">
        <f t="shared" si="152"/>
        <v/>
      </c>
    </row>
    <row r="9557" spans="2:3">
      <c r="B9557" t="str">
        <v/>
      </c>
      <c r="C9557" t="str">
        <f t="shared" si="152"/>
        <v/>
      </c>
    </row>
    <row r="9558" spans="2:3">
      <c r="B9558" t="str">
        <v/>
      </c>
      <c r="C9558" t="str">
        <f t="shared" si="152"/>
        <v/>
      </c>
    </row>
    <row r="9559" spans="2:3">
      <c r="B9559" t="str">
        <v/>
      </c>
      <c r="C9559" t="str">
        <f t="shared" si="152"/>
        <v/>
      </c>
    </row>
    <row r="9560" spans="2:3">
      <c r="B9560" t="str">
        <v/>
      </c>
      <c r="C9560" t="str">
        <f t="shared" si="152"/>
        <v/>
      </c>
    </row>
    <row r="9561" spans="2:3">
      <c r="B9561" t="str">
        <v/>
      </c>
      <c r="C9561" t="str">
        <f t="shared" si="152"/>
        <v/>
      </c>
    </row>
    <row r="9562" spans="2:3">
      <c r="B9562" t="str">
        <v/>
      </c>
      <c r="C9562" t="str">
        <f t="shared" si="152"/>
        <v/>
      </c>
    </row>
    <row r="9563" spans="2:3">
      <c r="B9563" t="str">
        <v/>
      </c>
      <c r="C9563" t="str">
        <f t="shared" si="152"/>
        <v/>
      </c>
    </row>
    <row r="9564" spans="2:3">
      <c r="B9564" t="str">
        <v/>
      </c>
      <c r="C9564" t="str">
        <f t="shared" si="152"/>
        <v/>
      </c>
    </row>
    <row r="9565" spans="2:3">
      <c r="B9565" t="str">
        <v/>
      </c>
      <c r="C9565" t="str">
        <f t="shared" si="152"/>
        <v/>
      </c>
    </row>
    <row r="9566" spans="2:3">
      <c r="B9566" t="str">
        <v/>
      </c>
      <c r="C9566" t="str">
        <f t="shared" si="152"/>
        <v/>
      </c>
    </row>
    <row r="9567" spans="2:3">
      <c r="B9567" t="str">
        <v/>
      </c>
      <c r="C9567" t="str">
        <f t="shared" si="152"/>
        <v/>
      </c>
    </row>
    <row r="9568" spans="2:3">
      <c r="B9568" t="str">
        <v/>
      </c>
      <c r="C9568" t="str">
        <f t="shared" si="152"/>
        <v/>
      </c>
    </row>
    <row r="9569" spans="2:3">
      <c r="B9569" t="str">
        <v/>
      </c>
      <c r="C9569" t="str">
        <f t="shared" si="152"/>
        <v/>
      </c>
    </row>
    <row r="9570" spans="2:3">
      <c r="B9570" t="str">
        <v/>
      </c>
      <c r="C9570" t="str">
        <f t="shared" si="152"/>
        <v/>
      </c>
    </row>
    <row r="9571" spans="2:3">
      <c r="B9571" t="str">
        <v/>
      </c>
      <c r="C9571" t="str">
        <f t="shared" si="152"/>
        <v/>
      </c>
    </row>
    <row r="9572" spans="2:3">
      <c r="B9572" t="str">
        <v/>
      </c>
      <c r="C9572" t="str">
        <f t="shared" si="152"/>
        <v/>
      </c>
    </row>
    <row r="9573" spans="2:3">
      <c r="B9573" t="str">
        <v/>
      </c>
      <c r="C9573" t="str">
        <f t="shared" si="152"/>
        <v/>
      </c>
    </row>
    <row r="9574" spans="2:3">
      <c r="B9574" t="str">
        <v/>
      </c>
      <c r="C9574" t="str">
        <f t="shared" si="152"/>
        <v/>
      </c>
    </row>
    <row r="9575" spans="2:3">
      <c r="B9575" t="str">
        <v/>
      </c>
      <c r="C9575" t="str">
        <f t="shared" si="152"/>
        <v/>
      </c>
    </row>
    <row r="9576" spans="2:3">
      <c r="B9576" t="str">
        <v/>
      </c>
      <c r="C9576" t="str">
        <f t="shared" si="152"/>
        <v/>
      </c>
    </row>
    <row r="9577" spans="2:3">
      <c r="B9577" t="str">
        <v/>
      </c>
      <c r="C9577" t="str">
        <f t="shared" si="152"/>
        <v/>
      </c>
    </row>
    <row r="9578" spans="2:3">
      <c r="B9578" t="str">
        <v/>
      </c>
      <c r="C9578" t="str">
        <f t="shared" si="152"/>
        <v/>
      </c>
    </row>
    <row r="9579" spans="2:3">
      <c r="B9579" t="str">
        <v/>
      </c>
      <c r="C9579" t="str">
        <f t="shared" si="152"/>
        <v/>
      </c>
    </row>
    <row r="9580" spans="2:3">
      <c r="B9580" t="str">
        <v/>
      </c>
      <c r="C9580" t="str">
        <f t="shared" si="152"/>
        <v/>
      </c>
    </row>
    <row r="9581" spans="2:3">
      <c r="B9581" t="str">
        <v/>
      </c>
      <c r="C9581" t="str">
        <f t="shared" si="152"/>
        <v/>
      </c>
    </row>
    <row r="9582" spans="2:3">
      <c r="B9582" t="str">
        <v/>
      </c>
      <c r="C9582" t="str">
        <f t="shared" si="152"/>
        <v/>
      </c>
    </row>
    <row r="9583" spans="2:3">
      <c r="B9583" t="str">
        <v/>
      </c>
      <c r="C9583" t="str">
        <f t="shared" si="152"/>
        <v/>
      </c>
    </row>
    <row r="9584" spans="2:3">
      <c r="B9584" t="str">
        <v/>
      </c>
      <c r="C9584" t="str">
        <f t="shared" si="152"/>
        <v/>
      </c>
    </row>
    <row r="9585" spans="2:3">
      <c r="B9585" t="str">
        <v/>
      </c>
      <c r="C9585" t="str">
        <f t="shared" si="152"/>
        <v/>
      </c>
    </row>
    <row r="9586" spans="2:3">
      <c r="B9586" t="str">
        <v/>
      </c>
      <c r="C9586" t="str">
        <f t="shared" si="152"/>
        <v/>
      </c>
    </row>
    <row r="9587" spans="2:3">
      <c r="B9587" t="str">
        <v/>
      </c>
      <c r="C9587" t="str">
        <f t="shared" si="152"/>
        <v/>
      </c>
    </row>
    <row r="9588" spans="2:3">
      <c r="B9588" t="str">
        <v/>
      </c>
      <c r="C9588" t="str">
        <f t="shared" si="152"/>
        <v/>
      </c>
    </row>
    <row r="9589" spans="2:3">
      <c r="B9589" t="str">
        <v/>
      </c>
      <c r="C9589" t="str">
        <f t="shared" si="152"/>
        <v/>
      </c>
    </row>
    <row r="9590" spans="2:3">
      <c r="B9590" t="str">
        <v/>
      </c>
      <c r="C9590" t="str">
        <f t="shared" si="152"/>
        <v/>
      </c>
    </row>
    <row r="9591" spans="2:3">
      <c r="B9591" t="str">
        <v/>
      </c>
      <c r="C9591" t="str">
        <f t="shared" si="152"/>
        <v/>
      </c>
    </row>
    <row r="9592" spans="2:3">
      <c r="B9592" t="str">
        <v/>
      </c>
      <c r="C9592" t="str">
        <f t="shared" si="152"/>
        <v/>
      </c>
    </row>
    <row r="9593" spans="2:3">
      <c r="B9593" t="str">
        <v/>
      </c>
      <c r="C9593" t="str">
        <f t="shared" si="152"/>
        <v/>
      </c>
    </row>
    <row r="9594" spans="2:3">
      <c r="B9594" t="str">
        <v/>
      </c>
      <c r="C9594" t="str">
        <f t="shared" si="152"/>
        <v/>
      </c>
    </row>
    <row r="9595" spans="2:3">
      <c r="B9595" t="str">
        <v/>
      </c>
      <c r="C9595" t="str">
        <f t="shared" si="152"/>
        <v/>
      </c>
    </row>
    <row r="9596" spans="2:3">
      <c r="B9596" t="str">
        <v/>
      </c>
      <c r="C9596" t="str">
        <f t="shared" si="152"/>
        <v/>
      </c>
    </row>
    <row r="9597" spans="2:3">
      <c r="B9597" t="str">
        <v/>
      </c>
      <c r="C9597" t="str">
        <f t="shared" si="152"/>
        <v/>
      </c>
    </row>
    <row r="9598" spans="2:3">
      <c r="B9598" t="str">
        <v/>
      </c>
      <c r="C9598" t="str">
        <f t="shared" si="152"/>
        <v/>
      </c>
    </row>
    <row r="9599" spans="2:3">
      <c r="B9599" t="str">
        <v/>
      </c>
      <c r="C9599" t="str">
        <f t="shared" si="152"/>
        <v/>
      </c>
    </row>
    <row r="9600" spans="2:3">
      <c r="B9600" t="str">
        <v/>
      </c>
      <c r="C9600" t="str">
        <f t="shared" si="152"/>
        <v/>
      </c>
    </row>
    <row r="9601" spans="2:3">
      <c r="B9601" t="str">
        <v/>
      </c>
      <c r="C9601" t="str">
        <f t="shared" si="152"/>
        <v/>
      </c>
    </row>
    <row r="9602" spans="2:3">
      <c r="B9602" t="str">
        <v/>
      </c>
      <c r="C9602" t="str">
        <f t="shared" si="152"/>
        <v/>
      </c>
    </row>
    <row r="9603" spans="2:3">
      <c r="B9603" t="str">
        <v/>
      </c>
      <c r="C9603" t="str">
        <f t="shared" si="152"/>
        <v/>
      </c>
    </row>
    <row r="9604" spans="2:3">
      <c r="B9604" t="str">
        <v/>
      </c>
      <c r="C9604" t="str">
        <f t="shared" si="152"/>
        <v/>
      </c>
    </row>
    <row r="9605" spans="2:3">
      <c r="B9605" t="str">
        <v/>
      </c>
      <c r="C9605" t="str">
        <f t="shared" ref="C9605:C9668" si="153">IFERROR(B9605,"")</f>
        <v/>
      </c>
    </row>
    <row r="9606" spans="2:3">
      <c r="B9606" t="str">
        <v/>
      </c>
      <c r="C9606" t="str">
        <f t="shared" si="153"/>
        <v/>
      </c>
    </row>
    <row r="9607" spans="2:3">
      <c r="B9607" t="str">
        <v/>
      </c>
      <c r="C9607" t="str">
        <f t="shared" si="153"/>
        <v/>
      </c>
    </row>
    <row r="9608" spans="2:3">
      <c r="B9608" t="str">
        <v/>
      </c>
      <c r="C9608" t="str">
        <f t="shared" si="153"/>
        <v/>
      </c>
    </row>
    <row r="9609" spans="2:3">
      <c r="B9609" t="str">
        <v/>
      </c>
      <c r="C9609" t="str">
        <f t="shared" si="153"/>
        <v/>
      </c>
    </row>
    <row r="9610" spans="2:3">
      <c r="B9610" t="str">
        <v/>
      </c>
      <c r="C9610" t="str">
        <f t="shared" si="153"/>
        <v/>
      </c>
    </row>
    <row r="9611" spans="2:3">
      <c r="B9611" t="str">
        <v/>
      </c>
      <c r="C9611" t="str">
        <f t="shared" si="153"/>
        <v/>
      </c>
    </row>
    <row r="9612" spans="2:3">
      <c r="B9612" t="str">
        <v/>
      </c>
      <c r="C9612" t="str">
        <f t="shared" si="153"/>
        <v/>
      </c>
    </row>
    <row r="9613" spans="2:3">
      <c r="B9613" t="str">
        <v/>
      </c>
      <c r="C9613" t="str">
        <f t="shared" si="153"/>
        <v/>
      </c>
    </row>
    <row r="9614" spans="2:3">
      <c r="B9614" t="str">
        <v/>
      </c>
      <c r="C9614" t="str">
        <f t="shared" si="153"/>
        <v/>
      </c>
    </row>
    <row r="9615" spans="2:3">
      <c r="B9615" t="str">
        <v/>
      </c>
      <c r="C9615" t="str">
        <f t="shared" si="153"/>
        <v/>
      </c>
    </row>
    <row r="9616" spans="2:3">
      <c r="B9616" t="str">
        <v/>
      </c>
      <c r="C9616" t="str">
        <f t="shared" si="153"/>
        <v/>
      </c>
    </row>
    <row r="9617" spans="2:3">
      <c r="B9617" t="str">
        <v/>
      </c>
      <c r="C9617" t="str">
        <f t="shared" si="153"/>
        <v/>
      </c>
    </row>
    <row r="9618" spans="2:3">
      <c r="B9618" t="str">
        <v/>
      </c>
      <c r="C9618" t="str">
        <f t="shared" si="153"/>
        <v/>
      </c>
    </row>
    <row r="9619" spans="2:3">
      <c r="B9619" t="str">
        <v/>
      </c>
      <c r="C9619" t="str">
        <f t="shared" si="153"/>
        <v/>
      </c>
    </row>
    <row r="9620" spans="2:3">
      <c r="B9620" t="str">
        <v/>
      </c>
      <c r="C9620" t="str">
        <f t="shared" si="153"/>
        <v/>
      </c>
    </row>
    <row r="9621" spans="2:3">
      <c r="B9621" t="str">
        <v/>
      </c>
      <c r="C9621" t="str">
        <f t="shared" si="153"/>
        <v/>
      </c>
    </row>
    <row r="9622" spans="2:3">
      <c r="B9622" t="str">
        <v/>
      </c>
      <c r="C9622" t="str">
        <f t="shared" si="153"/>
        <v/>
      </c>
    </row>
    <row r="9623" spans="2:3">
      <c r="B9623" t="str">
        <v/>
      </c>
      <c r="C9623" t="str">
        <f t="shared" si="153"/>
        <v/>
      </c>
    </row>
    <row r="9624" spans="2:3">
      <c r="B9624" t="str">
        <v/>
      </c>
      <c r="C9624" t="str">
        <f t="shared" si="153"/>
        <v/>
      </c>
    </row>
    <row r="9625" spans="2:3">
      <c r="B9625" t="str">
        <v/>
      </c>
      <c r="C9625" t="str">
        <f t="shared" si="153"/>
        <v/>
      </c>
    </row>
    <row r="9626" spans="2:3">
      <c r="B9626" t="str">
        <v/>
      </c>
      <c r="C9626" t="str">
        <f t="shared" si="153"/>
        <v/>
      </c>
    </row>
    <row r="9627" spans="2:3">
      <c r="B9627" t="str">
        <v/>
      </c>
      <c r="C9627" t="str">
        <f t="shared" si="153"/>
        <v/>
      </c>
    </row>
    <row r="9628" spans="2:3">
      <c r="B9628" t="str">
        <v/>
      </c>
      <c r="C9628" t="str">
        <f t="shared" si="153"/>
        <v/>
      </c>
    </row>
    <row r="9629" spans="2:3">
      <c r="B9629" t="str">
        <v/>
      </c>
      <c r="C9629" t="str">
        <f t="shared" si="153"/>
        <v/>
      </c>
    </row>
    <row r="9630" spans="2:3">
      <c r="B9630" t="str">
        <v/>
      </c>
      <c r="C9630" t="str">
        <f t="shared" si="153"/>
        <v/>
      </c>
    </row>
    <row r="9631" spans="2:3">
      <c r="B9631" t="str">
        <v/>
      </c>
      <c r="C9631" t="str">
        <f t="shared" si="153"/>
        <v/>
      </c>
    </row>
    <row r="9632" spans="2:3">
      <c r="B9632" t="str">
        <v/>
      </c>
      <c r="C9632" t="str">
        <f t="shared" si="153"/>
        <v/>
      </c>
    </row>
    <row r="9633" spans="2:3">
      <c r="B9633" t="str">
        <v/>
      </c>
      <c r="C9633" t="str">
        <f t="shared" si="153"/>
        <v/>
      </c>
    </row>
    <row r="9634" spans="2:3">
      <c r="B9634" t="str">
        <v/>
      </c>
      <c r="C9634" t="str">
        <f t="shared" si="153"/>
        <v/>
      </c>
    </row>
    <row r="9635" spans="2:3">
      <c r="B9635" t="str">
        <v/>
      </c>
      <c r="C9635" t="str">
        <f t="shared" si="153"/>
        <v/>
      </c>
    </row>
    <row r="9636" spans="2:3">
      <c r="B9636" t="str">
        <v/>
      </c>
      <c r="C9636" t="str">
        <f t="shared" si="153"/>
        <v/>
      </c>
    </row>
    <row r="9637" spans="2:3">
      <c r="B9637" t="str">
        <v/>
      </c>
      <c r="C9637" t="str">
        <f t="shared" si="153"/>
        <v/>
      </c>
    </row>
    <row r="9638" spans="2:3">
      <c r="B9638" t="str">
        <v/>
      </c>
      <c r="C9638" t="str">
        <f t="shared" si="153"/>
        <v/>
      </c>
    </row>
    <row r="9639" spans="2:3">
      <c r="B9639" t="str">
        <v/>
      </c>
      <c r="C9639" t="str">
        <f t="shared" si="153"/>
        <v/>
      </c>
    </row>
    <row r="9640" spans="2:3">
      <c r="B9640" t="str">
        <v/>
      </c>
      <c r="C9640" t="str">
        <f t="shared" si="153"/>
        <v/>
      </c>
    </row>
    <row r="9641" spans="2:3">
      <c r="B9641" t="str">
        <v/>
      </c>
      <c r="C9641" t="str">
        <f t="shared" si="153"/>
        <v/>
      </c>
    </row>
    <row r="9642" spans="2:3">
      <c r="B9642" t="str">
        <v/>
      </c>
      <c r="C9642" t="str">
        <f t="shared" si="153"/>
        <v/>
      </c>
    </row>
    <row r="9643" spans="2:3">
      <c r="B9643" t="str">
        <v/>
      </c>
      <c r="C9643" t="str">
        <f t="shared" si="153"/>
        <v/>
      </c>
    </row>
    <row r="9644" spans="2:3">
      <c r="B9644" t="str">
        <v/>
      </c>
      <c r="C9644" t="str">
        <f t="shared" si="153"/>
        <v/>
      </c>
    </row>
    <row r="9645" spans="2:3">
      <c r="B9645" t="str">
        <v/>
      </c>
      <c r="C9645" t="str">
        <f t="shared" si="153"/>
        <v/>
      </c>
    </row>
    <row r="9646" spans="2:3">
      <c r="B9646" t="str">
        <v/>
      </c>
      <c r="C9646" t="str">
        <f t="shared" si="153"/>
        <v/>
      </c>
    </row>
    <row r="9647" spans="2:3">
      <c r="B9647" t="str">
        <v/>
      </c>
      <c r="C9647" t="str">
        <f t="shared" si="153"/>
        <v/>
      </c>
    </row>
    <row r="9648" spans="2:3">
      <c r="B9648" t="str">
        <v/>
      </c>
      <c r="C9648" t="str">
        <f t="shared" si="153"/>
        <v/>
      </c>
    </row>
    <row r="9649" spans="2:3">
      <c r="B9649" t="str">
        <v/>
      </c>
      <c r="C9649" t="str">
        <f t="shared" si="153"/>
        <v/>
      </c>
    </row>
    <row r="9650" spans="2:3">
      <c r="B9650" t="str">
        <v/>
      </c>
      <c r="C9650" t="str">
        <f t="shared" si="153"/>
        <v/>
      </c>
    </row>
    <row r="9651" spans="2:3">
      <c r="B9651" t="str">
        <v/>
      </c>
      <c r="C9651" t="str">
        <f t="shared" si="153"/>
        <v/>
      </c>
    </row>
    <row r="9652" spans="2:3">
      <c r="B9652" t="str">
        <v/>
      </c>
      <c r="C9652" t="str">
        <f t="shared" si="153"/>
        <v/>
      </c>
    </row>
    <row r="9653" spans="2:3">
      <c r="B9653" t="str">
        <v/>
      </c>
      <c r="C9653" t="str">
        <f t="shared" si="153"/>
        <v/>
      </c>
    </row>
    <row r="9654" spans="2:3">
      <c r="B9654" t="str">
        <v/>
      </c>
      <c r="C9654" t="str">
        <f t="shared" si="153"/>
        <v/>
      </c>
    </row>
    <row r="9655" spans="2:3">
      <c r="B9655" t="str">
        <v/>
      </c>
      <c r="C9655" t="str">
        <f t="shared" si="153"/>
        <v/>
      </c>
    </row>
    <row r="9656" spans="2:3">
      <c r="B9656" t="str">
        <v/>
      </c>
      <c r="C9656" t="str">
        <f t="shared" si="153"/>
        <v/>
      </c>
    </row>
    <row r="9657" spans="2:3">
      <c r="B9657" t="str">
        <v/>
      </c>
      <c r="C9657" t="str">
        <f t="shared" si="153"/>
        <v/>
      </c>
    </row>
    <row r="9658" spans="2:3">
      <c r="B9658" t="str">
        <v/>
      </c>
      <c r="C9658" t="str">
        <f t="shared" si="153"/>
        <v/>
      </c>
    </row>
    <row r="9659" spans="2:3">
      <c r="B9659" t="str">
        <v/>
      </c>
      <c r="C9659" t="str">
        <f t="shared" si="153"/>
        <v/>
      </c>
    </row>
    <row r="9660" spans="2:3">
      <c r="B9660" t="str">
        <v/>
      </c>
      <c r="C9660" t="str">
        <f t="shared" si="153"/>
        <v/>
      </c>
    </row>
    <row r="9661" spans="2:3">
      <c r="B9661" t="str">
        <v/>
      </c>
      <c r="C9661" t="str">
        <f t="shared" si="153"/>
        <v/>
      </c>
    </row>
    <row r="9662" spans="2:3">
      <c r="B9662" t="str">
        <v/>
      </c>
      <c r="C9662" t="str">
        <f t="shared" si="153"/>
        <v/>
      </c>
    </row>
    <row r="9663" spans="2:3">
      <c r="B9663" t="str">
        <v/>
      </c>
      <c r="C9663" t="str">
        <f t="shared" si="153"/>
        <v/>
      </c>
    </row>
    <row r="9664" spans="2:3">
      <c r="B9664" t="str">
        <v/>
      </c>
      <c r="C9664" t="str">
        <f t="shared" si="153"/>
        <v/>
      </c>
    </row>
    <row r="9665" spans="2:3">
      <c r="B9665" t="str">
        <v/>
      </c>
      <c r="C9665" t="str">
        <f t="shared" si="153"/>
        <v/>
      </c>
    </row>
    <row r="9666" spans="2:3">
      <c r="B9666" t="str">
        <v/>
      </c>
      <c r="C9666" t="str">
        <f t="shared" si="153"/>
        <v/>
      </c>
    </row>
    <row r="9667" spans="2:3">
      <c r="B9667" t="str">
        <v/>
      </c>
      <c r="C9667" t="str">
        <f t="shared" si="153"/>
        <v/>
      </c>
    </row>
    <row r="9668" spans="2:3">
      <c r="B9668" t="str">
        <v/>
      </c>
      <c r="C9668" t="str">
        <f t="shared" si="153"/>
        <v/>
      </c>
    </row>
    <row r="9669" spans="2:3">
      <c r="B9669" t="str">
        <v/>
      </c>
      <c r="C9669" t="str">
        <f t="shared" ref="C9669:C9732" si="154">IFERROR(B9669,"")</f>
        <v/>
      </c>
    </row>
    <row r="9670" spans="2:3">
      <c r="B9670" t="str">
        <v/>
      </c>
      <c r="C9670" t="str">
        <f t="shared" si="154"/>
        <v/>
      </c>
    </row>
    <row r="9671" spans="2:3">
      <c r="B9671" t="str">
        <v/>
      </c>
      <c r="C9671" t="str">
        <f t="shared" si="154"/>
        <v/>
      </c>
    </row>
    <row r="9672" spans="2:3">
      <c r="B9672" t="str">
        <v/>
      </c>
      <c r="C9672" t="str">
        <f t="shared" si="154"/>
        <v/>
      </c>
    </row>
    <row r="9673" spans="2:3">
      <c r="B9673" t="str">
        <v/>
      </c>
      <c r="C9673" t="str">
        <f t="shared" si="154"/>
        <v/>
      </c>
    </row>
    <row r="9674" spans="2:3">
      <c r="B9674" t="str">
        <v/>
      </c>
      <c r="C9674" t="str">
        <f t="shared" si="154"/>
        <v/>
      </c>
    </row>
    <row r="9675" spans="2:3">
      <c r="B9675" t="str">
        <v/>
      </c>
      <c r="C9675" t="str">
        <f t="shared" si="154"/>
        <v/>
      </c>
    </row>
    <row r="9676" spans="2:3">
      <c r="B9676" t="str">
        <v/>
      </c>
      <c r="C9676" t="str">
        <f t="shared" si="154"/>
        <v/>
      </c>
    </row>
    <row r="9677" spans="2:3">
      <c r="B9677" t="str">
        <v/>
      </c>
      <c r="C9677" t="str">
        <f t="shared" si="154"/>
        <v/>
      </c>
    </row>
    <row r="9678" spans="2:3">
      <c r="B9678" t="str">
        <v/>
      </c>
      <c r="C9678" t="str">
        <f t="shared" si="154"/>
        <v/>
      </c>
    </row>
    <row r="9679" spans="2:3">
      <c r="B9679" t="str">
        <v/>
      </c>
      <c r="C9679" t="str">
        <f t="shared" si="154"/>
        <v/>
      </c>
    </row>
    <row r="9680" spans="2:3">
      <c r="B9680" t="str">
        <v/>
      </c>
      <c r="C9680" t="str">
        <f t="shared" si="154"/>
        <v/>
      </c>
    </row>
    <row r="9681" spans="2:3">
      <c r="B9681" t="str">
        <v/>
      </c>
      <c r="C9681" t="str">
        <f t="shared" si="154"/>
        <v/>
      </c>
    </row>
    <row r="9682" spans="2:3">
      <c r="B9682" t="str">
        <v/>
      </c>
      <c r="C9682" t="str">
        <f t="shared" si="154"/>
        <v/>
      </c>
    </row>
    <row r="9683" spans="2:3">
      <c r="B9683" t="str">
        <v/>
      </c>
      <c r="C9683" t="str">
        <f t="shared" si="154"/>
        <v/>
      </c>
    </row>
    <row r="9684" spans="2:3">
      <c r="B9684" t="str">
        <v/>
      </c>
      <c r="C9684" t="str">
        <f t="shared" si="154"/>
        <v/>
      </c>
    </row>
    <row r="9685" spans="2:3">
      <c r="B9685" t="str">
        <v/>
      </c>
      <c r="C9685" t="str">
        <f t="shared" si="154"/>
        <v/>
      </c>
    </row>
    <row r="9686" spans="2:3">
      <c r="B9686" t="str">
        <v/>
      </c>
      <c r="C9686" t="str">
        <f t="shared" si="154"/>
        <v/>
      </c>
    </row>
    <row r="9687" spans="2:3">
      <c r="B9687" t="str">
        <v/>
      </c>
      <c r="C9687" t="str">
        <f t="shared" si="154"/>
        <v/>
      </c>
    </row>
    <row r="9688" spans="2:3">
      <c r="B9688" t="str">
        <v/>
      </c>
      <c r="C9688" t="str">
        <f t="shared" si="154"/>
        <v/>
      </c>
    </row>
    <row r="9689" spans="2:3">
      <c r="B9689" t="str">
        <v/>
      </c>
      <c r="C9689" t="str">
        <f t="shared" si="154"/>
        <v/>
      </c>
    </row>
    <row r="9690" spans="2:3">
      <c r="B9690" t="str">
        <v/>
      </c>
      <c r="C9690" t="str">
        <f t="shared" si="154"/>
        <v/>
      </c>
    </row>
    <row r="9691" spans="2:3">
      <c r="B9691" t="str">
        <v/>
      </c>
      <c r="C9691" t="str">
        <f t="shared" si="154"/>
        <v/>
      </c>
    </row>
    <row r="9692" spans="2:3">
      <c r="B9692" t="str">
        <v/>
      </c>
      <c r="C9692" t="str">
        <f t="shared" si="154"/>
        <v/>
      </c>
    </row>
    <row r="9693" spans="2:3">
      <c r="B9693" t="str">
        <v/>
      </c>
      <c r="C9693" t="str">
        <f t="shared" si="154"/>
        <v/>
      </c>
    </row>
    <row r="9694" spans="2:3">
      <c r="B9694" t="str">
        <v/>
      </c>
      <c r="C9694" t="str">
        <f t="shared" si="154"/>
        <v/>
      </c>
    </row>
    <row r="9695" spans="2:3">
      <c r="B9695" t="str">
        <v/>
      </c>
      <c r="C9695" t="str">
        <f t="shared" si="154"/>
        <v/>
      </c>
    </row>
    <row r="9696" spans="2:3">
      <c r="B9696" t="str">
        <v/>
      </c>
      <c r="C9696" t="str">
        <f t="shared" si="154"/>
        <v/>
      </c>
    </row>
    <row r="9697" spans="2:3">
      <c r="B9697" t="str">
        <v/>
      </c>
      <c r="C9697" t="str">
        <f t="shared" si="154"/>
        <v/>
      </c>
    </row>
    <row r="9698" spans="2:3">
      <c r="B9698" t="str">
        <v/>
      </c>
      <c r="C9698" t="str">
        <f t="shared" si="154"/>
        <v/>
      </c>
    </row>
    <row r="9699" spans="2:3">
      <c r="B9699" t="str">
        <v/>
      </c>
      <c r="C9699" t="str">
        <f t="shared" si="154"/>
        <v/>
      </c>
    </row>
    <row r="9700" spans="2:3">
      <c r="B9700" t="str">
        <v/>
      </c>
      <c r="C9700" t="str">
        <f t="shared" si="154"/>
        <v/>
      </c>
    </row>
    <row r="9701" spans="2:3">
      <c r="B9701" t="str">
        <v/>
      </c>
      <c r="C9701" t="str">
        <f t="shared" si="154"/>
        <v/>
      </c>
    </row>
    <row r="9702" spans="2:3">
      <c r="B9702" t="str">
        <v/>
      </c>
      <c r="C9702" t="str">
        <f t="shared" si="154"/>
        <v/>
      </c>
    </row>
    <row r="9703" spans="2:3">
      <c r="B9703" t="str">
        <v/>
      </c>
      <c r="C9703" t="str">
        <f t="shared" si="154"/>
        <v/>
      </c>
    </row>
    <row r="9704" spans="2:3">
      <c r="B9704" t="str">
        <v/>
      </c>
      <c r="C9704" t="str">
        <f t="shared" si="154"/>
        <v/>
      </c>
    </row>
    <row r="9705" spans="2:3">
      <c r="B9705" t="str">
        <v/>
      </c>
      <c r="C9705" t="str">
        <f t="shared" si="154"/>
        <v/>
      </c>
    </row>
    <row r="9706" spans="2:3">
      <c r="B9706" t="str">
        <v/>
      </c>
      <c r="C9706" t="str">
        <f t="shared" si="154"/>
        <v/>
      </c>
    </row>
    <row r="9707" spans="2:3">
      <c r="B9707" t="str">
        <v/>
      </c>
      <c r="C9707" t="str">
        <f t="shared" si="154"/>
        <v/>
      </c>
    </row>
    <row r="9708" spans="2:3">
      <c r="B9708" t="str">
        <v/>
      </c>
      <c r="C9708" t="str">
        <f t="shared" si="154"/>
        <v/>
      </c>
    </row>
    <row r="9709" spans="2:3">
      <c r="B9709" t="str">
        <v/>
      </c>
      <c r="C9709" t="str">
        <f t="shared" si="154"/>
        <v/>
      </c>
    </row>
    <row r="9710" spans="2:3">
      <c r="B9710" t="str">
        <v/>
      </c>
      <c r="C9710" t="str">
        <f t="shared" si="154"/>
        <v/>
      </c>
    </row>
    <row r="9711" spans="2:3">
      <c r="B9711" t="str">
        <v/>
      </c>
      <c r="C9711" t="str">
        <f t="shared" si="154"/>
        <v/>
      </c>
    </row>
    <row r="9712" spans="2:3">
      <c r="B9712" t="str">
        <v/>
      </c>
      <c r="C9712" t="str">
        <f t="shared" si="154"/>
        <v/>
      </c>
    </row>
    <row r="9713" spans="2:3">
      <c r="B9713" t="str">
        <v/>
      </c>
      <c r="C9713" t="str">
        <f t="shared" si="154"/>
        <v/>
      </c>
    </row>
    <row r="9714" spans="2:3">
      <c r="B9714" t="str">
        <v/>
      </c>
      <c r="C9714" t="str">
        <f t="shared" si="154"/>
        <v/>
      </c>
    </row>
    <row r="9715" spans="2:3">
      <c r="B9715" t="str">
        <v/>
      </c>
      <c r="C9715" t="str">
        <f t="shared" si="154"/>
        <v/>
      </c>
    </row>
    <row r="9716" spans="2:3">
      <c r="B9716" t="str">
        <v/>
      </c>
      <c r="C9716" t="str">
        <f t="shared" si="154"/>
        <v/>
      </c>
    </row>
    <row r="9717" spans="2:3">
      <c r="B9717" t="str">
        <v/>
      </c>
      <c r="C9717" t="str">
        <f t="shared" si="154"/>
        <v/>
      </c>
    </row>
    <row r="9718" spans="2:3">
      <c r="B9718" t="str">
        <v/>
      </c>
      <c r="C9718" t="str">
        <f t="shared" si="154"/>
        <v/>
      </c>
    </row>
    <row r="9719" spans="2:3">
      <c r="B9719" t="str">
        <v/>
      </c>
      <c r="C9719" t="str">
        <f t="shared" si="154"/>
        <v/>
      </c>
    </row>
    <row r="9720" spans="2:3">
      <c r="B9720" t="str">
        <v/>
      </c>
      <c r="C9720" t="str">
        <f t="shared" si="154"/>
        <v/>
      </c>
    </row>
    <row r="9721" spans="2:3">
      <c r="B9721" t="str">
        <v/>
      </c>
      <c r="C9721" t="str">
        <f t="shared" si="154"/>
        <v/>
      </c>
    </row>
    <row r="9722" spans="2:3">
      <c r="B9722" t="str">
        <v/>
      </c>
      <c r="C9722" t="str">
        <f t="shared" si="154"/>
        <v/>
      </c>
    </row>
    <row r="9723" spans="2:3">
      <c r="B9723" t="str">
        <v/>
      </c>
      <c r="C9723" t="str">
        <f t="shared" si="154"/>
        <v/>
      </c>
    </row>
    <row r="9724" spans="2:3">
      <c r="B9724" t="str">
        <v/>
      </c>
      <c r="C9724" t="str">
        <f t="shared" si="154"/>
        <v/>
      </c>
    </row>
    <row r="9725" spans="2:3">
      <c r="B9725" t="str">
        <v/>
      </c>
      <c r="C9725" t="str">
        <f t="shared" si="154"/>
        <v/>
      </c>
    </row>
    <row r="9726" spans="2:3">
      <c r="B9726" t="str">
        <v/>
      </c>
      <c r="C9726" t="str">
        <f t="shared" si="154"/>
        <v/>
      </c>
    </row>
    <row r="9727" spans="2:3">
      <c r="B9727" t="str">
        <v/>
      </c>
      <c r="C9727" t="str">
        <f t="shared" si="154"/>
        <v/>
      </c>
    </row>
    <row r="9728" spans="2:3">
      <c r="B9728" t="str">
        <v/>
      </c>
      <c r="C9728" t="str">
        <f t="shared" si="154"/>
        <v/>
      </c>
    </row>
    <row r="9729" spans="2:3">
      <c r="B9729" t="str">
        <v/>
      </c>
      <c r="C9729" t="str">
        <f t="shared" si="154"/>
        <v/>
      </c>
    </row>
    <row r="9730" spans="2:3">
      <c r="B9730" t="str">
        <v/>
      </c>
      <c r="C9730" t="str">
        <f t="shared" si="154"/>
        <v/>
      </c>
    </row>
    <row r="9731" spans="2:3">
      <c r="B9731" t="str">
        <v/>
      </c>
      <c r="C9731" t="str">
        <f t="shared" si="154"/>
        <v/>
      </c>
    </row>
    <row r="9732" spans="2:3">
      <c r="B9732" t="str">
        <v/>
      </c>
      <c r="C9732" t="str">
        <f t="shared" si="154"/>
        <v/>
      </c>
    </row>
    <row r="9733" spans="2:3">
      <c r="B9733" t="str">
        <v/>
      </c>
      <c r="C9733" t="str">
        <f t="shared" ref="C9733:C9796" si="155">IFERROR(B9733,"")</f>
        <v/>
      </c>
    </row>
    <row r="9734" spans="2:3">
      <c r="B9734" t="str">
        <v/>
      </c>
      <c r="C9734" t="str">
        <f t="shared" si="155"/>
        <v/>
      </c>
    </row>
    <row r="9735" spans="2:3">
      <c r="B9735" t="str">
        <v/>
      </c>
      <c r="C9735" t="str">
        <f t="shared" si="155"/>
        <v/>
      </c>
    </row>
    <row r="9736" spans="2:3">
      <c r="B9736" t="str">
        <v/>
      </c>
      <c r="C9736" t="str">
        <f t="shared" si="155"/>
        <v/>
      </c>
    </row>
    <row r="9737" spans="2:3">
      <c r="B9737" t="str">
        <v/>
      </c>
      <c r="C9737" t="str">
        <f t="shared" si="155"/>
        <v/>
      </c>
    </row>
    <row r="9738" spans="2:3">
      <c r="B9738" t="str">
        <v/>
      </c>
      <c r="C9738" t="str">
        <f t="shared" si="155"/>
        <v/>
      </c>
    </row>
    <row r="9739" spans="2:3">
      <c r="B9739" t="str">
        <v/>
      </c>
      <c r="C9739" t="str">
        <f t="shared" si="155"/>
        <v/>
      </c>
    </row>
    <row r="9740" spans="2:3">
      <c r="B9740" t="str">
        <v/>
      </c>
      <c r="C9740" t="str">
        <f t="shared" si="155"/>
        <v/>
      </c>
    </row>
    <row r="9741" spans="2:3">
      <c r="B9741" t="str">
        <v/>
      </c>
      <c r="C9741" t="str">
        <f t="shared" si="155"/>
        <v/>
      </c>
    </row>
    <row r="9742" spans="2:3">
      <c r="B9742" t="str">
        <v/>
      </c>
      <c r="C9742" t="str">
        <f t="shared" si="155"/>
        <v/>
      </c>
    </row>
    <row r="9743" spans="2:3">
      <c r="B9743" t="str">
        <v/>
      </c>
      <c r="C9743" t="str">
        <f t="shared" si="155"/>
        <v/>
      </c>
    </row>
    <row r="9744" spans="2:3">
      <c r="B9744" t="str">
        <v/>
      </c>
      <c r="C9744" t="str">
        <f t="shared" si="155"/>
        <v/>
      </c>
    </row>
    <row r="9745" spans="2:3">
      <c r="B9745" t="str">
        <v/>
      </c>
      <c r="C9745" t="str">
        <f t="shared" si="155"/>
        <v/>
      </c>
    </row>
    <row r="9746" spans="2:3">
      <c r="B9746" t="str">
        <v/>
      </c>
      <c r="C9746" t="str">
        <f t="shared" si="155"/>
        <v/>
      </c>
    </row>
    <row r="9747" spans="2:3">
      <c r="B9747" t="str">
        <v/>
      </c>
      <c r="C9747" t="str">
        <f t="shared" si="155"/>
        <v/>
      </c>
    </row>
    <row r="9748" spans="2:3">
      <c r="B9748" t="str">
        <v/>
      </c>
      <c r="C9748" t="str">
        <f t="shared" si="155"/>
        <v/>
      </c>
    </row>
    <row r="9749" spans="2:3">
      <c r="B9749" t="str">
        <v/>
      </c>
      <c r="C9749" t="str">
        <f t="shared" si="155"/>
        <v/>
      </c>
    </row>
    <row r="9750" spans="2:3">
      <c r="B9750" t="str">
        <v/>
      </c>
      <c r="C9750" t="str">
        <f t="shared" si="155"/>
        <v/>
      </c>
    </row>
    <row r="9751" spans="2:3">
      <c r="B9751" t="str">
        <v/>
      </c>
      <c r="C9751" t="str">
        <f t="shared" si="155"/>
        <v/>
      </c>
    </row>
    <row r="9752" spans="2:3">
      <c r="B9752" t="str">
        <v/>
      </c>
      <c r="C9752" t="str">
        <f t="shared" si="155"/>
        <v/>
      </c>
    </row>
    <row r="9753" spans="2:3">
      <c r="B9753" t="str">
        <v/>
      </c>
      <c r="C9753" t="str">
        <f t="shared" si="155"/>
        <v/>
      </c>
    </row>
    <row r="9754" spans="2:3">
      <c r="B9754" t="str">
        <v/>
      </c>
      <c r="C9754" t="str">
        <f t="shared" si="155"/>
        <v/>
      </c>
    </row>
    <row r="9755" spans="2:3">
      <c r="B9755" t="str">
        <v/>
      </c>
      <c r="C9755" t="str">
        <f t="shared" si="155"/>
        <v/>
      </c>
    </row>
    <row r="9756" spans="2:3">
      <c r="B9756" t="str">
        <v/>
      </c>
      <c r="C9756" t="str">
        <f t="shared" si="155"/>
        <v/>
      </c>
    </row>
    <row r="9757" spans="2:3">
      <c r="B9757" t="str">
        <v/>
      </c>
      <c r="C9757" t="str">
        <f t="shared" si="155"/>
        <v/>
      </c>
    </row>
    <row r="9758" spans="2:3">
      <c r="B9758" t="str">
        <v/>
      </c>
      <c r="C9758" t="str">
        <f t="shared" si="155"/>
        <v/>
      </c>
    </row>
    <row r="9759" spans="2:3">
      <c r="B9759" t="str">
        <v/>
      </c>
      <c r="C9759" t="str">
        <f t="shared" si="155"/>
        <v/>
      </c>
    </row>
    <row r="9760" spans="2:3">
      <c r="B9760" t="str">
        <v/>
      </c>
      <c r="C9760" t="str">
        <f t="shared" si="155"/>
        <v/>
      </c>
    </row>
    <row r="9761" spans="2:3">
      <c r="B9761" t="str">
        <v/>
      </c>
      <c r="C9761" t="str">
        <f t="shared" si="155"/>
        <v/>
      </c>
    </row>
    <row r="9762" spans="2:3">
      <c r="B9762" t="str">
        <v/>
      </c>
      <c r="C9762" t="str">
        <f t="shared" si="155"/>
        <v/>
      </c>
    </row>
    <row r="9763" spans="2:3">
      <c r="B9763" t="str">
        <v/>
      </c>
      <c r="C9763" t="str">
        <f t="shared" si="155"/>
        <v/>
      </c>
    </row>
    <row r="9764" spans="2:3">
      <c r="B9764" t="str">
        <v/>
      </c>
      <c r="C9764" t="str">
        <f t="shared" si="155"/>
        <v/>
      </c>
    </row>
    <row r="9765" spans="2:3">
      <c r="B9765" t="str">
        <v/>
      </c>
      <c r="C9765" t="str">
        <f t="shared" si="155"/>
        <v/>
      </c>
    </row>
    <row r="9766" spans="2:3">
      <c r="B9766" t="str">
        <v/>
      </c>
      <c r="C9766" t="str">
        <f t="shared" si="155"/>
        <v/>
      </c>
    </row>
    <row r="9767" spans="2:3">
      <c r="B9767" t="str">
        <v/>
      </c>
      <c r="C9767" t="str">
        <f t="shared" si="155"/>
        <v/>
      </c>
    </row>
    <row r="9768" spans="2:3">
      <c r="B9768" t="str">
        <v/>
      </c>
      <c r="C9768" t="str">
        <f t="shared" si="155"/>
        <v/>
      </c>
    </row>
    <row r="9769" spans="2:3">
      <c r="B9769" t="str">
        <v/>
      </c>
      <c r="C9769" t="str">
        <f t="shared" si="155"/>
        <v/>
      </c>
    </row>
    <row r="9770" spans="2:3">
      <c r="B9770" t="str">
        <v/>
      </c>
      <c r="C9770" t="str">
        <f t="shared" si="155"/>
        <v/>
      </c>
    </row>
    <row r="9771" spans="2:3">
      <c r="B9771" t="str">
        <v/>
      </c>
      <c r="C9771" t="str">
        <f t="shared" si="155"/>
        <v/>
      </c>
    </row>
    <row r="9772" spans="2:3">
      <c r="B9772" t="str">
        <v/>
      </c>
      <c r="C9772" t="str">
        <f t="shared" si="155"/>
        <v/>
      </c>
    </row>
    <row r="9773" spans="2:3">
      <c r="B9773" t="str">
        <v/>
      </c>
      <c r="C9773" t="str">
        <f t="shared" si="155"/>
        <v/>
      </c>
    </row>
    <row r="9774" spans="2:3">
      <c r="B9774" t="str">
        <v/>
      </c>
      <c r="C9774" t="str">
        <f t="shared" si="155"/>
        <v/>
      </c>
    </row>
    <row r="9775" spans="2:3">
      <c r="B9775" t="str">
        <v/>
      </c>
      <c r="C9775" t="str">
        <f t="shared" si="155"/>
        <v/>
      </c>
    </row>
    <row r="9776" spans="2:3">
      <c r="B9776" t="str">
        <v/>
      </c>
      <c r="C9776" t="str">
        <f t="shared" si="155"/>
        <v/>
      </c>
    </row>
    <row r="9777" spans="2:3">
      <c r="B9777" t="str">
        <v/>
      </c>
      <c r="C9777" t="str">
        <f t="shared" si="155"/>
        <v/>
      </c>
    </row>
    <row r="9778" spans="2:3">
      <c r="B9778" t="str">
        <v/>
      </c>
      <c r="C9778" t="str">
        <f t="shared" si="155"/>
        <v/>
      </c>
    </row>
    <row r="9779" spans="2:3">
      <c r="B9779" t="str">
        <v/>
      </c>
      <c r="C9779" t="str">
        <f t="shared" si="155"/>
        <v/>
      </c>
    </row>
    <row r="9780" spans="2:3">
      <c r="B9780" t="str">
        <v/>
      </c>
      <c r="C9780" t="str">
        <f t="shared" si="155"/>
        <v/>
      </c>
    </row>
    <row r="9781" spans="2:3">
      <c r="B9781" t="str">
        <v/>
      </c>
      <c r="C9781" t="str">
        <f t="shared" si="155"/>
        <v/>
      </c>
    </row>
    <row r="9782" spans="2:3">
      <c r="B9782" t="str">
        <v/>
      </c>
      <c r="C9782" t="str">
        <f t="shared" si="155"/>
        <v/>
      </c>
    </row>
    <row r="9783" spans="2:3">
      <c r="B9783" t="str">
        <v/>
      </c>
      <c r="C9783" t="str">
        <f t="shared" si="155"/>
        <v/>
      </c>
    </row>
    <row r="9784" spans="2:3">
      <c r="B9784" t="str">
        <v/>
      </c>
      <c r="C9784" t="str">
        <f t="shared" si="155"/>
        <v/>
      </c>
    </row>
    <row r="9785" spans="2:3">
      <c r="B9785" t="str">
        <v/>
      </c>
      <c r="C9785" t="str">
        <f t="shared" si="155"/>
        <v/>
      </c>
    </row>
    <row r="9786" spans="2:3">
      <c r="B9786" t="str">
        <v/>
      </c>
      <c r="C9786" t="str">
        <f t="shared" si="155"/>
        <v/>
      </c>
    </row>
    <row r="9787" spans="2:3">
      <c r="B9787" t="str">
        <v/>
      </c>
      <c r="C9787" t="str">
        <f t="shared" si="155"/>
        <v/>
      </c>
    </row>
    <row r="9788" spans="2:3">
      <c r="B9788" t="str">
        <v/>
      </c>
      <c r="C9788" t="str">
        <f t="shared" si="155"/>
        <v/>
      </c>
    </row>
    <row r="9789" spans="2:3">
      <c r="B9789" t="str">
        <v/>
      </c>
      <c r="C9789" t="str">
        <f t="shared" si="155"/>
        <v/>
      </c>
    </row>
    <row r="9790" spans="2:3">
      <c r="B9790" t="str">
        <v/>
      </c>
      <c r="C9790" t="str">
        <f t="shared" si="155"/>
        <v/>
      </c>
    </row>
    <row r="9791" spans="2:3">
      <c r="B9791" t="str">
        <v/>
      </c>
      <c r="C9791" t="str">
        <f t="shared" si="155"/>
        <v/>
      </c>
    </row>
    <row r="9792" spans="2:3">
      <c r="B9792" t="str">
        <v/>
      </c>
      <c r="C9792" t="str">
        <f t="shared" si="155"/>
        <v/>
      </c>
    </row>
    <row r="9793" spans="2:3">
      <c r="B9793" t="str">
        <v/>
      </c>
      <c r="C9793" t="str">
        <f t="shared" si="155"/>
        <v/>
      </c>
    </row>
    <row r="9794" spans="2:3">
      <c r="B9794" t="str">
        <v/>
      </c>
      <c r="C9794" t="str">
        <f t="shared" si="155"/>
        <v/>
      </c>
    </row>
    <row r="9795" spans="2:3">
      <c r="B9795" t="str">
        <v/>
      </c>
      <c r="C9795" t="str">
        <f t="shared" si="155"/>
        <v/>
      </c>
    </row>
    <row r="9796" spans="2:3">
      <c r="B9796" t="str">
        <v/>
      </c>
      <c r="C9796" t="str">
        <f t="shared" si="155"/>
        <v/>
      </c>
    </row>
    <row r="9797" spans="2:3">
      <c r="B9797" t="str">
        <v/>
      </c>
      <c r="C9797" t="str">
        <f t="shared" ref="C9797:C9860" si="156">IFERROR(B9797,"")</f>
        <v/>
      </c>
    </row>
    <row r="9798" spans="2:3">
      <c r="B9798" t="str">
        <v/>
      </c>
      <c r="C9798" t="str">
        <f t="shared" si="156"/>
        <v/>
      </c>
    </row>
    <row r="9799" spans="2:3">
      <c r="B9799" t="str">
        <v/>
      </c>
      <c r="C9799" t="str">
        <f t="shared" si="156"/>
        <v/>
      </c>
    </row>
    <row r="9800" spans="2:3">
      <c r="B9800" t="str">
        <v/>
      </c>
      <c r="C9800" t="str">
        <f t="shared" si="156"/>
        <v/>
      </c>
    </row>
    <row r="9801" spans="2:3">
      <c r="B9801" t="str">
        <v/>
      </c>
      <c r="C9801" t="str">
        <f t="shared" si="156"/>
        <v/>
      </c>
    </row>
    <row r="9802" spans="2:3">
      <c r="B9802" t="str">
        <v/>
      </c>
      <c r="C9802" t="str">
        <f t="shared" si="156"/>
        <v/>
      </c>
    </row>
    <row r="9803" spans="2:3">
      <c r="B9803" t="str">
        <v/>
      </c>
      <c r="C9803" t="str">
        <f t="shared" si="156"/>
        <v/>
      </c>
    </row>
    <row r="9804" spans="2:3">
      <c r="B9804" t="str">
        <v/>
      </c>
      <c r="C9804" t="str">
        <f t="shared" si="156"/>
        <v/>
      </c>
    </row>
    <row r="9805" spans="2:3">
      <c r="B9805" t="str">
        <v/>
      </c>
      <c r="C9805" t="str">
        <f t="shared" si="156"/>
        <v/>
      </c>
    </row>
    <row r="9806" spans="2:3">
      <c r="B9806" t="str">
        <v/>
      </c>
      <c r="C9806" t="str">
        <f t="shared" si="156"/>
        <v/>
      </c>
    </row>
    <row r="9807" spans="2:3">
      <c r="B9807" t="str">
        <v/>
      </c>
      <c r="C9807" t="str">
        <f t="shared" si="156"/>
        <v/>
      </c>
    </row>
    <row r="9808" spans="2:3">
      <c r="B9808" t="str">
        <v/>
      </c>
      <c r="C9808" t="str">
        <f t="shared" si="156"/>
        <v/>
      </c>
    </row>
    <row r="9809" spans="2:3">
      <c r="B9809" t="str">
        <v/>
      </c>
      <c r="C9809" t="str">
        <f t="shared" si="156"/>
        <v/>
      </c>
    </row>
    <row r="9810" spans="2:3">
      <c r="B9810" t="str">
        <v/>
      </c>
      <c r="C9810" t="str">
        <f t="shared" si="156"/>
        <v/>
      </c>
    </row>
    <row r="9811" spans="2:3">
      <c r="B9811" t="str">
        <v/>
      </c>
      <c r="C9811" t="str">
        <f t="shared" si="156"/>
        <v/>
      </c>
    </row>
    <row r="9812" spans="2:3">
      <c r="B9812" t="str">
        <v/>
      </c>
      <c r="C9812" t="str">
        <f t="shared" si="156"/>
        <v/>
      </c>
    </row>
    <row r="9813" spans="2:3">
      <c r="B9813" t="str">
        <v/>
      </c>
      <c r="C9813" t="str">
        <f t="shared" si="156"/>
        <v/>
      </c>
    </row>
    <row r="9814" spans="2:3">
      <c r="B9814" t="str">
        <v/>
      </c>
      <c r="C9814" t="str">
        <f t="shared" si="156"/>
        <v/>
      </c>
    </row>
    <row r="9815" spans="2:3">
      <c r="B9815" t="str">
        <v/>
      </c>
      <c r="C9815" t="str">
        <f t="shared" si="156"/>
        <v/>
      </c>
    </row>
    <row r="9816" spans="2:3">
      <c r="B9816" t="str">
        <v/>
      </c>
      <c r="C9816" t="str">
        <f t="shared" si="156"/>
        <v/>
      </c>
    </row>
    <row r="9817" spans="2:3">
      <c r="B9817" t="str">
        <v/>
      </c>
      <c r="C9817" t="str">
        <f t="shared" si="156"/>
        <v/>
      </c>
    </row>
    <row r="9818" spans="2:3">
      <c r="B9818" t="str">
        <v/>
      </c>
      <c r="C9818" t="str">
        <f t="shared" si="156"/>
        <v/>
      </c>
    </row>
    <row r="9819" spans="2:3">
      <c r="B9819" t="str">
        <v/>
      </c>
      <c r="C9819" t="str">
        <f t="shared" si="156"/>
        <v/>
      </c>
    </row>
    <row r="9820" spans="2:3">
      <c r="B9820" t="str">
        <v/>
      </c>
      <c r="C9820" t="str">
        <f t="shared" si="156"/>
        <v/>
      </c>
    </row>
    <row r="9821" spans="2:3">
      <c r="B9821" t="str">
        <v/>
      </c>
      <c r="C9821" t="str">
        <f t="shared" si="156"/>
        <v/>
      </c>
    </row>
    <row r="9822" spans="2:3">
      <c r="B9822" t="str">
        <v/>
      </c>
      <c r="C9822" t="str">
        <f t="shared" si="156"/>
        <v/>
      </c>
    </row>
    <row r="9823" spans="2:3">
      <c r="B9823" t="str">
        <v/>
      </c>
      <c r="C9823" t="str">
        <f t="shared" si="156"/>
        <v/>
      </c>
    </row>
    <row r="9824" spans="2:3">
      <c r="B9824" t="str">
        <v/>
      </c>
      <c r="C9824" t="str">
        <f t="shared" si="156"/>
        <v/>
      </c>
    </row>
    <row r="9825" spans="2:3">
      <c r="B9825" t="str">
        <v/>
      </c>
      <c r="C9825" t="str">
        <f t="shared" si="156"/>
        <v/>
      </c>
    </row>
    <row r="9826" spans="2:3">
      <c r="B9826" t="str">
        <v/>
      </c>
      <c r="C9826" t="str">
        <f t="shared" si="156"/>
        <v/>
      </c>
    </row>
    <row r="9827" spans="2:3">
      <c r="B9827" t="str">
        <v/>
      </c>
      <c r="C9827" t="str">
        <f t="shared" si="156"/>
        <v/>
      </c>
    </row>
    <row r="9828" spans="2:3">
      <c r="B9828" t="str">
        <v/>
      </c>
      <c r="C9828" t="str">
        <f t="shared" si="156"/>
        <v/>
      </c>
    </row>
    <row r="9829" spans="2:3">
      <c r="B9829" t="str">
        <v/>
      </c>
      <c r="C9829" t="str">
        <f t="shared" si="156"/>
        <v/>
      </c>
    </row>
    <row r="9830" spans="2:3">
      <c r="B9830" t="str">
        <v/>
      </c>
      <c r="C9830" t="str">
        <f t="shared" si="156"/>
        <v/>
      </c>
    </row>
    <row r="9831" spans="2:3">
      <c r="B9831" t="str">
        <v/>
      </c>
      <c r="C9831" t="str">
        <f t="shared" si="156"/>
        <v/>
      </c>
    </row>
    <row r="9832" spans="2:3">
      <c r="B9832" t="str">
        <v/>
      </c>
      <c r="C9832" t="str">
        <f t="shared" si="156"/>
        <v/>
      </c>
    </row>
    <row r="9833" spans="2:3">
      <c r="B9833" t="str">
        <v/>
      </c>
      <c r="C9833" t="str">
        <f t="shared" si="156"/>
        <v/>
      </c>
    </row>
    <row r="9834" spans="2:3">
      <c r="B9834" t="str">
        <v/>
      </c>
      <c r="C9834" t="str">
        <f t="shared" si="156"/>
        <v/>
      </c>
    </row>
    <row r="9835" spans="2:3">
      <c r="B9835" t="str">
        <v/>
      </c>
      <c r="C9835" t="str">
        <f t="shared" si="156"/>
        <v/>
      </c>
    </row>
    <row r="9836" spans="2:3">
      <c r="B9836" t="str">
        <v/>
      </c>
      <c r="C9836" t="str">
        <f t="shared" si="156"/>
        <v/>
      </c>
    </row>
    <row r="9837" spans="2:3">
      <c r="B9837" t="str">
        <v/>
      </c>
      <c r="C9837" t="str">
        <f t="shared" si="156"/>
        <v/>
      </c>
    </row>
    <row r="9838" spans="2:3">
      <c r="B9838" t="str">
        <v/>
      </c>
      <c r="C9838" t="str">
        <f t="shared" si="156"/>
        <v/>
      </c>
    </row>
    <row r="9839" spans="2:3">
      <c r="B9839" t="str">
        <v/>
      </c>
      <c r="C9839" t="str">
        <f t="shared" si="156"/>
        <v/>
      </c>
    </row>
    <row r="9840" spans="2:3">
      <c r="B9840" t="str">
        <v/>
      </c>
      <c r="C9840" t="str">
        <f t="shared" si="156"/>
        <v/>
      </c>
    </row>
    <row r="9841" spans="2:3">
      <c r="B9841" t="str">
        <v/>
      </c>
      <c r="C9841" t="str">
        <f t="shared" si="156"/>
        <v/>
      </c>
    </row>
    <row r="9842" spans="2:3">
      <c r="B9842" t="str">
        <v/>
      </c>
      <c r="C9842" t="str">
        <f t="shared" si="156"/>
        <v/>
      </c>
    </row>
    <row r="9843" spans="2:3">
      <c r="B9843" t="str">
        <v/>
      </c>
      <c r="C9843" t="str">
        <f t="shared" si="156"/>
        <v/>
      </c>
    </row>
    <row r="9844" spans="2:3">
      <c r="B9844" t="str">
        <v/>
      </c>
      <c r="C9844" t="str">
        <f t="shared" si="156"/>
        <v/>
      </c>
    </row>
    <row r="9845" spans="2:3">
      <c r="B9845" t="str">
        <v/>
      </c>
      <c r="C9845" t="str">
        <f t="shared" si="156"/>
        <v/>
      </c>
    </row>
    <row r="9846" spans="2:3">
      <c r="B9846" t="str">
        <v/>
      </c>
      <c r="C9846" t="str">
        <f t="shared" si="156"/>
        <v/>
      </c>
    </row>
    <row r="9847" spans="2:3">
      <c r="B9847" t="str">
        <v/>
      </c>
      <c r="C9847" t="str">
        <f t="shared" si="156"/>
        <v/>
      </c>
    </row>
    <row r="9848" spans="2:3">
      <c r="B9848" t="str">
        <v/>
      </c>
      <c r="C9848" t="str">
        <f t="shared" si="156"/>
        <v/>
      </c>
    </row>
    <row r="9849" spans="2:3">
      <c r="B9849" t="str">
        <v/>
      </c>
      <c r="C9849" t="str">
        <f t="shared" si="156"/>
        <v/>
      </c>
    </row>
    <row r="9850" spans="2:3">
      <c r="B9850" t="str">
        <v/>
      </c>
      <c r="C9850" t="str">
        <f t="shared" si="156"/>
        <v/>
      </c>
    </row>
    <row r="9851" spans="2:3">
      <c r="B9851" t="str">
        <v/>
      </c>
      <c r="C9851" t="str">
        <f t="shared" si="156"/>
        <v/>
      </c>
    </row>
    <row r="9852" spans="2:3">
      <c r="B9852" t="str">
        <v/>
      </c>
      <c r="C9852" t="str">
        <f t="shared" si="156"/>
        <v/>
      </c>
    </row>
    <row r="9853" spans="2:3">
      <c r="B9853" t="str">
        <v/>
      </c>
      <c r="C9853" t="str">
        <f t="shared" si="156"/>
        <v/>
      </c>
    </row>
    <row r="9854" spans="2:3">
      <c r="B9854" t="str">
        <v/>
      </c>
      <c r="C9854" t="str">
        <f t="shared" si="156"/>
        <v/>
      </c>
    </row>
    <row r="9855" spans="2:3">
      <c r="B9855" t="str">
        <v/>
      </c>
      <c r="C9855" t="str">
        <f t="shared" si="156"/>
        <v/>
      </c>
    </row>
    <row r="9856" spans="2:3">
      <c r="B9856" t="str">
        <v/>
      </c>
      <c r="C9856" t="str">
        <f t="shared" si="156"/>
        <v/>
      </c>
    </row>
    <row r="9857" spans="2:3">
      <c r="B9857" t="str">
        <v/>
      </c>
      <c r="C9857" t="str">
        <f t="shared" si="156"/>
        <v/>
      </c>
    </row>
    <row r="9858" spans="2:3">
      <c r="B9858" t="str">
        <v/>
      </c>
      <c r="C9858" t="str">
        <f t="shared" si="156"/>
        <v/>
      </c>
    </row>
    <row r="9859" spans="2:3">
      <c r="B9859" t="str">
        <v/>
      </c>
      <c r="C9859" t="str">
        <f t="shared" si="156"/>
        <v/>
      </c>
    </row>
    <row r="9860" spans="2:3">
      <c r="B9860" t="str">
        <v/>
      </c>
      <c r="C9860" t="str">
        <f t="shared" si="156"/>
        <v/>
      </c>
    </row>
    <row r="9861" spans="2:3">
      <c r="B9861" t="str">
        <v/>
      </c>
      <c r="C9861" t="str">
        <f t="shared" ref="C9861:C9924" si="157">IFERROR(B9861,"")</f>
        <v/>
      </c>
    </row>
    <row r="9862" spans="2:3">
      <c r="B9862" t="str">
        <v/>
      </c>
      <c r="C9862" t="str">
        <f t="shared" si="157"/>
        <v/>
      </c>
    </row>
    <row r="9863" spans="2:3">
      <c r="B9863" t="str">
        <v/>
      </c>
      <c r="C9863" t="str">
        <f t="shared" si="157"/>
        <v/>
      </c>
    </row>
    <row r="9864" spans="2:3">
      <c r="B9864" t="str">
        <v/>
      </c>
      <c r="C9864" t="str">
        <f t="shared" si="157"/>
        <v/>
      </c>
    </row>
    <row r="9865" spans="2:3">
      <c r="B9865" t="str">
        <v/>
      </c>
      <c r="C9865" t="str">
        <f t="shared" si="157"/>
        <v/>
      </c>
    </row>
    <row r="9866" spans="2:3">
      <c r="B9866" t="str">
        <v/>
      </c>
      <c r="C9866" t="str">
        <f t="shared" si="157"/>
        <v/>
      </c>
    </row>
    <row r="9867" spans="2:3">
      <c r="B9867" t="str">
        <v/>
      </c>
      <c r="C9867" t="str">
        <f t="shared" si="157"/>
        <v/>
      </c>
    </row>
    <row r="9868" spans="2:3">
      <c r="B9868" t="str">
        <v/>
      </c>
      <c r="C9868" t="str">
        <f t="shared" si="157"/>
        <v/>
      </c>
    </row>
    <row r="9869" spans="2:3">
      <c r="B9869" t="str">
        <v/>
      </c>
      <c r="C9869" t="str">
        <f t="shared" si="157"/>
        <v/>
      </c>
    </row>
    <row r="9870" spans="2:3">
      <c r="B9870" t="str">
        <v/>
      </c>
      <c r="C9870" t="str">
        <f t="shared" si="157"/>
        <v/>
      </c>
    </row>
    <row r="9871" spans="2:3">
      <c r="B9871" t="str">
        <v/>
      </c>
      <c r="C9871" t="str">
        <f t="shared" si="157"/>
        <v/>
      </c>
    </row>
    <row r="9872" spans="2:3">
      <c r="B9872" t="str">
        <v/>
      </c>
      <c r="C9872" t="str">
        <f t="shared" si="157"/>
        <v/>
      </c>
    </row>
    <row r="9873" spans="2:3">
      <c r="B9873" t="str">
        <v/>
      </c>
      <c r="C9873" t="str">
        <f t="shared" si="157"/>
        <v/>
      </c>
    </row>
    <row r="9874" spans="2:3">
      <c r="B9874" t="str">
        <v/>
      </c>
      <c r="C9874" t="str">
        <f t="shared" si="157"/>
        <v/>
      </c>
    </row>
    <row r="9875" spans="2:3">
      <c r="B9875" t="str">
        <v/>
      </c>
      <c r="C9875" t="str">
        <f t="shared" si="157"/>
        <v/>
      </c>
    </row>
    <row r="9876" spans="2:3">
      <c r="B9876" t="str">
        <v/>
      </c>
      <c r="C9876" t="str">
        <f t="shared" si="157"/>
        <v/>
      </c>
    </row>
    <row r="9877" spans="2:3">
      <c r="B9877" t="str">
        <v/>
      </c>
      <c r="C9877" t="str">
        <f t="shared" si="157"/>
        <v/>
      </c>
    </row>
    <row r="9878" spans="2:3">
      <c r="B9878" t="str">
        <v/>
      </c>
      <c r="C9878" t="str">
        <f t="shared" si="157"/>
        <v/>
      </c>
    </row>
    <row r="9879" spans="2:3">
      <c r="B9879" t="str">
        <v/>
      </c>
      <c r="C9879" t="str">
        <f t="shared" si="157"/>
        <v/>
      </c>
    </row>
    <row r="9880" spans="2:3">
      <c r="B9880" t="str">
        <v/>
      </c>
      <c r="C9880" t="str">
        <f t="shared" si="157"/>
        <v/>
      </c>
    </row>
    <row r="9881" spans="2:3">
      <c r="B9881" t="str">
        <v/>
      </c>
      <c r="C9881" t="str">
        <f t="shared" si="157"/>
        <v/>
      </c>
    </row>
    <row r="9882" spans="2:3">
      <c r="B9882" t="str">
        <v/>
      </c>
      <c r="C9882" t="str">
        <f t="shared" si="157"/>
        <v/>
      </c>
    </row>
    <row r="9883" spans="2:3">
      <c r="B9883" t="str">
        <v/>
      </c>
      <c r="C9883" t="str">
        <f t="shared" si="157"/>
        <v/>
      </c>
    </row>
    <row r="9884" spans="2:3">
      <c r="B9884" t="str">
        <v/>
      </c>
      <c r="C9884" t="str">
        <f t="shared" si="157"/>
        <v/>
      </c>
    </row>
    <row r="9885" spans="2:3">
      <c r="B9885" t="str">
        <v/>
      </c>
      <c r="C9885" t="str">
        <f t="shared" si="157"/>
        <v/>
      </c>
    </row>
    <row r="9886" spans="2:3">
      <c r="B9886" t="str">
        <v/>
      </c>
      <c r="C9886" t="str">
        <f t="shared" si="157"/>
        <v/>
      </c>
    </row>
    <row r="9887" spans="2:3">
      <c r="B9887" t="str">
        <v/>
      </c>
      <c r="C9887" t="str">
        <f t="shared" si="157"/>
        <v/>
      </c>
    </row>
    <row r="9888" spans="2:3">
      <c r="B9888" t="str">
        <v/>
      </c>
      <c r="C9888" t="str">
        <f t="shared" si="157"/>
        <v/>
      </c>
    </row>
    <row r="9889" spans="2:3">
      <c r="B9889" t="str">
        <v/>
      </c>
      <c r="C9889" t="str">
        <f t="shared" si="157"/>
        <v/>
      </c>
    </row>
    <row r="9890" spans="2:3">
      <c r="B9890" t="str">
        <v/>
      </c>
      <c r="C9890" t="str">
        <f t="shared" si="157"/>
        <v/>
      </c>
    </row>
    <row r="9891" spans="2:3">
      <c r="B9891" t="str">
        <v/>
      </c>
      <c r="C9891" t="str">
        <f t="shared" si="157"/>
        <v/>
      </c>
    </row>
    <row r="9892" spans="2:3">
      <c r="B9892" t="str">
        <v/>
      </c>
      <c r="C9892" t="str">
        <f t="shared" si="157"/>
        <v/>
      </c>
    </row>
    <row r="9893" spans="2:3">
      <c r="B9893" t="str">
        <v/>
      </c>
      <c r="C9893" t="str">
        <f t="shared" si="157"/>
        <v/>
      </c>
    </row>
    <row r="9894" spans="2:3">
      <c r="B9894" t="str">
        <v/>
      </c>
      <c r="C9894" t="str">
        <f t="shared" si="157"/>
        <v/>
      </c>
    </row>
    <row r="9895" spans="2:3">
      <c r="B9895" t="str">
        <v/>
      </c>
      <c r="C9895" t="str">
        <f t="shared" si="157"/>
        <v/>
      </c>
    </row>
    <row r="9896" spans="2:3">
      <c r="B9896" t="str">
        <v/>
      </c>
      <c r="C9896" t="str">
        <f t="shared" si="157"/>
        <v/>
      </c>
    </row>
    <row r="9897" spans="2:3">
      <c r="B9897" t="str">
        <v/>
      </c>
      <c r="C9897" t="str">
        <f t="shared" si="157"/>
        <v/>
      </c>
    </row>
    <row r="9898" spans="2:3">
      <c r="B9898" t="str">
        <v/>
      </c>
      <c r="C9898" t="str">
        <f t="shared" si="157"/>
        <v/>
      </c>
    </row>
    <row r="9899" spans="2:3">
      <c r="B9899" t="str">
        <v/>
      </c>
      <c r="C9899" t="str">
        <f t="shared" si="157"/>
        <v/>
      </c>
    </row>
    <row r="9900" spans="2:3">
      <c r="B9900" t="str">
        <v/>
      </c>
      <c r="C9900" t="str">
        <f t="shared" si="157"/>
        <v/>
      </c>
    </row>
    <row r="9901" spans="2:3">
      <c r="B9901" t="str">
        <v/>
      </c>
      <c r="C9901" t="str">
        <f t="shared" si="157"/>
        <v/>
      </c>
    </row>
    <row r="9902" spans="2:3">
      <c r="B9902" t="str">
        <v/>
      </c>
      <c r="C9902" t="str">
        <f t="shared" si="157"/>
        <v/>
      </c>
    </row>
    <row r="9903" spans="2:3">
      <c r="B9903" t="str">
        <v/>
      </c>
      <c r="C9903" t="str">
        <f t="shared" si="157"/>
        <v/>
      </c>
    </row>
    <row r="9904" spans="2:3">
      <c r="B9904" t="str">
        <v/>
      </c>
      <c r="C9904" t="str">
        <f t="shared" si="157"/>
        <v/>
      </c>
    </row>
    <row r="9905" spans="2:3">
      <c r="B9905" t="str">
        <v/>
      </c>
      <c r="C9905" t="str">
        <f t="shared" si="157"/>
        <v/>
      </c>
    </row>
    <row r="9906" spans="2:3">
      <c r="B9906" t="str">
        <v/>
      </c>
      <c r="C9906" t="str">
        <f t="shared" si="157"/>
        <v/>
      </c>
    </row>
    <row r="9907" spans="2:3">
      <c r="B9907" t="str">
        <v/>
      </c>
      <c r="C9907" t="str">
        <f t="shared" si="157"/>
        <v/>
      </c>
    </row>
    <row r="9908" spans="2:3">
      <c r="B9908" t="str">
        <v/>
      </c>
      <c r="C9908" t="str">
        <f t="shared" si="157"/>
        <v/>
      </c>
    </row>
    <row r="9909" spans="2:3">
      <c r="B9909" t="str">
        <v/>
      </c>
      <c r="C9909" t="str">
        <f t="shared" si="157"/>
        <v/>
      </c>
    </row>
    <row r="9910" spans="2:3">
      <c r="B9910" t="str">
        <v/>
      </c>
      <c r="C9910" t="str">
        <f t="shared" si="157"/>
        <v/>
      </c>
    </row>
    <row r="9911" spans="2:3">
      <c r="B9911" t="str">
        <v/>
      </c>
      <c r="C9911" t="str">
        <f t="shared" si="157"/>
        <v/>
      </c>
    </row>
    <row r="9912" spans="2:3">
      <c r="B9912" t="str">
        <v/>
      </c>
      <c r="C9912" t="str">
        <f t="shared" si="157"/>
        <v/>
      </c>
    </row>
    <row r="9913" spans="2:3">
      <c r="B9913" t="str">
        <v/>
      </c>
      <c r="C9913" t="str">
        <f t="shared" si="157"/>
        <v/>
      </c>
    </row>
    <row r="9914" spans="2:3">
      <c r="B9914" t="str">
        <v/>
      </c>
      <c r="C9914" t="str">
        <f t="shared" si="157"/>
        <v/>
      </c>
    </row>
    <row r="9915" spans="2:3">
      <c r="B9915" t="str">
        <v/>
      </c>
      <c r="C9915" t="str">
        <f t="shared" si="157"/>
        <v/>
      </c>
    </row>
    <row r="9916" spans="2:3">
      <c r="B9916" t="str">
        <v/>
      </c>
      <c r="C9916" t="str">
        <f t="shared" si="157"/>
        <v/>
      </c>
    </row>
    <row r="9917" spans="2:3">
      <c r="B9917" t="str">
        <v/>
      </c>
      <c r="C9917" t="str">
        <f t="shared" si="157"/>
        <v/>
      </c>
    </row>
    <row r="9918" spans="2:3">
      <c r="B9918" t="str">
        <v/>
      </c>
      <c r="C9918" t="str">
        <f t="shared" si="157"/>
        <v/>
      </c>
    </row>
    <row r="9919" spans="2:3">
      <c r="B9919" t="str">
        <v/>
      </c>
      <c r="C9919" t="str">
        <f t="shared" si="157"/>
        <v/>
      </c>
    </row>
    <row r="9920" spans="2:3">
      <c r="B9920" t="str">
        <v/>
      </c>
      <c r="C9920" t="str">
        <f t="shared" si="157"/>
        <v/>
      </c>
    </row>
    <row r="9921" spans="2:3">
      <c r="B9921" t="str">
        <v/>
      </c>
      <c r="C9921" t="str">
        <f t="shared" si="157"/>
        <v/>
      </c>
    </row>
    <row r="9922" spans="2:3">
      <c r="B9922" t="str">
        <v/>
      </c>
      <c r="C9922" t="str">
        <f t="shared" si="157"/>
        <v/>
      </c>
    </row>
    <row r="9923" spans="2:3">
      <c r="B9923" t="str">
        <v/>
      </c>
      <c r="C9923" t="str">
        <f t="shared" si="157"/>
        <v/>
      </c>
    </row>
    <row r="9924" spans="2:3">
      <c r="B9924" t="str">
        <v/>
      </c>
      <c r="C9924" t="str">
        <f t="shared" si="157"/>
        <v/>
      </c>
    </row>
    <row r="9925" spans="2:3">
      <c r="B9925" t="str">
        <v/>
      </c>
      <c r="C9925" t="str">
        <f t="shared" ref="C9925:C9988" si="158">IFERROR(B9925,"")</f>
        <v/>
      </c>
    </row>
    <row r="9926" spans="2:3">
      <c r="B9926" t="str">
        <v/>
      </c>
      <c r="C9926" t="str">
        <f t="shared" si="158"/>
        <v/>
      </c>
    </row>
    <row r="9927" spans="2:3">
      <c r="B9927" t="str">
        <v/>
      </c>
      <c r="C9927" t="str">
        <f t="shared" si="158"/>
        <v/>
      </c>
    </row>
    <row r="9928" spans="2:3">
      <c r="B9928" t="str">
        <v/>
      </c>
      <c r="C9928" t="str">
        <f t="shared" si="158"/>
        <v/>
      </c>
    </row>
    <row r="9929" spans="2:3">
      <c r="B9929" t="str">
        <v/>
      </c>
      <c r="C9929" t="str">
        <f t="shared" si="158"/>
        <v/>
      </c>
    </row>
    <row r="9930" spans="2:3">
      <c r="B9930" t="str">
        <v/>
      </c>
      <c r="C9930" t="str">
        <f t="shared" si="158"/>
        <v/>
      </c>
    </row>
    <row r="9931" spans="2:3">
      <c r="B9931" t="str">
        <v/>
      </c>
      <c r="C9931" t="str">
        <f t="shared" si="158"/>
        <v/>
      </c>
    </row>
    <row r="9932" spans="2:3">
      <c r="B9932" t="str">
        <v/>
      </c>
      <c r="C9932" t="str">
        <f t="shared" si="158"/>
        <v/>
      </c>
    </row>
    <row r="9933" spans="2:3">
      <c r="B9933" t="str">
        <v/>
      </c>
      <c r="C9933" t="str">
        <f t="shared" si="158"/>
        <v/>
      </c>
    </row>
    <row r="9934" spans="2:3">
      <c r="B9934" t="str">
        <v/>
      </c>
      <c r="C9934" t="str">
        <f t="shared" si="158"/>
        <v/>
      </c>
    </row>
    <row r="9935" spans="2:3">
      <c r="B9935" t="str">
        <v/>
      </c>
      <c r="C9935" t="str">
        <f t="shared" si="158"/>
        <v/>
      </c>
    </row>
    <row r="9936" spans="2:3">
      <c r="B9936" t="str">
        <v/>
      </c>
      <c r="C9936" t="str">
        <f t="shared" si="158"/>
        <v/>
      </c>
    </row>
    <row r="9937" spans="2:3">
      <c r="B9937" t="str">
        <v/>
      </c>
      <c r="C9937" t="str">
        <f t="shared" si="158"/>
        <v/>
      </c>
    </row>
    <row r="9938" spans="2:3">
      <c r="B9938" t="str">
        <v/>
      </c>
      <c r="C9938" t="str">
        <f t="shared" si="158"/>
        <v/>
      </c>
    </row>
    <row r="9939" spans="2:3">
      <c r="B9939" t="str">
        <v/>
      </c>
      <c r="C9939" t="str">
        <f t="shared" si="158"/>
        <v/>
      </c>
    </row>
    <row r="9940" spans="2:3">
      <c r="B9940" t="str">
        <v/>
      </c>
      <c r="C9940" t="str">
        <f t="shared" si="158"/>
        <v/>
      </c>
    </row>
    <row r="9941" spans="2:3">
      <c r="B9941" t="str">
        <v/>
      </c>
      <c r="C9941" t="str">
        <f t="shared" si="158"/>
        <v/>
      </c>
    </row>
    <row r="9942" spans="2:3">
      <c r="B9942" t="str">
        <v/>
      </c>
      <c r="C9942" t="str">
        <f t="shared" si="158"/>
        <v/>
      </c>
    </row>
    <row r="9943" spans="2:3">
      <c r="B9943" t="str">
        <v/>
      </c>
      <c r="C9943" t="str">
        <f t="shared" si="158"/>
        <v/>
      </c>
    </row>
    <row r="9944" spans="2:3">
      <c r="B9944" t="str">
        <v/>
      </c>
      <c r="C9944" t="str">
        <f t="shared" si="158"/>
        <v/>
      </c>
    </row>
    <row r="9945" spans="2:3">
      <c r="B9945" t="str">
        <v/>
      </c>
      <c r="C9945" t="str">
        <f t="shared" si="158"/>
        <v/>
      </c>
    </row>
    <row r="9946" spans="2:3">
      <c r="B9946" t="str">
        <v/>
      </c>
      <c r="C9946" t="str">
        <f t="shared" si="158"/>
        <v/>
      </c>
    </row>
    <row r="9947" spans="2:3">
      <c r="B9947" t="str">
        <v/>
      </c>
      <c r="C9947" t="str">
        <f t="shared" si="158"/>
        <v/>
      </c>
    </row>
    <row r="9948" spans="2:3">
      <c r="B9948" t="str">
        <v/>
      </c>
      <c r="C9948" t="str">
        <f t="shared" si="158"/>
        <v/>
      </c>
    </row>
    <row r="9949" spans="2:3">
      <c r="B9949" t="str">
        <v/>
      </c>
      <c r="C9949" t="str">
        <f t="shared" si="158"/>
        <v/>
      </c>
    </row>
    <row r="9950" spans="2:3">
      <c r="B9950" t="str">
        <v/>
      </c>
      <c r="C9950" t="str">
        <f t="shared" si="158"/>
        <v/>
      </c>
    </row>
    <row r="9951" spans="2:3">
      <c r="B9951" t="str">
        <v/>
      </c>
      <c r="C9951" t="str">
        <f t="shared" si="158"/>
        <v/>
      </c>
    </row>
    <row r="9952" spans="2:3">
      <c r="B9952" t="str">
        <v/>
      </c>
      <c r="C9952" t="str">
        <f t="shared" si="158"/>
        <v/>
      </c>
    </row>
    <row r="9953" spans="2:3">
      <c r="B9953" t="str">
        <v/>
      </c>
      <c r="C9953" t="str">
        <f t="shared" si="158"/>
        <v/>
      </c>
    </row>
    <row r="9954" spans="2:3">
      <c r="B9954" t="str">
        <v/>
      </c>
      <c r="C9954" t="str">
        <f t="shared" si="158"/>
        <v/>
      </c>
    </row>
    <row r="9955" spans="2:3">
      <c r="B9955" t="str">
        <v/>
      </c>
      <c r="C9955" t="str">
        <f t="shared" si="158"/>
        <v/>
      </c>
    </row>
    <row r="9956" spans="2:3">
      <c r="B9956" t="str">
        <v/>
      </c>
      <c r="C9956" t="str">
        <f t="shared" si="158"/>
        <v/>
      </c>
    </row>
    <row r="9957" spans="2:3">
      <c r="B9957" t="str">
        <v/>
      </c>
      <c r="C9957" t="str">
        <f t="shared" si="158"/>
        <v/>
      </c>
    </row>
    <row r="9958" spans="2:3">
      <c r="B9958" t="str">
        <v/>
      </c>
      <c r="C9958" t="str">
        <f t="shared" si="158"/>
        <v/>
      </c>
    </row>
    <row r="9959" spans="2:3">
      <c r="B9959" t="str">
        <v/>
      </c>
      <c r="C9959" t="str">
        <f t="shared" si="158"/>
        <v/>
      </c>
    </row>
    <row r="9960" spans="2:3">
      <c r="B9960" t="str">
        <v/>
      </c>
      <c r="C9960" t="str">
        <f t="shared" si="158"/>
        <v/>
      </c>
    </row>
    <row r="9961" spans="2:3">
      <c r="B9961" t="str">
        <v/>
      </c>
      <c r="C9961" t="str">
        <f t="shared" si="158"/>
        <v/>
      </c>
    </row>
    <row r="9962" spans="2:3">
      <c r="B9962" t="str">
        <v/>
      </c>
      <c r="C9962" t="str">
        <f t="shared" si="158"/>
        <v/>
      </c>
    </row>
    <row r="9963" spans="2:3">
      <c r="B9963" t="str">
        <v/>
      </c>
      <c r="C9963" t="str">
        <f t="shared" si="158"/>
        <v/>
      </c>
    </row>
    <row r="9964" spans="2:3">
      <c r="B9964" t="str">
        <v/>
      </c>
      <c r="C9964" t="str">
        <f t="shared" si="158"/>
        <v/>
      </c>
    </row>
    <row r="9965" spans="2:3">
      <c r="B9965" t="str">
        <v/>
      </c>
      <c r="C9965" t="str">
        <f t="shared" si="158"/>
        <v/>
      </c>
    </row>
    <row r="9966" spans="2:3">
      <c r="B9966" t="str">
        <v/>
      </c>
      <c r="C9966" t="str">
        <f t="shared" si="158"/>
        <v/>
      </c>
    </row>
    <row r="9967" spans="2:3">
      <c r="B9967" t="str">
        <v/>
      </c>
      <c r="C9967" t="str">
        <f t="shared" si="158"/>
        <v/>
      </c>
    </row>
    <row r="9968" spans="2:3">
      <c r="B9968" t="str">
        <v/>
      </c>
      <c r="C9968" t="str">
        <f t="shared" si="158"/>
        <v/>
      </c>
    </row>
    <row r="9969" spans="2:3">
      <c r="B9969" t="str">
        <v/>
      </c>
      <c r="C9969" t="str">
        <f t="shared" si="158"/>
        <v/>
      </c>
    </row>
    <row r="9970" spans="2:3">
      <c r="B9970" t="str">
        <v/>
      </c>
      <c r="C9970" t="str">
        <f t="shared" si="158"/>
        <v/>
      </c>
    </row>
    <row r="9971" spans="2:3">
      <c r="B9971" t="str">
        <v/>
      </c>
      <c r="C9971" t="str">
        <f t="shared" si="158"/>
        <v/>
      </c>
    </row>
    <row r="9972" spans="2:3">
      <c r="B9972" t="str">
        <v/>
      </c>
      <c r="C9972" t="str">
        <f t="shared" si="158"/>
        <v/>
      </c>
    </row>
    <row r="9973" spans="2:3">
      <c r="B9973" t="str">
        <v/>
      </c>
      <c r="C9973" t="str">
        <f t="shared" si="158"/>
        <v/>
      </c>
    </row>
    <row r="9974" spans="2:3">
      <c r="B9974" t="str">
        <v/>
      </c>
      <c r="C9974" t="str">
        <f t="shared" si="158"/>
        <v/>
      </c>
    </row>
    <row r="9975" spans="2:3">
      <c r="B9975" t="str">
        <v/>
      </c>
      <c r="C9975" t="str">
        <f t="shared" si="158"/>
        <v/>
      </c>
    </row>
    <row r="9976" spans="2:3">
      <c r="B9976" t="str">
        <v/>
      </c>
      <c r="C9976" t="str">
        <f t="shared" si="158"/>
        <v/>
      </c>
    </row>
    <row r="9977" spans="2:3">
      <c r="B9977" t="str">
        <v/>
      </c>
      <c r="C9977" t="str">
        <f t="shared" si="158"/>
        <v/>
      </c>
    </row>
    <row r="9978" spans="2:3">
      <c r="B9978" t="str">
        <v/>
      </c>
      <c r="C9978" t="str">
        <f t="shared" si="158"/>
        <v/>
      </c>
    </row>
    <row r="9979" spans="2:3">
      <c r="B9979" t="str">
        <v/>
      </c>
      <c r="C9979" t="str">
        <f t="shared" si="158"/>
        <v/>
      </c>
    </row>
    <row r="9980" spans="2:3">
      <c r="B9980" t="str">
        <v/>
      </c>
      <c r="C9980" t="str">
        <f t="shared" si="158"/>
        <v/>
      </c>
    </row>
    <row r="9981" spans="2:3">
      <c r="B9981" t="str">
        <v/>
      </c>
      <c r="C9981" t="str">
        <f t="shared" si="158"/>
        <v/>
      </c>
    </row>
    <row r="9982" spans="2:3">
      <c r="B9982" t="str">
        <v/>
      </c>
      <c r="C9982" t="str">
        <f t="shared" si="158"/>
        <v/>
      </c>
    </row>
    <row r="9983" spans="2:3">
      <c r="B9983" t="str">
        <v/>
      </c>
      <c r="C9983" t="str">
        <f t="shared" si="158"/>
        <v/>
      </c>
    </row>
    <row r="9984" spans="2:3">
      <c r="B9984" t="str">
        <v/>
      </c>
      <c r="C9984" t="str">
        <f t="shared" si="158"/>
        <v/>
      </c>
    </row>
    <row r="9985" spans="2:3">
      <c r="B9985" t="str">
        <v/>
      </c>
      <c r="C9985" t="str">
        <f t="shared" si="158"/>
        <v/>
      </c>
    </row>
    <row r="9986" spans="2:3">
      <c r="B9986" t="str">
        <v/>
      </c>
      <c r="C9986" t="str">
        <f t="shared" si="158"/>
        <v/>
      </c>
    </row>
    <row r="9987" spans="2:3">
      <c r="B9987" t="str">
        <v/>
      </c>
      <c r="C9987" t="str">
        <f t="shared" si="158"/>
        <v/>
      </c>
    </row>
    <row r="9988" spans="2:3">
      <c r="B9988" t="str">
        <v/>
      </c>
      <c r="C9988" t="str">
        <f t="shared" si="158"/>
        <v/>
      </c>
    </row>
    <row r="9989" spans="2:3">
      <c r="B9989" t="str">
        <v/>
      </c>
      <c r="C9989" t="str">
        <f t="shared" ref="C9989:C10052" si="159">IFERROR(B9989,"")</f>
        <v/>
      </c>
    </row>
    <row r="9990" spans="2:3">
      <c r="B9990" t="str">
        <v/>
      </c>
      <c r="C9990" t="str">
        <f t="shared" si="159"/>
        <v/>
      </c>
    </row>
    <row r="9991" spans="2:3">
      <c r="B9991" t="str">
        <v/>
      </c>
      <c r="C9991" t="str">
        <f t="shared" si="159"/>
        <v/>
      </c>
    </row>
    <row r="9992" spans="2:3">
      <c r="B9992" t="str">
        <v/>
      </c>
      <c r="C9992" t="str">
        <f t="shared" si="159"/>
        <v/>
      </c>
    </row>
    <row r="9993" spans="2:3">
      <c r="B9993" t="str">
        <v/>
      </c>
      <c r="C9993" t="str">
        <f t="shared" si="159"/>
        <v/>
      </c>
    </row>
    <row r="9994" spans="2:3">
      <c r="B9994" t="str">
        <v/>
      </c>
      <c r="C9994" t="str">
        <f t="shared" si="159"/>
        <v/>
      </c>
    </row>
    <row r="9995" spans="2:3">
      <c r="B9995" t="str">
        <v/>
      </c>
      <c r="C9995" t="str">
        <f t="shared" si="159"/>
        <v/>
      </c>
    </row>
    <row r="9996" spans="2:3">
      <c r="B9996" t="str">
        <v/>
      </c>
      <c r="C9996" t="str">
        <f t="shared" si="159"/>
        <v/>
      </c>
    </row>
    <row r="9997" spans="2:3">
      <c r="B9997" t="str">
        <v/>
      </c>
      <c r="C9997" t="str">
        <f t="shared" si="159"/>
        <v/>
      </c>
    </row>
    <row r="9998" spans="2:3">
      <c r="B9998" t="str">
        <v/>
      </c>
      <c r="C9998" t="str">
        <f t="shared" si="159"/>
        <v/>
      </c>
    </row>
    <row r="9999" spans="2:3">
      <c r="B9999" t="str">
        <v/>
      </c>
      <c r="C9999" t="str">
        <f t="shared" si="159"/>
        <v/>
      </c>
    </row>
    <row r="10000" spans="2:3">
      <c r="B10000" t="str">
        <v/>
      </c>
      <c r="C10000" t="str">
        <f t="shared" si="159"/>
        <v/>
      </c>
    </row>
    <row r="10001" spans="2:3">
      <c r="B10001" t="str">
        <v/>
      </c>
      <c r="C10001" t="str">
        <f t="shared" si="159"/>
        <v/>
      </c>
    </row>
    <row r="10002" spans="2:3">
      <c r="B10002" t="str">
        <v/>
      </c>
      <c r="C10002" t="str">
        <f t="shared" si="159"/>
        <v/>
      </c>
    </row>
    <row r="10003" spans="2:3">
      <c r="B10003" t="str">
        <v/>
      </c>
      <c r="C10003" t="str">
        <f t="shared" si="159"/>
        <v/>
      </c>
    </row>
    <row r="10004" spans="2:3">
      <c r="B10004" t="str">
        <v/>
      </c>
      <c r="C10004" t="str">
        <f t="shared" si="159"/>
        <v/>
      </c>
    </row>
    <row r="10005" spans="2:3">
      <c r="B10005" t="str">
        <v/>
      </c>
      <c r="C10005" t="str">
        <f t="shared" si="159"/>
        <v/>
      </c>
    </row>
    <row r="10006" spans="2:3">
      <c r="B10006" t="str">
        <v/>
      </c>
      <c r="C10006" t="str">
        <f t="shared" si="159"/>
        <v/>
      </c>
    </row>
    <row r="10007" spans="2:3">
      <c r="B10007" t="str">
        <v/>
      </c>
      <c r="C10007" t="str">
        <f t="shared" si="159"/>
        <v/>
      </c>
    </row>
    <row r="10008" spans="2:3">
      <c r="B10008" t="str">
        <v/>
      </c>
      <c r="C10008" t="str">
        <f t="shared" si="159"/>
        <v/>
      </c>
    </row>
    <row r="10009" spans="2:3">
      <c r="B10009" t="str">
        <v/>
      </c>
      <c r="C10009" t="str">
        <f t="shared" si="159"/>
        <v/>
      </c>
    </row>
    <row r="10010" spans="2:3">
      <c r="B10010" t="str">
        <v/>
      </c>
      <c r="C10010" t="str">
        <f t="shared" si="159"/>
        <v/>
      </c>
    </row>
    <row r="10011" spans="2:3">
      <c r="B10011" t="str">
        <v/>
      </c>
      <c r="C10011" t="str">
        <f t="shared" si="159"/>
        <v/>
      </c>
    </row>
    <row r="10012" spans="2:3">
      <c r="B10012" t="str">
        <v/>
      </c>
      <c r="C10012" t="str">
        <f t="shared" si="159"/>
        <v/>
      </c>
    </row>
    <row r="10013" spans="2:3">
      <c r="B10013" t="str">
        <v/>
      </c>
      <c r="C10013" t="str">
        <f t="shared" si="159"/>
        <v/>
      </c>
    </row>
    <row r="10014" spans="2:3">
      <c r="B10014" t="str">
        <v/>
      </c>
      <c r="C10014" t="str">
        <f t="shared" si="159"/>
        <v/>
      </c>
    </row>
    <row r="10015" spans="2:3">
      <c r="B10015" t="str">
        <v/>
      </c>
      <c r="C10015" t="str">
        <f t="shared" si="159"/>
        <v/>
      </c>
    </row>
    <row r="10016" spans="2:3">
      <c r="B10016" t="str">
        <v/>
      </c>
      <c r="C10016" t="str">
        <f t="shared" si="159"/>
        <v/>
      </c>
    </row>
    <row r="10017" spans="2:3">
      <c r="B10017" t="str">
        <v/>
      </c>
      <c r="C10017" t="str">
        <f t="shared" si="159"/>
        <v/>
      </c>
    </row>
    <row r="10018" spans="2:3">
      <c r="B10018" t="str">
        <v/>
      </c>
      <c r="C10018" t="str">
        <f t="shared" si="159"/>
        <v/>
      </c>
    </row>
    <row r="10019" spans="2:3">
      <c r="B10019" t="str">
        <v/>
      </c>
      <c r="C10019" t="str">
        <f t="shared" si="159"/>
        <v/>
      </c>
    </row>
    <row r="10020" spans="2:3">
      <c r="B10020" t="str">
        <v/>
      </c>
      <c r="C10020" t="str">
        <f t="shared" si="159"/>
        <v/>
      </c>
    </row>
    <row r="10021" spans="2:3">
      <c r="B10021" t="str">
        <v/>
      </c>
      <c r="C10021" t="str">
        <f t="shared" si="159"/>
        <v/>
      </c>
    </row>
    <row r="10022" spans="2:3">
      <c r="B10022" t="str">
        <v/>
      </c>
      <c r="C10022" t="str">
        <f t="shared" si="159"/>
        <v/>
      </c>
    </row>
    <row r="10023" spans="2:3">
      <c r="B10023" t="str">
        <v/>
      </c>
      <c r="C10023" t="str">
        <f t="shared" si="159"/>
        <v/>
      </c>
    </row>
    <row r="10024" spans="2:3">
      <c r="B10024" t="str">
        <v/>
      </c>
      <c r="C10024" t="str">
        <f t="shared" si="159"/>
        <v/>
      </c>
    </row>
    <row r="10025" spans="2:3">
      <c r="B10025" t="str">
        <v/>
      </c>
      <c r="C10025" t="str">
        <f t="shared" si="159"/>
        <v/>
      </c>
    </row>
    <row r="10026" spans="2:3">
      <c r="B10026" t="str">
        <v/>
      </c>
      <c r="C10026" t="str">
        <f t="shared" si="159"/>
        <v/>
      </c>
    </row>
    <row r="10027" spans="2:3">
      <c r="B10027" t="str">
        <v/>
      </c>
      <c r="C10027" t="str">
        <f t="shared" si="159"/>
        <v/>
      </c>
    </row>
    <row r="10028" spans="2:3">
      <c r="B10028" t="str">
        <v/>
      </c>
      <c r="C10028" t="str">
        <f t="shared" si="159"/>
        <v/>
      </c>
    </row>
    <row r="10029" spans="2:3">
      <c r="B10029" t="str">
        <v/>
      </c>
      <c r="C10029" t="str">
        <f t="shared" si="159"/>
        <v/>
      </c>
    </row>
    <row r="10030" spans="2:3">
      <c r="B10030" t="str">
        <v/>
      </c>
      <c r="C10030" t="str">
        <f t="shared" si="159"/>
        <v/>
      </c>
    </row>
    <row r="10031" spans="2:3">
      <c r="B10031" t="str">
        <v/>
      </c>
      <c r="C10031" t="str">
        <f t="shared" si="159"/>
        <v/>
      </c>
    </row>
    <row r="10032" spans="2:3">
      <c r="B10032" t="str">
        <v/>
      </c>
      <c r="C10032" t="str">
        <f t="shared" si="159"/>
        <v/>
      </c>
    </row>
    <row r="10033" spans="2:3">
      <c r="B10033" t="str">
        <v/>
      </c>
      <c r="C10033" t="str">
        <f t="shared" si="159"/>
        <v/>
      </c>
    </row>
    <row r="10034" spans="2:3">
      <c r="B10034" t="str">
        <v/>
      </c>
      <c r="C10034" t="str">
        <f t="shared" si="159"/>
        <v/>
      </c>
    </row>
    <row r="10035" spans="2:3">
      <c r="B10035" t="str">
        <v/>
      </c>
      <c r="C10035" t="str">
        <f t="shared" si="159"/>
        <v/>
      </c>
    </row>
    <row r="10036" spans="2:3">
      <c r="B10036" t="str">
        <v/>
      </c>
      <c r="C10036" t="str">
        <f t="shared" si="159"/>
        <v/>
      </c>
    </row>
    <row r="10037" spans="2:3">
      <c r="B10037" t="str">
        <v/>
      </c>
      <c r="C10037" t="str">
        <f t="shared" si="159"/>
        <v/>
      </c>
    </row>
    <row r="10038" spans="2:3">
      <c r="B10038" t="str">
        <v/>
      </c>
      <c r="C10038" t="str">
        <f t="shared" si="159"/>
        <v/>
      </c>
    </row>
    <row r="10039" spans="2:3">
      <c r="B10039" t="str">
        <v/>
      </c>
      <c r="C10039" t="str">
        <f t="shared" si="159"/>
        <v/>
      </c>
    </row>
    <row r="10040" spans="2:3">
      <c r="B10040" t="str">
        <v/>
      </c>
      <c r="C10040" t="str">
        <f t="shared" si="159"/>
        <v/>
      </c>
    </row>
    <row r="10041" spans="2:3">
      <c r="B10041" t="str">
        <v/>
      </c>
      <c r="C10041" t="str">
        <f t="shared" si="159"/>
        <v/>
      </c>
    </row>
    <row r="10042" spans="2:3">
      <c r="B10042" t="str">
        <v/>
      </c>
      <c r="C10042" t="str">
        <f t="shared" si="159"/>
        <v/>
      </c>
    </row>
    <row r="10043" spans="2:3">
      <c r="B10043" t="str">
        <v/>
      </c>
      <c r="C10043" t="str">
        <f t="shared" si="159"/>
        <v/>
      </c>
    </row>
    <row r="10044" spans="2:3">
      <c r="B10044" t="str">
        <v/>
      </c>
      <c r="C10044" t="str">
        <f t="shared" si="159"/>
        <v/>
      </c>
    </row>
    <row r="10045" spans="2:3">
      <c r="B10045" t="str">
        <v/>
      </c>
      <c r="C10045" t="str">
        <f t="shared" si="159"/>
        <v/>
      </c>
    </row>
    <row r="10046" spans="2:3">
      <c r="B10046" t="str">
        <v/>
      </c>
      <c r="C10046" t="str">
        <f t="shared" si="159"/>
        <v/>
      </c>
    </row>
    <row r="10047" spans="2:3">
      <c r="B10047" t="str">
        <v/>
      </c>
      <c r="C10047" t="str">
        <f t="shared" si="159"/>
        <v/>
      </c>
    </row>
    <row r="10048" spans="2:3">
      <c r="B10048" t="str">
        <v/>
      </c>
      <c r="C10048" t="str">
        <f t="shared" si="159"/>
        <v/>
      </c>
    </row>
    <row r="10049" spans="2:3">
      <c r="B10049" t="str">
        <v/>
      </c>
      <c r="C10049" t="str">
        <f t="shared" si="159"/>
        <v/>
      </c>
    </row>
    <row r="10050" spans="2:3">
      <c r="B10050" t="str">
        <v/>
      </c>
      <c r="C10050" t="str">
        <f t="shared" si="159"/>
        <v/>
      </c>
    </row>
    <row r="10051" spans="2:3">
      <c r="B10051" t="str">
        <v/>
      </c>
      <c r="C10051" t="str">
        <f t="shared" si="159"/>
        <v/>
      </c>
    </row>
    <row r="10052" spans="2:3">
      <c r="B10052" t="str">
        <v/>
      </c>
      <c r="C10052" t="str">
        <f t="shared" si="159"/>
        <v/>
      </c>
    </row>
    <row r="10053" spans="2:3">
      <c r="B10053" t="str">
        <v/>
      </c>
      <c r="C10053" t="str">
        <f t="shared" ref="C10053:C10116" si="160">IFERROR(B10053,"")</f>
        <v/>
      </c>
    </row>
    <row r="10054" spans="2:3">
      <c r="B10054" t="str">
        <v/>
      </c>
      <c r="C10054" t="str">
        <f t="shared" si="160"/>
        <v/>
      </c>
    </row>
    <row r="10055" spans="2:3">
      <c r="B10055" t="str">
        <v/>
      </c>
      <c r="C10055" t="str">
        <f t="shared" si="160"/>
        <v/>
      </c>
    </row>
    <row r="10056" spans="2:3">
      <c r="B10056" t="str">
        <v/>
      </c>
      <c r="C10056" t="str">
        <f t="shared" si="160"/>
        <v/>
      </c>
    </row>
    <row r="10057" spans="2:3">
      <c r="B10057" t="str">
        <v/>
      </c>
      <c r="C10057" t="str">
        <f t="shared" si="160"/>
        <v/>
      </c>
    </row>
    <row r="10058" spans="2:3">
      <c r="B10058" t="str">
        <v/>
      </c>
      <c r="C10058" t="str">
        <f t="shared" si="160"/>
        <v/>
      </c>
    </row>
    <row r="10059" spans="2:3">
      <c r="B10059" t="str">
        <v/>
      </c>
      <c r="C10059" t="str">
        <f t="shared" si="160"/>
        <v/>
      </c>
    </row>
    <row r="10060" spans="2:3">
      <c r="B10060" t="str">
        <v/>
      </c>
      <c r="C10060" t="str">
        <f t="shared" si="160"/>
        <v/>
      </c>
    </row>
    <row r="10061" spans="2:3">
      <c r="B10061" t="str">
        <v/>
      </c>
      <c r="C10061" t="str">
        <f t="shared" si="160"/>
        <v/>
      </c>
    </row>
    <row r="10062" spans="2:3">
      <c r="B10062" t="str">
        <v/>
      </c>
      <c r="C10062" t="str">
        <f t="shared" si="160"/>
        <v/>
      </c>
    </row>
    <row r="10063" spans="2:3">
      <c r="B10063" t="str">
        <v/>
      </c>
      <c r="C10063" t="str">
        <f t="shared" si="160"/>
        <v/>
      </c>
    </row>
    <row r="10064" spans="2:3">
      <c r="B10064" t="str">
        <v/>
      </c>
      <c r="C10064" t="str">
        <f t="shared" si="160"/>
        <v/>
      </c>
    </row>
    <row r="10065" spans="2:3">
      <c r="B10065" t="str">
        <v/>
      </c>
      <c r="C10065" t="str">
        <f t="shared" si="160"/>
        <v/>
      </c>
    </row>
    <row r="10066" spans="2:3">
      <c r="B10066" t="str">
        <v/>
      </c>
      <c r="C10066" t="str">
        <f t="shared" si="160"/>
        <v/>
      </c>
    </row>
    <row r="10067" spans="2:3">
      <c r="B10067" t="str">
        <v/>
      </c>
      <c r="C10067" t="str">
        <f t="shared" si="160"/>
        <v/>
      </c>
    </row>
    <row r="10068" spans="2:3">
      <c r="B10068" t="str">
        <v/>
      </c>
      <c r="C10068" t="str">
        <f t="shared" si="160"/>
        <v/>
      </c>
    </row>
    <row r="10069" spans="2:3">
      <c r="B10069" t="str">
        <v/>
      </c>
      <c r="C10069" t="str">
        <f t="shared" si="160"/>
        <v/>
      </c>
    </row>
    <row r="10070" spans="2:3">
      <c r="B10070" t="str">
        <v/>
      </c>
      <c r="C10070" t="str">
        <f t="shared" si="160"/>
        <v/>
      </c>
    </row>
    <row r="10071" spans="2:3">
      <c r="B10071" t="str">
        <v/>
      </c>
      <c r="C10071" t="str">
        <f t="shared" si="160"/>
        <v/>
      </c>
    </row>
    <row r="10072" spans="2:3">
      <c r="B10072" t="str">
        <v/>
      </c>
      <c r="C10072" t="str">
        <f t="shared" si="160"/>
        <v/>
      </c>
    </row>
    <row r="10073" spans="2:3">
      <c r="B10073" t="str">
        <v/>
      </c>
      <c r="C10073" t="str">
        <f t="shared" si="160"/>
        <v/>
      </c>
    </row>
    <row r="10074" spans="2:3">
      <c r="B10074" t="str">
        <v/>
      </c>
      <c r="C10074" t="str">
        <f t="shared" si="160"/>
        <v/>
      </c>
    </row>
    <row r="10075" spans="2:3">
      <c r="B10075" t="str">
        <v/>
      </c>
      <c r="C10075" t="str">
        <f t="shared" si="160"/>
        <v/>
      </c>
    </row>
    <row r="10076" spans="2:3">
      <c r="B10076" t="str">
        <v/>
      </c>
      <c r="C10076" t="str">
        <f t="shared" si="160"/>
        <v/>
      </c>
    </row>
    <row r="10077" spans="2:3">
      <c r="B10077" t="str">
        <v/>
      </c>
      <c r="C10077" t="str">
        <f t="shared" si="160"/>
        <v/>
      </c>
    </row>
    <row r="10078" spans="2:3">
      <c r="B10078" t="str">
        <v/>
      </c>
      <c r="C10078" t="str">
        <f t="shared" si="160"/>
        <v/>
      </c>
    </row>
    <row r="10079" spans="2:3">
      <c r="B10079" t="str">
        <v/>
      </c>
      <c r="C10079" t="str">
        <f t="shared" si="160"/>
        <v/>
      </c>
    </row>
    <row r="10080" spans="2:3">
      <c r="B10080" t="str">
        <v/>
      </c>
      <c r="C10080" t="str">
        <f t="shared" si="160"/>
        <v/>
      </c>
    </row>
    <row r="10081" spans="2:3">
      <c r="B10081" t="str">
        <v/>
      </c>
      <c r="C10081" t="str">
        <f t="shared" si="160"/>
        <v/>
      </c>
    </row>
    <row r="10082" spans="2:3">
      <c r="B10082" t="str">
        <v/>
      </c>
      <c r="C10082" t="str">
        <f t="shared" si="160"/>
        <v/>
      </c>
    </row>
    <row r="10083" spans="2:3">
      <c r="B10083" t="str">
        <v/>
      </c>
      <c r="C10083" t="str">
        <f t="shared" si="160"/>
        <v/>
      </c>
    </row>
    <row r="10084" spans="2:3">
      <c r="B10084" t="str">
        <v/>
      </c>
      <c r="C10084" t="str">
        <f t="shared" si="160"/>
        <v/>
      </c>
    </row>
    <row r="10085" spans="2:3">
      <c r="B10085" t="str">
        <v/>
      </c>
      <c r="C10085" t="str">
        <f t="shared" si="160"/>
        <v/>
      </c>
    </row>
    <row r="10086" spans="2:3">
      <c r="B10086" t="str">
        <v/>
      </c>
      <c r="C10086" t="str">
        <f t="shared" si="160"/>
        <v/>
      </c>
    </row>
    <row r="10087" spans="2:3">
      <c r="B10087" t="str">
        <v/>
      </c>
      <c r="C10087" t="str">
        <f t="shared" si="160"/>
        <v/>
      </c>
    </row>
    <row r="10088" spans="2:3">
      <c r="B10088" t="str">
        <v/>
      </c>
      <c r="C10088" t="str">
        <f t="shared" si="160"/>
        <v/>
      </c>
    </row>
    <row r="10089" spans="2:3">
      <c r="B10089" t="str">
        <v/>
      </c>
      <c r="C10089" t="str">
        <f t="shared" si="160"/>
        <v/>
      </c>
    </row>
    <row r="10090" spans="2:3">
      <c r="B10090" t="str">
        <v/>
      </c>
      <c r="C10090" t="str">
        <f t="shared" si="160"/>
        <v/>
      </c>
    </row>
    <row r="10091" spans="2:3">
      <c r="B10091" t="str">
        <v/>
      </c>
      <c r="C10091" t="str">
        <f t="shared" si="160"/>
        <v/>
      </c>
    </row>
    <row r="10092" spans="2:3">
      <c r="B10092" t="str">
        <v/>
      </c>
      <c r="C10092" t="str">
        <f t="shared" si="160"/>
        <v/>
      </c>
    </row>
    <row r="10093" spans="2:3">
      <c r="B10093" t="str">
        <v/>
      </c>
      <c r="C10093" t="str">
        <f t="shared" si="160"/>
        <v/>
      </c>
    </row>
    <row r="10094" spans="2:3">
      <c r="B10094" t="str">
        <v/>
      </c>
      <c r="C10094" t="str">
        <f t="shared" si="160"/>
        <v/>
      </c>
    </row>
    <row r="10095" spans="2:3">
      <c r="B10095" t="str">
        <v/>
      </c>
      <c r="C10095" t="str">
        <f t="shared" si="160"/>
        <v/>
      </c>
    </row>
    <row r="10096" spans="2:3">
      <c r="B10096" t="str">
        <v/>
      </c>
      <c r="C10096" t="str">
        <f t="shared" si="160"/>
        <v/>
      </c>
    </row>
    <row r="10097" spans="2:3">
      <c r="B10097" t="str">
        <v/>
      </c>
      <c r="C10097" t="str">
        <f t="shared" si="160"/>
        <v/>
      </c>
    </row>
    <row r="10098" spans="2:3">
      <c r="B10098" t="str">
        <v/>
      </c>
      <c r="C10098" t="str">
        <f t="shared" si="160"/>
        <v/>
      </c>
    </row>
    <row r="10099" spans="2:3">
      <c r="B10099" t="str">
        <v/>
      </c>
      <c r="C10099" t="str">
        <f t="shared" si="160"/>
        <v/>
      </c>
    </row>
    <row r="10100" spans="2:3">
      <c r="B10100" t="str">
        <v/>
      </c>
      <c r="C10100" t="str">
        <f t="shared" si="160"/>
        <v/>
      </c>
    </row>
    <row r="10101" spans="2:3">
      <c r="B10101" t="str">
        <v/>
      </c>
      <c r="C10101" t="str">
        <f t="shared" si="160"/>
        <v/>
      </c>
    </row>
    <row r="10102" spans="2:3">
      <c r="B10102" t="str">
        <v/>
      </c>
      <c r="C10102" t="str">
        <f t="shared" si="160"/>
        <v/>
      </c>
    </row>
    <row r="10103" spans="2:3">
      <c r="B10103" t="str">
        <v/>
      </c>
      <c r="C10103" t="str">
        <f t="shared" si="160"/>
        <v/>
      </c>
    </row>
    <row r="10104" spans="2:3">
      <c r="B10104" t="str">
        <v/>
      </c>
      <c r="C10104" t="str">
        <f t="shared" si="160"/>
        <v/>
      </c>
    </row>
    <row r="10105" spans="2:3">
      <c r="B10105" t="str">
        <v/>
      </c>
      <c r="C10105" t="str">
        <f t="shared" si="160"/>
        <v/>
      </c>
    </row>
    <row r="10106" spans="2:3">
      <c r="B10106" t="str">
        <v/>
      </c>
      <c r="C10106" t="str">
        <f t="shared" si="160"/>
        <v/>
      </c>
    </row>
    <row r="10107" spans="2:3">
      <c r="B10107" t="str">
        <v/>
      </c>
      <c r="C10107" t="str">
        <f t="shared" si="160"/>
        <v/>
      </c>
    </row>
    <row r="10108" spans="2:3">
      <c r="B10108" t="str">
        <v/>
      </c>
      <c r="C10108" t="str">
        <f t="shared" si="160"/>
        <v/>
      </c>
    </row>
    <row r="10109" spans="2:3">
      <c r="B10109" t="str">
        <v/>
      </c>
      <c r="C10109" t="str">
        <f t="shared" si="160"/>
        <v/>
      </c>
    </row>
    <row r="10110" spans="2:3">
      <c r="B10110" t="str">
        <v/>
      </c>
      <c r="C10110" t="str">
        <f t="shared" si="160"/>
        <v/>
      </c>
    </row>
    <row r="10111" spans="2:3">
      <c r="B10111" t="str">
        <v/>
      </c>
      <c r="C10111" t="str">
        <f t="shared" si="160"/>
        <v/>
      </c>
    </row>
    <row r="10112" spans="2:3">
      <c r="B10112" t="str">
        <v/>
      </c>
      <c r="C10112" t="str">
        <f t="shared" si="160"/>
        <v/>
      </c>
    </row>
    <row r="10113" spans="2:3">
      <c r="B10113" t="str">
        <v/>
      </c>
      <c r="C10113" t="str">
        <f t="shared" si="160"/>
        <v/>
      </c>
    </row>
    <row r="10114" spans="2:3">
      <c r="B10114" t="str">
        <v/>
      </c>
      <c r="C10114" t="str">
        <f t="shared" si="160"/>
        <v/>
      </c>
    </row>
    <row r="10115" spans="2:3">
      <c r="B10115" t="str">
        <v/>
      </c>
      <c r="C10115" t="str">
        <f t="shared" si="160"/>
        <v/>
      </c>
    </row>
    <row r="10116" spans="2:3">
      <c r="B10116" t="str">
        <v/>
      </c>
      <c r="C10116" t="str">
        <f t="shared" si="160"/>
        <v/>
      </c>
    </row>
    <row r="10117" spans="2:3">
      <c r="B10117" t="str">
        <v/>
      </c>
      <c r="C10117" t="str">
        <f t="shared" ref="C10117:C10180" si="161">IFERROR(B10117,"")</f>
        <v/>
      </c>
    </row>
    <row r="10118" spans="2:3">
      <c r="B10118" t="str">
        <v/>
      </c>
      <c r="C10118" t="str">
        <f t="shared" si="161"/>
        <v/>
      </c>
    </row>
    <row r="10119" spans="2:3">
      <c r="B10119" t="str">
        <v/>
      </c>
      <c r="C10119" t="str">
        <f t="shared" si="161"/>
        <v/>
      </c>
    </row>
    <row r="10120" spans="2:3">
      <c r="B10120" t="str">
        <v/>
      </c>
      <c r="C10120" t="str">
        <f t="shared" si="161"/>
        <v/>
      </c>
    </row>
    <row r="10121" spans="2:3">
      <c r="B10121" t="str">
        <v/>
      </c>
      <c r="C10121" t="str">
        <f t="shared" si="161"/>
        <v/>
      </c>
    </row>
    <row r="10122" spans="2:3">
      <c r="B10122" t="str">
        <v/>
      </c>
      <c r="C10122" t="str">
        <f t="shared" si="161"/>
        <v/>
      </c>
    </row>
    <row r="10123" spans="2:3">
      <c r="B10123" t="str">
        <v/>
      </c>
      <c r="C10123" t="str">
        <f t="shared" si="161"/>
        <v/>
      </c>
    </row>
    <row r="10124" spans="2:3">
      <c r="B10124" t="str">
        <v/>
      </c>
      <c r="C10124" t="str">
        <f t="shared" si="161"/>
        <v/>
      </c>
    </row>
    <row r="10125" spans="2:3">
      <c r="B10125" t="str">
        <v/>
      </c>
      <c r="C10125" t="str">
        <f t="shared" si="161"/>
        <v/>
      </c>
    </row>
    <row r="10126" spans="2:3">
      <c r="B10126" t="str">
        <v/>
      </c>
      <c r="C10126" t="str">
        <f t="shared" si="161"/>
        <v/>
      </c>
    </row>
    <row r="10127" spans="2:3">
      <c r="B10127" t="str">
        <v/>
      </c>
      <c r="C10127" t="str">
        <f t="shared" si="161"/>
        <v/>
      </c>
    </row>
    <row r="10128" spans="2:3">
      <c r="B10128" t="str">
        <v/>
      </c>
      <c r="C10128" t="str">
        <f t="shared" si="161"/>
        <v/>
      </c>
    </row>
    <row r="10129" spans="2:3">
      <c r="B10129" t="str">
        <v/>
      </c>
      <c r="C10129" t="str">
        <f t="shared" si="161"/>
        <v/>
      </c>
    </row>
    <row r="10130" spans="2:3">
      <c r="B10130" t="str">
        <v/>
      </c>
      <c r="C10130" t="str">
        <f t="shared" si="161"/>
        <v/>
      </c>
    </row>
    <row r="10131" spans="2:3">
      <c r="B10131" t="str">
        <v/>
      </c>
      <c r="C10131" t="str">
        <f t="shared" si="161"/>
        <v/>
      </c>
    </row>
    <row r="10132" spans="2:3">
      <c r="B10132" t="str">
        <v/>
      </c>
      <c r="C10132" t="str">
        <f t="shared" si="161"/>
        <v/>
      </c>
    </row>
    <row r="10133" spans="2:3">
      <c r="B10133" t="str">
        <v/>
      </c>
      <c r="C10133" t="str">
        <f t="shared" si="161"/>
        <v/>
      </c>
    </row>
    <row r="10134" spans="2:3">
      <c r="B10134" t="str">
        <v/>
      </c>
      <c r="C10134" t="str">
        <f t="shared" si="161"/>
        <v/>
      </c>
    </row>
    <row r="10135" spans="2:3">
      <c r="B10135" t="str">
        <v/>
      </c>
      <c r="C10135" t="str">
        <f t="shared" si="161"/>
        <v/>
      </c>
    </row>
    <row r="10136" spans="2:3">
      <c r="B10136" t="str">
        <v/>
      </c>
      <c r="C10136" t="str">
        <f t="shared" si="161"/>
        <v/>
      </c>
    </row>
    <row r="10137" spans="2:3">
      <c r="B10137" t="str">
        <v/>
      </c>
      <c r="C10137" t="str">
        <f t="shared" si="161"/>
        <v/>
      </c>
    </row>
    <row r="10138" spans="2:3">
      <c r="B10138" t="str">
        <v/>
      </c>
      <c r="C10138" t="str">
        <f t="shared" si="161"/>
        <v/>
      </c>
    </row>
    <row r="10139" spans="2:3">
      <c r="B10139" t="str">
        <v/>
      </c>
      <c r="C10139" t="str">
        <f t="shared" si="161"/>
        <v/>
      </c>
    </row>
    <row r="10140" spans="2:3">
      <c r="B10140" t="str">
        <v/>
      </c>
      <c r="C10140" t="str">
        <f t="shared" si="161"/>
        <v/>
      </c>
    </row>
    <row r="10141" spans="2:3">
      <c r="B10141" t="str">
        <v/>
      </c>
      <c r="C10141" t="str">
        <f t="shared" si="161"/>
        <v/>
      </c>
    </row>
    <row r="10142" spans="2:3">
      <c r="B10142" t="str">
        <v/>
      </c>
      <c r="C10142" t="str">
        <f t="shared" si="161"/>
        <v/>
      </c>
    </row>
    <row r="10143" spans="2:3">
      <c r="B10143" t="str">
        <v/>
      </c>
      <c r="C10143" t="str">
        <f t="shared" si="161"/>
        <v/>
      </c>
    </row>
    <row r="10144" spans="2:3">
      <c r="B10144" t="str">
        <v/>
      </c>
      <c r="C10144" t="str">
        <f t="shared" si="161"/>
        <v/>
      </c>
    </row>
    <row r="10145" spans="2:3">
      <c r="B10145" t="str">
        <v/>
      </c>
      <c r="C10145" t="str">
        <f t="shared" si="161"/>
        <v/>
      </c>
    </row>
    <row r="10146" spans="2:3">
      <c r="B10146" t="str">
        <v/>
      </c>
      <c r="C10146" t="str">
        <f t="shared" si="161"/>
        <v/>
      </c>
    </row>
    <row r="10147" spans="2:3">
      <c r="B10147" t="str">
        <v/>
      </c>
      <c r="C10147" t="str">
        <f t="shared" si="161"/>
        <v/>
      </c>
    </row>
    <row r="10148" spans="2:3">
      <c r="B10148" t="str">
        <v/>
      </c>
      <c r="C10148" t="str">
        <f t="shared" si="161"/>
        <v/>
      </c>
    </row>
    <row r="10149" spans="2:3">
      <c r="B10149" t="str">
        <v/>
      </c>
      <c r="C10149" t="str">
        <f t="shared" si="161"/>
        <v/>
      </c>
    </row>
    <row r="10150" spans="2:3">
      <c r="B10150" t="str">
        <v/>
      </c>
      <c r="C10150" t="str">
        <f t="shared" si="161"/>
        <v/>
      </c>
    </row>
    <row r="10151" spans="2:3">
      <c r="B10151" t="str">
        <v/>
      </c>
      <c r="C10151" t="str">
        <f t="shared" si="161"/>
        <v/>
      </c>
    </row>
    <row r="10152" spans="2:3">
      <c r="B10152" t="str">
        <v/>
      </c>
      <c r="C10152" t="str">
        <f t="shared" si="161"/>
        <v/>
      </c>
    </row>
    <row r="10153" spans="2:3">
      <c r="B10153" t="str">
        <v/>
      </c>
      <c r="C10153" t="str">
        <f t="shared" si="161"/>
        <v/>
      </c>
    </row>
    <row r="10154" spans="2:3">
      <c r="B10154" t="str">
        <v/>
      </c>
      <c r="C10154" t="str">
        <f t="shared" si="161"/>
        <v/>
      </c>
    </row>
    <row r="10155" spans="2:3">
      <c r="B10155" t="str">
        <v/>
      </c>
      <c r="C10155" t="str">
        <f t="shared" si="161"/>
        <v/>
      </c>
    </row>
    <row r="10156" spans="2:3">
      <c r="B10156" t="str">
        <v/>
      </c>
      <c r="C10156" t="str">
        <f t="shared" si="161"/>
        <v/>
      </c>
    </row>
    <row r="10157" spans="2:3">
      <c r="B10157" t="str">
        <v/>
      </c>
      <c r="C10157" t="str">
        <f t="shared" si="161"/>
        <v/>
      </c>
    </row>
    <row r="10158" spans="2:3">
      <c r="B10158" t="str">
        <v/>
      </c>
      <c r="C10158" t="str">
        <f t="shared" si="161"/>
        <v/>
      </c>
    </row>
    <row r="10159" spans="2:3">
      <c r="B10159" t="str">
        <v/>
      </c>
      <c r="C10159" t="str">
        <f t="shared" si="161"/>
        <v/>
      </c>
    </row>
    <row r="10160" spans="2:3">
      <c r="B10160" t="str">
        <v/>
      </c>
      <c r="C10160" t="str">
        <f t="shared" si="161"/>
        <v/>
      </c>
    </row>
    <row r="10161" spans="2:3">
      <c r="B10161" t="str">
        <v/>
      </c>
      <c r="C10161" t="str">
        <f t="shared" si="161"/>
        <v/>
      </c>
    </row>
    <row r="10162" spans="2:3">
      <c r="B10162" t="str">
        <v/>
      </c>
      <c r="C10162" t="str">
        <f t="shared" si="161"/>
        <v/>
      </c>
    </row>
    <row r="10163" spans="2:3">
      <c r="B10163" t="str">
        <v/>
      </c>
      <c r="C10163" t="str">
        <f t="shared" si="161"/>
        <v/>
      </c>
    </row>
    <row r="10164" spans="2:3">
      <c r="B10164" t="str">
        <v/>
      </c>
      <c r="C10164" t="str">
        <f t="shared" si="161"/>
        <v/>
      </c>
    </row>
    <row r="10165" spans="2:3">
      <c r="B10165" t="str">
        <v/>
      </c>
      <c r="C10165" t="str">
        <f t="shared" si="161"/>
        <v/>
      </c>
    </row>
    <row r="10166" spans="2:3">
      <c r="B10166" t="str">
        <v/>
      </c>
      <c r="C10166" t="str">
        <f t="shared" si="161"/>
        <v/>
      </c>
    </row>
    <row r="10167" spans="2:3">
      <c r="B10167" t="str">
        <v/>
      </c>
      <c r="C10167" t="str">
        <f t="shared" si="161"/>
        <v/>
      </c>
    </row>
    <row r="10168" spans="2:3">
      <c r="B10168" t="str">
        <v/>
      </c>
      <c r="C10168" t="str">
        <f t="shared" si="161"/>
        <v/>
      </c>
    </row>
    <row r="10169" spans="2:3">
      <c r="B10169" t="str">
        <v/>
      </c>
      <c r="C10169" t="str">
        <f t="shared" si="161"/>
        <v/>
      </c>
    </row>
    <row r="10170" spans="2:3">
      <c r="B10170" t="str">
        <v/>
      </c>
      <c r="C10170" t="str">
        <f t="shared" si="161"/>
        <v/>
      </c>
    </row>
    <row r="10171" spans="2:3">
      <c r="B10171" t="str">
        <v/>
      </c>
      <c r="C10171" t="str">
        <f t="shared" si="161"/>
        <v/>
      </c>
    </row>
    <row r="10172" spans="2:3">
      <c r="B10172" t="str">
        <v/>
      </c>
      <c r="C10172" t="str">
        <f t="shared" si="161"/>
        <v/>
      </c>
    </row>
    <row r="10173" spans="2:3">
      <c r="B10173" t="str">
        <v/>
      </c>
      <c r="C10173" t="str">
        <f t="shared" si="161"/>
        <v/>
      </c>
    </row>
    <row r="10174" spans="2:3">
      <c r="B10174" t="str">
        <v/>
      </c>
      <c r="C10174" t="str">
        <f t="shared" si="161"/>
        <v/>
      </c>
    </row>
    <row r="10175" spans="2:3">
      <c r="B10175" t="str">
        <v/>
      </c>
      <c r="C10175" t="str">
        <f t="shared" si="161"/>
        <v/>
      </c>
    </row>
    <row r="10176" spans="2:3">
      <c r="B10176" t="str">
        <v/>
      </c>
      <c r="C10176" t="str">
        <f t="shared" si="161"/>
        <v/>
      </c>
    </row>
    <row r="10177" spans="2:3">
      <c r="B10177" t="str">
        <v/>
      </c>
      <c r="C10177" t="str">
        <f t="shared" si="161"/>
        <v/>
      </c>
    </row>
    <row r="10178" spans="2:3">
      <c r="B10178" t="str">
        <v/>
      </c>
      <c r="C10178" t="str">
        <f t="shared" si="161"/>
        <v/>
      </c>
    </row>
    <row r="10179" spans="2:3">
      <c r="B10179" t="str">
        <v/>
      </c>
      <c r="C10179" t="str">
        <f t="shared" si="161"/>
        <v/>
      </c>
    </row>
    <row r="10180" spans="2:3">
      <c r="B10180" t="str">
        <v/>
      </c>
      <c r="C10180" t="str">
        <f t="shared" si="161"/>
        <v/>
      </c>
    </row>
    <row r="10181" spans="2:3">
      <c r="B10181" t="str">
        <v/>
      </c>
      <c r="C10181" t="str">
        <f t="shared" ref="C10181:C10244" si="162">IFERROR(B10181,"")</f>
        <v/>
      </c>
    </row>
    <row r="10182" spans="2:3">
      <c r="B10182" t="str">
        <v/>
      </c>
      <c r="C10182" t="str">
        <f t="shared" si="162"/>
        <v/>
      </c>
    </row>
    <row r="10183" spans="2:3">
      <c r="B10183" t="str">
        <v/>
      </c>
      <c r="C10183" t="str">
        <f t="shared" si="162"/>
        <v/>
      </c>
    </row>
    <row r="10184" spans="2:3">
      <c r="B10184" t="str">
        <v/>
      </c>
      <c r="C10184" t="str">
        <f t="shared" si="162"/>
        <v/>
      </c>
    </row>
    <row r="10185" spans="2:3">
      <c r="B10185" t="str">
        <v/>
      </c>
      <c r="C10185" t="str">
        <f t="shared" si="162"/>
        <v/>
      </c>
    </row>
    <row r="10186" spans="2:3">
      <c r="B10186" t="str">
        <v/>
      </c>
      <c r="C10186" t="str">
        <f t="shared" si="162"/>
        <v/>
      </c>
    </row>
    <row r="10187" spans="2:3">
      <c r="B10187" t="str">
        <v/>
      </c>
      <c r="C10187" t="str">
        <f t="shared" si="162"/>
        <v/>
      </c>
    </row>
    <row r="10188" spans="2:3">
      <c r="B10188" t="str">
        <v/>
      </c>
      <c r="C10188" t="str">
        <f t="shared" si="162"/>
        <v/>
      </c>
    </row>
    <row r="10189" spans="2:3">
      <c r="B10189" t="str">
        <v/>
      </c>
      <c r="C10189" t="str">
        <f t="shared" si="162"/>
        <v/>
      </c>
    </row>
    <row r="10190" spans="2:3">
      <c r="B10190" t="str">
        <v/>
      </c>
      <c r="C10190" t="str">
        <f t="shared" si="162"/>
        <v/>
      </c>
    </row>
    <row r="10191" spans="2:3">
      <c r="B10191" t="str">
        <v/>
      </c>
      <c r="C10191" t="str">
        <f t="shared" si="162"/>
        <v/>
      </c>
    </row>
    <row r="10192" spans="2:3">
      <c r="B10192" t="str">
        <v/>
      </c>
      <c r="C10192" t="str">
        <f t="shared" si="162"/>
        <v/>
      </c>
    </row>
    <row r="10193" spans="2:3">
      <c r="B10193" t="str">
        <v/>
      </c>
      <c r="C10193" t="str">
        <f t="shared" si="162"/>
        <v/>
      </c>
    </row>
    <row r="10194" spans="2:3">
      <c r="B10194" t="str">
        <v/>
      </c>
      <c r="C10194" t="str">
        <f t="shared" si="162"/>
        <v/>
      </c>
    </row>
    <row r="10195" spans="2:3">
      <c r="B10195" t="str">
        <v/>
      </c>
      <c r="C10195" t="str">
        <f t="shared" si="162"/>
        <v/>
      </c>
    </row>
    <row r="10196" spans="2:3">
      <c r="B10196" t="str">
        <v/>
      </c>
      <c r="C10196" t="str">
        <f t="shared" si="162"/>
        <v/>
      </c>
    </row>
    <row r="10197" spans="2:3">
      <c r="B10197" t="str">
        <v/>
      </c>
      <c r="C10197" t="str">
        <f t="shared" si="162"/>
        <v/>
      </c>
    </row>
    <row r="10198" spans="2:3">
      <c r="B10198" t="str">
        <v/>
      </c>
      <c r="C10198" t="str">
        <f t="shared" si="162"/>
        <v/>
      </c>
    </row>
    <row r="10199" spans="2:3">
      <c r="B10199" t="str">
        <v/>
      </c>
      <c r="C10199" t="str">
        <f t="shared" si="162"/>
        <v/>
      </c>
    </row>
    <row r="10200" spans="2:3">
      <c r="B10200" t="str">
        <v/>
      </c>
      <c r="C10200" t="str">
        <f t="shared" si="162"/>
        <v/>
      </c>
    </row>
    <row r="10201" spans="2:3">
      <c r="B10201" t="str">
        <v/>
      </c>
      <c r="C10201" t="str">
        <f t="shared" si="162"/>
        <v/>
      </c>
    </row>
    <row r="10202" spans="2:3">
      <c r="B10202" t="str">
        <v/>
      </c>
      <c r="C10202" t="str">
        <f t="shared" si="162"/>
        <v/>
      </c>
    </row>
    <row r="10203" spans="2:3">
      <c r="B10203" t="str">
        <v/>
      </c>
      <c r="C10203" t="str">
        <f t="shared" si="162"/>
        <v/>
      </c>
    </row>
    <row r="10204" spans="2:3">
      <c r="B10204" t="str">
        <v/>
      </c>
      <c r="C10204" t="str">
        <f t="shared" si="162"/>
        <v/>
      </c>
    </row>
    <row r="10205" spans="2:3">
      <c r="B10205" t="str">
        <v/>
      </c>
      <c r="C10205" t="str">
        <f t="shared" si="162"/>
        <v/>
      </c>
    </row>
    <row r="10206" spans="2:3">
      <c r="B10206" t="str">
        <v/>
      </c>
      <c r="C10206" t="str">
        <f t="shared" si="162"/>
        <v/>
      </c>
    </row>
    <row r="10207" spans="2:3">
      <c r="B10207" t="str">
        <v/>
      </c>
      <c r="C10207" t="str">
        <f t="shared" si="162"/>
        <v/>
      </c>
    </row>
    <row r="10208" spans="2:3">
      <c r="B10208" t="str">
        <v/>
      </c>
      <c r="C10208" t="str">
        <f t="shared" si="162"/>
        <v/>
      </c>
    </row>
    <row r="10209" spans="2:3">
      <c r="B10209" t="str">
        <v/>
      </c>
      <c r="C10209" t="str">
        <f t="shared" si="162"/>
        <v/>
      </c>
    </row>
    <row r="10210" spans="2:3">
      <c r="B10210" t="str">
        <v/>
      </c>
      <c r="C10210" t="str">
        <f t="shared" si="162"/>
        <v/>
      </c>
    </row>
    <row r="10211" spans="2:3">
      <c r="B10211" t="str">
        <v/>
      </c>
      <c r="C10211" t="str">
        <f t="shared" si="162"/>
        <v/>
      </c>
    </row>
    <row r="10212" spans="2:3">
      <c r="B10212" t="str">
        <v/>
      </c>
      <c r="C10212" t="str">
        <f t="shared" si="162"/>
        <v/>
      </c>
    </row>
    <row r="10213" spans="2:3">
      <c r="B10213" t="str">
        <v/>
      </c>
      <c r="C10213" t="str">
        <f t="shared" si="162"/>
        <v/>
      </c>
    </row>
    <row r="10214" spans="2:3">
      <c r="B10214" t="str">
        <v/>
      </c>
      <c r="C10214" t="str">
        <f t="shared" si="162"/>
        <v/>
      </c>
    </row>
    <row r="10215" spans="2:3">
      <c r="B10215" t="str">
        <v/>
      </c>
      <c r="C10215" t="str">
        <f t="shared" si="162"/>
        <v/>
      </c>
    </row>
    <row r="10216" spans="2:3">
      <c r="B10216" t="str">
        <v/>
      </c>
      <c r="C10216" t="str">
        <f t="shared" si="162"/>
        <v/>
      </c>
    </row>
    <row r="10217" spans="2:3">
      <c r="B10217" t="str">
        <v/>
      </c>
      <c r="C10217" t="str">
        <f t="shared" si="162"/>
        <v/>
      </c>
    </row>
    <row r="10218" spans="2:3">
      <c r="B10218" t="str">
        <v/>
      </c>
      <c r="C10218" t="str">
        <f t="shared" si="162"/>
        <v/>
      </c>
    </row>
    <row r="10219" spans="2:3">
      <c r="B10219" t="str">
        <v/>
      </c>
      <c r="C10219" t="str">
        <f t="shared" si="162"/>
        <v/>
      </c>
    </row>
    <row r="10220" spans="2:3">
      <c r="B10220" t="str">
        <v/>
      </c>
      <c r="C10220" t="str">
        <f t="shared" si="162"/>
        <v/>
      </c>
    </row>
    <row r="10221" spans="2:3">
      <c r="B10221" t="str">
        <v/>
      </c>
      <c r="C10221" t="str">
        <f t="shared" si="162"/>
        <v/>
      </c>
    </row>
    <row r="10222" spans="2:3">
      <c r="B10222" t="str">
        <v/>
      </c>
      <c r="C10222" t="str">
        <f t="shared" si="162"/>
        <v/>
      </c>
    </row>
    <row r="10223" spans="2:3">
      <c r="B10223" t="str">
        <v/>
      </c>
      <c r="C10223" t="str">
        <f t="shared" si="162"/>
        <v/>
      </c>
    </row>
    <row r="10224" spans="2:3">
      <c r="B10224" t="str">
        <v/>
      </c>
      <c r="C10224" t="str">
        <f t="shared" si="162"/>
        <v/>
      </c>
    </row>
    <row r="10225" spans="2:3">
      <c r="B10225" t="str">
        <v/>
      </c>
      <c r="C10225" t="str">
        <f t="shared" si="162"/>
        <v/>
      </c>
    </row>
    <row r="10226" spans="2:3">
      <c r="B10226" t="str">
        <v/>
      </c>
      <c r="C10226" t="str">
        <f t="shared" si="162"/>
        <v/>
      </c>
    </row>
    <row r="10227" spans="2:3">
      <c r="B10227" t="str">
        <v/>
      </c>
      <c r="C10227" t="str">
        <f t="shared" si="162"/>
        <v/>
      </c>
    </row>
    <row r="10228" spans="2:3">
      <c r="B10228" t="str">
        <v/>
      </c>
      <c r="C10228" t="str">
        <f t="shared" si="162"/>
        <v/>
      </c>
    </row>
    <row r="10229" spans="2:3">
      <c r="B10229" t="str">
        <v/>
      </c>
      <c r="C10229" t="str">
        <f t="shared" si="162"/>
        <v/>
      </c>
    </row>
    <row r="10230" spans="2:3">
      <c r="B10230" t="str">
        <v/>
      </c>
      <c r="C10230" t="str">
        <f t="shared" si="162"/>
        <v/>
      </c>
    </row>
    <row r="10231" spans="2:3">
      <c r="B10231" t="str">
        <v/>
      </c>
      <c r="C10231" t="str">
        <f t="shared" si="162"/>
        <v/>
      </c>
    </row>
    <row r="10232" spans="2:3">
      <c r="B10232" t="str">
        <v/>
      </c>
      <c r="C10232" t="str">
        <f t="shared" si="162"/>
        <v/>
      </c>
    </row>
    <row r="10233" spans="2:3">
      <c r="B10233" t="str">
        <v/>
      </c>
      <c r="C10233" t="str">
        <f t="shared" si="162"/>
        <v/>
      </c>
    </row>
    <row r="10234" spans="2:3">
      <c r="B10234" t="str">
        <v/>
      </c>
      <c r="C10234" t="str">
        <f t="shared" si="162"/>
        <v/>
      </c>
    </row>
    <row r="10235" spans="2:3">
      <c r="B10235" t="str">
        <v/>
      </c>
      <c r="C10235" t="str">
        <f t="shared" si="162"/>
        <v/>
      </c>
    </row>
    <row r="10236" spans="2:3">
      <c r="B10236" t="str">
        <v/>
      </c>
      <c r="C10236" t="str">
        <f t="shared" si="162"/>
        <v/>
      </c>
    </row>
    <row r="10237" spans="2:3">
      <c r="B10237" t="str">
        <v/>
      </c>
      <c r="C10237" t="str">
        <f t="shared" si="162"/>
        <v/>
      </c>
    </row>
    <row r="10238" spans="2:3">
      <c r="B10238" t="str">
        <v/>
      </c>
      <c r="C10238" t="str">
        <f t="shared" si="162"/>
        <v/>
      </c>
    </row>
    <row r="10239" spans="2:3">
      <c r="B10239" t="str">
        <v/>
      </c>
      <c r="C10239" t="str">
        <f t="shared" si="162"/>
        <v/>
      </c>
    </row>
    <row r="10240" spans="2:3">
      <c r="B10240" t="str">
        <v/>
      </c>
      <c r="C10240" t="str">
        <f t="shared" si="162"/>
        <v/>
      </c>
    </row>
    <row r="10241" spans="2:3">
      <c r="B10241" t="str">
        <v/>
      </c>
      <c r="C10241" t="str">
        <f t="shared" si="162"/>
        <v/>
      </c>
    </row>
    <row r="10242" spans="2:3">
      <c r="B10242" t="str">
        <v/>
      </c>
      <c r="C10242" t="str">
        <f t="shared" si="162"/>
        <v/>
      </c>
    </row>
    <row r="10243" spans="2:3">
      <c r="B10243" t="str">
        <v/>
      </c>
      <c r="C10243" t="str">
        <f t="shared" si="162"/>
        <v/>
      </c>
    </row>
    <row r="10244" spans="2:3">
      <c r="B10244" t="str">
        <v/>
      </c>
      <c r="C10244" t="str">
        <f t="shared" si="162"/>
        <v/>
      </c>
    </row>
    <row r="10245" spans="2:3">
      <c r="B10245" t="str">
        <v/>
      </c>
      <c r="C10245" t="str">
        <f t="shared" ref="C10245:C10308" si="163">IFERROR(B10245,"")</f>
        <v/>
      </c>
    </row>
    <row r="10246" spans="2:3">
      <c r="B10246" t="str">
        <v/>
      </c>
      <c r="C10246" t="str">
        <f t="shared" si="163"/>
        <v/>
      </c>
    </row>
    <row r="10247" spans="2:3">
      <c r="B10247" t="str">
        <v/>
      </c>
      <c r="C10247" t="str">
        <f t="shared" si="163"/>
        <v/>
      </c>
    </row>
    <row r="10248" spans="2:3">
      <c r="B10248" t="str">
        <v/>
      </c>
      <c r="C10248" t="str">
        <f t="shared" si="163"/>
        <v/>
      </c>
    </row>
    <row r="10249" spans="2:3">
      <c r="B10249" t="str">
        <v/>
      </c>
      <c r="C10249" t="str">
        <f t="shared" si="163"/>
        <v/>
      </c>
    </row>
    <row r="10250" spans="2:3">
      <c r="B10250" t="str">
        <v/>
      </c>
      <c r="C10250" t="str">
        <f t="shared" si="163"/>
        <v/>
      </c>
    </row>
    <row r="10251" spans="2:3">
      <c r="B10251" t="str">
        <v/>
      </c>
      <c r="C10251" t="str">
        <f t="shared" si="163"/>
        <v/>
      </c>
    </row>
    <row r="10252" spans="2:3">
      <c r="B10252" t="str">
        <v/>
      </c>
      <c r="C10252" t="str">
        <f t="shared" si="163"/>
        <v/>
      </c>
    </row>
    <row r="10253" spans="2:3">
      <c r="B10253" t="str">
        <v/>
      </c>
      <c r="C10253" t="str">
        <f t="shared" si="163"/>
        <v/>
      </c>
    </row>
    <row r="10254" spans="2:3">
      <c r="B10254" t="str">
        <v/>
      </c>
      <c r="C10254" t="str">
        <f t="shared" si="163"/>
        <v/>
      </c>
    </row>
    <row r="10255" spans="2:3">
      <c r="B10255" t="str">
        <v/>
      </c>
      <c r="C10255" t="str">
        <f t="shared" si="163"/>
        <v/>
      </c>
    </row>
    <row r="10256" spans="2:3">
      <c r="B10256" t="str">
        <v/>
      </c>
      <c r="C10256" t="str">
        <f t="shared" si="163"/>
        <v/>
      </c>
    </row>
    <row r="10257" spans="2:3">
      <c r="B10257" t="str">
        <v/>
      </c>
      <c r="C10257" t="str">
        <f t="shared" si="163"/>
        <v/>
      </c>
    </row>
    <row r="10258" spans="2:3">
      <c r="B10258" t="str">
        <v/>
      </c>
      <c r="C10258" t="str">
        <f t="shared" si="163"/>
        <v/>
      </c>
    </row>
    <row r="10259" spans="2:3">
      <c r="B10259" t="str">
        <v/>
      </c>
      <c r="C10259" t="str">
        <f t="shared" si="163"/>
        <v/>
      </c>
    </row>
    <row r="10260" spans="2:3">
      <c r="B10260" t="str">
        <v/>
      </c>
      <c r="C10260" t="str">
        <f t="shared" si="163"/>
        <v/>
      </c>
    </row>
    <row r="10261" spans="2:3">
      <c r="B10261" t="str">
        <v/>
      </c>
      <c r="C10261" t="str">
        <f t="shared" si="163"/>
        <v/>
      </c>
    </row>
    <row r="10262" spans="2:3">
      <c r="B10262" t="str">
        <v/>
      </c>
      <c r="C10262" t="str">
        <f t="shared" si="163"/>
        <v/>
      </c>
    </row>
    <row r="10263" spans="2:3">
      <c r="B10263" t="str">
        <v/>
      </c>
      <c r="C10263" t="str">
        <f t="shared" si="163"/>
        <v/>
      </c>
    </row>
    <row r="10264" spans="2:3">
      <c r="B10264" t="str">
        <v/>
      </c>
      <c r="C10264" t="str">
        <f t="shared" si="163"/>
        <v/>
      </c>
    </row>
    <row r="10265" spans="2:3">
      <c r="B10265" t="str">
        <v/>
      </c>
      <c r="C10265" t="str">
        <f t="shared" si="163"/>
        <v/>
      </c>
    </row>
    <row r="10266" spans="2:3">
      <c r="B10266" t="str">
        <v/>
      </c>
      <c r="C10266" t="str">
        <f t="shared" si="163"/>
        <v/>
      </c>
    </row>
    <row r="10267" spans="2:3">
      <c r="B10267" t="str">
        <v/>
      </c>
      <c r="C10267" t="str">
        <f t="shared" si="163"/>
        <v/>
      </c>
    </row>
    <row r="10268" spans="2:3">
      <c r="B10268" t="str">
        <v/>
      </c>
      <c r="C10268" t="str">
        <f t="shared" si="163"/>
        <v/>
      </c>
    </row>
    <row r="10269" spans="2:3">
      <c r="B10269" t="str">
        <v/>
      </c>
      <c r="C10269" t="str">
        <f t="shared" si="163"/>
        <v/>
      </c>
    </row>
    <row r="10270" spans="2:3">
      <c r="B10270" t="str">
        <v/>
      </c>
      <c r="C10270" t="str">
        <f t="shared" si="163"/>
        <v/>
      </c>
    </row>
    <row r="10271" spans="2:3">
      <c r="B10271" t="str">
        <v/>
      </c>
      <c r="C10271" t="str">
        <f t="shared" si="163"/>
        <v/>
      </c>
    </row>
    <row r="10272" spans="2:3">
      <c r="B10272" t="str">
        <v/>
      </c>
      <c r="C10272" t="str">
        <f t="shared" si="163"/>
        <v/>
      </c>
    </row>
    <row r="10273" spans="2:3">
      <c r="B10273" t="str">
        <v/>
      </c>
      <c r="C10273" t="str">
        <f t="shared" si="163"/>
        <v/>
      </c>
    </row>
    <row r="10274" spans="2:3">
      <c r="B10274" t="str">
        <v/>
      </c>
      <c r="C10274" t="str">
        <f t="shared" si="163"/>
        <v/>
      </c>
    </row>
    <row r="10275" spans="2:3">
      <c r="B10275" t="str">
        <v/>
      </c>
      <c r="C10275" t="str">
        <f t="shared" si="163"/>
        <v/>
      </c>
    </row>
    <row r="10276" spans="2:3">
      <c r="B10276" t="str">
        <v/>
      </c>
      <c r="C10276" t="str">
        <f t="shared" si="163"/>
        <v/>
      </c>
    </row>
    <row r="10277" spans="2:3">
      <c r="B10277" t="str">
        <v/>
      </c>
      <c r="C10277" t="str">
        <f t="shared" si="163"/>
        <v/>
      </c>
    </row>
    <row r="10278" spans="2:3">
      <c r="B10278" t="str">
        <v/>
      </c>
      <c r="C10278" t="str">
        <f t="shared" si="163"/>
        <v/>
      </c>
    </row>
    <row r="10279" spans="2:3">
      <c r="B10279" t="str">
        <v/>
      </c>
      <c r="C10279" t="str">
        <f t="shared" si="163"/>
        <v/>
      </c>
    </row>
    <row r="10280" spans="2:3">
      <c r="B10280" t="str">
        <v/>
      </c>
      <c r="C10280" t="str">
        <f t="shared" si="163"/>
        <v/>
      </c>
    </row>
    <row r="10281" spans="2:3">
      <c r="B10281" t="str">
        <v/>
      </c>
      <c r="C10281" t="str">
        <f t="shared" si="163"/>
        <v/>
      </c>
    </row>
    <row r="10282" spans="2:3">
      <c r="B10282" t="str">
        <v/>
      </c>
      <c r="C10282" t="str">
        <f t="shared" si="163"/>
        <v/>
      </c>
    </row>
    <row r="10283" spans="2:3">
      <c r="B10283" t="str">
        <v/>
      </c>
      <c r="C10283" t="str">
        <f t="shared" si="163"/>
        <v/>
      </c>
    </row>
    <row r="10284" spans="2:3">
      <c r="B10284" t="str">
        <v/>
      </c>
      <c r="C10284" t="str">
        <f t="shared" si="163"/>
        <v/>
      </c>
    </row>
    <row r="10285" spans="2:3">
      <c r="B10285" t="str">
        <v/>
      </c>
      <c r="C10285" t="str">
        <f t="shared" si="163"/>
        <v/>
      </c>
    </row>
    <row r="10286" spans="2:3">
      <c r="B10286" t="str">
        <v/>
      </c>
      <c r="C10286" t="str">
        <f t="shared" si="163"/>
        <v/>
      </c>
    </row>
    <row r="10287" spans="2:3">
      <c r="B10287" t="str">
        <v/>
      </c>
      <c r="C10287" t="str">
        <f t="shared" si="163"/>
        <v/>
      </c>
    </row>
    <row r="10288" spans="2:3">
      <c r="B10288" t="str">
        <v/>
      </c>
      <c r="C10288" t="str">
        <f t="shared" si="163"/>
        <v/>
      </c>
    </row>
    <row r="10289" spans="2:3">
      <c r="B10289" t="str">
        <v/>
      </c>
      <c r="C10289" t="str">
        <f t="shared" si="163"/>
        <v/>
      </c>
    </row>
    <row r="10290" spans="2:3">
      <c r="B10290" t="str">
        <v/>
      </c>
      <c r="C10290" t="str">
        <f t="shared" si="163"/>
        <v/>
      </c>
    </row>
    <row r="10291" spans="2:3">
      <c r="B10291" t="str">
        <v/>
      </c>
      <c r="C10291" t="str">
        <f t="shared" si="163"/>
        <v/>
      </c>
    </row>
    <row r="10292" spans="2:3">
      <c r="B10292" t="str">
        <v/>
      </c>
      <c r="C10292" t="str">
        <f t="shared" si="163"/>
        <v/>
      </c>
    </row>
    <row r="10293" spans="2:3">
      <c r="B10293" t="str">
        <v/>
      </c>
      <c r="C10293" t="str">
        <f t="shared" si="163"/>
        <v/>
      </c>
    </row>
    <row r="10294" spans="2:3">
      <c r="B10294" t="str">
        <v/>
      </c>
      <c r="C10294" t="str">
        <f t="shared" si="163"/>
        <v/>
      </c>
    </row>
    <row r="10295" spans="2:3">
      <c r="B10295" t="str">
        <v/>
      </c>
      <c r="C10295" t="str">
        <f t="shared" si="163"/>
        <v/>
      </c>
    </row>
    <row r="10296" spans="2:3">
      <c r="B10296" t="str">
        <v/>
      </c>
      <c r="C10296" t="str">
        <f t="shared" si="163"/>
        <v/>
      </c>
    </row>
    <row r="10297" spans="2:3">
      <c r="B10297" t="str">
        <v/>
      </c>
      <c r="C10297" t="str">
        <f t="shared" si="163"/>
        <v/>
      </c>
    </row>
    <row r="10298" spans="2:3">
      <c r="B10298" t="str">
        <v/>
      </c>
      <c r="C10298" t="str">
        <f t="shared" si="163"/>
        <v/>
      </c>
    </row>
    <row r="10299" spans="2:3">
      <c r="B10299" t="str">
        <v/>
      </c>
      <c r="C10299" t="str">
        <f t="shared" si="163"/>
        <v/>
      </c>
    </row>
    <row r="10300" spans="2:3">
      <c r="B10300" t="str">
        <v/>
      </c>
      <c r="C10300" t="str">
        <f t="shared" si="163"/>
        <v/>
      </c>
    </row>
    <row r="10301" spans="2:3">
      <c r="B10301" t="str">
        <v/>
      </c>
      <c r="C10301" t="str">
        <f t="shared" si="163"/>
        <v/>
      </c>
    </row>
    <row r="10302" spans="2:3">
      <c r="B10302" t="str">
        <v/>
      </c>
      <c r="C10302" t="str">
        <f t="shared" si="163"/>
        <v/>
      </c>
    </row>
    <row r="10303" spans="2:3">
      <c r="B10303" t="str">
        <v/>
      </c>
      <c r="C10303" t="str">
        <f t="shared" si="163"/>
        <v/>
      </c>
    </row>
    <row r="10304" spans="2:3">
      <c r="B10304" t="str">
        <v/>
      </c>
      <c r="C10304" t="str">
        <f t="shared" si="163"/>
        <v/>
      </c>
    </row>
    <row r="10305" spans="2:3">
      <c r="B10305" t="str">
        <v/>
      </c>
      <c r="C10305" t="str">
        <f t="shared" si="163"/>
        <v/>
      </c>
    </row>
    <row r="10306" spans="2:3">
      <c r="B10306" t="str">
        <v/>
      </c>
      <c r="C10306" t="str">
        <f t="shared" si="163"/>
        <v/>
      </c>
    </row>
    <row r="10307" spans="2:3">
      <c r="B10307" t="str">
        <v/>
      </c>
      <c r="C10307" t="str">
        <f t="shared" si="163"/>
        <v/>
      </c>
    </row>
    <row r="10308" spans="2:3">
      <c r="B10308" t="str">
        <v/>
      </c>
      <c r="C10308" t="str">
        <f t="shared" si="163"/>
        <v/>
      </c>
    </row>
    <row r="10309" spans="2:3">
      <c r="B10309" t="str">
        <v/>
      </c>
      <c r="C10309" t="str">
        <f t="shared" ref="C10309:C10372" si="164">IFERROR(B10309,"")</f>
        <v/>
      </c>
    </row>
    <row r="10310" spans="2:3">
      <c r="B10310" t="str">
        <v/>
      </c>
      <c r="C10310" t="str">
        <f t="shared" si="164"/>
        <v/>
      </c>
    </row>
    <row r="10311" spans="2:3">
      <c r="B10311" t="str">
        <v/>
      </c>
      <c r="C10311" t="str">
        <f t="shared" si="164"/>
        <v/>
      </c>
    </row>
    <row r="10312" spans="2:3">
      <c r="B10312" t="str">
        <v/>
      </c>
      <c r="C10312" t="str">
        <f t="shared" si="164"/>
        <v/>
      </c>
    </row>
    <row r="10313" spans="2:3">
      <c r="B10313" t="str">
        <v/>
      </c>
      <c r="C10313" t="str">
        <f t="shared" si="164"/>
        <v/>
      </c>
    </row>
    <row r="10314" spans="2:3">
      <c r="B10314" t="str">
        <v/>
      </c>
      <c r="C10314" t="str">
        <f t="shared" si="164"/>
        <v/>
      </c>
    </row>
    <row r="10315" spans="2:3">
      <c r="B10315" t="str">
        <v/>
      </c>
      <c r="C10315" t="str">
        <f t="shared" si="164"/>
        <v/>
      </c>
    </row>
    <row r="10316" spans="2:3">
      <c r="B10316" t="str">
        <v/>
      </c>
      <c r="C10316" t="str">
        <f t="shared" si="164"/>
        <v/>
      </c>
    </row>
    <row r="10317" spans="2:3">
      <c r="B10317" t="str">
        <v/>
      </c>
      <c r="C10317" t="str">
        <f t="shared" si="164"/>
        <v/>
      </c>
    </row>
    <row r="10318" spans="2:3">
      <c r="B10318" t="str">
        <v/>
      </c>
      <c r="C10318" t="str">
        <f t="shared" si="164"/>
        <v/>
      </c>
    </row>
    <row r="10319" spans="2:3">
      <c r="B10319" t="str">
        <v/>
      </c>
      <c r="C10319" t="str">
        <f t="shared" si="164"/>
        <v/>
      </c>
    </row>
    <row r="10320" spans="2:3">
      <c r="B10320" t="str">
        <v/>
      </c>
      <c r="C10320" t="str">
        <f t="shared" si="164"/>
        <v/>
      </c>
    </row>
    <row r="10321" spans="2:3">
      <c r="B10321" t="str">
        <v/>
      </c>
      <c r="C10321" t="str">
        <f t="shared" si="164"/>
        <v/>
      </c>
    </row>
    <row r="10322" spans="2:3">
      <c r="B10322" t="str">
        <v/>
      </c>
      <c r="C10322" t="str">
        <f t="shared" si="164"/>
        <v/>
      </c>
    </row>
    <row r="10323" spans="2:3">
      <c r="B10323" t="str">
        <v/>
      </c>
      <c r="C10323" t="str">
        <f t="shared" si="164"/>
        <v/>
      </c>
    </row>
    <row r="10324" spans="2:3">
      <c r="B10324" t="str">
        <v/>
      </c>
      <c r="C10324" t="str">
        <f t="shared" si="164"/>
        <v/>
      </c>
    </row>
    <row r="10325" spans="2:3">
      <c r="B10325" t="str">
        <v/>
      </c>
      <c r="C10325" t="str">
        <f t="shared" si="164"/>
        <v/>
      </c>
    </row>
    <row r="10326" spans="2:3">
      <c r="B10326" t="str">
        <v/>
      </c>
      <c r="C10326" t="str">
        <f t="shared" si="164"/>
        <v/>
      </c>
    </row>
    <row r="10327" spans="2:3">
      <c r="B10327" t="str">
        <v/>
      </c>
      <c r="C10327" t="str">
        <f t="shared" si="164"/>
        <v/>
      </c>
    </row>
    <row r="10328" spans="2:3">
      <c r="B10328" t="str">
        <v/>
      </c>
      <c r="C10328" t="str">
        <f t="shared" si="164"/>
        <v/>
      </c>
    </row>
    <row r="10329" spans="2:3">
      <c r="B10329" t="str">
        <v/>
      </c>
      <c r="C10329" t="str">
        <f t="shared" si="164"/>
        <v/>
      </c>
    </row>
    <row r="10330" spans="2:3">
      <c r="B10330" t="str">
        <v/>
      </c>
      <c r="C10330" t="str">
        <f t="shared" si="164"/>
        <v/>
      </c>
    </row>
    <row r="10331" spans="2:3">
      <c r="B10331" t="str">
        <v/>
      </c>
      <c r="C10331" t="str">
        <f t="shared" si="164"/>
        <v/>
      </c>
    </row>
    <row r="10332" spans="2:3">
      <c r="B10332" t="str">
        <v/>
      </c>
      <c r="C10332" t="str">
        <f t="shared" si="164"/>
        <v/>
      </c>
    </row>
    <row r="10333" spans="2:3">
      <c r="B10333" t="str">
        <v/>
      </c>
      <c r="C10333" t="str">
        <f t="shared" si="164"/>
        <v/>
      </c>
    </row>
    <row r="10334" spans="2:3">
      <c r="B10334" t="str">
        <v/>
      </c>
      <c r="C10334" t="str">
        <f t="shared" si="164"/>
        <v/>
      </c>
    </row>
    <row r="10335" spans="2:3">
      <c r="B10335" t="str">
        <v/>
      </c>
      <c r="C10335" t="str">
        <f t="shared" si="164"/>
        <v/>
      </c>
    </row>
    <row r="10336" spans="2:3">
      <c r="B10336" t="str">
        <v/>
      </c>
      <c r="C10336" t="str">
        <f t="shared" si="164"/>
        <v/>
      </c>
    </row>
    <row r="10337" spans="2:3">
      <c r="B10337" t="str">
        <v/>
      </c>
      <c r="C10337" t="str">
        <f t="shared" si="164"/>
        <v/>
      </c>
    </row>
    <row r="10338" spans="2:3">
      <c r="B10338" t="str">
        <v/>
      </c>
      <c r="C10338" t="str">
        <f t="shared" si="164"/>
        <v/>
      </c>
    </row>
    <row r="10339" spans="2:3">
      <c r="B10339" t="str">
        <v/>
      </c>
      <c r="C10339" t="str">
        <f t="shared" si="164"/>
        <v/>
      </c>
    </row>
    <row r="10340" spans="2:3">
      <c r="B10340" t="str">
        <v/>
      </c>
      <c r="C10340" t="str">
        <f t="shared" si="164"/>
        <v/>
      </c>
    </row>
    <row r="10341" spans="2:3">
      <c r="B10341" t="str">
        <v/>
      </c>
      <c r="C10341" t="str">
        <f t="shared" si="164"/>
        <v/>
      </c>
    </row>
    <row r="10342" spans="2:3">
      <c r="B10342" t="str">
        <v/>
      </c>
      <c r="C10342" t="str">
        <f t="shared" si="164"/>
        <v/>
      </c>
    </row>
    <row r="10343" spans="2:3">
      <c r="B10343" t="str">
        <v/>
      </c>
      <c r="C10343" t="str">
        <f t="shared" si="164"/>
        <v/>
      </c>
    </row>
    <row r="10344" spans="2:3">
      <c r="B10344" t="str">
        <v/>
      </c>
      <c r="C10344" t="str">
        <f t="shared" si="164"/>
        <v/>
      </c>
    </row>
    <row r="10345" spans="2:3">
      <c r="B10345" t="str">
        <v/>
      </c>
      <c r="C10345" t="str">
        <f t="shared" si="164"/>
        <v/>
      </c>
    </row>
    <row r="10346" spans="2:3">
      <c r="B10346" t="str">
        <v/>
      </c>
      <c r="C10346" t="str">
        <f t="shared" si="164"/>
        <v/>
      </c>
    </row>
    <row r="10347" spans="2:3">
      <c r="B10347" t="str">
        <v/>
      </c>
      <c r="C10347" t="str">
        <f t="shared" si="164"/>
        <v/>
      </c>
    </row>
    <row r="10348" spans="2:3">
      <c r="B10348" t="str">
        <v/>
      </c>
      <c r="C10348" t="str">
        <f t="shared" si="164"/>
        <v/>
      </c>
    </row>
    <row r="10349" spans="2:3">
      <c r="B10349" t="str">
        <v/>
      </c>
      <c r="C10349" t="str">
        <f t="shared" si="164"/>
        <v/>
      </c>
    </row>
    <row r="10350" spans="2:3">
      <c r="B10350" t="str">
        <v/>
      </c>
      <c r="C10350" t="str">
        <f t="shared" si="164"/>
        <v/>
      </c>
    </row>
    <row r="10351" spans="2:3">
      <c r="B10351" t="str">
        <v/>
      </c>
      <c r="C10351" t="str">
        <f t="shared" si="164"/>
        <v/>
      </c>
    </row>
    <row r="10352" spans="2:3">
      <c r="B10352" t="str">
        <v/>
      </c>
      <c r="C10352" t="str">
        <f t="shared" si="164"/>
        <v/>
      </c>
    </row>
    <row r="10353" spans="2:3">
      <c r="B10353" t="str">
        <v/>
      </c>
      <c r="C10353" t="str">
        <f t="shared" si="164"/>
        <v/>
      </c>
    </row>
    <row r="10354" spans="2:3">
      <c r="B10354" t="str">
        <v/>
      </c>
      <c r="C10354" t="str">
        <f t="shared" si="164"/>
        <v/>
      </c>
    </row>
    <row r="10355" spans="2:3">
      <c r="B10355" t="str">
        <v/>
      </c>
      <c r="C10355" t="str">
        <f t="shared" si="164"/>
        <v/>
      </c>
    </row>
    <row r="10356" spans="2:3">
      <c r="B10356" t="str">
        <v/>
      </c>
      <c r="C10356" t="str">
        <f t="shared" si="164"/>
        <v/>
      </c>
    </row>
    <row r="10357" spans="2:3">
      <c r="B10357" t="str">
        <v/>
      </c>
      <c r="C10357" t="str">
        <f t="shared" si="164"/>
        <v/>
      </c>
    </row>
    <row r="10358" spans="2:3">
      <c r="B10358" t="str">
        <v/>
      </c>
      <c r="C10358" t="str">
        <f t="shared" si="164"/>
        <v/>
      </c>
    </row>
    <row r="10359" spans="2:3">
      <c r="B10359" t="str">
        <v/>
      </c>
      <c r="C10359" t="str">
        <f t="shared" si="164"/>
        <v/>
      </c>
    </row>
    <row r="10360" spans="2:3">
      <c r="B10360" t="str">
        <v/>
      </c>
      <c r="C10360" t="str">
        <f t="shared" si="164"/>
        <v/>
      </c>
    </row>
    <row r="10361" spans="2:3">
      <c r="B10361" t="str">
        <v/>
      </c>
      <c r="C10361" t="str">
        <f t="shared" si="164"/>
        <v/>
      </c>
    </row>
    <row r="10362" spans="2:3">
      <c r="B10362" t="str">
        <v/>
      </c>
      <c r="C10362" t="str">
        <f t="shared" si="164"/>
        <v/>
      </c>
    </row>
    <row r="10363" spans="2:3">
      <c r="B10363" t="str">
        <v/>
      </c>
      <c r="C10363" t="str">
        <f t="shared" si="164"/>
        <v/>
      </c>
    </row>
    <row r="10364" spans="2:3">
      <c r="B10364" t="str">
        <v/>
      </c>
      <c r="C10364" t="str">
        <f t="shared" si="164"/>
        <v/>
      </c>
    </row>
    <row r="10365" spans="2:3">
      <c r="B10365" t="str">
        <v/>
      </c>
      <c r="C10365" t="str">
        <f t="shared" si="164"/>
        <v/>
      </c>
    </row>
    <row r="10366" spans="2:3">
      <c r="B10366" t="str">
        <v/>
      </c>
      <c r="C10366" t="str">
        <f t="shared" si="164"/>
        <v/>
      </c>
    </row>
    <row r="10367" spans="2:3">
      <c r="B10367" t="str">
        <v/>
      </c>
      <c r="C10367" t="str">
        <f t="shared" si="164"/>
        <v/>
      </c>
    </row>
    <row r="10368" spans="2:3">
      <c r="B10368" t="str">
        <v/>
      </c>
      <c r="C10368" t="str">
        <f t="shared" si="164"/>
        <v/>
      </c>
    </row>
    <row r="10369" spans="2:3">
      <c r="B10369" t="str">
        <v/>
      </c>
      <c r="C10369" t="str">
        <f t="shared" si="164"/>
        <v/>
      </c>
    </row>
    <row r="10370" spans="2:3">
      <c r="B10370" t="str">
        <v/>
      </c>
      <c r="C10370" t="str">
        <f t="shared" si="164"/>
        <v/>
      </c>
    </row>
    <row r="10371" spans="2:3">
      <c r="B10371" t="str">
        <v/>
      </c>
      <c r="C10371" t="str">
        <f t="shared" si="164"/>
        <v/>
      </c>
    </row>
    <row r="10372" spans="2:3">
      <c r="B10372" t="str">
        <v/>
      </c>
      <c r="C10372" t="str">
        <f t="shared" si="164"/>
        <v/>
      </c>
    </row>
    <row r="10373" spans="2:3">
      <c r="B10373" t="str">
        <v/>
      </c>
      <c r="C10373" t="str">
        <f t="shared" ref="C10373:C10436" si="165">IFERROR(B10373,"")</f>
        <v/>
      </c>
    </row>
    <row r="10374" spans="2:3">
      <c r="B10374" t="str">
        <v/>
      </c>
      <c r="C10374" t="str">
        <f t="shared" si="165"/>
        <v/>
      </c>
    </row>
    <row r="10375" spans="2:3">
      <c r="B10375" t="str">
        <v/>
      </c>
      <c r="C10375" t="str">
        <f t="shared" si="165"/>
        <v/>
      </c>
    </row>
    <row r="10376" spans="2:3">
      <c r="B10376" t="str">
        <v/>
      </c>
      <c r="C10376" t="str">
        <f t="shared" si="165"/>
        <v/>
      </c>
    </row>
    <row r="10377" spans="2:3">
      <c r="B10377" t="str">
        <v/>
      </c>
      <c r="C10377" t="str">
        <f t="shared" si="165"/>
        <v/>
      </c>
    </row>
    <row r="10378" spans="2:3">
      <c r="B10378" t="str">
        <v/>
      </c>
      <c r="C10378" t="str">
        <f t="shared" si="165"/>
        <v/>
      </c>
    </row>
    <row r="10379" spans="2:3">
      <c r="B10379" t="str">
        <v/>
      </c>
      <c r="C10379" t="str">
        <f t="shared" si="165"/>
        <v/>
      </c>
    </row>
    <row r="10380" spans="2:3">
      <c r="B10380" t="str">
        <v/>
      </c>
      <c r="C10380" t="str">
        <f t="shared" si="165"/>
        <v/>
      </c>
    </row>
    <row r="10381" spans="2:3">
      <c r="B10381" t="str">
        <v/>
      </c>
      <c r="C10381" t="str">
        <f t="shared" si="165"/>
        <v/>
      </c>
    </row>
    <row r="10382" spans="2:3">
      <c r="B10382" t="str">
        <v/>
      </c>
      <c r="C10382" t="str">
        <f t="shared" si="165"/>
        <v/>
      </c>
    </row>
    <row r="10383" spans="2:3">
      <c r="B10383" t="str">
        <v/>
      </c>
      <c r="C10383" t="str">
        <f t="shared" si="165"/>
        <v/>
      </c>
    </row>
    <row r="10384" spans="2:3">
      <c r="B10384" t="str">
        <v/>
      </c>
      <c r="C10384" t="str">
        <f t="shared" si="165"/>
        <v/>
      </c>
    </row>
    <row r="10385" spans="2:3">
      <c r="B10385" t="str">
        <v/>
      </c>
      <c r="C10385" t="str">
        <f t="shared" si="165"/>
        <v/>
      </c>
    </row>
    <row r="10386" spans="2:3">
      <c r="B10386" t="str">
        <v/>
      </c>
      <c r="C10386" t="str">
        <f t="shared" si="165"/>
        <v/>
      </c>
    </row>
    <row r="10387" spans="2:3">
      <c r="B10387" t="str">
        <v/>
      </c>
      <c r="C10387" t="str">
        <f t="shared" si="165"/>
        <v/>
      </c>
    </row>
    <row r="10388" spans="2:3">
      <c r="B10388" t="str">
        <v/>
      </c>
      <c r="C10388" t="str">
        <f t="shared" si="165"/>
        <v/>
      </c>
    </row>
    <row r="10389" spans="2:3">
      <c r="B10389" t="str">
        <v/>
      </c>
      <c r="C10389" t="str">
        <f t="shared" si="165"/>
        <v/>
      </c>
    </row>
    <row r="10390" spans="2:3">
      <c r="B10390" t="str">
        <v/>
      </c>
      <c r="C10390" t="str">
        <f t="shared" si="165"/>
        <v/>
      </c>
    </row>
    <row r="10391" spans="2:3">
      <c r="B10391" t="str">
        <v/>
      </c>
      <c r="C10391" t="str">
        <f t="shared" si="165"/>
        <v/>
      </c>
    </row>
    <row r="10392" spans="2:3">
      <c r="B10392" t="str">
        <v/>
      </c>
      <c r="C10392" t="str">
        <f t="shared" si="165"/>
        <v/>
      </c>
    </row>
    <row r="10393" spans="2:3">
      <c r="B10393" t="str">
        <v/>
      </c>
      <c r="C10393" t="str">
        <f t="shared" si="165"/>
        <v/>
      </c>
    </row>
    <row r="10394" spans="2:3">
      <c r="B10394" t="str">
        <v/>
      </c>
      <c r="C10394" t="str">
        <f t="shared" si="165"/>
        <v/>
      </c>
    </row>
    <row r="10395" spans="2:3">
      <c r="B10395" t="str">
        <v/>
      </c>
      <c r="C10395" t="str">
        <f t="shared" si="165"/>
        <v/>
      </c>
    </row>
    <row r="10396" spans="2:3">
      <c r="B10396" t="str">
        <v/>
      </c>
      <c r="C10396" t="str">
        <f t="shared" si="165"/>
        <v/>
      </c>
    </row>
    <row r="10397" spans="2:3">
      <c r="B10397" t="str">
        <v/>
      </c>
      <c r="C10397" t="str">
        <f t="shared" si="165"/>
        <v/>
      </c>
    </row>
    <row r="10398" spans="2:3">
      <c r="B10398" t="str">
        <v/>
      </c>
      <c r="C10398" t="str">
        <f t="shared" si="165"/>
        <v/>
      </c>
    </row>
    <row r="10399" spans="2:3">
      <c r="B10399" t="str">
        <v/>
      </c>
      <c r="C10399" t="str">
        <f t="shared" si="165"/>
        <v/>
      </c>
    </row>
    <row r="10400" spans="2:3">
      <c r="B10400" t="str">
        <v/>
      </c>
      <c r="C10400" t="str">
        <f t="shared" si="165"/>
        <v/>
      </c>
    </row>
    <row r="10401" spans="2:3">
      <c r="B10401" t="str">
        <v/>
      </c>
      <c r="C10401" t="str">
        <f t="shared" si="165"/>
        <v/>
      </c>
    </row>
    <row r="10402" spans="2:3">
      <c r="B10402" t="str">
        <v/>
      </c>
      <c r="C10402" t="str">
        <f t="shared" si="165"/>
        <v/>
      </c>
    </row>
    <row r="10403" spans="2:3">
      <c r="B10403" t="str">
        <v/>
      </c>
      <c r="C10403" t="str">
        <f t="shared" si="165"/>
        <v/>
      </c>
    </row>
    <row r="10404" spans="2:3">
      <c r="B10404" t="str">
        <v/>
      </c>
      <c r="C10404" t="str">
        <f t="shared" si="165"/>
        <v/>
      </c>
    </row>
    <row r="10405" spans="2:3">
      <c r="B10405" t="str">
        <v/>
      </c>
      <c r="C10405" t="str">
        <f t="shared" si="165"/>
        <v/>
      </c>
    </row>
    <row r="10406" spans="2:3">
      <c r="B10406" t="str">
        <v/>
      </c>
      <c r="C10406" t="str">
        <f t="shared" si="165"/>
        <v/>
      </c>
    </row>
    <row r="10407" spans="2:3">
      <c r="B10407" t="str">
        <v/>
      </c>
      <c r="C10407" t="str">
        <f t="shared" si="165"/>
        <v/>
      </c>
    </row>
    <row r="10408" spans="2:3">
      <c r="B10408" t="str">
        <v/>
      </c>
      <c r="C10408" t="str">
        <f t="shared" si="165"/>
        <v/>
      </c>
    </row>
    <row r="10409" spans="2:3">
      <c r="B10409" t="str">
        <v/>
      </c>
      <c r="C10409" t="str">
        <f t="shared" si="165"/>
        <v/>
      </c>
    </row>
    <row r="10410" spans="2:3">
      <c r="B10410" t="str">
        <v/>
      </c>
      <c r="C10410" t="str">
        <f t="shared" si="165"/>
        <v/>
      </c>
    </row>
    <row r="10411" spans="2:3">
      <c r="B10411" t="str">
        <v/>
      </c>
      <c r="C10411" t="str">
        <f t="shared" si="165"/>
        <v/>
      </c>
    </row>
    <row r="10412" spans="2:3">
      <c r="B10412" t="str">
        <v/>
      </c>
      <c r="C10412" t="str">
        <f t="shared" si="165"/>
        <v/>
      </c>
    </row>
    <row r="10413" spans="2:3">
      <c r="B10413" t="str">
        <v/>
      </c>
      <c r="C10413" t="str">
        <f t="shared" si="165"/>
        <v/>
      </c>
    </row>
    <row r="10414" spans="2:3">
      <c r="B10414" t="str">
        <v/>
      </c>
      <c r="C10414" t="str">
        <f t="shared" si="165"/>
        <v/>
      </c>
    </row>
    <row r="10415" spans="2:3">
      <c r="B10415" t="str">
        <v/>
      </c>
      <c r="C10415" t="str">
        <f t="shared" si="165"/>
        <v/>
      </c>
    </row>
    <row r="10416" spans="2:3">
      <c r="B10416" t="str">
        <v/>
      </c>
      <c r="C10416" t="str">
        <f t="shared" si="165"/>
        <v/>
      </c>
    </row>
    <row r="10417" spans="2:3">
      <c r="B10417" t="str">
        <v/>
      </c>
      <c r="C10417" t="str">
        <f t="shared" si="165"/>
        <v/>
      </c>
    </row>
    <row r="10418" spans="2:3">
      <c r="B10418" t="str">
        <v/>
      </c>
      <c r="C10418" t="str">
        <f t="shared" si="165"/>
        <v/>
      </c>
    </row>
    <row r="10419" spans="2:3">
      <c r="B10419" t="str">
        <v/>
      </c>
      <c r="C10419" t="str">
        <f t="shared" si="165"/>
        <v/>
      </c>
    </row>
    <row r="10420" spans="2:3">
      <c r="B10420" t="str">
        <v/>
      </c>
      <c r="C10420" t="str">
        <f t="shared" si="165"/>
        <v/>
      </c>
    </row>
    <row r="10421" spans="2:3">
      <c r="B10421" t="str">
        <v/>
      </c>
      <c r="C10421" t="str">
        <f t="shared" si="165"/>
        <v/>
      </c>
    </row>
    <row r="10422" spans="2:3">
      <c r="B10422" t="str">
        <v/>
      </c>
      <c r="C10422" t="str">
        <f t="shared" si="165"/>
        <v/>
      </c>
    </row>
    <row r="10423" spans="2:3">
      <c r="B10423" t="str">
        <v/>
      </c>
      <c r="C10423" t="str">
        <f t="shared" si="165"/>
        <v/>
      </c>
    </row>
    <row r="10424" spans="2:3">
      <c r="B10424" t="str">
        <v/>
      </c>
      <c r="C10424" t="str">
        <f t="shared" si="165"/>
        <v/>
      </c>
    </row>
    <row r="10425" spans="2:3">
      <c r="B10425" t="str">
        <v/>
      </c>
      <c r="C10425" t="str">
        <f t="shared" si="165"/>
        <v/>
      </c>
    </row>
    <row r="10426" spans="2:3">
      <c r="B10426" t="str">
        <v/>
      </c>
      <c r="C10426" t="str">
        <f t="shared" si="165"/>
        <v/>
      </c>
    </row>
    <row r="10427" spans="2:3">
      <c r="B10427" t="str">
        <v/>
      </c>
      <c r="C10427" t="str">
        <f t="shared" si="165"/>
        <v/>
      </c>
    </row>
    <row r="10428" spans="2:3">
      <c r="B10428" t="str">
        <v/>
      </c>
      <c r="C10428" t="str">
        <f t="shared" si="165"/>
        <v/>
      </c>
    </row>
    <row r="10429" spans="2:3">
      <c r="B10429" t="str">
        <v/>
      </c>
      <c r="C10429" t="str">
        <f t="shared" si="165"/>
        <v/>
      </c>
    </row>
    <row r="10430" spans="2:3">
      <c r="B10430" t="str">
        <v/>
      </c>
      <c r="C10430" t="str">
        <f t="shared" si="165"/>
        <v/>
      </c>
    </row>
    <row r="10431" spans="2:3">
      <c r="B10431" t="str">
        <v/>
      </c>
      <c r="C10431" t="str">
        <f t="shared" si="165"/>
        <v/>
      </c>
    </row>
    <row r="10432" spans="2:3">
      <c r="B10432" t="str">
        <v/>
      </c>
      <c r="C10432" t="str">
        <f t="shared" si="165"/>
        <v/>
      </c>
    </row>
    <row r="10433" spans="2:3">
      <c r="B10433" t="str">
        <v/>
      </c>
      <c r="C10433" t="str">
        <f t="shared" si="165"/>
        <v/>
      </c>
    </row>
    <row r="10434" spans="2:3">
      <c r="B10434" t="str">
        <v/>
      </c>
      <c r="C10434" t="str">
        <f t="shared" si="165"/>
        <v/>
      </c>
    </row>
    <row r="10435" spans="2:3">
      <c r="B10435" t="str">
        <v/>
      </c>
      <c r="C10435" t="str">
        <f t="shared" si="165"/>
        <v/>
      </c>
    </row>
    <row r="10436" spans="2:3">
      <c r="B10436" t="str">
        <v/>
      </c>
      <c r="C10436" t="str">
        <f t="shared" si="165"/>
        <v/>
      </c>
    </row>
    <row r="10437" spans="2:3">
      <c r="B10437" t="str">
        <v/>
      </c>
      <c r="C10437" t="str">
        <f t="shared" ref="C10437:C10500" si="166">IFERROR(B10437,"")</f>
        <v/>
      </c>
    </row>
    <row r="10438" spans="2:3">
      <c r="B10438" t="str">
        <v/>
      </c>
      <c r="C10438" t="str">
        <f t="shared" si="166"/>
        <v/>
      </c>
    </row>
    <row r="10439" spans="2:3">
      <c r="B10439" t="str">
        <v/>
      </c>
      <c r="C10439" t="str">
        <f t="shared" si="166"/>
        <v/>
      </c>
    </row>
    <row r="10440" spans="2:3">
      <c r="B10440" t="str">
        <v/>
      </c>
      <c r="C10440" t="str">
        <f t="shared" si="166"/>
        <v/>
      </c>
    </row>
    <row r="10441" spans="2:3">
      <c r="B10441" t="str">
        <v/>
      </c>
      <c r="C10441" t="str">
        <f t="shared" si="166"/>
        <v/>
      </c>
    </row>
    <row r="10442" spans="2:3">
      <c r="B10442" t="str">
        <v/>
      </c>
      <c r="C10442" t="str">
        <f t="shared" si="166"/>
        <v/>
      </c>
    </row>
    <row r="10443" spans="2:3">
      <c r="B10443" t="str">
        <v/>
      </c>
      <c r="C10443" t="str">
        <f t="shared" si="166"/>
        <v/>
      </c>
    </row>
    <row r="10444" spans="2:3">
      <c r="B10444" t="str">
        <v/>
      </c>
      <c r="C10444" t="str">
        <f t="shared" si="166"/>
        <v/>
      </c>
    </row>
    <row r="10445" spans="2:3">
      <c r="B10445" t="str">
        <v/>
      </c>
      <c r="C10445" t="str">
        <f t="shared" si="166"/>
        <v/>
      </c>
    </row>
    <row r="10446" spans="2:3">
      <c r="B10446" t="str">
        <v/>
      </c>
      <c r="C10446" t="str">
        <f t="shared" si="166"/>
        <v/>
      </c>
    </row>
    <row r="10447" spans="2:3">
      <c r="B10447" t="str">
        <v/>
      </c>
      <c r="C10447" t="str">
        <f t="shared" si="166"/>
        <v/>
      </c>
    </row>
    <row r="10448" spans="2:3">
      <c r="B10448" t="str">
        <v/>
      </c>
      <c r="C10448" t="str">
        <f t="shared" si="166"/>
        <v/>
      </c>
    </row>
    <row r="10449" spans="2:3">
      <c r="B10449" t="str">
        <v/>
      </c>
      <c r="C10449" t="str">
        <f t="shared" si="166"/>
        <v/>
      </c>
    </row>
    <row r="10450" spans="2:3">
      <c r="B10450" t="str">
        <v/>
      </c>
      <c r="C10450" t="str">
        <f t="shared" si="166"/>
        <v/>
      </c>
    </row>
    <row r="10451" spans="2:3">
      <c r="B10451" t="str">
        <v/>
      </c>
      <c r="C10451" t="str">
        <f t="shared" si="166"/>
        <v/>
      </c>
    </row>
    <row r="10452" spans="2:3">
      <c r="B10452" t="str">
        <v/>
      </c>
      <c r="C10452" t="str">
        <f t="shared" si="166"/>
        <v/>
      </c>
    </row>
    <row r="10453" spans="2:3">
      <c r="B10453" t="str">
        <v/>
      </c>
      <c r="C10453" t="str">
        <f t="shared" si="166"/>
        <v/>
      </c>
    </row>
    <row r="10454" spans="2:3">
      <c r="B10454" t="str">
        <v/>
      </c>
      <c r="C10454" t="str">
        <f t="shared" si="166"/>
        <v/>
      </c>
    </row>
    <row r="10455" spans="2:3">
      <c r="B10455" t="str">
        <v/>
      </c>
      <c r="C10455" t="str">
        <f t="shared" si="166"/>
        <v/>
      </c>
    </row>
    <row r="10456" spans="2:3">
      <c r="B10456" t="str">
        <v/>
      </c>
      <c r="C10456" t="str">
        <f t="shared" si="166"/>
        <v/>
      </c>
    </row>
    <row r="10457" spans="2:3">
      <c r="B10457" t="str">
        <v/>
      </c>
      <c r="C10457" t="str">
        <f t="shared" si="166"/>
        <v/>
      </c>
    </row>
    <row r="10458" spans="2:3">
      <c r="B10458" t="str">
        <v/>
      </c>
      <c r="C10458" t="str">
        <f t="shared" si="166"/>
        <v/>
      </c>
    </row>
    <row r="10459" spans="2:3">
      <c r="B10459" t="str">
        <v/>
      </c>
      <c r="C10459" t="str">
        <f t="shared" si="166"/>
        <v/>
      </c>
    </row>
    <row r="10460" spans="2:3">
      <c r="B10460" t="str">
        <v/>
      </c>
      <c r="C10460" t="str">
        <f t="shared" si="166"/>
        <v/>
      </c>
    </row>
    <row r="10461" spans="2:3">
      <c r="B10461" t="str">
        <v/>
      </c>
      <c r="C10461" t="str">
        <f t="shared" si="166"/>
        <v/>
      </c>
    </row>
    <row r="10462" spans="2:3">
      <c r="B10462" t="str">
        <v/>
      </c>
      <c r="C10462" t="str">
        <f t="shared" si="166"/>
        <v/>
      </c>
    </row>
    <row r="10463" spans="2:3">
      <c r="B10463" t="str">
        <v/>
      </c>
      <c r="C10463" t="str">
        <f t="shared" si="166"/>
        <v/>
      </c>
    </row>
    <row r="10464" spans="2:3">
      <c r="B10464" t="str">
        <v/>
      </c>
      <c r="C10464" t="str">
        <f t="shared" si="166"/>
        <v/>
      </c>
    </row>
    <row r="10465" spans="2:3">
      <c r="B10465" t="str">
        <v/>
      </c>
      <c r="C10465" t="str">
        <f t="shared" si="166"/>
        <v/>
      </c>
    </row>
    <row r="10466" spans="2:3">
      <c r="B10466" t="str">
        <v/>
      </c>
      <c r="C10466" t="str">
        <f t="shared" si="166"/>
        <v/>
      </c>
    </row>
    <row r="10467" spans="2:3">
      <c r="B10467" t="str">
        <v/>
      </c>
      <c r="C10467" t="str">
        <f t="shared" si="166"/>
        <v/>
      </c>
    </row>
    <row r="10468" spans="2:3">
      <c r="B10468" t="str">
        <v/>
      </c>
      <c r="C10468" t="str">
        <f t="shared" si="166"/>
        <v/>
      </c>
    </row>
    <row r="10469" spans="2:3">
      <c r="B10469" t="str">
        <v/>
      </c>
      <c r="C10469" t="str">
        <f t="shared" si="166"/>
        <v/>
      </c>
    </row>
    <row r="10470" spans="2:3">
      <c r="B10470" t="str">
        <v/>
      </c>
      <c r="C10470" t="str">
        <f t="shared" si="166"/>
        <v/>
      </c>
    </row>
    <row r="10471" spans="2:3">
      <c r="B10471" t="str">
        <v/>
      </c>
      <c r="C10471" t="str">
        <f t="shared" si="166"/>
        <v/>
      </c>
    </row>
    <row r="10472" spans="2:3">
      <c r="B10472" t="str">
        <v/>
      </c>
      <c r="C10472" t="str">
        <f t="shared" si="166"/>
        <v/>
      </c>
    </row>
    <row r="10473" spans="2:3">
      <c r="B10473" t="str">
        <v/>
      </c>
      <c r="C10473" t="str">
        <f t="shared" si="166"/>
        <v/>
      </c>
    </row>
    <row r="10474" spans="2:3">
      <c r="B10474" t="str">
        <v/>
      </c>
      <c r="C10474" t="str">
        <f t="shared" si="166"/>
        <v/>
      </c>
    </row>
    <row r="10475" spans="2:3">
      <c r="B10475" t="str">
        <v/>
      </c>
      <c r="C10475" t="str">
        <f t="shared" si="166"/>
        <v/>
      </c>
    </row>
    <row r="10476" spans="2:3">
      <c r="B10476" t="str">
        <v/>
      </c>
      <c r="C10476" t="str">
        <f t="shared" si="166"/>
        <v/>
      </c>
    </row>
    <row r="10477" spans="2:3">
      <c r="B10477" t="str">
        <v/>
      </c>
      <c r="C10477" t="str">
        <f t="shared" si="166"/>
        <v/>
      </c>
    </row>
    <row r="10478" spans="2:3">
      <c r="B10478" t="str">
        <v/>
      </c>
      <c r="C10478" t="str">
        <f t="shared" si="166"/>
        <v/>
      </c>
    </row>
    <row r="10479" spans="2:3">
      <c r="B10479" t="str">
        <v/>
      </c>
      <c r="C10479" t="str">
        <f t="shared" si="166"/>
        <v/>
      </c>
    </row>
    <row r="10480" spans="2:3">
      <c r="B10480" t="str">
        <v/>
      </c>
      <c r="C10480" t="str">
        <f t="shared" si="166"/>
        <v/>
      </c>
    </row>
    <row r="10481" spans="2:3">
      <c r="B10481" t="str">
        <v/>
      </c>
      <c r="C10481" t="str">
        <f t="shared" si="166"/>
        <v/>
      </c>
    </row>
    <row r="10482" spans="2:3">
      <c r="B10482" t="str">
        <v/>
      </c>
      <c r="C10482" t="str">
        <f t="shared" si="166"/>
        <v/>
      </c>
    </row>
    <row r="10483" spans="2:3">
      <c r="B10483" t="str">
        <v/>
      </c>
      <c r="C10483" t="str">
        <f t="shared" si="166"/>
        <v/>
      </c>
    </row>
    <row r="10484" spans="2:3">
      <c r="B10484" t="str">
        <v/>
      </c>
      <c r="C10484" t="str">
        <f t="shared" si="166"/>
        <v/>
      </c>
    </row>
    <row r="10485" spans="2:3">
      <c r="B10485" t="str">
        <v/>
      </c>
      <c r="C10485" t="str">
        <f t="shared" si="166"/>
        <v/>
      </c>
    </row>
    <row r="10486" spans="2:3">
      <c r="B10486" t="str">
        <v/>
      </c>
      <c r="C10486" t="str">
        <f t="shared" si="166"/>
        <v/>
      </c>
    </row>
    <row r="10487" spans="2:3">
      <c r="B10487" t="str">
        <v/>
      </c>
      <c r="C10487" t="str">
        <f t="shared" si="166"/>
        <v/>
      </c>
    </row>
    <row r="10488" spans="2:3">
      <c r="B10488" t="str">
        <v/>
      </c>
      <c r="C10488" t="str">
        <f t="shared" si="166"/>
        <v/>
      </c>
    </row>
    <row r="10489" spans="2:3">
      <c r="B10489" t="str">
        <v/>
      </c>
      <c r="C10489" t="str">
        <f t="shared" si="166"/>
        <v/>
      </c>
    </row>
    <row r="10490" spans="2:3">
      <c r="B10490" t="str">
        <v/>
      </c>
      <c r="C10490" t="str">
        <f t="shared" si="166"/>
        <v/>
      </c>
    </row>
    <row r="10491" spans="2:3">
      <c r="B10491" t="str">
        <v/>
      </c>
      <c r="C10491" t="str">
        <f t="shared" si="166"/>
        <v/>
      </c>
    </row>
    <row r="10492" spans="2:3">
      <c r="B10492" t="str">
        <v/>
      </c>
      <c r="C10492" t="str">
        <f t="shared" si="166"/>
        <v/>
      </c>
    </row>
    <row r="10493" spans="2:3">
      <c r="B10493" t="str">
        <v/>
      </c>
      <c r="C10493" t="str">
        <f t="shared" si="166"/>
        <v/>
      </c>
    </row>
    <row r="10494" spans="2:3">
      <c r="B10494" t="str">
        <v/>
      </c>
      <c r="C10494" t="str">
        <f t="shared" si="166"/>
        <v/>
      </c>
    </row>
    <row r="10495" spans="2:3">
      <c r="B10495" t="str">
        <v/>
      </c>
      <c r="C10495" t="str">
        <f t="shared" si="166"/>
        <v/>
      </c>
    </row>
    <row r="10496" spans="2:3">
      <c r="B10496" t="str">
        <v/>
      </c>
      <c r="C10496" t="str">
        <f t="shared" si="166"/>
        <v/>
      </c>
    </row>
    <row r="10497" spans="2:3">
      <c r="B10497" t="str">
        <v/>
      </c>
      <c r="C10497" t="str">
        <f t="shared" si="166"/>
        <v/>
      </c>
    </row>
    <row r="10498" spans="2:3">
      <c r="B10498" t="str">
        <v/>
      </c>
      <c r="C10498" t="str">
        <f t="shared" si="166"/>
        <v/>
      </c>
    </row>
    <row r="10499" spans="2:3">
      <c r="B10499" t="str">
        <v/>
      </c>
      <c r="C10499" t="str">
        <f t="shared" si="166"/>
        <v/>
      </c>
    </row>
    <row r="10500" spans="2:3">
      <c r="B10500" t="str">
        <v/>
      </c>
      <c r="C10500" t="str">
        <f t="shared" si="166"/>
        <v/>
      </c>
    </row>
    <row r="10501" spans="2:3">
      <c r="B10501" t="str">
        <v/>
      </c>
      <c r="C10501" t="str">
        <f t="shared" ref="C10501:C10564" si="167">IFERROR(B10501,"")</f>
        <v/>
      </c>
    </row>
    <row r="10502" spans="2:3">
      <c r="B10502" t="str">
        <v/>
      </c>
      <c r="C10502" t="str">
        <f t="shared" si="167"/>
        <v/>
      </c>
    </row>
    <row r="10503" spans="2:3">
      <c r="B10503" t="str">
        <v/>
      </c>
      <c r="C10503" t="str">
        <f t="shared" si="167"/>
        <v/>
      </c>
    </row>
    <row r="10504" spans="2:3">
      <c r="B10504" t="str">
        <v/>
      </c>
      <c r="C10504" t="str">
        <f t="shared" si="167"/>
        <v/>
      </c>
    </row>
    <row r="10505" spans="2:3">
      <c r="B10505" t="str">
        <v/>
      </c>
      <c r="C10505" t="str">
        <f t="shared" si="167"/>
        <v/>
      </c>
    </row>
    <row r="10506" spans="2:3">
      <c r="B10506" t="str">
        <v/>
      </c>
      <c r="C10506" t="str">
        <f t="shared" si="167"/>
        <v/>
      </c>
    </row>
    <row r="10507" spans="2:3">
      <c r="B10507" t="str">
        <v/>
      </c>
      <c r="C10507" t="str">
        <f t="shared" si="167"/>
        <v/>
      </c>
    </row>
    <row r="10508" spans="2:3">
      <c r="B10508" t="str">
        <v/>
      </c>
      <c r="C10508" t="str">
        <f t="shared" si="167"/>
        <v/>
      </c>
    </row>
    <row r="10509" spans="2:3">
      <c r="B10509" t="str">
        <v/>
      </c>
      <c r="C10509" t="str">
        <f t="shared" si="167"/>
        <v/>
      </c>
    </row>
    <row r="10510" spans="2:3">
      <c r="B10510" t="str">
        <v/>
      </c>
      <c r="C10510" t="str">
        <f t="shared" si="167"/>
        <v/>
      </c>
    </row>
    <row r="10511" spans="2:3">
      <c r="B10511" t="str">
        <v/>
      </c>
      <c r="C10511" t="str">
        <f t="shared" si="167"/>
        <v/>
      </c>
    </row>
    <row r="10512" spans="2:3">
      <c r="B10512" t="str">
        <v/>
      </c>
      <c r="C10512" t="str">
        <f t="shared" si="167"/>
        <v/>
      </c>
    </row>
    <row r="10513" spans="2:3">
      <c r="B10513" t="str">
        <v/>
      </c>
      <c r="C10513" t="str">
        <f t="shared" si="167"/>
        <v/>
      </c>
    </row>
    <row r="10514" spans="2:3">
      <c r="B10514" t="str">
        <v/>
      </c>
      <c r="C10514" t="str">
        <f t="shared" si="167"/>
        <v/>
      </c>
    </row>
    <row r="10515" spans="2:3">
      <c r="B10515" t="str">
        <v/>
      </c>
      <c r="C10515" t="str">
        <f t="shared" si="167"/>
        <v/>
      </c>
    </row>
    <row r="10516" spans="2:3">
      <c r="B10516" t="str">
        <v/>
      </c>
      <c r="C10516" t="str">
        <f t="shared" si="167"/>
        <v/>
      </c>
    </row>
    <row r="10517" spans="2:3">
      <c r="B10517" t="str">
        <v/>
      </c>
      <c r="C10517" t="str">
        <f t="shared" si="167"/>
        <v/>
      </c>
    </row>
    <row r="10518" spans="2:3">
      <c r="B10518" t="str">
        <v/>
      </c>
      <c r="C10518" t="str">
        <f t="shared" si="167"/>
        <v/>
      </c>
    </row>
    <row r="10519" spans="2:3">
      <c r="B10519" t="str">
        <v/>
      </c>
      <c r="C10519" t="str">
        <f t="shared" si="167"/>
        <v/>
      </c>
    </row>
    <row r="10520" spans="2:3">
      <c r="B10520" t="str">
        <v/>
      </c>
      <c r="C10520" t="str">
        <f t="shared" si="167"/>
        <v/>
      </c>
    </row>
    <row r="10521" spans="2:3">
      <c r="B10521" t="str">
        <v/>
      </c>
      <c r="C10521" t="str">
        <f t="shared" si="167"/>
        <v/>
      </c>
    </row>
    <row r="10522" spans="2:3">
      <c r="B10522" t="str">
        <v/>
      </c>
      <c r="C10522" t="str">
        <f t="shared" si="167"/>
        <v/>
      </c>
    </row>
    <row r="10523" spans="2:3">
      <c r="B10523" t="str">
        <v/>
      </c>
      <c r="C10523" t="str">
        <f t="shared" si="167"/>
        <v/>
      </c>
    </row>
    <row r="10524" spans="2:3">
      <c r="B10524" t="str">
        <v/>
      </c>
      <c r="C10524" t="str">
        <f t="shared" si="167"/>
        <v/>
      </c>
    </row>
    <row r="10525" spans="2:3">
      <c r="B10525" t="str">
        <v/>
      </c>
      <c r="C10525" t="str">
        <f t="shared" si="167"/>
        <v/>
      </c>
    </row>
    <row r="10526" spans="2:3">
      <c r="B10526" t="str">
        <v/>
      </c>
      <c r="C10526" t="str">
        <f t="shared" si="167"/>
        <v/>
      </c>
    </row>
    <row r="10527" spans="2:3">
      <c r="B10527" t="str">
        <v/>
      </c>
      <c r="C10527" t="str">
        <f t="shared" si="167"/>
        <v/>
      </c>
    </row>
    <row r="10528" spans="2:3">
      <c r="B10528" t="str">
        <v/>
      </c>
      <c r="C10528" t="str">
        <f t="shared" si="167"/>
        <v/>
      </c>
    </row>
    <row r="10529" spans="2:3">
      <c r="B10529" t="str">
        <v/>
      </c>
      <c r="C10529" t="str">
        <f t="shared" si="167"/>
        <v/>
      </c>
    </row>
    <row r="10530" spans="2:3">
      <c r="B10530" t="str">
        <v/>
      </c>
      <c r="C10530" t="str">
        <f t="shared" si="167"/>
        <v/>
      </c>
    </row>
    <row r="10531" spans="2:3">
      <c r="B10531" t="str">
        <v/>
      </c>
      <c r="C10531" t="str">
        <f t="shared" si="167"/>
        <v/>
      </c>
    </row>
    <row r="10532" spans="2:3">
      <c r="B10532" t="str">
        <v/>
      </c>
      <c r="C10532" t="str">
        <f t="shared" si="167"/>
        <v/>
      </c>
    </row>
    <row r="10533" spans="2:3">
      <c r="B10533" t="str">
        <v/>
      </c>
      <c r="C10533" t="str">
        <f t="shared" si="167"/>
        <v/>
      </c>
    </row>
    <row r="10534" spans="2:3">
      <c r="B10534" t="str">
        <v/>
      </c>
      <c r="C10534" t="str">
        <f t="shared" si="167"/>
        <v/>
      </c>
    </row>
    <row r="10535" spans="2:3">
      <c r="B10535" t="str">
        <v/>
      </c>
      <c r="C10535" t="str">
        <f t="shared" si="167"/>
        <v/>
      </c>
    </row>
    <row r="10536" spans="2:3">
      <c r="B10536" t="str">
        <v/>
      </c>
      <c r="C10536" t="str">
        <f t="shared" si="167"/>
        <v/>
      </c>
    </row>
    <row r="10537" spans="2:3">
      <c r="B10537" t="str">
        <v/>
      </c>
      <c r="C10537" t="str">
        <f t="shared" si="167"/>
        <v/>
      </c>
    </row>
    <row r="10538" spans="2:3">
      <c r="B10538" t="str">
        <v/>
      </c>
      <c r="C10538" t="str">
        <f t="shared" si="167"/>
        <v/>
      </c>
    </row>
    <row r="10539" spans="2:3">
      <c r="B10539" t="str">
        <v/>
      </c>
      <c r="C10539" t="str">
        <f t="shared" si="167"/>
        <v/>
      </c>
    </row>
    <row r="10540" spans="2:3">
      <c r="B10540" t="str">
        <v/>
      </c>
      <c r="C10540" t="str">
        <f t="shared" si="167"/>
        <v/>
      </c>
    </row>
    <row r="10541" spans="2:3">
      <c r="B10541" t="str">
        <v/>
      </c>
      <c r="C10541" t="str">
        <f t="shared" si="167"/>
        <v/>
      </c>
    </row>
    <row r="10542" spans="2:3">
      <c r="B10542" t="str">
        <v/>
      </c>
      <c r="C10542" t="str">
        <f t="shared" si="167"/>
        <v/>
      </c>
    </row>
    <row r="10543" spans="2:3">
      <c r="B10543" t="str">
        <v/>
      </c>
      <c r="C10543" t="str">
        <f t="shared" si="167"/>
        <v/>
      </c>
    </row>
    <row r="10544" spans="2:3">
      <c r="B10544" t="str">
        <v/>
      </c>
      <c r="C10544" t="str">
        <f t="shared" si="167"/>
        <v/>
      </c>
    </row>
    <row r="10545" spans="2:3">
      <c r="B10545" t="str">
        <v/>
      </c>
      <c r="C10545" t="str">
        <f t="shared" si="167"/>
        <v/>
      </c>
    </row>
    <row r="10546" spans="2:3">
      <c r="B10546" t="str">
        <v/>
      </c>
      <c r="C10546" t="str">
        <f t="shared" si="167"/>
        <v/>
      </c>
    </row>
    <row r="10547" spans="2:3">
      <c r="B10547" t="str">
        <v/>
      </c>
      <c r="C10547" t="str">
        <f t="shared" si="167"/>
        <v/>
      </c>
    </row>
    <row r="10548" spans="2:3">
      <c r="B10548" t="str">
        <v/>
      </c>
      <c r="C10548" t="str">
        <f t="shared" si="167"/>
        <v/>
      </c>
    </row>
    <row r="10549" spans="2:3">
      <c r="B10549" t="str">
        <v/>
      </c>
      <c r="C10549" t="str">
        <f t="shared" si="167"/>
        <v/>
      </c>
    </row>
    <row r="10550" spans="2:3">
      <c r="B10550" t="str">
        <v/>
      </c>
      <c r="C10550" t="str">
        <f t="shared" si="167"/>
        <v/>
      </c>
    </row>
    <row r="10551" spans="2:3">
      <c r="B10551" t="str">
        <v/>
      </c>
      <c r="C10551" t="str">
        <f t="shared" si="167"/>
        <v/>
      </c>
    </row>
    <row r="10552" spans="2:3">
      <c r="B10552" t="str">
        <v/>
      </c>
      <c r="C10552" t="str">
        <f t="shared" si="167"/>
        <v/>
      </c>
    </row>
    <row r="10553" spans="2:3">
      <c r="B10553" t="str">
        <v/>
      </c>
      <c r="C10553" t="str">
        <f t="shared" si="167"/>
        <v/>
      </c>
    </row>
    <row r="10554" spans="2:3">
      <c r="B10554" t="str">
        <v/>
      </c>
      <c r="C10554" t="str">
        <f t="shared" si="167"/>
        <v/>
      </c>
    </row>
    <row r="10555" spans="2:3">
      <c r="B10555" t="str">
        <v/>
      </c>
      <c r="C10555" t="str">
        <f t="shared" si="167"/>
        <v/>
      </c>
    </row>
    <row r="10556" spans="2:3">
      <c r="B10556" t="str">
        <v/>
      </c>
      <c r="C10556" t="str">
        <f t="shared" si="167"/>
        <v/>
      </c>
    </row>
    <row r="10557" spans="2:3">
      <c r="B10557" t="str">
        <v/>
      </c>
      <c r="C10557" t="str">
        <f t="shared" si="167"/>
        <v/>
      </c>
    </row>
    <row r="10558" spans="2:3">
      <c r="B10558" t="str">
        <v/>
      </c>
      <c r="C10558" t="str">
        <f t="shared" si="167"/>
        <v/>
      </c>
    </row>
    <row r="10559" spans="2:3">
      <c r="B10559" t="str">
        <v/>
      </c>
      <c r="C10559" t="str">
        <f t="shared" si="167"/>
        <v/>
      </c>
    </row>
    <row r="10560" spans="2:3">
      <c r="B10560" t="str">
        <v/>
      </c>
      <c r="C10560" t="str">
        <f t="shared" si="167"/>
        <v/>
      </c>
    </row>
    <row r="10561" spans="2:3">
      <c r="B10561" t="str">
        <v/>
      </c>
      <c r="C10561" t="str">
        <f t="shared" si="167"/>
        <v/>
      </c>
    </row>
    <row r="10562" spans="2:3">
      <c r="B10562" t="str">
        <v/>
      </c>
      <c r="C10562" t="str">
        <f t="shared" si="167"/>
        <v/>
      </c>
    </row>
    <row r="10563" spans="2:3">
      <c r="B10563" t="str">
        <v/>
      </c>
      <c r="C10563" t="str">
        <f t="shared" si="167"/>
        <v/>
      </c>
    </row>
    <row r="10564" spans="2:3">
      <c r="B10564" t="str">
        <v/>
      </c>
      <c r="C10564" t="str">
        <f t="shared" si="167"/>
        <v/>
      </c>
    </row>
    <row r="10565" spans="2:3">
      <c r="B10565" t="str">
        <v/>
      </c>
      <c r="C10565" t="str">
        <f t="shared" ref="C10565:C10628" si="168">IFERROR(B10565,"")</f>
        <v/>
      </c>
    </row>
    <row r="10566" spans="2:3">
      <c r="B10566" t="str">
        <v/>
      </c>
      <c r="C10566" t="str">
        <f t="shared" si="168"/>
        <v/>
      </c>
    </row>
    <row r="10567" spans="2:3">
      <c r="B10567" t="str">
        <v/>
      </c>
      <c r="C10567" t="str">
        <f t="shared" si="168"/>
        <v/>
      </c>
    </row>
    <row r="10568" spans="2:3">
      <c r="B10568" t="str">
        <v/>
      </c>
      <c r="C10568" t="str">
        <f t="shared" si="168"/>
        <v/>
      </c>
    </row>
    <row r="10569" spans="2:3">
      <c r="B10569" t="str">
        <v/>
      </c>
      <c r="C10569" t="str">
        <f t="shared" si="168"/>
        <v/>
      </c>
    </row>
    <row r="10570" spans="2:3">
      <c r="B10570" t="str">
        <v/>
      </c>
      <c r="C10570" t="str">
        <f t="shared" si="168"/>
        <v/>
      </c>
    </row>
    <row r="10571" spans="2:3">
      <c r="B10571" t="str">
        <v/>
      </c>
      <c r="C10571" t="str">
        <f t="shared" si="168"/>
        <v/>
      </c>
    </row>
    <row r="10572" spans="2:3">
      <c r="B10572" t="str">
        <v/>
      </c>
      <c r="C10572" t="str">
        <f t="shared" si="168"/>
        <v/>
      </c>
    </row>
    <row r="10573" spans="2:3">
      <c r="B10573" t="str">
        <v/>
      </c>
      <c r="C10573" t="str">
        <f t="shared" si="168"/>
        <v/>
      </c>
    </row>
    <row r="10574" spans="2:3">
      <c r="B10574" t="str">
        <v/>
      </c>
      <c r="C10574" t="str">
        <f t="shared" si="168"/>
        <v/>
      </c>
    </row>
    <row r="10575" spans="2:3">
      <c r="B10575" t="str">
        <v/>
      </c>
      <c r="C10575" t="str">
        <f t="shared" si="168"/>
        <v/>
      </c>
    </row>
    <row r="10576" spans="2:3">
      <c r="B10576" t="str">
        <v/>
      </c>
      <c r="C10576" t="str">
        <f t="shared" si="168"/>
        <v/>
      </c>
    </row>
    <row r="10577" spans="2:3">
      <c r="B10577" t="str">
        <v/>
      </c>
      <c r="C10577" t="str">
        <f t="shared" si="168"/>
        <v/>
      </c>
    </row>
    <row r="10578" spans="2:3">
      <c r="B10578" t="str">
        <v/>
      </c>
      <c r="C10578" t="str">
        <f t="shared" si="168"/>
        <v/>
      </c>
    </row>
    <row r="10579" spans="2:3">
      <c r="B10579" t="str">
        <v/>
      </c>
      <c r="C10579" t="str">
        <f t="shared" si="168"/>
        <v/>
      </c>
    </row>
    <row r="10580" spans="2:3">
      <c r="B10580" t="str">
        <v/>
      </c>
      <c r="C10580" t="str">
        <f t="shared" si="168"/>
        <v/>
      </c>
    </row>
    <row r="10581" spans="2:3">
      <c r="B10581" t="str">
        <v/>
      </c>
      <c r="C10581" t="str">
        <f t="shared" si="168"/>
        <v/>
      </c>
    </row>
    <row r="10582" spans="2:3">
      <c r="B10582" t="str">
        <v/>
      </c>
      <c r="C10582" t="str">
        <f t="shared" si="168"/>
        <v/>
      </c>
    </row>
    <row r="10583" spans="2:3">
      <c r="B10583" t="str">
        <v/>
      </c>
      <c r="C10583" t="str">
        <f t="shared" si="168"/>
        <v/>
      </c>
    </row>
    <row r="10584" spans="2:3">
      <c r="B10584" t="str">
        <v/>
      </c>
      <c r="C10584" t="str">
        <f t="shared" si="168"/>
        <v/>
      </c>
    </row>
    <row r="10585" spans="2:3">
      <c r="B10585" t="str">
        <v/>
      </c>
      <c r="C10585" t="str">
        <f t="shared" si="168"/>
        <v/>
      </c>
    </row>
    <row r="10586" spans="2:3">
      <c r="B10586" t="str">
        <v/>
      </c>
      <c r="C10586" t="str">
        <f t="shared" si="168"/>
        <v/>
      </c>
    </row>
    <row r="10587" spans="2:3">
      <c r="B10587" t="str">
        <v/>
      </c>
      <c r="C10587" t="str">
        <f t="shared" si="168"/>
        <v/>
      </c>
    </row>
    <row r="10588" spans="2:3">
      <c r="B10588" t="str">
        <v/>
      </c>
      <c r="C10588" t="str">
        <f t="shared" si="168"/>
        <v/>
      </c>
    </row>
    <row r="10589" spans="2:3">
      <c r="B10589" t="str">
        <v/>
      </c>
      <c r="C10589" t="str">
        <f t="shared" si="168"/>
        <v/>
      </c>
    </row>
    <row r="10590" spans="2:3">
      <c r="B10590" t="str">
        <v/>
      </c>
      <c r="C10590" t="str">
        <f t="shared" si="168"/>
        <v/>
      </c>
    </row>
    <row r="10591" spans="2:3">
      <c r="B10591" t="str">
        <v/>
      </c>
      <c r="C10591" t="str">
        <f t="shared" si="168"/>
        <v/>
      </c>
    </row>
    <row r="10592" spans="2:3">
      <c r="B10592" t="str">
        <v/>
      </c>
      <c r="C10592" t="str">
        <f t="shared" si="168"/>
        <v/>
      </c>
    </row>
    <row r="10593" spans="2:3">
      <c r="B10593" t="str">
        <v/>
      </c>
      <c r="C10593" t="str">
        <f t="shared" si="168"/>
        <v/>
      </c>
    </row>
    <row r="10594" spans="2:3">
      <c r="B10594" t="str">
        <v/>
      </c>
      <c r="C10594" t="str">
        <f t="shared" si="168"/>
        <v/>
      </c>
    </row>
    <row r="10595" spans="2:3">
      <c r="B10595" t="str">
        <v/>
      </c>
      <c r="C10595" t="str">
        <f t="shared" si="168"/>
        <v/>
      </c>
    </row>
    <row r="10596" spans="2:3">
      <c r="B10596" t="str">
        <v/>
      </c>
      <c r="C10596" t="str">
        <f t="shared" si="168"/>
        <v/>
      </c>
    </row>
    <row r="10597" spans="2:3">
      <c r="B10597" t="str">
        <v/>
      </c>
      <c r="C10597" t="str">
        <f t="shared" si="168"/>
        <v/>
      </c>
    </row>
    <row r="10598" spans="2:3">
      <c r="B10598" t="str">
        <v/>
      </c>
      <c r="C10598" t="str">
        <f t="shared" si="168"/>
        <v/>
      </c>
    </row>
    <row r="10599" spans="2:3">
      <c r="B10599" t="str">
        <v/>
      </c>
      <c r="C10599" t="str">
        <f t="shared" si="168"/>
        <v/>
      </c>
    </row>
    <row r="10600" spans="2:3">
      <c r="B10600" t="str">
        <v/>
      </c>
      <c r="C10600" t="str">
        <f t="shared" si="168"/>
        <v/>
      </c>
    </row>
    <row r="10601" spans="2:3">
      <c r="B10601" t="str">
        <v/>
      </c>
      <c r="C10601" t="str">
        <f t="shared" si="168"/>
        <v/>
      </c>
    </row>
    <row r="10602" spans="2:3">
      <c r="B10602" t="str">
        <v/>
      </c>
      <c r="C10602" t="str">
        <f t="shared" si="168"/>
        <v/>
      </c>
    </row>
    <row r="10603" spans="2:3">
      <c r="B10603" t="str">
        <v/>
      </c>
      <c r="C10603" t="str">
        <f t="shared" si="168"/>
        <v/>
      </c>
    </row>
    <row r="10604" spans="2:3">
      <c r="B10604" t="str">
        <v/>
      </c>
      <c r="C10604" t="str">
        <f t="shared" si="168"/>
        <v/>
      </c>
    </row>
    <row r="10605" spans="2:3">
      <c r="B10605" t="str">
        <v/>
      </c>
      <c r="C10605" t="str">
        <f t="shared" si="168"/>
        <v/>
      </c>
    </row>
    <row r="10606" spans="2:3">
      <c r="B10606" t="str">
        <v/>
      </c>
      <c r="C10606" t="str">
        <f t="shared" si="168"/>
        <v/>
      </c>
    </row>
    <row r="10607" spans="2:3">
      <c r="B10607" t="str">
        <v/>
      </c>
      <c r="C10607" t="str">
        <f t="shared" si="168"/>
        <v/>
      </c>
    </row>
    <row r="10608" spans="2:3">
      <c r="B10608" t="str">
        <v/>
      </c>
      <c r="C10608" t="str">
        <f t="shared" si="168"/>
        <v/>
      </c>
    </row>
    <row r="10609" spans="2:3">
      <c r="B10609" t="str">
        <v/>
      </c>
      <c r="C10609" t="str">
        <f t="shared" si="168"/>
        <v/>
      </c>
    </row>
    <row r="10610" spans="2:3">
      <c r="B10610" t="str">
        <v/>
      </c>
      <c r="C10610" t="str">
        <f t="shared" si="168"/>
        <v/>
      </c>
    </row>
    <row r="10611" spans="2:3">
      <c r="B10611" t="str">
        <v/>
      </c>
      <c r="C10611" t="str">
        <f t="shared" si="168"/>
        <v/>
      </c>
    </row>
    <row r="10612" spans="2:3">
      <c r="B10612" t="str">
        <v/>
      </c>
      <c r="C10612" t="str">
        <f t="shared" si="168"/>
        <v/>
      </c>
    </row>
    <row r="10613" spans="2:3">
      <c r="B10613" t="str">
        <v/>
      </c>
      <c r="C10613" t="str">
        <f t="shared" si="168"/>
        <v/>
      </c>
    </row>
    <row r="10614" spans="2:3">
      <c r="B10614" t="str">
        <v/>
      </c>
      <c r="C10614" t="str">
        <f t="shared" si="168"/>
        <v/>
      </c>
    </row>
    <row r="10615" spans="2:3">
      <c r="B10615" t="str">
        <v/>
      </c>
      <c r="C10615" t="str">
        <f t="shared" si="168"/>
        <v/>
      </c>
    </row>
    <row r="10616" spans="2:3">
      <c r="B10616" t="str">
        <v/>
      </c>
      <c r="C10616" t="str">
        <f t="shared" si="168"/>
        <v/>
      </c>
    </row>
    <row r="10617" spans="2:3">
      <c r="B10617" t="str">
        <v/>
      </c>
      <c r="C10617" t="str">
        <f t="shared" si="168"/>
        <v/>
      </c>
    </row>
    <row r="10618" spans="2:3">
      <c r="B10618" t="str">
        <v/>
      </c>
      <c r="C10618" t="str">
        <f t="shared" si="168"/>
        <v/>
      </c>
    </row>
    <row r="10619" spans="2:3">
      <c r="B10619" t="str">
        <v/>
      </c>
      <c r="C10619" t="str">
        <f t="shared" si="168"/>
        <v/>
      </c>
    </row>
    <row r="10620" spans="2:3">
      <c r="B10620" t="str">
        <v/>
      </c>
      <c r="C10620" t="str">
        <f t="shared" si="168"/>
        <v/>
      </c>
    </row>
    <row r="10621" spans="2:3">
      <c r="B10621" t="str">
        <v/>
      </c>
      <c r="C10621" t="str">
        <f t="shared" si="168"/>
        <v/>
      </c>
    </row>
    <row r="10622" spans="2:3">
      <c r="B10622" t="str">
        <v/>
      </c>
      <c r="C10622" t="str">
        <f t="shared" si="168"/>
        <v/>
      </c>
    </row>
    <row r="10623" spans="2:3">
      <c r="B10623" t="str">
        <v/>
      </c>
      <c r="C10623" t="str">
        <f t="shared" si="168"/>
        <v/>
      </c>
    </row>
    <row r="10624" spans="2:3">
      <c r="B10624" t="str">
        <v/>
      </c>
      <c r="C10624" t="str">
        <f t="shared" si="168"/>
        <v/>
      </c>
    </row>
    <row r="10625" spans="2:3">
      <c r="B10625" t="str">
        <v/>
      </c>
      <c r="C10625" t="str">
        <f t="shared" si="168"/>
        <v/>
      </c>
    </row>
    <row r="10626" spans="2:3">
      <c r="B10626" t="str">
        <v/>
      </c>
      <c r="C10626" t="str">
        <f t="shared" si="168"/>
        <v/>
      </c>
    </row>
    <row r="10627" spans="2:3">
      <c r="B10627" t="str">
        <v/>
      </c>
      <c r="C10627" t="str">
        <f t="shared" si="168"/>
        <v/>
      </c>
    </row>
    <row r="10628" spans="2:3">
      <c r="B10628" t="str">
        <v/>
      </c>
      <c r="C10628" t="str">
        <f t="shared" si="168"/>
        <v/>
      </c>
    </row>
    <row r="10629" spans="2:3">
      <c r="B10629" t="str">
        <v/>
      </c>
      <c r="C10629" t="str">
        <f t="shared" ref="C10629:C10692" si="169">IFERROR(B10629,"")</f>
        <v/>
      </c>
    </row>
    <row r="10630" spans="2:3">
      <c r="B10630" t="str">
        <v/>
      </c>
      <c r="C10630" t="str">
        <f t="shared" si="169"/>
        <v/>
      </c>
    </row>
    <row r="10631" spans="2:3">
      <c r="B10631" t="str">
        <v/>
      </c>
      <c r="C10631" t="str">
        <f t="shared" si="169"/>
        <v/>
      </c>
    </row>
    <row r="10632" spans="2:3">
      <c r="B10632" t="str">
        <v/>
      </c>
      <c r="C10632" t="str">
        <f t="shared" si="169"/>
        <v/>
      </c>
    </row>
    <row r="10633" spans="2:3">
      <c r="B10633" t="str">
        <v/>
      </c>
      <c r="C10633" t="str">
        <f t="shared" si="169"/>
        <v/>
      </c>
    </row>
    <row r="10634" spans="2:3">
      <c r="B10634" t="str">
        <v/>
      </c>
      <c r="C10634" t="str">
        <f t="shared" si="169"/>
        <v/>
      </c>
    </row>
    <row r="10635" spans="2:3">
      <c r="B10635" t="str">
        <v/>
      </c>
      <c r="C10635" t="str">
        <f t="shared" si="169"/>
        <v/>
      </c>
    </row>
    <row r="10636" spans="2:3">
      <c r="B10636" t="str">
        <v/>
      </c>
      <c r="C10636" t="str">
        <f t="shared" si="169"/>
        <v/>
      </c>
    </row>
    <row r="10637" spans="2:3">
      <c r="B10637" t="str">
        <v/>
      </c>
      <c r="C10637" t="str">
        <f t="shared" si="169"/>
        <v/>
      </c>
    </row>
    <row r="10638" spans="2:3">
      <c r="B10638" t="str">
        <v/>
      </c>
      <c r="C10638" t="str">
        <f t="shared" si="169"/>
        <v/>
      </c>
    </row>
    <row r="10639" spans="2:3">
      <c r="B10639" t="str">
        <v/>
      </c>
      <c r="C10639" t="str">
        <f t="shared" si="169"/>
        <v/>
      </c>
    </row>
    <row r="10640" spans="2:3">
      <c r="B10640" t="str">
        <v/>
      </c>
      <c r="C10640" t="str">
        <f t="shared" si="169"/>
        <v/>
      </c>
    </row>
    <row r="10641" spans="2:3">
      <c r="B10641" t="str">
        <v/>
      </c>
      <c r="C10641" t="str">
        <f t="shared" si="169"/>
        <v/>
      </c>
    </row>
    <row r="10642" spans="2:3">
      <c r="B10642" t="str">
        <v/>
      </c>
      <c r="C10642" t="str">
        <f t="shared" si="169"/>
        <v/>
      </c>
    </row>
    <row r="10643" spans="2:3">
      <c r="B10643" t="str">
        <v/>
      </c>
      <c r="C10643" t="str">
        <f t="shared" si="169"/>
        <v/>
      </c>
    </row>
    <row r="10644" spans="2:3">
      <c r="B10644" t="str">
        <v/>
      </c>
      <c r="C10644" t="str">
        <f t="shared" si="169"/>
        <v/>
      </c>
    </row>
    <row r="10645" spans="2:3">
      <c r="B10645" t="str">
        <v/>
      </c>
      <c r="C10645" t="str">
        <f t="shared" si="169"/>
        <v/>
      </c>
    </row>
    <row r="10646" spans="2:3">
      <c r="B10646" t="str">
        <v/>
      </c>
      <c r="C10646" t="str">
        <f t="shared" si="169"/>
        <v/>
      </c>
    </row>
    <row r="10647" spans="2:3">
      <c r="B10647" t="str">
        <v/>
      </c>
      <c r="C10647" t="str">
        <f t="shared" si="169"/>
        <v/>
      </c>
    </row>
    <row r="10648" spans="2:3">
      <c r="B10648" t="str">
        <v/>
      </c>
      <c r="C10648" t="str">
        <f t="shared" si="169"/>
        <v/>
      </c>
    </row>
    <row r="10649" spans="2:3">
      <c r="B10649" t="str">
        <v/>
      </c>
      <c r="C10649" t="str">
        <f t="shared" si="169"/>
        <v/>
      </c>
    </row>
    <row r="10650" spans="2:3">
      <c r="B10650" t="str">
        <v/>
      </c>
      <c r="C10650" t="str">
        <f t="shared" si="169"/>
        <v/>
      </c>
    </row>
    <row r="10651" spans="2:3">
      <c r="B10651" t="str">
        <v/>
      </c>
      <c r="C10651" t="str">
        <f t="shared" si="169"/>
        <v/>
      </c>
    </row>
    <row r="10652" spans="2:3">
      <c r="B10652" t="str">
        <v/>
      </c>
      <c r="C10652" t="str">
        <f t="shared" si="169"/>
        <v/>
      </c>
    </row>
    <row r="10653" spans="2:3">
      <c r="B10653" t="str">
        <v/>
      </c>
      <c r="C10653" t="str">
        <f t="shared" si="169"/>
        <v/>
      </c>
    </row>
    <row r="10654" spans="2:3">
      <c r="B10654" t="str">
        <v/>
      </c>
      <c r="C10654" t="str">
        <f t="shared" si="169"/>
        <v/>
      </c>
    </row>
    <row r="10655" spans="2:3">
      <c r="B10655" t="str">
        <v/>
      </c>
      <c r="C10655" t="str">
        <f t="shared" si="169"/>
        <v/>
      </c>
    </row>
    <row r="10656" spans="2:3">
      <c r="B10656" t="str">
        <v/>
      </c>
      <c r="C10656" t="str">
        <f t="shared" si="169"/>
        <v/>
      </c>
    </row>
    <row r="10657" spans="2:3">
      <c r="B10657" t="str">
        <v/>
      </c>
      <c r="C10657" t="str">
        <f t="shared" si="169"/>
        <v/>
      </c>
    </row>
    <row r="10658" spans="2:3">
      <c r="B10658" t="str">
        <v/>
      </c>
      <c r="C10658" t="str">
        <f t="shared" si="169"/>
        <v/>
      </c>
    </row>
    <row r="10659" spans="2:3">
      <c r="B10659" t="str">
        <v/>
      </c>
      <c r="C10659" t="str">
        <f t="shared" si="169"/>
        <v/>
      </c>
    </row>
    <row r="10660" spans="2:3">
      <c r="B10660" t="str">
        <v/>
      </c>
      <c r="C10660" t="str">
        <f t="shared" si="169"/>
        <v/>
      </c>
    </row>
    <row r="10661" spans="2:3">
      <c r="B10661" t="str">
        <v/>
      </c>
      <c r="C10661" t="str">
        <f t="shared" si="169"/>
        <v/>
      </c>
    </row>
    <row r="10662" spans="2:3">
      <c r="B10662" t="str">
        <v/>
      </c>
      <c r="C10662" t="str">
        <f t="shared" si="169"/>
        <v/>
      </c>
    </row>
    <row r="10663" spans="2:3">
      <c r="B10663" t="str">
        <v/>
      </c>
      <c r="C10663" t="str">
        <f t="shared" si="169"/>
        <v/>
      </c>
    </row>
    <row r="10664" spans="2:3">
      <c r="B10664" t="str">
        <v/>
      </c>
      <c r="C10664" t="str">
        <f t="shared" si="169"/>
        <v/>
      </c>
    </row>
    <row r="10665" spans="2:3">
      <c r="B10665" t="str">
        <v/>
      </c>
      <c r="C10665" t="str">
        <f t="shared" si="169"/>
        <v/>
      </c>
    </row>
    <row r="10666" spans="2:3">
      <c r="B10666" t="str">
        <v/>
      </c>
      <c r="C10666" t="str">
        <f t="shared" si="169"/>
        <v/>
      </c>
    </row>
    <row r="10667" spans="2:3">
      <c r="B10667" t="str">
        <v/>
      </c>
      <c r="C10667" t="str">
        <f t="shared" si="169"/>
        <v/>
      </c>
    </row>
    <row r="10668" spans="2:3">
      <c r="B10668" t="str">
        <v/>
      </c>
      <c r="C10668" t="str">
        <f t="shared" si="169"/>
        <v/>
      </c>
    </row>
    <row r="10669" spans="2:3">
      <c r="B10669" t="str">
        <v/>
      </c>
      <c r="C10669" t="str">
        <f t="shared" si="169"/>
        <v/>
      </c>
    </row>
    <row r="10670" spans="2:3">
      <c r="B10670" t="str">
        <v/>
      </c>
      <c r="C10670" t="str">
        <f t="shared" si="169"/>
        <v/>
      </c>
    </row>
    <row r="10671" spans="2:3">
      <c r="B10671" t="str">
        <v/>
      </c>
      <c r="C10671" t="str">
        <f t="shared" si="169"/>
        <v/>
      </c>
    </row>
    <row r="10672" spans="2:3">
      <c r="B10672" t="str">
        <v/>
      </c>
      <c r="C10672" t="str">
        <f t="shared" si="169"/>
        <v/>
      </c>
    </row>
    <row r="10673" spans="2:3">
      <c r="B10673" t="str">
        <v/>
      </c>
      <c r="C10673" t="str">
        <f t="shared" si="169"/>
        <v/>
      </c>
    </row>
    <row r="10674" spans="2:3">
      <c r="B10674" t="str">
        <v/>
      </c>
      <c r="C10674" t="str">
        <f t="shared" si="169"/>
        <v/>
      </c>
    </row>
    <row r="10675" spans="2:3">
      <c r="B10675" t="str">
        <v/>
      </c>
      <c r="C10675" t="str">
        <f t="shared" si="169"/>
        <v/>
      </c>
    </row>
    <row r="10676" spans="2:3">
      <c r="B10676" t="str">
        <v/>
      </c>
      <c r="C10676" t="str">
        <f t="shared" si="169"/>
        <v/>
      </c>
    </row>
    <row r="10677" spans="2:3">
      <c r="B10677" t="str">
        <v/>
      </c>
      <c r="C10677" t="str">
        <f t="shared" si="169"/>
        <v/>
      </c>
    </row>
    <row r="10678" spans="2:3">
      <c r="B10678" t="str">
        <v/>
      </c>
      <c r="C10678" t="str">
        <f t="shared" si="169"/>
        <v/>
      </c>
    </row>
    <row r="10679" spans="2:3">
      <c r="B10679" t="str">
        <v/>
      </c>
      <c r="C10679" t="str">
        <f t="shared" si="169"/>
        <v/>
      </c>
    </row>
    <row r="10680" spans="2:3">
      <c r="B10680" t="str">
        <v/>
      </c>
      <c r="C10680" t="str">
        <f t="shared" si="169"/>
        <v/>
      </c>
    </row>
    <row r="10681" spans="2:3">
      <c r="B10681" t="str">
        <v/>
      </c>
      <c r="C10681" t="str">
        <f t="shared" si="169"/>
        <v/>
      </c>
    </row>
    <row r="10682" spans="2:3">
      <c r="B10682" t="str">
        <v/>
      </c>
      <c r="C10682" t="str">
        <f t="shared" si="169"/>
        <v/>
      </c>
    </row>
    <row r="10683" spans="2:3">
      <c r="B10683" t="str">
        <v/>
      </c>
      <c r="C10683" t="str">
        <f t="shared" si="169"/>
        <v/>
      </c>
    </row>
    <row r="10684" spans="2:3">
      <c r="B10684" t="str">
        <v/>
      </c>
      <c r="C10684" t="str">
        <f t="shared" si="169"/>
        <v/>
      </c>
    </row>
    <row r="10685" spans="2:3">
      <c r="B10685" t="str">
        <v/>
      </c>
      <c r="C10685" t="str">
        <f t="shared" si="169"/>
        <v/>
      </c>
    </row>
    <row r="10686" spans="2:3">
      <c r="B10686" t="str">
        <v/>
      </c>
      <c r="C10686" t="str">
        <f t="shared" si="169"/>
        <v/>
      </c>
    </row>
    <row r="10687" spans="2:3">
      <c r="B10687" t="str">
        <v/>
      </c>
      <c r="C10687" t="str">
        <f t="shared" si="169"/>
        <v/>
      </c>
    </row>
    <row r="10688" spans="2:3">
      <c r="B10688" t="str">
        <v/>
      </c>
      <c r="C10688" t="str">
        <f t="shared" si="169"/>
        <v/>
      </c>
    </row>
    <row r="10689" spans="2:3">
      <c r="B10689" t="str">
        <v/>
      </c>
      <c r="C10689" t="str">
        <f t="shared" si="169"/>
        <v/>
      </c>
    </row>
    <row r="10690" spans="2:3">
      <c r="B10690" t="str">
        <v/>
      </c>
      <c r="C10690" t="str">
        <f t="shared" si="169"/>
        <v/>
      </c>
    </row>
    <row r="10691" spans="2:3">
      <c r="B10691" t="str">
        <v/>
      </c>
      <c r="C10691" t="str">
        <f t="shared" si="169"/>
        <v/>
      </c>
    </row>
    <row r="10692" spans="2:3">
      <c r="B10692" t="str">
        <v/>
      </c>
      <c r="C10692" t="str">
        <f t="shared" si="169"/>
        <v/>
      </c>
    </row>
    <row r="10693" spans="2:3">
      <c r="B10693" t="str">
        <v/>
      </c>
      <c r="C10693" t="str">
        <f t="shared" ref="C10693:C10756" si="170">IFERROR(B10693,"")</f>
        <v/>
      </c>
    </row>
    <row r="10694" spans="2:3">
      <c r="B10694" t="str">
        <v/>
      </c>
      <c r="C10694" t="str">
        <f t="shared" si="170"/>
        <v/>
      </c>
    </row>
    <row r="10695" spans="2:3">
      <c r="B10695" t="str">
        <v/>
      </c>
      <c r="C10695" t="str">
        <f t="shared" si="170"/>
        <v/>
      </c>
    </row>
    <row r="10696" spans="2:3">
      <c r="B10696" t="str">
        <v/>
      </c>
      <c r="C10696" t="str">
        <f t="shared" si="170"/>
        <v/>
      </c>
    </row>
    <row r="10697" spans="2:3">
      <c r="B10697" t="str">
        <v/>
      </c>
      <c r="C10697" t="str">
        <f t="shared" si="170"/>
        <v/>
      </c>
    </row>
    <row r="10698" spans="2:3">
      <c r="B10698" t="str">
        <v/>
      </c>
      <c r="C10698" t="str">
        <f t="shared" si="170"/>
        <v/>
      </c>
    </row>
    <row r="10699" spans="2:3">
      <c r="B10699" t="str">
        <v/>
      </c>
      <c r="C10699" t="str">
        <f t="shared" si="170"/>
        <v/>
      </c>
    </row>
    <row r="10700" spans="2:3">
      <c r="B10700" t="str">
        <v/>
      </c>
      <c r="C10700" t="str">
        <f t="shared" si="170"/>
        <v/>
      </c>
    </row>
    <row r="10701" spans="2:3">
      <c r="B10701" t="str">
        <v/>
      </c>
      <c r="C10701" t="str">
        <f t="shared" si="170"/>
        <v/>
      </c>
    </row>
    <row r="10702" spans="2:3">
      <c r="B10702" t="str">
        <v/>
      </c>
      <c r="C10702" t="str">
        <f t="shared" si="170"/>
        <v/>
      </c>
    </row>
    <row r="10703" spans="2:3">
      <c r="B10703" t="str">
        <v/>
      </c>
      <c r="C10703" t="str">
        <f t="shared" si="170"/>
        <v/>
      </c>
    </row>
    <row r="10704" spans="2:3">
      <c r="B10704" t="str">
        <v/>
      </c>
      <c r="C10704" t="str">
        <f t="shared" si="170"/>
        <v/>
      </c>
    </row>
    <row r="10705" spans="2:3">
      <c r="B10705" t="str">
        <v/>
      </c>
      <c r="C10705" t="str">
        <f t="shared" si="170"/>
        <v/>
      </c>
    </row>
    <row r="10706" spans="2:3">
      <c r="B10706" t="str">
        <v/>
      </c>
      <c r="C10706" t="str">
        <f t="shared" si="170"/>
        <v/>
      </c>
    </row>
    <row r="10707" spans="2:3">
      <c r="B10707" t="str">
        <v/>
      </c>
      <c r="C10707" t="str">
        <f t="shared" si="170"/>
        <v/>
      </c>
    </row>
    <row r="10708" spans="2:3">
      <c r="B10708" t="str">
        <v/>
      </c>
      <c r="C10708" t="str">
        <f t="shared" si="170"/>
        <v/>
      </c>
    </row>
    <row r="10709" spans="2:3">
      <c r="B10709" t="str">
        <v/>
      </c>
      <c r="C10709" t="str">
        <f t="shared" si="170"/>
        <v/>
      </c>
    </row>
    <row r="10710" spans="2:3">
      <c r="B10710" t="str">
        <v/>
      </c>
      <c r="C10710" t="str">
        <f t="shared" si="170"/>
        <v/>
      </c>
    </row>
    <row r="10711" spans="2:3">
      <c r="B10711" t="str">
        <v/>
      </c>
      <c r="C10711" t="str">
        <f t="shared" si="170"/>
        <v/>
      </c>
    </row>
    <row r="10712" spans="2:3">
      <c r="B10712" t="str">
        <v/>
      </c>
      <c r="C10712" t="str">
        <f t="shared" si="170"/>
        <v/>
      </c>
    </row>
    <row r="10713" spans="2:3">
      <c r="B10713" t="str">
        <v/>
      </c>
      <c r="C10713" t="str">
        <f t="shared" si="170"/>
        <v/>
      </c>
    </row>
    <row r="10714" spans="2:3">
      <c r="B10714" t="str">
        <v/>
      </c>
      <c r="C10714" t="str">
        <f t="shared" si="170"/>
        <v/>
      </c>
    </row>
    <row r="10715" spans="2:3">
      <c r="B10715" t="str">
        <v/>
      </c>
      <c r="C10715" t="str">
        <f t="shared" si="170"/>
        <v/>
      </c>
    </row>
    <row r="10716" spans="2:3">
      <c r="B10716" t="str">
        <v/>
      </c>
      <c r="C10716" t="str">
        <f t="shared" si="170"/>
        <v/>
      </c>
    </row>
    <row r="10717" spans="2:3">
      <c r="B10717" t="str">
        <v/>
      </c>
      <c r="C10717" t="str">
        <f t="shared" si="170"/>
        <v/>
      </c>
    </row>
    <row r="10718" spans="2:3">
      <c r="B10718" t="str">
        <v/>
      </c>
      <c r="C10718" t="str">
        <f t="shared" si="170"/>
        <v/>
      </c>
    </row>
    <row r="10719" spans="2:3">
      <c r="B10719" t="str">
        <v/>
      </c>
      <c r="C10719" t="str">
        <f t="shared" si="170"/>
        <v/>
      </c>
    </row>
    <row r="10720" spans="2:3">
      <c r="B10720" t="str">
        <v/>
      </c>
      <c r="C10720" t="str">
        <f t="shared" si="170"/>
        <v/>
      </c>
    </row>
    <row r="10721" spans="2:3">
      <c r="B10721" t="str">
        <v/>
      </c>
      <c r="C10721" t="str">
        <f t="shared" si="170"/>
        <v/>
      </c>
    </row>
    <row r="10722" spans="2:3">
      <c r="B10722" t="str">
        <v/>
      </c>
      <c r="C10722" t="str">
        <f t="shared" si="170"/>
        <v/>
      </c>
    </row>
    <row r="10723" spans="2:3">
      <c r="B10723" t="str">
        <v/>
      </c>
      <c r="C10723" t="str">
        <f t="shared" si="170"/>
        <v/>
      </c>
    </row>
    <row r="10724" spans="2:3">
      <c r="B10724" t="str">
        <v/>
      </c>
      <c r="C10724" t="str">
        <f t="shared" si="170"/>
        <v/>
      </c>
    </row>
    <row r="10725" spans="2:3">
      <c r="B10725" t="str">
        <v/>
      </c>
      <c r="C10725" t="str">
        <f t="shared" si="170"/>
        <v/>
      </c>
    </row>
    <row r="10726" spans="2:3">
      <c r="B10726" t="str">
        <v/>
      </c>
      <c r="C10726" t="str">
        <f t="shared" si="170"/>
        <v/>
      </c>
    </row>
    <row r="10727" spans="2:3">
      <c r="B10727" t="str">
        <v/>
      </c>
      <c r="C10727" t="str">
        <f t="shared" si="170"/>
        <v/>
      </c>
    </row>
    <row r="10728" spans="2:3">
      <c r="B10728" t="str">
        <v/>
      </c>
      <c r="C10728" t="str">
        <f t="shared" si="170"/>
        <v/>
      </c>
    </row>
    <row r="10729" spans="2:3">
      <c r="B10729" t="str">
        <v/>
      </c>
      <c r="C10729" t="str">
        <f t="shared" si="170"/>
        <v/>
      </c>
    </row>
    <row r="10730" spans="2:3">
      <c r="B10730" t="str">
        <v/>
      </c>
      <c r="C10730" t="str">
        <f t="shared" si="170"/>
        <v/>
      </c>
    </row>
    <row r="10731" spans="2:3">
      <c r="B10731" t="str">
        <v/>
      </c>
      <c r="C10731" t="str">
        <f t="shared" si="170"/>
        <v/>
      </c>
    </row>
    <row r="10732" spans="2:3">
      <c r="B10732" t="str">
        <v/>
      </c>
      <c r="C10732" t="str">
        <f t="shared" si="170"/>
        <v/>
      </c>
    </row>
    <row r="10733" spans="2:3">
      <c r="B10733" t="str">
        <v/>
      </c>
      <c r="C10733" t="str">
        <f t="shared" si="170"/>
        <v/>
      </c>
    </row>
    <row r="10734" spans="2:3">
      <c r="B10734" t="str">
        <v/>
      </c>
      <c r="C10734" t="str">
        <f t="shared" si="170"/>
        <v/>
      </c>
    </row>
    <row r="10735" spans="2:3">
      <c r="B10735" t="str">
        <v/>
      </c>
      <c r="C10735" t="str">
        <f t="shared" si="170"/>
        <v/>
      </c>
    </row>
    <row r="10736" spans="2:3">
      <c r="B10736" t="str">
        <v/>
      </c>
      <c r="C10736" t="str">
        <f t="shared" si="170"/>
        <v/>
      </c>
    </row>
    <row r="10737" spans="2:3">
      <c r="B10737" t="str">
        <v/>
      </c>
      <c r="C10737" t="str">
        <f t="shared" si="170"/>
        <v/>
      </c>
    </row>
    <row r="10738" spans="2:3">
      <c r="B10738" t="str">
        <v/>
      </c>
      <c r="C10738" t="str">
        <f t="shared" si="170"/>
        <v/>
      </c>
    </row>
    <row r="10739" spans="2:3">
      <c r="B10739" t="str">
        <v/>
      </c>
      <c r="C10739" t="str">
        <f t="shared" si="170"/>
        <v/>
      </c>
    </row>
    <row r="10740" spans="2:3">
      <c r="B10740" t="str">
        <v/>
      </c>
      <c r="C10740" t="str">
        <f t="shared" si="170"/>
        <v/>
      </c>
    </row>
    <row r="10741" spans="2:3">
      <c r="B10741" t="str">
        <v/>
      </c>
      <c r="C10741" t="str">
        <f t="shared" si="170"/>
        <v/>
      </c>
    </row>
    <row r="10742" spans="2:3">
      <c r="B10742" t="str">
        <v/>
      </c>
      <c r="C10742" t="str">
        <f t="shared" si="170"/>
        <v/>
      </c>
    </row>
    <row r="10743" spans="2:3">
      <c r="B10743" t="str">
        <v/>
      </c>
      <c r="C10743" t="str">
        <f t="shared" si="170"/>
        <v/>
      </c>
    </row>
    <row r="10744" spans="2:3">
      <c r="B10744" t="str">
        <v/>
      </c>
      <c r="C10744" t="str">
        <f t="shared" si="170"/>
        <v/>
      </c>
    </row>
    <row r="10745" spans="2:3">
      <c r="B10745" t="str">
        <v/>
      </c>
      <c r="C10745" t="str">
        <f t="shared" si="170"/>
        <v/>
      </c>
    </row>
    <row r="10746" spans="2:3">
      <c r="B10746" t="str">
        <v/>
      </c>
      <c r="C10746" t="str">
        <f t="shared" si="170"/>
        <v/>
      </c>
    </row>
    <row r="10747" spans="2:3">
      <c r="B10747" t="str">
        <v/>
      </c>
      <c r="C10747" t="str">
        <f t="shared" si="170"/>
        <v/>
      </c>
    </row>
    <row r="10748" spans="2:3">
      <c r="B10748" t="str">
        <v/>
      </c>
      <c r="C10748" t="str">
        <f t="shared" si="170"/>
        <v/>
      </c>
    </row>
    <row r="10749" spans="2:3">
      <c r="B10749" t="str">
        <v/>
      </c>
      <c r="C10749" t="str">
        <f t="shared" si="170"/>
        <v/>
      </c>
    </row>
    <row r="10750" spans="2:3">
      <c r="B10750" t="str">
        <v/>
      </c>
      <c r="C10750" t="str">
        <f t="shared" si="170"/>
        <v/>
      </c>
    </row>
    <row r="10751" spans="2:3">
      <c r="B10751" t="str">
        <v/>
      </c>
      <c r="C10751" t="str">
        <f t="shared" si="170"/>
        <v/>
      </c>
    </row>
    <row r="10752" spans="2:3">
      <c r="B10752" t="str">
        <v/>
      </c>
      <c r="C10752" t="str">
        <f t="shared" si="170"/>
        <v/>
      </c>
    </row>
    <row r="10753" spans="2:3">
      <c r="B10753" t="str">
        <v/>
      </c>
      <c r="C10753" t="str">
        <f t="shared" si="170"/>
        <v/>
      </c>
    </row>
    <row r="10754" spans="2:3">
      <c r="B10754" t="str">
        <v/>
      </c>
      <c r="C10754" t="str">
        <f t="shared" si="170"/>
        <v/>
      </c>
    </row>
    <row r="10755" spans="2:3">
      <c r="B10755" t="str">
        <v/>
      </c>
      <c r="C10755" t="str">
        <f t="shared" si="170"/>
        <v/>
      </c>
    </row>
    <row r="10756" spans="2:3">
      <c r="B10756" t="str">
        <v/>
      </c>
      <c r="C10756" t="str">
        <f t="shared" si="170"/>
        <v/>
      </c>
    </row>
    <row r="10757" spans="2:3">
      <c r="B10757" t="str">
        <v/>
      </c>
      <c r="C10757" t="str">
        <f t="shared" ref="C10757:C10820" si="171">IFERROR(B10757,"")</f>
        <v/>
      </c>
    </row>
    <row r="10758" spans="2:3">
      <c r="B10758" t="str">
        <v/>
      </c>
      <c r="C10758" t="str">
        <f t="shared" si="171"/>
        <v/>
      </c>
    </row>
    <row r="10759" spans="2:3">
      <c r="B10759" t="str">
        <v/>
      </c>
      <c r="C10759" t="str">
        <f t="shared" si="171"/>
        <v/>
      </c>
    </row>
    <row r="10760" spans="2:3">
      <c r="B10760" t="str">
        <v/>
      </c>
      <c r="C10760" t="str">
        <f t="shared" si="171"/>
        <v/>
      </c>
    </row>
    <row r="10761" spans="2:3">
      <c r="B10761" t="str">
        <v/>
      </c>
      <c r="C10761" t="str">
        <f t="shared" si="171"/>
        <v/>
      </c>
    </row>
    <row r="10762" spans="2:3">
      <c r="B10762" t="str">
        <v/>
      </c>
      <c r="C10762" t="str">
        <f t="shared" si="171"/>
        <v/>
      </c>
    </row>
    <row r="10763" spans="2:3">
      <c r="B10763" t="str">
        <v/>
      </c>
      <c r="C10763" t="str">
        <f t="shared" si="171"/>
        <v/>
      </c>
    </row>
    <row r="10764" spans="2:3">
      <c r="B10764" t="str">
        <v/>
      </c>
      <c r="C10764" t="str">
        <f t="shared" si="171"/>
        <v/>
      </c>
    </row>
    <row r="10765" spans="2:3">
      <c r="B10765" t="str">
        <v/>
      </c>
      <c r="C10765" t="str">
        <f t="shared" si="171"/>
        <v/>
      </c>
    </row>
    <row r="10766" spans="2:3">
      <c r="B10766" t="str">
        <v/>
      </c>
      <c r="C10766" t="str">
        <f t="shared" si="171"/>
        <v/>
      </c>
    </row>
    <row r="10767" spans="2:3">
      <c r="B10767" t="str">
        <v/>
      </c>
      <c r="C10767" t="str">
        <f t="shared" si="171"/>
        <v/>
      </c>
    </row>
    <row r="10768" spans="2:3">
      <c r="B10768" t="str">
        <v/>
      </c>
      <c r="C10768" t="str">
        <f t="shared" si="171"/>
        <v/>
      </c>
    </row>
    <row r="10769" spans="2:3">
      <c r="B10769" t="str">
        <v/>
      </c>
      <c r="C10769" t="str">
        <f t="shared" si="171"/>
        <v/>
      </c>
    </row>
    <row r="10770" spans="2:3">
      <c r="B10770" t="str">
        <v/>
      </c>
      <c r="C10770" t="str">
        <f t="shared" si="171"/>
        <v/>
      </c>
    </row>
    <row r="10771" spans="2:3">
      <c r="B10771" t="str">
        <v/>
      </c>
      <c r="C10771" t="str">
        <f t="shared" si="171"/>
        <v/>
      </c>
    </row>
    <row r="10772" spans="2:3">
      <c r="B10772" t="str">
        <v/>
      </c>
      <c r="C10772" t="str">
        <f t="shared" si="171"/>
        <v/>
      </c>
    </row>
    <row r="10773" spans="2:3">
      <c r="B10773" t="str">
        <v/>
      </c>
      <c r="C10773" t="str">
        <f t="shared" si="171"/>
        <v/>
      </c>
    </row>
    <row r="10774" spans="2:3">
      <c r="B10774" t="str">
        <v/>
      </c>
      <c r="C10774" t="str">
        <f t="shared" si="171"/>
        <v/>
      </c>
    </row>
    <row r="10775" spans="2:3">
      <c r="B10775" t="str">
        <v/>
      </c>
      <c r="C10775" t="str">
        <f t="shared" si="171"/>
        <v/>
      </c>
    </row>
    <row r="10776" spans="2:3">
      <c r="B10776" t="str">
        <v/>
      </c>
      <c r="C10776" t="str">
        <f t="shared" si="171"/>
        <v/>
      </c>
    </row>
    <row r="10777" spans="2:3">
      <c r="B10777" t="str">
        <v/>
      </c>
      <c r="C10777" t="str">
        <f t="shared" si="171"/>
        <v/>
      </c>
    </row>
    <row r="10778" spans="2:3">
      <c r="B10778" t="str">
        <v/>
      </c>
      <c r="C10778" t="str">
        <f t="shared" si="171"/>
        <v/>
      </c>
    </row>
    <row r="10779" spans="2:3">
      <c r="B10779" t="str">
        <v/>
      </c>
      <c r="C10779" t="str">
        <f t="shared" si="171"/>
        <v/>
      </c>
    </row>
    <row r="10780" spans="2:3">
      <c r="B10780" t="str">
        <v/>
      </c>
      <c r="C10780" t="str">
        <f t="shared" si="171"/>
        <v/>
      </c>
    </row>
    <row r="10781" spans="2:3">
      <c r="B10781" t="str">
        <v/>
      </c>
      <c r="C10781" t="str">
        <f t="shared" si="171"/>
        <v/>
      </c>
    </row>
    <row r="10782" spans="2:3">
      <c r="B10782" t="str">
        <v/>
      </c>
      <c r="C10782" t="str">
        <f t="shared" si="171"/>
        <v/>
      </c>
    </row>
    <row r="10783" spans="2:3">
      <c r="B10783" t="str">
        <v/>
      </c>
      <c r="C10783" t="str">
        <f t="shared" si="171"/>
        <v/>
      </c>
    </row>
    <row r="10784" spans="2:3">
      <c r="B10784" t="str">
        <v/>
      </c>
      <c r="C10784" t="str">
        <f t="shared" si="171"/>
        <v/>
      </c>
    </row>
    <row r="10785" spans="2:3">
      <c r="B10785" t="str">
        <v/>
      </c>
      <c r="C10785" t="str">
        <f t="shared" si="171"/>
        <v/>
      </c>
    </row>
    <row r="10786" spans="2:3">
      <c r="B10786" t="str">
        <v/>
      </c>
      <c r="C10786" t="str">
        <f t="shared" si="171"/>
        <v/>
      </c>
    </row>
    <row r="10787" spans="2:3">
      <c r="B10787" t="str">
        <v/>
      </c>
      <c r="C10787" t="str">
        <f t="shared" si="171"/>
        <v/>
      </c>
    </row>
    <row r="10788" spans="2:3">
      <c r="B10788" t="str">
        <v/>
      </c>
      <c r="C10788" t="str">
        <f t="shared" si="171"/>
        <v/>
      </c>
    </row>
    <row r="10789" spans="2:3">
      <c r="B10789" t="str">
        <v/>
      </c>
      <c r="C10789" t="str">
        <f t="shared" si="171"/>
        <v/>
      </c>
    </row>
    <row r="10790" spans="2:3">
      <c r="B10790" t="str">
        <v/>
      </c>
      <c r="C10790" t="str">
        <f t="shared" si="171"/>
        <v/>
      </c>
    </row>
    <row r="10791" spans="2:3">
      <c r="B10791" t="str">
        <v/>
      </c>
      <c r="C10791" t="str">
        <f t="shared" si="171"/>
        <v/>
      </c>
    </row>
    <row r="10792" spans="2:3">
      <c r="B10792" t="str">
        <v/>
      </c>
      <c r="C10792" t="str">
        <f t="shared" si="171"/>
        <v/>
      </c>
    </row>
    <row r="10793" spans="2:3">
      <c r="B10793" t="str">
        <v/>
      </c>
      <c r="C10793" t="str">
        <f t="shared" si="171"/>
        <v/>
      </c>
    </row>
    <row r="10794" spans="2:3">
      <c r="B10794" t="str">
        <v/>
      </c>
      <c r="C10794" t="str">
        <f t="shared" si="171"/>
        <v/>
      </c>
    </row>
    <row r="10795" spans="2:3">
      <c r="B10795" t="str">
        <v/>
      </c>
      <c r="C10795" t="str">
        <f t="shared" si="171"/>
        <v/>
      </c>
    </row>
    <row r="10796" spans="2:3">
      <c r="B10796" t="str">
        <v/>
      </c>
      <c r="C10796" t="str">
        <f t="shared" si="171"/>
        <v/>
      </c>
    </row>
    <row r="10797" spans="2:3">
      <c r="B10797" t="str">
        <v/>
      </c>
      <c r="C10797" t="str">
        <f t="shared" si="171"/>
        <v/>
      </c>
    </row>
    <row r="10798" spans="2:3">
      <c r="B10798" t="str">
        <v/>
      </c>
      <c r="C10798" t="str">
        <f t="shared" si="171"/>
        <v/>
      </c>
    </row>
    <row r="10799" spans="2:3">
      <c r="B10799" t="str">
        <v/>
      </c>
      <c r="C10799" t="str">
        <f t="shared" si="171"/>
        <v/>
      </c>
    </row>
    <row r="10800" spans="2:3">
      <c r="B10800" t="str">
        <v/>
      </c>
      <c r="C10800" t="str">
        <f t="shared" si="171"/>
        <v/>
      </c>
    </row>
    <row r="10801" spans="2:3">
      <c r="B10801" t="str">
        <v/>
      </c>
      <c r="C10801" t="str">
        <f t="shared" si="171"/>
        <v/>
      </c>
    </row>
    <row r="10802" spans="2:3">
      <c r="B10802" t="str">
        <v/>
      </c>
      <c r="C10802" t="str">
        <f t="shared" si="171"/>
        <v/>
      </c>
    </row>
    <row r="10803" spans="2:3">
      <c r="B10803" t="str">
        <v/>
      </c>
      <c r="C10803" t="str">
        <f t="shared" si="171"/>
        <v/>
      </c>
    </row>
    <row r="10804" spans="2:3">
      <c r="B10804" t="str">
        <v/>
      </c>
      <c r="C10804" t="str">
        <f t="shared" si="171"/>
        <v/>
      </c>
    </row>
    <row r="10805" spans="2:3">
      <c r="B10805" t="str">
        <v/>
      </c>
      <c r="C10805" t="str">
        <f t="shared" si="171"/>
        <v/>
      </c>
    </row>
    <row r="10806" spans="2:3">
      <c r="B10806" t="str">
        <v/>
      </c>
      <c r="C10806" t="str">
        <f t="shared" si="171"/>
        <v/>
      </c>
    </row>
    <row r="10807" spans="2:3">
      <c r="B10807" t="str">
        <v/>
      </c>
      <c r="C10807" t="str">
        <f t="shared" si="171"/>
        <v/>
      </c>
    </row>
    <row r="10808" spans="2:3">
      <c r="B10808" t="str">
        <v/>
      </c>
      <c r="C10808" t="str">
        <f t="shared" si="171"/>
        <v/>
      </c>
    </row>
    <row r="10809" spans="2:3">
      <c r="B10809" t="str">
        <v/>
      </c>
      <c r="C10809" t="str">
        <f t="shared" si="171"/>
        <v/>
      </c>
    </row>
    <row r="10810" spans="2:3">
      <c r="B10810" t="str">
        <v/>
      </c>
      <c r="C10810" t="str">
        <f t="shared" si="171"/>
        <v/>
      </c>
    </row>
    <row r="10811" spans="2:3">
      <c r="B10811" t="str">
        <v/>
      </c>
      <c r="C10811" t="str">
        <f t="shared" si="171"/>
        <v/>
      </c>
    </row>
    <row r="10812" spans="2:3">
      <c r="B10812" t="str">
        <v/>
      </c>
      <c r="C10812" t="str">
        <f t="shared" si="171"/>
        <v/>
      </c>
    </row>
    <row r="10813" spans="2:3">
      <c r="B10813" t="str">
        <v/>
      </c>
      <c r="C10813" t="str">
        <f t="shared" si="171"/>
        <v/>
      </c>
    </row>
    <row r="10814" spans="2:3">
      <c r="B10814" t="str">
        <v/>
      </c>
      <c r="C10814" t="str">
        <f t="shared" si="171"/>
        <v/>
      </c>
    </row>
    <row r="10815" spans="2:3">
      <c r="B10815" t="str">
        <v/>
      </c>
      <c r="C10815" t="str">
        <f t="shared" si="171"/>
        <v/>
      </c>
    </row>
    <row r="10816" spans="2:3">
      <c r="B10816" t="str">
        <v/>
      </c>
      <c r="C10816" t="str">
        <f t="shared" si="171"/>
        <v/>
      </c>
    </row>
    <row r="10817" spans="2:3">
      <c r="B10817" t="str">
        <v/>
      </c>
      <c r="C10817" t="str">
        <f t="shared" si="171"/>
        <v/>
      </c>
    </row>
    <row r="10818" spans="2:3">
      <c r="B10818" t="str">
        <v/>
      </c>
      <c r="C10818" t="str">
        <f t="shared" si="171"/>
        <v/>
      </c>
    </row>
    <row r="10819" spans="2:3">
      <c r="B10819" t="str">
        <v/>
      </c>
      <c r="C10819" t="str">
        <f t="shared" si="171"/>
        <v/>
      </c>
    </row>
    <row r="10820" spans="2:3">
      <c r="B10820" t="str">
        <v/>
      </c>
      <c r="C10820" t="str">
        <f t="shared" si="171"/>
        <v/>
      </c>
    </row>
    <row r="10821" spans="2:3">
      <c r="B10821" t="str">
        <v/>
      </c>
      <c r="C10821" t="str">
        <f t="shared" ref="C10821:C10884" si="172">IFERROR(B10821,"")</f>
        <v/>
      </c>
    </row>
    <row r="10822" spans="2:3">
      <c r="B10822" t="str">
        <v/>
      </c>
      <c r="C10822" t="str">
        <f t="shared" si="172"/>
        <v/>
      </c>
    </row>
    <row r="10823" spans="2:3">
      <c r="B10823" t="str">
        <v/>
      </c>
      <c r="C10823" t="str">
        <f t="shared" si="172"/>
        <v/>
      </c>
    </row>
    <row r="10824" spans="2:3">
      <c r="B10824" t="str">
        <v/>
      </c>
      <c r="C10824" t="str">
        <f t="shared" si="172"/>
        <v/>
      </c>
    </row>
    <row r="10825" spans="2:3">
      <c r="B10825" t="str">
        <v/>
      </c>
      <c r="C10825" t="str">
        <f t="shared" si="172"/>
        <v/>
      </c>
    </row>
    <row r="10826" spans="2:3">
      <c r="B10826" t="str">
        <v/>
      </c>
      <c r="C10826" t="str">
        <f t="shared" si="172"/>
        <v/>
      </c>
    </row>
    <row r="10827" spans="2:3">
      <c r="B10827" t="str">
        <v/>
      </c>
      <c r="C10827" t="str">
        <f t="shared" si="172"/>
        <v/>
      </c>
    </row>
    <row r="10828" spans="2:3">
      <c r="B10828" t="str">
        <v/>
      </c>
      <c r="C10828" t="str">
        <f t="shared" si="172"/>
        <v/>
      </c>
    </row>
    <row r="10829" spans="2:3">
      <c r="B10829" t="str">
        <v/>
      </c>
      <c r="C10829" t="str">
        <f t="shared" si="172"/>
        <v/>
      </c>
    </row>
    <row r="10830" spans="2:3">
      <c r="B10830" t="str">
        <v/>
      </c>
      <c r="C10830" t="str">
        <f t="shared" si="172"/>
        <v/>
      </c>
    </row>
    <row r="10831" spans="2:3">
      <c r="B10831" t="str">
        <v/>
      </c>
      <c r="C10831" t="str">
        <f t="shared" si="172"/>
        <v/>
      </c>
    </row>
    <row r="10832" spans="2:3">
      <c r="B10832" t="str">
        <v/>
      </c>
      <c r="C10832" t="str">
        <f t="shared" si="172"/>
        <v/>
      </c>
    </row>
    <row r="10833" spans="2:3">
      <c r="B10833" t="str">
        <v/>
      </c>
      <c r="C10833" t="str">
        <f t="shared" si="172"/>
        <v/>
      </c>
    </row>
    <row r="10834" spans="2:3">
      <c r="B10834" t="str">
        <v/>
      </c>
      <c r="C10834" t="str">
        <f t="shared" si="172"/>
        <v/>
      </c>
    </row>
    <row r="10835" spans="2:3">
      <c r="B10835" t="str">
        <v/>
      </c>
      <c r="C10835" t="str">
        <f t="shared" si="172"/>
        <v/>
      </c>
    </row>
    <row r="10836" spans="2:3">
      <c r="B10836" t="str">
        <v/>
      </c>
      <c r="C10836" t="str">
        <f t="shared" si="172"/>
        <v/>
      </c>
    </row>
    <row r="10837" spans="2:3">
      <c r="B10837" t="str">
        <v/>
      </c>
      <c r="C10837" t="str">
        <f t="shared" si="172"/>
        <v/>
      </c>
    </row>
    <row r="10838" spans="2:3">
      <c r="B10838" t="str">
        <v/>
      </c>
      <c r="C10838" t="str">
        <f t="shared" si="172"/>
        <v/>
      </c>
    </row>
    <row r="10839" spans="2:3">
      <c r="B10839" t="str">
        <v/>
      </c>
      <c r="C10839" t="str">
        <f t="shared" si="172"/>
        <v/>
      </c>
    </row>
    <row r="10840" spans="2:3">
      <c r="B10840" t="str">
        <v/>
      </c>
      <c r="C10840" t="str">
        <f t="shared" si="172"/>
        <v/>
      </c>
    </row>
    <row r="10841" spans="2:3">
      <c r="B10841" t="str">
        <v/>
      </c>
      <c r="C10841" t="str">
        <f t="shared" si="172"/>
        <v/>
      </c>
    </row>
    <row r="10842" spans="2:3">
      <c r="B10842" t="str">
        <v/>
      </c>
      <c r="C10842" t="str">
        <f t="shared" si="172"/>
        <v/>
      </c>
    </row>
    <row r="10843" spans="2:3">
      <c r="B10843" t="str">
        <v/>
      </c>
      <c r="C10843" t="str">
        <f t="shared" si="172"/>
        <v/>
      </c>
    </row>
    <row r="10844" spans="2:3">
      <c r="B10844" t="str">
        <v/>
      </c>
      <c r="C10844" t="str">
        <f t="shared" si="172"/>
        <v/>
      </c>
    </row>
    <row r="10845" spans="2:3">
      <c r="B10845" t="str">
        <v/>
      </c>
      <c r="C10845" t="str">
        <f t="shared" si="172"/>
        <v/>
      </c>
    </row>
    <row r="10846" spans="2:3">
      <c r="B10846" t="str">
        <v/>
      </c>
      <c r="C10846" t="str">
        <f t="shared" si="172"/>
        <v/>
      </c>
    </row>
    <row r="10847" spans="2:3">
      <c r="B10847" t="str">
        <v/>
      </c>
      <c r="C10847" t="str">
        <f t="shared" si="172"/>
        <v/>
      </c>
    </row>
    <row r="10848" spans="2:3">
      <c r="B10848" t="str">
        <v/>
      </c>
      <c r="C10848" t="str">
        <f t="shared" si="172"/>
        <v/>
      </c>
    </row>
    <row r="10849" spans="2:3">
      <c r="B10849" t="str">
        <v/>
      </c>
      <c r="C10849" t="str">
        <f t="shared" si="172"/>
        <v/>
      </c>
    </row>
    <row r="10850" spans="2:3">
      <c r="B10850" t="str">
        <v/>
      </c>
      <c r="C10850" t="str">
        <f t="shared" si="172"/>
        <v/>
      </c>
    </row>
    <row r="10851" spans="2:3">
      <c r="B10851" t="str">
        <v/>
      </c>
      <c r="C10851" t="str">
        <f t="shared" si="172"/>
        <v/>
      </c>
    </row>
    <row r="10852" spans="2:3">
      <c r="B10852" t="str">
        <v/>
      </c>
      <c r="C10852" t="str">
        <f t="shared" si="172"/>
        <v/>
      </c>
    </row>
    <row r="10853" spans="2:3">
      <c r="B10853" t="str">
        <v/>
      </c>
      <c r="C10853" t="str">
        <f t="shared" si="172"/>
        <v/>
      </c>
    </row>
    <row r="10854" spans="2:3">
      <c r="B10854" t="str">
        <v/>
      </c>
      <c r="C10854" t="str">
        <f t="shared" si="172"/>
        <v/>
      </c>
    </row>
    <row r="10855" spans="2:3">
      <c r="B10855" t="str">
        <v/>
      </c>
      <c r="C10855" t="str">
        <f t="shared" si="172"/>
        <v/>
      </c>
    </row>
    <row r="10856" spans="2:3">
      <c r="B10856" t="str">
        <v/>
      </c>
      <c r="C10856" t="str">
        <f t="shared" si="172"/>
        <v/>
      </c>
    </row>
    <row r="10857" spans="2:3">
      <c r="B10857" t="str">
        <v/>
      </c>
      <c r="C10857" t="str">
        <f t="shared" si="172"/>
        <v/>
      </c>
    </row>
    <row r="10858" spans="2:3">
      <c r="B10858" t="str">
        <v/>
      </c>
      <c r="C10858" t="str">
        <f t="shared" si="172"/>
        <v/>
      </c>
    </row>
    <row r="10859" spans="2:3">
      <c r="B10859" t="str">
        <v/>
      </c>
      <c r="C10859" t="str">
        <f t="shared" si="172"/>
        <v/>
      </c>
    </row>
    <row r="10860" spans="2:3">
      <c r="B10860" t="str">
        <v/>
      </c>
      <c r="C10860" t="str">
        <f t="shared" si="172"/>
        <v/>
      </c>
    </row>
    <row r="10861" spans="2:3">
      <c r="B10861" t="str">
        <v/>
      </c>
      <c r="C10861" t="str">
        <f t="shared" si="172"/>
        <v/>
      </c>
    </row>
    <row r="10862" spans="2:3">
      <c r="B10862" t="str">
        <v/>
      </c>
      <c r="C10862" t="str">
        <f t="shared" si="172"/>
        <v/>
      </c>
    </row>
    <row r="10863" spans="2:3">
      <c r="B10863" t="str">
        <v/>
      </c>
      <c r="C10863" t="str">
        <f t="shared" si="172"/>
        <v/>
      </c>
    </row>
    <row r="10864" spans="2:3">
      <c r="B10864" t="str">
        <v/>
      </c>
      <c r="C10864" t="str">
        <f t="shared" si="172"/>
        <v/>
      </c>
    </row>
    <row r="10865" spans="2:3">
      <c r="B10865" t="str">
        <v/>
      </c>
      <c r="C10865" t="str">
        <f t="shared" si="172"/>
        <v/>
      </c>
    </row>
    <row r="10866" spans="2:3">
      <c r="B10866" t="str">
        <v/>
      </c>
      <c r="C10866" t="str">
        <f t="shared" si="172"/>
        <v/>
      </c>
    </row>
    <row r="10867" spans="2:3">
      <c r="B10867" t="str">
        <v/>
      </c>
      <c r="C10867" t="str">
        <f t="shared" si="172"/>
        <v/>
      </c>
    </row>
    <row r="10868" spans="2:3">
      <c r="B10868" t="str">
        <v/>
      </c>
      <c r="C10868" t="str">
        <f t="shared" si="172"/>
        <v/>
      </c>
    </row>
    <row r="10869" spans="2:3">
      <c r="B10869" t="str">
        <v/>
      </c>
      <c r="C10869" t="str">
        <f t="shared" si="172"/>
        <v/>
      </c>
    </row>
    <row r="10870" spans="2:3">
      <c r="B10870" t="str">
        <v/>
      </c>
      <c r="C10870" t="str">
        <f t="shared" si="172"/>
        <v/>
      </c>
    </row>
    <row r="10871" spans="2:3">
      <c r="B10871" t="str">
        <v/>
      </c>
      <c r="C10871" t="str">
        <f t="shared" si="172"/>
        <v/>
      </c>
    </row>
    <row r="10872" spans="2:3">
      <c r="B10872" t="str">
        <v/>
      </c>
      <c r="C10872" t="str">
        <f t="shared" si="172"/>
        <v/>
      </c>
    </row>
    <row r="10873" spans="2:3">
      <c r="B10873" t="str">
        <v/>
      </c>
      <c r="C10873" t="str">
        <f t="shared" si="172"/>
        <v/>
      </c>
    </row>
    <row r="10874" spans="2:3">
      <c r="B10874" t="str">
        <v/>
      </c>
      <c r="C10874" t="str">
        <f t="shared" si="172"/>
        <v/>
      </c>
    </row>
    <row r="10875" spans="2:3">
      <c r="B10875" t="str">
        <v/>
      </c>
      <c r="C10875" t="str">
        <f t="shared" si="172"/>
        <v/>
      </c>
    </row>
    <row r="10876" spans="2:3">
      <c r="B10876" t="str">
        <v/>
      </c>
      <c r="C10876" t="str">
        <f t="shared" si="172"/>
        <v/>
      </c>
    </row>
    <row r="10877" spans="2:3">
      <c r="B10877" t="str">
        <v/>
      </c>
      <c r="C10877" t="str">
        <f t="shared" si="172"/>
        <v/>
      </c>
    </row>
    <row r="10878" spans="2:3">
      <c r="B10878" t="str">
        <v/>
      </c>
      <c r="C10878" t="str">
        <f t="shared" si="172"/>
        <v/>
      </c>
    </row>
    <row r="10879" spans="2:3">
      <c r="B10879" t="str">
        <v/>
      </c>
      <c r="C10879" t="str">
        <f t="shared" si="172"/>
        <v/>
      </c>
    </row>
    <row r="10880" spans="2:3">
      <c r="B10880" t="str">
        <v/>
      </c>
      <c r="C10880" t="str">
        <f t="shared" si="172"/>
        <v/>
      </c>
    </row>
    <row r="10881" spans="2:3">
      <c r="B10881" t="str">
        <v/>
      </c>
      <c r="C10881" t="str">
        <f t="shared" si="172"/>
        <v/>
      </c>
    </row>
    <row r="10882" spans="2:3">
      <c r="B10882" t="str">
        <v/>
      </c>
      <c r="C10882" t="str">
        <f t="shared" si="172"/>
        <v/>
      </c>
    </row>
    <row r="10883" spans="2:3">
      <c r="B10883" t="str">
        <v/>
      </c>
      <c r="C10883" t="str">
        <f t="shared" si="172"/>
        <v/>
      </c>
    </row>
    <row r="10884" spans="2:3">
      <c r="B10884" t="str">
        <v/>
      </c>
      <c r="C10884" t="str">
        <f t="shared" si="172"/>
        <v/>
      </c>
    </row>
    <row r="10885" spans="2:3">
      <c r="B10885" t="str">
        <v/>
      </c>
      <c r="C10885" t="str">
        <f t="shared" ref="C10885:C10948" si="173">IFERROR(B10885,"")</f>
        <v/>
      </c>
    </row>
    <row r="10886" spans="2:3">
      <c r="B10886" t="str">
        <v/>
      </c>
      <c r="C10886" t="str">
        <f t="shared" si="173"/>
        <v/>
      </c>
    </row>
    <row r="10887" spans="2:3">
      <c r="B10887" t="str">
        <v/>
      </c>
      <c r="C10887" t="str">
        <f t="shared" si="173"/>
        <v/>
      </c>
    </row>
    <row r="10888" spans="2:3">
      <c r="B10888" t="str">
        <v/>
      </c>
      <c r="C10888" t="str">
        <f t="shared" si="173"/>
        <v/>
      </c>
    </row>
    <row r="10889" spans="2:3">
      <c r="B10889" t="str">
        <v/>
      </c>
      <c r="C10889" t="str">
        <f t="shared" si="173"/>
        <v/>
      </c>
    </row>
    <row r="10890" spans="2:3">
      <c r="B10890" t="str">
        <v/>
      </c>
      <c r="C10890" t="str">
        <f t="shared" si="173"/>
        <v/>
      </c>
    </row>
    <row r="10891" spans="2:3">
      <c r="B10891" t="str">
        <v/>
      </c>
      <c r="C10891" t="str">
        <f t="shared" si="173"/>
        <v/>
      </c>
    </row>
    <row r="10892" spans="2:3">
      <c r="B10892" t="str">
        <v/>
      </c>
      <c r="C10892" t="str">
        <f t="shared" si="173"/>
        <v/>
      </c>
    </row>
    <row r="10893" spans="2:3">
      <c r="B10893" t="str">
        <v/>
      </c>
      <c r="C10893" t="str">
        <f t="shared" si="173"/>
        <v/>
      </c>
    </row>
    <row r="10894" spans="2:3">
      <c r="B10894" t="str">
        <v/>
      </c>
      <c r="C10894" t="str">
        <f t="shared" si="173"/>
        <v/>
      </c>
    </row>
    <row r="10895" spans="2:3">
      <c r="B10895" t="str">
        <v/>
      </c>
      <c r="C10895" t="str">
        <f t="shared" si="173"/>
        <v/>
      </c>
    </row>
    <row r="10896" spans="2:3">
      <c r="B10896" t="str">
        <v/>
      </c>
      <c r="C10896" t="str">
        <f t="shared" si="173"/>
        <v/>
      </c>
    </row>
    <row r="10897" spans="2:3">
      <c r="B10897" t="str">
        <v/>
      </c>
      <c r="C10897" t="str">
        <f t="shared" si="173"/>
        <v/>
      </c>
    </row>
    <row r="10898" spans="2:3">
      <c r="B10898" t="str">
        <v/>
      </c>
      <c r="C10898" t="str">
        <f t="shared" si="173"/>
        <v/>
      </c>
    </row>
    <row r="10899" spans="2:3">
      <c r="B10899" t="str">
        <v/>
      </c>
      <c r="C10899" t="str">
        <f t="shared" si="173"/>
        <v/>
      </c>
    </row>
    <row r="10900" spans="2:3">
      <c r="B10900" t="str">
        <v/>
      </c>
      <c r="C10900" t="str">
        <f t="shared" si="173"/>
        <v/>
      </c>
    </row>
    <row r="10901" spans="2:3">
      <c r="B10901" t="str">
        <v/>
      </c>
      <c r="C10901" t="str">
        <f t="shared" si="173"/>
        <v/>
      </c>
    </row>
    <row r="10902" spans="2:3">
      <c r="B10902" t="str">
        <v/>
      </c>
      <c r="C10902" t="str">
        <f t="shared" si="173"/>
        <v/>
      </c>
    </row>
    <row r="10903" spans="2:3">
      <c r="B10903" t="str">
        <v/>
      </c>
      <c r="C10903" t="str">
        <f t="shared" si="173"/>
        <v/>
      </c>
    </row>
    <row r="10904" spans="2:3">
      <c r="B10904" t="str">
        <v/>
      </c>
      <c r="C10904" t="str">
        <f t="shared" si="173"/>
        <v/>
      </c>
    </row>
    <row r="10905" spans="2:3">
      <c r="B10905" t="str">
        <v/>
      </c>
      <c r="C10905" t="str">
        <f t="shared" si="173"/>
        <v/>
      </c>
    </row>
    <row r="10906" spans="2:3">
      <c r="B10906" t="str">
        <v/>
      </c>
      <c r="C10906" t="str">
        <f t="shared" si="173"/>
        <v/>
      </c>
    </row>
    <row r="10907" spans="2:3">
      <c r="B10907" t="str">
        <v/>
      </c>
      <c r="C10907" t="str">
        <f t="shared" si="173"/>
        <v/>
      </c>
    </row>
    <row r="10908" spans="2:3">
      <c r="B10908" t="str">
        <v/>
      </c>
      <c r="C10908" t="str">
        <f t="shared" si="173"/>
        <v/>
      </c>
    </row>
    <row r="10909" spans="2:3">
      <c r="B10909" t="str">
        <v/>
      </c>
      <c r="C10909" t="str">
        <f t="shared" si="173"/>
        <v/>
      </c>
    </row>
    <row r="10910" spans="2:3">
      <c r="B10910" t="str">
        <v/>
      </c>
      <c r="C10910" t="str">
        <f t="shared" si="173"/>
        <v/>
      </c>
    </row>
    <row r="10911" spans="2:3">
      <c r="B10911" t="str">
        <v/>
      </c>
      <c r="C10911" t="str">
        <f t="shared" si="173"/>
        <v/>
      </c>
    </row>
    <row r="10912" spans="2:3">
      <c r="B10912" t="str">
        <v/>
      </c>
      <c r="C10912" t="str">
        <f t="shared" si="173"/>
        <v/>
      </c>
    </row>
    <row r="10913" spans="2:3">
      <c r="B10913" t="str">
        <v/>
      </c>
      <c r="C10913" t="str">
        <f t="shared" si="173"/>
        <v/>
      </c>
    </row>
    <row r="10914" spans="2:3">
      <c r="B10914" t="str">
        <v/>
      </c>
      <c r="C10914" t="str">
        <f t="shared" si="173"/>
        <v/>
      </c>
    </row>
    <row r="10915" spans="2:3">
      <c r="B10915" t="str">
        <v/>
      </c>
      <c r="C10915" t="str">
        <f t="shared" si="173"/>
        <v/>
      </c>
    </row>
    <row r="10916" spans="2:3">
      <c r="B10916" t="str">
        <v/>
      </c>
      <c r="C10916" t="str">
        <f t="shared" si="173"/>
        <v/>
      </c>
    </row>
    <row r="10917" spans="2:3">
      <c r="B10917" t="str">
        <v/>
      </c>
      <c r="C10917" t="str">
        <f t="shared" si="173"/>
        <v/>
      </c>
    </row>
    <row r="10918" spans="2:3">
      <c r="B10918" t="str">
        <v/>
      </c>
      <c r="C10918" t="str">
        <f t="shared" si="173"/>
        <v/>
      </c>
    </row>
    <row r="10919" spans="2:3">
      <c r="B10919" t="str">
        <v/>
      </c>
      <c r="C10919" t="str">
        <f t="shared" si="173"/>
        <v/>
      </c>
    </row>
    <row r="10920" spans="2:3">
      <c r="B10920" t="str">
        <v/>
      </c>
      <c r="C10920" t="str">
        <f t="shared" si="173"/>
        <v/>
      </c>
    </row>
    <row r="10921" spans="2:3">
      <c r="B10921" t="str">
        <v/>
      </c>
      <c r="C10921" t="str">
        <f t="shared" si="173"/>
        <v/>
      </c>
    </row>
    <row r="10922" spans="2:3">
      <c r="B10922" t="str">
        <v/>
      </c>
      <c r="C10922" t="str">
        <f t="shared" si="173"/>
        <v/>
      </c>
    </row>
    <row r="10923" spans="2:3">
      <c r="B10923" t="str">
        <v/>
      </c>
      <c r="C10923" t="str">
        <f t="shared" si="173"/>
        <v/>
      </c>
    </row>
    <row r="10924" spans="2:3">
      <c r="B10924" t="str">
        <v/>
      </c>
      <c r="C10924" t="str">
        <f t="shared" si="173"/>
        <v/>
      </c>
    </row>
    <row r="10925" spans="2:3">
      <c r="B10925" t="str">
        <v/>
      </c>
      <c r="C10925" t="str">
        <f t="shared" si="173"/>
        <v/>
      </c>
    </row>
    <row r="10926" spans="2:3">
      <c r="B10926" t="str">
        <v/>
      </c>
      <c r="C10926" t="str">
        <f t="shared" si="173"/>
        <v/>
      </c>
    </row>
    <row r="10927" spans="2:3">
      <c r="B10927" t="str">
        <v/>
      </c>
      <c r="C10927" t="str">
        <f t="shared" si="173"/>
        <v/>
      </c>
    </row>
    <row r="10928" spans="2:3">
      <c r="B10928" t="str">
        <v/>
      </c>
      <c r="C10928" t="str">
        <f t="shared" si="173"/>
        <v/>
      </c>
    </row>
    <row r="10929" spans="2:3">
      <c r="B10929" t="str">
        <v/>
      </c>
      <c r="C10929" t="str">
        <f t="shared" si="173"/>
        <v/>
      </c>
    </row>
    <row r="10930" spans="2:3">
      <c r="B10930" t="str">
        <v/>
      </c>
      <c r="C10930" t="str">
        <f t="shared" si="173"/>
        <v/>
      </c>
    </row>
    <row r="10931" spans="2:3">
      <c r="B10931" t="str">
        <v/>
      </c>
      <c r="C10931" t="str">
        <f t="shared" si="173"/>
        <v/>
      </c>
    </row>
    <row r="10932" spans="2:3">
      <c r="B10932" t="str">
        <v/>
      </c>
      <c r="C10932" t="str">
        <f t="shared" si="173"/>
        <v/>
      </c>
    </row>
    <row r="10933" spans="2:3">
      <c r="B10933" t="str">
        <v/>
      </c>
      <c r="C10933" t="str">
        <f t="shared" si="173"/>
        <v/>
      </c>
    </row>
    <row r="10934" spans="2:3">
      <c r="B10934" t="str">
        <v/>
      </c>
      <c r="C10934" t="str">
        <f t="shared" si="173"/>
        <v/>
      </c>
    </row>
    <row r="10935" spans="2:3">
      <c r="B10935" t="str">
        <v/>
      </c>
      <c r="C10935" t="str">
        <f t="shared" si="173"/>
        <v/>
      </c>
    </row>
    <row r="10936" spans="2:3">
      <c r="B10936" t="str">
        <v/>
      </c>
      <c r="C10936" t="str">
        <f t="shared" si="173"/>
        <v/>
      </c>
    </row>
    <row r="10937" spans="2:3">
      <c r="B10937" t="str">
        <v/>
      </c>
      <c r="C10937" t="str">
        <f t="shared" si="173"/>
        <v/>
      </c>
    </row>
    <row r="10938" spans="2:3">
      <c r="B10938" t="str">
        <v/>
      </c>
      <c r="C10938" t="str">
        <f t="shared" si="173"/>
        <v/>
      </c>
    </row>
    <row r="10939" spans="2:3">
      <c r="B10939" t="str">
        <v/>
      </c>
      <c r="C10939" t="str">
        <f t="shared" si="173"/>
        <v/>
      </c>
    </row>
    <row r="10940" spans="2:3">
      <c r="B10940" t="str">
        <v/>
      </c>
      <c r="C10940" t="str">
        <f t="shared" si="173"/>
        <v/>
      </c>
    </row>
    <row r="10941" spans="2:3">
      <c r="B10941" t="str">
        <v/>
      </c>
      <c r="C10941" t="str">
        <f t="shared" si="173"/>
        <v/>
      </c>
    </row>
    <row r="10942" spans="2:3">
      <c r="B10942" t="str">
        <v/>
      </c>
      <c r="C10942" t="str">
        <f t="shared" si="173"/>
        <v/>
      </c>
    </row>
    <row r="10943" spans="2:3">
      <c r="B10943" t="str">
        <v/>
      </c>
      <c r="C10943" t="str">
        <f t="shared" si="173"/>
        <v/>
      </c>
    </row>
    <row r="10944" spans="2:3">
      <c r="B10944" t="str">
        <v/>
      </c>
      <c r="C10944" t="str">
        <f t="shared" si="173"/>
        <v/>
      </c>
    </row>
    <row r="10945" spans="2:3">
      <c r="B10945" t="str">
        <v/>
      </c>
      <c r="C10945" t="str">
        <f t="shared" si="173"/>
        <v/>
      </c>
    </row>
    <row r="10946" spans="2:3">
      <c r="B10946" t="str">
        <v/>
      </c>
      <c r="C10946" t="str">
        <f t="shared" si="173"/>
        <v/>
      </c>
    </row>
    <row r="10947" spans="2:3">
      <c r="B10947" t="str">
        <v/>
      </c>
      <c r="C10947" t="str">
        <f t="shared" si="173"/>
        <v/>
      </c>
    </row>
    <row r="10948" spans="2:3">
      <c r="B10948" t="str">
        <v/>
      </c>
      <c r="C10948" t="str">
        <f t="shared" si="173"/>
        <v/>
      </c>
    </row>
    <row r="10949" spans="2:3">
      <c r="B10949" t="str">
        <v/>
      </c>
      <c r="C10949" t="str">
        <f t="shared" ref="C10949:C11012" si="174">IFERROR(B10949,"")</f>
        <v/>
      </c>
    </row>
    <row r="10950" spans="2:3">
      <c r="B10950" t="str">
        <v/>
      </c>
      <c r="C10950" t="str">
        <f t="shared" si="174"/>
        <v/>
      </c>
    </row>
    <row r="10951" spans="2:3">
      <c r="B10951" t="str">
        <v/>
      </c>
      <c r="C10951" t="str">
        <f t="shared" si="174"/>
        <v/>
      </c>
    </row>
    <row r="10952" spans="2:3">
      <c r="B10952" t="str">
        <v/>
      </c>
      <c r="C10952" t="str">
        <f t="shared" si="174"/>
        <v/>
      </c>
    </row>
    <row r="10953" spans="2:3">
      <c r="B10953" t="str">
        <v/>
      </c>
      <c r="C10953" t="str">
        <f t="shared" si="174"/>
        <v/>
      </c>
    </row>
    <row r="10954" spans="2:3">
      <c r="B10954" t="str">
        <v/>
      </c>
      <c r="C10954" t="str">
        <f t="shared" si="174"/>
        <v/>
      </c>
    </row>
    <row r="10955" spans="2:3">
      <c r="B10955" t="str">
        <v/>
      </c>
      <c r="C10955" t="str">
        <f t="shared" si="174"/>
        <v/>
      </c>
    </row>
    <row r="10956" spans="2:3">
      <c r="B10956" t="str">
        <v/>
      </c>
      <c r="C10956" t="str">
        <f t="shared" si="174"/>
        <v/>
      </c>
    </row>
    <row r="10957" spans="2:3">
      <c r="B10957" t="str">
        <v/>
      </c>
      <c r="C10957" t="str">
        <f t="shared" si="174"/>
        <v/>
      </c>
    </row>
    <row r="10958" spans="2:3">
      <c r="B10958" t="str">
        <v/>
      </c>
      <c r="C10958" t="str">
        <f t="shared" si="174"/>
        <v/>
      </c>
    </row>
    <row r="10959" spans="2:3">
      <c r="B10959" t="str">
        <v/>
      </c>
      <c r="C10959" t="str">
        <f t="shared" si="174"/>
        <v/>
      </c>
    </row>
    <row r="10960" spans="2:3">
      <c r="B10960" t="str">
        <v/>
      </c>
      <c r="C10960" t="str">
        <f t="shared" si="174"/>
        <v/>
      </c>
    </row>
    <row r="10961" spans="2:3">
      <c r="B10961" t="str">
        <v/>
      </c>
      <c r="C10961" t="str">
        <f t="shared" si="174"/>
        <v/>
      </c>
    </row>
    <row r="10962" spans="2:3">
      <c r="B10962" t="str">
        <v/>
      </c>
      <c r="C10962" t="str">
        <f t="shared" si="174"/>
        <v/>
      </c>
    </row>
    <row r="10963" spans="2:3">
      <c r="B10963" t="str">
        <v/>
      </c>
      <c r="C10963" t="str">
        <f t="shared" si="174"/>
        <v/>
      </c>
    </row>
    <row r="10964" spans="2:3">
      <c r="B10964" t="str">
        <v/>
      </c>
      <c r="C10964" t="str">
        <f t="shared" si="174"/>
        <v/>
      </c>
    </row>
    <row r="10965" spans="2:3">
      <c r="B10965" t="str">
        <v/>
      </c>
      <c r="C10965" t="str">
        <f t="shared" si="174"/>
        <v/>
      </c>
    </row>
    <row r="10966" spans="2:3">
      <c r="B10966" t="str">
        <v/>
      </c>
      <c r="C10966" t="str">
        <f t="shared" si="174"/>
        <v/>
      </c>
    </row>
    <row r="10967" spans="2:3">
      <c r="B10967" t="str">
        <v/>
      </c>
      <c r="C10967" t="str">
        <f t="shared" si="174"/>
        <v/>
      </c>
    </row>
    <row r="10968" spans="2:3">
      <c r="B10968" t="str">
        <v/>
      </c>
      <c r="C10968" t="str">
        <f t="shared" si="174"/>
        <v/>
      </c>
    </row>
    <row r="10969" spans="2:3">
      <c r="B10969" t="str">
        <v/>
      </c>
      <c r="C10969" t="str">
        <f t="shared" si="174"/>
        <v/>
      </c>
    </row>
    <row r="10970" spans="2:3">
      <c r="B10970" t="str">
        <v/>
      </c>
      <c r="C10970" t="str">
        <f t="shared" si="174"/>
        <v/>
      </c>
    </row>
    <row r="10971" spans="2:3">
      <c r="B10971" t="str">
        <v/>
      </c>
      <c r="C10971" t="str">
        <f t="shared" si="174"/>
        <v/>
      </c>
    </row>
    <row r="10972" spans="2:3">
      <c r="B10972" t="str">
        <v/>
      </c>
      <c r="C10972" t="str">
        <f t="shared" si="174"/>
        <v/>
      </c>
    </row>
    <row r="10973" spans="2:3">
      <c r="B10973" t="str">
        <v/>
      </c>
      <c r="C10973" t="str">
        <f t="shared" si="174"/>
        <v/>
      </c>
    </row>
    <row r="10974" spans="2:3">
      <c r="B10974" t="str">
        <v/>
      </c>
      <c r="C10974" t="str">
        <f t="shared" si="174"/>
        <v/>
      </c>
    </row>
    <row r="10975" spans="2:3">
      <c r="B10975" t="str">
        <v/>
      </c>
      <c r="C10975" t="str">
        <f t="shared" si="174"/>
        <v/>
      </c>
    </row>
    <row r="10976" spans="2:3">
      <c r="B10976" t="str">
        <v/>
      </c>
      <c r="C10976" t="str">
        <f t="shared" si="174"/>
        <v/>
      </c>
    </row>
    <row r="10977" spans="2:3">
      <c r="B10977" t="str">
        <v/>
      </c>
      <c r="C10977" t="str">
        <f t="shared" si="174"/>
        <v/>
      </c>
    </row>
    <row r="10978" spans="2:3">
      <c r="B10978" t="str">
        <v/>
      </c>
      <c r="C10978" t="str">
        <f t="shared" si="174"/>
        <v/>
      </c>
    </row>
    <row r="10979" spans="2:3">
      <c r="B10979" t="str">
        <v/>
      </c>
      <c r="C10979" t="str">
        <f t="shared" si="174"/>
        <v/>
      </c>
    </row>
    <row r="10980" spans="2:3">
      <c r="B10980" t="str">
        <v/>
      </c>
      <c r="C10980" t="str">
        <f t="shared" si="174"/>
        <v/>
      </c>
    </row>
    <row r="10981" spans="2:3">
      <c r="B10981" t="str">
        <v/>
      </c>
      <c r="C10981" t="str">
        <f t="shared" si="174"/>
        <v/>
      </c>
    </row>
    <row r="10982" spans="2:3">
      <c r="B10982" t="str">
        <v/>
      </c>
      <c r="C10982" t="str">
        <f t="shared" si="174"/>
        <v/>
      </c>
    </row>
    <row r="10983" spans="2:3">
      <c r="B10983" t="str">
        <v/>
      </c>
      <c r="C10983" t="str">
        <f t="shared" si="174"/>
        <v/>
      </c>
    </row>
    <row r="10984" spans="2:3">
      <c r="B10984" t="str">
        <v/>
      </c>
      <c r="C10984" t="str">
        <f t="shared" si="174"/>
        <v/>
      </c>
    </row>
    <row r="10985" spans="2:3">
      <c r="B10985" t="str">
        <v/>
      </c>
      <c r="C10985" t="str">
        <f t="shared" si="174"/>
        <v/>
      </c>
    </row>
    <row r="10986" spans="2:3">
      <c r="B10986" t="str">
        <v/>
      </c>
      <c r="C10986" t="str">
        <f t="shared" si="174"/>
        <v/>
      </c>
    </row>
    <row r="10987" spans="2:3">
      <c r="B10987" t="str">
        <v/>
      </c>
      <c r="C10987" t="str">
        <f t="shared" si="174"/>
        <v/>
      </c>
    </row>
    <row r="10988" spans="2:3">
      <c r="B10988" t="str">
        <v/>
      </c>
      <c r="C10988" t="str">
        <f t="shared" si="174"/>
        <v/>
      </c>
    </row>
    <row r="10989" spans="2:3">
      <c r="B10989" t="str">
        <v/>
      </c>
      <c r="C10989" t="str">
        <f t="shared" si="174"/>
        <v/>
      </c>
    </row>
    <row r="10990" spans="2:3">
      <c r="B10990" t="str">
        <v/>
      </c>
      <c r="C10990" t="str">
        <f t="shared" si="174"/>
        <v/>
      </c>
    </row>
    <row r="10991" spans="2:3">
      <c r="B10991" t="str">
        <v/>
      </c>
      <c r="C10991" t="str">
        <f t="shared" si="174"/>
        <v/>
      </c>
    </row>
    <row r="10992" spans="2:3">
      <c r="B10992" t="str">
        <v/>
      </c>
      <c r="C10992" t="str">
        <f t="shared" si="174"/>
        <v/>
      </c>
    </row>
    <row r="10993" spans="2:3">
      <c r="B10993" t="str">
        <v/>
      </c>
      <c r="C10993" t="str">
        <f t="shared" si="174"/>
        <v/>
      </c>
    </row>
    <row r="10994" spans="2:3">
      <c r="B10994" t="str">
        <v/>
      </c>
      <c r="C10994" t="str">
        <f t="shared" si="174"/>
        <v/>
      </c>
    </row>
    <row r="10995" spans="2:3">
      <c r="B10995" t="str">
        <v/>
      </c>
      <c r="C10995" t="str">
        <f t="shared" si="174"/>
        <v/>
      </c>
    </row>
    <row r="10996" spans="2:3">
      <c r="B10996" t="str">
        <v/>
      </c>
      <c r="C10996" t="str">
        <f t="shared" si="174"/>
        <v/>
      </c>
    </row>
    <row r="10997" spans="2:3">
      <c r="B10997" t="str">
        <v/>
      </c>
      <c r="C10997" t="str">
        <f t="shared" si="174"/>
        <v/>
      </c>
    </row>
    <row r="10998" spans="2:3">
      <c r="B10998" t="str">
        <v/>
      </c>
      <c r="C10998" t="str">
        <f t="shared" si="174"/>
        <v/>
      </c>
    </row>
    <row r="10999" spans="2:3">
      <c r="B10999" t="str">
        <v/>
      </c>
      <c r="C10999" t="str">
        <f t="shared" si="174"/>
        <v/>
      </c>
    </row>
    <row r="11000" spans="2:3">
      <c r="B11000" t="str">
        <v/>
      </c>
      <c r="C11000" t="str">
        <f t="shared" si="174"/>
        <v/>
      </c>
    </row>
    <row r="11001" spans="2:3">
      <c r="B11001" t="str">
        <v/>
      </c>
      <c r="C11001" t="str">
        <f t="shared" si="174"/>
        <v/>
      </c>
    </row>
    <row r="11002" spans="2:3">
      <c r="B11002" t="str">
        <v/>
      </c>
      <c r="C11002" t="str">
        <f t="shared" si="174"/>
        <v/>
      </c>
    </row>
    <row r="11003" spans="2:3">
      <c r="B11003" t="str">
        <v/>
      </c>
      <c r="C11003" t="str">
        <f t="shared" si="174"/>
        <v/>
      </c>
    </row>
    <row r="11004" spans="2:3">
      <c r="B11004" t="str">
        <v/>
      </c>
      <c r="C11004" t="str">
        <f t="shared" si="174"/>
        <v/>
      </c>
    </row>
    <row r="11005" spans="2:3">
      <c r="B11005" t="str">
        <v/>
      </c>
      <c r="C11005" t="str">
        <f t="shared" si="174"/>
        <v/>
      </c>
    </row>
    <row r="11006" spans="2:3">
      <c r="B11006" t="str">
        <v/>
      </c>
      <c r="C11006" t="str">
        <f t="shared" si="174"/>
        <v/>
      </c>
    </row>
    <row r="11007" spans="2:3">
      <c r="B11007" t="str">
        <v/>
      </c>
      <c r="C11007" t="str">
        <f t="shared" si="174"/>
        <v/>
      </c>
    </row>
    <row r="11008" spans="2:3">
      <c r="B11008" t="str">
        <v/>
      </c>
      <c r="C11008" t="str">
        <f t="shared" si="174"/>
        <v/>
      </c>
    </row>
    <row r="11009" spans="2:3">
      <c r="B11009" t="str">
        <v/>
      </c>
      <c r="C11009" t="str">
        <f t="shared" si="174"/>
        <v/>
      </c>
    </row>
    <row r="11010" spans="2:3">
      <c r="B11010" t="str">
        <v/>
      </c>
      <c r="C11010" t="str">
        <f t="shared" si="174"/>
        <v/>
      </c>
    </row>
    <row r="11011" spans="2:3">
      <c r="B11011" t="str">
        <v/>
      </c>
      <c r="C11011" t="str">
        <f t="shared" si="174"/>
        <v/>
      </c>
    </row>
    <row r="11012" spans="2:3">
      <c r="B11012" t="str">
        <v/>
      </c>
      <c r="C11012" t="str">
        <f t="shared" si="174"/>
        <v/>
      </c>
    </row>
    <row r="11013" spans="2:3">
      <c r="B11013" t="str">
        <v/>
      </c>
      <c r="C11013" t="str">
        <f t="shared" ref="C11013:C11076" si="175">IFERROR(B11013,"")</f>
        <v/>
      </c>
    </row>
    <row r="11014" spans="2:3">
      <c r="B11014" t="str">
        <v/>
      </c>
      <c r="C11014" t="str">
        <f t="shared" si="175"/>
        <v/>
      </c>
    </row>
    <row r="11015" spans="2:3">
      <c r="B11015" t="str">
        <v/>
      </c>
      <c r="C11015" t="str">
        <f t="shared" si="175"/>
        <v/>
      </c>
    </row>
    <row r="11016" spans="2:3">
      <c r="B11016" t="str">
        <v/>
      </c>
      <c r="C11016" t="str">
        <f t="shared" si="175"/>
        <v/>
      </c>
    </row>
    <row r="11017" spans="2:3">
      <c r="B11017" t="str">
        <v/>
      </c>
      <c r="C11017" t="str">
        <f t="shared" si="175"/>
        <v/>
      </c>
    </row>
    <row r="11018" spans="2:3">
      <c r="B11018" t="str">
        <v/>
      </c>
      <c r="C11018" t="str">
        <f t="shared" si="175"/>
        <v/>
      </c>
    </row>
    <row r="11019" spans="2:3">
      <c r="B11019" t="str">
        <v/>
      </c>
      <c r="C11019" t="str">
        <f t="shared" si="175"/>
        <v/>
      </c>
    </row>
    <row r="11020" spans="2:3">
      <c r="B11020" t="str">
        <v/>
      </c>
      <c r="C11020" t="str">
        <f t="shared" si="175"/>
        <v/>
      </c>
    </row>
    <row r="11021" spans="2:3">
      <c r="B11021" t="str">
        <v/>
      </c>
      <c r="C11021" t="str">
        <f t="shared" si="175"/>
        <v/>
      </c>
    </row>
    <row r="11022" spans="2:3">
      <c r="B11022" t="str">
        <v/>
      </c>
      <c r="C11022" t="str">
        <f t="shared" si="175"/>
        <v/>
      </c>
    </row>
    <row r="11023" spans="2:3">
      <c r="B11023" t="str">
        <v/>
      </c>
      <c r="C11023" t="str">
        <f t="shared" si="175"/>
        <v/>
      </c>
    </row>
    <row r="11024" spans="2:3">
      <c r="B11024" t="str">
        <v/>
      </c>
      <c r="C11024" t="str">
        <f t="shared" si="175"/>
        <v/>
      </c>
    </row>
    <row r="11025" spans="2:3">
      <c r="B11025" t="str">
        <v/>
      </c>
      <c r="C11025" t="str">
        <f t="shared" si="175"/>
        <v/>
      </c>
    </row>
    <row r="11026" spans="2:3">
      <c r="B11026" t="str">
        <v/>
      </c>
      <c r="C11026" t="str">
        <f t="shared" si="175"/>
        <v/>
      </c>
    </row>
    <row r="11027" spans="2:3">
      <c r="B11027" t="str">
        <v/>
      </c>
      <c r="C11027" t="str">
        <f t="shared" si="175"/>
        <v/>
      </c>
    </row>
    <row r="11028" spans="2:3">
      <c r="B11028" t="str">
        <v/>
      </c>
      <c r="C11028" t="str">
        <f t="shared" si="175"/>
        <v/>
      </c>
    </row>
    <row r="11029" spans="2:3">
      <c r="B11029" t="str">
        <v/>
      </c>
      <c r="C11029" t="str">
        <f t="shared" si="175"/>
        <v/>
      </c>
    </row>
    <row r="11030" spans="2:3">
      <c r="B11030" t="str">
        <v/>
      </c>
      <c r="C11030" t="str">
        <f t="shared" si="175"/>
        <v/>
      </c>
    </row>
    <row r="11031" spans="2:3">
      <c r="B11031" t="str">
        <v/>
      </c>
      <c r="C11031" t="str">
        <f t="shared" si="175"/>
        <v/>
      </c>
    </row>
    <row r="11032" spans="2:3">
      <c r="B11032" t="str">
        <v/>
      </c>
      <c r="C11032" t="str">
        <f t="shared" si="175"/>
        <v/>
      </c>
    </row>
    <row r="11033" spans="2:3">
      <c r="B11033" t="str">
        <v/>
      </c>
      <c r="C11033" t="str">
        <f t="shared" si="175"/>
        <v/>
      </c>
    </row>
    <row r="11034" spans="2:3">
      <c r="B11034" t="str">
        <v/>
      </c>
      <c r="C11034" t="str">
        <f t="shared" si="175"/>
        <v/>
      </c>
    </row>
    <row r="11035" spans="2:3">
      <c r="B11035" t="str">
        <v/>
      </c>
      <c r="C11035" t="str">
        <f t="shared" si="175"/>
        <v/>
      </c>
    </row>
    <row r="11036" spans="2:3">
      <c r="B11036" t="str">
        <v/>
      </c>
      <c r="C11036" t="str">
        <f t="shared" si="175"/>
        <v/>
      </c>
    </row>
    <row r="11037" spans="2:3">
      <c r="B11037" t="str">
        <v/>
      </c>
      <c r="C11037" t="str">
        <f t="shared" si="175"/>
        <v/>
      </c>
    </row>
    <row r="11038" spans="2:3">
      <c r="B11038" t="str">
        <v/>
      </c>
      <c r="C11038" t="str">
        <f t="shared" si="175"/>
        <v/>
      </c>
    </row>
    <row r="11039" spans="2:3">
      <c r="B11039" t="str">
        <v/>
      </c>
      <c r="C11039" t="str">
        <f t="shared" si="175"/>
        <v/>
      </c>
    </row>
    <row r="11040" spans="2:3">
      <c r="B11040" t="str">
        <v/>
      </c>
      <c r="C11040" t="str">
        <f t="shared" si="175"/>
        <v/>
      </c>
    </row>
    <row r="11041" spans="2:3">
      <c r="B11041" t="str">
        <v/>
      </c>
      <c r="C11041" t="str">
        <f t="shared" si="175"/>
        <v/>
      </c>
    </row>
    <row r="11042" spans="2:3">
      <c r="B11042" t="str">
        <v/>
      </c>
      <c r="C11042" t="str">
        <f t="shared" si="175"/>
        <v/>
      </c>
    </row>
    <row r="11043" spans="2:3">
      <c r="B11043" t="str">
        <v/>
      </c>
      <c r="C11043" t="str">
        <f t="shared" si="175"/>
        <v/>
      </c>
    </row>
    <row r="11044" spans="2:3">
      <c r="B11044" t="str">
        <v/>
      </c>
      <c r="C11044" t="str">
        <f t="shared" si="175"/>
        <v/>
      </c>
    </row>
    <row r="11045" spans="2:3">
      <c r="B11045" t="str">
        <v/>
      </c>
      <c r="C11045" t="str">
        <f t="shared" si="175"/>
        <v/>
      </c>
    </row>
    <row r="11046" spans="2:3">
      <c r="B11046" t="str">
        <v/>
      </c>
      <c r="C11046" t="str">
        <f t="shared" si="175"/>
        <v/>
      </c>
    </row>
    <row r="11047" spans="2:3">
      <c r="B11047" t="str">
        <v/>
      </c>
      <c r="C11047" t="str">
        <f t="shared" si="175"/>
        <v/>
      </c>
    </row>
    <row r="11048" spans="2:3">
      <c r="B11048" t="str">
        <v/>
      </c>
      <c r="C11048" t="str">
        <f t="shared" si="175"/>
        <v/>
      </c>
    </row>
    <row r="11049" spans="2:3">
      <c r="B11049" t="str">
        <v/>
      </c>
      <c r="C11049" t="str">
        <f t="shared" si="175"/>
        <v/>
      </c>
    </row>
    <row r="11050" spans="2:3">
      <c r="B11050" t="str">
        <v/>
      </c>
      <c r="C11050" t="str">
        <f t="shared" si="175"/>
        <v/>
      </c>
    </row>
    <row r="11051" spans="2:3">
      <c r="B11051" t="str">
        <v/>
      </c>
      <c r="C11051" t="str">
        <f t="shared" si="175"/>
        <v/>
      </c>
    </row>
    <row r="11052" spans="2:3">
      <c r="B11052" t="str">
        <v/>
      </c>
      <c r="C11052" t="str">
        <f t="shared" si="175"/>
        <v/>
      </c>
    </row>
    <row r="11053" spans="2:3">
      <c r="B11053" t="str">
        <v/>
      </c>
      <c r="C11053" t="str">
        <f t="shared" si="175"/>
        <v/>
      </c>
    </row>
    <row r="11054" spans="2:3">
      <c r="B11054" t="str">
        <v/>
      </c>
      <c r="C11054" t="str">
        <f t="shared" si="175"/>
        <v/>
      </c>
    </row>
    <row r="11055" spans="2:3">
      <c r="B11055" t="str">
        <v/>
      </c>
      <c r="C11055" t="str">
        <f t="shared" si="175"/>
        <v/>
      </c>
    </row>
    <row r="11056" spans="2:3">
      <c r="B11056" t="str">
        <v/>
      </c>
      <c r="C11056" t="str">
        <f t="shared" si="175"/>
        <v/>
      </c>
    </row>
    <row r="11057" spans="2:3">
      <c r="B11057" t="str">
        <v/>
      </c>
      <c r="C11057" t="str">
        <f t="shared" si="175"/>
        <v/>
      </c>
    </row>
    <row r="11058" spans="2:3">
      <c r="B11058" t="str">
        <v/>
      </c>
      <c r="C11058" t="str">
        <f t="shared" si="175"/>
        <v/>
      </c>
    </row>
    <row r="11059" spans="2:3">
      <c r="B11059" t="str">
        <v/>
      </c>
      <c r="C11059" t="str">
        <f t="shared" si="175"/>
        <v/>
      </c>
    </row>
    <row r="11060" spans="2:3">
      <c r="B11060" t="str">
        <v/>
      </c>
      <c r="C11060" t="str">
        <f t="shared" si="175"/>
        <v/>
      </c>
    </row>
    <row r="11061" spans="2:3">
      <c r="B11061" t="str">
        <v/>
      </c>
      <c r="C11061" t="str">
        <f t="shared" si="175"/>
        <v/>
      </c>
    </row>
    <row r="11062" spans="2:3">
      <c r="B11062" t="str">
        <v/>
      </c>
      <c r="C11062" t="str">
        <f t="shared" si="175"/>
        <v/>
      </c>
    </row>
    <row r="11063" spans="2:3">
      <c r="B11063" t="str">
        <v/>
      </c>
      <c r="C11063" t="str">
        <f t="shared" si="175"/>
        <v/>
      </c>
    </row>
    <row r="11064" spans="2:3">
      <c r="B11064" t="str">
        <v/>
      </c>
      <c r="C11064" t="str">
        <f t="shared" si="175"/>
        <v/>
      </c>
    </row>
    <row r="11065" spans="2:3">
      <c r="B11065" t="str">
        <v/>
      </c>
      <c r="C11065" t="str">
        <f t="shared" si="175"/>
        <v/>
      </c>
    </row>
    <row r="11066" spans="2:3">
      <c r="B11066" t="str">
        <v/>
      </c>
      <c r="C11066" t="str">
        <f t="shared" si="175"/>
        <v/>
      </c>
    </row>
    <row r="11067" spans="2:3">
      <c r="B11067" t="str">
        <v/>
      </c>
      <c r="C11067" t="str">
        <f t="shared" si="175"/>
        <v/>
      </c>
    </row>
    <row r="11068" spans="2:3">
      <c r="B11068" t="str">
        <v/>
      </c>
      <c r="C11068" t="str">
        <f t="shared" si="175"/>
        <v/>
      </c>
    </row>
    <row r="11069" spans="2:3">
      <c r="B11069" t="str">
        <v/>
      </c>
      <c r="C11069" t="str">
        <f t="shared" si="175"/>
        <v/>
      </c>
    </row>
    <row r="11070" spans="2:3">
      <c r="B11070" t="str">
        <v/>
      </c>
      <c r="C11070" t="str">
        <f t="shared" si="175"/>
        <v/>
      </c>
    </row>
    <row r="11071" spans="2:3">
      <c r="B11071" t="str">
        <v/>
      </c>
      <c r="C11071" t="str">
        <f t="shared" si="175"/>
        <v/>
      </c>
    </row>
    <row r="11072" spans="2:3">
      <c r="B11072" t="str">
        <v/>
      </c>
      <c r="C11072" t="str">
        <f t="shared" si="175"/>
        <v/>
      </c>
    </row>
    <row r="11073" spans="2:3">
      <c r="B11073" t="str">
        <v/>
      </c>
      <c r="C11073" t="str">
        <f t="shared" si="175"/>
        <v/>
      </c>
    </row>
    <row r="11074" spans="2:3">
      <c r="B11074" t="str">
        <v/>
      </c>
      <c r="C11074" t="str">
        <f t="shared" si="175"/>
        <v/>
      </c>
    </row>
    <row r="11075" spans="2:3">
      <c r="B11075" t="str">
        <v/>
      </c>
      <c r="C11075" t="str">
        <f t="shared" si="175"/>
        <v/>
      </c>
    </row>
    <row r="11076" spans="2:3">
      <c r="B11076" t="str">
        <v/>
      </c>
      <c r="C11076" t="str">
        <f t="shared" si="175"/>
        <v/>
      </c>
    </row>
    <row r="11077" spans="2:3">
      <c r="B11077" t="str">
        <v/>
      </c>
      <c r="C11077" t="str">
        <f t="shared" ref="C11077:C11140" si="176">IFERROR(B11077,"")</f>
        <v/>
      </c>
    </row>
    <row r="11078" spans="2:3">
      <c r="B11078" t="str">
        <v/>
      </c>
      <c r="C11078" t="str">
        <f t="shared" si="176"/>
        <v/>
      </c>
    </row>
    <row r="11079" spans="2:3">
      <c r="B11079" t="str">
        <v/>
      </c>
      <c r="C11079" t="str">
        <f t="shared" si="176"/>
        <v/>
      </c>
    </row>
    <row r="11080" spans="2:3">
      <c r="B11080" t="str">
        <v/>
      </c>
      <c r="C11080" t="str">
        <f t="shared" si="176"/>
        <v/>
      </c>
    </row>
    <row r="11081" spans="2:3">
      <c r="B11081" t="str">
        <v/>
      </c>
      <c r="C11081" t="str">
        <f t="shared" si="176"/>
        <v/>
      </c>
    </row>
    <row r="11082" spans="2:3">
      <c r="B11082" t="str">
        <v/>
      </c>
      <c r="C11082" t="str">
        <f t="shared" si="176"/>
        <v/>
      </c>
    </row>
    <row r="11083" spans="2:3">
      <c r="B11083" t="str">
        <v/>
      </c>
      <c r="C11083" t="str">
        <f t="shared" si="176"/>
        <v/>
      </c>
    </row>
    <row r="11084" spans="2:3">
      <c r="B11084" t="str">
        <v/>
      </c>
      <c r="C11084" t="str">
        <f t="shared" si="176"/>
        <v/>
      </c>
    </row>
    <row r="11085" spans="2:3">
      <c r="B11085" t="str">
        <v/>
      </c>
      <c r="C11085" t="str">
        <f t="shared" si="176"/>
        <v/>
      </c>
    </row>
    <row r="11086" spans="2:3">
      <c r="B11086" t="str">
        <v/>
      </c>
      <c r="C11086" t="str">
        <f t="shared" si="176"/>
        <v/>
      </c>
    </row>
    <row r="11087" spans="2:3">
      <c r="B11087" t="str">
        <v/>
      </c>
      <c r="C11087" t="str">
        <f t="shared" si="176"/>
        <v/>
      </c>
    </row>
    <row r="11088" spans="2:3">
      <c r="B11088" t="str">
        <v/>
      </c>
      <c r="C11088" t="str">
        <f t="shared" si="176"/>
        <v/>
      </c>
    </row>
    <row r="11089" spans="2:3">
      <c r="B11089" t="str">
        <v/>
      </c>
      <c r="C11089" t="str">
        <f t="shared" si="176"/>
        <v/>
      </c>
    </row>
    <row r="11090" spans="2:3">
      <c r="B11090" t="str">
        <v/>
      </c>
      <c r="C11090" t="str">
        <f t="shared" si="176"/>
        <v/>
      </c>
    </row>
    <row r="11091" spans="2:3">
      <c r="B11091" t="str">
        <v/>
      </c>
      <c r="C11091" t="str">
        <f t="shared" si="176"/>
        <v/>
      </c>
    </row>
    <row r="11092" spans="2:3">
      <c r="B11092" t="str">
        <v/>
      </c>
      <c r="C11092" t="str">
        <f t="shared" si="176"/>
        <v/>
      </c>
    </row>
    <row r="11093" spans="2:3">
      <c r="B11093" t="str">
        <v/>
      </c>
      <c r="C11093" t="str">
        <f t="shared" si="176"/>
        <v/>
      </c>
    </row>
    <row r="11094" spans="2:3">
      <c r="B11094" t="str">
        <v/>
      </c>
      <c r="C11094" t="str">
        <f t="shared" si="176"/>
        <v/>
      </c>
    </row>
    <row r="11095" spans="2:3">
      <c r="B11095" t="str">
        <v/>
      </c>
      <c r="C11095" t="str">
        <f t="shared" si="176"/>
        <v/>
      </c>
    </row>
    <row r="11096" spans="2:3">
      <c r="B11096" t="str">
        <v/>
      </c>
      <c r="C11096" t="str">
        <f t="shared" si="176"/>
        <v/>
      </c>
    </row>
    <row r="11097" spans="2:3">
      <c r="B11097" t="str">
        <v/>
      </c>
      <c r="C11097" t="str">
        <f t="shared" si="176"/>
        <v/>
      </c>
    </row>
    <row r="11098" spans="2:3">
      <c r="B11098" t="str">
        <v/>
      </c>
      <c r="C11098" t="str">
        <f t="shared" si="176"/>
        <v/>
      </c>
    </row>
    <row r="11099" spans="2:3">
      <c r="B11099" t="str">
        <v/>
      </c>
      <c r="C11099" t="str">
        <f t="shared" si="176"/>
        <v/>
      </c>
    </row>
    <row r="11100" spans="2:3">
      <c r="B11100" t="str">
        <v/>
      </c>
      <c r="C11100" t="str">
        <f t="shared" si="176"/>
        <v/>
      </c>
    </row>
    <row r="11101" spans="2:3">
      <c r="B11101" t="str">
        <v/>
      </c>
      <c r="C11101" t="str">
        <f t="shared" si="176"/>
        <v/>
      </c>
    </row>
    <row r="11102" spans="2:3">
      <c r="B11102" t="str">
        <v/>
      </c>
      <c r="C11102" t="str">
        <f t="shared" si="176"/>
        <v/>
      </c>
    </row>
    <row r="11103" spans="2:3">
      <c r="B11103" t="str">
        <v/>
      </c>
      <c r="C11103" t="str">
        <f t="shared" si="176"/>
        <v/>
      </c>
    </row>
    <row r="11104" spans="2:3">
      <c r="B11104" t="str">
        <v/>
      </c>
      <c r="C11104" t="str">
        <f t="shared" si="176"/>
        <v/>
      </c>
    </row>
    <row r="11105" spans="2:3">
      <c r="B11105" t="str">
        <v/>
      </c>
      <c r="C11105" t="str">
        <f t="shared" si="176"/>
        <v/>
      </c>
    </row>
    <row r="11106" spans="2:3">
      <c r="B11106" t="str">
        <v/>
      </c>
      <c r="C11106" t="str">
        <f t="shared" si="176"/>
        <v/>
      </c>
    </row>
    <row r="11107" spans="2:3">
      <c r="B11107" t="str">
        <v/>
      </c>
      <c r="C11107" t="str">
        <f t="shared" si="176"/>
        <v/>
      </c>
    </row>
    <row r="11108" spans="2:3">
      <c r="B11108" t="str">
        <v/>
      </c>
      <c r="C11108" t="str">
        <f t="shared" si="176"/>
        <v/>
      </c>
    </row>
    <row r="11109" spans="2:3">
      <c r="B11109" t="str">
        <v/>
      </c>
      <c r="C11109" t="str">
        <f t="shared" si="176"/>
        <v/>
      </c>
    </row>
    <row r="11110" spans="2:3">
      <c r="B11110" t="str">
        <v/>
      </c>
      <c r="C11110" t="str">
        <f t="shared" si="176"/>
        <v/>
      </c>
    </row>
    <row r="11111" spans="2:3">
      <c r="B11111" t="str">
        <v/>
      </c>
      <c r="C11111" t="str">
        <f t="shared" si="176"/>
        <v/>
      </c>
    </row>
    <row r="11112" spans="2:3">
      <c r="B11112" t="str">
        <v/>
      </c>
      <c r="C11112" t="str">
        <f t="shared" si="176"/>
        <v/>
      </c>
    </row>
    <row r="11113" spans="2:3">
      <c r="B11113" t="str">
        <v/>
      </c>
      <c r="C11113" t="str">
        <f t="shared" si="176"/>
        <v/>
      </c>
    </row>
    <row r="11114" spans="2:3">
      <c r="B11114" t="str">
        <v/>
      </c>
      <c r="C11114" t="str">
        <f t="shared" si="176"/>
        <v/>
      </c>
    </row>
    <row r="11115" spans="2:3">
      <c r="B11115" t="str">
        <v/>
      </c>
      <c r="C11115" t="str">
        <f t="shared" si="176"/>
        <v/>
      </c>
    </row>
    <row r="11116" spans="2:3">
      <c r="B11116" t="str">
        <v/>
      </c>
      <c r="C11116" t="str">
        <f t="shared" si="176"/>
        <v/>
      </c>
    </row>
    <row r="11117" spans="2:3">
      <c r="B11117" t="str">
        <v/>
      </c>
      <c r="C11117" t="str">
        <f t="shared" si="176"/>
        <v/>
      </c>
    </row>
    <row r="11118" spans="2:3">
      <c r="B11118" t="str">
        <v/>
      </c>
      <c r="C11118" t="str">
        <f t="shared" si="176"/>
        <v/>
      </c>
    </row>
    <row r="11119" spans="2:3">
      <c r="B11119" t="str">
        <v/>
      </c>
      <c r="C11119" t="str">
        <f t="shared" si="176"/>
        <v/>
      </c>
    </row>
    <row r="11120" spans="2:3">
      <c r="B11120" t="str">
        <v/>
      </c>
      <c r="C11120" t="str">
        <f t="shared" si="176"/>
        <v/>
      </c>
    </row>
    <row r="11121" spans="2:3">
      <c r="B11121" t="str">
        <v/>
      </c>
      <c r="C11121" t="str">
        <f t="shared" si="176"/>
        <v/>
      </c>
    </row>
    <row r="11122" spans="2:3">
      <c r="B11122" t="str">
        <v/>
      </c>
      <c r="C11122" t="str">
        <f t="shared" si="176"/>
        <v/>
      </c>
    </row>
    <row r="11123" spans="2:3">
      <c r="B11123" t="str">
        <v/>
      </c>
      <c r="C11123" t="str">
        <f t="shared" si="176"/>
        <v/>
      </c>
    </row>
    <row r="11124" spans="2:3">
      <c r="B11124" t="str">
        <v/>
      </c>
      <c r="C11124" t="str">
        <f t="shared" si="176"/>
        <v/>
      </c>
    </row>
    <row r="11125" spans="2:3">
      <c r="B11125" t="str">
        <v/>
      </c>
      <c r="C11125" t="str">
        <f t="shared" si="176"/>
        <v/>
      </c>
    </row>
    <row r="11126" spans="2:3">
      <c r="B11126" t="str">
        <v/>
      </c>
      <c r="C11126" t="str">
        <f t="shared" si="176"/>
        <v/>
      </c>
    </row>
    <row r="11127" spans="2:3">
      <c r="B11127" t="str">
        <v/>
      </c>
      <c r="C11127" t="str">
        <f t="shared" si="176"/>
        <v/>
      </c>
    </row>
    <row r="11128" spans="2:3">
      <c r="B11128" t="str">
        <v/>
      </c>
      <c r="C11128" t="str">
        <f t="shared" si="176"/>
        <v/>
      </c>
    </row>
    <row r="11129" spans="2:3">
      <c r="B11129" t="str">
        <v/>
      </c>
      <c r="C11129" t="str">
        <f t="shared" si="176"/>
        <v/>
      </c>
    </row>
    <row r="11130" spans="2:3">
      <c r="B11130" t="str">
        <v/>
      </c>
      <c r="C11130" t="str">
        <f t="shared" si="176"/>
        <v/>
      </c>
    </row>
    <row r="11131" spans="2:3">
      <c r="B11131" t="str">
        <v/>
      </c>
      <c r="C11131" t="str">
        <f t="shared" si="176"/>
        <v/>
      </c>
    </row>
    <row r="11132" spans="2:3">
      <c r="B11132" t="str">
        <v/>
      </c>
      <c r="C11132" t="str">
        <f t="shared" si="176"/>
        <v/>
      </c>
    </row>
    <row r="11133" spans="2:3">
      <c r="B11133" t="str">
        <v/>
      </c>
      <c r="C11133" t="str">
        <f t="shared" si="176"/>
        <v/>
      </c>
    </row>
    <row r="11134" spans="2:3">
      <c r="B11134" t="str">
        <v/>
      </c>
      <c r="C11134" t="str">
        <f t="shared" si="176"/>
        <v/>
      </c>
    </row>
    <row r="11135" spans="2:3">
      <c r="B11135" t="str">
        <v/>
      </c>
      <c r="C11135" t="str">
        <f t="shared" si="176"/>
        <v/>
      </c>
    </row>
    <row r="11136" spans="2:3">
      <c r="B11136" t="str">
        <v/>
      </c>
      <c r="C11136" t="str">
        <f t="shared" si="176"/>
        <v/>
      </c>
    </row>
    <row r="11137" spans="2:3">
      <c r="B11137" t="str">
        <v/>
      </c>
      <c r="C11137" t="str">
        <f t="shared" si="176"/>
        <v/>
      </c>
    </row>
    <row r="11138" spans="2:3">
      <c r="B11138" t="str">
        <v/>
      </c>
      <c r="C11138" t="str">
        <f t="shared" si="176"/>
        <v/>
      </c>
    </row>
    <row r="11139" spans="2:3">
      <c r="B11139" t="str">
        <v/>
      </c>
      <c r="C11139" t="str">
        <f t="shared" si="176"/>
        <v/>
      </c>
    </row>
    <row r="11140" spans="2:3">
      <c r="B11140" t="str">
        <v/>
      </c>
      <c r="C11140" t="str">
        <f t="shared" si="176"/>
        <v/>
      </c>
    </row>
    <row r="11141" spans="2:3">
      <c r="B11141" t="str">
        <v/>
      </c>
      <c r="C11141" t="str">
        <f t="shared" ref="C11141:C11204" si="177">IFERROR(B11141,"")</f>
        <v/>
      </c>
    </row>
    <row r="11142" spans="2:3">
      <c r="B11142" t="str">
        <v/>
      </c>
      <c r="C11142" t="str">
        <f t="shared" si="177"/>
        <v/>
      </c>
    </row>
    <row r="11143" spans="2:3">
      <c r="B11143" t="str">
        <v/>
      </c>
      <c r="C11143" t="str">
        <f t="shared" si="177"/>
        <v/>
      </c>
    </row>
    <row r="11144" spans="2:3">
      <c r="B11144" t="str">
        <v/>
      </c>
      <c r="C11144" t="str">
        <f t="shared" si="177"/>
        <v/>
      </c>
    </row>
    <row r="11145" spans="2:3">
      <c r="B11145" t="str">
        <v/>
      </c>
      <c r="C11145" t="str">
        <f t="shared" si="177"/>
        <v/>
      </c>
    </row>
    <row r="11146" spans="2:3">
      <c r="B11146" t="str">
        <v/>
      </c>
      <c r="C11146" t="str">
        <f t="shared" si="177"/>
        <v/>
      </c>
    </row>
    <row r="11147" spans="2:3">
      <c r="B11147" t="str">
        <v/>
      </c>
      <c r="C11147" t="str">
        <f t="shared" si="177"/>
        <v/>
      </c>
    </row>
    <row r="11148" spans="2:3">
      <c r="B11148" t="str">
        <v/>
      </c>
      <c r="C11148" t="str">
        <f t="shared" si="177"/>
        <v/>
      </c>
    </row>
    <row r="11149" spans="2:3">
      <c r="B11149" t="str">
        <v/>
      </c>
      <c r="C11149" t="str">
        <f t="shared" si="177"/>
        <v/>
      </c>
    </row>
    <row r="11150" spans="2:3">
      <c r="B11150" t="str">
        <v/>
      </c>
      <c r="C11150" t="str">
        <f t="shared" si="177"/>
        <v/>
      </c>
    </row>
    <row r="11151" spans="2:3">
      <c r="B11151" t="str">
        <v/>
      </c>
      <c r="C11151" t="str">
        <f t="shared" si="177"/>
        <v/>
      </c>
    </row>
    <row r="11152" spans="2:3">
      <c r="B11152" t="str">
        <v/>
      </c>
      <c r="C11152" t="str">
        <f t="shared" si="177"/>
        <v/>
      </c>
    </row>
    <row r="11153" spans="2:3">
      <c r="B11153" t="str">
        <v/>
      </c>
      <c r="C11153" t="str">
        <f t="shared" si="177"/>
        <v/>
      </c>
    </row>
    <row r="11154" spans="2:3">
      <c r="B11154" t="str">
        <v/>
      </c>
      <c r="C11154" t="str">
        <f t="shared" si="177"/>
        <v/>
      </c>
    </row>
    <row r="11155" spans="2:3">
      <c r="B11155" t="str">
        <v/>
      </c>
      <c r="C11155" t="str">
        <f t="shared" si="177"/>
        <v/>
      </c>
    </row>
    <row r="11156" spans="2:3">
      <c r="B11156" t="str">
        <v/>
      </c>
      <c r="C11156" t="str">
        <f t="shared" si="177"/>
        <v/>
      </c>
    </row>
    <row r="11157" spans="2:3">
      <c r="B11157" t="str">
        <v/>
      </c>
      <c r="C11157" t="str">
        <f t="shared" si="177"/>
        <v/>
      </c>
    </row>
    <row r="11158" spans="2:3">
      <c r="B11158" t="str">
        <v/>
      </c>
      <c r="C11158" t="str">
        <f t="shared" si="177"/>
        <v/>
      </c>
    </row>
    <row r="11159" spans="2:3">
      <c r="B11159" t="str">
        <v/>
      </c>
      <c r="C11159" t="str">
        <f t="shared" si="177"/>
        <v/>
      </c>
    </row>
    <row r="11160" spans="2:3">
      <c r="B11160" t="str">
        <v/>
      </c>
      <c r="C11160" t="str">
        <f t="shared" si="177"/>
        <v/>
      </c>
    </row>
    <row r="11161" spans="2:3">
      <c r="B11161" t="str">
        <v/>
      </c>
      <c r="C11161" t="str">
        <f t="shared" si="177"/>
        <v/>
      </c>
    </row>
    <row r="11162" spans="2:3">
      <c r="B11162" t="str">
        <v/>
      </c>
      <c r="C11162" t="str">
        <f t="shared" si="177"/>
        <v/>
      </c>
    </row>
    <row r="11163" spans="2:3">
      <c r="B11163" t="str">
        <v/>
      </c>
      <c r="C11163" t="str">
        <f t="shared" si="177"/>
        <v/>
      </c>
    </row>
    <row r="11164" spans="2:3">
      <c r="B11164" t="str">
        <v/>
      </c>
      <c r="C11164" t="str">
        <f t="shared" si="177"/>
        <v/>
      </c>
    </row>
    <row r="11165" spans="2:3">
      <c r="B11165" t="str">
        <v/>
      </c>
      <c r="C11165" t="str">
        <f t="shared" si="177"/>
        <v/>
      </c>
    </row>
    <row r="11166" spans="2:3">
      <c r="B11166" t="str">
        <v/>
      </c>
      <c r="C11166" t="str">
        <f t="shared" si="177"/>
        <v/>
      </c>
    </row>
    <row r="11167" spans="2:3">
      <c r="B11167" t="str">
        <v/>
      </c>
      <c r="C11167" t="str">
        <f t="shared" si="177"/>
        <v/>
      </c>
    </row>
    <row r="11168" spans="2:3">
      <c r="B11168" t="str">
        <v/>
      </c>
      <c r="C11168" t="str">
        <f t="shared" si="177"/>
        <v/>
      </c>
    </row>
    <row r="11169" spans="2:3">
      <c r="B11169" t="str">
        <v/>
      </c>
      <c r="C11169" t="str">
        <f t="shared" si="177"/>
        <v/>
      </c>
    </row>
    <row r="11170" spans="2:3">
      <c r="B11170" t="str">
        <v/>
      </c>
      <c r="C11170" t="str">
        <f t="shared" si="177"/>
        <v/>
      </c>
    </row>
    <row r="11171" spans="2:3">
      <c r="B11171" t="str">
        <v/>
      </c>
      <c r="C11171" t="str">
        <f t="shared" si="177"/>
        <v/>
      </c>
    </row>
    <row r="11172" spans="2:3">
      <c r="B11172" t="str">
        <v/>
      </c>
      <c r="C11172" t="str">
        <f t="shared" si="177"/>
        <v/>
      </c>
    </row>
    <row r="11173" spans="2:3">
      <c r="B11173" t="str">
        <v/>
      </c>
      <c r="C11173" t="str">
        <f t="shared" si="177"/>
        <v/>
      </c>
    </row>
    <row r="11174" spans="2:3">
      <c r="B11174" t="str">
        <v/>
      </c>
      <c r="C11174" t="str">
        <f t="shared" si="177"/>
        <v/>
      </c>
    </row>
    <row r="11175" spans="2:3">
      <c r="B11175" t="str">
        <v/>
      </c>
      <c r="C11175" t="str">
        <f t="shared" si="177"/>
        <v/>
      </c>
    </row>
    <row r="11176" spans="2:3">
      <c r="B11176" t="str">
        <v/>
      </c>
      <c r="C11176" t="str">
        <f t="shared" si="177"/>
        <v/>
      </c>
    </row>
    <row r="11177" spans="2:3">
      <c r="B11177" t="str">
        <v/>
      </c>
      <c r="C11177" t="str">
        <f t="shared" si="177"/>
        <v/>
      </c>
    </row>
    <row r="11178" spans="2:3">
      <c r="B11178" t="str">
        <v/>
      </c>
      <c r="C11178" t="str">
        <f t="shared" si="177"/>
        <v/>
      </c>
    </row>
    <row r="11179" spans="2:3">
      <c r="B11179" t="str">
        <v/>
      </c>
      <c r="C11179" t="str">
        <f t="shared" si="177"/>
        <v/>
      </c>
    </row>
    <row r="11180" spans="2:3">
      <c r="B11180" t="str">
        <v/>
      </c>
      <c r="C11180" t="str">
        <f t="shared" si="177"/>
        <v/>
      </c>
    </row>
    <row r="11181" spans="2:3">
      <c r="B11181" t="str">
        <v/>
      </c>
      <c r="C11181" t="str">
        <f t="shared" si="177"/>
        <v/>
      </c>
    </row>
    <row r="11182" spans="2:3">
      <c r="B11182" t="str">
        <v/>
      </c>
      <c r="C11182" t="str">
        <f t="shared" si="177"/>
        <v/>
      </c>
    </row>
    <row r="11183" spans="2:3">
      <c r="B11183" t="str">
        <v/>
      </c>
      <c r="C11183" t="str">
        <f t="shared" si="177"/>
        <v/>
      </c>
    </row>
    <row r="11184" spans="2:3">
      <c r="B11184" t="str">
        <v/>
      </c>
      <c r="C11184" t="str">
        <f t="shared" si="177"/>
        <v/>
      </c>
    </row>
    <row r="11185" spans="2:3">
      <c r="B11185" t="str">
        <v/>
      </c>
      <c r="C11185" t="str">
        <f t="shared" si="177"/>
        <v/>
      </c>
    </row>
    <row r="11186" spans="2:3">
      <c r="B11186" t="str">
        <v/>
      </c>
      <c r="C11186" t="str">
        <f t="shared" si="177"/>
        <v/>
      </c>
    </row>
    <row r="11187" spans="2:3">
      <c r="B11187" t="str">
        <v/>
      </c>
      <c r="C11187" t="str">
        <f t="shared" si="177"/>
        <v/>
      </c>
    </row>
    <row r="11188" spans="2:3">
      <c r="B11188" t="str">
        <v/>
      </c>
      <c r="C11188" t="str">
        <f t="shared" si="177"/>
        <v/>
      </c>
    </row>
    <row r="11189" spans="2:3">
      <c r="B11189" t="str">
        <v/>
      </c>
      <c r="C11189" t="str">
        <f t="shared" si="177"/>
        <v/>
      </c>
    </row>
    <row r="11190" spans="2:3">
      <c r="B11190" t="str">
        <v/>
      </c>
      <c r="C11190" t="str">
        <f t="shared" si="177"/>
        <v/>
      </c>
    </row>
    <row r="11191" spans="2:3">
      <c r="B11191" t="str">
        <v/>
      </c>
      <c r="C11191" t="str">
        <f t="shared" si="177"/>
        <v/>
      </c>
    </row>
    <row r="11192" spans="2:3">
      <c r="B11192" t="str">
        <v/>
      </c>
      <c r="C11192" t="str">
        <f t="shared" si="177"/>
        <v/>
      </c>
    </row>
    <row r="11193" spans="2:3">
      <c r="B11193" t="str">
        <v/>
      </c>
      <c r="C11193" t="str">
        <f t="shared" si="177"/>
        <v/>
      </c>
    </row>
    <row r="11194" spans="2:3">
      <c r="B11194" t="str">
        <v/>
      </c>
      <c r="C11194" t="str">
        <f t="shared" si="177"/>
        <v/>
      </c>
    </row>
    <row r="11195" spans="2:3">
      <c r="B11195" t="str">
        <v/>
      </c>
      <c r="C11195" t="str">
        <f t="shared" si="177"/>
        <v/>
      </c>
    </row>
    <row r="11196" spans="2:3">
      <c r="B11196" t="str">
        <v/>
      </c>
      <c r="C11196" t="str">
        <f t="shared" si="177"/>
        <v/>
      </c>
    </row>
    <row r="11197" spans="2:3">
      <c r="B11197" t="str">
        <v/>
      </c>
      <c r="C11197" t="str">
        <f t="shared" si="177"/>
        <v/>
      </c>
    </row>
    <row r="11198" spans="2:3">
      <c r="B11198" t="str">
        <v/>
      </c>
      <c r="C11198" t="str">
        <f t="shared" si="177"/>
        <v/>
      </c>
    </row>
    <row r="11199" spans="2:3">
      <c r="B11199" t="str">
        <v/>
      </c>
      <c r="C11199" t="str">
        <f t="shared" si="177"/>
        <v/>
      </c>
    </row>
    <row r="11200" spans="2:3">
      <c r="B11200" t="str">
        <v/>
      </c>
      <c r="C11200" t="str">
        <f t="shared" si="177"/>
        <v/>
      </c>
    </row>
    <row r="11201" spans="2:3">
      <c r="B11201" t="str">
        <v/>
      </c>
      <c r="C11201" t="str">
        <f t="shared" si="177"/>
        <v/>
      </c>
    </row>
    <row r="11202" spans="2:3">
      <c r="B11202" t="str">
        <v/>
      </c>
      <c r="C11202" t="str">
        <f t="shared" si="177"/>
        <v/>
      </c>
    </row>
    <row r="11203" spans="2:3">
      <c r="B11203" t="str">
        <v/>
      </c>
      <c r="C11203" t="str">
        <f t="shared" si="177"/>
        <v/>
      </c>
    </row>
    <row r="11204" spans="2:3">
      <c r="B11204" t="str">
        <v/>
      </c>
      <c r="C11204" t="str">
        <f t="shared" si="177"/>
        <v/>
      </c>
    </row>
    <row r="11205" spans="2:3">
      <c r="B11205" t="str">
        <v/>
      </c>
      <c r="C11205" t="str">
        <f t="shared" ref="C11205:C11268" si="178">IFERROR(B11205,"")</f>
        <v/>
      </c>
    </row>
    <row r="11206" spans="2:3">
      <c r="B11206" t="str">
        <v/>
      </c>
      <c r="C11206" t="str">
        <f t="shared" si="178"/>
        <v/>
      </c>
    </row>
    <row r="11207" spans="2:3">
      <c r="B11207" t="str">
        <v/>
      </c>
      <c r="C11207" t="str">
        <f t="shared" si="178"/>
        <v/>
      </c>
    </row>
    <row r="11208" spans="2:3">
      <c r="B11208" t="str">
        <v/>
      </c>
      <c r="C11208" t="str">
        <f t="shared" si="178"/>
        <v/>
      </c>
    </row>
    <row r="11209" spans="2:3">
      <c r="B11209" t="str">
        <v/>
      </c>
      <c r="C11209" t="str">
        <f t="shared" si="178"/>
        <v/>
      </c>
    </row>
    <row r="11210" spans="2:3">
      <c r="B11210" t="str">
        <v/>
      </c>
      <c r="C11210" t="str">
        <f t="shared" si="178"/>
        <v/>
      </c>
    </row>
    <row r="11211" spans="2:3">
      <c r="B11211" t="str">
        <v/>
      </c>
      <c r="C11211" t="str">
        <f t="shared" si="178"/>
        <v/>
      </c>
    </row>
    <row r="11212" spans="2:3">
      <c r="B11212" t="str">
        <v/>
      </c>
      <c r="C11212" t="str">
        <f t="shared" si="178"/>
        <v/>
      </c>
    </row>
    <row r="11213" spans="2:3">
      <c r="B11213" t="str">
        <v/>
      </c>
      <c r="C11213" t="str">
        <f t="shared" si="178"/>
        <v/>
      </c>
    </row>
    <row r="11214" spans="2:3">
      <c r="B11214" t="str">
        <v/>
      </c>
      <c r="C11214" t="str">
        <f t="shared" si="178"/>
        <v/>
      </c>
    </row>
    <row r="11215" spans="2:3">
      <c r="B11215" t="str">
        <v/>
      </c>
      <c r="C11215" t="str">
        <f t="shared" si="178"/>
        <v/>
      </c>
    </row>
    <row r="11216" spans="2:3">
      <c r="B11216" t="str">
        <v/>
      </c>
      <c r="C11216" t="str">
        <f t="shared" si="178"/>
        <v/>
      </c>
    </row>
    <row r="11217" spans="2:3">
      <c r="B11217" t="str">
        <v/>
      </c>
      <c r="C11217" t="str">
        <f t="shared" si="178"/>
        <v/>
      </c>
    </row>
    <row r="11218" spans="2:3">
      <c r="B11218" t="str">
        <v/>
      </c>
      <c r="C11218" t="str">
        <f t="shared" si="178"/>
        <v/>
      </c>
    </row>
    <row r="11219" spans="2:3">
      <c r="B11219" t="str">
        <v/>
      </c>
      <c r="C11219" t="str">
        <f t="shared" si="178"/>
        <v/>
      </c>
    </row>
    <row r="11220" spans="2:3">
      <c r="B11220" t="str">
        <v/>
      </c>
      <c r="C11220" t="str">
        <f t="shared" si="178"/>
        <v/>
      </c>
    </row>
    <row r="11221" spans="2:3">
      <c r="B11221" t="str">
        <v/>
      </c>
      <c r="C11221" t="str">
        <f t="shared" si="178"/>
        <v/>
      </c>
    </row>
    <row r="11222" spans="2:3">
      <c r="B11222" t="str">
        <v/>
      </c>
      <c r="C11222" t="str">
        <f t="shared" si="178"/>
        <v/>
      </c>
    </row>
    <row r="11223" spans="2:3">
      <c r="B11223" t="str">
        <v/>
      </c>
      <c r="C11223" t="str">
        <f t="shared" si="178"/>
        <v/>
      </c>
    </row>
    <row r="11224" spans="2:3">
      <c r="B11224" t="str">
        <v/>
      </c>
      <c r="C11224" t="str">
        <f t="shared" si="178"/>
        <v/>
      </c>
    </row>
    <row r="11225" spans="2:3">
      <c r="B11225" t="str">
        <v/>
      </c>
      <c r="C11225" t="str">
        <f t="shared" si="178"/>
        <v/>
      </c>
    </row>
    <row r="11226" spans="2:3">
      <c r="B11226" t="str">
        <v/>
      </c>
      <c r="C11226" t="str">
        <f t="shared" si="178"/>
        <v/>
      </c>
    </row>
    <row r="11227" spans="2:3">
      <c r="B11227" t="str">
        <v/>
      </c>
      <c r="C11227" t="str">
        <f t="shared" si="178"/>
        <v/>
      </c>
    </row>
    <row r="11228" spans="2:3">
      <c r="B11228" t="str">
        <v/>
      </c>
      <c r="C11228" t="str">
        <f t="shared" si="178"/>
        <v/>
      </c>
    </row>
    <row r="11229" spans="2:3">
      <c r="B11229" t="str">
        <v/>
      </c>
      <c r="C11229" t="str">
        <f t="shared" si="178"/>
        <v/>
      </c>
    </row>
    <row r="11230" spans="2:3">
      <c r="B11230" t="str">
        <v/>
      </c>
      <c r="C11230" t="str">
        <f t="shared" si="178"/>
        <v/>
      </c>
    </row>
    <row r="11231" spans="2:3">
      <c r="B11231" t="str">
        <v/>
      </c>
      <c r="C11231" t="str">
        <f t="shared" si="178"/>
        <v/>
      </c>
    </row>
    <row r="11232" spans="2:3">
      <c r="B11232" t="str">
        <v/>
      </c>
      <c r="C11232" t="str">
        <f t="shared" si="178"/>
        <v/>
      </c>
    </row>
    <row r="11233" spans="2:3">
      <c r="B11233" t="str">
        <v/>
      </c>
      <c r="C11233" t="str">
        <f t="shared" si="178"/>
        <v/>
      </c>
    </row>
    <row r="11234" spans="2:3">
      <c r="B11234" t="str">
        <v/>
      </c>
      <c r="C11234" t="str">
        <f t="shared" si="178"/>
        <v/>
      </c>
    </row>
    <row r="11235" spans="2:3">
      <c r="B11235" t="str">
        <v/>
      </c>
      <c r="C11235" t="str">
        <f t="shared" si="178"/>
        <v/>
      </c>
    </row>
    <row r="11236" spans="2:3">
      <c r="B11236" t="str">
        <v/>
      </c>
      <c r="C11236" t="str">
        <f t="shared" si="178"/>
        <v/>
      </c>
    </row>
    <row r="11237" spans="2:3">
      <c r="B11237" t="str">
        <v/>
      </c>
      <c r="C11237" t="str">
        <f t="shared" si="178"/>
        <v/>
      </c>
    </row>
    <row r="11238" spans="2:3">
      <c r="B11238" t="str">
        <v/>
      </c>
      <c r="C11238" t="str">
        <f t="shared" si="178"/>
        <v/>
      </c>
    </row>
    <row r="11239" spans="2:3">
      <c r="B11239" t="str">
        <v/>
      </c>
      <c r="C11239" t="str">
        <f t="shared" si="178"/>
        <v/>
      </c>
    </row>
    <row r="11240" spans="2:3">
      <c r="B11240" t="str">
        <v/>
      </c>
      <c r="C11240" t="str">
        <f t="shared" si="178"/>
        <v/>
      </c>
    </row>
    <row r="11241" spans="2:3">
      <c r="B11241" t="str">
        <v/>
      </c>
      <c r="C11241" t="str">
        <f t="shared" si="178"/>
        <v/>
      </c>
    </row>
    <row r="11242" spans="2:3">
      <c r="B11242" t="str">
        <v/>
      </c>
      <c r="C11242" t="str">
        <f t="shared" si="178"/>
        <v/>
      </c>
    </row>
    <row r="11243" spans="2:3">
      <c r="B11243" t="str">
        <v/>
      </c>
      <c r="C11243" t="str">
        <f t="shared" si="178"/>
        <v/>
      </c>
    </row>
    <row r="11244" spans="2:3">
      <c r="B11244" t="str">
        <v/>
      </c>
      <c r="C11244" t="str">
        <f t="shared" si="178"/>
        <v/>
      </c>
    </row>
    <row r="11245" spans="2:3">
      <c r="B11245" t="str">
        <v/>
      </c>
      <c r="C11245" t="str">
        <f t="shared" si="178"/>
        <v/>
      </c>
    </row>
    <row r="11246" spans="2:3">
      <c r="B11246" t="str">
        <v/>
      </c>
      <c r="C11246" t="str">
        <f t="shared" si="178"/>
        <v/>
      </c>
    </row>
    <row r="11247" spans="2:3">
      <c r="B11247" t="str">
        <v/>
      </c>
      <c r="C11247" t="str">
        <f t="shared" si="178"/>
        <v/>
      </c>
    </row>
    <row r="11248" spans="2:3">
      <c r="B11248" t="str">
        <v/>
      </c>
      <c r="C11248" t="str">
        <f t="shared" si="178"/>
        <v/>
      </c>
    </row>
    <row r="11249" spans="2:3">
      <c r="B11249" t="str">
        <v/>
      </c>
      <c r="C11249" t="str">
        <f t="shared" si="178"/>
        <v/>
      </c>
    </row>
    <row r="11250" spans="2:3">
      <c r="B11250" t="str">
        <v/>
      </c>
      <c r="C11250" t="str">
        <f t="shared" si="178"/>
        <v/>
      </c>
    </row>
    <row r="11251" spans="2:3">
      <c r="B11251" t="str">
        <v/>
      </c>
      <c r="C11251" t="str">
        <f t="shared" si="178"/>
        <v/>
      </c>
    </row>
    <row r="11252" spans="2:3">
      <c r="B11252" t="str">
        <v/>
      </c>
      <c r="C11252" t="str">
        <f t="shared" si="178"/>
        <v/>
      </c>
    </row>
    <row r="11253" spans="2:3">
      <c r="B11253" t="str">
        <v/>
      </c>
      <c r="C11253" t="str">
        <f t="shared" si="178"/>
        <v/>
      </c>
    </row>
    <row r="11254" spans="2:3">
      <c r="B11254" t="str">
        <v/>
      </c>
      <c r="C11254" t="str">
        <f t="shared" si="178"/>
        <v/>
      </c>
    </row>
    <row r="11255" spans="2:3">
      <c r="B11255" t="str">
        <v/>
      </c>
      <c r="C11255" t="str">
        <f t="shared" si="178"/>
        <v/>
      </c>
    </row>
    <row r="11256" spans="2:3">
      <c r="B11256" t="str">
        <v/>
      </c>
      <c r="C11256" t="str">
        <f t="shared" si="178"/>
        <v/>
      </c>
    </row>
    <row r="11257" spans="2:3">
      <c r="B11257" t="str">
        <v/>
      </c>
      <c r="C11257" t="str">
        <f t="shared" si="178"/>
        <v/>
      </c>
    </row>
    <row r="11258" spans="2:3">
      <c r="B11258" t="str">
        <v/>
      </c>
      <c r="C11258" t="str">
        <f t="shared" si="178"/>
        <v/>
      </c>
    </row>
    <row r="11259" spans="2:3">
      <c r="B11259" t="str">
        <v/>
      </c>
      <c r="C11259" t="str">
        <f t="shared" si="178"/>
        <v/>
      </c>
    </row>
    <row r="11260" spans="2:3">
      <c r="B11260" t="str">
        <v/>
      </c>
      <c r="C11260" t="str">
        <f t="shared" si="178"/>
        <v/>
      </c>
    </row>
    <row r="11261" spans="2:3">
      <c r="B11261" t="str">
        <v/>
      </c>
      <c r="C11261" t="str">
        <f t="shared" si="178"/>
        <v/>
      </c>
    </row>
    <row r="11262" spans="2:3">
      <c r="B11262" t="str">
        <v/>
      </c>
      <c r="C11262" t="str">
        <f t="shared" si="178"/>
        <v/>
      </c>
    </row>
    <row r="11263" spans="2:3">
      <c r="B11263" t="str">
        <v/>
      </c>
      <c r="C11263" t="str">
        <f t="shared" si="178"/>
        <v/>
      </c>
    </row>
    <row r="11264" spans="2:3">
      <c r="B11264" t="str">
        <v/>
      </c>
      <c r="C11264" t="str">
        <f t="shared" si="178"/>
        <v/>
      </c>
    </row>
    <row r="11265" spans="2:3">
      <c r="B11265" t="str">
        <v/>
      </c>
      <c r="C11265" t="str">
        <f t="shared" si="178"/>
        <v/>
      </c>
    </row>
    <row r="11266" spans="2:3">
      <c r="B11266" t="str">
        <v/>
      </c>
      <c r="C11266" t="str">
        <f t="shared" si="178"/>
        <v/>
      </c>
    </row>
    <row r="11267" spans="2:3">
      <c r="B11267" t="str">
        <v/>
      </c>
      <c r="C11267" t="str">
        <f t="shared" si="178"/>
        <v/>
      </c>
    </row>
    <row r="11268" spans="2:3">
      <c r="B11268" t="str">
        <v/>
      </c>
      <c r="C11268" t="str">
        <f t="shared" si="178"/>
        <v/>
      </c>
    </row>
    <row r="11269" spans="2:3">
      <c r="B11269" t="str">
        <v/>
      </c>
      <c r="C11269" t="str">
        <f t="shared" ref="C11269:C11332" si="179">IFERROR(B11269,"")</f>
        <v/>
      </c>
    </row>
    <row r="11270" spans="2:3">
      <c r="B11270" t="str">
        <v/>
      </c>
      <c r="C11270" t="str">
        <f t="shared" si="179"/>
        <v/>
      </c>
    </row>
    <row r="11271" spans="2:3">
      <c r="B11271" t="str">
        <v/>
      </c>
      <c r="C11271" t="str">
        <f t="shared" si="179"/>
        <v/>
      </c>
    </row>
    <row r="11272" spans="2:3">
      <c r="B11272" t="str">
        <v/>
      </c>
      <c r="C11272" t="str">
        <f t="shared" si="179"/>
        <v/>
      </c>
    </row>
    <row r="11273" spans="2:3">
      <c r="B11273" t="str">
        <v/>
      </c>
      <c r="C11273" t="str">
        <f t="shared" si="179"/>
        <v/>
      </c>
    </row>
    <row r="11274" spans="2:3">
      <c r="B11274" t="str">
        <v/>
      </c>
      <c r="C11274" t="str">
        <f t="shared" si="179"/>
        <v/>
      </c>
    </row>
    <row r="11275" spans="2:3">
      <c r="B11275" t="str">
        <v/>
      </c>
      <c r="C11275" t="str">
        <f t="shared" si="179"/>
        <v/>
      </c>
    </row>
    <row r="11276" spans="2:3">
      <c r="B11276" t="str">
        <v/>
      </c>
      <c r="C11276" t="str">
        <f t="shared" si="179"/>
        <v/>
      </c>
    </row>
    <row r="11277" spans="2:3">
      <c r="B11277" t="str">
        <v/>
      </c>
      <c r="C11277" t="str">
        <f t="shared" si="179"/>
        <v/>
      </c>
    </row>
    <row r="11278" spans="2:3">
      <c r="B11278" t="str">
        <v/>
      </c>
      <c r="C11278" t="str">
        <f t="shared" si="179"/>
        <v/>
      </c>
    </row>
    <row r="11279" spans="2:3">
      <c r="B11279" t="str">
        <v/>
      </c>
      <c r="C11279" t="str">
        <f t="shared" si="179"/>
        <v/>
      </c>
    </row>
    <row r="11280" spans="2:3">
      <c r="B11280" t="str">
        <v/>
      </c>
      <c r="C11280" t="str">
        <f t="shared" si="179"/>
        <v/>
      </c>
    </row>
    <row r="11281" spans="2:3">
      <c r="B11281" t="str">
        <v/>
      </c>
      <c r="C11281" t="str">
        <f t="shared" si="179"/>
        <v/>
      </c>
    </row>
    <row r="11282" spans="2:3">
      <c r="B11282" t="str">
        <v/>
      </c>
      <c r="C11282" t="str">
        <f t="shared" si="179"/>
        <v/>
      </c>
    </row>
    <row r="11283" spans="2:3">
      <c r="B11283" t="str">
        <v/>
      </c>
      <c r="C11283" t="str">
        <f t="shared" si="179"/>
        <v/>
      </c>
    </row>
    <row r="11284" spans="2:3">
      <c r="B11284" t="str">
        <v/>
      </c>
      <c r="C11284" t="str">
        <f t="shared" si="179"/>
        <v/>
      </c>
    </row>
    <row r="11285" spans="2:3">
      <c r="B11285" t="str">
        <v/>
      </c>
      <c r="C11285" t="str">
        <f t="shared" si="179"/>
        <v/>
      </c>
    </row>
    <row r="11286" spans="2:3">
      <c r="B11286" t="str">
        <v/>
      </c>
      <c r="C11286" t="str">
        <f t="shared" si="179"/>
        <v/>
      </c>
    </row>
    <row r="11287" spans="2:3">
      <c r="B11287" t="str">
        <v/>
      </c>
      <c r="C11287" t="str">
        <f t="shared" si="179"/>
        <v/>
      </c>
    </row>
    <row r="11288" spans="2:3">
      <c r="B11288" t="str">
        <v/>
      </c>
      <c r="C11288" t="str">
        <f t="shared" si="179"/>
        <v/>
      </c>
    </row>
    <row r="11289" spans="2:3">
      <c r="B11289" t="str">
        <v/>
      </c>
      <c r="C11289" t="str">
        <f t="shared" si="179"/>
        <v/>
      </c>
    </row>
    <row r="11290" spans="2:3">
      <c r="B11290" t="str">
        <v/>
      </c>
      <c r="C11290" t="str">
        <f t="shared" si="179"/>
        <v/>
      </c>
    </row>
    <row r="11291" spans="2:3">
      <c r="B11291" t="str">
        <v/>
      </c>
      <c r="C11291" t="str">
        <f t="shared" si="179"/>
        <v/>
      </c>
    </row>
    <row r="11292" spans="2:3">
      <c r="B11292" t="str">
        <v/>
      </c>
      <c r="C11292" t="str">
        <f t="shared" si="179"/>
        <v/>
      </c>
    </row>
    <row r="11293" spans="2:3">
      <c r="B11293" t="str">
        <v/>
      </c>
      <c r="C11293" t="str">
        <f t="shared" si="179"/>
        <v/>
      </c>
    </row>
    <row r="11294" spans="2:3">
      <c r="B11294" t="str">
        <v/>
      </c>
      <c r="C11294" t="str">
        <f t="shared" si="179"/>
        <v/>
      </c>
    </row>
    <row r="11295" spans="2:3">
      <c r="B11295" t="str">
        <v/>
      </c>
      <c r="C11295" t="str">
        <f t="shared" si="179"/>
        <v/>
      </c>
    </row>
    <row r="11296" spans="2:3">
      <c r="B11296" t="str">
        <v/>
      </c>
      <c r="C11296" t="str">
        <f t="shared" si="179"/>
        <v/>
      </c>
    </row>
    <row r="11297" spans="2:3">
      <c r="B11297" t="str">
        <v/>
      </c>
      <c r="C11297" t="str">
        <f t="shared" si="179"/>
        <v/>
      </c>
    </row>
    <row r="11298" spans="2:3">
      <c r="B11298" t="str">
        <v/>
      </c>
      <c r="C11298" t="str">
        <f t="shared" si="179"/>
        <v/>
      </c>
    </row>
    <row r="11299" spans="2:3">
      <c r="B11299" t="str">
        <v/>
      </c>
      <c r="C11299" t="str">
        <f t="shared" si="179"/>
        <v/>
      </c>
    </row>
    <row r="11300" spans="2:3">
      <c r="B11300" t="str">
        <v/>
      </c>
      <c r="C11300" t="str">
        <f t="shared" si="179"/>
        <v/>
      </c>
    </row>
    <row r="11301" spans="2:3">
      <c r="B11301" t="str">
        <v/>
      </c>
      <c r="C11301" t="str">
        <f t="shared" si="179"/>
        <v/>
      </c>
    </row>
    <row r="11302" spans="2:3">
      <c r="B11302" t="str">
        <v/>
      </c>
      <c r="C11302" t="str">
        <f t="shared" si="179"/>
        <v/>
      </c>
    </row>
    <row r="11303" spans="2:3">
      <c r="B11303" t="str">
        <v/>
      </c>
      <c r="C11303" t="str">
        <f t="shared" si="179"/>
        <v/>
      </c>
    </row>
    <row r="11304" spans="2:3">
      <c r="B11304" t="str">
        <v/>
      </c>
      <c r="C11304" t="str">
        <f t="shared" si="179"/>
        <v/>
      </c>
    </row>
    <row r="11305" spans="2:3">
      <c r="B11305" t="str">
        <v/>
      </c>
      <c r="C11305" t="str">
        <f t="shared" si="179"/>
        <v/>
      </c>
    </row>
    <row r="11306" spans="2:3">
      <c r="B11306" t="str">
        <v/>
      </c>
      <c r="C11306" t="str">
        <f t="shared" si="179"/>
        <v/>
      </c>
    </row>
    <row r="11307" spans="2:3">
      <c r="B11307" t="str">
        <v/>
      </c>
      <c r="C11307" t="str">
        <f t="shared" si="179"/>
        <v/>
      </c>
    </row>
    <row r="11308" spans="2:3">
      <c r="B11308" t="str">
        <v/>
      </c>
      <c r="C11308" t="str">
        <f t="shared" si="179"/>
        <v/>
      </c>
    </row>
    <row r="11309" spans="2:3">
      <c r="B11309" t="str">
        <v/>
      </c>
      <c r="C11309" t="str">
        <f t="shared" si="179"/>
        <v/>
      </c>
    </row>
    <row r="11310" spans="2:3">
      <c r="B11310" t="str">
        <v/>
      </c>
      <c r="C11310" t="str">
        <f t="shared" si="179"/>
        <v/>
      </c>
    </row>
    <row r="11311" spans="2:3">
      <c r="B11311" t="str">
        <v/>
      </c>
      <c r="C11311" t="str">
        <f t="shared" si="179"/>
        <v/>
      </c>
    </row>
    <row r="11312" spans="2:3">
      <c r="B11312" t="str">
        <v/>
      </c>
      <c r="C11312" t="str">
        <f t="shared" si="179"/>
        <v/>
      </c>
    </row>
    <row r="11313" spans="2:3">
      <c r="B11313" t="str">
        <v/>
      </c>
      <c r="C11313" t="str">
        <f t="shared" si="179"/>
        <v/>
      </c>
    </row>
    <row r="11314" spans="2:3">
      <c r="B11314" t="str">
        <v/>
      </c>
      <c r="C11314" t="str">
        <f t="shared" si="179"/>
        <v/>
      </c>
    </row>
    <row r="11315" spans="2:3">
      <c r="B11315" t="str">
        <v/>
      </c>
      <c r="C11315" t="str">
        <f t="shared" si="179"/>
        <v/>
      </c>
    </row>
    <row r="11316" spans="2:3">
      <c r="B11316" t="str">
        <v/>
      </c>
      <c r="C11316" t="str">
        <f t="shared" si="179"/>
        <v/>
      </c>
    </row>
    <row r="11317" spans="2:3">
      <c r="B11317" t="str">
        <v/>
      </c>
      <c r="C11317" t="str">
        <f t="shared" si="179"/>
        <v/>
      </c>
    </row>
    <row r="11318" spans="2:3">
      <c r="B11318" t="str">
        <v/>
      </c>
      <c r="C11318" t="str">
        <f t="shared" si="179"/>
        <v/>
      </c>
    </row>
    <row r="11319" spans="2:3">
      <c r="B11319" t="str">
        <v/>
      </c>
      <c r="C11319" t="str">
        <f t="shared" si="179"/>
        <v/>
      </c>
    </row>
    <row r="11320" spans="2:3">
      <c r="B11320" t="str">
        <v/>
      </c>
      <c r="C11320" t="str">
        <f t="shared" si="179"/>
        <v/>
      </c>
    </row>
    <row r="11321" spans="2:3">
      <c r="B11321" t="str">
        <v/>
      </c>
      <c r="C11321" t="str">
        <f t="shared" si="179"/>
        <v/>
      </c>
    </row>
    <row r="11322" spans="2:3">
      <c r="B11322" t="str">
        <v/>
      </c>
      <c r="C11322" t="str">
        <f t="shared" si="179"/>
        <v/>
      </c>
    </row>
    <row r="11323" spans="2:3">
      <c r="B11323" t="str">
        <v/>
      </c>
      <c r="C11323" t="str">
        <f t="shared" si="179"/>
        <v/>
      </c>
    </row>
    <row r="11324" spans="2:3">
      <c r="B11324" t="str">
        <v/>
      </c>
      <c r="C11324" t="str">
        <f t="shared" si="179"/>
        <v/>
      </c>
    </row>
    <row r="11325" spans="2:3">
      <c r="B11325" t="str">
        <v/>
      </c>
      <c r="C11325" t="str">
        <f t="shared" si="179"/>
        <v/>
      </c>
    </row>
    <row r="11326" spans="2:3">
      <c r="B11326" t="str">
        <v/>
      </c>
      <c r="C11326" t="str">
        <f t="shared" si="179"/>
        <v/>
      </c>
    </row>
    <row r="11327" spans="2:3">
      <c r="B11327" t="str">
        <v/>
      </c>
      <c r="C11327" t="str">
        <f t="shared" si="179"/>
        <v/>
      </c>
    </row>
    <row r="11328" spans="2:3">
      <c r="B11328" t="str">
        <v/>
      </c>
      <c r="C11328" t="str">
        <f t="shared" si="179"/>
        <v/>
      </c>
    </row>
    <row r="11329" spans="2:3">
      <c r="B11329" t="str">
        <v/>
      </c>
      <c r="C11329" t="str">
        <f t="shared" si="179"/>
        <v/>
      </c>
    </row>
    <row r="11330" spans="2:3">
      <c r="B11330" t="str">
        <v/>
      </c>
      <c r="C11330" t="str">
        <f t="shared" si="179"/>
        <v/>
      </c>
    </row>
    <row r="11331" spans="2:3">
      <c r="B11331" t="str">
        <v/>
      </c>
      <c r="C11331" t="str">
        <f t="shared" si="179"/>
        <v/>
      </c>
    </row>
    <row r="11332" spans="2:3">
      <c r="B11332" t="str">
        <v/>
      </c>
      <c r="C11332" t="str">
        <f t="shared" si="179"/>
        <v/>
      </c>
    </row>
    <row r="11333" spans="2:3">
      <c r="B11333" t="str">
        <v/>
      </c>
      <c r="C11333" t="str">
        <f t="shared" ref="C11333:C11396" si="180">IFERROR(B11333,"")</f>
        <v/>
      </c>
    </row>
    <row r="11334" spans="2:3">
      <c r="B11334" t="str">
        <v/>
      </c>
      <c r="C11334" t="str">
        <f t="shared" si="180"/>
        <v/>
      </c>
    </row>
    <row r="11335" spans="2:3">
      <c r="B11335" t="str">
        <v/>
      </c>
      <c r="C11335" t="str">
        <f t="shared" si="180"/>
        <v/>
      </c>
    </row>
    <row r="11336" spans="2:3">
      <c r="B11336" t="str">
        <v/>
      </c>
      <c r="C11336" t="str">
        <f t="shared" si="180"/>
        <v/>
      </c>
    </row>
    <row r="11337" spans="2:3">
      <c r="B11337" t="str">
        <v/>
      </c>
      <c r="C11337" t="str">
        <f t="shared" si="180"/>
        <v/>
      </c>
    </row>
    <row r="11338" spans="2:3">
      <c r="B11338" t="str">
        <v/>
      </c>
      <c r="C11338" t="str">
        <f t="shared" si="180"/>
        <v/>
      </c>
    </row>
    <row r="11339" spans="2:3">
      <c r="B11339" t="str">
        <v/>
      </c>
      <c r="C11339" t="str">
        <f t="shared" si="180"/>
        <v/>
      </c>
    </row>
    <row r="11340" spans="2:3">
      <c r="B11340" t="str">
        <v/>
      </c>
      <c r="C11340" t="str">
        <f t="shared" si="180"/>
        <v/>
      </c>
    </row>
    <row r="11341" spans="2:3">
      <c r="B11341" t="str">
        <v/>
      </c>
      <c r="C11341" t="str">
        <f t="shared" si="180"/>
        <v/>
      </c>
    </row>
    <row r="11342" spans="2:3">
      <c r="B11342" t="str">
        <v/>
      </c>
      <c r="C11342" t="str">
        <f t="shared" si="180"/>
        <v/>
      </c>
    </row>
    <row r="11343" spans="2:3">
      <c r="B11343" t="str">
        <v/>
      </c>
      <c r="C11343" t="str">
        <f t="shared" si="180"/>
        <v/>
      </c>
    </row>
    <row r="11344" spans="2:3">
      <c r="B11344" t="str">
        <v/>
      </c>
      <c r="C11344" t="str">
        <f t="shared" si="180"/>
        <v/>
      </c>
    </row>
    <row r="11345" spans="2:3">
      <c r="B11345" t="str">
        <v/>
      </c>
      <c r="C11345" t="str">
        <f t="shared" si="180"/>
        <v/>
      </c>
    </row>
    <row r="11346" spans="2:3">
      <c r="B11346" t="str">
        <v/>
      </c>
      <c r="C11346" t="str">
        <f t="shared" si="180"/>
        <v/>
      </c>
    </row>
    <row r="11347" spans="2:3">
      <c r="B11347" t="str">
        <v/>
      </c>
      <c r="C11347" t="str">
        <f t="shared" si="180"/>
        <v/>
      </c>
    </row>
    <row r="11348" spans="2:3">
      <c r="B11348" t="str">
        <v/>
      </c>
      <c r="C11348" t="str">
        <f t="shared" si="180"/>
        <v/>
      </c>
    </row>
    <row r="11349" spans="2:3">
      <c r="B11349" t="str">
        <v/>
      </c>
      <c r="C11349" t="str">
        <f t="shared" si="180"/>
        <v/>
      </c>
    </row>
    <row r="11350" spans="2:3">
      <c r="B11350" t="str">
        <v/>
      </c>
      <c r="C11350" t="str">
        <f t="shared" si="180"/>
        <v/>
      </c>
    </row>
    <row r="11351" spans="2:3">
      <c r="B11351" t="str">
        <v/>
      </c>
      <c r="C11351" t="str">
        <f t="shared" si="180"/>
        <v/>
      </c>
    </row>
    <row r="11352" spans="2:3">
      <c r="B11352" t="str">
        <v/>
      </c>
      <c r="C11352" t="str">
        <f t="shared" si="180"/>
        <v/>
      </c>
    </row>
    <row r="11353" spans="2:3">
      <c r="B11353" t="str">
        <v/>
      </c>
      <c r="C11353" t="str">
        <f t="shared" si="180"/>
        <v/>
      </c>
    </row>
    <row r="11354" spans="2:3">
      <c r="B11354" t="str">
        <v/>
      </c>
      <c r="C11354" t="str">
        <f t="shared" si="180"/>
        <v/>
      </c>
    </row>
    <row r="11355" spans="2:3">
      <c r="B11355" t="str">
        <v/>
      </c>
      <c r="C11355" t="str">
        <f t="shared" si="180"/>
        <v/>
      </c>
    </row>
    <row r="11356" spans="2:3">
      <c r="B11356" t="str">
        <v/>
      </c>
      <c r="C11356" t="str">
        <f t="shared" si="180"/>
        <v/>
      </c>
    </row>
    <row r="11357" spans="2:3">
      <c r="B11357" t="str">
        <v/>
      </c>
      <c r="C11357" t="str">
        <f t="shared" si="180"/>
        <v/>
      </c>
    </row>
    <row r="11358" spans="2:3">
      <c r="B11358" t="str">
        <v/>
      </c>
      <c r="C11358" t="str">
        <f t="shared" si="180"/>
        <v/>
      </c>
    </row>
    <row r="11359" spans="2:3">
      <c r="B11359" t="str">
        <v/>
      </c>
      <c r="C11359" t="str">
        <f t="shared" si="180"/>
        <v/>
      </c>
    </row>
    <row r="11360" spans="2:3">
      <c r="B11360" t="str">
        <v/>
      </c>
      <c r="C11360" t="str">
        <f t="shared" si="180"/>
        <v/>
      </c>
    </row>
    <row r="11361" spans="2:3">
      <c r="B11361" t="str">
        <v/>
      </c>
      <c r="C11361" t="str">
        <f t="shared" si="180"/>
        <v/>
      </c>
    </row>
    <row r="11362" spans="2:3">
      <c r="B11362" t="str">
        <v/>
      </c>
      <c r="C11362" t="str">
        <f t="shared" si="180"/>
        <v/>
      </c>
    </row>
    <row r="11363" spans="2:3">
      <c r="B11363" t="str">
        <v/>
      </c>
      <c r="C11363" t="str">
        <f t="shared" si="180"/>
        <v/>
      </c>
    </row>
    <row r="11364" spans="2:3">
      <c r="B11364" t="str">
        <v/>
      </c>
      <c r="C11364" t="str">
        <f t="shared" si="180"/>
        <v/>
      </c>
    </row>
    <row r="11365" spans="2:3">
      <c r="B11365" t="str">
        <v/>
      </c>
      <c r="C11365" t="str">
        <f t="shared" si="180"/>
        <v/>
      </c>
    </row>
    <row r="11366" spans="2:3">
      <c r="B11366" t="str">
        <v/>
      </c>
      <c r="C11366" t="str">
        <f t="shared" si="180"/>
        <v/>
      </c>
    </row>
    <row r="11367" spans="2:3">
      <c r="B11367" t="str">
        <v/>
      </c>
      <c r="C11367" t="str">
        <f t="shared" si="180"/>
        <v/>
      </c>
    </row>
    <row r="11368" spans="2:3">
      <c r="B11368" t="str">
        <v/>
      </c>
      <c r="C11368" t="str">
        <f t="shared" si="180"/>
        <v/>
      </c>
    </row>
    <row r="11369" spans="2:3">
      <c r="B11369" t="str">
        <v/>
      </c>
      <c r="C11369" t="str">
        <f t="shared" si="180"/>
        <v/>
      </c>
    </row>
    <row r="11370" spans="2:3">
      <c r="B11370" t="str">
        <v/>
      </c>
      <c r="C11370" t="str">
        <f t="shared" si="180"/>
        <v/>
      </c>
    </row>
    <row r="11371" spans="2:3">
      <c r="B11371" t="str">
        <v/>
      </c>
      <c r="C11371" t="str">
        <f t="shared" si="180"/>
        <v/>
      </c>
    </row>
    <row r="11372" spans="2:3">
      <c r="B11372" t="str">
        <v/>
      </c>
      <c r="C11372" t="str">
        <f t="shared" si="180"/>
        <v/>
      </c>
    </row>
    <row r="11373" spans="2:3">
      <c r="B11373" t="str">
        <v/>
      </c>
      <c r="C11373" t="str">
        <f t="shared" si="180"/>
        <v/>
      </c>
    </row>
    <row r="11374" spans="2:3">
      <c r="B11374" t="str">
        <v/>
      </c>
      <c r="C11374" t="str">
        <f t="shared" si="180"/>
        <v/>
      </c>
    </row>
    <row r="11375" spans="2:3">
      <c r="B11375" t="str">
        <v/>
      </c>
      <c r="C11375" t="str">
        <f t="shared" si="180"/>
        <v/>
      </c>
    </row>
    <row r="11376" spans="2:3">
      <c r="B11376" t="str">
        <v/>
      </c>
      <c r="C11376" t="str">
        <f t="shared" si="180"/>
        <v/>
      </c>
    </row>
    <row r="11377" spans="2:3">
      <c r="B11377" t="str">
        <v/>
      </c>
      <c r="C11377" t="str">
        <f t="shared" si="180"/>
        <v/>
      </c>
    </row>
    <row r="11378" spans="2:3">
      <c r="B11378" t="str">
        <v/>
      </c>
      <c r="C11378" t="str">
        <f t="shared" si="180"/>
        <v/>
      </c>
    </row>
    <row r="11379" spans="2:3">
      <c r="B11379" t="str">
        <v/>
      </c>
      <c r="C11379" t="str">
        <f t="shared" si="180"/>
        <v/>
      </c>
    </row>
    <row r="11380" spans="2:3">
      <c r="B11380" t="str">
        <v/>
      </c>
      <c r="C11380" t="str">
        <f t="shared" si="180"/>
        <v/>
      </c>
    </row>
    <row r="11381" spans="2:3">
      <c r="B11381" t="str">
        <v/>
      </c>
      <c r="C11381" t="str">
        <f t="shared" si="180"/>
        <v/>
      </c>
    </row>
    <row r="11382" spans="2:3">
      <c r="B11382" t="str">
        <v/>
      </c>
      <c r="C11382" t="str">
        <f t="shared" si="180"/>
        <v/>
      </c>
    </row>
    <row r="11383" spans="2:3">
      <c r="B11383" t="str">
        <v/>
      </c>
      <c r="C11383" t="str">
        <f t="shared" si="180"/>
        <v/>
      </c>
    </row>
    <row r="11384" spans="2:3">
      <c r="B11384" t="str">
        <v/>
      </c>
      <c r="C11384" t="str">
        <f t="shared" si="180"/>
        <v/>
      </c>
    </row>
    <row r="11385" spans="2:3">
      <c r="B11385" t="str">
        <v/>
      </c>
      <c r="C11385" t="str">
        <f t="shared" si="180"/>
        <v/>
      </c>
    </row>
    <row r="11386" spans="2:3">
      <c r="B11386" t="str">
        <v/>
      </c>
      <c r="C11386" t="str">
        <f t="shared" si="180"/>
        <v/>
      </c>
    </row>
    <row r="11387" spans="2:3">
      <c r="B11387" t="str">
        <v/>
      </c>
      <c r="C11387" t="str">
        <f t="shared" si="180"/>
        <v/>
      </c>
    </row>
    <row r="11388" spans="2:3">
      <c r="B11388" t="str">
        <v/>
      </c>
      <c r="C11388" t="str">
        <f t="shared" si="180"/>
        <v/>
      </c>
    </row>
    <row r="11389" spans="2:3">
      <c r="B11389" t="str">
        <v/>
      </c>
      <c r="C11389" t="str">
        <f t="shared" si="180"/>
        <v/>
      </c>
    </row>
    <row r="11390" spans="2:3">
      <c r="B11390" t="str">
        <v/>
      </c>
      <c r="C11390" t="str">
        <f t="shared" si="180"/>
        <v/>
      </c>
    </row>
    <row r="11391" spans="2:3">
      <c r="B11391" t="str">
        <v/>
      </c>
      <c r="C11391" t="str">
        <f t="shared" si="180"/>
        <v/>
      </c>
    </row>
    <row r="11392" spans="2:3">
      <c r="B11392" t="str">
        <v/>
      </c>
      <c r="C11392" t="str">
        <f t="shared" si="180"/>
        <v/>
      </c>
    </row>
    <row r="11393" spans="2:3">
      <c r="B11393" t="str">
        <v/>
      </c>
      <c r="C11393" t="str">
        <f t="shared" si="180"/>
        <v/>
      </c>
    </row>
    <row r="11394" spans="2:3">
      <c r="B11394" t="str">
        <v/>
      </c>
      <c r="C11394" t="str">
        <f t="shared" si="180"/>
        <v/>
      </c>
    </row>
    <row r="11395" spans="2:3">
      <c r="B11395" t="str">
        <v/>
      </c>
      <c r="C11395" t="str">
        <f t="shared" si="180"/>
        <v/>
      </c>
    </row>
    <row r="11396" spans="2:3">
      <c r="B11396" t="str">
        <v/>
      </c>
      <c r="C11396" t="str">
        <f t="shared" si="180"/>
        <v/>
      </c>
    </row>
    <row r="11397" spans="2:3">
      <c r="B11397" t="str">
        <v/>
      </c>
      <c r="C11397" t="str">
        <f t="shared" ref="C11397:C11460" si="181">IFERROR(B11397,"")</f>
        <v/>
      </c>
    </row>
    <row r="11398" spans="2:3">
      <c r="B11398" t="str">
        <v/>
      </c>
      <c r="C11398" t="str">
        <f t="shared" si="181"/>
        <v/>
      </c>
    </row>
    <row r="11399" spans="2:3">
      <c r="B11399" t="str">
        <v/>
      </c>
      <c r="C11399" t="str">
        <f t="shared" si="181"/>
        <v/>
      </c>
    </row>
    <row r="11400" spans="2:3">
      <c r="B11400" t="str">
        <v/>
      </c>
      <c r="C11400" t="str">
        <f t="shared" si="181"/>
        <v/>
      </c>
    </row>
    <row r="11401" spans="2:3">
      <c r="B11401" t="str">
        <v/>
      </c>
      <c r="C11401" t="str">
        <f t="shared" si="181"/>
        <v/>
      </c>
    </row>
    <row r="11402" spans="2:3">
      <c r="B11402" t="str">
        <v/>
      </c>
      <c r="C11402" t="str">
        <f t="shared" si="181"/>
        <v/>
      </c>
    </row>
    <row r="11403" spans="2:3">
      <c r="B11403" t="str">
        <v/>
      </c>
      <c r="C11403" t="str">
        <f t="shared" si="181"/>
        <v/>
      </c>
    </row>
    <row r="11404" spans="2:3">
      <c r="B11404" t="str">
        <v/>
      </c>
      <c r="C11404" t="str">
        <f t="shared" si="181"/>
        <v/>
      </c>
    </row>
    <row r="11405" spans="2:3">
      <c r="B11405" t="str">
        <v/>
      </c>
      <c r="C11405" t="str">
        <f t="shared" si="181"/>
        <v/>
      </c>
    </row>
    <row r="11406" spans="2:3">
      <c r="B11406" t="str">
        <v/>
      </c>
      <c r="C11406" t="str">
        <f t="shared" si="181"/>
        <v/>
      </c>
    </row>
    <row r="11407" spans="2:3">
      <c r="B11407" t="str">
        <v/>
      </c>
      <c r="C11407" t="str">
        <f t="shared" si="181"/>
        <v/>
      </c>
    </row>
    <row r="11408" spans="2:3">
      <c r="B11408" t="str">
        <v/>
      </c>
      <c r="C11408" t="str">
        <f t="shared" si="181"/>
        <v/>
      </c>
    </row>
    <row r="11409" spans="2:3">
      <c r="B11409" t="str">
        <v/>
      </c>
      <c r="C11409" t="str">
        <f t="shared" si="181"/>
        <v/>
      </c>
    </row>
    <row r="11410" spans="2:3">
      <c r="B11410" t="str">
        <v/>
      </c>
      <c r="C11410" t="str">
        <f t="shared" si="181"/>
        <v/>
      </c>
    </row>
    <row r="11411" spans="2:3">
      <c r="B11411" t="str">
        <v/>
      </c>
      <c r="C11411" t="str">
        <f t="shared" si="181"/>
        <v/>
      </c>
    </row>
    <row r="11412" spans="2:3">
      <c r="B11412" t="str">
        <v/>
      </c>
      <c r="C11412" t="str">
        <f t="shared" si="181"/>
        <v/>
      </c>
    </row>
    <row r="11413" spans="2:3">
      <c r="B11413" t="str">
        <v/>
      </c>
      <c r="C11413" t="str">
        <f t="shared" si="181"/>
        <v/>
      </c>
    </row>
    <row r="11414" spans="2:3">
      <c r="B11414" t="str">
        <v/>
      </c>
      <c r="C11414" t="str">
        <f t="shared" si="181"/>
        <v/>
      </c>
    </row>
    <row r="11415" spans="2:3">
      <c r="B11415" t="str">
        <v/>
      </c>
      <c r="C11415" t="str">
        <f t="shared" si="181"/>
        <v/>
      </c>
    </row>
    <row r="11416" spans="2:3">
      <c r="B11416" t="str">
        <v/>
      </c>
      <c r="C11416" t="str">
        <f t="shared" si="181"/>
        <v/>
      </c>
    </row>
    <row r="11417" spans="2:3">
      <c r="B11417" t="str">
        <v/>
      </c>
      <c r="C11417" t="str">
        <f t="shared" si="181"/>
        <v/>
      </c>
    </row>
    <row r="11418" spans="2:3">
      <c r="B11418" t="str">
        <v/>
      </c>
      <c r="C11418" t="str">
        <f t="shared" si="181"/>
        <v/>
      </c>
    </row>
    <row r="11419" spans="2:3">
      <c r="B11419" t="str">
        <v/>
      </c>
      <c r="C11419" t="str">
        <f t="shared" si="181"/>
        <v/>
      </c>
    </row>
    <row r="11420" spans="2:3">
      <c r="B11420" t="str">
        <v/>
      </c>
      <c r="C11420" t="str">
        <f t="shared" si="181"/>
        <v/>
      </c>
    </row>
    <row r="11421" spans="2:3">
      <c r="B11421" t="str">
        <v/>
      </c>
      <c r="C11421" t="str">
        <f t="shared" si="181"/>
        <v/>
      </c>
    </row>
    <row r="11422" spans="2:3">
      <c r="B11422" t="str">
        <v/>
      </c>
      <c r="C11422" t="str">
        <f t="shared" si="181"/>
        <v/>
      </c>
    </row>
    <row r="11423" spans="2:3">
      <c r="B11423" t="str">
        <v/>
      </c>
      <c r="C11423" t="str">
        <f t="shared" si="181"/>
        <v/>
      </c>
    </row>
    <row r="11424" spans="2:3">
      <c r="B11424" t="str">
        <v/>
      </c>
      <c r="C11424" t="str">
        <f t="shared" si="181"/>
        <v/>
      </c>
    </row>
    <row r="11425" spans="2:3">
      <c r="B11425" t="str">
        <v/>
      </c>
      <c r="C11425" t="str">
        <f t="shared" si="181"/>
        <v/>
      </c>
    </row>
    <row r="11426" spans="2:3">
      <c r="B11426" t="str">
        <v/>
      </c>
      <c r="C11426" t="str">
        <f t="shared" si="181"/>
        <v/>
      </c>
    </row>
    <row r="11427" spans="2:3">
      <c r="B11427" t="str">
        <v/>
      </c>
      <c r="C11427" t="str">
        <f t="shared" si="181"/>
        <v/>
      </c>
    </row>
    <row r="11428" spans="2:3">
      <c r="B11428" t="str">
        <v/>
      </c>
      <c r="C11428" t="str">
        <f t="shared" si="181"/>
        <v/>
      </c>
    </row>
    <row r="11429" spans="2:3">
      <c r="B11429" t="str">
        <v/>
      </c>
      <c r="C11429" t="str">
        <f t="shared" si="181"/>
        <v/>
      </c>
    </row>
    <row r="11430" spans="2:3">
      <c r="B11430" t="str">
        <v/>
      </c>
      <c r="C11430" t="str">
        <f t="shared" si="181"/>
        <v/>
      </c>
    </row>
    <row r="11431" spans="2:3">
      <c r="B11431" t="str">
        <v/>
      </c>
      <c r="C11431" t="str">
        <f t="shared" si="181"/>
        <v/>
      </c>
    </row>
    <row r="11432" spans="2:3">
      <c r="B11432" t="str">
        <v/>
      </c>
      <c r="C11432" t="str">
        <f t="shared" si="181"/>
        <v/>
      </c>
    </row>
    <row r="11433" spans="2:3">
      <c r="B11433" t="str">
        <v/>
      </c>
      <c r="C11433" t="str">
        <f t="shared" si="181"/>
        <v/>
      </c>
    </row>
    <row r="11434" spans="2:3">
      <c r="B11434" t="str">
        <v/>
      </c>
      <c r="C11434" t="str">
        <f t="shared" si="181"/>
        <v/>
      </c>
    </row>
    <row r="11435" spans="2:3">
      <c r="B11435" t="str">
        <v/>
      </c>
      <c r="C11435" t="str">
        <f t="shared" si="181"/>
        <v/>
      </c>
    </row>
    <row r="11436" spans="2:3">
      <c r="B11436" t="str">
        <v/>
      </c>
      <c r="C11436" t="str">
        <f t="shared" si="181"/>
        <v/>
      </c>
    </row>
    <row r="11437" spans="2:3">
      <c r="B11437" t="str">
        <v/>
      </c>
      <c r="C11437" t="str">
        <f t="shared" si="181"/>
        <v/>
      </c>
    </row>
    <row r="11438" spans="2:3">
      <c r="B11438" t="str">
        <v/>
      </c>
      <c r="C11438" t="str">
        <f t="shared" si="181"/>
        <v/>
      </c>
    </row>
    <row r="11439" spans="2:3">
      <c r="B11439" t="str">
        <v/>
      </c>
      <c r="C11439" t="str">
        <f t="shared" si="181"/>
        <v/>
      </c>
    </row>
    <row r="11440" spans="2:3">
      <c r="B11440" t="str">
        <v/>
      </c>
      <c r="C11440" t="str">
        <f t="shared" si="181"/>
        <v/>
      </c>
    </row>
    <row r="11441" spans="2:3">
      <c r="B11441" t="str">
        <v/>
      </c>
      <c r="C11441" t="str">
        <f t="shared" si="181"/>
        <v/>
      </c>
    </row>
    <row r="11442" spans="2:3">
      <c r="B11442" t="str">
        <v/>
      </c>
      <c r="C11442" t="str">
        <f t="shared" si="181"/>
        <v/>
      </c>
    </row>
    <row r="11443" spans="2:3">
      <c r="B11443" t="str">
        <v/>
      </c>
      <c r="C11443" t="str">
        <f t="shared" si="181"/>
        <v/>
      </c>
    </row>
    <row r="11444" spans="2:3">
      <c r="B11444" t="str">
        <v/>
      </c>
      <c r="C11444" t="str">
        <f t="shared" si="181"/>
        <v/>
      </c>
    </row>
    <row r="11445" spans="2:3">
      <c r="B11445" t="str">
        <v/>
      </c>
      <c r="C11445" t="str">
        <f t="shared" si="181"/>
        <v/>
      </c>
    </row>
    <row r="11446" spans="2:3">
      <c r="B11446" t="str">
        <v/>
      </c>
      <c r="C11446" t="str">
        <f t="shared" si="181"/>
        <v/>
      </c>
    </row>
    <row r="11447" spans="2:3">
      <c r="B11447" t="str">
        <v/>
      </c>
      <c r="C11447" t="str">
        <f t="shared" si="181"/>
        <v/>
      </c>
    </row>
    <row r="11448" spans="2:3">
      <c r="B11448" t="str">
        <v/>
      </c>
      <c r="C11448" t="str">
        <f t="shared" si="181"/>
        <v/>
      </c>
    </row>
    <row r="11449" spans="2:3">
      <c r="B11449" t="str">
        <v/>
      </c>
      <c r="C11449" t="str">
        <f t="shared" si="181"/>
        <v/>
      </c>
    </row>
    <row r="11450" spans="2:3">
      <c r="B11450" t="str">
        <v/>
      </c>
      <c r="C11450" t="str">
        <f t="shared" si="181"/>
        <v/>
      </c>
    </row>
    <row r="11451" spans="2:3">
      <c r="B11451" t="str">
        <v/>
      </c>
      <c r="C11451" t="str">
        <f t="shared" si="181"/>
        <v/>
      </c>
    </row>
    <row r="11452" spans="2:3">
      <c r="B11452" t="str">
        <v/>
      </c>
      <c r="C11452" t="str">
        <f t="shared" si="181"/>
        <v/>
      </c>
    </row>
    <row r="11453" spans="2:3">
      <c r="B11453" t="str">
        <v/>
      </c>
      <c r="C11453" t="str">
        <f t="shared" si="181"/>
        <v/>
      </c>
    </row>
    <row r="11454" spans="2:3">
      <c r="B11454" t="str">
        <v/>
      </c>
      <c r="C11454" t="str">
        <f t="shared" si="181"/>
        <v/>
      </c>
    </row>
    <row r="11455" spans="2:3">
      <c r="B11455" t="str">
        <v/>
      </c>
      <c r="C11455" t="str">
        <f t="shared" si="181"/>
        <v/>
      </c>
    </row>
    <row r="11456" spans="2:3">
      <c r="B11456" t="str">
        <v/>
      </c>
      <c r="C11456" t="str">
        <f t="shared" si="181"/>
        <v/>
      </c>
    </row>
    <row r="11457" spans="2:3">
      <c r="B11457" t="str">
        <v/>
      </c>
      <c r="C11457" t="str">
        <f t="shared" si="181"/>
        <v/>
      </c>
    </row>
    <row r="11458" spans="2:3">
      <c r="B11458" t="str">
        <v/>
      </c>
      <c r="C11458" t="str">
        <f t="shared" si="181"/>
        <v/>
      </c>
    </row>
    <row r="11459" spans="2:3">
      <c r="B11459" t="str">
        <v/>
      </c>
      <c r="C11459" t="str">
        <f t="shared" si="181"/>
        <v/>
      </c>
    </row>
    <row r="11460" spans="2:3">
      <c r="B11460" t="str">
        <v/>
      </c>
      <c r="C11460" t="str">
        <f t="shared" si="181"/>
        <v/>
      </c>
    </row>
    <row r="11461" spans="2:3">
      <c r="B11461" t="str">
        <v/>
      </c>
      <c r="C11461" t="str">
        <f t="shared" ref="C11461:C11524" si="182">IFERROR(B11461,"")</f>
        <v/>
      </c>
    </row>
    <row r="11462" spans="2:3">
      <c r="B11462" t="str">
        <v/>
      </c>
      <c r="C11462" t="str">
        <f t="shared" si="182"/>
        <v/>
      </c>
    </row>
    <row r="11463" spans="2:3">
      <c r="B11463" t="str">
        <v/>
      </c>
      <c r="C11463" t="str">
        <f t="shared" si="182"/>
        <v/>
      </c>
    </row>
    <row r="11464" spans="2:3">
      <c r="B11464" t="str">
        <v/>
      </c>
      <c r="C11464" t="str">
        <f t="shared" si="182"/>
        <v/>
      </c>
    </row>
    <row r="11465" spans="2:3">
      <c r="B11465" t="str">
        <v/>
      </c>
      <c r="C11465" t="str">
        <f t="shared" si="182"/>
        <v/>
      </c>
    </row>
    <row r="11466" spans="2:3">
      <c r="B11466" t="str">
        <v/>
      </c>
      <c r="C11466" t="str">
        <f t="shared" si="182"/>
        <v/>
      </c>
    </row>
    <row r="11467" spans="2:3">
      <c r="B11467" t="str">
        <v/>
      </c>
      <c r="C11467" t="str">
        <f t="shared" si="182"/>
        <v/>
      </c>
    </row>
    <row r="11468" spans="2:3">
      <c r="B11468" t="str">
        <v/>
      </c>
      <c r="C11468" t="str">
        <f t="shared" si="182"/>
        <v/>
      </c>
    </row>
    <row r="11469" spans="2:3">
      <c r="B11469" t="str">
        <v/>
      </c>
      <c r="C11469" t="str">
        <f t="shared" si="182"/>
        <v/>
      </c>
    </row>
    <row r="11470" spans="2:3">
      <c r="B11470" t="str">
        <v/>
      </c>
      <c r="C11470" t="str">
        <f t="shared" si="182"/>
        <v/>
      </c>
    </row>
    <row r="11471" spans="2:3">
      <c r="B11471" t="str">
        <v/>
      </c>
      <c r="C11471" t="str">
        <f t="shared" si="182"/>
        <v/>
      </c>
    </row>
    <row r="11472" spans="2:3">
      <c r="B11472" t="str">
        <v/>
      </c>
      <c r="C11472" t="str">
        <f t="shared" si="182"/>
        <v/>
      </c>
    </row>
    <row r="11473" spans="2:3">
      <c r="B11473" t="str">
        <v/>
      </c>
      <c r="C11473" t="str">
        <f t="shared" si="182"/>
        <v/>
      </c>
    </row>
    <row r="11474" spans="2:3">
      <c r="B11474" t="str">
        <v/>
      </c>
      <c r="C11474" t="str">
        <f t="shared" si="182"/>
        <v/>
      </c>
    </row>
    <row r="11475" spans="2:3">
      <c r="B11475" t="str">
        <v/>
      </c>
      <c r="C11475" t="str">
        <f t="shared" si="182"/>
        <v/>
      </c>
    </row>
    <row r="11476" spans="2:3">
      <c r="B11476" t="str">
        <v/>
      </c>
      <c r="C11476" t="str">
        <f t="shared" si="182"/>
        <v/>
      </c>
    </row>
    <row r="11477" spans="2:3">
      <c r="B11477" t="str">
        <v/>
      </c>
      <c r="C11477" t="str">
        <f t="shared" si="182"/>
        <v/>
      </c>
    </row>
    <row r="11478" spans="2:3">
      <c r="B11478" t="str">
        <v/>
      </c>
      <c r="C11478" t="str">
        <f t="shared" si="182"/>
        <v/>
      </c>
    </row>
    <row r="11479" spans="2:3">
      <c r="B11479" t="str">
        <v/>
      </c>
      <c r="C11479" t="str">
        <f t="shared" si="182"/>
        <v/>
      </c>
    </row>
    <row r="11480" spans="2:3">
      <c r="B11480" t="str">
        <v/>
      </c>
      <c r="C11480" t="str">
        <f t="shared" si="182"/>
        <v/>
      </c>
    </row>
    <row r="11481" spans="2:3">
      <c r="B11481" t="str">
        <v/>
      </c>
      <c r="C11481" t="str">
        <f t="shared" si="182"/>
        <v/>
      </c>
    </row>
    <row r="11482" spans="2:3">
      <c r="B11482" t="str">
        <v/>
      </c>
      <c r="C11482" t="str">
        <f t="shared" si="182"/>
        <v/>
      </c>
    </row>
    <row r="11483" spans="2:3">
      <c r="B11483" t="str">
        <v/>
      </c>
      <c r="C11483" t="str">
        <f t="shared" si="182"/>
        <v/>
      </c>
    </row>
    <row r="11484" spans="2:3">
      <c r="B11484" t="str">
        <v/>
      </c>
      <c r="C11484" t="str">
        <f t="shared" si="182"/>
        <v/>
      </c>
    </row>
    <row r="11485" spans="2:3">
      <c r="B11485" t="str">
        <v/>
      </c>
      <c r="C11485" t="str">
        <f t="shared" si="182"/>
        <v/>
      </c>
    </row>
    <row r="11486" spans="2:3">
      <c r="B11486" t="str">
        <v/>
      </c>
      <c r="C11486" t="str">
        <f t="shared" si="182"/>
        <v/>
      </c>
    </row>
    <row r="11487" spans="2:3">
      <c r="B11487" t="str">
        <v/>
      </c>
      <c r="C11487" t="str">
        <f t="shared" si="182"/>
        <v/>
      </c>
    </row>
    <row r="11488" spans="2:3">
      <c r="B11488" t="str">
        <v/>
      </c>
      <c r="C11488" t="str">
        <f t="shared" si="182"/>
        <v/>
      </c>
    </row>
    <row r="11489" spans="2:3">
      <c r="B11489" t="str">
        <v/>
      </c>
      <c r="C11489" t="str">
        <f t="shared" si="182"/>
        <v/>
      </c>
    </row>
    <row r="11490" spans="2:3">
      <c r="B11490" t="str">
        <v/>
      </c>
      <c r="C11490" t="str">
        <f t="shared" si="182"/>
        <v/>
      </c>
    </row>
    <row r="11491" spans="2:3">
      <c r="B11491" t="str">
        <v/>
      </c>
      <c r="C11491" t="str">
        <f t="shared" si="182"/>
        <v/>
      </c>
    </row>
    <row r="11492" spans="2:3">
      <c r="B11492" t="str">
        <v/>
      </c>
      <c r="C11492" t="str">
        <f t="shared" si="182"/>
        <v/>
      </c>
    </row>
    <row r="11493" spans="2:3">
      <c r="B11493" t="str">
        <v/>
      </c>
      <c r="C11493" t="str">
        <f t="shared" si="182"/>
        <v/>
      </c>
    </row>
    <row r="11494" spans="2:3">
      <c r="B11494" t="str">
        <v/>
      </c>
      <c r="C11494" t="str">
        <f t="shared" si="182"/>
        <v/>
      </c>
    </row>
    <row r="11495" spans="2:3">
      <c r="B11495" t="str">
        <v/>
      </c>
      <c r="C11495" t="str">
        <f t="shared" si="182"/>
        <v/>
      </c>
    </row>
    <row r="11496" spans="2:3">
      <c r="B11496" t="str">
        <v/>
      </c>
      <c r="C11496" t="str">
        <f t="shared" si="182"/>
        <v/>
      </c>
    </row>
    <row r="11497" spans="2:3">
      <c r="B11497" t="str">
        <v/>
      </c>
      <c r="C11497" t="str">
        <f t="shared" si="182"/>
        <v/>
      </c>
    </row>
    <row r="11498" spans="2:3">
      <c r="B11498" t="str">
        <v/>
      </c>
      <c r="C11498" t="str">
        <f t="shared" si="182"/>
        <v/>
      </c>
    </row>
    <row r="11499" spans="2:3">
      <c r="B11499" t="str">
        <v/>
      </c>
      <c r="C11499" t="str">
        <f t="shared" si="182"/>
        <v/>
      </c>
    </row>
    <row r="11500" spans="2:3">
      <c r="B11500" t="str">
        <v/>
      </c>
      <c r="C11500" t="str">
        <f t="shared" si="182"/>
        <v/>
      </c>
    </row>
    <row r="11501" spans="2:3">
      <c r="B11501" t="str">
        <v/>
      </c>
      <c r="C11501" t="str">
        <f t="shared" si="182"/>
        <v/>
      </c>
    </row>
    <row r="11502" spans="2:3">
      <c r="B11502" t="str">
        <v/>
      </c>
      <c r="C11502" t="str">
        <f t="shared" si="182"/>
        <v/>
      </c>
    </row>
    <row r="11503" spans="2:3">
      <c r="B11503" t="str">
        <v/>
      </c>
      <c r="C11503" t="str">
        <f t="shared" si="182"/>
        <v/>
      </c>
    </row>
    <row r="11504" spans="2:3">
      <c r="B11504" t="str">
        <v/>
      </c>
      <c r="C11504" t="str">
        <f t="shared" si="182"/>
        <v/>
      </c>
    </row>
    <row r="11505" spans="2:3">
      <c r="B11505" t="str">
        <v/>
      </c>
      <c r="C11505" t="str">
        <f t="shared" si="182"/>
        <v/>
      </c>
    </row>
    <row r="11506" spans="2:3">
      <c r="B11506" t="str">
        <v/>
      </c>
      <c r="C11506" t="str">
        <f t="shared" si="182"/>
        <v/>
      </c>
    </row>
    <row r="11507" spans="2:3">
      <c r="B11507" t="str">
        <v/>
      </c>
      <c r="C11507" t="str">
        <f t="shared" si="182"/>
        <v/>
      </c>
    </row>
    <row r="11508" spans="2:3">
      <c r="B11508" t="str">
        <v/>
      </c>
      <c r="C11508" t="str">
        <f t="shared" si="182"/>
        <v/>
      </c>
    </row>
    <row r="11509" spans="2:3">
      <c r="B11509" t="str">
        <v/>
      </c>
      <c r="C11509" t="str">
        <f t="shared" si="182"/>
        <v/>
      </c>
    </row>
    <row r="11510" spans="2:3">
      <c r="B11510" t="str">
        <v/>
      </c>
      <c r="C11510" t="str">
        <f t="shared" si="182"/>
        <v/>
      </c>
    </row>
    <row r="11511" spans="2:3">
      <c r="B11511" t="str">
        <v/>
      </c>
      <c r="C11511" t="str">
        <f t="shared" si="182"/>
        <v/>
      </c>
    </row>
    <row r="11512" spans="2:3">
      <c r="B11512" t="str">
        <v/>
      </c>
      <c r="C11512" t="str">
        <f t="shared" si="182"/>
        <v/>
      </c>
    </row>
    <row r="11513" spans="2:3">
      <c r="B11513" t="str">
        <v/>
      </c>
      <c r="C11513" t="str">
        <f t="shared" si="182"/>
        <v/>
      </c>
    </row>
    <row r="11514" spans="2:3">
      <c r="B11514" t="str">
        <v/>
      </c>
      <c r="C11514" t="str">
        <f t="shared" si="182"/>
        <v/>
      </c>
    </row>
    <row r="11515" spans="2:3">
      <c r="B11515" t="str">
        <v/>
      </c>
      <c r="C11515" t="str">
        <f t="shared" si="182"/>
        <v/>
      </c>
    </row>
    <row r="11516" spans="2:3">
      <c r="B11516" t="str">
        <v/>
      </c>
      <c r="C11516" t="str">
        <f t="shared" si="182"/>
        <v/>
      </c>
    </row>
    <row r="11517" spans="2:3">
      <c r="B11517" t="str">
        <v/>
      </c>
      <c r="C11517" t="str">
        <f t="shared" si="182"/>
        <v/>
      </c>
    </row>
    <row r="11518" spans="2:3">
      <c r="B11518" t="str">
        <v/>
      </c>
      <c r="C11518" t="str">
        <f t="shared" si="182"/>
        <v/>
      </c>
    </row>
    <row r="11519" spans="2:3">
      <c r="B11519" t="str">
        <v/>
      </c>
      <c r="C11519" t="str">
        <f t="shared" si="182"/>
        <v/>
      </c>
    </row>
    <row r="11520" spans="2:3">
      <c r="B11520" t="str">
        <v/>
      </c>
      <c r="C11520" t="str">
        <f t="shared" si="182"/>
        <v/>
      </c>
    </row>
    <row r="11521" spans="2:3">
      <c r="B11521" t="str">
        <v/>
      </c>
      <c r="C11521" t="str">
        <f t="shared" si="182"/>
        <v/>
      </c>
    </row>
    <row r="11522" spans="2:3">
      <c r="B11522" t="str">
        <v/>
      </c>
      <c r="C11522" t="str">
        <f t="shared" si="182"/>
        <v/>
      </c>
    </row>
    <row r="11523" spans="2:3">
      <c r="B11523" t="str">
        <v/>
      </c>
      <c r="C11523" t="str">
        <f t="shared" si="182"/>
        <v/>
      </c>
    </row>
    <row r="11524" spans="2:3">
      <c r="B11524" t="str">
        <v/>
      </c>
      <c r="C11524" t="str">
        <f t="shared" si="182"/>
        <v/>
      </c>
    </row>
    <row r="11525" spans="2:3">
      <c r="B11525" t="str">
        <v/>
      </c>
      <c r="C11525" t="str">
        <f t="shared" ref="C11525:C11588" si="183">IFERROR(B11525,"")</f>
        <v/>
      </c>
    </row>
    <row r="11526" spans="2:3">
      <c r="B11526" t="str">
        <v/>
      </c>
      <c r="C11526" t="str">
        <f t="shared" si="183"/>
        <v/>
      </c>
    </row>
    <row r="11527" spans="2:3">
      <c r="B11527" t="str">
        <v/>
      </c>
      <c r="C11527" t="str">
        <f t="shared" si="183"/>
        <v/>
      </c>
    </row>
    <row r="11528" spans="2:3">
      <c r="B11528" t="str">
        <v/>
      </c>
      <c r="C11528" t="str">
        <f t="shared" si="183"/>
        <v/>
      </c>
    </row>
    <row r="11529" spans="2:3">
      <c r="B11529" t="str">
        <v/>
      </c>
      <c r="C11529" t="str">
        <f t="shared" si="183"/>
        <v/>
      </c>
    </row>
    <row r="11530" spans="2:3">
      <c r="B11530" t="str">
        <v/>
      </c>
      <c r="C11530" t="str">
        <f t="shared" si="183"/>
        <v/>
      </c>
    </row>
    <row r="11531" spans="2:3">
      <c r="B11531" t="str">
        <v/>
      </c>
      <c r="C11531" t="str">
        <f t="shared" si="183"/>
        <v/>
      </c>
    </row>
    <row r="11532" spans="2:3">
      <c r="B11532" t="str">
        <v/>
      </c>
      <c r="C11532" t="str">
        <f t="shared" si="183"/>
        <v/>
      </c>
    </row>
    <row r="11533" spans="2:3">
      <c r="B11533" t="str">
        <v/>
      </c>
      <c r="C11533" t="str">
        <f t="shared" si="183"/>
        <v/>
      </c>
    </row>
    <row r="11534" spans="2:3">
      <c r="B11534" t="str">
        <v/>
      </c>
      <c r="C11534" t="str">
        <f t="shared" si="183"/>
        <v/>
      </c>
    </row>
    <row r="11535" spans="2:3">
      <c r="B11535" t="str">
        <v/>
      </c>
      <c r="C11535" t="str">
        <f t="shared" si="183"/>
        <v/>
      </c>
    </row>
    <row r="11536" spans="2:3">
      <c r="B11536" t="str">
        <v/>
      </c>
      <c r="C11536" t="str">
        <f t="shared" si="183"/>
        <v/>
      </c>
    </row>
    <row r="11537" spans="2:3">
      <c r="B11537" t="str">
        <v/>
      </c>
      <c r="C11537" t="str">
        <f t="shared" si="183"/>
        <v/>
      </c>
    </row>
    <row r="11538" spans="2:3">
      <c r="B11538" t="str">
        <v/>
      </c>
      <c r="C11538" t="str">
        <f t="shared" si="183"/>
        <v/>
      </c>
    </row>
    <row r="11539" spans="2:3">
      <c r="B11539" t="str">
        <v/>
      </c>
      <c r="C11539" t="str">
        <f t="shared" si="183"/>
        <v/>
      </c>
    </row>
    <row r="11540" spans="2:3">
      <c r="B11540" t="str">
        <v/>
      </c>
      <c r="C11540" t="str">
        <f t="shared" si="183"/>
        <v/>
      </c>
    </row>
    <row r="11541" spans="2:3">
      <c r="B11541" t="str">
        <v/>
      </c>
      <c r="C11541" t="str">
        <f t="shared" si="183"/>
        <v/>
      </c>
    </row>
    <row r="11542" spans="2:3">
      <c r="B11542" t="str">
        <v/>
      </c>
      <c r="C11542" t="str">
        <f t="shared" si="183"/>
        <v/>
      </c>
    </row>
    <row r="11543" spans="2:3">
      <c r="B11543" t="str">
        <v/>
      </c>
      <c r="C11543" t="str">
        <f t="shared" si="183"/>
        <v/>
      </c>
    </row>
    <row r="11544" spans="2:3">
      <c r="B11544" t="str">
        <v/>
      </c>
      <c r="C11544" t="str">
        <f t="shared" si="183"/>
        <v/>
      </c>
    </row>
    <row r="11545" spans="2:3">
      <c r="B11545" t="str">
        <v/>
      </c>
      <c r="C11545" t="str">
        <f t="shared" si="183"/>
        <v/>
      </c>
    </row>
    <row r="11546" spans="2:3">
      <c r="B11546" t="str">
        <v/>
      </c>
      <c r="C11546" t="str">
        <f t="shared" si="183"/>
        <v/>
      </c>
    </row>
    <row r="11547" spans="2:3">
      <c r="B11547" t="str">
        <v/>
      </c>
      <c r="C11547" t="str">
        <f t="shared" si="183"/>
        <v/>
      </c>
    </row>
    <row r="11548" spans="2:3">
      <c r="B11548" t="str">
        <v/>
      </c>
      <c r="C11548" t="str">
        <f t="shared" si="183"/>
        <v/>
      </c>
    </row>
    <row r="11549" spans="2:3">
      <c r="B11549" t="str">
        <v/>
      </c>
      <c r="C11549" t="str">
        <f t="shared" si="183"/>
        <v/>
      </c>
    </row>
    <row r="11550" spans="2:3">
      <c r="B11550" t="str">
        <v/>
      </c>
      <c r="C11550" t="str">
        <f t="shared" si="183"/>
        <v/>
      </c>
    </row>
    <row r="11551" spans="2:3">
      <c r="B11551" t="str">
        <v/>
      </c>
      <c r="C11551" t="str">
        <f t="shared" si="183"/>
        <v/>
      </c>
    </row>
    <row r="11552" spans="2:3">
      <c r="B11552" t="str">
        <v/>
      </c>
      <c r="C11552" t="str">
        <f t="shared" si="183"/>
        <v/>
      </c>
    </row>
    <row r="11553" spans="2:3">
      <c r="B11553" t="str">
        <v/>
      </c>
      <c r="C11553" t="str">
        <f t="shared" si="183"/>
        <v/>
      </c>
    </row>
    <row r="11554" spans="2:3">
      <c r="B11554" t="str">
        <v/>
      </c>
      <c r="C11554" t="str">
        <f t="shared" si="183"/>
        <v/>
      </c>
    </row>
    <row r="11555" spans="2:3">
      <c r="B11555" t="str">
        <v/>
      </c>
      <c r="C11555" t="str">
        <f t="shared" si="183"/>
        <v/>
      </c>
    </row>
    <row r="11556" spans="2:3">
      <c r="B11556" t="str">
        <v/>
      </c>
      <c r="C11556" t="str">
        <f t="shared" si="183"/>
        <v/>
      </c>
    </row>
    <row r="11557" spans="2:3">
      <c r="B11557" t="str">
        <v/>
      </c>
      <c r="C11557" t="str">
        <f t="shared" si="183"/>
        <v/>
      </c>
    </row>
    <row r="11558" spans="2:3">
      <c r="B11558" t="str">
        <v/>
      </c>
      <c r="C11558" t="str">
        <f t="shared" si="183"/>
        <v/>
      </c>
    </row>
    <row r="11559" spans="2:3">
      <c r="B11559" t="str">
        <v/>
      </c>
      <c r="C11559" t="str">
        <f t="shared" si="183"/>
        <v/>
      </c>
    </row>
    <row r="11560" spans="2:3">
      <c r="B11560" t="str">
        <v/>
      </c>
      <c r="C11560" t="str">
        <f t="shared" si="183"/>
        <v/>
      </c>
    </row>
    <row r="11561" spans="2:3">
      <c r="B11561" t="str">
        <v/>
      </c>
      <c r="C11561" t="str">
        <f t="shared" si="183"/>
        <v/>
      </c>
    </row>
    <row r="11562" spans="2:3">
      <c r="B11562" t="str">
        <v/>
      </c>
      <c r="C11562" t="str">
        <f t="shared" si="183"/>
        <v/>
      </c>
    </row>
    <row r="11563" spans="2:3">
      <c r="B11563" t="str">
        <v/>
      </c>
      <c r="C11563" t="str">
        <f t="shared" si="183"/>
        <v/>
      </c>
    </row>
    <row r="11564" spans="2:3">
      <c r="B11564" t="str">
        <v/>
      </c>
      <c r="C11564" t="str">
        <f t="shared" si="183"/>
        <v/>
      </c>
    </row>
    <row r="11565" spans="2:3">
      <c r="B11565" t="str">
        <v/>
      </c>
      <c r="C11565" t="str">
        <f t="shared" si="183"/>
        <v/>
      </c>
    </row>
    <row r="11566" spans="2:3">
      <c r="B11566" t="str">
        <v/>
      </c>
      <c r="C11566" t="str">
        <f t="shared" si="183"/>
        <v/>
      </c>
    </row>
    <row r="11567" spans="2:3">
      <c r="B11567" t="str">
        <v/>
      </c>
      <c r="C11567" t="str">
        <f t="shared" si="183"/>
        <v/>
      </c>
    </row>
    <row r="11568" spans="2:3">
      <c r="B11568" t="str">
        <v/>
      </c>
      <c r="C11568" t="str">
        <f t="shared" si="183"/>
        <v/>
      </c>
    </row>
    <row r="11569" spans="2:3">
      <c r="B11569" t="str">
        <v/>
      </c>
      <c r="C11569" t="str">
        <f t="shared" si="183"/>
        <v/>
      </c>
    </row>
    <row r="11570" spans="2:3">
      <c r="B11570" t="str">
        <v/>
      </c>
      <c r="C11570" t="str">
        <f t="shared" si="183"/>
        <v/>
      </c>
    </row>
    <row r="11571" spans="2:3">
      <c r="B11571" t="str">
        <v/>
      </c>
      <c r="C11571" t="str">
        <f t="shared" si="183"/>
        <v/>
      </c>
    </row>
    <row r="11572" spans="2:3">
      <c r="B11572" t="str">
        <v/>
      </c>
      <c r="C11572" t="str">
        <f t="shared" si="183"/>
        <v/>
      </c>
    </row>
    <row r="11573" spans="2:3">
      <c r="B11573" t="str">
        <v/>
      </c>
      <c r="C11573" t="str">
        <f t="shared" si="183"/>
        <v/>
      </c>
    </row>
    <row r="11574" spans="2:3">
      <c r="B11574" t="str">
        <v/>
      </c>
      <c r="C11574" t="str">
        <f t="shared" si="183"/>
        <v/>
      </c>
    </row>
    <row r="11575" spans="2:3">
      <c r="B11575" t="str">
        <v/>
      </c>
      <c r="C11575" t="str">
        <f t="shared" si="183"/>
        <v/>
      </c>
    </row>
    <row r="11576" spans="2:3">
      <c r="B11576" t="str">
        <v/>
      </c>
      <c r="C11576" t="str">
        <f t="shared" si="183"/>
        <v/>
      </c>
    </row>
    <row r="11577" spans="2:3">
      <c r="B11577" t="str">
        <v/>
      </c>
      <c r="C11577" t="str">
        <f t="shared" si="183"/>
        <v/>
      </c>
    </row>
    <row r="11578" spans="2:3">
      <c r="B11578" t="str">
        <v/>
      </c>
      <c r="C11578" t="str">
        <f t="shared" si="183"/>
        <v/>
      </c>
    </row>
    <row r="11579" spans="2:3">
      <c r="B11579" t="str">
        <v/>
      </c>
      <c r="C11579" t="str">
        <f t="shared" si="183"/>
        <v/>
      </c>
    </row>
    <row r="11580" spans="2:3">
      <c r="B11580" t="str">
        <v/>
      </c>
      <c r="C11580" t="str">
        <f t="shared" si="183"/>
        <v/>
      </c>
    </row>
    <row r="11581" spans="2:3">
      <c r="B11581" t="str">
        <v/>
      </c>
      <c r="C11581" t="str">
        <f t="shared" si="183"/>
        <v/>
      </c>
    </row>
    <row r="11582" spans="2:3">
      <c r="B11582" t="str">
        <v/>
      </c>
      <c r="C11582" t="str">
        <f t="shared" si="183"/>
        <v/>
      </c>
    </row>
    <row r="11583" spans="2:3">
      <c r="B11583" t="str">
        <v/>
      </c>
      <c r="C11583" t="str">
        <f t="shared" si="183"/>
        <v/>
      </c>
    </row>
    <row r="11584" spans="2:3">
      <c r="B11584" t="str">
        <v/>
      </c>
      <c r="C11584" t="str">
        <f t="shared" si="183"/>
        <v/>
      </c>
    </row>
    <row r="11585" spans="2:3">
      <c r="B11585" t="str">
        <v/>
      </c>
      <c r="C11585" t="str">
        <f t="shared" si="183"/>
        <v/>
      </c>
    </row>
    <row r="11586" spans="2:3">
      <c r="B11586" t="str">
        <v/>
      </c>
      <c r="C11586" t="str">
        <f t="shared" si="183"/>
        <v/>
      </c>
    </row>
    <row r="11587" spans="2:3">
      <c r="B11587" t="str">
        <v/>
      </c>
      <c r="C11587" t="str">
        <f t="shared" si="183"/>
        <v/>
      </c>
    </row>
    <row r="11588" spans="2:3">
      <c r="B11588" t="str">
        <v/>
      </c>
      <c r="C11588" t="str">
        <f t="shared" si="183"/>
        <v/>
      </c>
    </row>
    <row r="11589" spans="2:3">
      <c r="B11589" t="str">
        <v/>
      </c>
      <c r="C11589" t="str">
        <f t="shared" ref="C11589:C11652" si="184">IFERROR(B11589,"")</f>
        <v/>
      </c>
    </row>
    <row r="11590" spans="2:3">
      <c r="B11590" t="str">
        <v/>
      </c>
      <c r="C11590" t="str">
        <f t="shared" si="184"/>
        <v/>
      </c>
    </row>
    <row r="11591" spans="2:3">
      <c r="B11591" t="str">
        <v/>
      </c>
      <c r="C11591" t="str">
        <f t="shared" si="184"/>
        <v/>
      </c>
    </row>
    <row r="11592" spans="2:3">
      <c r="B11592" t="str">
        <v/>
      </c>
      <c r="C11592" t="str">
        <f t="shared" si="184"/>
        <v/>
      </c>
    </row>
    <row r="11593" spans="2:3">
      <c r="B11593" t="str">
        <v/>
      </c>
      <c r="C11593" t="str">
        <f t="shared" si="184"/>
        <v/>
      </c>
    </row>
    <row r="11594" spans="2:3">
      <c r="B11594" t="str">
        <v/>
      </c>
      <c r="C11594" t="str">
        <f t="shared" si="184"/>
        <v/>
      </c>
    </row>
    <row r="11595" spans="2:3">
      <c r="B11595" t="str">
        <v/>
      </c>
      <c r="C11595" t="str">
        <f t="shared" si="184"/>
        <v/>
      </c>
    </row>
    <row r="11596" spans="2:3">
      <c r="B11596" t="str">
        <v/>
      </c>
      <c r="C11596" t="str">
        <f t="shared" si="184"/>
        <v/>
      </c>
    </row>
    <row r="11597" spans="2:3">
      <c r="B11597" t="str">
        <v/>
      </c>
      <c r="C11597" t="str">
        <f t="shared" si="184"/>
        <v/>
      </c>
    </row>
    <row r="11598" spans="2:3">
      <c r="B11598" t="str">
        <v/>
      </c>
      <c r="C11598" t="str">
        <f t="shared" si="184"/>
        <v/>
      </c>
    </row>
    <row r="11599" spans="2:3">
      <c r="B11599" t="str">
        <v/>
      </c>
      <c r="C11599" t="str">
        <f t="shared" si="184"/>
        <v/>
      </c>
    </row>
    <row r="11600" spans="2:3">
      <c r="B11600" t="str">
        <v/>
      </c>
      <c r="C11600" t="str">
        <f t="shared" si="184"/>
        <v/>
      </c>
    </row>
    <row r="11601" spans="2:3">
      <c r="B11601" t="str">
        <v/>
      </c>
      <c r="C11601" t="str">
        <f t="shared" si="184"/>
        <v/>
      </c>
    </row>
    <row r="11602" spans="2:3">
      <c r="B11602" t="str">
        <v/>
      </c>
      <c r="C11602" t="str">
        <f t="shared" si="184"/>
        <v/>
      </c>
    </row>
    <row r="11603" spans="2:3">
      <c r="B11603" t="str">
        <v/>
      </c>
      <c r="C11603" t="str">
        <f t="shared" si="184"/>
        <v/>
      </c>
    </row>
    <row r="11604" spans="2:3">
      <c r="B11604" t="str">
        <v/>
      </c>
      <c r="C11604" t="str">
        <f t="shared" si="184"/>
        <v/>
      </c>
    </row>
    <row r="11605" spans="2:3">
      <c r="B11605" t="str">
        <v/>
      </c>
      <c r="C11605" t="str">
        <f t="shared" si="184"/>
        <v/>
      </c>
    </row>
    <row r="11606" spans="2:3">
      <c r="B11606" t="str">
        <v/>
      </c>
      <c r="C11606" t="str">
        <f t="shared" si="184"/>
        <v/>
      </c>
    </row>
    <row r="11607" spans="2:3">
      <c r="B11607" t="str">
        <v/>
      </c>
      <c r="C11607" t="str">
        <f t="shared" si="184"/>
        <v/>
      </c>
    </row>
    <row r="11608" spans="2:3">
      <c r="B11608" t="str">
        <v/>
      </c>
      <c r="C11608" t="str">
        <f t="shared" si="184"/>
        <v/>
      </c>
    </row>
    <row r="11609" spans="2:3">
      <c r="B11609" t="str">
        <v/>
      </c>
      <c r="C11609" t="str">
        <f t="shared" si="184"/>
        <v/>
      </c>
    </row>
    <row r="11610" spans="2:3">
      <c r="B11610" t="str">
        <v/>
      </c>
      <c r="C11610" t="str">
        <f t="shared" si="184"/>
        <v/>
      </c>
    </row>
    <row r="11611" spans="2:3">
      <c r="B11611" t="str">
        <v/>
      </c>
      <c r="C11611" t="str">
        <f t="shared" si="184"/>
        <v/>
      </c>
    </row>
    <row r="11612" spans="2:3">
      <c r="B11612" t="str">
        <v/>
      </c>
      <c r="C11612" t="str">
        <f t="shared" si="184"/>
        <v/>
      </c>
    </row>
    <row r="11613" spans="2:3">
      <c r="B11613" t="str">
        <v/>
      </c>
      <c r="C11613" t="str">
        <f t="shared" si="184"/>
        <v/>
      </c>
    </row>
    <row r="11614" spans="2:3">
      <c r="B11614" t="str">
        <v/>
      </c>
      <c r="C11614" t="str">
        <f t="shared" si="184"/>
        <v/>
      </c>
    </row>
    <row r="11615" spans="2:3">
      <c r="B11615" t="str">
        <v/>
      </c>
      <c r="C11615" t="str">
        <f t="shared" si="184"/>
        <v/>
      </c>
    </row>
    <row r="11616" spans="2:3">
      <c r="B11616" t="str">
        <v/>
      </c>
      <c r="C11616" t="str">
        <f t="shared" si="184"/>
        <v/>
      </c>
    </row>
    <row r="11617" spans="2:3">
      <c r="B11617" t="str">
        <v/>
      </c>
      <c r="C11617" t="str">
        <f t="shared" si="184"/>
        <v/>
      </c>
    </row>
    <row r="11618" spans="2:3">
      <c r="B11618" t="str">
        <v/>
      </c>
      <c r="C11618" t="str">
        <f t="shared" si="184"/>
        <v/>
      </c>
    </row>
    <row r="11619" spans="2:3">
      <c r="B11619" t="str">
        <v/>
      </c>
      <c r="C11619" t="str">
        <f t="shared" si="184"/>
        <v/>
      </c>
    </row>
    <row r="11620" spans="2:3">
      <c r="B11620" t="str">
        <v/>
      </c>
      <c r="C11620" t="str">
        <f t="shared" si="184"/>
        <v/>
      </c>
    </row>
    <row r="11621" spans="2:3">
      <c r="B11621" t="str">
        <v/>
      </c>
      <c r="C11621" t="str">
        <f t="shared" si="184"/>
        <v/>
      </c>
    </row>
    <row r="11622" spans="2:3">
      <c r="B11622" t="str">
        <v/>
      </c>
      <c r="C11622" t="str">
        <f t="shared" si="184"/>
        <v/>
      </c>
    </row>
    <row r="11623" spans="2:3">
      <c r="B11623" t="str">
        <v/>
      </c>
      <c r="C11623" t="str">
        <f t="shared" si="184"/>
        <v/>
      </c>
    </row>
    <row r="11624" spans="2:3">
      <c r="B11624" t="str">
        <v/>
      </c>
      <c r="C11624" t="str">
        <f t="shared" si="184"/>
        <v/>
      </c>
    </row>
    <row r="11625" spans="2:3">
      <c r="B11625" t="str">
        <v/>
      </c>
      <c r="C11625" t="str">
        <f t="shared" si="184"/>
        <v/>
      </c>
    </row>
    <row r="11626" spans="2:3">
      <c r="B11626" t="str">
        <v/>
      </c>
      <c r="C11626" t="str">
        <f t="shared" si="184"/>
        <v/>
      </c>
    </row>
    <row r="11627" spans="2:3">
      <c r="B11627" t="str">
        <v/>
      </c>
      <c r="C11627" t="str">
        <f t="shared" si="184"/>
        <v/>
      </c>
    </row>
    <row r="11628" spans="2:3">
      <c r="B11628" t="str">
        <v/>
      </c>
      <c r="C11628" t="str">
        <f t="shared" si="184"/>
        <v/>
      </c>
    </row>
    <row r="11629" spans="2:3">
      <c r="B11629" t="str">
        <v/>
      </c>
      <c r="C11629" t="str">
        <f t="shared" si="184"/>
        <v/>
      </c>
    </row>
    <row r="11630" spans="2:3">
      <c r="B11630" t="str">
        <v/>
      </c>
      <c r="C11630" t="str">
        <f t="shared" si="184"/>
        <v/>
      </c>
    </row>
    <row r="11631" spans="2:3">
      <c r="B11631" t="str">
        <v/>
      </c>
      <c r="C11631" t="str">
        <f t="shared" si="184"/>
        <v/>
      </c>
    </row>
    <row r="11632" spans="2:3">
      <c r="B11632" t="str">
        <v/>
      </c>
      <c r="C11632" t="str">
        <f t="shared" si="184"/>
        <v/>
      </c>
    </row>
    <row r="11633" spans="2:3">
      <c r="B11633" t="str">
        <v/>
      </c>
      <c r="C11633" t="str">
        <f t="shared" si="184"/>
        <v/>
      </c>
    </row>
    <row r="11634" spans="2:3">
      <c r="B11634" t="str">
        <v/>
      </c>
      <c r="C11634" t="str">
        <f t="shared" si="184"/>
        <v/>
      </c>
    </row>
    <row r="11635" spans="2:3">
      <c r="B11635" t="str">
        <v/>
      </c>
      <c r="C11635" t="str">
        <f t="shared" si="184"/>
        <v/>
      </c>
    </row>
    <row r="11636" spans="2:3">
      <c r="B11636" t="str">
        <v/>
      </c>
      <c r="C11636" t="str">
        <f t="shared" si="184"/>
        <v/>
      </c>
    </row>
    <row r="11637" spans="2:3">
      <c r="B11637" t="str">
        <v/>
      </c>
      <c r="C11637" t="str">
        <f t="shared" si="184"/>
        <v/>
      </c>
    </row>
    <row r="11638" spans="2:3">
      <c r="B11638" t="str">
        <v/>
      </c>
      <c r="C11638" t="str">
        <f t="shared" si="184"/>
        <v/>
      </c>
    </row>
    <row r="11639" spans="2:3">
      <c r="B11639" t="str">
        <v/>
      </c>
      <c r="C11639" t="str">
        <f t="shared" si="184"/>
        <v/>
      </c>
    </row>
    <row r="11640" spans="2:3">
      <c r="B11640" t="str">
        <v/>
      </c>
      <c r="C11640" t="str">
        <f t="shared" si="184"/>
        <v/>
      </c>
    </row>
    <row r="11641" spans="2:3">
      <c r="B11641" t="str">
        <v/>
      </c>
      <c r="C11641" t="str">
        <f t="shared" si="184"/>
        <v/>
      </c>
    </row>
    <row r="11642" spans="2:3">
      <c r="B11642" t="str">
        <v/>
      </c>
      <c r="C11642" t="str">
        <f t="shared" si="184"/>
        <v/>
      </c>
    </row>
    <row r="11643" spans="2:3">
      <c r="B11643" t="str">
        <v/>
      </c>
      <c r="C11643" t="str">
        <f t="shared" si="184"/>
        <v/>
      </c>
    </row>
    <row r="11644" spans="2:3">
      <c r="B11644" t="str">
        <v/>
      </c>
      <c r="C11644" t="str">
        <f t="shared" si="184"/>
        <v/>
      </c>
    </row>
    <row r="11645" spans="2:3">
      <c r="B11645" t="str">
        <v/>
      </c>
      <c r="C11645" t="str">
        <f t="shared" si="184"/>
        <v/>
      </c>
    </row>
    <row r="11646" spans="2:3">
      <c r="B11646" t="str">
        <v/>
      </c>
      <c r="C11646" t="str">
        <f t="shared" si="184"/>
        <v/>
      </c>
    </row>
    <row r="11647" spans="2:3">
      <c r="B11647" t="str">
        <v/>
      </c>
      <c r="C11647" t="str">
        <f t="shared" si="184"/>
        <v/>
      </c>
    </row>
    <row r="11648" spans="2:3">
      <c r="B11648" t="str">
        <v/>
      </c>
      <c r="C11648" t="str">
        <f t="shared" si="184"/>
        <v/>
      </c>
    </row>
    <row r="11649" spans="2:3">
      <c r="B11649" t="str">
        <v/>
      </c>
      <c r="C11649" t="str">
        <f t="shared" si="184"/>
        <v/>
      </c>
    </row>
    <row r="11650" spans="2:3">
      <c r="B11650" t="str">
        <v/>
      </c>
      <c r="C11650" t="str">
        <f t="shared" si="184"/>
        <v/>
      </c>
    </row>
    <row r="11651" spans="2:3">
      <c r="B11651" t="str">
        <v/>
      </c>
      <c r="C11651" t="str">
        <f t="shared" si="184"/>
        <v/>
      </c>
    </row>
    <row r="11652" spans="2:3">
      <c r="B11652" t="str">
        <v/>
      </c>
      <c r="C11652" t="str">
        <f t="shared" si="184"/>
        <v/>
      </c>
    </row>
    <row r="11653" spans="2:3">
      <c r="B11653" t="str">
        <v/>
      </c>
      <c r="C11653" t="str">
        <f t="shared" ref="C11653:C11716" si="185">IFERROR(B11653,"")</f>
        <v/>
      </c>
    </row>
    <row r="11654" spans="2:3">
      <c r="B11654" t="str">
        <v/>
      </c>
      <c r="C11654" t="str">
        <f t="shared" si="185"/>
        <v/>
      </c>
    </row>
    <row r="11655" spans="2:3">
      <c r="B11655" t="str">
        <v/>
      </c>
      <c r="C11655" t="str">
        <f t="shared" si="185"/>
        <v/>
      </c>
    </row>
    <row r="11656" spans="2:3">
      <c r="B11656" t="str">
        <v/>
      </c>
      <c r="C11656" t="str">
        <f t="shared" si="185"/>
        <v/>
      </c>
    </row>
    <row r="11657" spans="2:3">
      <c r="B11657" t="str">
        <v/>
      </c>
      <c r="C11657" t="str">
        <f t="shared" si="185"/>
        <v/>
      </c>
    </row>
    <row r="11658" spans="2:3">
      <c r="B11658" t="str">
        <v/>
      </c>
      <c r="C11658" t="str">
        <f t="shared" si="185"/>
        <v/>
      </c>
    </row>
    <row r="11659" spans="2:3">
      <c r="B11659" t="str">
        <v/>
      </c>
      <c r="C11659" t="str">
        <f t="shared" si="185"/>
        <v/>
      </c>
    </row>
    <row r="11660" spans="2:3">
      <c r="B11660" t="str">
        <v/>
      </c>
      <c r="C11660" t="str">
        <f t="shared" si="185"/>
        <v/>
      </c>
    </row>
    <row r="11661" spans="2:3">
      <c r="B11661" t="str">
        <v/>
      </c>
      <c r="C11661" t="str">
        <f t="shared" si="185"/>
        <v/>
      </c>
    </row>
    <row r="11662" spans="2:3">
      <c r="B11662" t="str">
        <v/>
      </c>
      <c r="C11662" t="str">
        <f t="shared" si="185"/>
        <v/>
      </c>
    </row>
    <row r="11663" spans="2:3">
      <c r="B11663" t="str">
        <v/>
      </c>
      <c r="C11663" t="str">
        <f t="shared" si="185"/>
        <v/>
      </c>
    </row>
    <row r="11664" spans="2:3">
      <c r="B11664" t="str">
        <v/>
      </c>
      <c r="C11664" t="str">
        <f t="shared" si="185"/>
        <v/>
      </c>
    </row>
    <row r="11665" spans="2:3">
      <c r="B11665" t="str">
        <v/>
      </c>
      <c r="C11665" t="str">
        <f t="shared" si="185"/>
        <v/>
      </c>
    </row>
    <row r="11666" spans="2:3">
      <c r="B11666" t="str">
        <v/>
      </c>
      <c r="C11666" t="str">
        <f t="shared" si="185"/>
        <v/>
      </c>
    </row>
    <row r="11667" spans="2:3">
      <c r="B11667" t="str">
        <v/>
      </c>
      <c r="C11667" t="str">
        <f t="shared" si="185"/>
        <v/>
      </c>
    </row>
    <row r="11668" spans="2:3">
      <c r="B11668" t="str">
        <v/>
      </c>
      <c r="C11668" t="str">
        <f t="shared" si="185"/>
        <v/>
      </c>
    </row>
    <row r="11669" spans="2:3">
      <c r="B11669" t="str">
        <v/>
      </c>
      <c r="C11669" t="str">
        <f t="shared" si="185"/>
        <v/>
      </c>
    </row>
    <row r="11670" spans="2:3">
      <c r="B11670" t="str">
        <v/>
      </c>
      <c r="C11670" t="str">
        <f t="shared" si="185"/>
        <v/>
      </c>
    </row>
    <row r="11671" spans="2:3">
      <c r="B11671" t="str">
        <v/>
      </c>
      <c r="C11671" t="str">
        <f t="shared" si="185"/>
        <v/>
      </c>
    </row>
    <row r="11672" spans="2:3">
      <c r="B11672" t="str">
        <v/>
      </c>
      <c r="C11672" t="str">
        <f t="shared" si="185"/>
        <v/>
      </c>
    </row>
    <row r="11673" spans="2:3">
      <c r="B11673" t="str">
        <v/>
      </c>
      <c r="C11673" t="str">
        <f t="shared" si="185"/>
        <v/>
      </c>
    </row>
    <row r="11674" spans="2:3">
      <c r="B11674" t="str">
        <v/>
      </c>
      <c r="C11674" t="str">
        <f t="shared" si="185"/>
        <v/>
      </c>
    </row>
    <row r="11675" spans="2:3">
      <c r="B11675" t="str">
        <v/>
      </c>
      <c r="C11675" t="str">
        <f t="shared" si="185"/>
        <v/>
      </c>
    </row>
    <row r="11676" spans="2:3">
      <c r="B11676" t="str">
        <v/>
      </c>
      <c r="C11676" t="str">
        <f t="shared" si="185"/>
        <v/>
      </c>
    </row>
    <row r="11677" spans="2:3">
      <c r="B11677" t="str">
        <v/>
      </c>
      <c r="C11677" t="str">
        <f t="shared" si="185"/>
        <v/>
      </c>
    </row>
    <row r="11678" spans="2:3">
      <c r="B11678" t="str">
        <v/>
      </c>
      <c r="C11678" t="str">
        <f t="shared" si="185"/>
        <v/>
      </c>
    </row>
    <row r="11679" spans="2:3">
      <c r="B11679" t="str">
        <v/>
      </c>
      <c r="C11679" t="str">
        <f t="shared" si="185"/>
        <v/>
      </c>
    </row>
    <row r="11680" spans="2:3">
      <c r="B11680" t="str">
        <v/>
      </c>
      <c r="C11680" t="str">
        <f t="shared" si="185"/>
        <v/>
      </c>
    </row>
    <row r="11681" spans="2:3">
      <c r="B11681" t="str">
        <v/>
      </c>
      <c r="C11681" t="str">
        <f t="shared" si="185"/>
        <v/>
      </c>
    </row>
    <row r="11682" spans="2:3">
      <c r="B11682" t="str">
        <v/>
      </c>
      <c r="C11682" t="str">
        <f t="shared" si="185"/>
        <v/>
      </c>
    </row>
    <row r="11683" spans="2:3">
      <c r="B11683" t="str">
        <v/>
      </c>
      <c r="C11683" t="str">
        <f t="shared" si="185"/>
        <v/>
      </c>
    </row>
    <row r="11684" spans="2:3">
      <c r="B11684" t="str">
        <v/>
      </c>
      <c r="C11684" t="str">
        <f t="shared" si="185"/>
        <v/>
      </c>
    </row>
    <row r="11685" spans="2:3">
      <c r="B11685" t="str">
        <v/>
      </c>
      <c r="C11685" t="str">
        <f t="shared" si="185"/>
        <v/>
      </c>
    </row>
    <row r="11686" spans="2:3">
      <c r="B11686" t="str">
        <v/>
      </c>
      <c r="C11686" t="str">
        <f t="shared" si="185"/>
        <v/>
      </c>
    </row>
    <row r="11687" spans="2:3">
      <c r="B11687" t="str">
        <v/>
      </c>
      <c r="C11687" t="str">
        <f t="shared" si="185"/>
        <v/>
      </c>
    </row>
    <row r="11688" spans="2:3">
      <c r="B11688" t="str">
        <v/>
      </c>
      <c r="C11688" t="str">
        <f t="shared" si="185"/>
        <v/>
      </c>
    </row>
    <row r="11689" spans="2:3">
      <c r="B11689" t="str">
        <v/>
      </c>
      <c r="C11689" t="str">
        <f t="shared" si="185"/>
        <v/>
      </c>
    </row>
    <row r="11690" spans="2:3">
      <c r="B11690" t="str">
        <v/>
      </c>
      <c r="C11690" t="str">
        <f t="shared" si="185"/>
        <v/>
      </c>
    </row>
    <row r="11691" spans="2:3">
      <c r="B11691" t="str">
        <v/>
      </c>
      <c r="C11691" t="str">
        <f t="shared" si="185"/>
        <v/>
      </c>
    </row>
    <row r="11692" spans="2:3">
      <c r="B11692" t="str">
        <v/>
      </c>
      <c r="C11692" t="str">
        <f t="shared" si="185"/>
        <v/>
      </c>
    </row>
    <row r="11693" spans="2:3">
      <c r="B11693" t="str">
        <v/>
      </c>
      <c r="C11693" t="str">
        <f t="shared" si="185"/>
        <v/>
      </c>
    </row>
    <row r="11694" spans="2:3">
      <c r="B11694" t="str">
        <v/>
      </c>
      <c r="C11694" t="str">
        <f t="shared" si="185"/>
        <v/>
      </c>
    </row>
    <row r="11695" spans="2:3">
      <c r="B11695" t="str">
        <v/>
      </c>
      <c r="C11695" t="str">
        <f t="shared" si="185"/>
        <v/>
      </c>
    </row>
    <row r="11696" spans="2:3">
      <c r="B11696" t="str">
        <v/>
      </c>
      <c r="C11696" t="str">
        <f t="shared" si="185"/>
        <v/>
      </c>
    </row>
    <row r="11697" spans="2:3">
      <c r="B11697" t="str">
        <v/>
      </c>
      <c r="C11697" t="str">
        <f t="shared" si="185"/>
        <v/>
      </c>
    </row>
    <row r="11698" spans="2:3">
      <c r="B11698" t="str">
        <v/>
      </c>
      <c r="C11698" t="str">
        <f t="shared" si="185"/>
        <v/>
      </c>
    </row>
    <row r="11699" spans="2:3">
      <c r="B11699" t="str">
        <v/>
      </c>
      <c r="C11699" t="str">
        <f t="shared" si="185"/>
        <v/>
      </c>
    </row>
    <row r="11700" spans="2:3">
      <c r="B11700" t="str">
        <v/>
      </c>
      <c r="C11700" t="str">
        <f t="shared" si="185"/>
        <v/>
      </c>
    </row>
    <row r="11701" spans="2:3">
      <c r="B11701" t="str">
        <v/>
      </c>
      <c r="C11701" t="str">
        <f t="shared" si="185"/>
        <v/>
      </c>
    </row>
    <row r="11702" spans="2:3">
      <c r="B11702" t="str">
        <v/>
      </c>
      <c r="C11702" t="str">
        <f t="shared" si="185"/>
        <v/>
      </c>
    </row>
    <row r="11703" spans="2:3">
      <c r="B11703" t="str">
        <v/>
      </c>
      <c r="C11703" t="str">
        <f t="shared" si="185"/>
        <v/>
      </c>
    </row>
    <row r="11704" spans="2:3">
      <c r="B11704" t="str">
        <v/>
      </c>
      <c r="C11704" t="str">
        <f t="shared" si="185"/>
        <v/>
      </c>
    </row>
    <row r="11705" spans="2:3">
      <c r="B11705" t="str">
        <v/>
      </c>
      <c r="C11705" t="str">
        <f t="shared" si="185"/>
        <v/>
      </c>
    </row>
    <row r="11706" spans="2:3">
      <c r="B11706" t="str">
        <v/>
      </c>
      <c r="C11706" t="str">
        <f t="shared" si="185"/>
        <v/>
      </c>
    </row>
    <row r="11707" spans="2:3">
      <c r="B11707" t="str">
        <v/>
      </c>
      <c r="C11707" t="str">
        <f t="shared" si="185"/>
        <v/>
      </c>
    </row>
    <row r="11708" spans="2:3">
      <c r="B11708" t="str">
        <v/>
      </c>
      <c r="C11708" t="str">
        <f t="shared" si="185"/>
        <v/>
      </c>
    </row>
    <row r="11709" spans="2:3">
      <c r="B11709" t="str">
        <v/>
      </c>
      <c r="C11709" t="str">
        <f t="shared" si="185"/>
        <v/>
      </c>
    </row>
    <row r="11710" spans="2:3">
      <c r="B11710" t="str">
        <v/>
      </c>
      <c r="C11710" t="str">
        <f t="shared" si="185"/>
        <v/>
      </c>
    </row>
    <row r="11711" spans="2:3">
      <c r="B11711" t="str">
        <v/>
      </c>
      <c r="C11711" t="str">
        <f t="shared" si="185"/>
        <v/>
      </c>
    </row>
    <row r="11712" spans="2:3">
      <c r="B11712" t="str">
        <v/>
      </c>
      <c r="C11712" t="str">
        <f t="shared" si="185"/>
        <v/>
      </c>
    </row>
    <row r="11713" spans="2:3">
      <c r="B11713" t="str">
        <v/>
      </c>
      <c r="C11713" t="str">
        <f t="shared" si="185"/>
        <v/>
      </c>
    </row>
    <row r="11714" spans="2:3">
      <c r="B11714" t="str">
        <v/>
      </c>
      <c r="C11714" t="str">
        <f t="shared" si="185"/>
        <v/>
      </c>
    </row>
    <row r="11715" spans="2:3">
      <c r="B11715" t="str">
        <v/>
      </c>
      <c r="C11715" t="str">
        <f t="shared" si="185"/>
        <v/>
      </c>
    </row>
    <row r="11716" spans="2:3">
      <c r="B11716" t="str">
        <v/>
      </c>
      <c r="C11716" t="str">
        <f t="shared" si="185"/>
        <v/>
      </c>
    </row>
    <row r="11717" spans="2:3">
      <c r="B11717" t="str">
        <v/>
      </c>
      <c r="C11717" t="str">
        <f t="shared" ref="C11717:C11780" si="186">IFERROR(B11717,"")</f>
        <v/>
      </c>
    </row>
    <row r="11718" spans="2:3">
      <c r="B11718" t="str">
        <v/>
      </c>
      <c r="C11718" t="str">
        <f t="shared" si="186"/>
        <v/>
      </c>
    </row>
    <row r="11719" spans="2:3">
      <c r="B11719" t="str">
        <v/>
      </c>
      <c r="C11719" t="str">
        <f t="shared" si="186"/>
        <v/>
      </c>
    </row>
    <row r="11720" spans="2:3">
      <c r="B11720" t="str">
        <v/>
      </c>
      <c r="C11720" t="str">
        <f t="shared" si="186"/>
        <v/>
      </c>
    </row>
    <row r="11721" spans="2:3">
      <c r="B11721" t="str">
        <v/>
      </c>
      <c r="C11721" t="str">
        <f t="shared" si="186"/>
        <v/>
      </c>
    </row>
    <row r="11722" spans="2:3">
      <c r="B11722" t="str">
        <v/>
      </c>
      <c r="C11722" t="str">
        <f t="shared" si="186"/>
        <v/>
      </c>
    </row>
    <row r="11723" spans="2:3">
      <c r="B11723" t="str">
        <v/>
      </c>
      <c r="C11723" t="str">
        <f t="shared" si="186"/>
        <v/>
      </c>
    </row>
    <row r="11724" spans="2:3">
      <c r="B11724" t="str">
        <v/>
      </c>
      <c r="C11724" t="str">
        <f t="shared" si="186"/>
        <v/>
      </c>
    </row>
    <row r="11725" spans="2:3">
      <c r="B11725" t="str">
        <v/>
      </c>
      <c r="C11725" t="str">
        <f t="shared" si="186"/>
        <v/>
      </c>
    </row>
    <row r="11726" spans="2:3">
      <c r="B11726" t="str">
        <v/>
      </c>
      <c r="C11726" t="str">
        <f t="shared" si="186"/>
        <v/>
      </c>
    </row>
    <row r="11727" spans="2:3">
      <c r="B11727" t="str">
        <v/>
      </c>
      <c r="C11727" t="str">
        <f t="shared" si="186"/>
        <v/>
      </c>
    </row>
    <row r="11728" spans="2:3">
      <c r="B11728" t="str">
        <v/>
      </c>
      <c r="C11728" t="str">
        <f t="shared" si="186"/>
        <v/>
      </c>
    </row>
    <row r="11729" spans="2:3">
      <c r="B11729" t="str">
        <v/>
      </c>
      <c r="C11729" t="str">
        <f t="shared" si="186"/>
        <v/>
      </c>
    </row>
    <row r="11730" spans="2:3">
      <c r="B11730" t="str">
        <v/>
      </c>
      <c r="C11730" t="str">
        <f t="shared" si="186"/>
        <v/>
      </c>
    </row>
    <row r="11731" spans="2:3">
      <c r="B11731" t="str">
        <v/>
      </c>
      <c r="C11731" t="str">
        <f t="shared" si="186"/>
        <v/>
      </c>
    </row>
    <row r="11732" spans="2:3">
      <c r="B11732" t="str">
        <v/>
      </c>
      <c r="C11732" t="str">
        <f t="shared" si="186"/>
        <v/>
      </c>
    </row>
    <row r="11733" spans="2:3">
      <c r="B11733" t="str">
        <v/>
      </c>
      <c r="C11733" t="str">
        <f t="shared" si="186"/>
        <v/>
      </c>
    </row>
    <row r="11734" spans="2:3">
      <c r="B11734" t="str">
        <v/>
      </c>
      <c r="C11734" t="str">
        <f t="shared" si="186"/>
        <v/>
      </c>
    </row>
    <row r="11735" spans="2:3">
      <c r="B11735" t="str">
        <v/>
      </c>
      <c r="C11735" t="str">
        <f t="shared" si="186"/>
        <v/>
      </c>
    </row>
    <row r="11736" spans="2:3">
      <c r="B11736" t="str">
        <v/>
      </c>
      <c r="C11736" t="str">
        <f t="shared" si="186"/>
        <v/>
      </c>
    </row>
    <row r="11737" spans="2:3">
      <c r="B11737" t="str">
        <v/>
      </c>
      <c r="C11737" t="str">
        <f t="shared" si="186"/>
        <v/>
      </c>
    </row>
    <row r="11738" spans="2:3">
      <c r="B11738" t="str">
        <v/>
      </c>
      <c r="C11738" t="str">
        <f t="shared" si="186"/>
        <v/>
      </c>
    </row>
    <row r="11739" spans="2:3">
      <c r="B11739" t="str">
        <v/>
      </c>
      <c r="C11739" t="str">
        <f t="shared" si="186"/>
        <v/>
      </c>
    </row>
    <row r="11740" spans="2:3">
      <c r="B11740" t="str">
        <v/>
      </c>
      <c r="C11740" t="str">
        <f t="shared" si="186"/>
        <v/>
      </c>
    </row>
    <row r="11741" spans="2:3">
      <c r="B11741" t="str">
        <v/>
      </c>
      <c r="C11741" t="str">
        <f t="shared" si="186"/>
        <v/>
      </c>
    </row>
    <row r="11742" spans="2:3">
      <c r="B11742" t="str">
        <v/>
      </c>
      <c r="C11742" t="str">
        <f t="shared" si="186"/>
        <v/>
      </c>
    </row>
    <row r="11743" spans="2:3">
      <c r="B11743" t="str">
        <v/>
      </c>
      <c r="C11743" t="str">
        <f t="shared" si="186"/>
        <v/>
      </c>
    </row>
    <row r="11744" spans="2:3">
      <c r="B11744" t="str">
        <v/>
      </c>
      <c r="C11744" t="str">
        <f t="shared" si="186"/>
        <v/>
      </c>
    </row>
    <row r="11745" spans="2:3">
      <c r="B11745" t="str">
        <v/>
      </c>
      <c r="C11745" t="str">
        <f t="shared" si="186"/>
        <v/>
      </c>
    </row>
    <row r="11746" spans="2:3">
      <c r="B11746" t="str">
        <v/>
      </c>
      <c r="C11746" t="str">
        <f t="shared" si="186"/>
        <v/>
      </c>
    </row>
    <row r="11747" spans="2:3">
      <c r="B11747" t="str">
        <v/>
      </c>
      <c r="C11747" t="str">
        <f t="shared" si="186"/>
        <v/>
      </c>
    </row>
    <row r="11748" spans="2:3">
      <c r="B11748" t="str">
        <v/>
      </c>
      <c r="C11748" t="str">
        <f t="shared" si="186"/>
        <v/>
      </c>
    </row>
    <row r="11749" spans="2:3">
      <c r="B11749" t="str">
        <v/>
      </c>
      <c r="C11749" t="str">
        <f t="shared" si="186"/>
        <v/>
      </c>
    </row>
    <row r="11750" spans="2:3">
      <c r="B11750" t="str">
        <v/>
      </c>
      <c r="C11750" t="str">
        <f t="shared" si="186"/>
        <v/>
      </c>
    </row>
    <row r="11751" spans="2:3">
      <c r="B11751" t="str">
        <v/>
      </c>
      <c r="C11751" t="str">
        <f t="shared" si="186"/>
        <v/>
      </c>
    </row>
    <row r="11752" spans="2:3">
      <c r="B11752" t="str">
        <v/>
      </c>
      <c r="C11752" t="str">
        <f t="shared" si="186"/>
        <v/>
      </c>
    </row>
    <row r="11753" spans="2:3">
      <c r="B11753" t="str">
        <v/>
      </c>
      <c r="C11753" t="str">
        <f t="shared" si="186"/>
        <v/>
      </c>
    </row>
    <row r="11754" spans="2:3">
      <c r="B11754" t="str">
        <v/>
      </c>
      <c r="C11754" t="str">
        <f t="shared" si="186"/>
        <v/>
      </c>
    </row>
    <row r="11755" spans="2:3">
      <c r="B11755" t="str">
        <v/>
      </c>
      <c r="C11755" t="str">
        <f t="shared" si="186"/>
        <v/>
      </c>
    </row>
    <row r="11756" spans="2:3">
      <c r="B11756" t="str">
        <v/>
      </c>
      <c r="C11756" t="str">
        <f t="shared" si="186"/>
        <v/>
      </c>
    </row>
    <row r="11757" spans="2:3">
      <c r="B11757" t="str">
        <v/>
      </c>
      <c r="C11757" t="str">
        <f t="shared" si="186"/>
        <v/>
      </c>
    </row>
    <row r="11758" spans="2:3">
      <c r="B11758" t="str">
        <v/>
      </c>
      <c r="C11758" t="str">
        <f t="shared" si="186"/>
        <v/>
      </c>
    </row>
    <row r="11759" spans="2:3">
      <c r="B11759" t="str">
        <v/>
      </c>
      <c r="C11759" t="str">
        <f t="shared" si="186"/>
        <v/>
      </c>
    </row>
    <row r="11760" spans="2:3">
      <c r="B11760" t="str">
        <v/>
      </c>
      <c r="C11760" t="str">
        <f t="shared" si="186"/>
        <v/>
      </c>
    </row>
    <row r="11761" spans="2:3">
      <c r="B11761" t="str">
        <v/>
      </c>
      <c r="C11761" t="str">
        <f t="shared" si="186"/>
        <v/>
      </c>
    </row>
    <row r="11762" spans="2:3">
      <c r="B11762" t="str">
        <v/>
      </c>
      <c r="C11762" t="str">
        <f t="shared" si="186"/>
        <v/>
      </c>
    </row>
    <row r="11763" spans="2:3">
      <c r="B11763" t="str">
        <v/>
      </c>
      <c r="C11763" t="str">
        <f t="shared" si="186"/>
        <v/>
      </c>
    </row>
    <row r="11764" spans="2:3">
      <c r="B11764" t="str">
        <v/>
      </c>
      <c r="C11764" t="str">
        <f t="shared" si="186"/>
        <v/>
      </c>
    </row>
    <row r="11765" spans="2:3">
      <c r="B11765" t="str">
        <v/>
      </c>
      <c r="C11765" t="str">
        <f t="shared" si="186"/>
        <v/>
      </c>
    </row>
    <row r="11766" spans="2:3">
      <c r="B11766" t="str">
        <v/>
      </c>
      <c r="C11766" t="str">
        <f t="shared" si="186"/>
        <v/>
      </c>
    </row>
    <row r="11767" spans="2:3">
      <c r="B11767" t="str">
        <v/>
      </c>
      <c r="C11767" t="str">
        <f t="shared" si="186"/>
        <v/>
      </c>
    </row>
    <row r="11768" spans="2:3">
      <c r="B11768" t="str">
        <v/>
      </c>
      <c r="C11768" t="str">
        <f t="shared" si="186"/>
        <v/>
      </c>
    </row>
    <row r="11769" spans="2:3">
      <c r="B11769" t="str">
        <v/>
      </c>
      <c r="C11769" t="str">
        <f t="shared" si="186"/>
        <v/>
      </c>
    </row>
    <row r="11770" spans="2:3">
      <c r="B11770" t="str">
        <v/>
      </c>
      <c r="C11770" t="str">
        <f t="shared" si="186"/>
        <v/>
      </c>
    </row>
    <row r="11771" spans="2:3">
      <c r="B11771" t="str">
        <v/>
      </c>
      <c r="C11771" t="str">
        <f t="shared" si="186"/>
        <v/>
      </c>
    </row>
    <row r="11772" spans="2:3">
      <c r="B11772" t="str">
        <v/>
      </c>
      <c r="C11772" t="str">
        <f t="shared" si="186"/>
        <v/>
      </c>
    </row>
    <row r="11773" spans="2:3">
      <c r="B11773" t="str">
        <v/>
      </c>
      <c r="C11773" t="str">
        <f t="shared" si="186"/>
        <v/>
      </c>
    </row>
    <row r="11774" spans="2:3">
      <c r="B11774" t="str">
        <v/>
      </c>
      <c r="C11774" t="str">
        <f t="shared" si="186"/>
        <v/>
      </c>
    </row>
    <row r="11775" spans="2:3">
      <c r="B11775" t="str">
        <v/>
      </c>
      <c r="C11775" t="str">
        <f t="shared" si="186"/>
        <v/>
      </c>
    </row>
    <row r="11776" spans="2:3">
      <c r="B11776" t="str">
        <v/>
      </c>
      <c r="C11776" t="str">
        <f t="shared" si="186"/>
        <v/>
      </c>
    </row>
    <row r="11777" spans="2:3">
      <c r="B11777" t="str">
        <v/>
      </c>
      <c r="C11777" t="str">
        <f t="shared" si="186"/>
        <v/>
      </c>
    </row>
    <row r="11778" spans="2:3">
      <c r="B11778" t="str">
        <v/>
      </c>
      <c r="C11778" t="str">
        <f t="shared" si="186"/>
        <v/>
      </c>
    </row>
    <row r="11779" spans="2:3">
      <c r="B11779" t="str">
        <v/>
      </c>
      <c r="C11779" t="str">
        <f t="shared" si="186"/>
        <v/>
      </c>
    </row>
    <row r="11780" spans="2:3">
      <c r="B11780" t="str">
        <v/>
      </c>
      <c r="C11780" t="str">
        <f t="shared" si="186"/>
        <v/>
      </c>
    </row>
    <row r="11781" spans="2:3">
      <c r="B11781" t="str">
        <v/>
      </c>
      <c r="C11781" t="str">
        <f t="shared" ref="C11781:C11844" si="187">IFERROR(B11781,"")</f>
        <v/>
      </c>
    </row>
    <row r="11782" spans="2:3">
      <c r="B11782" t="str">
        <v/>
      </c>
      <c r="C11782" t="str">
        <f t="shared" si="187"/>
        <v/>
      </c>
    </row>
    <row r="11783" spans="2:3">
      <c r="B11783" t="str">
        <v/>
      </c>
      <c r="C11783" t="str">
        <f t="shared" si="187"/>
        <v/>
      </c>
    </row>
    <row r="11784" spans="2:3">
      <c r="B11784" t="str">
        <v/>
      </c>
      <c r="C11784" t="str">
        <f t="shared" si="187"/>
        <v/>
      </c>
    </row>
    <row r="11785" spans="2:3">
      <c r="B11785" t="str">
        <v/>
      </c>
      <c r="C11785" t="str">
        <f t="shared" si="187"/>
        <v/>
      </c>
    </row>
    <row r="11786" spans="2:3">
      <c r="B11786" t="str">
        <v/>
      </c>
      <c r="C11786" t="str">
        <f t="shared" si="187"/>
        <v/>
      </c>
    </row>
    <row r="11787" spans="2:3">
      <c r="B11787" t="str">
        <v/>
      </c>
      <c r="C11787" t="str">
        <f t="shared" si="187"/>
        <v/>
      </c>
    </row>
    <row r="11788" spans="2:3">
      <c r="B11788" t="str">
        <v/>
      </c>
      <c r="C11788" t="str">
        <f t="shared" si="187"/>
        <v/>
      </c>
    </row>
    <row r="11789" spans="2:3">
      <c r="B11789" t="str">
        <v/>
      </c>
      <c r="C11789" t="str">
        <f t="shared" si="187"/>
        <v/>
      </c>
    </row>
    <row r="11790" spans="2:3">
      <c r="B11790" t="str">
        <v/>
      </c>
      <c r="C11790" t="str">
        <f t="shared" si="187"/>
        <v/>
      </c>
    </row>
    <row r="11791" spans="2:3">
      <c r="B11791" t="str">
        <v/>
      </c>
      <c r="C11791" t="str">
        <f t="shared" si="187"/>
        <v/>
      </c>
    </row>
    <row r="11792" spans="2:3">
      <c r="B11792" t="str">
        <v/>
      </c>
      <c r="C11792" t="str">
        <f t="shared" si="187"/>
        <v/>
      </c>
    </row>
    <row r="11793" spans="2:3">
      <c r="B11793" t="str">
        <v/>
      </c>
      <c r="C11793" t="str">
        <f t="shared" si="187"/>
        <v/>
      </c>
    </row>
    <row r="11794" spans="2:3">
      <c r="B11794" t="str">
        <v/>
      </c>
      <c r="C11794" t="str">
        <f t="shared" si="187"/>
        <v/>
      </c>
    </row>
    <row r="11795" spans="2:3">
      <c r="B11795" t="str">
        <v/>
      </c>
      <c r="C11795" t="str">
        <f t="shared" si="187"/>
        <v/>
      </c>
    </row>
    <row r="11796" spans="2:3">
      <c r="B11796" t="str">
        <v/>
      </c>
      <c r="C11796" t="str">
        <f t="shared" si="187"/>
        <v/>
      </c>
    </row>
    <row r="11797" spans="2:3">
      <c r="B11797" t="str">
        <v/>
      </c>
      <c r="C11797" t="str">
        <f t="shared" si="187"/>
        <v/>
      </c>
    </row>
    <row r="11798" spans="2:3">
      <c r="B11798" t="str">
        <v/>
      </c>
      <c r="C11798" t="str">
        <f t="shared" si="187"/>
        <v/>
      </c>
    </row>
    <row r="11799" spans="2:3">
      <c r="B11799" t="str">
        <v/>
      </c>
      <c r="C11799" t="str">
        <f t="shared" si="187"/>
        <v/>
      </c>
    </row>
    <row r="11800" spans="2:3">
      <c r="B11800" t="str">
        <v/>
      </c>
      <c r="C11800" t="str">
        <f t="shared" si="187"/>
        <v/>
      </c>
    </row>
    <row r="11801" spans="2:3">
      <c r="B11801" t="str">
        <v/>
      </c>
      <c r="C11801" t="str">
        <f t="shared" si="187"/>
        <v/>
      </c>
    </row>
    <row r="11802" spans="2:3">
      <c r="B11802" t="str">
        <v/>
      </c>
      <c r="C11802" t="str">
        <f t="shared" si="187"/>
        <v/>
      </c>
    </row>
    <row r="11803" spans="2:3">
      <c r="B11803" t="str">
        <v/>
      </c>
      <c r="C11803" t="str">
        <f t="shared" si="187"/>
        <v/>
      </c>
    </row>
    <row r="11804" spans="2:3">
      <c r="B11804" t="str">
        <v/>
      </c>
      <c r="C11804" t="str">
        <f t="shared" si="187"/>
        <v/>
      </c>
    </row>
    <row r="11805" spans="2:3">
      <c r="B11805" t="str">
        <v/>
      </c>
      <c r="C11805" t="str">
        <f t="shared" si="187"/>
        <v/>
      </c>
    </row>
    <row r="11806" spans="2:3">
      <c r="B11806" t="str">
        <v/>
      </c>
      <c r="C11806" t="str">
        <f t="shared" si="187"/>
        <v/>
      </c>
    </row>
    <row r="11807" spans="2:3">
      <c r="B11807" t="str">
        <v/>
      </c>
      <c r="C11807" t="str">
        <f t="shared" si="187"/>
        <v/>
      </c>
    </row>
    <row r="11808" spans="2:3">
      <c r="B11808" t="str">
        <v/>
      </c>
      <c r="C11808" t="str">
        <f t="shared" si="187"/>
        <v/>
      </c>
    </row>
    <row r="11809" spans="2:3">
      <c r="B11809" t="str">
        <v/>
      </c>
      <c r="C11809" t="str">
        <f t="shared" si="187"/>
        <v/>
      </c>
    </row>
    <row r="11810" spans="2:3">
      <c r="B11810" t="str">
        <v/>
      </c>
      <c r="C11810" t="str">
        <f t="shared" si="187"/>
        <v/>
      </c>
    </row>
    <row r="11811" spans="2:3">
      <c r="B11811" t="str">
        <v/>
      </c>
      <c r="C11811" t="str">
        <f t="shared" si="187"/>
        <v/>
      </c>
    </row>
    <row r="11812" spans="2:3">
      <c r="B11812" t="str">
        <v/>
      </c>
      <c r="C11812" t="str">
        <f t="shared" si="187"/>
        <v/>
      </c>
    </row>
    <row r="11813" spans="2:3">
      <c r="B11813" t="str">
        <v/>
      </c>
      <c r="C11813" t="str">
        <f t="shared" si="187"/>
        <v/>
      </c>
    </row>
    <row r="11814" spans="2:3">
      <c r="B11814" t="str">
        <v/>
      </c>
      <c r="C11814" t="str">
        <f t="shared" si="187"/>
        <v/>
      </c>
    </row>
    <row r="11815" spans="2:3">
      <c r="B11815" t="str">
        <v/>
      </c>
      <c r="C11815" t="str">
        <f t="shared" si="187"/>
        <v/>
      </c>
    </row>
    <row r="11816" spans="2:3">
      <c r="B11816" t="str">
        <v/>
      </c>
      <c r="C11816" t="str">
        <f t="shared" si="187"/>
        <v/>
      </c>
    </row>
    <row r="11817" spans="2:3">
      <c r="B11817" t="str">
        <v/>
      </c>
      <c r="C11817" t="str">
        <f t="shared" si="187"/>
        <v/>
      </c>
    </row>
    <row r="11818" spans="2:3">
      <c r="B11818" t="str">
        <v/>
      </c>
      <c r="C11818" t="str">
        <f t="shared" si="187"/>
        <v/>
      </c>
    </row>
    <row r="11819" spans="2:3">
      <c r="B11819" t="str">
        <v/>
      </c>
      <c r="C11819" t="str">
        <f t="shared" si="187"/>
        <v/>
      </c>
    </row>
    <row r="11820" spans="2:3">
      <c r="B11820" t="str">
        <v/>
      </c>
      <c r="C11820" t="str">
        <f t="shared" si="187"/>
        <v/>
      </c>
    </row>
    <row r="11821" spans="2:3">
      <c r="B11821" t="str">
        <v/>
      </c>
      <c r="C11821" t="str">
        <f t="shared" si="187"/>
        <v/>
      </c>
    </row>
    <row r="11822" spans="2:3">
      <c r="B11822" t="str">
        <v/>
      </c>
      <c r="C11822" t="str">
        <f t="shared" si="187"/>
        <v/>
      </c>
    </row>
    <row r="11823" spans="2:3">
      <c r="B11823" t="str">
        <v/>
      </c>
      <c r="C11823" t="str">
        <f t="shared" si="187"/>
        <v/>
      </c>
    </row>
    <row r="11824" spans="2:3">
      <c r="B11824" t="str">
        <v/>
      </c>
      <c r="C11824" t="str">
        <f t="shared" si="187"/>
        <v/>
      </c>
    </row>
    <row r="11825" spans="2:3">
      <c r="B11825" t="str">
        <v/>
      </c>
      <c r="C11825" t="str">
        <f t="shared" si="187"/>
        <v/>
      </c>
    </row>
    <row r="11826" spans="2:3">
      <c r="B11826" t="str">
        <v/>
      </c>
      <c r="C11826" t="str">
        <f t="shared" si="187"/>
        <v/>
      </c>
    </row>
    <row r="11827" spans="2:3">
      <c r="B11827" t="str">
        <v/>
      </c>
      <c r="C11827" t="str">
        <f t="shared" si="187"/>
        <v/>
      </c>
    </row>
    <row r="11828" spans="2:3">
      <c r="B11828" t="str">
        <v/>
      </c>
      <c r="C11828" t="str">
        <f t="shared" si="187"/>
        <v/>
      </c>
    </row>
    <row r="11829" spans="2:3">
      <c r="B11829" t="str">
        <v/>
      </c>
      <c r="C11829" t="str">
        <f t="shared" si="187"/>
        <v/>
      </c>
    </row>
    <row r="11830" spans="2:3">
      <c r="B11830" t="str">
        <v/>
      </c>
      <c r="C11830" t="str">
        <f t="shared" si="187"/>
        <v/>
      </c>
    </row>
    <row r="11831" spans="2:3">
      <c r="B11831" t="str">
        <v/>
      </c>
      <c r="C11831" t="str">
        <f t="shared" si="187"/>
        <v/>
      </c>
    </row>
    <row r="11832" spans="2:3">
      <c r="B11832" t="str">
        <v/>
      </c>
      <c r="C11832" t="str">
        <f t="shared" si="187"/>
        <v/>
      </c>
    </row>
    <row r="11833" spans="2:3">
      <c r="B11833" t="str">
        <v/>
      </c>
      <c r="C11833" t="str">
        <f t="shared" si="187"/>
        <v/>
      </c>
    </row>
    <row r="11834" spans="2:3">
      <c r="B11834" t="str">
        <v/>
      </c>
      <c r="C11834" t="str">
        <f t="shared" si="187"/>
        <v/>
      </c>
    </row>
    <row r="11835" spans="2:3">
      <c r="B11835" t="str">
        <v/>
      </c>
      <c r="C11835" t="str">
        <f t="shared" si="187"/>
        <v/>
      </c>
    </row>
    <row r="11836" spans="2:3">
      <c r="B11836" t="str">
        <v/>
      </c>
      <c r="C11836" t="str">
        <f t="shared" si="187"/>
        <v/>
      </c>
    </row>
    <row r="11837" spans="2:3">
      <c r="B11837" t="str">
        <v/>
      </c>
      <c r="C11837" t="str">
        <f t="shared" si="187"/>
        <v/>
      </c>
    </row>
    <row r="11838" spans="2:3">
      <c r="B11838" t="str">
        <v/>
      </c>
      <c r="C11838" t="str">
        <f t="shared" si="187"/>
        <v/>
      </c>
    </row>
    <row r="11839" spans="2:3">
      <c r="B11839" t="str">
        <v/>
      </c>
      <c r="C11839" t="str">
        <f t="shared" si="187"/>
        <v/>
      </c>
    </row>
    <row r="11840" spans="2:3">
      <c r="B11840" t="str">
        <v/>
      </c>
      <c r="C11840" t="str">
        <f t="shared" si="187"/>
        <v/>
      </c>
    </row>
    <row r="11841" spans="2:3">
      <c r="B11841" t="str">
        <v/>
      </c>
      <c r="C11841" t="str">
        <f t="shared" si="187"/>
        <v/>
      </c>
    </row>
    <row r="11842" spans="2:3">
      <c r="B11842" t="str">
        <v/>
      </c>
      <c r="C11842" t="str">
        <f t="shared" si="187"/>
        <v/>
      </c>
    </row>
    <row r="11843" spans="2:3">
      <c r="B11843" t="str">
        <v/>
      </c>
      <c r="C11843" t="str">
        <f t="shared" si="187"/>
        <v/>
      </c>
    </row>
    <row r="11844" spans="2:3">
      <c r="B11844" t="str">
        <v/>
      </c>
      <c r="C11844" t="str">
        <f t="shared" si="187"/>
        <v/>
      </c>
    </row>
    <row r="11845" spans="2:3">
      <c r="B11845" t="str">
        <v/>
      </c>
      <c r="C11845" t="str">
        <f t="shared" ref="C11845:C11908" si="188">IFERROR(B11845,"")</f>
        <v/>
      </c>
    </row>
    <row r="11846" spans="2:3">
      <c r="B11846" t="str">
        <v/>
      </c>
      <c r="C11846" t="str">
        <f t="shared" si="188"/>
        <v/>
      </c>
    </row>
    <row r="11847" spans="2:3">
      <c r="B11847" t="str">
        <v/>
      </c>
      <c r="C11847" t="str">
        <f t="shared" si="188"/>
        <v/>
      </c>
    </row>
    <row r="11848" spans="2:3">
      <c r="B11848" t="str">
        <v/>
      </c>
      <c r="C11848" t="str">
        <f t="shared" si="188"/>
        <v/>
      </c>
    </row>
    <row r="11849" spans="2:3">
      <c r="B11849" t="str">
        <v/>
      </c>
      <c r="C11849" t="str">
        <f t="shared" si="188"/>
        <v/>
      </c>
    </row>
    <row r="11850" spans="2:3">
      <c r="B11850" t="str">
        <v/>
      </c>
      <c r="C11850" t="str">
        <f t="shared" si="188"/>
        <v/>
      </c>
    </row>
    <row r="11851" spans="2:3">
      <c r="B11851" t="str">
        <v/>
      </c>
      <c r="C11851" t="str">
        <f t="shared" si="188"/>
        <v/>
      </c>
    </row>
    <row r="11852" spans="2:3">
      <c r="B11852" t="str">
        <v/>
      </c>
      <c r="C11852" t="str">
        <f t="shared" si="188"/>
        <v/>
      </c>
    </row>
    <row r="11853" spans="2:3">
      <c r="B11853" t="str">
        <v/>
      </c>
      <c r="C11853" t="str">
        <f t="shared" si="188"/>
        <v/>
      </c>
    </row>
    <row r="11854" spans="2:3">
      <c r="B11854" t="str">
        <v/>
      </c>
      <c r="C11854" t="str">
        <f t="shared" si="188"/>
        <v/>
      </c>
    </row>
    <row r="11855" spans="2:3">
      <c r="B11855" t="str">
        <v/>
      </c>
      <c r="C11855" t="str">
        <f t="shared" si="188"/>
        <v/>
      </c>
    </row>
    <row r="11856" spans="2:3">
      <c r="B11856" t="str">
        <v/>
      </c>
      <c r="C11856" t="str">
        <f t="shared" si="188"/>
        <v/>
      </c>
    </row>
    <row r="11857" spans="2:3">
      <c r="B11857" t="str">
        <v/>
      </c>
      <c r="C11857" t="str">
        <f t="shared" si="188"/>
        <v/>
      </c>
    </row>
    <row r="11858" spans="2:3">
      <c r="B11858" t="str">
        <v/>
      </c>
      <c r="C11858" t="str">
        <f t="shared" si="188"/>
        <v/>
      </c>
    </row>
    <row r="11859" spans="2:3">
      <c r="B11859" t="str">
        <v/>
      </c>
      <c r="C11859" t="str">
        <f t="shared" si="188"/>
        <v/>
      </c>
    </row>
    <row r="11860" spans="2:3">
      <c r="B11860" t="str">
        <v/>
      </c>
      <c r="C11860" t="str">
        <f t="shared" si="188"/>
        <v/>
      </c>
    </row>
    <row r="11861" spans="2:3">
      <c r="B11861" t="str">
        <v/>
      </c>
      <c r="C11861" t="str">
        <f t="shared" si="188"/>
        <v/>
      </c>
    </row>
    <row r="11862" spans="2:3">
      <c r="B11862" t="str">
        <v/>
      </c>
      <c r="C11862" t="str">
        <f t="shared" si="188"/>
        <v/>
      </c>
    </row>
    <row r="11863" spans="2:3">
      <c r="B11863" t="str">
        <v/>
      </c>
      <c r="C11863" t="str">
        <f t="shared" si="188"/>
        <v/>
      </c>
    </row>
    <row r="11864" spans="2:3">
      <c r="B11864" t="str">
        <v/>
      </c>
      <c r="C11864" t="str">
        <f t="shared" si="188"/>
        <v/>
      </c>
    </row>
    <row r="11865" spans="2:3">
      <c r="B11865" t="str">
        <v/>
      </c>
      <c r="C11865" t="str">
        <f t="shared" si="188"/>
        <v/>
      </c>
    </row>
    <row r="11866" spans="2:3">
      <c r="B11866" t="str">
        <v/>
      </c>
      <c r="C11866" t="str">
        <f t="shared" si="188"/>
        <v/>
      </c>
    </row>
    <row r="11867" spans="2:3">
      <c r="B11867" t="str">
        <v/>
      </c>
      <c r="C11867" t="str">
        <f t="shared" si="188"/>
        <v/>
      </c>
    </row>
    <row r="11868" spans="2:3">
      <c r="B11868" t="str">
        <v/>
      </c>
      <c r="C11868" t="str">
        <f t="shared" si="188"/>
        <v/>
      </c>
    </row>
    <row r="11869" spans="2:3">
      <c r="B11869" t="str">
        <v/>
      </c>
      <c r="C11869" t="str">
        <f t="shared" si="188"/>
        <v/>
      </c>
    </row>
    <row r="11870" spans="2:3">
      <c r="B11870" t="str">
        <v/>
      </c>
      <c r="C11870" t="str">
        <f t="shared" si="188"/>
        <v/>
      </c>
    </row>
    <row r="11871" spans="2:3">
      <c r="B11871" t="str">
        <v/>
      </c>
      <c r="C11871" t="str">
        <f t="shared" si="188"/>
        <v/>
      </c>
    </row>
    <row r="11872" spans="2:3">
      <c r="B11872" t="str">
        <v/>
      </c>
      <c r="C11872" t="str">
        <f t="shared" si="188"/>
        <v/>
      </c>
    </row>
    <row r="11873" spans="2:3">
      <c r="B11873" t="str">
        <v/>
      </c>
      <c r="C11873" t="str">
        <f t="shared" si="188"/>
        <v/>
      </c>
    </row>
    <row r="11874" spans="2:3">
      <c r="B11874" t="str">
        <v/>
      </c>
      <c r="C11874" t="str">
        <f t="shared" si="188"/>
        <v/>
      </c>
    </row>
    <row r="11875" spans="2:3">
      <c r="B11875" t="str">
        <v/>
      </c>
      <c r="C11875" t="str">
        <f t="shared" si="188"/>
        <v/>
      </c>
    </row>
    <row r="11876" spans="2:3">
      <c r="B11876" t="str">
        <v/>
      </c>
      <c r="C11876" t="str">
        <f t="shared" si="188"/>
        <v/>
      </c>
    </row>
    <row r="11877" spans="2:3">
      <c r="B11877" t="str">
        <v/>
      </c>
      <c r="C11877" t="str">
        <f t="shared" si="188"/>
        <v/>
      </c>
    </row>
    <row r="11878" spans="2:3">
      <c r="B11878" t="str">
        <v/>
      </c>
      <c r="C11878" t="str">
        <f t="shared" si="188"/>
        <v/>
      </c>
    </row>
    <row r="11879" spans="2:3">
      <c r="B11879" t="str">
        <v/>
      </c>
      <c r="C11879" t="str">
        <f t="shared" si="188"/>
        <v/>
      </c>
    </row>
    <row r="11880" spans="2:3">
      <c r="B11880" t="str">
        <v/>
      </c>
      <c r="C11880" t="str">
        <f t="shared" si="188"/>
        <v/>
      </c>
    </row>
    <row r="11881" spans="2:3">
      <c r="B11881" t="str">
        <v/>
      </c>
      <c r="C11881" t="str">
        <f t="shared" si="188"/>
        <v/>
      </c>
    </row>
    <row r="11882" spans="2:3">
      <c r="B11882" t="str">
        <v/>
      </c>
      <c r="C11882" t="str">
        <f t="shared" si="188"/>
        <v/>
      </c>
    </row>
    <row r="11883" spans="2:3">
      <c r="B11883" t="str">
        <v/>
      </c>
      <c r="C11883" t="str">
        <f t="shared" si="188"/>
        <v/>
      </c>
    </row>
    <row r="11884" spans="2:3">
      <c r="B11884" t="str">
        <v/>
      </c>
      <c r="C11884" t="str">
        <f t="shared" si="188"/>
        <v/>
      </c>
    </row>
    <row r="11885" spans="2:3">
      <c r="B11885" t="str">
        <v/>
      </c>
      <c r="C11885" t="str">
        <f t="shared" si="188"/>
        <v/>
      </c>
    </row>
    <row r="11886" spans="2:3">
      <c r="B11886" t="str">
        <v/>
      </c>
      <c r="C11886" t="str">
        <f t="shared" si="188"/>
        <v/>
      </c>
    </row>
    <row r="11887" spans="2:3">
      <c r="B11887" t="str">
        <v/>
      </c>
      <c r="C11887" t="str">
        <f t="shared" si="188"/>
        <v/>
      </c>
    </row>
    <row r="11888" spans="2:3">
      <c r="B11888" t="str">
        <v/>
      </c>
      <c r="C11888" t="str">
        <f t="shared" si="188"/>
        <v/>
      </c>
    </row>
    <row r="11889" spans="2:3">
      <c r="B11889" t="str">
        <v/>
      </c>
      <c r="C11889" t="str">
        <f t="shared" si="188"/>
        <v/>
      </c>
    </row>
    <row r="11890" spans="2:3">
      <c r="B11890" t="str">
        <v/>
      </c>
      <c r="C11890" t="str">
        <f t="shared" si="188"/>
        <v/>
      </c>
    </row>
    <row r="11891" spans="2:3">
      <c r="B11891" t="str">
        <v/>
      </c>
      <c r="C11891" t="str">
        <f t="shared" si="188"/>
        <v/>
      </c>
    </row>
    <row r="11892" spans="2:3">
      <c r="B11892" t="str">
        <v/>
      </c>
      <c r="C11892" t="str">
        <f t="shared" si="188"/>
        <v/>
      </c>
    </row>
    <row r="11893" spans="2:3">
      <c r="B11893" t="str">
        <v/>
      </c>
      <c r="C11893" t="str">
        <f t="shared" si="188"/>
        <v/>
      </c>
    </row>
    <row r="11894" spans="2:3">
      <c r="B11894" t="str">
        <v/>
      </c>
      <c r="C11894" t="str">
        <f t="shared" si="188"/>
        <v/>
      </c>
    </row>
    <row r="11895" spans="2:3">
      <c r="B11895" t="str">
        <v/>
      </c>
      <c r="C11895" t="str">
        <f t="shared" si="188"/>
        <v/>
      </c>
    </row>
    <row r="11896" spans="2:3">
      <c r="B11896" t="str">
        <v/>
      </c>
      <c r="C11896" t="str">
        <f t="shared" si="188"/>
        <v/>
      </c>
    </row>
    <row r="11897" spans="2:3">
      <c r="B11897" t="str">
        <v/>
      </c>
      <c r="C11897" t="str">
        <f t="shared" si="188"/>
        <v/>
      </c>
    </row>
    <row r="11898" spans="2:3">
      <c r="B11898" t="str">
        <v/>
      </c>
      <c r="C11898" t="str">
        <f t="shared" si="188"/>
        <v/>
      </c>
    </row>
    <row r="11899" spans="2:3">
      <c r="B11899" t="str">
        <v/>
      </c>
      <c r="C11899" t="str">
        <f t="shared" si="188"/>
        <v/>
      </c>
    </row>
    <row r="11900" spans="2:3">
      <c r="B11900" t="str">
        <v/>
      </c>
      <c r="C11900" t="str">
        <f t="shared" si="188"/>
        <v/>
      </c>
    </row>
    <row r="11901" spans="2:3">
      <c r="B11901" t="str">
        <v/>
      </c>
      <c r="C11901" t="str">
        <f t="shared" si="188"/>
        <v/>
      </c>
    </row>
    <row r="11902" spans="2:3">
      <c r="B11902" t="str">
        <v/>
      </c>
      <c r="C11902" t="str">
        <f t="shared" si="188"/>
        <v/>
      </c>
    </row>
    <row r="11903" spans="2:3">
      <c r="B11903" t="str">
        <v/>
      </c>
      <c r="C11903" t="str">
        <f t="shared" si="188"/>
        <v/>
      </c>
    </row>
    <row r="11904" spans="2:3">
      <c r="B11904" t="str">
        <v/>
      </c>
      <c r="C11904" t="str">
        <f t="shared" si="188"/>
        <v/>
      </c>
    </row>
    <row r="11905" spans="2:3">
      <c r="B11905" t="str">
        <v/>
      </c>
      <c r="C11905" t="str">
        <f t="shared" si="188"/>
        <v/>
      </c>
    </row>
    <row r="11906" spans="2:3">
      <c r="B11906" t="str">
        <v/>
      </c>
      <c r="C11906" t="str">
        <f t="shared" si="188"/>
        <v/>
      </c>
    </row>
    <row r="11907" spans="2:3">
      <c r="B11907" t="str">
        <v/>
      </c>
      <c r="C11907" t="str">
        <f t="shared" si="188"/>
        <v/>
      </c>
    </row>
    <row r="11908" spans="2:3">
      <c r="B11908" t="str">
        <v/>
      </c>
      <c r="C11908" t="str">
        <f t="shared" si="188"/>
        <v/>
      </c>
    </row>
    <row r="11909" spans="2:3">
      <c r="B11909" t="str">
        <v/>
      </c>
      <c r="C11909" t="str">
        <f t="shared" ref="C11909:C11972" si="189">IFERROR(B11909,"")</f>
        <v/>
      </c>
    </row>
    <row r="11910" spans="2:3">
      <c r="B11910" t="str">
        <v/>
      </c>
      <c r="C11910" t="str">
        <f t="shared" si="189"/>
        <v/>
      </c>
    </row>
    <row r="11911" spans="2:3">
      <c r="B11911" t="str">
        <v/>
      </c>
      <c r="C11911" t="str">
        <f t="shared" si="189"/>
        <v/>
      </c>
    </row>
    <row r="11912" spans="2:3">
      <c r="B11912" t="str">
        <v/>
      </c>
      <c r="C11912" t="str">
        <f t="shared" si="189"/>
        <v/>
      </c>
    </row>
    <row r="11913" spans="2:3">
      <c r="B11913" t="str">
        <v/>
      </c>
      <c r="C11913" t="str">
        <f t="shared" si="189"/>
        <v/>
      </c>
    </row>
    <row r="11914" spans="2:3">
      <c r="B11914" t="str">
        <v/>
      </c>
      <c r="C11914" t="str">
        <f t="shared" si="189"/>
        <v/>
      </c>
    </row>
    <row r="11915" spans="2:3">
      <c r="B11915" t="str">
        <v/>
      </c>
      <c r="C11915" t="str">
        <f t="shared" si="189"/>
        <v/>
      </c>
    </row>
    <row r="11916" spans="2:3">
      <c r="B11916" t="str">
        <v/>
      </c>
      <c r="C11916" t="str">
        <f t="shared" si="189"/>
        <v/>
      </c>
    </row>
    <row r="11917" spans="2:3">
      <c r="B11917" t="str">
        <v/>
      </c>
      <c r="C11917" t="str">
        <f t="shared" si="189"/>
        <v/>
      </c>
    </row>
    <row r="11918" spans="2:3">
      <c r="B11918" t="str">
        <v/>
      </c>
      <c r="C11918" t="str">
        <f t="shared" si="189"/>
        <v/>
      </c>
    </row>
    <row r="11919" spans="2:3">
      <c r="B11919" t="str">
        <v/>
      </c>
      <c r="C11919" t="str">
        <f t="shared" si="189"/>
        <v/>
      </c>
    </row>
    <row r="11920" spans="2:3">
      <c r="B11920" t="str">
        <v/>
      </c>
      <c r="C11920" t="str">
        <f t="shared" si="189"/>
        <v/>
      </c>
    </row>
    <row r="11921" spans="2:3">
      <c r="B11921" t="str">
        <v/>
      </c>
      <c r="C11921" t="str">
        <f t="shared" si="189"/>
        <v/>
      </c>
    </row>
    <row r="11922" spans="2:3">
      <c r="B11922" t="str">
        <v/>
      </c>
      <c r="C11922" t="str">
        <f t="shared" si="189"/>
        <v/>
      </c>
    </row>
    <row r="11923" spans="2:3">
      <c r="B11923" t="str">
        <v/>
      </c>
      <c r="C11923" t="str">
        <f t="shared" si="189"/>
        <v/>
      </c>
    </row>
    <row r="11924" spans="2:3">
      <c r="B11924" t="str">
        <v/>
      </c>
      <c r="C11924" t="str">
        <f t="shared" si="189"/>
        <v/>
      </c>
    </row>
    <row r="11925" spans="2:3">
      <c r="B11925" t="str">
        <v/>
      </c>
      <c r="C11925" t="str">
        <f t="shared" si="189"/>
        <v/>
      </c>
    </row>
    <row r="11926" spans="2:3">
      <c r="B11926" t="str">
        <v/>
      </c>
      <c r="C11926" t="str">
        <f t="shared" si="189"/>
        <v/>
      </c>
    </row>
    <row r="11927" spans="2:3">
      <c r="B11927" t="str">
        <v/>
      </c>
      <c r="C11927" t="str">
        <f t="shared" si="189"/>
        <v/>
      </c>
    </row>
    <row r="11928" spans="2:3">
      <c r="B11928" t="str">
        <v/>
      </c>
      <c r="C11928" t="str">
        <f t="shared" si="189"/>
        <v/>
      </c>
    </row>
    <row r="11929" spans="2:3">
      <c r="B11929" t="str">
        <v/>
      </c>
      <c r="C11929" t="str">
        <f t="shared" si="189"/>
        <v/>
      </c>
    </row>
    <row r="11930" spans="2:3">
      <c r="B11930" t="str">
        <v/>
      </c>
      <c r="C11930" t="str">
        <f t="shared" si="189"/>
        <v/>
      </c>
    </row>
    <row r="11931" spans="2:3">
      <c r="B11931" t="str">
        <v/>
      </c>
      <c r="C11931" t="str">
        <f t="shared" si="189"/>
        <v/>
      </c>
    </row>
    <row r="11932" spans="2:3">
      <c r="B11932" t="str">
        <v/>
      </c>
      <c r="C11932" t="str">
        <f t="shared" si="189"/>
        <v/>
      </c>
    </row>
    <row r="11933" spans="2:3">
      <c r="B11933" t="str">
        <v/>
      </c>
      <c r="C11933" t="str">
        <f t="shared" si="189"/>
        <v/>
      </c>
    </row>
    <row r="11934" spans="2:3">
      <c r="B11934" t="str">
        <v/>
      </c>
      <c r="C11934" t="str">
        <f t="shared" si="189"/>
        <v/>
      </c>
    </row>
    <row r="11935" spans="2:3">
      <c r="B11935" t="str">
        <v/>
      </c>
      <c r="C11935" t="str">
        <f t="shared" si="189"/>
        <v/>
      </c>
    </row>
    <row r="11936" spans="2:3">
      <c r="B11936" t="str">
        <v/>
      </c>
      <c r="C11936" t="str">
        <f t="shared" si="189"/>
        <v/>
      </c>
    </row>
    <row r="11937" spans="2:3">
      <c r="B11937" t="str">
        <v/>
      </c>
      <c r="C11937" t="str">
        <f t="shared" si="189"/>
        <v/>
      </c>
    </row>
    <row r="11938" spans="2:3">
      <c r="B11938" t="str">
        <v/>
      </c>
      <c r="C11938" t="str">
        <f t="shared" si="189"/>
        <v/>
      </c>
    </row>
    <row r="11939" spans="2:3">
      <c r="B11939" t="str">
        <v/>
      </c>
      <c r="C11939" t="str">
        <f t="shared" si="189"/>
        <v/>
      </c>
    </row>
    <row r="11940" spans="2:3">
      <c r="B11940" t="str">
        <v/>
      </c>
      <c r="C11940" t="str">
        <f t="shared" si="189"/>
        <v/>
      </c>
    </row>
    <row r="11941" spans="2:3">
      <c r="B11941" t="str">
        <v/>
      </c>
      <c r="C11941" t="str">
        <f t="shared" si="189"/>
        <v/>
      </c>
    </row>
    <row r="11942" spans="2:3">
      <c r="B11942" t="str">
        <v/>
      </c>
      <c r="C11942" t="str">
        <f t="shared" si="189"/>
        <v/>
      </c>
    </row>
    <row r="11943" spans="2:3">
      <c r="B11943" t="str">
        <v/>
      </c>
      <c r="C11943" t="str">
        <f t="shared" si="189"/>
        <v/>
      </c>
    </row>
    <row r="11944" spans="2:3">
      <c r="B11944" t="str">
        <v/>
      </c>
      <c r="C11944" t="str">
        <f t="shared" si="189"/>
        <v/>
      </c>
    </row>
    <row r="11945" spans="2:3">
      <c r="B11945" t="str">
        <v/>
      </c>
      <c r="C11945" t="str">
        <f t="shared" si="189"/>
        <v/>
      </c>
    </row>
    <row r="11946" spans="2:3">
      <c r="B11946" t="str">
        <v/>
      </c>
      <c r="C11946" t="str">
        <f t="shared" si="189"/>
        <v/>
      </c>
    </row>
    <row r="11947" spans="2:3">
      <c r="B11947" t="str">
        <v/>
      </c>
      <c r="C11947" t="str">
        <f t="shared" si="189"/>
        <v/>
      </c>
    </row>
    <row r="11948" spans="2:3">
      <c r="B11948" t="str">
        <v/>
      </c>
      <c r="C11948" t="str">
        <f t="shared" si="189"/>
        <v/>
      </c>
    </row>
    <row r="11949" spans="2:3">
      <c r="B11949" t="str">
        <v/>
      </c>
      <c r="C11949" t="str">
        <f t="shared" si="189"/>
        <v/>
      </c>
    </row>
    <row r="11950" spans="2:3">
      <c r="B11950" t="str">
        <v/>
      </c>
      <c r="C11950" t="str">
        <f t="shared" si="189"/>
        <v/>
      </c>
    </row>
    <row r="11951" spans="2:3">
      <c r="B11951" t="str">
        <v/>
      </c>
      <c r="C11951" t="str">
        <f t="shared" si="189"/>
        <v/>
      </c>
    </row>
    <row r="11952" spans="2:3">
      <c r="B11952" t="str">
        <v/>
      </c>
      <c r="C11952" t="str">
        <f t="shared" si="189"/>
        <v/>
      </c>
    </row>
    <row r="11953" spans="2:3">
      <c r="B11953" t="str">
        <v/>
      </c>
      <c r="C11953" t="str">
        <f t="shared" si="189"/>
        <v/>
      </c>
    </row>
    <row r="11954" spans="2:3">
      <c r="B11954" t="str">
        <v/>
      </c>
      <c r="C11954" t="str">
        <f t="shared" si="189"/>
        <v/>
      </c>
    </row>
    <row r="11955" spans="2:3">
      <c r="B11955" t="str">
        <v/>
      </c>
      <c r="C11955" t="str">
        <f t="shared" si="189"/>
        <v/>
      </c>
    </row>
    <row r="11956" spans="2:3">
      <c r="B11956" t="str">
        <v/>
      </c>
      <c r="C11956" t="str">
        <f t="shared" si="189"/>
        <v/>
      </c>
    </row>
    <row r="11957" spans="2:3">
      <c r="B11957" t="str">
        <v/>
      </c>
      <c r="C11957" t="str">
        <f t="shared" si="189"/>
        <v/>
      </c>
    </row>
    <row r="11958" spans="2:3">
      <c r="B11958" t="str">
        <v/>
      </c>
      <c r="C11958" t="str">
        <f t="shared" si="189"/>
        <v/>
      </c>
    </row>
    <row r="11959" spans="2:3">
      <c r="B11959" t="str">
        <v/>
      </c>
      <c r="C11959" t="str">
        <f t="shared" si="189"/>
        <v/>
      </c>
    </row>
    <row r="11960" spans="2:3">
      <c r="B11960" t="str">
        <v/>
      </c>
      <c r="C11960" t="str">
        <f t="shared" si="189"/>
        <v/>
      </c>
    </row>
    <row r="11961" spans="2:3">
      <c r="B11961" t="str">
        <v/>
      </c>
      <c r="C11961" t="str">
        <f t="shared" si="189"/>
        <v/>
      </c>
    </row>
    <row r="11962" spans="2:3">
      <c r="B11962" t="str">
        <v/>
      </c>
      <c r="C11962" t="str">
        <f t="shared" si="189"/>
        <v/>
      </c>
    </row>
    <row r="11963" spans="2:3">
      <c r="B11963" t="str">
        <v/>
      </c>
      <c r="C11963" t="str">
        <f t="shared" si="189"/>
        <v/>
      </c>
    </row>
    <row r="11964" spans="2:3">
      <c r="B11964" t="str">
        <v/>
      </c>
      <c r="C11964" t="str">
        <f t="shared" si="189"/>
        <v/>
      </c>
    </row>
    <row r="11965" spans="2:3">
      <c r="B11965" t="str">
        <v/>
      </c>
      <c r="C11965" t="str">
        <f t="shared" si="189"/>
        <v/>
      </c>
    </row>
    <row r="11966" spans="2:3">
      <c r="B11966" t="str">
        <v/>
      </c>
      <c r="C11966" t="str">
        <f t="shared" si="189"/>
        <v/>
      </c>
    </row>
    <row r="11967" spans="2:3">
      <c r="B11967" t="str">
        <v/>
      </c>
      <c r="C11967" t="str">
        <f t="shared" si="189"/>
        <v/>
      </c>
    </row>
    <row r="11968" spans="2:3">
      <c r="B11968" t="str">
        <v/>
      </c>
      <c r="C11968" t="str">
        <f t="shared" si="189"/>
        <v/>
      </c>
    </row>
    <row r="11969" spans="2:3">
      <c r="B11969" t="str">
        <v/>
      </c>
      <c r="C11969" t="str">
        <f t="shared" si="189"/>
        <v/>
      </c>
    </row>
    <row r="11970" spans="2:3">
      <c r="B11970" t="str">
        <v/>
      </c>
      <c r="C11970" t="str">
        <f t="shared" si="189"/>
        <v/>
      </c>
    </row>
    <row r="11971" spans="2:3">
      <c r="B11971" t="str">
        <v/>
      </c>
      <c r="C11971" t="str">
        <f t="shared" si="189"/>
        <v/>
      </c>
    </row>
    <row r="11972" spans="2:3">
      <c r="B11972" t="str">
        <v/>
      </c>
      <c r="C11972" t="str">
        <f t="shared" si="189"/>
        <v/>
      </c>
    </row>
    <row r="11973" spans="2:3">
      <c r="B11973" t="str">
        <v/>
      </c>
      <c r="C11973" t="str">
        <f t="shared" ref="C11973:C12036" si="190">IFERROR(B11973,"")</f>
        <v/>
      </c>
    </row>
    <row r="11974" spans="2:3">
      <c r="B11974" t="str">
        <v/>
      </c>
      <c r="C11974" t="str">
        <f t="shared" si="190"/>
        <v/>
      </c>
    </row>
    <row r="11975" spans="2:3">
      <c r="B11975" t="str">
        <v/>
      </c>
      <c r="C11975" t="str">
        <f t="shared" si="190"/>
        <v/>
      </c>
    </row>
    <row r="11976" spans="2:3">
      <c r="B11976" t="str">
        <v/>
      </c>
      <c r="C11976" t="str">
        <f t="shared" si="190"/>
        <v/>
      </c>
    </row>
    <row r="11977" spans="2:3">
      <c r="B11977" t="str">
        <v/>
      </c>
      <c r="C11977" t="str">
        <f t="shared" si="190"/>
        <v/>
      </c>
    </row>
    <row r="11978" spans="2:3">
      <c r="B11978" t="str">
        <v/>
      </c>
      <c r="C11978" t="str">
        <f t="shared" si="190"/>
        <v/>
      </c>
    </row>
    <row r="11979" spans="2:3">
      <c r="B11979" t="str">
        <v/>
      </c>
      <c r="C11979" t="str">
        <f t="shared" si="190"/>
        <v/>
      </c>
    </row>
    <row r="11980" spans="2:3">
      <c r="B11980" t="str">
        <v/>
      </c>
      <c r="C11980" t="str">
        <f t="shared" si="190"/>
        <v/>
      </c>
    </row>
    <row r="11981" spans="2:3">
      <c r="B11981" t="str">
        <v/>
      </c>
      <c r="C11981" t="str">
        <f t="shared" si="190"/>
        <v/>
      </c>
    </row>
    <row r="11982" spans="2:3">
      <c r="B11982" t="str">
        <v/>
      </c>
      <c r="C11982" t="str">
        <f t="shared" si="190"/>
        <v/>
      </c>
    </row>
    <row r="11983" spans="2:3">
      <c r="B11983" t="str">
        <v/>
      </c>
      <c r="C11983" t="str">
        <f t="shared" si="190"/>
        <v/>
      </c>
    </row>
    <row r="11984" spans="2:3">
      <c r="B11984" t="str">
        <v/>
      </c>
      <c r="C11984" t="str">
        <f t="shared" si="190"/>
        <v/>
      </c>
    </row>
    <row r="11985" spans="2:3">
      <c r="B11985" t="str">
        <v/>
      </c>
      <c r="C11985" t="str">
        <f t="shared" si="190"/>
        <v/>
      </c>
    </row>
    <row r="11986" spans="2:3">
      <c r="B11986" t="str">
        <v/>
      </c>
      <c r="C11986" t="str">
        <f t="shared" si="190"/>
        <v/>
      </c>
    </row>
    <row r="11987" spans="2:3">
      <c r="B11987" t="str">
        <v/>
      </c>
      <c r="C11987" t="str">
        <f t="shared" si="190"/>
        <v/>
      </c>
    </row>
    <row r="11988" spans="2:3">
      <c r="B11988" t="str">
        <v/>
      </c>
      <c r="C11988" t="str">
        <f t="shared" si="190"/>
        <v/>
      </c>
    </row>
    <row r="11989" spans="2:3">
      <c r="B11989" t="str">
        <v/>
      </c>
      <c r="C11989" t="str">
        <f t="shared" si="190"/>
        <v/>
      </c>
    </row>
    <row r="11990" spans="2:3">
      <c r="B11990" t="str">
        <v/>
      </c>
      <c r="C11990" t="str">
        <f t="shared" si="190"/>
        <v/>
      </c>
    </row>
    <row r="11991" spans="2:3">
      <c r="B11991" t="str">
        <v/>
      </c>
      <c r="C11991" t="str">
        <f t="shared" si="190"/>
        <v/>
      </c>
    </row>
    <row r="11992" spans="2:3">
      <c r="B11992" t="str">
        <v/>
      </c>
      <c r="C11992" t="str">
        <f t="shared" si="190"/>
        <v/>
      </c>
    </row>
    <row r="11993" spans="2:3">
      <c r="B11993" t="str">
        <v/>
      </c>
      <c r="C11993" t="str">
        <f t="shared" si="190"/>
        <v/>
      </c>
    </row>
    <row r="11994" spans="2:3">
      <c r="B11994" t="str">
        <v/>
      </c>
      <c r="C11994" t="str">
        <f t="shared" si="190"/>
        <v/>
      </c>
    </row>
    <row r="11995" spans="2:3">
      <c r="B11995" t="str">
        <v/>
      </c>
      <c r="C11995" t="str">
        <f t="shared" si="190"/>
        <v/>
      </c>
    </row>
    <row r="11996" spans="2:3">
      <c r="B11996" t="str">
        <v/>
      </c>
      <c r="C11996" t="str">
        <f t="shared" si="190"/>
        <v/>
      </c>
    </row>
    <row r="11997" spans="2:3">
      <c r="B11997" t="str">
        <v/>
      </c>
      <c r="C11997" t="str">
        <f t="shared" si="190"/>
        <v/>
      </c>
    </row>
    <row r="11998" spans="2:3">
      <c r="B11998" t="str">
        <v/>
      </c>
      <c r="C11998" t="str">
        <f t="shared" si="190"/>
        <v/>
      </c>
    </row>
    <row r="11999" spans="2:3">
      <c r="B11999" t="str">
        <v/>
      </c>
      <c r="C11999" t="str">
        <f t="shared" si="190"/>
        <v/>
      </c>
    </row>
    <row r="12000" spans="2:3">
      <c r="B12000" t="str">
        <v/>
      </c>
      <c r="C12000" t="str">
        <f t="shared" si="190"/>
        <v/>
      </c>
    </row>
    <row r="12001" spans="2:3">
      <c r="B12001" t="str">
        <v/>
      </c>
      <c r="C12001" t="str">
        <f t="shared" si="190"/>
        <v/>
      </c>
    </row>
    <row r="12002" spans="2:3">
      <c r="B12002" t="str">
        <v/>
      </c>
      <c r="C12002" t="str">
        <f t="shared" si="190"/>
        <v/>
      </c>
    </row>
    <row r="12003" spans="2:3">
      <c r="B12003" t="str">
        <v/>
      </c>
      <c r="C12003" t="str">
        <f t="shared" si="190"/>
        <v/>
      </c>
    </row>
    <row r="12004" spans="2:3">
      <c r="B12004" t="str">
        <v/>
      </c>
      <c r="C12004" t="str">
        <f t="shared" si="190"/>
        <v/>
      </c>
    </row>
    <row r="12005" spans="2:3">
      <c r="B12005" t="str">
        <v/>
      </c>
      <c r="C12005" t="str">
        <f t="shared" si="190"/>
        <v/>
      </c>
    </row>
    <row r="12006" spans="2:3">
      <c r="B12006" t="str">
        <v/>
      </c>
      <c r="C12006" t="str">
        <f t="shared" si="190"/>
        <v/>
      </c>
    </row>
    <row r="12007" spans="2:3">
      <c r="B12007" t="str">
        <v/>
      </c>
      <c r="C12007" t="str">
        <f t="shared" si="190"/>
        <v/>
      </c>
    </row>
    <row r="12008" spans="2:3">
      <c r="B12008" t="str">
        <v/>
      </c>
      <c r="C12008" t="str">
        <f t="shared" si="190"/>
        <v/>
      </c>
    </row>
    <row r="12009" spans="2:3">
      <c r="B12009" t="str">
        <v/>
      </c>
      <c r="C12009" t="str">
        <f t="shared" si="190"/>
        <v/>
      </c>
    </row>
    <row r="12010" spans="2:3">
      <c r="B12010" t="str">
        <v/>
      </c>
      <c r="C12010" t="str">
        <f t="shared" si="190"/>
        <v/>
      </c>
    </row>
    <row r="12011" spans="2:3">
      <c r="B12011" t="str">
        <v/>
      </c>
      <c r="C12011" t="str">
        <f t="shared" si="190"/>
        <v/>
      </c>
    </row>
    <row r="12012" spans="2:3">
      <c r="B12012" t="str">
        <v/>
      </c>
      <c r="C12012" t="str">
        <f t="shared" si="190"/>
        <v/>
      </c>
    </row>
    <row r="12013" spans="2:3">
      <c r="B12013" t="str">
        <v/>
      </c>
      <c r="C12013" t="str">
        <f t="shared" si="190"/>
        <v/>
      </c>
    </row>
    <row r="12014" spans="2:3">
      <c r="B12014" t="str">
        <v/>
      </c>
      <c r="C12014" t="str">
        <f t="shared" si="190"/>
        <v/>
      </c>
    </row>
    <row r="12015" spans="2:3">
      <c r="B12015" t="str">
        <v/>
      </c>
      <c r="C12015" t="str">
        <f t="shared" si="190"/>
        <v/>
      </c>
    </row>
    <row r="12016" spans="2:3">
      <c r="B12016" t="str">
        <v/>
      </c>
      <c r="C12016" t="str">
        <f t="shared" si="190"/>
        <v/>
      </c>
    </row>
    <row r="12017" spans="2:3">
      <c r="B12017" t="str">
        <v/>
      </c>
      <c r="C12017" t="str">
        <f t="shared" si="190"/>
        <v/>
      </c>
    </row>
    <row r="12018" spans="2:3">
      <c r="B12018" t="str">
        <v/>
      </c>
      <c r="C12018" t="str">
        <f t="shared" si="190"/>
        <v/>
      </c>
    </row>
    <row r="12019" spans="2:3">
      <c r="B12019" t="str">
        <v/>
      </c>
      <c r="C12019" t="str">
        <f t="shared" si="190"/>
        <v/>
      </c>
    </row>
    <row r="12020" spans="2:3">
      <c r="B12020" t="str">
        <v/>
      </c>
      <c r="C12020" t="str">
        <f t="shared" si="190"/>
        <v/>
      </c>
    </row>
    <row r="12021" spans="2:3">
      <c r="B12021" t="str">
        <v/>
      </c>
      <c r="C12021" t="str">
        <f t="shared" si="190"/>
        <v/>
      </c>
    </row>
    <row r="12022" spans="2:3">
      <c r="B12022" t="str">
        <v/>
      </c>
      <c r="C12022" t="str">
        <f t="shared" si="190"/>
        <v/>
      </c>
    </row>
    <row r="12023" spans="2:3">
      <c r="B12023" t="str">
        <v/>
      </c>
      <c r="C12023" t="str">
        <f t="shared" si="190"/>
        <v/>
      </c>
    </row>
    <row r="12024" spans="2:3">
      <c r="B12024" t="str">
        <v/>
      </c>
      <c r="C12024" t="str">
        <f t="shared" si="190"/>
        <v/>
      </c>
    </row>
    <row r="12025" spans="2:3">
      <c r="B12025" t="str">
        <v/>
      </c>
      <c r="C12025" t="str">
        <f t="shared" si="190"/>
        <v/>
      </c>
    </row>
    <row r="12026" spans="2:3">
      <c r="B12026" t="str">
        <v/>
      </c>
      <c r="C12026" t="str">
        <f t="shared" si="190"/>
        <v/>
      </c>
    </row>
    <row r="12027" spans="2:3">
      <c r="B12027" t="str">
        <v/>
      </c>
      <c r="C12027" t="str">
        <f t="shared" si="190"/>
        <v/>
      </c>
    </row>
    <row r="12028" spans="2:3">
      <c r="B12028" t="str">
        <v/>
      </c>
      <c r="C12028" t="str">
        <f t="shared" si="190"/>
        <v/>
      </c>
    </row>
    <row r="12029" spans="2:3">
      <c r="B12029" t="str">
        <v/>
      </c>
      <c r="C12029" t="str">
        <f t="shared" si="190"/>
        <v/>
      </c>
    </row>
    <row r="12030" spans="2:3">
      <c r="B12030" t="str">
        <v/>
      </c>
      <c r="C12030" t="str">
        <f t="shared" si="190"/>
        <v/>
      </c>
    </row>
    <row r="12031" spans="2:3">
      <c r="B12031" t="str">
        <v/>
      </c>
      <c r="C12031" t="str">
        <f t="shared" si="190"/>
        <v/>
      </c>
    </row>
    <row r="12032" spans="2:3">
      <c r="B12032" t="str">
        <v/>
      </c>
      <c r="C12032" t="str">
        <f t="shared" si="190"/>
        <v/>
      </c>
    </row>
    <row r="12033" spans="2:3">
      <c r="B12033" t="str">
        <v/>
      </c>
      <c r="C12033" t="str">
        <f t="shared" si="190"/>
        <v/>
      </c>
    </row>
    <row r="12034" spans="2:3">
      <c r="B12034" t="str">
        <v/>
      </c>
      <c r="C12034" t="str">
        <f t="shared" si="190"/>
        <v/>
      </c>
    </row>
    <row r="12035" spans="2:3">
      <c r="B12035" t="str">
        <v/>
      </c>
      <c r="C12035" t="str">
        <f t="shared" si="190"/>
        <v/>
      </c>
    </row>
    <row r="12036" spans="2:3">
      <c r="B12036" t="str">
        <v/>
      </c>
      <c r="C12036" t="str">
        <f t="shared" si="190"/>
        <v/>
      </c>
    </row>
    <row r="12037" spans="2:3">
      <c r="B12037" t="str">
        <v/>
      </c>
      <c r="C12037" t="str">
        <f t="shared" ref="C12037:C12100" si="191">IFERROR(B12037,"")</f>
        <v/>
      </c>
    </row>
    <row r="12038" spans="2:3">
      <c r="B12038" t="str">
        <v/>
      </c>
      <c r="C12038" t="str">
        <f t="shared" si="191"/>
        <v/>
      </c>
    </row>
    <row r="12039" spans="2:3">
      <c r="B12039" t="str">
        <v/>
      </c>
      <c r="C12039" t="str">
        <f t="shared" si="191"/>
        <v/>
      </c>
    </row>
    <row r="12040" spans="2:3">
      <c r="B12040" t="str">
        <v/>
      </c>
      <c r="C12040" t="str">
        <f t="shared" si="191"/>
        <v/>
      </c>
    </row>
    <row r="12041" spans="2:3">
      <c r="B12041" t="str">
        <v/>
      </c>
      <c r="C12041" t="str">
        <f t="shared" si="191"/>
        <v/>
      </c>
    </row>
    <row r="12042" spans="2:3">
      <c r="B12042" t="str">
        <v/>
      </c>
      <c r="C12042" t="str">
        <f t="shared" si="191"/>
        <v/>
      </c>
    </row>
    <row r="12043" spans="2:3">
      <c r="B12043" t="str">
        <v/>
      </c>
      <c r="C12043" t="str">
        <f t="shared" si="191"/>
        <v/>
      </c>
    </row>
    <row r="12044" spans="2:3">
      <c r="B12044" t="str">
        <v/>
      </c>
      <c r="C12044" t="str">
        <f t="shared" si="191"/>
        <v/>
      </c>
    </row>
    <row r="12045" spans="2:3">
      <c r="B12045" t="str">
        <v/>
      </c>
      <c r="C12045" t="str">
        <f t="shared" si="191"/>
        <v/>
      </c>
    </row>
    <row r="12046" spans="2:3">
      <c r="B12046" t="str">
        <v/>
      </c>
      <c r="C12046" t="str">
        <f t="shared" si="191"/>
        <v/>
      </c>
    </row>
    <row r="12047" spans="2:3">
      <c r="B12047" t="str">
        <v/>
      </c>
      <c r="C12047" t="str">
        <f t="shared" si="191"/>
        <v/>
      </c>
    </row>
    <row r="12048" spans="2:3">
      <c r="B12048" t="str">
        <v/>
      </c>
      <c r="C12048" t="str">
        <f t="shared" si="191"/>
        <v/>
      </c>
    </row>
    <row r="12049" spans="2:3">
      <c r="B12049" t="str">
        <v/>
      </c>
      <c r="C12049" t="str">
        <f t="shared" si="191"/>
        <v/>
      </c>
    </row>
    <row r="12050" spans="2:3">
      <c r="B12050" t="str">
        <v/>
      </c>
      <c r="C12050" t="str">
        <f t="shared" si="191"/>
        <v/>
      </c>
    </row>
    <row r="12051" spans="2:3">
      <c r="B12051" t="str">
        <v/>
      </c>
      <c r="C12051" t="str">
        <f t="shared" si="191"/>
        <v/>
      </c>
    </row>
    <row r="12052" spans="2:3">
      <c r="B12052" t="str">
        <v/>
      </c>
      <c r="C12052" t="str">
        <f t="shared" si="191"/>
        <v/>
      </c>
    </row>
    <row r="12053" spans="2:3">
      <c r="B12053" t="str">
        <v/>
      </c>
      <c r="C12053" t="str">
        <f t="shared" si="191"/>
        <v/>
      </c>
    </row>
    <row r="12054" spans="2:3">
      <c r="B12054" t="str">
        <v/>
      </c>
      <c r="C12054" t="str">
        <f t="shared" si="191"/>
        <v/>
      </c>
    </row>
    <row r="12055" spans="2:3">
      <c r="B12055" t="str">
        <v/>
      </c>
      <c r="C12055" t="str">
        <f t="shared" si="191"/>
        <v/>
      </c>
    </row>
    <row r="12056" spans="2:3">
      <c r="B12056" t="str">
        <v/>
      </c>
      <c r="C12056" t="str">
        <f t="shared" si="191"/>
        <v/>
      </c>
    </row>
    <row r="12057" spans="2:3">
      <c r="B12057" t="str">
        <v/>
      </c>
      <c r="C12057" t="str">
        <f t="shared" si="191"/>
        <v/>
      </c>
    </row>
    <row r="12058" spans="2:3">
      <c r="B12058" t="str">
        <v/>
      </c>
      <c r="C12058" t="str">
        <f t="shared" si="191"/>
        <v/>
      </c>
    </row>
    <row r="12059" spans="2:3">
      <c r="B12059" t="str">
        <v/>
      </c>
      <c r="C12059" t="str">
        <f t="shared" si="191"/>
        <v/>
      </c>
    </row>
    <row r="12060" spans="2:3">
      <c r="B12060" t="str">
        <v/>
      </c>
      <c r="C12060" t="str">
        <f t="shared" si="191"/>
        <v/>
      </c>
    </row>
    <row r="12061" spans="2:3">
      <c r="B12061" t="str">
        <v/>
      </c>
      <c r="C12061" t="str">
        <f t="shared" si="191"/>
        <v/>
      </c>
    </row>
    <row r="12062" spans="2:3">
      <c r="B12062" t="str">
        <v/>
      </c>
      <c r="C12062" t="str">
        <f t="shared" si="191"/>
        <v/>
      </c>
    </row>
    <row r="12063" spans="2:3">
      <c r="B12063" t="str">
        <v/>
      </c>
      <c r="C12063" t="str">
        <f t="shared" si="191"/>
        <v/>
      </c>
    </row>
    <row r="12064" spans="2:3">
      <c r="B12064" t="str">
        <v/>
      </c>
      <c r="C12064" t="str">
        <f t="shared" si="191"/>
        <v/>
      </c>
    </row>
    <row r="12065" spans="2:3">
      <c r="B12065" t="str">
        <v/>
      </c>
      <c r="C12065" t="str">
        <f t="shared" si="191"/>
        <v/>
      </c>
    </row>
    <row r="12066" spans="2:3">
      <c r="B12066" t="str">
        <v/>
      </c>
      <c r="C12066" t="str">
        <f t="shared" si="191"/>
        <v/>
      </c>
    </row>
    <row r="12067" spans="2:3">
      <c r="B12067" t="str">
        <v/>
      </c>
      <c r="C12067" t="str">
        <f t="shared" si="191"/>
        <v/>
      </c>
    </row>
    <row r="12068" spans="2:3">
      <c r="B12068" t="str">
        <v/>
      </c>
      <c r="C12068" t="str">
        <f t="shared" si="191"/>
        <v/>
      </c>
    </row>
    <row r="12069" spans="2:3">
      <c r="B12069" t="str">
        <v/>
      </c>
      <c r="C12069" t="str">
        <f t="shared" si="191"/>
        <v/>
      </c>
    </row>
    <row r="12070" spans="2:3">
      <c r="B12070" t="str">
        <v/>
      </c>
      <c r="C12070" t="str">
        <f t="shared" si="191"/>
        <v/>
      </c>
    </row>
    <row r="12071" spans="2:3">
      <c r="B12071" t="str">
        <v/>
      </c>
      <c r="C12071" t="str">
        <f t="shared" si="191"/>
        <v/>
      </c>
    </row>
    <row r="12072" spans="2:3">
      <c r="B12072" t="str">
        <v/>
      </c>
      <c r="C12072" t="str">
        <f t="shared" si="191"/>
        <v/>
      </c>
    </row>
    <row r="12073" spans="2:3">
      <c r="B12073" t="str">
        <v/>
      </c>
      <c r="C12073" t="str">
        <f t="shared" si="191"/>
        <v/>
      </c>
    </row>
    <row r="12074" spans="2:3">
      <c r="B12074" t="str">
        <v/>
      </c>
      <c r="C12074" t="str">
        <f t="shared" si="191"/>
        <v/>
      </c>
    </row>
    <row r="12075" spans="2:3">
      <c r="B12075" t="str">
        <v/>
      </c>
      <c r="C12075" t="str">
        <f t="shared" si="191"/>
        <v/>
      </c>
    </row>
    <row r="12076" spans="2:3">
      <c r="B12076" t="str">
        <v/>
      </c>
      <c r="C12076" t="str">
        <f t="shared" si="191"/>
        <v/>
      </c>
    </row>
    <row r="12077" spans="2:3">
      <c r="B12077" t="str">
        <v/>
      </c>
      <c r="C12077" t="str">
        <f t="shared" si="191"/>
        <v/>
      </c>
    </row>
    <row r="12078" spans="2:3">
      <c r="B12078" t="str">
        <v/>
      </c>
      <c r="C12078" t="str">
        <f t="shared" si="191"/>
        <v/>
      </c>
    </row>
    <row r="12079" spans="2:3">
      <c r="B12079" t="str">
        <v/>
      </c>
      <c r="C12079" t="str">
        <f t="shared" si="191"/>
        <v/>
      </c>
    </row>
    <row r="12080" spans="2:3">
      <c r="B12080" t="str">
        <v/>
      </c>
      <c r="C12080" t="str">
        <f t="shared" si="191"/>
        <v/>
      </c>
    </row>
    <row r="12081" spans="2:3">
      <c r="B12081" t="str">
        <v/>
      </c>
      <c r="C12081" t="str">
        <f t="shared" si="191"/>
        <v/>
      </c>
    </row>
    <row r="12082" spans="2:3">
      <c r="B12082" t="str">
        <v/>
      </c>
      <c r="C12082" t="str">
        <f t="shared" si="191"/>
        <v/>
      </c>
    </row>
    <row r="12083" spans="2:3">
      <c r="B12083" t="str">
        <v/>
      </c>
      <c r="C12083" t="str">
        <f t="shared" si="191"/>
        <v/>
      </c>
    </row>
    <row r="12084" spans="2:3">
      <c r="B12084" t="str">
        <v/>
      </c>
      <c r="C12084" t="str">
        <f t="shared" si="191"/>
        <v/>
      </c>
    </row>
    <row r="12085" spans="2:3">
      <c r="B12085" t="str">
        <v/>
      </c>
      <c r="C12085" t="str">
        <f t="shared" si="191"/>
        <v/>
      </c>
    </row>
    <row r="12086" spans="2:3">
      <c r="B12086" t="str">
        <v/>
      </c>
      <c r="C12086" t="str">
        <f t="shared" si="191"/>
        <v/>
      </c>
    </row>
    <row r="12087" spans="2:3">
      <c r="B12087" t="str">
        <v/>
      </c>
      <c r="C12087" t="str">
        <f t="shared" si="191"/>
        <v/>
      </c>
    </row>
    <row r="12088" spans="2:3">
      <c r="B12088" t="str">
        <v/>
      </c>
      <c r="C12088" t="str">
        <f t="shared" si="191"/>
        <v/>
      </c>
    </row>
    <row r="12089" spans="2:3">
      <c r="B12089" t="str">
        <v/>
      </c>
      <c r="C12089" t="str">
        <f t="shared" si="191"/>
        <v/>
      </c>
    </row>
    <row r="12090" spans="2:3">
      <c r="B12090" t="str">
        <v/>
      </c>
      <c r="C12090" t="str">
        <f t="shared" si="191"/>
        <v/>
      </c>
    </row>
    <row r="12091" spans="2:3">
      <c r="B12091" t="str">
        <v/>
      </c>
      <c r="C12091" t="str">
        <f t="shared" si="191"/>
        <v/>
      </c>
    </row>
    <row r="12092" spans="2:3">
      <c r="B12092" t="str">
        <v/>
      </c>
      <c r="C12092" t="str">
        <f t="shared" si="191"/>
        <v/>
      </c>
    </row>
    <row r="12093" spans="2:3">
      <c r="B12093" t="str">
        <v/>
      </c>
      <c r="C12093" t="str">
        <f t="shared" si="191"/>
        <v/>
      </c>
    </row>
    <row r="12094" spans="2:3">
      <c r="B12094" t="str">
        <v/>
      </c>
      <c r="C12094" t="str">
        <f t="shared" si="191"/>
        <v/>
      </c>
    </row>
    <row r="12095" spans="2:3">
      <c r="B12095" t="str">
        <v/>
      </c>
      <c r="C12095" t="str">
        <f t="shared" si="191"/>
        <v/>
      </c>
    </row>
    <row r="12096" spans="2:3">
      <c r="B12096" t="str">
        <v/>
      </c>
      <c r="C12096" t="str">
        <f t="shared" si="191"/>
        <v/>
      </c>
    </row>
    <row r="12097" spans="2:3">
      <c r="B12097" t="str">
        <v/>
      </c>
      <c r="C12097" t="str">
        <f t="shared" si="191"/>
        <v/>
      </c>
    </row>
    <row r="12098" spans="2:3">
      <c r="B12098" t="str">
        <v/>
      </c>
      <c r="C12098" t="str">
        <f t="shared" si="191"/>
        <v/>
      </c>
    </row>
    <row r="12099" spans="2:3">
      <c r="B12099" t="str">
        <v/>
      </c>
      <c r="C12099" t="str">
        <f t="shared" si="191"/>
        <v/>
      </c>
    </row>
    <row r="12100" spans="2:3">
      <c r="B12100" t="str">
        <v/>
      </c>
      <c r="C12100" t="str">
        <f t="shared" si="191"/>
        <v/>
      </c>
    </row>
    <row r="12101" spans="2:3">
      <c r="B12101" t="str">
        <v/>
      </c>
      <c r="C12101" t="str">
        <f t="shared" ref="C12101:C12164" si="192">IFERROR(B12101,"")</f>
        <v/>
      </c>
    </row>
    <row r="12102" spans="2:3">
      <c r="B12102" t="str">
        <v/>
      </c>
      <c r="C12102" t="str">
        <f t="shared" si="192"/>
        <v/>
      </c>
    </row>
    <row r="12103" spans="2:3">
      <c r="B12103" t="str">
        <v/>
      </c>
      <c r="C12103" t="str">
        <f t="shared" si="192"/>
        <v/>
      </c>
    </row>
    <row r="12104" spans="2:3">
      <c r="B12104" t="str">
        <v/>
      </c>
      <c r="C12104" t="str">
        <f t="shared" si="192"/>
        <v/>
      </c>
    </row>
    <row r="12105" spans="2:3">
      <c r="B12105" t="str">
        <v/>
      </c>
      <c r="C12105" t="str">
        <f t="shared" si="192"/>
        <v/>
      </c>
    </row>
    <row r="12106" spans="2:3">
      <c r="B12106" t="str">
        <v/>
      </c>
      <c r="C12106" t="str">
        <f t="shared" si="192"/>
        <v/>
      </c>
    </row>
    <row r="12107" spans="2:3">
      <c r="B12107" t="str">
        <v/>
      </c>
      <c r="C12107" t="str">
        <f t="shared" si="192"/>
        <v/>
      </c>
    </row>
    <row r="12108" spans="2:3">
      <c r="B12108" t="str">
        <v/>
      </c>
      <c r="C12108" t="str">
        <f t="shared" si="192"/>
        <v/>
      </c>
    </row>
    <row r="12109" spans="2:3">
      <c r="B12109" t="str">
        <v/>
      </c>
      <c r="C12109" t="str">
        <f t="shared" si="192"/>
        <v/>
      </c>
    </row>
    <row r="12110" spans="2:3">
      <c r="B12110" t="str">
        <v/>
      </c>
      <c r="C12110" t="str">
        <f t="shared" si="192"/>
        <v/>
      </c>
    </row>
    <row r="12111" spans="2:3">
      <c r="B12111" t="str">
        <v/>
      </c>
      <c r="C12111" t="str">
        <f t="shared" si="192"/>
        <v/>
      </c>
    </row>
    <row r="12112" spans="2:3">
      <c r="B12112" t="str">
        <v/>
      </c>
      <c r="C12112" t="str">
        <f t="shared" si="192"/>
        <v/>
      </c>
    </row>
    <row r="12113" spans="2:3">
      <c r="B12113" t="str">
        <v/>
      </c>
      <c r="C12113" t="str">
        <f t="shared" si="192"/>
        <v/>
      </c>
    </row>
    <row r="12114" spans="2:3">
      <c r="B12114" t="str">
        <v/>
      </c>
      <c r="C12114" t="str">
        <f t="shared" si="192"/>
        <v/>
      </c>
    </row>
    <row r="12115" spans="2:3">
      <c r="B12115" t="str">
        <v/>
      </c>
      <c r="C12115" t="str">
        <f t="shared" si="192"/>
        <v/>
      </c>
    </row>
    <row r="12116" spans="2:3">
      <c r="B12116" t="str">
        <v/>
      </c>
      <c r="C12116" t="str">
        <f t="shared" si="192"/>
        <v/>
      </c>
    </row>
    <row r="12117" spans="2:3">
      <c r="B12117" t="str">
        <v/>
      </c>
      <c r="C12117" t="str">
        <f t="shared" si="192"/>
        <v/>
      </c>
    </row>
    <row r="12118" spans="2:3">
      <c r="B12118" t="str">
        <v/>
      </c>
      <c r="C12118" t="str">
        <f t="shared" si="192"/>
        <v/>
      </c>
    </row>
    <row r="12119" spans="2:3">
      <c r="B12119" t="str">
        <v/>
      </c>
      <c r="C12119" t="str">
        <f t="shared" si="192"/>
        <v/>
      </c>
    </row>
    <row r="12120" spans="2:3">
      <c r="B12120" t="str">
        <v/>
      </c>
      <c r="C12120" t="str">
        <f t="shared" si="192"/>
        <v/>
      </c>
    </row>
    <row r="12121" spans="2:3">
      <c r="B12121" t="str">
        <v/>
      </c>
      <c r="C12121" t="str">
        <f t="shared" si="192"/>
        <v/>
      </c>
    </row>
    <row r="12122" spans="2:3">
      <c r="B12122" t="str">
        <v/>
      </c>
      <c r="C12122" t="str">
        <f t="shared" si="192"/>
        <v/>
      </c>
    </row>
    <row r="12123" spans="2:3">
      <c r="B12123" t="str">
        <v/>
      </c>
      <c r="C12123" t="str">
        <f t="shared" si="192"/>
        <v/>
      </c>
    </row>
    <row r="12124" spans="2:3">
      <c r="B12124" t="str">
        <v/>
      </c>
      <c r="C12124" t="str">
        <f t="shared" si="192"/>
        <v/>
      </c>
    </row>
    <row r="12125" spans="2:3">
      <c r="B12125" t="str">
        <v/>
      </c>
      <c r="C12125" t="str">
        <f t="shared" si="192"/>
        <v/>
      </c>
    </row>
    <row r="12126" spans="2:3">
      <c r="B12126" t="str">
        <v/>
      </c>
      <c r="C12126" t="str">
        <f t="shared" si="192"/>
        <v/>
      </c>
    </row>
    <row r="12127" spans="2:3">
      <c r="B12127" t="str">
        <v/>
      </c>
      <c r="C12127" t="str">
        <f t="shared" si="192"/>
        <v/>
      </c>
    </row>
    <row r="12128" spans="2:3">
      <c r="B12128" t="str">
        <v/>
      </c>
      <c r="C12128" t="str">
        <f t="shared" si="192"/>
        <v/>
      </c>
    </row>
    <row r="12129" spans="2:3">
      <c r="B12129" t="str">
        <v/>
      </c>
      <c r="C12129" t="str">
        <f t="shared" si="192"/>
        <v/>
      </c>
    </row>
    <row r="12130" spans="2:3">
      <c r="B12130" t="str">
        <v/>
      </c>
      <c r="C12130" t="str">
        <f t="shared" si="192"/>
        <v/>
      </c>
    </row>
    <row r="12131" spans="2:3">
      <c r="B12131" t="str">
        <v/>
      </c>
      <c r="C12131" t="str">
        <f t="shared" si="192"/>
        <v/>
      </c>
    </row>
    <row r="12132" spans="2:3">
      <c r="B12132" t="str">
        <v/>
      </c>
      <c r="C12132" t="str">
        <f t="shared" si="192"/>
        <v/>
      </c>
    </row>
    <row r="12133" spans="2:3">
      <c r="B12133" t="str">
        <v/>
      </c>
      <c r="C12133" t="str">
        <f t="shared" si="192"/>
        <v/>
      </c>
    </row>
    <row r="12134" spans="2:3">
      <c r="B12134" t="str">
        <v/>
      </c>
      <c r="C12134" t="str">
        <f t="shared" si="192"/>
        <v/>
      </c>
    </row>
    <row r="12135" spans="2:3">
      <c r="B12135" t="str">
        <v/>
      </c>
      <c r="C12135" t="str">
        <f t="shared" si="192"/>
        <v/>
      </c>
    </row>
    <row r="12136" spans="2:3">
      <c r="B12136" t="str">
        <v/>
      </c>
      <c r="C12136" t="str">
        <f t="shared" si="192"/>
        <v/>
      </c>
    </row>
    <row r="12137" spans="2:3">
      <c r="B12137" t="str">
        <v/>
      </c>
      <c r="C12137" t="str">
        <f t="shared" si="192"/>
        <v/>
      </c>
    </row>
    <row r="12138" spans="2:3">
      <c r="B12138" t="str">
        <v/>
      </c>
      <c r="C12138" t="str">
        <f t="shared" si="192"/>
        <v/>
      </c>
    </row>
    <row r="12139" spans="2:3">
      <c r="B12139" t="str">
        <v/>
      </c>
      <c r="C12139" t="str">
        <f t="shared" si="192"/>
        <v/>
      </c>
    </row>
    <row r="12140" spans="2:3">
      <c r="B12140" t="str">
        <v/>
      </c>
      <c r="C12140" t="str">
        <f t="shared" si="192"/>
        <v/>
      </c>
    </row>
    <row r="12141" spans="2:3">
      <c r="B12141" t="str">
        <v/>
      </c>
      <c r="C12141" t="str">
        <f t="shared" si="192"/>
        <v/>
      </c>
    </row>
    <row r="12142" spans="2:3">
      <c r="B12142" t="str">
        <v/>
      </c>
      <c r="C12142" t="str">
        <f t="shared" si="192"/>
        <v/>
      </c>
    </row>
    <row r="12143" spans="2:3">
      <c r="B12143" t="str">
        <v/>
      </c>
      <c r="C12143" t="str">
        <f t="shared" si="192"/>
        <v/>
      </c>
    </row>
    <row r="12144" spans="2:3">
      <c r="B12144" t="str">
        <v/>
      </c>
      <c r="C12144" t="str">
        <f t="shared" si="192"/>
        <v/>
      </c>
    </row>
    <row r="12145" spans="2:3">
      <c r="B12145" t="str">
        <v/>
      </c>
      <c r="C12145" t="str">
        <f t="shared" si="192"/>
        <v/>
      </c>
    </row>
    <row r="12146" spans="2:3">
      <c r="B12146" t="str">
        <v/>
      </c>
      <c r="C12146" t="str">
        <f t="shared" si="192"/>
        <v/>
      </c>
    </row>
    <row r="12147" spans="2:3">
      <c r="B12147" t="str">
        <v/>
      </c>
      <c r="C12147" t="str">
        <f t="shared" si="192"/>
        <v/>
      </c>
    </row>
    <row r="12148" spans="2:3">
      <c r="B12148" t="str">
        <v/>
      </c>
      <c r="C12148" t="str">
        <f t="shared" si="192"/>
        <v/>
      </c>
    </row>
    <row r="12149" spans="2:3">
      <c r="B12149" t="str">
        <v/>
      </c>
      <c r="C12149" t="str">
        <f t="shared" si="192"/>
        <v/>
      </c>
    </row>
    <row r="12150" spans="2:3">
      <c r="B12150" t="str">
        <v/>
      </c>
      <c r="C12150" t="str">
        <f t="shared" si="192"/>
        <v/>
      </c>
    </row>
    <row r="12151" spans="2:3">
      <c r="B12151" t="str">
        <v/>
      </c>
      <c r="C12151" t="str">
        <f t="shared" si="192"/>
        <v/>
      </c>
    </row>
    <row r="12152" spans="2:3">
      <c r="B12152" t="str">
        <v/>
      </c>
      <c r="C12152" t="str">
        <f t="shared" si="192"/>
        <v/>
      </c>
    </row>
    <row r="12153" spans="2:3">
      <c r="B12153" t="str">
        <v/>
      </c>
      <c r="C12153" t="str">
        <f t="shared" si="192"/>
        <v/>
      </c>
    </row>
    <row r="12154" spans="2:3">
      <c r="B12154" t="str">
        <v/>
      </c>
      <c r="C12154" t="str">
        <f t="shared" si="192"/>
        <v/>
      </c>
    </row>
    <row r="12155" spans="2:3">
      <c r="B12155" t="str">
        <v/>
      </c>
      <c r="C12155" t="str">
        <f t="shared" si="192"/>
        <v/>
      </c>
    </row>
    <row r="12156" spans="2:3">
      <c r="B12156" t="str">
        <v/>
      </c>
      <c r="C12156" t="str">
        <f t="shared" si="192"/>
        <v/>
      </c>
    </row>
    <row r="12157" spans="2:3">
      <c r="B12157" t="str">
        <v/>
      </c>
      <c r="C12157" t="str">
        <f t="shared" si="192"/>
        <v/>
      </c>
    </row>
    <row r="12158" spans="2:3">
      <c r="B12158" t="str">
        <v/>
      </c>
      <c r="C12158" t="str">
        <f t="shared" si="192"/>
        <v/>
      </c>
    </row>
    <row r="12159" spans="2:3">
      <c r="B12159" t="str">
        <v/>
      </c>
      <c r="C12159" t="str">
        <f t="shared" si="192"/>
        <v/>
      </c>
    </row>
    <row r="12160" spans="2:3">
      <c r="B12160" t="str">
        <v/>
      </c>
      <c r="C12160" t="str">
        <f t="shared" si="192"/>
        <v/>
      </c>
    </row>
    <row r="12161" spans="2:3">
      <c r="B12161" t="str">
        <v/>
      </c>
      <c r="C12161" t="str">
        <f t="shared" si="192"/>
        <v/>
      </c>
    </row>
    <row r="12162" spans="2:3">
      <c r="B12162" t="str">
        <v/>
      </c>
      <c r="C12162" t="str">
        <f t="shared" si="192"/>
        <v/>
      </c>
    </row>
    <row r="12163" spans="2:3">
      <c r="B12163" t="str">
        <v/>
      </c>
      <c r="C12163" t="str">
        <f t="shared" si="192"/>
        <v/>
      </c>
    </row>
    <row r="12164" spans="2:3">
      <c r="B12164" t="str">
        <v/>
      </c>
      <c r="C12164" t="str">
        <f t="shared" si="192"/>
        <v/>
      </c>
    </row>
    <row r="12165" spans="2:3">
      <c r="B12165" t="str">
        <v/>
      </c>
      <c r="C12165" t="str">
        <f t="shared" ref="C12165:C12228" si="193">IFERROR(B12165,"")</f>
        <v/>
      </c>
    </row>
    <row r="12166" spans="2:3">
      <c r="B12166" t="str">
        <v/>
      </c>
      <c r="C12166" t="str">
        <f t="shared" si="193"/>
        <v/>
      </c>
    </row>
    <row r="12167" spans="2:3">
      <c r="B12167" t="str">
        <v/>
      </c>
      <c r="C12167" t="str">
        <f t="shared" si="193"/>
        <v/>
      </c>
    </row>
    <row r="12168" spans="2:3">
      <c r="B12168" t="str">
        <v/>
      </c>
      <c r="C12168" t="str">
        <f t="shared" si="193"/>
        <v/>
      </c>
    </row>
    <row r="12169" spans="2:3">
      <c r="B12169" t="str">
        <v/>
      </c>
      <c r="C12169" t="str">
        <f t="shared" si="193"/>
        <v/>
      </c>
    </row>
    <row r="12170" spans="2:3">
      <c r="B12170" t="str">
        <v/>
      </c>
      <c r="C12170" t="str">
        <f t="shared" si="193"/>
        <v/>
      </c>
    </row>
    <row r="12171" spans="2:3">
      <c r="B12171" t="str">
        <v/>
      </c>
      <c r="C12171" t="str">
        <f t="shared" si="193"/>
        <v/>
      </c>
    </row>
    <row r="12172" spans="2:3">
      <c r="B12172" t="str">
        <v/>
      </c>
      <c r="C12172" t="str">
        <f t="shared" si="193"/>
        <v/>
      </c>
    </row>
    <row r="12173" spans="2:3">
      <c r="B12173" t="str">
        <v/>
      </c>
      <c r="C12173" t="str">
        <f t="shared" si="193"/>
        <v/>
      </c>
    </row>
    <row r="12174" spans="2:3">
      <c r="B12174" t="str">
        <v/>
      </c>
      <c r="C12174" t="str">
        <f t="shared" si="193"/>
        <v/>
      </c>
    </row>
    <row r="12175" spans="2:3">
      <c r="B12175" t="str">
        <v/>
      </c>
      <c r="C12175" t="str">
        <f t="shared" si="193"/>
        <v/>
      </c>
    </row>
    <row r="12176" spans="2:3">
      <c r="B12176" t="str">
        <v/>
      </c>
      <c r="C12176" t="str">
        <f t="shared" si="193"/>
        <v/>
      </c>
    </row>
    <row r="12177" spans="2:3">
      <c r="B12177" t="str">
        <v/>
      </c>
      <c r="C12177" t="str">
        <f t="shared" si="193"/>
        <v/>
      </c>
    </row>
    <row r="12178" spans="2:3">
      <c r="B12178" t="str">
        <v/>
      </c>
      <c r="C12178" t="str">
        <f t="shared" si="193"/>
        <v/>
      </c>
    </row>
    <row r="12179" spans="2:3">
      <c r="B12179" t="str">
        <v/>
      </c>
      <c r="C12179" t="str">
        <f t="shared" si="193"/>
        <v/>
      </c>
    </row>
    <row r="12180" spans="2:3">
      <c r="B12180" t="str">
        <v/>
      </c>
      <c r="C12180" t="str">
        <f t="shared" si="193"/>
        <v/>
      </c>
    </row>
    <row r="12181" spans="2:3">
      <c r="B12181" t="str">
        <v/>
      </c>
      <c r="C12181" t="str">
        <f t="shared" si="193"/>
        <v/>
      </c>
    </row>
    <row r="12182" spans="2:3">
      <c r="B12182" t="str">
        <v/>
      </c>
      <c r="C12182" t="str">
        <f t="shared" si="193"/>
        <v/>
      </c>
    </row>
    <row r="12183" spans="2:3">
      <c r="B12183" t="str">
        <v/>
      </c>
      <c r="C12183" t="str">
        <f t="shared" si="193"/>
        <v/>
      </c>
    </row>
    <row r="12184" spans="2:3">
      <c r="B12184" t="str">
        <v/>
      </c>
      <c r="C12184" t="str">
        <f t="shared" si="193"/>
        <v/>
      </c>
    </row>
    <row r="12185" spans="2:3">
      <c r="B12185" t="str">
        <v/>
      </c>
      <c r="C12185" t="str">
        <f t="shared" si="193"/>
        <v/>
      </c>
    </row>
    <row r="12186" spans="2:3">
      <c r="B12186" t="str">
        <v/>
      </c>
      <c r="C12186" t="str">
        <f t="shared" si="193"/>
        <v/>
      </c>
    </row>
    <row r="12187" spans="2:3">
      <c r="B12187" t="str">
        <v/>
      </c>
      <c r="C12187" t="str">
        <f t="shared" si="193"/>
        <v/>
      </c>
    </row>
    <row r="12188" spans="2:3">
      <c r="B12188" t="str">
        <v/>
      </c>
      <c r="C12188" t="str">
        <f t="shared" si="193"/>
        <v/>
      </c>
    </row>
    <row r="12189" spans="2:3">
      <c r="B12189" t="str">
        <v/>
      </c>
      <c r="C12189" t="str">
        <f t="shared" si="193"/>
        <v/>
      </c>
    </row>
    <row r="12190" spans="2:3">
      <c r="B12190" t="str">
        <v/>
      </c>
      <c r="C12190" t="str">
        <f t="shared" si="193"/>
        <v/>
      </c>
    </row>
    <row r="12191" spans="2:3">
      <c r="B12191" t="str">
        <v/>
      </c>
      <c r="C12191" t="str">
        <f t="shared" si="193"/>
        <v/>
      </c>
    </row>
    <row r="12192" spans="2:3">
      <c r="B12192" t="str">
        <v/>
      </c>
      <c r="C12192" t="str">
        <f t="shared" si="193"/>
        <v/>
      </c>
    </row>
    <row r="12193" spans="2:3">
      <c r="B12193" t="str">
        <v/>
      </c>
      <c r="C12193" t="str">
        <f t="shared" si="193"/>
        <v/>
      </c>
    </row>
    <row r="12194" spans="2:3">
      <c r="B12194" t="str">
        <v/>
      </c>
      <c r="C12194" t="str">
        <f t="shared" si="193"/>
        <v/>
      </c>
    </row>
    <row r="12195" spans="2:3">
      <c r="B12195" t="str">
        <v/>
      </c>
      <c r="C12195" t="str">
        <f t="shared" si="193"/>
        <v/>
      </c>
    </row>
    <row r="12196" spans="2:3">
      <c r="B12196" t="str">
        <v/>
      </c>
      <c r="C12196" t="str">
        <f t="shared" si="193"/>
        <v/>
      </c>
    </row>
    <row r="12197" spans="2:3">
      <c r="B12197" t="str">
        <v/>
      </c>
      <c r="C12197" t="str">
        <f t="shared" si="193"/>
        <v/>
      </c>
    </row>
    <row r="12198" spans="2:3">
      <c r="B12198" t="str">
        <v/>
      </c>
      <c r="C12198" t="str">
        <f t="shared" si="193"/>
        <v/>
      </c>
    </row>
    <row r="12199" spans="2:3">
      <c r="B12199" t="str">
        <v/>
      </c>
      <c r="C12199" t="str">
        <f t="shared" si="193"/>
        <v/>
      </c>
    </row>
    <row r="12200" spans="2:3">
      <c r="B12200" t="str">
        <v/>
      </c>
      <c r="C12200" t="str">
        <f t="shared" si="193"/>
        <v/>
      </c>
    </row>
    <row r="12201" spans="2:3">
      <c r="B12201" t="str">
        <v/>
      </c>
      <c r="C12201" t="str">
        <f t="shared" si="193"/>
        <v/>
      </c>
    </row>
    <row r="12202" spans="2:3">
      <c r="B12202" t="str">
        <v/>
      </c>
      <c r="C12202" t="str">
        <f t="shared" si="193"/>
        <v/>
      </c>
    </row>
    <row r="12203" spans="2:3">
      <c r="B12203" t="str">
        <v/>
      </c>
      <c r="C12203" t="str">
        <f t="shared" si="193"/>
        <v/>
      </c>
    </row>
    <row r="12204" spans="2:3">
      <c r="B12204" t="str">
        <v/>
      </c>
      <c r="C12204" t="str">
        <f t="shared" si="193"/>
        <v/>
      </c>
    </row>
    <row r="12205" spans="2:3">
      <c r="B12205" t="str">
        <v/>
      </c>
      <c r="C12205" t="str">
        <f t="shared" si="193"/>
        <v/>
      </c>
    </row>
    <row r="12206" spans="2:3">
      <c r="B12206" t="str">
        <v/>
      </c>
      <c r="C12206" t="str">
        <f t="shared" si="193"/>
        <v/>
      </c>
    </row>
    <row r="12207" spans="2:3">
      <c r="B12207" t="str">
        <v/>
      </c>
      <c r="C12207" t="str">
        <f t="shared" si="193"/>
        <v/>
      </c>
    </row>
    <row r="12208" spans="2:3">
      <c r="B12208" t="str">
        <v/>
      </c>
      <c r="C12208" t="str">
        <f t="shared" si="193"/>
        <v/>
      </c>
    </row>
    <row r="12209" spans="2:3">
      <c r="B12209" t="str">
        <v/>
      </c>
      <c r="C12209" t="str">
        <f t="shared" si="193"/>
        <v/>
      </c>
    </row>
    <row r="12210" spans="2:3">
      <c r="B12210" t="str">
        <v/>
      </c>
      <c r="C12210" t="str">
        <f t="shared" si="193"/>
        <v/>
      </c>
    </row>
    <row r="12211" spans="2:3">
      <c r="B12211" t="str">
        <v/>
      </c>
      <c r="C12211" t="str">
        <f t="shared" si="193"/>
        <v/>
      </c>
    </row>
    <row r="12212" spans="2:3">
      <c r="B12212" t="str">
        <v/>
      </c>
      <c r="C12212" t="str">
        <f t="shared" si="193"/>
        <v/>
      </c>
    </row>
    <row r="12213" spans="2:3">
      <c r="B12213" t="str">
        <v/>
      </c>
      <c r="C12213" t="str">
        <f t="shared" si="193"/>
        <v/>
      </c>
    </row>
    <row r="12214" spans="2:3">
      <c r="B12214" t="str">
        <v/>
      </c>
      <c r="C12214" t="str">
        <f t="shared" si="193"/>
        <v/>
      </c>
    </row>
    <row r="12215" spans="2:3">
      <c r="B12215" t="str">
        <v/>
      </c>
      <c r="C12215" t="str">
        <f t="shared" si="193"/>
        <v/>
      </c>
    </row>
    <row r="12216" spans="2:3">
      <c r="B12216" t="str">
        <v/>
      </c>
      <c r="C12216" t="str">
        <f t="shared" si="193"/>
        <v/>
      </c>
    </row>
    <row r="12217" spans="2:3">
      <c r="B12217" t="str">
        <v/>
      </c>
      <c r="C12217" t="str">
        <f t="shared" si="193"/>
        <v/>
      </c>
    </row>
    <row r="12218" spans="2:3">
      <c r="B12218" t="str">
        <v/>
      </c>
      <c r="C12218" t="str">
        <f t="shared" si="193"/>
        <v/>
      </c>
    </row>
    <row r="12219" spans="2:3">
      <c r="B12219" t="str">
        <v/>
      </c>
      <c r="C12219" t="str">
        <f t="shared" si="193"/>
        <v/>
      </c>
    </row>
    <row r="12220" spans="2:3">
      <c r="B12220" t="str">
        <v/>
      </c>
      <c r="C12220" t="str">
        <f t="shared" si="193"/>
        <v/>
      </c>
    </row>
    <row r="12221" spans="2:3">
      <c r="B12221" t="str">
        <v/>
      </c>
      <c r="C12221" t="str">
        <f t="shared" si="193"/>
        <v/>
      </c>
    </row>
    <row r="12222" spans="2:3">
      <c r="B12222" t="str">
        <v/>
      </c>
      <c r="C12222" t="str">
        <f t="shared" si="193"/>
        <v/>
      </c>
    </row>
    <row r="12223" spans="2:3">
      <c r="B12223" t="str">
        <v/>
      </c>
      <c r="C12223" t="str">
        <f t="shared" si="193"/>
        <v/>
      </c>
    </row>
    <row r="12224" spans="2:3">
      <c r="B12224" t="str">
        <v/>
      </c>
      <c r="C12224" t="str">
        <f t="shared" si="193"/>
        <v/>
      </c>
    </row>
    <row r="12225" spans="2:3">
      <c r="B12225" t="str">
        <v/>
      </c>
      <c r="C12225" t="str">
        <f t="shared" si="193"/>
        <v/>
      </c>
    </row>
    <row r="12226" spans="2:3">
      <c r="B12226" t="str">
        <v/>
      </c>
      <c r="C12226" t="str">
        <f t="shared" si="193"/>
        <v/>
      </c>
    </row>
    <row r="12227" spans="2:3">
      <c r="B12227" t="str">
        <v/>
      </c>
      <c r="C12227" t="str">
        <f t="shared" si="193"/>
        <v/>
      </c>
    </row>
    <row r="12228" spans="2:3">
      <c r="B12228" t="str">
        <v/>
      </c>
      <c r="C12228" t="str">
        <f t="shared" si="193"/>
        <v/>
      </c>
    </row>
    <row r="12229" spans="2:3">
      <c r="B12229" t="str">
        <v/>
      </c>
      <c r="C12229" t="str">
        <f t="shared" ref="C12229:C12292" si="194">IFERROR(B12229,"")</f>
        <v/>
      </c>
    </row>
    <row r="12230" spans="2:3">
      <c r="B12230" t="str">
        <v/>
      </c>
      <c r="C12230" t="str">
        <f t="shared" si="194"/>
        <v/>
      </c>
    </row>
    <row r="12231" spans="2:3">
      <c r="B12231" t="str">
        <v/>
      </c>
      <c r="C12231" t="str">
        <f t="shared" si="194"/>
        <v/>
      </c>
    </row>
    <row r="12232" spans="2:3">
      <c r="B12232" t="str">
        <v/>
      </c>
      <c r="C12232" t="str">
        <f t="shared" si="194"/>
        <v/>
      </c>
    </row>
    <row r="12233" spans="2:3">
      <c r="B12233" t="str">
        <v/>
      </c>
      <c r="C12233" t="str">
        <f t="shared" si="194"/>
        <v/>
      </c>
    </row>
    <row r="12234" spans="2:3">
      <c r="B12234" t="str">
        <v/>
      </c>
      <c r="C12234" t="str">
        <f t="shared" si="194"/>
        <v/>
      </c>
    </row>
    <row r="12235" spans="2:3">
      <c r="B12235" t="str">
        <v/>
      </c>
      <c r="C12235" t="str">
        <f t="shared" si="194"/>
        <v/>
      </c>
    </row>
    <row r="12236" spans="2:3">
      <c r="B12236" t="str">
        <v/>
      </c>
      <c r="C12236" t="str">
        <f t="shared" si="194"/>
        <v/>
      </c>
    </row>
    <row r="12237" spans="2:3">
      <c r="B12237" t="str">
        <v/>
      </c>
      <c r="C12237" t="str">
        <f t="shared" si="194"/>
        <v/>
      </c>
    </row>
    <row r="12238" spans="2:3">
      <c r="B12238" t="str">
        <v/>
      </c>
      <c r="C12238" t="str">
        <f t="shared" si="194"/>
        <v/>
      </c>
    </row>
    <row r="12239" spans="2:3">
      <c r="B12239" t="str">
        <v/>
      </c>
      <c r="C12239" t="str">
        <f t="shared" si="194"/>
        <v/>
      </c>
    </row>
    <row r="12240" spans="2:3">
      <c r="B12240" t="str">
        <v/>
      </c>
      <c r="C12240" t="str">
        <f t="shared" si="194"/>
        <v/>
      </c>
    </row>
    <row r="12241" spans="2:3">
      <c r="B12241" t="str">
        <v/>
      </c>
      <c r="C12241" t="str">
        <f t="shared" si="194"/>
        <v/>
      </c>
    </row>
    <row r="12242" spans="2:3">
      <c r="B12242" t="str">
        <v/>
      </c>
      <c r="C12242" t="str">
        <f t="shared" si="194"/>
        <v/>
      </c>
    </row>
    <row r="12243" spans="2:3">
      <c r="B12243" t="str">
        <v/>
      </c>
      <c r="C12243" t="str">
        <f t="shared" si="194"/>
        <v/>
      </c>
    </row>
    <row r="12244" spans="2:3">
      <c r="B12244" t="str">
        <v/>
      </c>
      <c r="C12244" t="str">
        <f t="shared" si="194"/>
        <v/>
      </c>
    </row>
    <row r="12245" spans="2:3">
      <c r="B12245" t="str">
        <v/>
      </c>
      <c r="C12245" t="str">
        <f t="shared" si="194"/>
        <v/>
      </c>
    </row>
    <row r="12246" spans="2:3">
      <c r="B12246" t="str">
        <v/>
      </c>
      <c r="C12246" t="str">
        <f t="shared" si="194"/>
        <v/>
      </c>
    </row>
    <row r="12247" spans="2:3">
      <c r="B12247" t="str">
        <v/>
      </c>
      <c r="C12247" t="str">
        <f t="shared" si="194"/>
        <v/>
      </c>
    </row>
    <row r="12248" spans="2:3">
      <c r="B12248" t="str">
        <v/>
      </c>
      <c r="C12248" t="str">
        <f t="shared" si="194"/>
        <v/>
      </c>
    </row>
    <row r="12249" spans="2:3">
      <c r="B12249" t="str">
        <v/>
      </c>
      <c r="C12249" t="str">
        <f t="shared" si="194"/>
        <v/>
      </c>
    </row>
    <row r="12250" spans="2:3">
      <c r="B12250" t="str">
        <v/>
      </c>
      <c r="C12250" t="str">
        <f t="shared" si="194"/>
        <v/>
      </c>
    </row>
    <row r="12251" spans="2:3">
      <c r="B12251" t="str">
        <v/>
      </c>
      <c r="C12251" t="str">
        <f t="shared" si="194"/>
        <v/>
      </c>
    </row>
    <row r="12252" spans="2:3">
      <c r="B12252" t="str">
        <v/>
      </c>
      <c r="C12252" t="str">
        <f t="shared" si="194"/>
        <v/>
      </c>
    </row>
    <row r="12253" spans="2:3">
      <c r="B12253" t="str">
        <v/>
      </c>
      <c r="C12253" t="str">
        <f t="shared" si="194"/>
        <v/>
      </c>
    </row>
    <row r="12254" spans="2:3">
      <c r="B12254" t="str">
        <v/>
      </c>
      <c r="C12254" t="str">
        <f t="shared" si="194"/>
        <v/>
      </c>
    </row>
    <row r="12255" spans="2:3">
      <c r="B12255" t="str">
        <v/>
      </c>
      <c r="C12255" t="str">
        <f t="shared" si="194"/>
        <v/>
      </c>
    </row>
    <row r="12256" spans="2:3">
      <c r="B12256" t="str">
        <v/>
      </c>
      <c r="C12256" t="str">
        <f t="shared" si="194"/>
        <v/>
      </c>
    </row>
    <row r="12257" spans="2:3">
      <c r="B12257" t="str">
        <v/>
      </c>
      <c r="C12257" t="str">
        <f t="shared" si="194"/>
        <v/>
      </c>
    </row>
    <row r="12258" spans="2:3">
      <c r="B12258" t="str">
        <v/>
      </c>
      <c r="C12258" t="str">
        <f t="shared" si="194"/>
        <v/>
      </c>
    </row>
    <row r="12259" spans="2:3">
      <c r="B12259" t="str">
        <v/>
      </c>
      <c r="C12259" t="str">
        <f t="shared" si="194"/>
        <v/>
      </c>
    </row>
    <row r="12260" spans="2:3">
      <c r="B12260" t="str">
        <v/>
      </c>
      <c r="C12260" t="str">
        <f t="shared" si="194"/>
        <v/>
      </c>
    </row>
    <row r="12261" spans="2:3">
      <c r="B12261" t="str">
        <v/>
      </c>
      <c r="C12261" t="str">
        <f t="shared" si="194"/>
        <v/>
      </c>
    </row>
    <row r="12262" spans="2:3">
      <c r="B12262" t="str">
        <v/>
      </c>
      <c r="C12262" t="str">
        <f t="shared" si="194"/>
        <v/>
      </c>
    </row>
    <row r="12263" spans="2:3">
      <c r="B12263" t="str">
        <v/>
      </c>
      <c r="C12263" t="str">
        <f t="shared" si="194"/>
        <v/>
      </c>
    </row>
    <row r="12264" spans="2:3">
      <c r="B12264" t="str">
        <v/>
      </c>
      <c r="C12264" t="str">
        <f t="shared" si="194"/>
        <v/>
      </c>
    </row>
    <row r="12265" spans="2:3">
      <c r="B12265" t="str">
        <v/>
      </c>
      <c r="C12265" t="str">
        <f t="shared" si="194"/>
        <v/>
      </c>
    </row>
    <row r="12266" spans="2:3">
      <c r="B12266" t="str">
        <v/>
      </c>
      <c r="C12266" t="str">
        <f t="shared" si="194"/>
        <v/>
      </c>
    </row>
    <row r="12267" spans="2:3">
      <c r="B12267" t="str">
        <v/>
      </c>
      <c r="C12267" t="str">
        <f t="shared" si="194"/>
        <v/>
      </c>
    </row>
    <row r="12268" spans="2:3">
      <c r="B12268" t="str">
        <v/>
      </c>
      <c r="C12268" t="str">
        <f t="shared" si="194"/>
        <v/>
      </c>
    </row>
    <row r="12269" spans="2:3">
      <c r="B12269" t="str">
        <v/>
      </c>
      <c r="C12269" t="str">
        <f t="shared" si="194"/>
        <v/>
      </c>
    </row>
    <row r="12270" spans="2:3">
      <c r="B12270" t="str">
        <v/>
      </c>
      <c r="C12270" t="str">
        <f t="shared" si="194"/>
        <v/>
      </c>
    </row>
    <row r="12271" spans="2:3">
      <c r="B12271" t="str">
        <v/>
      </c>
      <c r="C12271" t="str">
        <f t="shared" si="194"/>
        <v/>
      </c>
    </row>
    <row r="12272" spans="2:3">
      <c r="B12272" t="str">
        <v/>
      </c>
      <c r="C12272" t="str">
        <f t="shared" si="194"/>
        <v/>
      </c>
    </row>
    <row r="12273" spans="2:3">
      <c r="B12273" t="str">
        <v/>
      </c>
      <c r="C12273" t="str">
        <f t="shared" si="194"/>
        <v/>
      </c>
    </row>
    <row r="12274" spans="2:3">
      <c r="B12274" t="str">
        <v/>
      </c>
      <c r="C12274" t="str">
        <f t="shared" si="194"/>
        <v/>
      </c>
    </row>
    <row r="12275" spans="2:3">
      <c r="B12275" t="str">
        <v/>
      </c>
      <c r="C12275" t="str">
        <f t="shared" si="194"/>
        <v/>
      </c>
    </row>
    <row r="12276" spans="2:3">
      <c r="B12276" t="str">
        <v/>
      </c>
      <c r="C12276" t="str">
        <f t="shared" si="194"/>
        <v/>
      </c>
    </row>
    <row r="12277" spans="2:3">
      <c r="B12277" t="str">
        <v/>
      </c>
      <c r="C12277" t="str">
        <f t="shared" si="194"/>
        <v/>
      </c>
    </row>
    <row r="12278" spans="2:3">
      <c r="B12278" t="str">
        <v/>
      </c>
      <c r="C12278" t="str">
        <f t="shared" si="194"/>
        <v/>
      </c>
    </row>
    <row r="12279" spans="2:3">
      <c r="B12279" t="str">
        <v/>
      </c>
      <c r="C12279" t="str">
        <f t="shared" si="194"/>
        <v/>
      </c>
    </row>
    <row r="12280" spans="2:3">
      <c r="B12280" t="str">
        <v/>
      </c>
      <c r="C12280" t="str">
        <f t="shared" si="194"/>
        <v/>
      </c>
    </row>
    <row r="12281" spans="2:3">
      <c r="B12281" t="str">
        <v/>
      </c>
      <c r="C12281" t="str">
        <f t="shared" si="194"/>
        <v/>
      </c>
    </row>
    <row r="12282" spans="2:3">
      <c r="B12282" t="str">
        <v/>
      </c>
      <c r="C12282" t="str">
        <f t="shared" si="194"/>
        <v/>
      </c>
    </row>
    <row r="12283" spans="2:3">
      <c r="B12283" t="str">
        <v/>
      </c>
      <c r="C12283" t="str">
        <f t="shared" si="194"/>
        <v/>
      </c>
    </row>
    <row r="12284" spans="2:3">
      <c r="B12284" t="str">
        <v/>
      </c>
      <c r="C12284" t="str">
        <f t="shared" si="194"/>
        <v/>
      </c>
    </row>
    <row r="12285" spans="2:3">
      <c r="B12285" t="str">
        <v/>
      </c>
      <c r="C12285" t="str">
        <f t="shared" si="194"/>
        <v/>
      </c>
    </row>
    <row r="12286" spans="2:3">
      <c r="B12286" t="str">
        <v/>
      </c>
      <c r="C12286" t="str">
        <f t="shared" si="194"/>
        <v/>
      </c>
    </row>
    <row r="12287" spans="2:3">
      <c r="B12287" t="str">
        <v/>
      </c>
      <c r="C12287" t="str">
        <f t="shared" si="194"/>
        <v/>
      </c>
    </row>
    <row r="12288" spans="2:3">
      <c r="B12288" t="str">
        <v/>
      </c>
      <c r="C12288" t="str">
        <f t="shared" si="194"/>
        <v/>
      </c>
    </row>
    <row r="12289" spans="2:3">
      <c r="B12289" t="str">
        <v/>
      </c>
      <c r="C12289" t="str">
        <f t="shared" si="194"/>
        <v/>
      </c>
    </row>
    <row r="12290" spans="2:3">
      <c r="B12290" t="str">
        <v/>
      </c>
      <c r="C12290" t="str">
        <f t="shared" si="194"/>
        <v/>
      </c>
    </row>
    <row r="12291" spans="2:3">
      <c r="B12291" t="str">
        <v/>
      </c>
      <c r="C12291" t="str">
        <f t="shared" si="194"/>
        <v/>
      </c>
    </row>
    <row r="12292" spans="2:3">
      <c r="B12292" t="str">
        <v/>
      </c>
      <c r="C12292" t="str">
        <f t="shared" si="194"/>
        <v/>
      </c>
    </row>
    <row r="12293" spans="2:3">
      <c r="B12293" t="str">
        <v/>
      </c>
      <c r="C12293" t="str">
        <f t="shared" ref="C12293:C12356" si="195">IFERROR(B12293,"")</f>
        <v/>
      </c>
    </row>
    <row r="12294" spans="2:3">
      <c r="B12294" t="str">
        <v/>
      </c>
      <c r="C12294" t="str">
        <f t="shared" si="195"/>
        <v/>
      </c>
    </row>
    <row r="12295" spans="2:3">
      <c r="B12295" t="str">
        <v/>
      </c>
      <c r="C12295" t="str">
        <f t="shared" si="195"/>
        <v/>
      </c>
    </row>
    <row r="12296" spans="2:3">
      <c r="B12296" t="str">
        <v/>
      </c>
      <c r="C12296" t="str">
        <f t="shared" si="195"/>
        <v/>
      </c>
    </row>
    <row r="12297" spans="2:3">
      <c r="B12297" t="str">
        <v/>
      </c>
      <c r="C12297" t="str">
        <f t="shared" si="195"/>
        <v/>
      </c>
    </row>
    <row r="12298" spans="2:3">
      <c r="B12298" t="str">
        <v/>
      </c>
      <c r="C12298" t="str">
        <f t="shared" si="195"/>
        <v/>
      </c>
    </row>
    <row r="12299" spans="2:3">
      <c r="B12299" t="str">
        <v/>
      </c>
      <c r="C12299" t="str">
        <f t="shared" si="195"/>
        <v/>
      </c>
    </row>
    <row r="12300" spans="2:3">
      <c r="B12300" t="str">
        <v/>
      </c>
      <c r="C12300" t="str">
        <f t="shared" si="195"/>
        <v/>
      </c>
    </row>
    <row r="12301" spans="2:3">
      <c r="B12301" t="str">
        <v/>
      </c>
      <c r="C12301" t="str">
        <f t="shared" si="195"/>
        <v/>
      </c>
    </row>
    <row r="12302" spans="2:3">
      <c r="B12302" t="str">
        <v/>
      </c>
      <c r="C12302" t="str">
        <f t="shared" si="195"/>
        <v/>
      </c>
    </row>
    <row r="12303" spans="2:3">
      <c r="B12303" t="str">
        <v/>
      </c>
      <c r="C12303" t="str">
        <f t="shared" si="195"/>
        <v/>
      </c>
    </row>
    <row r="12304" spans="2:3">
      <c r="B12304" t="str">
        <v/>
      </c>
      <c r="C12304" t="str">
        <f t="shared" si="195"/>
        <v/>
      </c>
    </row>
    <row r="12305" spans="2:3">
      <c r="B12305" t="str">
        <v/>
      </c>
      <c r="C12305" t="str">
        <f t="shared" si="195"/>
        <v/>
      </c>
    </row>
    <row r="12306" spans="2:3">
      <c r="B12306" t="str">
        <v/>
      </c>
      <c r="C12306" t="str">
        <f t="shared" si="195"/>
        <v/>
      </c>
    </row>
    <row r="12307" spans="2:3">
      <c r="B12307" t="str">
        <v/>
      </c>
      <c r="C12307" t="str">
        <f t="shared" si="195"/>
        <v/>
      </c>
    </row>
    <row r="12308" spans="2:3">
      <c r="B12308" t="str">
        <v/>
      </c>
      <c r="C12308" t="str">
        <f t="shared" si="195"/>
        <v/>
      </c>
    </row>
    <row r="12309" spans="2:3">
      <c r="B12309" t="str">
        <v/>
      </c>
      <c r="C12309" t="str">
        <f t="shared" si="195"/>
        <v/>
      </c>
    </row>
    <row r="12310" spans="2:3">
      <c r="B12310" t="str">
        <v/>
      </c>
      <c r="C12310" t="str">
        <f t="shared" si="195"/>
        <v/>
      </c>
    </row>
    <row r="12311" spans="2:3">
      <c r="B12311" t="str">
        <v/>
      </c>
      <c r="C12311" t="str">
        <f t="shared" si="195"/>
        <v/>
      </c>
    </row>
    <row r="12312" spans="2:3">
      <c r="B12312" t="str">
        <v/>
      </c>
      <c r="C12312" t="str">
        <f t="shared" si="195"/>
        <v/>
      </c>
    </row>
    <row r="12313" spans="2:3">
      <c r="B12313" t="str">
        <v/>
      </c>
      <c r="C12313" t="str">
        <f t="shared" si="195"/>
        <v/>
      </c>
    </row>
    <row r="12314" spans="2:3">
      <c r="B12314" t="str">
        <v/>
      </c>
      <c r="C12314" t="str">
        <f t="shared" si="195"/>
        <v/>
      </c>
    </row>
    <row r="12315" spans="2:3">
      <c r="B12315" t="str">
        <v/>
      </c>
      <c r="C12315" t="str">
        <f t="shared" si="195"/>
        <v/>
      </c>
    </row>
    <row r="12316" spans="2:3">
      <c r="B12316" t="str">
        <v/>
      </c>
      <c r="C12316" t="str">
        <f t="shared" si="195"/>
        <v/>
      </c>
    </row>
    <row r="12317" spans="2:3">
      <c r="B12317" t="str">
        <v/>
      </c>
      <c r="C12317" t="str">
        <f t="shared" si="195"/>
        <v/>
      </c>
    </row>
    <row r="12318" spans="2:3">
      <c r="B12318" t="str">
        <v/>
      </c>
      <c r="C12318" t="str">
        <f t="shared" si="195"/>
        <v/>
      </c>
    </row>
    <row r="12319" spans="2:3">
      <c r="B12319" t="str">
        <v/>
      </c>
      <c r="C12319" t="str">
        <f t="shared" si="195"/>
        <v/>
      </c>
    </row>
    <row r="12320" spans="2:3">
      <c r="B12320" t="str">
        <v/>
      </c>
      <c r="C12320" t="str">
        <f t="shared" si="195"/>
        <v/>
      </c>
    </row>
    <row r="12321" spans="2:3">
      <c r="B12321" t="str">
        <v/>
      </c>
      <c r="C12321" t="str">
        <f t="shared" si="195"/>
        <v/>
      </c>
    </row>
    <row r="12322" spans="2:3">
      <c r="B12322" t="str">
        <v/>
      </c>
      <c r="C12322" t="str">
        <f t="shared" si="195"/>
        <v/>
      </c>
    </row>
    <row r="12323" spans="2:3">
      <c r="B12323" t="str">
        <v/>
      </c>
      <c r="C12323" t="str">
        <f t="shared" si="195"/>
        <v/>
      </c>
    </row>
    <row r="12324" spans="2:3">
      <c r="B12324" t="str">
        <v/>
      </c>
      <c r="C12324" t="str">
        <f t="shared" si="195"/>
        <v/>
      </c>
    </row>
    <row r="12325" spans="2:3">
      <c r="B12325" t="str">
        <v/>
      </c>
      <c r="C12325" t="str">
        <f t="shared" si="195"/>
        <v/>
      </c>
    </row>
    <row r="12326" spans="2:3">
      <c r="B12326" t="str">
        <v/>
      </c>
      <c r="C12326" t="str">
        <f t="shared" si="195"/>
        <v/>
      </c>
    </row>
    <row r="12327" spans="2:3">
      <c r="B12327" t="str">
        <v/>
      </c>
      <c r="C12327" t="str">
        <f t="shared" si="195"/>
        <v/>
      </c>
    </row>
    <row r="12328" spans="2:3">
      <c r="B12328" t="str">
        <v/>
      </c>
      <c r="C12328" t="str">
        <f t="shared" si="195"/>
        <v/>
      </c>
    </row>
    <row r="12329" spans="2:3">
      <c r="B12329" t="str">
        <v/>
      </c>
      <c r="C12329" t="str">
        <f t="shared" si="195"/>
        <v/>
      </c>
    </row>
    <row r="12330" spans="2:3">
      <c r="B12330" t="str">
        <v/>
      </c>
      <c r="C12330" t="str">
        <f t="shared" si="195"/>
        <v/>
      </c>
    </row>
    <row r="12331" spans="2:3">
      <c r="B12331" t="str">
        <v/>
      </c>
      <c r="C12331" t="str">
        <f t="shared" si="195"/>
        <v/>
      </c>
    </row>
    <row r="12332" spans="2:3">
      <c r="B12332" t="str">
        <v/>
      </c>
      <c r="C12332" t="str">
        <f t="shared" si="195"/>
        <v/>
      </c>
    </row>
    <row r="12333" spans="2:3">
      <c r="B12333" t="str">
        <v/>
      </c>
      <c r="C12333" t="str">
        <f t="shared" si="195"/>
        <v/>
      </c>
    </row>
    <row r="12334" spans="2:3">
      <c r="B12334" t="str">
        <v/>
      </c>
      <c r="C12334" t="str">
        <f t="shared" si="195"/>
        <v/>
      </c>
    </row>
    <row r="12335" spans="2:3">
      <c r="B12335" t="str">
        <v/>
      </c>
      <c r="C12335" t="str">
        <f t="shared" si="195"/>
        <v/>
      </c>
    </row>
    <row r="12336" spans="2:3">
      <c r="B12336" t="str">
        <v/>
      </c>
      <c r="C12336" t="str">
        <f t="shared" si="195"/>
        <v/>
      </c>
    </row>
    <row r="12337" spans="2:3">
      <c r="B12337" t="str">
        <v/>
      </c>
      <c r="C12337" t="str">
        <f t="shared" si="195"/>
        <v/>
      </c>
    </row>
    <row r="12338" spans="2:3">
      <c r="B12338" t="str">
        <v/>
      </c>
      <c r="C12338" t="str">
        <f t="shared" si="195"/>
        <v/>
      </c>
    </row>
    <row r="12339" spans="2:3">
      <c r="B12339" t="str">
        <v/>
      </c>
      <c r="C12339" t="str">
        <f t="shared" si="195"/>
        <v/>
      </c>
    </row>
    <row r="12340" spans="2:3">
      <c r="B12340" t="str">
        <v/>
      </c>
      <c r="C12340" t="str">
        <f t="shared" si="195"/>
        <v/>
      </c>
    </row>
    <row r="12341" spans="2:3">
      <c r="B12341" t="str">
        <v/>
      </c>
      <c r="C12341" t="str">
        <f t="shared" si="195"/>
        <v/>
      </c>
    </row>
    <row r="12342" spans="2:3">
      <c r="B12342" t="str">
        <v/>
      </c>
      <c r="C12342" t="str">
        <f t="shared" si="195"/>
        <v/>
      </c>
    </row>
    <row r="12343" spans="2:3">
      <c r="B12343" t="str">
        <v/>
      </c>
      <c r="C12343" t="str">
        <f t="shared" si="195"/>
        <v/>
      </c>
    </row>
    <row r="12344" spans="2:3">
      <c r="B12344" t="str">
        <v/>
      </c>
      <c r="C12344" t="str">
        <f t="shared" si="195"/>
        <v/>
      </c>
    </row>
    <row r="12345" spans="2:3">
      <c r="B12345" t="str">
        <v/>
      </c>
      <c r="C12345" t="str">
        <f t="shared" si="195"/>
        <v/>
      </c>
    </row>
    <row r="12346" spans="2:3">
      <c r="B12346" t="str">
        <v/>
      </c>
      <c r="C12346" t="str">
        <f t="shared" si="195"/>
        <v/>
      </c>
    </row>
    <row r="12347" spans="2:3">
      <c r="B12347" t="str">
        <v/>
      </c>
      <c r="C12347" t="str">
        <f t="shared" si="195"/>
        <v/>
      </c>
    </row>
    <row r="12348" spans="2:3">
      <c r="B12348" t="str">
        <v/>
      </c>
      <c r="C12348" t="str">
        <f t="shared" si="195"/>
        <v/>
      </c>
    </row>
    <row r="12349" spans="2:3">
      <c r="B12349" t="str">
        <v/>
      </c>
      <c r="C12349" t="str">
        <f t="shared" si="195"/>
        <v/>
      </c>
    </row>
    <row r="12350" spans="2:3">
      <c r="B12350" t="str">
        <v/>
      </c>
      <c r="C12350" t="str">
        <f t="shared" si="195"/>
        <v/>
      </c>
    </row>
    <row r="12351" spans="2:3">
      <c r="B12351" t="str">
        <v/>
      </c>
      <c r="C12351" t="str">
        <f t="shared" si="195"/>
        <v/>
      </c>
    </row>
    <row r="12352" spans="2:3">
      <c r="B12352" t="str">
        <v/>
      </c>
      <c r="C12352" t="str">
        <f t="shared" si="195"/>
        <v/>
      </c>
    </row>
    <row r="12353" spans="2:3">
      <c r="B12353" t="str">
        <v/>
      </c>
      <c r="C12353" t="str">
        <f t="shared" si="195"/>
        <v/>
      </c>
    </row>
    <row r="12354" spans="2:3">
      <c r="B12354" t="str">
        <v/>
      </c>
      <c r="C12354" t="str">
        <f t="shared" si="195"/>
        <v/>
      </c>
    </row>
    <row r="12355" spans="2:3">
      <c r="B12355" t="str">
        <v/>
      </c>
      <c r="C12355" t="str">
        <f t="shared" si="195"/>
        <v/>
      </c>
    </row>
    <row r="12356" spans="2:3">
      <c r="B12356" t="str">
        <v/>
      </c>
      <c r="C12356" t="str">
        <f t="shared" si="195"/>
        <v/>
      </c>
    </row>
    <row r="12357" spans="2:3">
      <c r="B12357" t="str">
        <v/>
      </c>
      <c r="C12357" t="str">
        <f t="shared" ref="C12357:C12420" si="196">IFERROR(B12357,"")</f>
        <v/>
      </c>
    </row>
    <row r="12358" spans="2:3">
      <c r="B12358" t="str">
        <v/>
      </c>
      <c r="C12358" t="str">
        <f t="shared" si="196"/>
        <v/>
      </c>
    </row>
    <row r="12359" spans="2:3">
      <c r="B12359" t="str">
        <v/>
      </c>
      <c r="C12359" t="str">
        <f t="shared" si="196"/>
        <v/>
      </c>
    </row>
    <row r="12360" spans="2:3">
      <c r="B12360" t="str">
        <v/>
      </c>
      <c r="C12360" t="str">
        <f t="shared" si="196"/>
        <v/>
      </c>
    </row>
    <row r="12361" spans="2:3">
      <c r="B12361" t="str">
        <v/>
      </c>
      <c r="C12361" t="str">
        <f t="shared" si="196"/>
        <v/>
      </c>
    </row>
    <row r="12362" spans="2:3">
      <c r="B12362" t="str">
        <v/>
      </c>
      <c r="C12362" t="str">
        <f t="shared" si="196"/>
        <v/>
      </c>
    </row>
    <row r="12363" spans="2:3">
      <c r="B12363" t="str">
        <v/>
      </c>
      <c r="C12363" t="str">
        <f t="shared" si="196"/>
        <v/>
      </c>
    </row>
    <row r="12364" spans="2:3">
      <c r="B12364" t="str">
        <v/>
      </c>
      <c r="C12364" t="str">
        <f t="shared" si="196"/>
        <v/>
      </c>
    </row>
    <row r="12365" spans="2:3">
      <c r="B12365" t="str">
        <v/>
      </c>
      <c r="C12365" t="str">
        <f t="shared" si="196"/>
        <v/>
      </c>
    </row>
    <row r="12366" spans="2:3">
      <c r="B12366" t="str">
        <v/>
      </c>
      <c r="C12366" t="str">
        <f t="shared" si="196"/>
        <v/>
      </c>
    </row>
    <row r="12367" spans="2:3">
      <c r="B12367" t="str">
        <v/>
      </c>
      <c r="C12367" t="str">
        <f t="shared" si="196"/>
        <v/>
      </c>
    </row>
    <row r="12368" spans="2:3">
      <c r="B12368" t="str">
        <v/>
      </c>
      <c r="C12368" t="str">
        <f t="shared" si="196"/>
        <v/>
      </c>
    </row>
    <row r="12369" spans="2:3">
      <c r="B12369" t="str">
        <v/>
      </c>
      <c r="C12369" t="str">
        <f t="shared" si="196"/>
        <v/>
      </c>
    </row>
    <row r="12370" spans="2:3">
      <c r="B12370" t="str">
        <v/>
      </c>
      <c r="C12370" t="str">
        <f t="shared" si="196"/>
        <v/>
      </c>
    </row>
    <row r="12371" spans="2:3">
      <c r="B12371" t="str">
        <v/>
      </c>
      <c r="C12371" t="str">
        <f t="shared" si="196"/>
        <v/>
      </c>
    </row>
    <row r="12372" spans="2:3">
      <c r="B12372" t="str">
        <v/>
      </c>
      <c r="C12372" t="str">
        <f t="shared" si="196"/>
        <v/>
      </c>
    </row>
    <row r="12373" spans="2:3">
      <c r="B12373" t="str">
        <v/>
      </c>
      <c r="C12373" t="str">
        <f t="shared" si="196"/>
        <v/>
      </c>
    </row>
    <row r="12374" spans="2:3">
      <c r="B12374" t="str">
        <v/>
      </c>
      <c r="C12374" t="str">
        <f t="shared" si="196"/>
        <v/>
      </c>
    </row>
    <row r="12375" spans="2:3">
      <c r="B12375" t="str">
        <v/>
      </c>
      <c r="C12375" t="str">
        <f t="shared" si="196"/>
        <v/>
      </c>
    </row>
    <row r="12376" spans="2:3">
      <c r="B12376" t="str">
        <v/>
      </c>
      <c r="C12376" t="str">
        <f t="shared" si="196"/>
        <v/>
      </c>
    </row>
    <row r="12377" spans="2:3">
      <c r="B12377" t="str">
        <v/>
      </c>
      <c r="C12377" t="str">
        <f t="shared" si="196"/>
        <v/>
      </c>
    </row>
    <row r="12378" spans="2:3">
      <c r="B12378" t="str">
        <v/>
      </c>
      <c r="C12378" t="str">
        <f t="shared" si="196"/>
        <v/>
      </c>
    </row>
    <row r="12379" spans="2:3">
      <c r="B12379" t="str">
        <v/>
      </c>
      <c r="C12379" t="str">
        <f t="shared" si="196"/>
        <v/>
      </c>
    </row>
    <row r="12380" spans="2:3">
      <c r="B12380" t="str">
        <v/>
      </c>
      <c r="C12380" t="str">
        <f t="shared" si="196"/>
        <v/>
      </c>
    </row>
    <row r="12381" spans="2:3">
      <c r="B12381" t="str">
        <v/>
      </c>
      <c r="C12381" t="str">
        <f t="shared" si="196"/>
        <v/>
      </c>
    </row>
    <row r="12382" spans="2:3">
      <c r="B12382" t="str">
        <v/>
      </c>
      <c r="C12382" t="str">
        <f t="shared" si="196"/>
        <v/>
      </c>
    </row>
    <row r="12383" spans="2:3">
      <c r="B12383" t="str">
        <v/>
      </c>
      <c r="C12383" t="str">
        <f t="shared" si="196"/>
        <v/>
      </c>
    </row>
    <row r="12384" spans="2:3">
      <c r="B12384" t="str">
        <v/>
      </c>
      <c r="C12384" t="str">
        <f t="shared" si="196"/>
        <v/>
      </c>
    </row>
    <row r="12385" spans="2:3">
      <c r="B12385" t="str">
        <v/>
      </c>
      <c r="C12385" t="str">
        <f t="shared" si="196"/>
        <v/>
      </c>
    </row>
    <row r="12386" spans="2:3">
      <c r="B12386" t="str">
        <v/>
      </c>
      <c r="C12386" t="str">
        <f t="shared" si="196"/>
        <v/>
      </c>
    </row>
    <row r="12387" spans="2:3">
      <c r="B12387" t="str">
        <v/>
      </c>
      <c r="C12387" t="str">
        <f t="shared" si="196"/>
        <v/>
      </c>
    </row>
    <row r="12388" spans="2:3">
      <c r="B12388" t="str">
        <v/>
      </c>
      <c r="C12388" t="str">
        <f t="shared" si="196"/>
        <v/>
      </c>
    </row>
    <row r="12389" spans="2:3">
      <c r="B12389" t="str">
        <v/>
      </c>
      <c r="C12389" t="str">
        <f t="shared" si="196"/>
        <v/>
      </c>
    </row>
    <row r="12390" spans="2:3">
      <c r="B12390" t="str">
        <v/>
      </c>
      <c r="C12390" t="str">
        <f t="shared" si="196"/>
        <v/>
      </c>
    </row>
    <row r="12391" spans="2:3">
      <c r="B12391" t="str">
        <v/>
      </c>
      <c r="C12391" t="str">
        <f t="shared" si="196"/>
        <v/>
      </c>
    </row>
    <row r="12392" spans="2:3">
      <c r="B12392" t="str">
        <v/>
      </c>
      <c r="C12392" t="str">
        <f t="shared" si="196"/>
        <v/>
      </c>
    </row>
    <row r="12393" spans="2:3">
      <c r="B12393" t="str">
        <v/>
      </c>
      <c r="C12393" t="str">
        <f t="shared" si="196"/>
        <v/>
      </c>
    </row>
    <row r="12394" spans="2:3">
      <c r="B12394" t="str">
        <v/>
      </c>
      <c r="C12394" t="str">
        <f t="shared" si="196"/>
        <v/>
      </c>
    </row>
    <row r="12395" spans="2:3">
      <c r="B12395" t="str">
        <v/>
      </c>
      <c r="C12395" t="str">
        <f t="shared" si="196"/>
        <v/>
      </c>
    </row>
    <row r="12396" spans="2:3">
      <c r="B12396" t="str">
        <v/>
      </c>
      <c r="C12396" t="str">
        <f t="shared" si="196"/>
        <v/>
      </c>
    </row>
    <row r="12397" spans="2:3">
      <c r="B12397" t="str">
        <v/>
      </c>
      <c r="C12397" t="str">
        <f t="shared" si="196"/>
        <v/>
      </c>
    </row>
    <row r="12398" spans="2:3">
      <c r="B12398" t="str">
        <v/>
      </c>
      <c r="C12398" t="str">
        <f t="shared" si="196"/>
        <v/>
      </c>
    </row>
    <row r="12399" spans="2:3">
      <c r="B12399" t="str">
        <v/>
      </c>
      <c r="C12399" t="str">
        <f t="shared" si="196"/>
        <v/>
      </c>
    </row>
    <row r="12400" spans="2:3">
      <c r="B12400" t="str">
        <v/>
      </c>
      <c r="C12400" t="str">
        <f t="shared" si="196"/>
        <v/>
      </c>
    </row>
    <row r="12401" spans="2:3">
      <c r="B12401" t="str">
        <v/>
      </c>
      <c r="C12401" t="str">
        <f t="shared" si="196"/>
        <v/>
      </c>
    </row>
    <row r="12402" spans="2:3">
      <c r="B12402" t="str">
        <v/>
      </c>
      <c r="C12402" t="str">
        <f t="shared" si="196"/>
        <v/>
      </c>
    </row>
    <row r="12403" spans="2:3">
      <c r="B12403" t="str">
        <v/>
      </c>
      <c r="C12403" t="str">
        <f t="shared" si="196"/>
        <v/>
      </c>
    </row>
    <row r="12404" spans="2:3">
      <c r="B12404" t="str">
        <v/>
      </c>
      <c r="C12404" t="str">
        <f t="shared" si="196"/>
        <v/>
      </c>
    </row>
    <row r="12405" spans="2:3">
      <c r="B12405" t="str">
        <v/>
      </c>
      <c r="C12405" t="str">
        <f t="shared" si="196"/>
        <v/>
      </c>
    </row>
    <row r="12406" spans="2:3">
      <c r="B12406" t="str">
        <v/>
      </c>
      <c r="C12406" t="str">
        <f t="shared" si="196"/>
        <v/>
      </c>
    </row>
    <row r="12407" spans="2:3">
      <c r="B12407" t="str">
        <v/>
      </c>
      <c r="C12407" t="str">
        <f t="shared" si="196"/>
        <v/>
      </c>
    </row>
    <row r="12408" spans="2:3">
      <c r="B12408" t="str">
        <v/>
      </c>
      <c r="C12408" t="str">
        <f t="shared" si="196"/>
        <v/>
      </c>
    </row>
    <row r="12409" spans="2:3">
      <c r="B12409" t="str">
        <v/>
      </c>
      <c r="C12409" t="str">
        <f t="shared" si="196"/>
        <v/>
      </c>
    </row>
    <row r="12410" spans="2:3">
      <c r="B12410" t="str">
        <v/>
      </c>
      <c r="C12410" t="str">
        <f t="shared" si="196"/>
        <v/>
      </c>
    </row>
    <row r="12411" spans="2:3">
      <c r="B12411" t="str">
        <v/>
      </c>
      <c r="C12411" t="str">
        <f t="shared" si="196"/>
        <v/>
      </c>
    </row>
    <row r="12412" spans="2:3">
      <c r="B12412" t="str">
        <v/>
      </c>
      <c r="C12412" t="str">
        <f t="shared" si="196"/>
        <v/>
      </c>
    </row>
    <row r="12413" spans="2:3">
      <c r="B12413" t="str">
        <v/>
      </c>
      <c r="C12413" t="str">
        <f t="shared" si="196"/>
        <v/>
      </c>
    </row>
    <row r="12414" spans="2:3">
      <c r="B12414" t="str">
        <v/>
      </c>
      <c r="C12414" t="str">
        <f t="shared" si="196"/>
        <v/>
      </c>
    </row>
    <row r="12415" spans="2:3">
      <c r="B12415" t="str">
        <v/>
      </c>
      <c r="C12415" t="str">
        <f t="shared" si="196"/>
        <v/>
      </c>
    </row>
    <row r="12416" spans="2:3">
      <c r="B12416" t="str">
        <v/>
      </c>
      <c r="C12416" t="str">
        <f t="shared" si="196"/>
        <v/>
      </c>
    </row>
    <row r="12417" spans="2:3">
      <c r="B12417" t="str">
        <v/>
      </c>
      <c r="C12417" t="str">
        <f t="shared" si="196"/>
        <v/>
      </c>
    </row>
    <row r="12418" spans="2:3">
      <c r="B12418" t="str">
        <v/>
      </c>
      <c r="C12418" t="str">
        <f t="shared" si="196"/>
        <v/>
      </c>
    </row>
    <row r="12419" spans="2:3">
      <c r="B12419" t="str">
        <v/>
      </c>
      <c r="C12419" t="str">
        <f t="shared" si="196"/>
        <v/>
      </c>
    </row>
    <row r="12420" spans="2:3">
      <c r="B12420" t="str">
        <v/>
      </c>
      <c r="C12420" t="str">
        <f t="shared" si="196"/>
        <v/>
      </c>
    </row>
    <row r="12421" spans="2:3">
      <c r="B12421" t="str">
        <v/>
      </c>
      <c r="C12421" t="str">
        <f t="shared" ref="C12421:C12484" si="197">IFERROR(B12421,"")</f>
        <v/>
      </c>
    </row>
    <row r="12422" spans="2:3">
      <c r="B12422" t="str">
        <v/>
      </c>
      <c r="C12422" t="str">
        <f t="shared" si="197"/>
        <v/>
      </c>
    </row>
    <row r="12423" spans="2:3">
      <c r="B12423" t="str">
        <v/>
      </c>
      <c r="C12423" t="str">
        <f t="shared" si="197"/>
        <v/>
      </c>
    </row>
    <row r="12424" spans="2:3">
      <c r="B12424" t="str">
        <v/>
      </c>
      <c r="C12424" t="str">
        <f t="shared" si="197"/>
        <v/>
      </c>
    </row>
    <row r="12425" spans="2:3">
      <c r="B12425" t="str">
        <v/>
      </c>
      <c r="C12425" t="str">
        <f t="shared" si="197"/>
        <v/>
      </c>
    </row>
    <row r="12426" spans="2:3">
      <c r="B12426" t="str">
        <v/>
      </c>
      <c r="C12426" t="str">
        <f t="shared" si="197"/>
        <v/>
      </c>
    </row>
    <row r="12427" spans="2:3">
      <c r="B12427" t="str">
        <v/>
      </c>
      <c r="C12427" t="str">
        <f t="shared" si="197"/>
        <v/>
      </c>
    </row>
    <row r="12428" spans="2:3">
      <c r="B12428" t="str">
        <v/>
      </c>
      <c r="C12428" t="str">
        <f t="shared" si="197"/>
        <v/>
      </c>
    </row>
    <row r="12429" spans="2:3">
      <c r="B12429" t="str">
        <v/>
      </c>
      <c r="C12429" t="str">
        <f t="shared" si="197"/>
        <v/>
      </c>
    </row>
    <row r="12430" spans="2:3">
      <c r="B12430" t="str">
        <v/>
      </c>
      <c r="C12430" t="str">
        <f t="shared" si="197"/>
        <v/>
      </c>
    </row>
    <row r="12431" spans="2:3">
      <c r="B12431" t="str">
        <v/>
      </c>
      <c r="C12431" t="str">
        <f t="shared" si="197"/>
        <v/>
      </c>
    </row>
    <row r="12432" spans="2:3">
      <c r="B12432" t="str">
        <v/>
      </c>
      <c r="C12432" t="str">
        <f t="shared" si="197"/>
        <v/>
      </c>
    </row>
    <row r="12433" spans="2:3">
      <c r="B12433" t="str">
        <v/>
      </c>
      <c r="C12433" t="str">
        <f t="shared" si="197"/>
        <v/>
      </c>
    </row>
    <row r="12434" spans="2:3">
      <c r="B12434" t="str">
        <v/>
      </c>
      <c r="C12434" t="str">
        <f t="shared" si="197"/>
        <v/>
      </c>
    </row>
    <row r="12435" spans="2:3">
      <c r="B12435" t="str">
        <v/>
      </c>
      <c r="C12435" t="str">
        <f t="shared" si="197"/>
        <v/>
      </c>
    </row>
    <row r="12436" spans="2:3">
      <c r="B12436" t="str">
        <v/>
      </c>
      <c r="C12436" t="str">
        <f t="shared" si="197"/>
        <v/>
      </c>
    </row>
    <row r="12437" spans="2:3">
      <c r="B12437" t="str">
        <v/>
      </c>
      <c r="C12437" t="str">
        <f t="shared" si="197"/>
        <v/>
      </c>
    </row>
    <row r="12438" spans="2:3">
      <c r="B12438" t="str">
        <v/>
      </c>
      <c r="C12438" t="str">
        <f t="shared" si="197"/>
        <v/>
      </c>
    </row>
    <row r="12439" spans="2:3">
      <c r="B12439" t="str">
        <v/>
      </c>
      <c r="C12439" t="str">
        <f t="shared" si="197"/>
        <v/>
      </c>
    </row>
    <row r="12440" spans="2:3">
      <c r="B12440" t="str">
        <v/>
      </c>
      <c r="C12440" t="str">
        <f t="shared" si="197"/>
        <v/>
      </c>
    </row>
    <row r="12441" spans="2:3">
      <c r="B12441" t="str">
        <v/>
      </c>
      <c r="C12441" t="str">
        <f t="shared" si="197"/>
        <v/>
      </c>
    </row>
    <row r="12442" spans="2:3">
      <c r="B12442" t="str">
        <v/>
      </c>
      <c r="C12442" t="str">
        <f t="shared" si="197"/>
        <v/>
      </c>
    </row>
    <row r="12443" spans="2:3">
      <c r="B12443" t="str">
        <v/>
      </c>
      <c r="C12443" t="str">
        <f t="shared" si="197"/>
        <v/>
      </c>
    </row>
    <row r="12444" spans="2:3">
      <c r="B12444" t="str">
        <v/>
      </c>
      <c r="C12444" t="str">
        <f t="shared" si="197"/>
        <v/>
      </c>
    </row>
    <row r="12445" spans="2:3">
      <c r="B12445" t="str">
        <v/>
      </c>
      <c r="C12445" t="str">
        <f t="shared" si="197"/>
        <v/>
      </c>
    </row>
    <row r="12446" spans="2:3">
      <c r="B12446" t="str">
        <v/>
      </c>
      <c r="C12446" t="str">
        <f t="shared" si="197"/>
        <v/>
      </c>
    </row>
    <row r="12447" spans="2:3">
      <c r="B12447" t="str">
        <v/>
      </c>
      <c r="C12447" t="str">
        <f t="shared" si="197"/>
        <v/>
      </c>
    </row>
    <row r="12448" spans="2:3">
      <c r="B12448" t="str">
        <v/>
      </c>
      <c r="C12448" t="str">
        <f t="shared" si="197"/>
        <v/>
      </c>
    </row>
    <row r="12449" spans="2:3">
      <c r="B12449" t="str">
        <v/>
      </c>
      <c r="C12449" t="str">
        <f t="shared" si="197"/>
        <v/>
      </c>
    </row>
    <row r="12450" spans="2:3">
      <c r="B12450" t="str">
        <v/>
      </c>
      <c r="C12450" t="str">
        <f t="shared" si="197"/>
        <v/>
      </c>
    </row>
    <row r="12451" spans="2:3">
      <c r="B12451" t="str">
        <v/>
      </c>
      <c r="C12451" t="str">
        <f t="shared" si="197"/>
        <v/>
      </c>
    </row>
    <row r="12452" spans="2:3">
      <c r="B12452" t="str">
        <v/>
      </c>
      <c r="C12452" t="str">
        <f t="shared" si="197"/>
        <v/>
      </c>
    </row>
    <row r="12453" spans="2:3">
      <c r="B12453" t="str">
        <v/>
      </c>
      <c r="C12453" t="str">
        <f t="shared" si="197"/>
        <v/>
      </c>
    </row>
    <row r="12454" spans="2:3">
      <c r="B12454" t="str">
        <v/>
      </c>
      <c r="C12454" t="str">
        <f t="shared" si="197"/>
        <v/>
      </c>
    </row>
    <row r="12455" spans="2:3">
      <c r="B12455" t="str">
        <v/>
      </c>
      <c r="C12455" t="str">
        <f t="shared" si="197"/>
        <v/>
      </c>
    </row>
    <row r="12456" spans="2:3">
      <c r="B12456" t="str">
        <v/>
      </c>
      <c r="C12456" t="str">
        <f t="shared" si="197"/>
        <v/>
      </c>
    </row>
    <row r="12457" spans="2:3">
      <c r="B12457" t="str">
        <v/>
      </c>
      <c r="C12457" t="str">
        <f t="shared" si="197"/>
        <v/>
      </c>
    </row>
    <row r="12458" spans="2:3">
      <c r="B12458" t="str">
        <v/>
      </c>
      <c r="C12458" t="str">
        <f t="shared" si="197"/>
        <v/>
      </c>
    </row>
    <row r="12459" spans="2:3">
      <c r="B12459" t="str">
        <v/>
      </c>
      <c r="C12459" t="str">
        <f t="shared" si="197"/>
        <v/>
      </c>
    </row>
    <row r="12460" spans="2:3">
      <c r="B12460" t="str">
        <v/>
      </c>
      <c r="C12460" t="str">
        <f t="shared" si="197"/>
        <v/>
      </c>
    </row>
    <row r="12461" spans="2:3">
      <c r="B12461" t="str">
        <v/>
      </c>
      <c r="C12461" t="str">
        <f t="shared" si="197"/>
        <v/>
      </c>
    </row>
    <row r="12462" spans="2:3">
      <c r="B12462" t="str">
        <v/>
      </c>
      <c r="C12462" t="str">
        <f t="shared" si="197"/>
        <v/>
      </c>
    </row>
    <row r="12463" spans="2:3">
      <c r="B12463" t="str">
        <v/>
      </c>
      <c r="C12463" t="str">
        <f t="shared" si="197"/>
        <v/>
      </c>
    </row>
    <row r="12464" spans="2:3">
      <c r="B12464" t="str">
        <v/>
      </c>
      <c r="C12464" t="str">
        <f t="shared" si="197"/>
        <v/>
      </c>
    </row>
    <row r="12465" spans="2:3">
      <c r="B12465" t="str">
        <v/>
      </c>
      <c r="C12465" t="str">
        <f t="shared" si="197"/>
        <v/>
      </c>
    </row>
    <row r="12466" spans="2:3">
      <c r="B12466" t="str">
        <v/>
      </c>
      <c r="C12466" t="str">
        <f t="shared" si="197"/>
        <v/>
      </c>
    </row>
    <row r="12467" spans="2:3">
      <c r="B12467" t="str">
        <v/>
      </c>
      <c r="C12467" t="str">
        <f t="shared" si="197"/>
        <v/>
      </c>
    </row>
    <row r="12468" spans="2:3">
      <c r="B12468" t="str">
        <v/>
      </c>
      <c r="C12468" t="str">
        <f t="shared" si="197"/>
        <v/>
      </c>
    </row>
    <row r="12469" spans="2:3">
      <c r="B12469" t="str">
        <v/>
      </c>
      <c r="C12469" t="str">
        <f t="shared" si="197"/>
        <v/>
      </c>
    </row>
    <row r="12470" spans="2:3">
      <c r="B12470" t="str">
        <v/>
      </c>
      <c r="C12470" t="str">
        <f t="shared" si="197"/>
        <v/>
      </c>
    </row>
    <row r="12471" spans="2:3">
      <c r="B12471" t="str">
        <v/>
      </c>
      <c r="C12471" t="str">
        <f t="shared" si="197"/>
        <v/>
      </c>
    </row>
    <row r="12472" spans="2:3">
      <c r="B12472" t="str">
        <v/>
      </c>
      <c r="C12472" t="str">
        <f t="shared" si="197"/>
        <v/>
      </c>
    </row>
    <row r="12473" spans="2:3">
      <c r="B12473" t="str">
        <v/>
      </c>
      <c r="C12473" t="str">
        <f t="shared" si="197"/>
        <v/>
      </c>
    </row>
    <row r="12474" spans="2:3">
      <c r="B12474" t="str">
        <v/>
      </c>
      <c r="C12474" t="str">
        <f t="shared" si="197"/>
        <v/>
      </c>
    </row>
    <row r="12475" spans="2:3">
      <c r="B12475" t="str">
        <v/>
      </c>
      <c r="C12475" t="str">
        <f t="shared" si="197"/>
        <v/>
      </c>
    </row>
    <row r="12476" spans="2:3">
      <c r="B12476" t="str">
        <v/>
      </c>
      <c r="C12476" t="str">
        <f t="shared" si="197"/>
        <v/>
      </c>
    </row>
    <row r="12477" spans="2:3">
      <c r="B12477" t="str">
        <v/>
      </c>
      <c r="C12477" t="str">
        <f t="shared" si="197"/>
        <v/>
      </c>
    </row>
    <row r="12478" spans="2:3">
      <c r="B12478" t="str">
        <v/>
      </c>
      <c r="C12478" t="str">
        <f t="shared" si="197"/>
        <v/>
      </c>
    </row>
    <row r="12479" spans="2:3">
      <c r="B12479" t="str">
        <v/>
      </c>
      <c r="C12479" t="str">
        <f t="shared" si="197"/>
        <v/>
      </c>
    </row>
    <row r="12480" spans="2:3">
      <c r="B12480" t="str">
        <v/>
      </c>
      <c r="C12480" t="str">
        <f t="shared" si="197"/>
        <v/>
      </c>
    </row>
    <row r="12481" spans="2:3">
      <c r="B12481" t="str">
        <v/>
      </c>
      <c r="C12481" t="str">
        <f t="shared" si="197"/>
        <v/>
      </c>
    </row>
    <row r="12482" spans="2:3">
      <c r="B12482" t="str">
        <v/>
      </c>
      <c r="C12482" t="str">
        <f t="shared" si="197"/>
        <v/>
      </c>
    </row>
    <row r="12483" spans="2:3">
      <c r="B12483" t="str">
        <v/>
      </c>
      <c r="C12483" t="str">
        <f t="shared" si="197"/>
        <v/>
      </c>
    </row>
    <row r="12484" spans="2:3">
      <c r="B12484" t="str">
        <v/>
      </c>
      <c r="C12484" t="str">
        <f t="shared" si="197"/>
        <v/>
      </c>
    </row>
    <row r="12485" spans="2:3">
      <c r="B12485" t="str">
        <v/>
      </c>
      <c r="C12485" t="str">
        <f t="shared" ref="C12485:C12548" si="198">IFERROR(B12485,"")</f>
        <v/>
      </c>
    </row>
    <row r="12486" spans="2:3">
      <c r="B12486" t="str">
        <v/>
      </c>
      <c r="C12486" t="str">
        <f t="shared" si="198"/>
        <v/>
      </c>
    </row>
    <row r="12487" spans="2:3">
      <c r="B12487" t="str">
        <v/>
      </c>
      <c r="C12487" t="str">
        <f t="shared" si="198"/>
        <v/>
      </c>
    </row>
    <row r="12488" spans="2:3">
      <c r="B12488" t="str">
        <v/>
      </c>
      <c r="C12488" t="str">
        <f t="shared" si="198"/>
        <v/>
      </c>
    </row>
    <row r="12489" spans="2:3">
      <c r="B12489" t="str">
        <v/>
      </c>
      <c r="C12489" t="str">
        <f t="shared" si="198"/>
        <v/>
      </c>
    </row>
    <row r="12490" spans="2:3">
      <c r="B12490" t="str">
        <v/>
      </c>
      <c r="C12490" t="str">
        <f t="shared" si="198"/>
        <v/>
      </c>
    </row>
    <row r="12491" spans="2:3">
      <c r="B12491" t="str">
        <v/>
      </c>
      <c r="C12491" t="str">
        <f t="shared" si="198"/>
        <v/>
      </c>
    </row>
    <row r="12492" spans="2:3">
      <c r="B12492" t="str">
        <v/>
      </c>
      <c r="C12492" t="str">
        <f t="shared" si="198"/>
        <v/>
      </c>
    </row>
    <row r="12493" spans="2:3">
      <c r="B12493" t="str">
        <v/>
      </c>
      <c r="C12493" t="str">
        <f t="shared" si="198"/>
        <v/>
      </c>
    </row>
    <row r="12494" spans="2:3">
      <c r="B12494" t="str">
        <v/>
      </c>
      <c r="C12494" t="str">
        <f t="shared" si="198"/>
        <v/>
      </c>
    </row>
    <row r="12495" spans="2:3">
      <c r="B12495" t="str">
        <v/>
      </c>
      <c r="C12495" t="str">
        <f t="shared" si="198"/>
        <v/>
      </c>
    </row>
    <row r="12496" spans="2:3">
      <c r="B12496" t="str">
        <v/>
      </c>
      <c r="C12496" t="str">
        <f t="shared" si="198"/>
        <v/>
      </c>
    </row>
    <row r="12497" spans="2:3">
      <c r="B12497" t="str">
        <v/>
      </c>
      <c r="C12497" t="str">
        <f t="shared" si="198"/>
        <v/>
      </c>
    </row>
    <row r="12498" spans="2:3">
      <c r="B12498" t="str">
        <v/>
      </c>
      <c r="C12498" t="str">
        <f t="shared" si="198"/>
        <v/>
      </c>
    </row>
    <row r="12499" spans="2:3">
      <c r="B12499" t="str">
        <v/>
      </c>
      <c r="C12499" t="str">
        <f t="shared" si="198"/>
        <v/>
      </c>
    </row>
    <row r="12500" spans="2:3">
      <c r="B12500" t="str">
        <v/>
      </c>
      <c r="C12500" t="str">
        <f t="shared" si="198"/>
        <v/>
      </c>
    </row>
    <row r="12501" spans="2:3">
      <c r="B12501" t="str">
        <v/>
      </c>
      <c r="C12501" t="str">
        <f t="shared" si="198"/>
        <v/>
      </c>
    </row>
    <row r="12502" spans="2:3">
      <c r="B12502" t="str">
        <v/>
      </c>
      <c r="C12502" t="str">
        <f t="shared" si="198"/>
        <v/>
      </c>
    </row>
    <row r="12503" spans="2:3">
      <c r="B12503" t="str">
        <v/>
      </c>
      <c r="C12503" t="str">
        <f t="shared" si="198"/>
        <v/>
      </c>
    </row>
    <row r="12504" spans="2:3">
      <c r="B12504" t="str">
        <v/>
      </c>
      <c r="C12504" t="str">
        <f t="shared" si="198"/>
        <v/>
      </c>
    </row>
    <row r="12505" spans="2:3">
      <c r="B12505" t="str">
        <v/>
      </c>
      <c r="C12505" t="str">
        <f t="shared" si="198"/>
        <v/>
      </c>
    </row>
    <row r="12506" spans="2:3">
      <c r="B12506" t="str">
        <v/>
      </c>
      <c r="C12506" t="str">
        <f t="shared" si="198"/>
        <v/>
      </c>
    </row>
    <row r="12507" spans="2:3">
      <c r="B12507" t="str">
        <v/>
      </c>
      <c r="C12507" t="str">
        <f t="shared" si="198"/>
        <v/>
      </c>
    </row>
    <row r="12508" spans="2:3">
      <c r="B12508" t="str">
        <v/>
      </c>
      <c r="C12508" t="str">
        <f t="shared" si="198"/>
        <v/>
      </c>
    </row>
    <row r="12509" spans="2:3">
      <c r="B12509" t="str">
        <v/>
      </c>
      <c r="C12509" t="str">
        <f t="shared" si="198"/>
        <v/>
      </c>
    </row>
    <row r="12510" spans="2:3">
      <c r="B12510" t="str">
        <v/>
      </c>
      <c r="C12510" t="str">
        <f t="shared" si="198"/>
        <v/>
      </c>
    </row>
    <row r="12511" spans="2:3">
      <c r="B12511" t="str">
        <v/>
      </c>
      <c r="C12511" t="str">
        <f t="shared" si="198"/>
        <v/>
      </c>
    </row>
    <row r="12512" spans="2:3">
      <c r="B12512" t="str">
        <v/>
      </c>
      <c r="C12512" t="str">
        <f t="shared" si="198"/>
        <v/>
      </c>
    </row>
    <row r="12513" spans="2:3">
      <c r="B12513" t="str">
        <v/>
      </c>
      <c r="C12513" t="str">
        <f t="shared" si="198"/>
        <v/>
      </c>
    </row>
    <row r="12514" spans="2:3">
      <c r="B12514" t="str">
        <v/>
      </c>
      <c r="C12514" t="str">
        <f t="shared" si="198"/>
        <v/>
      </c>
    </row>
    <row r="12515" spans="2:3">
      <c r="B12515" t="str">
        <v/>
      </c>
      <c r="C12515" t="str">
        <f t="shared" si="198"/>
        <v/>
      </c>
    </row>
    <row r="12516" spans="2:3">
      <c r="B12516" t="str">
        <v/>
      </c>
      <c r="C12516" t="str">
        <f t="shared" si="198"/>
        <v/>
      </c>
    </row>
    <row r="12517" spans="2:3">
      <c r="B12517" t="str">
        <v/>
      </c>
      <c r="C12517" t="str">
        <f t="shared" si="198"/>
        <v/>
      </c>
    </row>
    <row r="12518" spans="2:3">
      <c r="B12518" t="str">
        <v/>
      </c>
      <c r="C12518" t="str">
        <f t="shared" si="198"/>
        <v/>
      </c>
    </row>
    <row r="12519" spans="2:3">
      <c r="B12519" t="str">
        <v/>
      </c>
      <c r="C12519" t="str">
        <f t="shared" si="198"/>
        <v/>
      </c>
    </row>
    <row r="12520" spans="2:3">
      <c r="B12520" t="str">
        <v/>
      </c>
      <c r="C12520" t="str">
        <f t="shared" si="198"/>
        <v/>
      </c>
    </row>
    <row r="12521" spans="2:3">
      <c r="B12521" t="str">
        <v/>
      </c>
      <c r="C12521" t="str">
        <f t="shared" si="198"/>
        <v/>
      </c>
    </row>
    <row r="12522" spans="2:3">
      <c r="B12522" t="str">
        <v/>
      </c>
      <c r="C12522" t="str">
        <f t="shared" si="198"/>
        <v/>
      </c>
    </row>
    <row r="12523" spans="2:3">
      <c r="B12523" t="str">
        <v/>
      </c>
      <c r="C12523" t="str">
        <f t="shared" si="198"/>
        <v/>
      </c>
    </row>
    <row r="12524" spans="2:3">
      <c r="B12524" t="str">
        <v/>
      </c>
      <c r="C12524" t="str">
        <f t="shared" si="198"/>
        <v/>
      </c>
    </row>
    <row r="12525" spans="2:3">
      <c r="B12525" t="str">
        <v/>
      </c>
      <c r="C12525" t="str">
        <f t="shared" si="198"/>
        <v/>
      </c>
    </row>
    <row r="12526" spans="2:3">
      <c r="B12526" t="str">
        <v/>
      </c>
      <c r="C12526" t="str">
        <f t="shared" si="198"/>
        <v/>
      </c>
    </row>
    <row r="12527" spans="2:3">
      <c r="B12527" t="str">
        <v/>
      </c>
      <c r="C12527" t="str">
        <f t="shared" si="198"/>
        <v/>
      </c>
    </row>
    <row r="12528" spans="2:3">
      <c r="B12528" t="str">
        <v/>
      </c>
      <c r="C12528" t="str">
        <f t="shared" si="198"/>
        <v/>
      </c>
    </row>
    <row r="12529" spans="2:3">
      <c r="B12529" t="str">
        <v/>
      </c>
      <c r="C12529" t="str">
        <f t="shared" si="198"/>
        <v/>
      </c>
    </row>
    <row r="12530" spans="2:3">
      <c r="B12530" t="str">
        <v/>
      </c>
      <c r="C12530" t="str">
        <f t="shared" si="198"/>
        <v/>
      </c>
    </row>
    <row r="12531" spans="2:3">
      <c r="B12531" t="str">
        <v/>
      </c>
      <c r="C12531" t="str">
        <f t="shared" si="198"/>
        <v/>
      </c>
    </row>
    <row r="12532" spans="2:3">
      <c r="B12532" t="str">
        <v/>
      </c>
      <c r="C12532" t="str">
        <f t="shared" si="198"/>
        <v/>
      </c>
    </row>
    <row r="12533" spans="2:3">
      <c r="B12533" t="str">
        <v/>
      </c>
      <c r="C12533" t="str">
        <f t="shared" si="198"/>
        <v/>
      </c>
    </row>
    <row r="12534" spans="2:3">
      <c r="B12534" t="str">
        <v/>
      </c>
      <c r="C12534" t="str">
        <f t="shared" si="198"/>
        <v/>
      </c>
    </row>
    <row r="12535" spans="2:3">
      <c r="B12535" t="str">
        <v/>
      </c>
      <c r="C12535" t="str">
        <f t="shared" si="198"/>
        <v/>
      </c>
    </row>
    <row r="12536" spans="2:3">
      <c r="B12536" t="str">
        <v/>
      </c>
      <c r="C12536" t="str">
        <f t="shared" si="198"/>
        <v/>
      </c>
    </row>
    <row r="12537" spans="2:3">
      <c r="B12537" t="str">
        <v/>
      </c>
      <c r="C12537" t="str">
        <f t="shared" si="198"/>
        <v/>
      </c>
    </row>
    <row r="12538" spans="2:3">
      <c r="B12538" t="str">
        <v/>
      </c>
      <c r="C12538" t="str">
        <f t="shared" si="198"/>
        <v/>
      </c>
    </row>
    <row r="12539" spans="2:3">
      <c r="B12539" t="str">
        <v/>
      </c>
      <c r="C12539" t="str">
        <f t="shared" si="198"/>
        <v/>
      </c>
    </row>
    <row r="12540" spans="2:3">
      <c r="B12540" t="str">
        <v/>
      </c>
      <c r="C12540" t="str">
        <f t="shared" si="198"/>
        <v/>
      </c>
    </row>
    <row r="12541" spans="2:3">
      <c r="B12541" t="str">
        <v/>
      </c>
      <c r="C12541" t="str">
        <f t="shared" si="198"/>
        <v/>
      </c>
    </row>
    <row r="12542" spans="2:3">
      <c r="B12542" t="str">
        <v/>
      </c>
      <c r="C12542" t="str">
        <f t="shared" si="198"/>
        <v/>
      </c>
    </row>
    <row r="12543" spans="2:3">
      <c r="B12543" t="str">
        <v/>
      </c>
      <c r="C12543" t="str">
        <f t="shared" si="198"/>
        <v/>
      </c>
    </row>
    <row r="12544" spans="2:3">
      <c r="B12544" t="str">
        <v/>
      </c>
      <c r="C12544" t="str">
        <f t="shared" si="198"/>
        <v/>
      </c>
    </row>
    <row r="12545" spans="2:3">
      <c r="B12545" t="str">
        <v/>
      </c>
      <c r="C12545" t="str">
        <f t="shared" si="198"/>
        <v/>
      </c>
    </row>
    <row r="12546" spans="2:3">
      <c r="B12546" t="str">
        <v/>
      </c>
      <c r="C12546" t="str">
        <f t="shared" si="198"/>
        <v/>
      </c>
    </row>
    <row r="12547" spans="2:3">
      <c r="B12547" t="str">
        <v/>
      </c>
      <c r="C12547" t="str">
        <f t="shared" si="198"/>
        <v/>
      </c>
    </row>
    <row r="12548" spans="2:3">
      <c r="B12548" t="str">
        <v/>
      </c>
      <c r="C12548" t="str">
        <f t="shared" si="198"/>
        <v/>
      </c>
    </row>
    <row r="12549" spans="2:3">
      <c r="B12549" t="str">
        <v/>
      </c>
      <c r="C12549" t="str">
        <f t="shared" ref="C12549:C12612" si="199">IFERROR(B12549,"")</f>
        <v/>
      </c>
    </row>
    <row r="12550" spans="2:3">
      <c r="B12550" t="str">
        <v/>
      </c>
      <c r="C12550" t="str">
        <f t="shared" si="199"/>
        <v/>
      </c>
    </row>
    <row r="12551" spans="2:3">
      <c r="B12551" t="str">
        <v/>
      </c>
      <c r="C12551" t="str">
        <f t="shared" si="199"/>
        <v/>
      </c>
    </row>
    <row r="12552" spans="2:3">
      <c r="B12552" t="str">
        <v/>
      </c>
      <c r="C12552" t="str">
        <f t="shared" si="199"/>
        <v/>
      </c>
    </row>
    <row r="12553" spans="2:3">
      <c r="B12553" t="str">
        <v/>
      </c>
      <c r="C12553" t="str">
        <f t="shared" si="199"/>
        <v/>
      </c>
    </row>
    <row r="12554" spans="2:3">
      <c r="B12554" t="str">
        <v/>
      </c>
      <c r="C12554" t="str">
        <f t="shared" si="199"/>
        <v/>
      </c>
    </row>
    <row r="12555" spans="2:3">
      <c r="B12555" t="str">
        <v/>
      </c>
      <c r="C12555" t="str">
        <f t="shared" si="199"/>
        <v/>
      </c>
    </row>
    <row r="12556" spans="2:3">
      <c r="B12556" t="str">
        <v/>
      </c>
      <c r="C12556" t="str">
        <f t="shared" si="199"/>
        <v/>
      </c>
    </row>
    <row r="12557" spans="2:3">
      <c r="B12557" t="str">
        <v/>
      </c>
      <c r="C12557" t="str">
        <f t="shared" si="199"/>
        <v/>
      </c>
    </row>
    <row r="12558" spans="2:3">
      <c r="B12558" t="str">
        <v/>
      </c>
      <c r="C12558" t="str">
        <f t="shared" si="199"/>
        <v/>
      </c>
    </row>
    <row r="12559" spans="2:3">
      <c r="B12559" t="str">
        <v/>
      </c>
      <c r="C12559" t="str">
        <f t="shared" si="199"/>
        <v/>
      </c>
    </row>
    <row r="12560" spans="2:3">
      <c r="B12560" t="str">
        <v/>
      </c>
      <c r="C12560" t="str">
        <f t="shared" si="199"/>
        <v/>
      </c>
    </row>
    <row r="12561" spans="2:3">
      <c r="B12561" t="str">
        <v/>
      </c>
      <c r="C12561" t="str">
        <f t="shared" si="199"/>
        <v/>
      </c>
    </row>
    <row r="12562" spans="2:3">
      <c r="B12562" t="str">
        <v/>
      </c>
      <c r="C12562" t="str">
        <f t="shared" si="199"/>
        <v/>
      </c>
    </row>
    <row r="12563" spans="2:3">
      <c r="B12563" t="str">
        <v/>
      </c>
      <c r="C12563" t="str">
        <f t="shared" si="199"/>
        <v/>
      </c>
    </row>
    <row r="12564" spans="2:3">
      <c r="B12564" t="str">
        <v/>
      </c>
      <c r="C12564" t="str">
        <f t="shared" si="199"/>
        <v/>
      </c>
    </row>
    <row r="12565" spans="2:3">
      <c r="B12565" t="str">
        <v/>
      </c>
      <c r="C12565" t="str">
        <f t="shared" si="199"/>
        <v/>
      </c>
    </row>
    <row r="12566" spans="2:3">
      <c r="B12566" t="str">
        <v/>
      </c>
      <c r="C12566" t="str">
        <f t="shared" si="199"/>
        <v/>
      </c>
    </row>
    <row r="12567" spans="2:3">
      <c r="B12567" t="str">
        <v/>
      </c>
      <c r="C12567" t="str">
        <f t="shared" si="199"/>
        <v/>
      </c>
    </row>
    <row r="12568" spans="2:3">
      <c r="B12568" t="str">
        <v/>
      </c>
      <c r="C12568" t="str">
        <f t="shared" si="199"/>
        <v/>
      </c>
    </row>
    <row r="12569" spans="2:3">
      <c r="B12569" t="str">
        <v/>
      </c>
      <c r="C12569" t="str">
        <f t="shared" si="199"/>
        <v/>
      </c>
    </row>
    <row r="12570" spans="2:3">
      <c r="B12570" t="str">
        <v/>
      </c>
      <c r="C12570" t="str">
        <f t="shared" si="199"/>
        <v/>
      </c>
    </row>
    <row r="12571" spans="2:3">
      <c r="B12571" t="str">
        <v/>
      </c>
      <c r="C12571" t="str">
        <f t="shared" si="199"/>
        <v/>
      </c>
    </row>
    <row r="12572" spans="2:3">
      <c r="B12572" t="str">
        <v/>
      </c>
      <c r="C12572" t="str">
        <f t="shared" si="199"/>
        <v/>
      </c>
    </row>
    <row r="12573" spans="2:3">
      <c r="B12573" t="str">
        <v/>
      </c>
      <c r="C12573" t="str">
        <f t="shared" si="199"/>
        <v/>
      </c>
    </row>
    <row r="12574" spans="2:3">
      <c r="B12574" t="str">
        <v/>
      </c>
      <c r="C12574" t="str">
        <f t="shared" si="199"/>
        <v/>
      </c>
    </row>
    <row r="12575" spans="2:3">
      <c r="B12575" t="str">
        <v/>
      </c>
      <c r="C12575" t="str">
        <f t="shared" si="199"/>
        <v/>
      </c>
    </row>
    <row r="12576" spans="2:3">
      <c r="B12576" t="str">
        <v/>
      </c>
      <c r="C12576" t="str">
        <f t="shared" si="199"/>
        <v/>
      </c>
    </row>
    <row r="12577" spans="2:3">
      <c r="B12577" t="str">
        <v/>
      </c>
      <c r="C12577" t="str">
        <f t="shared" si="199"/>
        <v/>
      </c>
    </row>
    <row r="12578" spans="2:3">
      <c r="B12578" t="str">
        <v/>
      </c>
      <c r="C12578" t="str">
        <f t="shared" si="199"/>
        <v/>
      </c>
    </row>
    <row r="12579" spans="2:3">
      <c r="B12579" t="str">
        <v/>
      </c>
      <c r="C12579" t="str">
        <f t="shared" si="199"/>
        <v/>
      </c>
    </row>
    <row r="12580" spans="2:3">
      <c r="B12580" t="str">
        <v/>
      </c>
      <c r="C12580" t="str">
        <f t="shared" si="199"/>
        <v/>
      </c>
    </row>
    <row r="12581" spans="2:3">
      <c r="B12581" t="str">
        <v/>
      </c>
      <c r="C12581" t="str">
        <f t="shared" si="199"/>
        <v/>
      </c>
    </row>
    <row r="12582" spans="2:3">
      <c r="B12582" t="str">
        <v/>
      </c>
      <c r="C12582" t="str">
        <f t="shared" si="199"/>
        <v/>
      </c>
    </row>
    <row r="12583" spans="2:3">
      <c r="B12583" t="str">
        <v/>
      </c>
      <c r="C12583" t="str">
        <f t="shared" si="199"/>
        <v/>
      </c>
    </row>
    <row r="12584" spans="2:3">
      <c r="B12584" t="str">
        <v/>
      </c>
      <c r="C12584" t="str">
        <f t="shared" si="199"/>
        <v/>
      </c>
    </row>
    <row r="12585" spans="2:3">
      <c r="B12585" t="str">
        <v/>
      </c>
      <c r="C12585" t="str">
        <f t="shared" si="199"/>
        <v/>
      </c>
    </row>
    <row r="12586" spans="2:3">
      <c r="B12586" t="str">
        <v/>
      </c>
      <c r="C12586" t="str">
        <f t="shared" si="199"/>
        <v/>
      </c>
    </row>
    <row r="12587" spans="2:3">
      <c r="B12587" t="str">
        <v/>
      </c>
      <c r="C12587" t="str">
        <f t="shared" si="199"/>
        <v/>
      </c>
    </row>
    <row r="12588" spans="2:3">
      <c r="B12588" t="str">
        <v/>
      </c>
      <c r="C12588" t="str">
        <f t="shared" si="199"/>
        <v/>
      </c>
    </row>
    <row r="12589" spans="2:3">
      <c r="B12589" t="str">
        <v/>
      </c>
      <c r="C12589" t="str">
        <f t="shared" si="199"/>
        <v/>
      </c>
    </row>
    <row r="12590" spans="2:3">
      <c r="B12590" t="str">
        <v/>
      </c>
      <c r="C12590" t="str">
        <f t="shared" si="199"/>
        <v/>
      </c>
    </row>
    <row r="12591" spans="2:3">
      <c r="B12591" t="str">
        <v/>
      </c>
      <c r="C12591" t="str">
        <f t="shared" si="199"/>
        <v/>
      </c>
    </row>
    <row r="12592" spans="2:3">
      <c r="B12592" t="str">
        <v/>
      </c>
      <c r="C12592" t="str">
        <f t="shared" si="199"/>
        <v/>
      </c>
    </row>
    <row r="12593" spans="2:3">
      <c r="B12593" t="str">
        <v/>
      </c>
      <c r="C12593" t="str">
        <f t="shared" si="199"/>
        <v/>
      </c>
    </row>
    <row r="12594" spans="2:3">
      <c r="B12594" t="str">
        <v/>
      </c>
      <c r="C12594" t="str">
        <f t="shared" si="199"/>
        <v/>
      </c>
    </row>
    <row r="12595" spans="2:3">
      <c r="B12595" t="str">
        <v/>
      </c>
      <c r="C12595" t="str">
        <f t="shared" si="199"/>
        <v/>
      </c>
    </row>
    <row r="12596" spans="2:3">
      <c r="B12596" t="str">
        <v/>
      </c>
      <c r="C12596" t="str">
        <f t="shared" si="199"/>
        <v/>
      </c>
    </row>
    <row r="12597" spans="2:3">
      <c r="B12597" t="str">
        <v/>
      </c>
      <c r="C12597" t="str">
        <f t="shared" si="199"/>
        <v/>
      </c>
    </row>
    <row r="12598" spans="2:3">
      <c r="B12598" t="str">
        <v/>
      </c>
      <c r="C12598" t="str">
        <f t="shared" si="199"/>
        <v/>
      </c>
    </row>
    <row r="12599" spans="2:3">
      <c r="B12599" t="str">
        <v/>
      </c>
      <c r="C12599" t="str">
        <f t="shared" si="199"/>
        <v/>
      </c>
    </row>
    <row r="12600" spans="2:3">
      <c r="B12600" t="str">
        <v/>
      </c>
      <c r="C12600" t="str">
        <f t="shared" si="199"/>
        <v/>
      </c>
    </row>
    <row r="12601" spans="2:3">
      <c r="B12601" t="str">
        <v/>
      </c>
      <c r="C12601" t="str">
        <f t="shared" si="199"/>
        <v/>
      </c>
    </row>
    <row r="12602" spans="2:3">
      <c r="B12602" t="str">
        <v/>
      </c>
      <c r="C12602" t="str">
        <f t="shared" si="199"/>
        <v/>
      </c>
    </row>
    <row r="12603" spans="2:3">
      <c r="B12603" t="str">
        <v/>
      </c>
      <c r="C12603" t="str">
        <f t="shared" si="199"/>
        <v/>
      </c>
    </row>
    <row r="12604" spans="2:3">
      <c r="B12604" t="str">
        <v/>
      </c>
      <c r="C12604" t="str">
        <f t="shared" si="199"/>
        <v/>
      </c>
    </row>
    <row r="12605" spans="2:3">
      <c r="B12605" t="str">
        <v/>
      </c>
      <c r="C12605" t="str">
        <f t="shared" si="199"/>
        <v/>
      </c>
    </row>
    <row r="12606" spans="2:3">
      <c r="B12606" t="str">
        <v/>
      </c>
      <c r="C12606" t="str">
        <f t="shared" si="199"/>
        <v/>
      </c>
    </row>
    <row r="12607" spans="2:3">
      <c r="B12607" t="str">
        <v/>
      </c>
      <c r="C12607" t="str">
        <f t="shared" si="199"/>
        <v/>
      </c>
    </row>
    <row r="12608" spans="2:3">
      <c r="B12608" t="str">
        <v/>
      </c>
      <c r="C12608" t="str">
        <f t="shared" si="199"/>
        <v/>
      </c>
    </row>
    <row r="12609" spans="2:3">
      <c r="B12609" t="str">
        <v/>
      </c>
      <c r="C12609" t="str">
        <f t="shared" si="199"/>
        <v/>
      </c>
    </row>
    <row r="12610" spans="2:3">
      <c r="B12610" t="str">
        <v/>
      </c>
      <c r="C12610" t="str">
        <f t="shared" si="199"/>
        <v/>
      </c>
    </row>
    <row r="12611" spans="2:3">
      <c r="B12611" t="str">
        <v/>
      </c>
      <c r="C12611" t="str">
        <f t="shared" si="199"/>
        <v/>
      </c>
    </row>
    <row r="12612" spans="2:3">
      <c r="B12612" t="str">
        <v/>
      </c>
      <c r="C12612" t="str">
        <f t="shared" si="199"/>
        <v/>
      </c>
    </row>
    <row r="12613" spans="2:3">
      <c r="B12613" t="str">
        <v/>
      </c>
      <c r="C12613" t="str">
        <f t="shared" ref="C12613:C12676" si="200">IFERROR(B12613,"")</f>
        <v/>
      </c>
    </row>
    <row r="12614" spans="2:3">
      <c r="B12614" t="str">
        <v/>
      </c>
      <c r="C12614" t="str">
        <f t="shared" si="200"/>
        <v/>
      </c>
    </row>
    <row r="12615" spans="2:3">
      <c r="B12615" t="str">
        <v/>
      </c>
      <c r="C12615" t="str">
        <f t="shared" si="200"/>
        <v/>
      </c>
    </row>
    <row r="12616" spans="2:3">
      <c r="B12616" t="str">
        <v/>
      </c>
      <c r="C12616" t="str">
        <f t="shared" si="200"/>
        <v/>
      </c>
    </row>
    <row r="12617" spans="2:3">
      <c r="B12617" t="str">
        <v/>
      </c>
      <c r="C12617" t="str">
        <f t="shared" si="200"/>
        <v/>
      </c>
    </row>
    <row r="12618" spans="2:3">
      <c r="B12618" t="str">
        <v/>
      </c>
      <c r="C12618" t="str">
        <f t="shared" si="200"/>
        <v/>
      </c>
    </row>
    <row r="12619" spans="2:3">
      <c r="B12619" t="str">
        <v/>
      </c>
      <c r="C12619" t="str">
        <f t="shared" si="200"/>
        <v/>
      </c>
    </row>
    <row r="12620" spans="2:3">
      <c r="B12620" t="str">
        <v/>
      </c>
      <c r="C12620" t="str">
        <f t="shared" si="200"/>
        <v/>
      </c>
    </row>
    <row r="12621" spans="2:3">
      <c r="B12621" t="str">
        <v/>
      </c>
      <c r="C12621" t="str">
        <f t="shared" si="200"/>
        <v/>
      </c>
    </row>
    <row r="12622" spans="2:3">
      <c r="B12622" t="str">
        <v/>
      </c>
      <c r="C12622" t="str">
        <f t="shared" si="200"/>
        <v/>
      </c>
    </row>
    <row r="12623" spans="2:3">
      <c r="B12623" t="str">
        <v/>
      </c>
      <c r="C12623" t="str">
        <f t="shared" si="200"/>
        <v/>
      </c>
    </row>
    <row r="12624" spans="2:3">
      <c r="B12624" t="str">
        <v/>
      </c>
      <c r="C12624" t="str">
        <f t="shared" si="200"/>
        <v/>
      </c>
    </row>
    <row r="12625" spans="2:3">
      <c r="B12625" t="str">
        <v/>
      </c>
      <c r="C12625" t="str">
        <f t="shared" si="200"/>
        <v/>
      </c>
    </row>
    <row r="12626" spans="2:3">
      <c r="B12626" t="str">
        <v/>
      </c>
      <c r="C12626" t="str">
        <f t="shared" si="200"/>
        <v/>
      </c>
    </row>
    <row r="12627" spans="2:3">
      <c r="B12627" t="str">
        <v/>
      </c>
      <c r="C12627" t="str">
        <f t="shared" si="200"/>
        <v/>
      </c>
    </row>
    <row r="12628" spans="2:3">
      <c r="B12628" t="str">
        <v/>
      </c>
      <c r="C12628" t="str">
        <f t="shared" si="200"/>
        <v/>
      </c>
    </row>
    <row r="12629" spans="2:3">
      <c r="B12629" t="str">
        <v/>
      </c>
      <c r="C12629" t="str">
        <f t="shared" si="200"/>
        <v/>
      </c>
    </row>
    <row r="12630" spans="2:3">
      <c r="B12630" t="str">
        <v/>
      </c>
      <c r="C12630" t="str">
        <f t="shared" si="200"/>
        <v/>
      </c>
    </row>
    <row r="12631" spans="2:3">
      <c r="B12631" t="str">
        <v/>
      </c>
      <c r="C12631" t="str">
        <f t="shared" si="200"/>
        <v/>
      </c>
    </row>
    <row r="12632" spans="2:3">
      <c r="B12632" t="str">
        <v/>
      </c>
      <c r="C12632" t="str">
        <f t="shared" si="200"/>
        <v/>
      </c>
    </row>
    <row r="12633" spans="2:3">
      <c r="B12633" t="str">
        <v/>
      </c>
      <c r="C12633" t="str">
        <f t="shared" si="200"/>
        <v/>
      </c>
    </row>
    <row r="12634" spans="2:3">
      <c r="B12634" t="str">
        <v/>
      </c>
      <c r="C12634" t="str">
        <f t="shared" si="200"/>
        <v/>
      </c>
    </row>
    <row r="12635" spans="2:3">
      <c r="B12635" t="str">
        <v/>
      </c>
      <c r="C12635" t="str">
        <f t="shared" si="200"/>
        <v/>
      </c>
    </row>
    <row r="12636" spans="2:3">
      <c r="B12636" t="str">
        <v/>
      </c>
      <c r="C12636" t="str">
        <f t="shared" si="200"/>
        <v/>
      </c>
    </row>
    <row r="12637" spans="2:3">
      <c r="B12637" t="str">
        <v/>
      </c>
      <c r="C12637" t="str">
        <f t="shared" si="200"/>
        <v/>
      </c>
    </row>
    <row r="12638" spans="2:3">
      <c r="B12638" t="str">
        <v/>
      </c>
      <c r="C12638" t="str">
        <f t="shared" si="200"/>
        <v/>
      </c>
    </row>
    <row r="12639" spans="2:3">
      <c r="B12639" t="str">
        <v/>
      </c>
      <c r="C12639" t="str">
        <f t="shared" si="200"/>
        <v/>
      </c>
    </row>
    <row r="12640" spans="2:3">
      <c r="B12640" t="str">
        <v/>
      </c>
      <c r="C12640" t="str">
        <f t="shared" si="200"/>
        <v/>
      </c>
    </row>
    <row r="12641" spans="2:3">
      <c r="B12641" t="str">
        <v/>
      </c>
      <c r="C12641" t="str">
        <f t="shared" si="200"/>
        <v/>
      </c>
    </row>
    <row r="12642" spans="2:3">
      <c r="B12642" t="str">
        <v/>
      </c>
      <c r="C12642" t="str">
        <f t="shared" si="200"/>
        <v/>
      </c>
    </row>
    <row r="12643" spans="2:3">
      <c r="B12643" t="str">
        <v/>
      </c>
      <c r="C12643" t="str">
        <f t="shared" si="200"/>
        <v/>
      </c>
    </row>
    <row r="12644" spans="2:3">
      <c r="B12644" t="str">
        <v/>
      </c>
      <c r="C12644" t="str">
        <f t="shared" si="200"/>
        <v/>
      </c>
    </row>
    <row r="12645" spans="2:3">
      <c r="B12645" t="str">
        <v/>
      </c>
      <c r="C12645" t="str">
        <f t="shared" si="200"/>
        <v/>
      </c>
    </row>
    <row r="12646" spans="2:3">
      <c r="B12646" t="str">
        <v/>
      </c>
      <c r="C12646" t="str">
        <f t="shared" si="200"/>
        <v/>
      </c>
    </row>
    <row r="12647" spans="2:3">
      <c r="B12647" t="str">
        <v/>
      </c>
      <c r="C12647" t="str">
        <f t="shared" si="200"/>
        <v/>
      </c>
    </row>
    <row r="12648" spans="2:3">
      <c r="B12648" t="str">
        <v/>
      </c>
      <c r="C12648" t="str">
        <f t="shared" si="200"/>
        <v/>
      </c>
    </row>
    <row r="12649" spans="2:3">
      <c r="B12649" t="str">
        <v/>
      </c>
      <c r="C12649" t="str">
        <f t="shared" si="200"/>
        <v/>
      </c>
    </row>
    <row r="12650" spans="2:3">
      <c r="B12650" t="str">
        <v/>
      </c>
      <c r="C12650" t="str">
        <f t="shared" si="200"/>
        <v/>
      </c>
    </row>
    <row r="12651" spans="2:3">
      <c r="B12651" t="str">
        <v/>
      </c>
      <c r="C12651" t="str">
        <f t="shared" si="200"/>
        <v/>
      </c>
    </row>
    <row r="12652" spans="2:3">
      <c r="B12652" t="str">
        <v/>
      </c>
      <c r="C12652" t="str">
        <f t="shared" si="200"/>
        <v/>
      </c>
    </row>
    <row r="12653" spans="2:3">
      <c r="B12653" t="str">
        <v/>
      </c>
      <c r="C12653" t="str">
        <f t="shared" si="200"/>
        <v/>
      </c>
    </row>
    <row r="12654" spans="2:3">
      <c r="B12654" t="str">
        <v/>
      </c>
      <c r="C12654" t="str">
        <f t="shared" si="200"/>
        <v/>
      </c>
    </row>
    <row r="12655" spans="2:3">
      <c r="B12655" t="str">
        <v/>
      </c>
      <c r="C12655" t="str">
        <f t="shared" si="200"/>
        <v/>
      </c>
    </row>
    <row r="12656" spans="2:3">
      <c r="B12656" t="str">
        <v/>
      </c>
      <c r="C12656" t="str">
        <f t="shared" si="200"/>
        <v/>
      </c>
    </row>
    <row r="12657" spans="2:3">
      <c r="B12657" t="str">
        <v/>
      </c>
      <c r="C12657" t="str">
        <f t="shared" si="200"/>
        <v/>
      </c>
    </row>
    <row r="12658" spans="2:3">
      <c r="B12658" t="str">
        <v/>
      </c>
      <c r="C12658" t="str">
        <f t="shared" si="200"/>
        <v/>
      </c>
    </row>
    <row r="12659" spans="2:3">
      <c r="B12659" t="str">
        <v/>
      </c>
      <c r="C12659" t="str">
        <f t="shared" si="200"/>
        <v/>
      </c>
    </row>
    <row r="12660" spans="2:3">
      <c r="B12660" t="str">
        <v/>
      </c>
      <c r="C12660" t="str">
        <f t="shared" si="200"/>
        <v/>
      </c>
    </row>
    <row r="12661" spans="2:3">
      <c r="B12661" t="str">
        <v/>
      </c>
      <c r="C12661" t="str">
        <f t="shared" si="200"/>
        <v/>
      </c>
    </row>
    <row r="12662" spans="2:3">
      <c r="B12662" t="str">
        <v/>
      </c>
      <c r="C12662" t="str">
        <f t="shared" si="200"/>
        <v/>
      </c>
    </row>
    <row r="12663" spans="2:3">
      <c r="B12663" t="str">
        <v/>
      </c>
      <c r="C12663" t="str">
        <f t="shared" si="200"/>
        <v/>
      </c>
    </row>
    <row r="12664" spans="2:3">
      <c r="B12664" t="str">
        <v/>
      </c>
      <c r="C12664" t="str">
        <f t="shared" si="200"/>
        <v/>
      </c>
    </row>
    <row r="12665" spans="2:3">
      <c r="B12665" t="str">
        <v/>
      </c>
      <c r="C12665" t="str">
        <f t="shared" si="200"/>
        <v/>
      </c>
    </row>
    <row r="12666" spans="2:3">
      <c r="B12666" t="str">
        <v/>
      </c>
      <c r="C12666" t="str">
        <f t="shared" si="200"/>
        <v/>
      </c>
    </row>
    <row r="12667" spans="2:3">
      <c r="B12667" t="str">
        <v/>
      </c>
      <c r="C12667" t="str">
        <f t="shared" si="200"/>
        <v/>
      </c>
    </row>
    <row r="12668" spans="2:3">
      <c r="B12668" t="str">
        <v/>
      </c>
      <c r="C12668" t="str">
        <f t="shared" si="200"/>
        <v/>
      </c>
    </row>
    <row r="12669" spans="2:3">
      <c r="B12669" t="str">
        <v/>
      </c>
      <c r="C12669" t="str">
        <f t="shared" si="200"/>
        <v/>
      </c>
    </row>
    <row r="12670" spans="2:3">
      <c r="B12670" t="str">
        <v/>
      </c>
      <c r="C12670" t="str">
        <f t="shared" si="200"/>
        <v/>
      </c>
    </row>
    <row r="12671" spans="2:3">
      <c r="B12671" t="str">
        <v/>
      </c>
      <c r="C12671" t="str">
        <f t="shared" si="200"/>
        <v/>
      </c>
    </row>
    <row r="12672" spans="2:3">
      <c r="B12672" t="str">
        <v/>
      </c>
      <c r="C12672" t="str">
        <f t="shared" si="200"/>
        <v/>
      </c>
    </row>
    <row r="12673" spans="2:3">
      <c r="B12673" t="str">
        <v/>
      </c>
      <c r="C12673" t="str">
        <f t="shared" si="200"/>
        <v/>
      </c>
    </row>
    <row r="12674" spans="2:3">
      <c r="B12674" t="str">
        <v/>
      </c>
      <c r="C12674" t="str">
        <f t="shared" si="200"/>
        <v/>
      </c>
    </row>
    <row r="12675" spans="2:3">
      <c r="B12675" t="str">
        <v/>
      </c>
      <c r="C12675" t="str">
        <f t="shared" si="200"/>
        <v/>
      </c>
    </row>
    <row r="12676" spans="2:3">
      <c r="B12676" t="str">
        <v/>
      </c>
      <c r="C12676" t="str">
        <f t="shared" si="200"/>
        <v/>
      </c>
    </row>
    <row r="12677" spans="2:3">
      <c r="B12677" t="str">
        <v/>
      </c>
      <c r="C12677" t="str">
        <f t="shared" ref="C12677:C12740" si="201">IFERROR(B12677,"")</f>
        <v/>
      </c>
    </row>
    <row r="12678" spans="2:3">
      <c r="B12678" t="str">
        <v/>
      </c>
      <c r="C12678" t="str">
        <f t="shared" si="201"/>
        <v/>
      </c>
    </row>
    <row r="12679" spans="2:3">
      <c r="B12679" t="str">
        <v/>
      </c>
      <c r="C12679" t="str">
        <f t="shared" si="201"/>
        <v/>
      </c>
    </row>
    <row r="12680" spans="2:3">
      <c r="B12680" t="str">
        <v/>
      </c>
      <c r="C12680" t="str">
        <f t="shared" si="201"/>
        <v/>
      </c>
    </row>
    <row r="12681" spans="2:3">
      <c r="B12681" t="str">
        <v/>
      </c>
      <c r="C12681" t="str">
        <f t="shared" si="201"/>
        <v/>
      </c>
    </row>
    <row r="12682" spans="2:3">
      <c r="B12682" t="str">
        <v/>
      </c>
      <c r="C12682" t="str">
        <f t="shared" si="201"/>
        <v/>
      </c>
    </row>
    <row r="12683" spans="2:3">
      <c r="B12683" t="str">
        <v/>
      </c>
      <c r="C12683" t="str">
        <f t="shared" si="201"/>
        <v/>
      </c>
    </row>
    <row r="12684" spans="2:3">
      <c r="B12684" t="str">
        <v/>
      </c>
      <c r="C12684" t="str">
        <f t="shared" si="201"/>
        <v/>
      </c>
    </row>
    <row r="12685" spans="2:3">
      <c r="B12685" t="str">
        <v/>
      </c>
      <c r="C12685" t="str">
        <f t="shared" si="201"/>
        <v/>
      </c>
    </row>
    <row r="12686" spans="2:3">
      <c r="B12686" t="str">
        <v/>
      </c>
      <c r="C12686" t="str">
        <f t="shared" si="201"/>
        <v/>
      </c>
    </row>
    <row r="12687" spans="2:3">
      <c r="B12687" t="str">
        <v/>
      </c>
      <c r="C12687" t="str">
        <f t="shared" si="201"/>
        <v/>
      </c>
    </row>
    <row r="12688" spans="2:3">
      <c r="B12688" t="str">
        <v/>
      </c>
      <c r="C12688" t="str">
        <f t="shared" si="201"/>
        <v/>
      </c>
    </row>
    <row r="12689" spans="2:3">
      <c r="B12689" t="str">
        <v/>
      </c>
      <c r="C12689" t="str">
        <f t="shared" si="201"/>
        <v/>
      </c>
    </row>
    <row r="12690" spans="2:3">
      <c r="B12690" t="str">
        <v/>
      </c>
      <c r="C12690" t="str">
        <f t="shared" si="201"/>
        <v/>
      </c>
    </row>
    <row r="12691" spans="2:3">
      <c r="B12691" t="str">
        <v/>
      </c>
      <c r="C12691" t="str">
        <f t="shared" si="201"/>
        <v/>
      </c>
    </row>
    <row r="12692" spans="2:3">
      <c r="B12692" t="str">
        <v/>
      </c>
      <c r="C12692" t="str">
        <f t="shared" si="201"/>
        <v/>
      </c>
    </row>
    <row r="12693" spans="2:3">
      <c r="B12693" t="str">
        <v/>
      </c>
      <c r="C12693" t="str">
        <f t="shared" si="201"/>
        <v/>
      </c>
    </row>
    <row r="12694" spans="2:3">
      <c r="B12694" t="str">
        <v/>
      </c>
      <c r="C12694" t="str">
        <f t="shared" si="201"/>
        <v/>
      </c>
    </row>
    <row r="12695" spans="2:3">
      <c r="B12695" t="str">
        <v/>
      </c>
      <c r="C12695" t="str">
        <f t="shared" si="201"/>
        <v/>
      </c>
    </row>
    <row r="12696" spans="2:3">
      <c r="B12696" t="str">
        <v/>
      </c>
      <c r="C12696" t="str">
        <f t="shared" si="201"/>
        <v/>
      </c>
    </row>
    <row r="12697" spans="2:3">
      <c r="B12697" t="str">
        <v/>
      </c>
      <c r="C12697" t="str">
        <f t="shared" si="201"/>
        <v/>
      </c>
    </row>
    <row r="12698" spans="2:3">
      <c r="B12698" t="str">
        <v/>
      </c>
      <c r="C12698" t="str">
        <f t="shared" si="201"/>
        <v/>
      </c>
    </row>
    <row r="12699" spans="2:3">
      <c r="B12699" t="str">
        <v/>
      </c>
      <c r="C12699" t="str">
        <f t="shared" si="201"/>
        <v/>
      </c>
    </row>
    <row r="12700" spans="2:3">
      <c r="B12700" t="str">
        <v/>
      </c>
      <c r="C12700" t="str">
        <f t="shared" si="201"/>
        <v/>
      </c>
    </row>
    <row r="12701" spans="2:3">
      <c r="B12701" t="str">
        <v/>
      </c>
      <c r="C12701" t="str">
        <f t="shared" si="201"/>
        <v/>
      </c>
    </row>
    <row r="12702" spans="2:3">
      <c r="B12702" t="str">
        <v/>
      </c>
      <c r="C12702" t="str">
        <f t="shared" si="201"/>
        <v/>
      </c>
    </row>
    <row r="12703" spans="2:3">
      <c r="B12703" t="str">
        <v/>
      </c>
      <c r="C12703" t="str">
        <f t="shared" si="201"/>
        <v/>
      </c>
    </row>
    <row r="12704" spans="2:3">
      <c r="B12704" t="str">
        <v/>
      </c>
      <c r="C12704" t="str">
        <f t="shared" si="201"/>
        <v/>
      </c>
    </row>
    <row r="12705" spans="2:3">
      <c r="B12705" t="str">
        <v/>
      </c>
      <c r="C12705" t="str">
        <f t="shared" si="201"/>
        <v/>
      </c>
    </row>
    <row r="12706" spans="2:3">
      <c r="B12706" t="str">
        <v/>
      </c>
      <c r="C12706" t="str">
        <f t="shared" si="201"/>
        <v/>
      </c>
    </row>
    <row r="12707" spans="2:3">
      <c r="B12707" t="str">
        <v/>
      </c>
      <c r="C12707" t="str">
        <f t="shared" si="201"/>
        <v/>
      </c>
    </row>
    <row r="12708" spans="2:3">
      <c r="B12708" t="str">
        <v/>
      </c>
      <c r="C12708" t="str">
        <f t="shared" si="201"/>
        <v/>
      </c>
    </row>
    <row r="12709" spans="2:3">
      <c r="B12709" t="str">
        <v/>
      </c>
      <c r="C12709" t="str">
        <f t="shared" si="201"/>
        <v/>
      </c>
    </row>
    <row r="12710" spans="2:3">
      <c r="B12710" t="str">
        <v/>
      </c>
      <c r="C12710" t="str">
        <f t="shared" si="201"/>
        <v/>
      </c>
    </row>
    <row r="12711" spans="2:3">
      <c r="B12711" t="str">
        <v/>
      </c>
      <c r="C12711" t="str">
        <f t="shared" si="201"/>
        <v/>
      </c>
    </row>
    <row r="12712" spans="2:3">
      <c r="B12712" t="str">
        <v/>
      </c>
      <c r="C12712" t="str">
        <f t="shared" si="201"/>
        <v/>
      </c>
    </row>
    <row r="12713" spans="2:3">
      <c r="B12713" t="str">
        <v/>
      </c>
      <c r="C12713" t="str">
        <f t="shared" si="201"/>
        <v/>
      </c>
    </row>
    <row r="12714" spans="2:3">
      <c r="B12714" t="str">
        <v/>
      </c>
      <c r="C12714" t="str">
        <f t="shared" si="201"/>
        <v/>
      </c>
    </row>
    <row r="12715" spans="2:3">
      <c r="B12715" t="str">
        <v/>
      </c>
      <c r="C12715" t="str">
        <f t="shared" si="201"/>
        <v/>
      </c>
    </row>
    <row r="12716" spans="2:3">
      <c r="B12716" t="str">
        <v/>
      </c>
      <c r="C12716" t="str">
        <f t="shared" si="201"/>
        <v/>
      </c>
    </row>
    <row r="12717" spans="2:3">
      <c r="B12717" t="str">
        <v/>
      </c>
      <c r="C12717" t="str">
        <f t="shared" si="201"/>
        <v/>
      </c>
    </row>
    <row r="12718" spans="2:3">
      <c r="B12718" t="str">
        <v/>
      </c>
      <c r="C12718" t="str">
        <f t="shared" si="201"/>
        <v/>
      </c>
    </row>
    <row r="12719" spans="2:3">
      <c r="B12719" t="str">
        <v/>
      </c>
      <c r="C12719" t="str">
        <f t="shared" si="201"/>
        <v/>
      </c>
    </row>
    <row r="12720" spans="2:3">
      <c r="B12720" t="str">
        <v/>
      </c>
      <c r="C12720" t="str">
        <f t="shared" si="201"/>
        <v/>
      </c>
    </row>
    <row r="12721" spans="2:3">
      <c r="B12721" t="str">
        <v/>
      </c>
      <c r="C12721" t="str">
        <f t="shared" si="201"/>
        <v/>
      </c>
    </row>
    <row r="12722" spans="2:3">
      <c r="B12722" t="str">
        <v/>
      </c>
      <c r="C12722" t="str">
        <f t="shared" si="201"/>
        <v/>
      </c>
    </row>
    <row r="12723" spans="2:3">
      <c r="B12723" t="str">
        <v/>
      </c>
      <c r="C12723" t="str">
        <f t="shared" si="201"/>
        <v/>
      </c>
    </row>
    <row r="12724" spans="2:3">
      <c r="B12724" t="str">
        <v/>
      </c>
      <c r="C12724" t="str">
        <f t="shared" si="201"/>
        <v/>
      </c>
    </row>
    <row r="12725" spans="2:3">
      <c r="B12725" t="str">
        <v/>
      </c>
      <c r="C12725" t="str">
        <f t="shared" si="201"/>
        <v/>
      </c>
    </row>
    <row r="12726" spans="2:3">
      <c r="B12726" t="str">
        <v/>
      </c>
      <c r="C12726" t="str">
        <f t="shared" si="201"/>
        <v/>
      </c>
    </row>
    <row r="12727" spans="2:3">
      <c r="B12727" t="str">
        <v/>
      </c>
      <c r="C12727" t="str">
        <f t="shared" si="201"/>
        <v/>
      </c>
    </row>
    <row r="12728" spans="2:3">
      <c r="B12728" t="str">
        <v/>
      </c>
      <c r="C12728" t="str">
        <f t="shared" si="201"/>
        <v/>
      </c>
    </row>
    <row r="12729" spans="2:3">
      <c r="B12729" t="str">
        <v/>
      </c>
      <c r="C12729" t="str">
        <f t="shared" si="201"/>
        <v/>
      </c>
    </row>
    <row r="12730" spans="2:3">
      <c r="B12730" t="str">
        <v/>
      </c>
      <c r="C12730" t="str">
        <f t="shared" si="201"/>
        <v/>
      </c>
    </row>
    <row r="12731" spans="2:3">
      <c r="B12731" t="str">
        <v/>
      </c>
      <c r="C12731" t="str">
        <f t="shared" si="201"/>
        <v/>
      </c>
    </row>
    <row r="12732" spans="2:3">
      <c r="B12732" t="str">
        <v/>
      </c>
      <c r="C12732" t="str">
        <f t="shared" si="201"/>
        <v/>
      </c>
    </row>
    <row r="12733" spans="2:3">
      <c r="B12733" t="str">
        <v/>
      </c>
      <c r="C12733" t="str">
        <f t="shared" si="201"/>
        <v/>
      </c>
    </row>
    <row r="12734" spans="2:3">
      <c r="B12734" t="str">
        <v/>
      </c>
      <c r="C12734" t="str">
        <f t="shared" si="201"/>
        <v/>
      </c>
    </row>
    <row r="12735" spans="2:3">
      <c r="B12735" t="str">
        <v/>
      </c>
      <c r="C12735" t="str">
        <f t="shared" si="201"/>
        <v/>
      </c>
    </row>
    <row r="12736" spans="2:3">
      <c r="B12736" t="str">
        <v/>
      </c>
      <c r="C12736" t="str">
        <f t="shared" si="201"/>
        <v/>
      </c>
    </row>
    <row r="12737" spans="2:3">
      <c r="B12737" t="str">
        <v/>
      </c>
      <c r="C12737" t="str">
        <f t="shared" si="201"/>
        <v/>
      </c>
    </row>
    <row r="12738" spans="2:3">
      <c r="B12738" t="str">
        <v/>
      </c>
      <c r="C12738" t="str">
        <f t="shared" si="201"/>
        <v/>
      </c>
    </row>
    <row r="12739" spans="2:3">
      <c r="B12739" t="str">
        <v/>
      </c>
      <c r="C12739" t="str">
        <f t="shared" si="201"/>
        <v/>
      </c>
    </row>
    <row r="12740" spans="2:3">
      <c r="B12740" t="str">
        <v/>
      </c>
      <c r="C12740" t="str">
        <f t="shared" si="201"/>
        <v/>
      </c>
    </row>
    <row r="12741" spans="2:3">
      <c r="B12741" t="str">
        <v/>
      </c>
      <c r="C12741" t="str">
        <f t="shared" ref="C12741:C12804" si="202">IFERROR(B12741,"")</f>
        <v/>
      </c>
    </row>
    <row r="12742" spans="2:3">
      <c r="B12742" t="str">
        <v/>
      </c>
      <c r="C12742" t="str">
        <f t="shared" si="202"/>
        <v/>
      </c>
    </row>
    <row r="12743" spans="2:3">
      <c r="B12743" t="str">
        <v/>
      </c>
      <c r="C12743" t="str">
        <f t="shared" si="202"/>
        <v/>
      </c>
    </row>
    <row r="12744" spans="2:3">
      <c r="B12744" t="str">
        <v/>
      </c>
      <c r="C12744" t="str">
        <f t="shared" si="202"/>
        <v/>
      </c>
    </row>
    <row r="12745" spans="2:3">
      <c r="B12745" t="str">
        <v/>
      </c>
      <c r="C12745" t="str">
        <f t="shared" si="202"/>
        <v/>
      </c>
    </row>
    <row r="12746" spans="2:3">
      <c r="B12746" t="str">
        <v/>
      </c>
      <c r="C12746" t="str">
        <f t="shared" si="202"/>
        <v/>
      </c>
    </row>
    <row r="12747" spans="2:3">
      <c r="B12747" t="str">
        <v/>
      </c>
      <c r="C12747" t="str">
        <f t="shared" si="202"/>
        <v/>
      </c>
    </row>
    <row r="12748" spans="2:3">
      <c r="B12748" t="str">
        <v/>
      </c>
      <c r="C12748" t="str">
        <f t="shared" si="202"/>
        <v/>
      </c>
    </row>
    <row r="12749" spans="2:3">
      <c r="B12749" t="str">
        <v/>
      </c>
      <c r="C12749" t="str">
        <f t="shared" si="202"/>
        <v/>
      </c>
    </row>
    <row r="12750" spans="2:3">
      <c r="B12750" t="str">
        <v/>
      </c>
      <c r="C12750" t="str">
        <f t="shared" si="202"/>
        <v/>
      </c>
    </row>
    <row r="12751" spans="2:3">
      <c r="B12751" t="str">
        <v/>
      </c>
      <c r="C12751" t="str">
        <f t="shared" si="202"/>
        <v/>
      </c>
    </row>
    <row r="12752" spans="2:3">
      <c r="B12752" t="str">
        <v/>
      </c>
      <c r="C12752" t="str">
        <f t="shared" si="202"/>
        <v/>
      </c>
    </row>
    <row r="12753" spans="2:3">
      <c r="B12753" t="str">
        <v/>
      </c>
      <c r="C12753" t="str">
        <f t="shared" si="202"/>
        <v/>
      </c>
    </row>
    <row r="12754" spans="2:3">
      <c r="B12754" t="str">
        <v/>
      </c>
      <c r="C12754" t="str">
        <f t="shared" si="202"/>
        <v/>
      </c>
    </row>
    <row r="12755" spans="2:3">
      <c r="B12755" t="str">
        <v/>
      </c>
      <c r="C12755" t="str">
        <f t="shared" si="202"/>
        <v/>
      </c>
    </row>
    <row r="12756" spans="2:3">
      <c r="B12756" t="str">
        <v/>
      </c>
      <c r="C12756" t="str">
        <f t="shared" si="202"/>
        <v/>
      </c>
    </row>
    <row r="12757" spans="2:3">
      <c r="B12757" t="str">
        <v/>
      </c>
      <c r="C12757" t="str">
        <f t="shared" si="202"/>
        <v/>
      </c>
    </row>
    <row r="12758" spans="2:3">
      <c r="B12758" t="str">
        <v/>
      </c>
      <c r="C12758" t="str">
        <f t="shared" si="202"/>
        <v/>
      </c>
    </row>
    <row r="12759" spans="2:3">
      <c r="B12759" t="str">
        <v/>
      </c>
      <c r="C12759" t="str">
        <f t="shared" si="202"/>
        <v/>
      </c>
    </row>
    <row r="12760" spans="2:3">
      <c r="B12760" t="str">
        <v/>
      </c>
      <c r="C12760" t="str">
        <f t="shared" si="202"/>
        <v/>
      </c>
    </row>
    <row r="12761" spans="2:3">
      <c r="B12761" t="str">
        <v/>
      </c>
      <c r="C12761" t="str">
        <f t="shared" si="202"/>
        <v/>
      </c>
    </row>
    <row r="12762" spans="2:3">
      <c r="B12762" t="str">
        <v/>
      </c>
      <c r="C12762" t="str">
        <f t="shared" si="202"/>
        <v/>
      </c>
    </row>
    <row r="12763" spans="2:3">
      <c r="B12763" t="str">
        <v/>
      </c>
      <c r="C12763" t="str">
        <f t="shared" si="202"/>
        <v/>
      </c>
    </row>
    <row r="12764" spans="2:3">
      <c r="B12764" t="str">
        <v/>
      </c>
      <c r="C12764" t="str">
        <f t="shared" si="202"/>
        <v/>
      </c>
    </row>
    <row r="12765" spans="2:3">
      <c r="B12765" t="str">
        <v/>
      </c>
      <c r="C12765" t="str">
        <f t="shared" si="202"/>
        <v/>
      </c>
    </row>
    <row r="12766" spans="2:3">
      <c r="B12766" t="str">
        <v/>
      </c>
      <c r="C12766" t="str">
        <f t="shared" si="202"/>
        <v/>
      </c>
    </row>
    <row r="12767" spans="2:3">
      <c r="B12767" t="str">
        <v/>
      </c>
      <c r="C12767" t="str">
        <f t="shared" si="202"/>
        <v/>
      </c>
    </row>
    <row r="12768" spans="2:3">
      <c r="B12768" t="str">
        <v/>
      </c>
      <c r="C12768" t="str">
        <f t="shared" si="202"/>
        <v/>
      </c>
    </row>
    <row r="12769" spans="2:3">
      <c r="B12769" t="str">
        <v/>
      </c>
      <c r="C12769" t="str">
        <f t="shared" si="202"/>
        <v/>
      </c>
    </row>
    <row r="12770" spans="2:3">
      <c r="B12770" t="str">
        <v/>
      </c>
      <c r="C12770" t="str">
        <f t="shared" si="202"/>
        <v/>
      </c>
    </row>
    <row r="12771" spans="2:3">
      <c r="B12771" t="str">
        <v/>
      </c>
      <c r="C12771" t="str">
        <f t="shared" si="202"/>
        <v/>
      </c>
    </row>
    <row r="12772" spans="2:3">
      <c r="B12772" t="str">
        <v/>
      </c>
      <c r="C12772" t="str">
        <f t="shared" si="202"/>
        <v/>
      </c>
    </row>
    <row r="12773" spans="2:3">
      <c r="B12773" t="str">
        <v/>
      </c>
      <c r="C12773" t="str">
        <f t="shared" si="202"/>
        <v/>
      </c>
    </row>
    <row r="12774" spans="2:3">
      <c r="B12774" t="str">
        <v/>
      </c>
      <c r="C12774" t="str">
        <f t="shared" si="202"/>
        <v/>
      </c>
    </row>
    <row r="12775" spans="2:3">
      <c r="B12775" t="str">
        <v/>
      </c>
      <c r="C12775" t="str">
        <f t="shared" si="202"/>
        <v/>
      </c>
    </row>
    <row r="12776" spans="2:3">
      <c r="B12776" t="str">
        <v/>
      </c>
      <c r="C12776" t="str">
        <f t="shared" si="202"/>
        <v/>
      </c>
    </row>
    <row r="12777" spans="2:3">
      <c r="B12777" t="str">
        <v/>
      </c>
      <c r="C12777" t="str">
        <f t="shared" si="202"/>
        <v/>
      </c>
    </row>
    <row r="12778" spans="2:3">
      <c r="B12778" t="str">
        <v/>
      </c>
      <c r="C12778" t="str">
        <f t="shared" si="202"/>
        <v/>
      </c>
    </row>
    <row r="12779" spans="2:3">
      <c r="B12779" t="str">
        <v/>
      </c>
      <c r="C12779" t="str">
        <f t="shared" si="202"/>
        <v/>
      </c>
    </row>
    <row r="12780" spans="2:3">
      <c r="B12780" t="str">
        <v/>
      </c>
      <c r="C12780" t="str">
        <f t="shared" si="202"/>
        <v/>
      </c>
    </row>
    <row r="12781" spans="2:3">
      <c r="B12781" t="str">
        <v/>
      </c>
      <c r="C12781" t="str">
        <f t="shared" si="202"/>
        <v/>
      </c>
    </row>
    <row r="12782" spans="2:3">
      <c r="B12782" t="str">
        <v/>
      </c>
      <c r="C12782" t="str">
        <f t="shared" si="202"/>
        <v/>
      </c>
    </row>
    <row r="12783" spans="2:3">
      <c r="B12783" t="str">
        <v/>
      </c>
      <c r="C12783" t="str">
        <f t="shared" si="202"/>
        <v/>
      </c>
    </row>
    <row r="12784" spans="2:3">
      <c r="B12784" t="str">
        <v/>
      </c>
      <c r="C12784" t="str">
        <f t="shared" si="202"/>
        <v/>
      </c>
    </row>
    <row r="12785" spans="2:3">
      <c r="B12785" t="str">
        <v/>
      </c>
      <c r="C12785" t="str">
        <f t="shared" si="202"/>
        <v/>
      </c>
    </row>
    <row r="12786" spans="2:3">
      <c r="B12786" t="str">
        <v/>
      </c>
      <c r="C12786" t="str">
        <f t="shared" si="202"/>
        <v/>
      </c>
    </row>
    <row r="12787" spans="2:3">
      <c r="B12787" t="str">
        <v/>
      </c>
      <c r="C12787" t="str">
        <f t="shared" si="202"/>
        <v/>
      </c>
    </row>
    <row r="12788" spans="2:3">
      <c r="B12788" t="str">
        <v/>
      </c>
      <c r="C12788" t="str">
        <f t="shared" si="202"/>
        <v/>
      </c>
    </row>
    <row r="12789" spans="2:3">
      <c r="B12789" t="str">
        <v/>
      </c>
      <c r="C12789" t="str">
        <f t="shared" si="202"/>
        <v/>
      </c>
    </row>
    <row r="12790" spans="2:3">
      <c r="B12790" t="str">
        <v/>
      </c>
      <c r="C12790" t="str">
        <f t="shared" si="202"/>
        <v/>
      </c>
    </row>
    <row r="12791" spans="2:3">
      <c r="B12791" t="str">
        <v/>
      </c>
      <c r="C12791" t="str">
        <f t="shared" si="202"/>
        <v/>
      </c>
    </row>
    <row r="12792" spans="2:3">
      <c r="B12792" t="str">
        <v/>
      </c>
      <c r="C12792" t="str">
        <f t="shared" si="202"/>
        <v/>
      </c>
    </row>
    <row r="12793" spans="2:3">
      <c r="B12793" t="str">
        <v/>
      </c>
      <c r="C12793" t="str">
        <f t="shared" si="202"/>
        <v/>
      </c>
    </row>
    <row r="12794" spans="2:3">
      <c r="B12794" t="str">
        <v/>
      </c>
      <c r="C12794" t="str">
        <f t="shared" si="202"/>
        <v/>
      </c>
    </row>
    <row r="12795" spans="2:3">
      <c r="B12795" t="str">
        <v/>
      </c>
      <c r="C12795" t="str">
        <f t="shared" si="202"/>
        <v/>
      </c>
    </row>
    <row r="12796" spans="2:3">
      <c r="B12796" t="str">
        <v/>
      </c>
      <c r="C12796" t="str">
        <f t="shared" si="202"/>
        <v/>
      </c>
    </row>
    <row r="12797" spans="2:3">
      <c r="B12797" t="str">
        <v/>
      </c>
      <c r="C12797" t="str">
        <f t="shared" si="202"/>
        <v/>
      </c>
    </row>
    <row r="12798" spans="2:3">
      <c r="B12798" t="str">
        <v/>
      </c>
      <c r="C12798" t="str">
        <f t="shared" si="202"/>
        <v/>
      </c>
    </row>
    <row r="12799" spans="2:3">
      <c r="B12799" t="str">
        <v/>
      </c>
      <c r="C12799" t="str">
        <f t="shared" si="202"/>
        <v/>
      </c>
    </row>
    <row r="12800" spans="2:3">
      <c r="B12800" t="str">
        <v/>
      </c>
      <c r="C12800" t="str">
        <f t="shared" si="202"/>
        <v/>
      </c>
    </row>
    <row r="12801" spans="2:3">
      <c r="B12801" t="str">
        <v/>
      </c>
      <c r="C12801" t="str">
        <f t="shared" si="202"/>
        <v/>
      </c>
    </row>
    <row r="12802" spans="2:3">
      <c r="B12802" t="str">
        <v/>
      </c>
      <c r="C12802" t="str">
        <f t="shared" si="202"/>
        <v/>
      </c>
    </row>
    <row r="12803" spans="2:3">
      <c r="B12803" t="str">
        <v/>
      </c>
      <c r="C12803" t="str">
        <f t="shared" si="202"/>
        <v/>
      </c>
    </row>
    <row r="12804" spans="2:3">
      <c r="B12804" t="str">
        <v/>
      </c>
      <c r="C12804" t="str">
        <f t="shared" si="202"/>
        <v/>
      </c>
    </row>
    <row r="12805" spans="2:3">
      <c r="B12805" t="str">
        <v/>
      </c>
      <c r="C12805" t="str">
        <f t="shared" ref="C12805:C12868" si="203">IFERROR(B12805,"")</f>
        <v/>
      </c>
    </row>
    <row r="12806" spans="2:3">
      <c r="B12806" t="str">
        <v/>
      </c>
      <c r="C12806" t="str">
        <f t="shared" si="203"/>
        <v/>
      </c>
    </row>
    <row r="12807" spans="2:3">
      <c r="B12807" t="str">
        <v/>
      </c>
      <c r="C12807" t="str">
        <f t="shared" si="203"/>
        <v/>
      </c>
    </row>
    <row r="12808" spans="2:3">
      <c r="B12808" t="str">
        <v/>
      </c>
      <c r="C12808" t="str">
        <f t="shared" si="203"/>
        <v/>
      </c>
    </row>
    <row r="12809" spans="2:3">
      <c r="B12809" t="str">
        <v/>
      </c>
      <c r="C12809" t="str">
        <f t="shared" si="203"/>
        <v/>
      </c>
    </row>
    <row r="12810" spans="2:3">
      <c r="B12810" t="str">
        <v/>
      </c>
      <c r="C12810" t="str">
        <f t="shared" si="203"/>
        <v/>
      </c>
    </row>
    <row r="12811" spans="2:3">
      <c r="B12811" t="str">
        <v/>
      </c>
      <c r="C12811" t="str">
        <f t="shared" si="203"/>
        <v/>
      </c>
    </row>
    <row r="12812" spans="2:3">
      <c r="B12812" t="str">
        <v/>
      </c>
      <c r="C12812" t="str">
        <f t="shared" si="203"/>
        <v/>
      </c>
    </row>
    <row r="12813" spans="2:3">
      <c r="B12813" t="str">
        <v/>
      </c>
      <c r="C12813" t="str">
        <f t="shared" si="203"/>
        <v/>
      </c>
    </row>
    <row r="12814" spans="2:3">
      <c r="B12814" t="str">
        <v/>
      </c>
      <c r="C12814" t="str">
        <f t="shared" si="203"/>
        <v/>
      </c>
    </row>
    <row r="12815" spans="2:3">
      <c r="B12815" t="str">
        <v/>
      </c>
      <c r="C12815" t="str">
        <f t="shared" si="203"/>
        <v/>
      </c>
    </row>
    <row r="12816" spans="2:3">
      <c r="B12816" t="str">
        <v/>
      </c>
      <c r="C12816" t="str">
        <f t="shared" si="203"/>
        <v/>
      </c>
    </row>
    <row r="12817" spans="2:3">
      <c r="B12817" t="str">
        <v/>
      </c>
      <c r="C12817" t="str">
        <f t="shared" si="203"/>
        <v/>
      </c>
    </row>
    <row r="12818" spans="2:3">
      <c r="B12818" t="str">
        <v/>
      </c>
      <c r="C12818" t="str">
        <f t="shared" si="203"/>
        <v/>
      </c>
    </row>
    <row r="12819" spans="2:3">
      <c r="B12819" t="str">
        <v/>
      </c>
      <c r="C12819" t="str">
        <f t="shared" si="203"/>
        <v/>
      </c>
    </row>
    <row r="12820" spans="2:3">
      <c r="B12820" t="str">
        <v/>
      </c>
      <c r="C12820" t="str">
        <f t="shared" si="203"/>
        <v/>
      </c>
    </row>
    <row r="12821" spans="2:3">
      <c r="B12821" t="str">
        <v/>
      </c>
      <c r="C12821" t="str">
        <f t="shared" si="203"/>
        <v/>
      </c>
    </row>
    <row r="12822" spans="2:3">
      <c r="B12822" t="str">
        <v/>
      </c>
      <c r="C12822" t="str">
        <f t="shared" si="203"/>
        <v/>
      </c>
    </row>
    <row r="12823" spans="2:3">
      <c r="B12823" t="str">
        <v/>
      </c>
      <c r="C12823" t="str">
        <f t="shared" si="203"/>
        <v/>
      </c>
    </row>
    <row r="12824" spans="2:3">
      <c r="B12824" t="str">
        <v/>
      </c>
      <c r="C12824" t="str">
        <f t="shared" si="203"/>
        <v/>
      </c>
    </row>
    <row r="12825" spans="2:3">
      <c r="B12825" t="str">
        <v/>
      </c>
      <c r="C12825" t="str">
        <f t="shared" si="203"/>
        <v/>
      </c>
    </row>
    <row r="12826" spans="2:3">
      <c r="B12826" t="str">
        <v/>
      </c>
      <c r="C12826" t="str">
        <f t="shared" si="203"/>
        <v/>
      </c>
    </row>
    <row r="12827" spans="2:3">
      <c r="B12827" t="str">
        <v/>
      </c>
      <c r="C12827" t="str">
        <f t="shared" si="203"/>
        <v/>
      </c>
    </row>
    <row r="12828" spans="2:3">
      <c r="B12828" t="str">
        <v/>
      </c>
      <c r="C12828" t="str">
        <f t="shared" si="203"/>
        <v/>
      </c>
    </row>
    <row r="12829" spans="2:3">
      <c r="B12829" t="str">
        <v/>
      </c>
      <c r="C12829" t="str">
        <f t="shared" si="203"/>
        <v/>
      </c>
    </row>
    <row r="12830" spans="2:3">
      <c r="B12830" t="str">
        <v/>
      </c>
      <c r="C12830" t="str">
        <f t="shared" si="203"/>
        <v/>
      </c>
    </row>
    <row r="12831" spans="2:3">
      <c r="B12831" t="str">
        <v/>
      </c>
      <c r="C12831" t="str">
        <f t="shared" si="203"/>
        <v/>
      </c>
    </row>
    <row r="12832" spans="2:3">
      <c r="B12832" t="str">
        <v/>
      </c>
      <c r="C12832" t="str">
        <f t="shared" si="203"/>
        <v/>
      </c>
    </row>
    <row r="12833" spans="2:3">
      <c r="B12833" t="str">
        <v/>
      </c>
      <c r="C12833" t="str">
        <f t="shared" si="203"/>
        <v/>
      </c>
    </row>
    <row r="12834" spans="2:3">
      <c r="B12834" t="str">
        <v/>
      </c>
      <c r="C12834" t="str">
        <f t="shared" si="203"/>
        <v/>
      </c>
    </row>
    <row r="12835" spans="2:3">
      <c r="B12835" t="str">
        <v/>
      </c>
      <c r="C12835" t="str">
        <f t="shared" si="203"/>
        <v/>
      </c>
    </row>
    <row r="12836" spans="2:3">
      <c r="B12836" t="str">
        <v/>
      </c>
      <c r="C12836" t="str">
        <f t="shared" si="203"/>
        <v/>
      </c>
    </row>
    <row r="12837" spans="2:3">
      <c r="B12837" t="str">
        <v/>
      </c>
      <c r="C12837" t="str">
        <f t="shared" si="203"/>
        <v/>
      </c>
    </row>
    <row r="12838" spans="2:3">
      <c r="B12838" t="str">
        <v/>
      </c>
      <c r="C12838" t="str">
        <f t="shared" si="203"/>
        <v/>
      </c>
    </row>
    <row r="12839" spans="2:3">
      <c r="B12839" t="str">
        <v/>
      </c>
      <c r="C12839" t="str">
        <f t="shared" si="203"/>
        <v/>
      </c>
    </row>
    <row r="12840" spans="2:3">
      <c r="B12840" t="str">
        <v/>
      </c>
      <c r="C12840" t="str">
        <f t="shared" si="203"/>
        <v/>
      </c>
    </row>
    <row r="12841" spans="2:3">
      <c r="B12841" t="str">
        <v/>
      </c>
      <c r="C12841" t="str">
        <f t="shared" si="203"/>
        <v/>
      </c>
    </row>
    <row r="12842" spans="2:3">
      <c r="B12842" t="str">
        <v/>
      </c>
      <c r="C12842" t="str">
        <f t="shared" si="203"/>
        <v/>
      </c>
    </row>
    <row r="12843" spans="2:3">
      <c r="B12843" t="str">
        <v/>
      </c>
      <c r="C12843" t="str">
        <f t="shared" si="203"/>
        <v/>
      </c>
    </row>
    <row r="12844" spans="2:3">
      <c r="B12844" t="str">
        <v/>
      </c>
      <c r="C12844" t="str">
        <f t="shared" si="203"/>
        <v/>
      </c>
    </row>
    <row r="12845" spans="2:3">
      <c r="B12845" t="str">
        <v/>
      </c>
      <c r="C12845" t="str">
        <f t="shared" si="203"/>
        <v/>
      </c>
    </row>
    <row r="12846" spans="2:3">
      <c r="B12846" t="str">
        <v/>
      </c>
      <c r="C12846" t="str">
        <f t="shared" si="203"/>
        <v/>
      </c>
    </row>
    <row r="12847" spans="2:3">
      <c r="B12847" t="str">
        <v/>
      </c>
      <c r="C12847" t="str">
        <f t="shared" si="203"/>
        <v/>
      </c>
    </row>
    <row r="12848" spans="2:3">
      <c r="B12848" t="str">
        <v/>
      </c>
      <c r="C12848" t="str">
        <f t="shared" si="203"/>
        <v/>
      </c>
    </row>
    <row r="12849" spans="2:3">
      <c r="B12849" t="str">
        <v/>
      </c>
      <c r="C12849" t="str">
        <f t="shared" si="203"/>
        <v/>
      </c>
    </row>
    <row r="12850" spans="2:3">
      <c r="B12850" t="str">
        <v/>
      </c>
      <c r="C12850" t="str">
        <f t="shared" si="203"/>
        <v/>
      </c>
    </row>
    <row r="12851" spans="2:3">
      <c r="B12851" t="str">
        <v/>
      </c>
      <c r="C12851" t="str">
        <f t="shared" si="203"/>
        <v/>
      </c>
    </row>
    <row r="12852" spans="2:3">
      <c r="B12852" t="str">
        <v/>
      </c>
      <c r="C12852" t="str">
        <f t="shared" si="203"/>
        <v/>
      </c>
    </row>
    <row r="12853" spans="2:3">
      <c r="B12853" t="str">
        <v/>
      </c>
      <c r="C12853" t="str">
        <f t="shared" si="203"/>
        <v/>
      </c>
    </row>
    <row r="12854" spans="2:3">
      <c r="B12854" t="str">
        <v/>
      </c>
      <c r="C12854" t="str">
        <f t="shared" si="203"/>
        <v/>
      </c>
    </row>
    <row r="12855" spans="2:3">
      <c r="B12855" t="str">
        <v/>
      </c>
      <c r="C12855" t="str">
        <f t="shared" si="203"/>
        <v/>
      </c>
    </row>
    <row r="12856" spans="2:3">
      <c r="B12856" t="str">
        <v/>
      </c>
      <c r="C12856" t="str">
        <f t="shared" si="203"/>
        <v/>
      </c>
    </row>
    <row r="12857" spans="2:3">
      <c r="B12857" t="str">
        <v/>
      </c>
      <c r="C12857" t="str">
        <f t="shared" si="203"/>
        <v/>
      </c>
    </row>
    <row r="12858" spans="2:3">
      <c r="B12858" t="str">
        <v/>
      </c>
      <c r="C12858" t="str">
        <f t="shared" si="203"/>
        <v/>
      </c>
    </row>
    <row r="12859" spans="2:3">
      <c r="B12859" t="str">
        <v/>
      </c>
      <c r="C12859" t="str">
        <f t="shared" si="203"/>
        <v/>
      </c>
    </row>
    <row r="12860" spans="2:3">
      <c r="B12860" t="str">
        <v/>
      </c>
      <c r="C12860" t="str">
        <f t="shared" si="203"/>
        <v/>
      </c>
    </row>
    <row r="12861" spans="2:3">
      <c r="B12861" t="str">
        <v/>
      </c>
      <c r="C12861" t="str">
        <f t="shared" si="203"/>
        <v/>
      </c>
    </row>
    <row r="12862" spans="2:3">
      <c r="B12862" t="str">
        <v/>
      </c>
      <c r="C12862" t="str">
        <f t="shared" si="203"/>
        <v/>
      </c>
    </row>
    <row r="12863" spans="2:3">
      <c r="B12863" t="str">
        <v/>
      </c>
      <c r="C12863" t="str">
        <f t="shared" si="203"/>
        <v/>
      </c>
    </row>
    <row r="12864" spans="2:3">
      <c r="B12864" t="str">
        <v/>
      </c>
      <c r="C12864" t="str">
        <f t="shared" si="203"/>
        <v/>
      </c>
    </row>
    <row r="12865" spans="2:3">
      <c r="B12865" t="str">
        <v/>
      </c>
      <c r="C12865" t="str">
        <f t="shared" si="203"/>
        <v/>
      </c>
    </row>
    <row r="12866" spans="2:3">
      <c r="B12866" t="str">
        <v/>
      </c>
      <c r="C12866" t="str">
        <f t="shared" si="203"/>
        <v/>
      </c>
    </row>
    <row r="12867" spans="2:3">
      <c r="B12867" t="str">
        <v/>
      </c>
      <c r="C12867" t="str">
        <f t="shared" si="203"/>
        <v/>
      </c>
    </row>
    <row r="12868" spans="2:3">
      <c r="B12868" t="str">
        <v/>
      </c>
      <c r="C12868" t="str">
        <f t="shared" si="203"/>
        <v/>
      </c>
    </row>
    <row r="12869" spans="2:3">
      <c r="B12869" t="str">
        <v/>
      </c>
      <c r="C12869" t="str">
        <f t="shared" ref="C12869:C12932" si="204">IFERROR(B12869,"")</f>
        <v/>
      </c>
    </row>
    <row r="12870" spans="2:3">
      <c r="B12870" t="str">
        <v/>
      </c>
      <c r="C12870" t="str">
        <f t="shared" si="204"/>
        <v/>
      </c>
    </row>
    <row r="12871" spans="2:3">
      <c r="B12871" t="str">
        <v/>
      </c>
      <c r="C12871" t="str">
        <f t="shared" si="204"/>
        <v/>
      </c>
    </row>
    <row r="12872" spans="2:3">
      <c r="B12872" t="str">
        <v/>
      </c>
      <c r="C12872" t="str">
        <f t="shared" si="204"/>
        <v/>
      </c>
    </row>
    <row r="12873" spans="2:3">
      <c r="B12873" t="str">
        <v/>
      </c>
      <c r="C12873" t="str">
        <f t="shared" si="204"/>
        <v/>
      </c>
    </row>
    <row r="12874" spans="2:3">
      <c r="B12874" t="str">
        <v/>
      </c>
      <c r="C12874" t="str">
        <f t="shared" si="204"/>
        <v/>
      </c>
    </row>
    <row r="12875" spans="2:3">
      <c r="B12875" t="str">
        <v/>
      </c>
      <c r="C12875" t="str">
        <f t="shared" si="204"/>
        <v/>
      </c>
    </row>
    <row r="12876" spans="2:3">
      <c r="B12876" t="str">
        <v/>
      </c>
      <c r="C12876" t="str">
        <f t="shared" si="204"/>
        <v/>
      </c>
    </row>
    <row r="12877" spans="2:3">
      <c r="B12877" t="str">
        <v/>
      </c>
      <c r="C12877" t="str">
        <f t="shared" si="204"/>
        <v/>
      </c>
    </row>
    <row r="12878" spans="2:3">
      <c r="B12878" t="str">
        <v/>
      </c>
      <c r="C12878" t="str">
        <f t="shared" si="204"/>
        <v/>
      </c>
    </row>
    <row r="12879" spans="2:3">
      <c r="B12879" t="str">
        <v/>
      </c>
      <c r="C12879" t="str">
        <f t="shared" si="204"/>
        <v/>
      </c>
    </row>
    <row r="12880" spans="2:3">
      <c r="B12880" t="str">
        <v/>
      </c>
      <c r="C12880" t="str">
        <f t="shared" si="204"/>
        <v/>
      </c>
    </row>
    <row r="12881" spans="2:3">
      <c r="B12881" t="str">
        <v/>
      </c>
      <c r="C12881" t="str">
        <f t="shared" si="204"/>
        <v/>
      </c>
    </row>
    <row r="12882" spans="2:3">
      <c r="B12882" t="str">
        <v/>
      </c>
      <c r="C12882" t="str">
        <f t="shared" si="204"/>
        <v/>
      </c>
    </row>
    <row r="12883" spans="2:3">
      <c r="B12883" t="str">
        <v/>
      </c>
      <c r="C12883" t="str">
        <f t="shared" si="204"/>
        <v/>
      </c>
    </row>
    <row r="12884" spans="2:3">
      <c r="B12884" t="str">
        <v/>
      </c>
      <c r="C12884" t="str">
        <f t="shared" si="204"/>
        <v/>
      </c>
    </row>
    <row r="12885" spans="2:3">
      <c r="B12885" t="str">
        <v/>
      </c>
      <c r="C12885" t="str">
        <f t="shared" si="204"/>
        <v/>
      </c>
    </row>
    <row r="12886" spans="2:3">
      <c r="B12886" t="str">
        <v/>
      </c>
      <c r="C12886" t="str">
        <f t="shared" si="204"/>
        <v/>
      </c>
    </row>
    <row r="12887" spans="2:3">
      <c r="B12887" t="str">
        <v/>
      </c>
      <c r="C12887" t="str">
        <f t="shared" si="204"/>
        <v/>
      </c>
    </row>
    <row r="12888" spans="2:3">
      <c r="B12888" t="str">
        <v/>
      </c>
      <c r="C12888" t="str">
        <f t="shared" si="204"/>
        <v/>
      </c>
    </row>
    <row r="12889" spans="2:3">
      <c r="B12889" t="str">
        <v/>
      </c>
      <c r="C12889" t="str">
        <f t="shared" si="204"/>
        <v/>
      </c>
    </row>
    <row r="12890" spans="2:3">
      <c r="B12890" t="str">
        <v/>
      </c>
      <c r="C12890" t="str">
        <f t="shared" si="204"/>
        <v/>
      </c>
    </row>
    <row r="12891" spans="2:3">
      <c r="B12891" t="str">
        <v/>
      </c>
      <c r="C12891" t="str">
        <f t="shared" si="204"/>
        <v/>
      </c>
    </row>
    <row r="12892" spans="2:3">
      <c r="B12892" t="str">
        <v/>
      </c>
      <c r="C12892" t="str">
        <f t="shared" si="204"/>
        <v/>
      </c>
    </row>
    <row r="12893" spans="2:3">
      <c r="B12893" t="str">
        <v/>
      </c>
      <c r="C12893" t="str">
        <f t="shared" si="204"/>
        <v/>
      </c>
    </row>
    <row r="12894" spans="2:3">
      <c r="B12894" t="str">
        <v/>
      </c>
      <c r="C12894" t="str">
        <f t="shared" si="204"/>
        <v/>
      </c>
    </row>
    <row r="12895" spans="2:3">
      <c r="B12895" t="str">
        <v/>
      </c>
      <c r="C12895" t="str">
        <f t="shared" si="204"/>
        <v/>
      </c>
    </row>
    <row r="12896" spans="2:3">
      <c r="B12896" t="str">
        <v/>
      </c>
      <c r="C12896" t="str">
        <f t="shared" si="204"/>
        <v/>
      </c>
    </row>
    <row r="12897" spans="2:3">
      <c r="B12897" t="str">
        <v/>
      </c>
      <c r="C12897" t="str">
        <f t="shared" si="204"/>
        <v/>
      </c>
    </row>
    <row r="12898" spans="2:3">
      <c r="B12898" t="str">
        <v/>
      </c>
      <c r="C12898" t="str">
        <f t="shared" si="204"/>
        <v/>
      </c>
    </row>
    <row r="12899" spans="2:3">
      <c r="B12899" t="str">
        <v/>
      </c>
      <c r="C12899" t="str">
        <f t="shared" si="204"/>
        <v/>
      </c>
    </row>
    <row r="12900" spans="2:3">
      <c r="B12900" t="str">
        <v/>
      </c>
      <c r="C12900" t="str">
        <f t="shared" si="204"/>
        <v/>
      </c>
    </row>
    <row r="12901" spans="2:3">
      <c r="B12901" t="str">
        <v/>
      </c>
      <c r="C12901" t="str">
        <f t="shared" si="204"/>
        <v/>
      </c>
    </row>
    <row r="12902" spans="2:3">
      <c r="B12902" t="str">
        <v/>
      </c>
      <c r="C12902" t="str">
        <f t="shared" si="204"/>
        <v/>
      </c>
    </row>
    <row r="12903" spans="2:3">
      <c r="B12903" t="str">
        <v/>
      </c>
      <c r="C12903" t="str">
        <f t="shared" si="204"/>
        <v/>
      </c>
    </row>
    <row r="12904" spans="2:3">
      <c r="B12904" t="str">
        <v/>
      </c>
      <c r="C12904" t="str">
        <f t="shared" si="204"/>
        <v/>
      </c>
    </row>
    <row r="12905" spans="2:3">
      <c r="B12905" t="str">
        <v/>
      </c>
      <c r="C12905" t="str">
        <f t="shared" si="204"/>
        <v/>
      </c>
    </row>
    <row r="12906" spans="2:3">
      <c r="B12906" t="str">
        <v/>
      </c>
      <c r="C12906" t="str">
        <f t="shared" si="204"/>
        <v/>
      </c>
    </row>
    <row r="12907" spans="2:3">
      <c r="B12907" t="str">
        <v/>
      </c>
      <c r="C12907" t="str">
        <f t="shared" si="204"/>
        <v/>
      </c>
    </row>
    <row r="12908" spans="2:3">
      <c r="B12908" t="str">
        <v/>
      </c>
      <c r="C12908" t="str">
        <f t="shared" si="204"/>
        <v/>
      </c>
    </row>
    <row r="12909" spans="2:3">
      <c r="B12909" t="str">
        <v/>
      </c>
      <c r="C12909" t="str">
        <f t="shared" si="204"/>
        <v/>
      </c>
    </row>
    <row r="12910" spans="2:3">
      <c r="B12910" t="str">
        <v/>
      </c>
      <c r="C12910" t="str">
        <f t="shared" si="204"/>
        <v/>
      </c>
    </row>
    <row r="12911" spans="2:3">
      <c r="B12911" t="str">
        <v/>
      </c>
      <c r="C12911" t="str">
        <f t="shared" si="204"/>
        <v/>
      </c>
    </row>
    <row r="12912" spans="2:3">
      <c r="B12912" t="str">
        <v/>
      </c>
      <c r="C12912" t="str">
        <f t="shared" si="204"/>
        <v/>
      </c>
    </row>
    <row r="12913" spans="2:3">
      <c r="B12913" t="str">
        <v/>
      </c>
      <c r="C12913" t="str">
        <f t="shared" si="204"/>
        <v/>
      </c>
    </row>
    <row r="12914" spans="2:3">
      <c r="B12914" t="str">
        <v/>
      </c>
      <c r="C12914" t="str">
        <f t="shared" si="204"/>
        <v/>
      </c>
    </row>
    <row r="12915" spans="2:3">
      <c r="B12915" t="str">
        <v/>
      </c>
      <c r="C12915" t="str">
        <f t="shared" si="204"/>
        <v/>
      </c>
    </row>
    <row r="12916" spans="2:3">
      <c r="B12916" t="str">
        <v/>
      </c>
      <c r="C12916" t="str">
        <f t="shared" si="204"/>
        <v/>
      </c>
    </row>
    <row r="12917" spans="2:3">
      <c r="B12917" t="str">
        <v/>
      </c>
      <c r="C12917" t="str">
        <f t="shared" si="204"/>
        <v/>
      </c>
    </row>
    <row r="12918" spans="2:3">
      <c r="B12918" t="str">
        <v/>
      </c>
      <c r="C12918" t="str">
        <f t="shared" si="204"/>
        <v/>
      </c>
    </row>
    <row r="12919" spans="2:3">
      <c r="B12919" t="str">
        <v/>
      </c>
      <c r="C12919" t="str">
        <f t="shared" si="204"/>
        <v/>
      </c>
    </row>
    <row r="12920" spans="2:3">
      <c r="B12920" t="str">
        <v/>
      </c>
      <c r="C12920" t="str">
        <f t="shared" si="204"/>
        <v/>
      </c>
    </row>
    <row r="12921" spans="2:3">
      <c r="B12921" t="str">
        <v/>
      </c>
      <c r="C12921" t="str">
        <f t="shared" si="204"/>
        <v/>
      </c>
    </row>
    <row r="12922" spans="2:3">
      <c r="B12922" t="str">
        <v/>
      </c>
      <c r="C12922" t="str">
        <f t="shared" si="204"/>
        <v/>
      </c>
    </row>
    <row r="12923" spans="2:3">
      <c r="B12923" t="str">
        <v/>
      </c>
      <c r="C12923" t="str">
        <f t="shared" si="204"/>
        <v/>
      </c>
    </row>
    <row r="12924" spans="2:3">
      <c r="B12924" t="str">
        <v/>
      </c>
      <c r="C12924" t="str">
        <f t="shared" si="204"/>
        <v/>
      </c>
    </row>
    <row r="12925" spans="2:3">
      <c r="B12925" t="str">
        <v/>
      </c>
      <c r="C12925" t="str">
        <f t="shared" si="204"/>
        <v/>
      </c>
    </row>
    <row r="12926" spans="2:3">
      <c r="B12926" t="str">
        <v/>
      </c>
      <c r="C12926" t="str">
        <f t="shared" si="204"/>
        <v/>
      </c>
    </row>
    <row r="12927" spans="2:3">
      <c r="B12927" t="str">
        <v/>
      </c>
      <c r="C12927" t="str">
        <f t="shared" si="204"/>
        <v/>
      </c>
    </row>
    <row r="12928" spans="2:3">
      <c r="B12928" t="str">
        <v/>
      </c>
      <c r="C12928" t="str">
        <f t="shared" si="204"/>
        <v/>
      </c>
    </row>
    <row r="12929" spans="2:3">
      <c r="B12929" t="str">
        <v/>
      </c>
      <c r="C12929" t="str">
        <f t="shared" si="204"/>
        <v/>
      </c>
    </row>
    <row r="12930" spans="2:3">
      <c r="B12930" t="str">
        <v/>
      </c>
      <c r="C12930" t="str">
        <f t="shared" si="204"/>
        <v/>
      </c>
    </row>
    <row r="12931" spans="2:3">
      <c r="B12931" t="str">
        <v/>
      </c>
      <c r="C12931" t="str">
        <f t="shared" si="204"/>
        <v/>
      </c>
    </row>
    <row r="12932" spans="2:3">
      <c r="B12932" t="str">
        <v/>
      </c>
      <c r="C12932" t="str">
        <f t="shared" si="204"/>
        <v/>
      </c>
    </row>
    <row r="12933" spans="2:3">
      <c r="B12933" t="str">
        <v/>
      </c>
      <c r="C12933" t="str">
        <f t="shared" ref="C12933:C12996" si="205">IFERROR(B12933,"")</f>
        <v/>
      </c>
    </row>
    <row r="12934" spans="2:3">
      <c r="B12934" t="str">
        <v/>
      </c>
      <c r="C12934" t="str">
        <f t="shared" si="205"/>
        <v/>
      </c>
    </row>
    <row r="12935" spans="2:3">
      <c r="B12935" t="str">
        <v/>
      </c>
      <c r="C12935" t="str">
        <f t="shared" si="205"/>
        <v/>
      </c>
    </row>
    <row r="12936" spans="2:3">
      <c r="B12936" t="str">
        <v/>
      </c>
      <c r="C12936" t="str">
        <f t="shared" si="205"/>
        <v/>
      </c>
    </row>
    <row r="12937" spans="2:3">
      <c r="B12937" t="str">
        <v/>
      </c>
      <c r="C12937" t="str">
        <f t="shared" si="205"/>
        <v/>
      </c>
    </row>
    <row r="12938" spans="2:3">
      <c r="B12938" t="str">
        <v/>
      </c>
      <c r="C12938" t="str">
        <f t="shared" si="205"/>
        <v/>
      </c>
    </row>
    <row r="12939" spans="2:3">
      <c r="B12939" t="str">
        <v/>
      </c>
      <c r="C12939" t="str">
        <f t="shared" si="205"/>
        <v/>
      </c>
    </row>
    <row r="12940" spans="2:3">
      <c r="B12940" t="str">
        <v/>
      </c>
      <c r="C12940" t="str">
        <f t="shared" si="205"/>
        <v/>
      </c>
    </row>
    <row r="12941" spans="2:3">
      <c r="B12941" t="str">
        <v/>
      </c>
      <c r="C12941" t="str">
        <f t="shared" si="205"/>
        <v/>
      </c>
    </row>
    <row r="12942" spans="2:3">
      <c r="B12942" t="str">
        <v/>
      </c>
      <c r="C12942" t="str">
        <f t="shared" si="205"/>
        <v/>
      </c>
    </row>
    <row r="12943" spans="2:3">
      <c r="B12943" t="str">
        <v/>
      </c>
      <c r="C12943" t="str">
        <f t="shared" si="205"/>
        <v/>
      </c>
    </row>
    <row r="12944" spans="2:3">
      <c r="B12944" t="str">
        <v/>
      </c>
      <c r="C12944" t="str">
        <f t="shared" si="205"/>
        <v/>
      </c>
    </row>
    <row r="12945" spans="2:3">
      <c r="B12945" t="str">
        <v/>
      </c>
      <c r="C12945" t="str">
        <f t="shared" si="205"/>
        <v/>
      </c>
    </row>
    <row r="12946" spans="2:3">
      <c r="B12946" t="str">
        <v/>
      </c>
      <c r="C12946" t="str">
        <f t="shared" si="205"/>
        <v/>
      </c>
    </row>
    <row r="12947" spans="2:3">
      <c r="B12947" t="str">
        <v/>
      </c>
      <c r="C12947" t="str">
        <f t="shared" si="205"/>
        <v/>
      </c>
    </row>
    <row r="12948" spans="2:3">
      <c r="B12948" t="str">
        <v/>
      </c>
      <c r="C12948" t="str">
        <f t="shared" si="205"/>
        <v/>
      </c>
    </row>
    <row r="12949" spans="2:3">
      <c r="B12949" t="str">
        <v/>
      </c>
      <c r="C12949" t="str">
        <f t="shared" si="205"/>
        <v/>
      </c>
    </row>
    <row r="12950" spans="2:3">
      <c r="B12950" t="str">
        <v/>
      </c>
      <c r="C12950" t="str">
        <f t="shared" si="205"/>
        <v/>
      </c>
    </row>
    <row r="12951" spans="2:3">
      <c r="B12951" t="str">
        <v/>
      </c>
      <c r="C12951" t="str">
        <f t="shared" si="205"/>
        <v/>
      </c>
    </row>
    <row r="12952" spans="2:3">
      <c r="B12952" t="str">
        <v/>
      </c>
      <c r="C12952" t="str">
        <f t="shared" si="205"/>
        <v/>
      </c>
    </row>
    <row r="12953" spans="2:3">
      <c r="B12953" t="str">
        <v/>
      </c>
      <c r="C12953" t="str">
        <f t="shared" si="205"/>
        <v/>
      </c>
    </row>
    <row r="12954" spans="2:3">
      <c r="B12954" t="str">
        <v/>
      </c>
      <c r="C12954" t="str">
        <f t="shared" si="205"/>
        <v/>
      </c>
    </row>
    <row r="12955" spans="2:3">
      <c r="B12955" t="str">
        <v/>
      </c>
      <c r="C12955" t="str">
        <f t="shared" si="205"/>
        <v/>
      </c>
    </row>
    <row r="12956" spans="2:3">
      <c r="B12956" t="str">
        <v/>
      </c>
      <c r="C12956" t="str">
        <f t="shared" si="205"/>
        <v/>
      </c>
    </row>
    <row r="12957" spans="2:3">
      <c r="B12957" t="str">
        <v/>
      </c>
      <c r="C12957" t="str">
        <f t="shared" si="205"/>
        <v/>
      </c>
    </row>
    <row r="12958" spans="2:3">
      <c r="B12958" t="str">
        <v/>
      </c>
      <c r="C12958" t="str">
        <f t="shared" si="205"/>
        <v/>
      </c>
    </row>
    <row r="12959" spans="2:3">
      <c r="B12959" t="str">
        <v/>
      </c>
      <c r="C12959" t="str">
        <f t="shared" si="205"/>
        <v/>
      </c>
    </row>
    <row r="12960" spans="2:3">
      <c r="B12960" t="str">
        <v/>
      </c>
      <c r="C12960" t="str">
        <f t="shared" si="205"/>
        <v/>
      </c>
    </row>
    <row r="12961" spans="2:3">
      <c r="B12961" t="str">
        <v/>
      </c>
      <c r="C12961" t="str">
        <f t="shared" si="205"/>
        <v/>
      </c>
    </row>
    <row r="12962" spans="2:3">
      <c r="B12962" t="str">
        <v/>
      </c>
      <c r="C12962" t="str">
        <f t="shared" si="205"/>
        <v/>
      </c>
    </row>
    <row r="12963" spans="2:3">
      <c r="B12963" t="str">
        <v/>
      </c>
      <c r="C12963" t="str">
        <f t="shared" si="205"/>
        <v/>
      </c>
    </row>
    <row r="12964" spans="2:3">
      <c r="B12964" t="str">
        <v/>
      </c>
      <c r="C12964" t="str">
        <f t="shared" si="205"/>
        <v/>
      </c>
    </row>
    <row r="12965" spans="2:3">
      <c r="B12965" t="str">
        <v/>
      </c>
      <c r="C12965" t="str">
        <f t="shared" si="205"/>
        <v/>
      </c>
    </row>
    <row r="12966" spans="2:3">
      <c r="B12966" t="str">
        <v/>
      </c>
      <c r="C12966" t="str">
        <f t="shared" si="205"/>
        <v/>
      </c>
    </row>
    <row r="12967" spans="2:3">
      <c r="B12967" t="str">
        <v/>
      </c>
      <c r="C12967" t="str">
        <f t="shared" si="205"/>
        <v/>
      </c>
    </row>
    <row r="12968" spans="2:3">
      <c r="B12968" t="str">
        <v/>
      </c>
      <c r="C12968" t="str">
        <f t="shared" si="205"/>
        <v/>
      </c>
    </row>
    <row r="12969" spans="2:3">
      <c r="B12969" t="str">
        <v/>
      </c>
      <c r="C12969" t="str">
        <f t="shared" si="205"/>
        <v/>
      </c>
    </row>
    <row r="12970" spans="2:3">
      <c r="B12970" t="str">
        <v/>
      </c>
      <c r="C12970" t="str">
        <f t="shared" si="205"/>
        <v/>
      </c>
    </row>
    <row r="12971" spans="2:3">
      <c r="B12971" t="str">
        <v/>
      </c>
      <c r="C12971" t="str">
        <f t="shared" si="205"/>
        <v/>
      </c>
    </row>
    <row r="12972" spans="2:3">
      <c r="B12972" t="str">
        <v/>
      </c>
      <c r="C12972" t="str">
        <f t="shared" si="205"/>
        <v/>
      </c>
    </row>
    <row r="12973" spans="2:3">
      <c r="B12973" t="str">
        <v/>
      </c>
      <c r="C12973" t="str">
        <f t="shared" si="205"/>
        <v/>
      </c>
    </row>
    <row r="12974" spans="2:3">
      <c r="B12974" t="str">
        <v/>
      </c>
      <c r="C12974" t="str">
        <f t="shared" si="205"/>
        <v/>
      </c>
    </row>
    <row r="12975" spans="2:3">
      <c r="B12975" t="str">
        <v/>
      </c>
      <c r="C12975" t="str">
        <f t="shared" si="205"/>
        <v/>
      </c>
    </row>
    <row r="12976" spans="2:3">
      <c r="B12976" t="str">
        <v/>
      </c>
      <c r="C12976" t="str">
        <f t="shared" si="205"/>
        <v/>
      </c>
    </row>
    <row r="12977" spans="2:3">
      <c r="B12977" t="str">
        <v/>
      </c>
      <c r="C12977" t="str">
        <f t="shared" si="205"/>
        <v/>
      </c>
    </row>
    <row r="12978" spans="2:3">
      <c r="B12978" t="str">
        <v/>
      </c>
      <c r="C12978" t="str">
        <f t="shared" si="205"/>
        <v/>
      </c>
    </row>
    <row r="12979" spans="2:3">
      <c r="B12979" t="str">
        <v/>
      </c>
      <c r="C12979" t="str">
        <f t="shared" si="205"/>
        <v/>
      </c>
    </row>
    <row r="12980" spans="2:3">
      <c r="B12980" t="str">
        <v/>
      </c>
      <c r="C12980" t="str">
        <f t="shared" si="205"/>
        <v/>
      </c>
    </row>
    <row r="12981" spans="2:3">
      <c r="B12981" t="str">
        <v/>
      </c>
      <c r="C12981" t="str">
        <f t="shared" si="205"/>
        <v/>
      </c>
    </row>
    <row r="12982" spans="2:3">
      <c r="B12982" t="str">
        <v/>
      </c>
      <c r="C12982" t="str">
        <f t="shared" si="205"/>
        <v/>
      </c>
    </row>
    <row r="12983" spans="2:3">
      <c r="B12983" t="str">
        <v/>
      </c>
      <c r="C12983" t="str">
        <f t="shared" si="205"/>
        <v/>
      </c>
    </row>
    <row r="12984" spans="2:3">
      <c r="B12984" t="str">
        <v/>
      </c>
      <c r="C12984" t="str">
        <f t="shared" si="205"/>
        <v/>
      </c>
    </row>
    <row r="12985" spans="2:3">
      <c r="B12985" t="str">
        <v/>
      </c>
      <c r="C12985" t="str">
        <f t="shared" si="205"/>
        <v/>
      </c>
    </row>
    <row r="12986" spans="2:3">
      <c r="B12986" t="str">
        <v/>
      </c>
      <c r="C12986" t="str">
        <f t="shared" si="205"/>
        <v/>
      </c>
    </row>
    <row r="12987" spans="2:3">
      <c r="B12987" t="str">
        <v/>
      </c>
      <c r="C12987" t="str">
        <f t="shared" si="205"/>
        <v/>
      </c>
    </row>
    <row r="12988" spans="2:3">
      <c r="B12988" t="str">
        <v/>
      </c>
      <c r="C12988" t="str">
        <f t="shared" si="205"/>
        <v/>
      </c>
    </row>
    <row r="12989" spans="2:3">
      <c r="B12989" t="str">
        <v/>
      </c>
      <c r="C12989" t="str">
        <f t="shared" si="205"/>
        <v/>
      </c>
    </row>
    <row r="12990" spans="2:3">
      <c r="B12990" t="str">
        <v/>
      </c>
      <c r="C12990" t="str">
        <f t="shared" si="205"/>
        <v/>
      </c>
    </row>
    <row r="12991" spans="2:3">
      <c r="B12991" t="str">
        <v/>
      </c>
      <c r="C12991" t="str">
        <f t="shared" si="205"/>
        <v/>
      </c>
    </row>
    <row r="12992" spans="2:3">
      <c r="B12992" t="str">
        <v/>
      </c>
      <c r="C12992" t="str">
        <f t="shared" si="205"/>
        <v/>
      </c>
    </row>
    <row r="12993" spans="2:3">
      <c r="B12993" t="str">
        <v/>
      </c>
      <c r="C12993" t="str">
        <f t="shared" si="205"/>
        <v/>
      </c>
    </row>
    <row r="12994" spans="2:3">
      <c r="B12994" t="str">
        <v/>
      </c>
      <c r="C12994" t="str">
        <f t="shared" si="205"/>
        <v/>
      </c>
    </row>
    <row r="12995" spans="2:3">
      <c r="B12995" t="str">
        <v/>
      </c>
      <c r="C12995" t="str">
        <f t="shared" si="205"/>
        <v/>
      </c>
    </row>
    <row r="12996" spans="2:3">
      <c r="B12996" t="str">
        <v/>
      </c>
      <c r="C12996" t="str">
        <f t="shared" si="205"/>
        <v/>
      </c>
    </row>
    <row r="12997" spans="2:3">
      <c r="B12997" t="str">
        <v/>
      </c>
      <c r="C12997" t="str">
        <f t="shared" ref="C12997:C13060" si="206">IFERROR(B12997,"")</f>
        <v/>
      </c>
    </row>
    <row r="12998" spans="2:3">
      <c r="B12998" t="str">
        <v/>
      </c>
      <c r="C12998" t="str">
        <f t="shared" si="206"/>
        <v/>
      </c>
    </row>
    <row r="12999" spans="2:3">
      <c r="B12999" t="str">
        <v/>
      </c>
      <c r="C12999" t="str">
        <f t="shared" si="206"/>
        <v/>
      </c>
    </row>
    <row r="13000" spans="2:3">
      <c r="B13000" t="str">
        <v/>
      </c>
      <c r="C13000" t="str">
        <f t="shared" si="206"/>
        <v/>
      </c>
    </row>
    <row r="13001" spans="2:3">
      <c r="B13001" t="str">
        <v/>
      </c>
      <c r="C13001" t="str">
        <f t="shared" si="206"/>
        <v/>
      </c>
    </row>
    <row r="13002" spans="2:3">
      <c r="B13002" t="str">
        <v/>
      </c>
      <c r="C13002" t="str">
        <f t="shared" si="206"/>
        <v/>
      </c>
    </row>
    <row r="13003" spans="2:3">
      <c r="B13003" t="str">
        <v/>
      </c>
      <c r="C13003" t="str">
        <f t="shared" si="206"/>
        <v/>
      </c>
    </row>
    <row r="13004" spans="2:3">
      <c r="B13004" t="str">
        <v/>
      </c>
      <c r="C13004" t="str">
        <f t="shared" si="206"/>
        <v/>
      </c>
    </row>
    <row r="13005" spans="2:3">
      <c r="B13005" t="str">
        <v/>
      </c>
      <c r="C13005" t="str">
        <f t="shared" si="206"/>
        <v/>
      </c>
    </row>
    <row r="13006" spans="2:3">
      <c r="B13006" t="str">
        <v/>
      </c>
      <c r="C13006" t="str">
        <f t="shared" si="206"/>
        <v/>
      </c>
    </row>
    <row r="13007" spans="2:3">
      <c r="B13007" t="str">
        <v/>
      </c>
      <c r="C13007" t="str">
        <f t="shared" si="206"/>
        <v/>
      </c>
    </row>
    <row r="13008" spans="2:3">
      <c r="B13008" t="str">
        <v/>
      </c>
      <c r="C13008" t="str">
        <f t="shared" si="206"/>
        <v/>
      </c>
    </row>
    <row r="13009" spans="2:3">
      <c r="B13009" t="str">
        <v/>
      </c>
      <c r="C13009" t="str">
        <f t="shared" si="206"/>
        <v/>
      </c>
    </row>
    <row r="13010" spans="2:3">
      <c r="B13010" t="str">
        <v/>
      </c>
      <c r="C13010" t="str">
        <f t="shared" si="206"/>
        <v/>
      </c>
    </row>
    <row r="13011" spans="2:3">
      <c r="B13011" t="str">
        <v/>
      </c>
      <c r="C13011" t="str">
        <f t="shared" si="206"/>
        <v/>
      </c>
    </row>
    <row r="13012" spans="2:3">
      <c r="B13012" t="str">
        <v/>
      </c>
      <c r="C13012" t="str">
        <f t="shared" si="206"/>
        <v/>
      </c>
    </row>
    <row r="13013" spans="2:3">
      <c r="B13013" t="str">
        <v/>
      </c>
      <c r="C13013" t="str">
        <f t="shared" si="206"/>
        <v/>
      </c>
    </row>
    <row r="13014" spans="2:3">
      <c r="B13014" t="str">
        <v/>
      </c>
      <c r="C13014" t="str">
        <f t="shared" si="206"/>
        <v/>
      </c>
    </row>
    <row r="13015" spans="2:3">
      <c r="B13015" t="str">
        <v/>
      </c>
      <c r="C13015" t="str">
        <f t="shared" si="206"/>
        <v/>
      </c>
    </row>
    <row r="13016" spans="2:3">
      <c r="B13016" t="str">
        <v/>
      </c>
      <c r="C13016" t="str">
        <f t="shared" si="206"/>
        <v/>
      </c>
    </row>
    <row r="13017" spans="2:3">
      <c r="B13017" t="str">
        <v/>
      </c>
      <c r="C13017" t="str">
        <f t="shared" si="206"/>
        <v/>
      </c>
    </row>
    <row r="13018" spans="2:3">
      <c r="B13018" t="str">
        <v/>
      </c>
      <c r="C13018" t="str">
        <f t="shared" si="206"/>
        <v/>
      </c>
    </row>
    <row r="13019" spans="2:3">
      <c r="B13019" t="str">
        <v/>
      </c>
      <c r="C13019" t="str">
        <f t="shared" si="206"/>
        <v/>
      </c>
    </row>
    <row r="13020" spans="2:3">
      <c r="B13020" t="str">
        <v/>
      </c>
      <c r="C13020" t="str">
        <f t="shared" si="206"/>
        <v/>
      </c>
    </row>
    <row r="13021" spans="2:3">
      <c r="B13021" t="str">
        <v/>
      </c>
      <c r="C13021" t="str">
        <f t="shared" si="206"/>
        <v/>
      </c>
    </row>
    <row r="13022" spans="2:3">
      <c r="B13022" t="str">
        <v/>
      </c>
      <c r="C13022" t="str">
        <f t="shared" si="206"/>
        <v/>
      </c>
    </row>
    <row r="13023" spans="2:3">
      <c r="B13023" t="str">
        <v/>
      </c>
      <c r="C13023" t="str">
        <f t="shared" si="206"/>
        <v/>
      </c>
    </row>
    <row r="13024" spans="2:3">
      <c r="B13024" t="str">
        <v/>
      </c>
      <c r="C13024" t="str">
        <f t="shared" si="206"/>
        <v/>
      </c>
    </row>
    <row r="13025" spans="2:3">
      <c r="B13025" t="str">
        <v/>
      </c>
      <c r="C13025" t="str">
        <f t="shared" si="206"/>
        <v/>
      </c>
    </row>
    <row r="13026" spans="2:3">
      <c r="B13026" t="str">
        <v/>
      </c>
      <c r="C13026" t="str">
        <f t="shared" si="206"/>
        <v/>
      </c>
    </row>
    <row r="13027" spans="2:3">
      <c r="B13027" t="str">
        <v/>
      </c>
      <c r="C13027" t="str">
        <f t="shared" si="206"/>
        <v/>
      </c>
    </row>
    <row r="13028" spans="2:3">
      <c r="B13028" t="str">
        <v/>
      </c>
      <c r="C13028" t="str">
        <f t="shared" si="206"/>
        <v/>
      </c>
    </row>
    <row r="13029" spans="2:3">
      <c r="B13029" t="str">
        <v/>
      </c>
      <c r="C13029" t="str">
        <f t="shared" si="206"/>
        <v/>
      </c>
    </row>
    <row r="13030" spans="2:3">
      <c r="B13030" t="str">
        <v/>
      </c>
      <c r="C13030" t="str">
        <f t="shared" si="206"/>
        <v/>
      </c>
    </row>
    <row r="13031" spans="2:3">
      <c r="B13031" t="str">
        <v/>
      </c>
      <c r="C13031" t="str">
        <f t="shared" si="206"/>
        <v/>
      </c>
    </row>
    <row r="13032" spans="2:3">
      <c r="B13032" t="str">
        <v/>
      </c>
      <c r="C13032" t="str">
        <f t="shared" si="206"/>
        <v/>
      </c>
    </row>
    <row r="13033" spans="2:3">
      <c r="B13033" t="str">
        <v/>
      </c>
      <c r="C13033" t="str">
        <f t="shared" si="206"/>
        <v/>
      </c>
    </row>
    <row r="13034" spans="2:3">
      <c r="B13034" t="str">
        <v/>
      </c>
      <c r="C13034" t="str">
        <f t="shared" si="206"/>
        <v/>
      </c>
    </row>
    <row r="13035" spans="2:3">
      <c r="B13035" t="str">
        <v/>
      </c>
      <c r="C13035" t="str">
        <f t="shared" si="206"/>
        <v/>
      </c>
    </row>
    <row r="13036" spans="2:3">
      <c r="B13036" t="str">
        <v/>
      </c>
      <c r="C13036" t="str">
        <f t="shared" si="206"/>
        <v/>
      </c>
    </row>
    <row r="13037" spans="2:3">
      <c r="B13037" t="str">
        <v/>
      </c>
      <c r="C13037" t="str">
        <f t="shared" si="206"/>
        <v/>
      </c>
    </row>
    <row r="13038" spans="2:3">
      <c r="B13038" t="str">
        <v/>
      </c>
      <c r="C13038" t="str">
        <f t="shared" si="206"/>
        <v/>
      </c>
    </row>
    <row r="13039" spans="2:3">
      <c r="B13039" t="str">
        <v/>
      </c>
      <c r="C13039" t="str">
        <f t="shared" si="206"/>
        <v/>
      </c>
    </row>
    <row r="13040" spans="2:3">
      <c r="B13040" t="str">
        <v/>
      </c>
      <c r="C13040" t="str">
        <f t="shared" si="206"/>
        <v/>
      </c>
    </row>
    <row r="13041" spans="2:3">
      <c r="B13041" t="str">
        <v/>
      </c>
      <c r="C13041" t="str">
        <f t="shared" si="206"/>
        <v/>
      </c>
    </row>
    <row r="13042" spans="2:3">
      <c r="B13042" t="str">
        <v/>
      </c>
      <c r="C13042" t="str">
        <f t="shared" si="206"/>
        <v/>
      </c>
    </row>
    <row r="13043" spans="2:3">
      <c r="B13043" t="str">
        <v/>
      </c>
      <c r="C13043" t="str">
        <f t="shared" si="206"/>
        <v/>
      </c>
    </row>
    <row r="13044" spans="2:3">
      <c r="B13044" t="str">
        <v/>
      </c>
      <c r="C13044" t="str">
        <f t="shared" si="206"/>
        <v/>
      </c>
    </row>
    <row r="13045" spans="2:3">
      <c r="B13045" t="str">
        <v/>
      </c>
      <c r="C13045" t="str">
        <f t="shared" si="206"/>
        <v/>
      </c>
    </row>
    <row r="13046" spans="2:3">
      <c r="B13046" t="str">
        <v/>
      </c>
      <c r="C13046" t="str">
        <f t="shared" si="206"/>
        <v/>
      </c>
    </row>
    <row r="13047" spans="2:3">
      <c r="B13047" t="str">
        <v/>
      </c>
      <c r="C13047" t="str">
        <f t="shared" si="206"/>
        <v/>
      </c>
    </row>
    <row r="13048" spans="2:3">
      <c r="B13048" t="str">
        <v/>
      </c>
      <c r="C13048" t="str">
        <f t="shared" si="206"/>
        <v/>
      </c>
    </row>
    <row r="13049" spans="2:3">
      <c r="B13049" t="str">
        <v/>
      </c>
      <c r="C13049" t="str">
        <f t="shared" si="206"/>
        <v/>
      </c>
    </row>
    <row r="13050" spans="2:3">
      <c r="B13050" t="str">
        <v/>
      </c>
      <c r="C13050" t="str">
        <f t="shared" si="206"/>
        <v/>
      </c>
    </row>
    <row r="13051" spans="2:3">
      <c r="B13051" t="str">
        <v/>
      </c>
      <c r="C13051" t="str">
        <f t="shared" si="206"/>
        <v/>
      </c>
    </row>
    <row r="13052" spans="2:3">
      <c r="B13052" t="str">
        <v/>
      </c>
      <c r="C13052" t="str">
        <f t="shared" si="206"/>
        <v/>
      </c>
    </row>
    <row r="13053" spans="2:3">
      <c r="B13053" t="str">
        <v/>
      </c>
      <c r="C13053" t="str">
        <f t="shared" si="206"/>
        <v/>
      </c>
    </row>
    <row r="13054" spans="2:3">
      <c r="B13054" t="str">
        <v/>
      </c>
      <c r="C13054" t="str">
        <f t="shared" si="206"/>
        <v/>
      </c>
    </row>
    <row r="13055" spans="2:3">
      <c r="B13055" t="str">
        <v/>
      </c>
      <c r="C13055" t="str">
        <f t="shared" si="206"/>
        <v/>
      </c>
    </row>
    <row r="13056" spans="2:3">
      <c r="B13056" t="str">
        <v/>
      </c>
      <c r="C13056" t="str">
        <f t="shared" si="206"/>
        <v/>
      </c>
    </row>
    <row r="13057" spans="2:3">
      <c r="B13057" t="str">
        <v/>
      </c>
      <c r="C13057" t="str">
        <f t="shared" si="206"/>
        <v/>
      </c>
    </row>
    <row r="13058" spans="2:3">
      <c r="B13058" t="str">
        <v/>
      </c>
      <c r="C13058" t="str">
        <f t="shared" si="206"/>
        <v/>
      </c>
    </row>
    <row r="13059" spans="2:3">
      <c r="B13059" t="str">
        <v/>
      </c>
      <c r="C13059" t="str">
        <f t="shared" si="206"/>
        <v/>
      </c>
    </row>
    <row r="13060" spans="2:3">
      <c r="B13060" t="str">
        <v/>
      </c>
      <c r="C13060" t="str">
        <f t="shared" si="206"/>
        <v/>
      </c>
    </row>
    <row r="13061" spans="2:3">
      <c r="B13061" t="str">
        <v/>
      </c>
      <c r="C13061" t="str">
        <f t="shared" ref="C13061:C13124" si="207">IFERROR(B13061,"")</f>
        <v/>
      </c>
    </row>
    <row r="13062" spans="2:3">
      <c r="B13062" t="str">
        <v/>
      </c>
      <c r="C13062" t="str">
        <f t="shared" si="207"/>
        <v/>
      </c>
    </row>
    <row r="13063" spans="2:3">
      <c r="B13063" t="str">
        <v/>
      </c>
      <c r="C13063" t="str">
        <f t="shared" si="207"/>
        <v/>
      </c>
    </row>
    <row r="13064" spans="2:3">
      <c r="B13064" t="str">
        <v/>
      </c>
      <c r="C13064" t="str">
        <f t="shared" si="207"/>
        <v/>
      </c>
    </row>
    <row r="13065" spans="2:3">
      <c r="B13065" t="str">
        <v/>
      </c>
      <c r="C13065" t="str">
        <f t="shared" si="207"/>
        <v/>
      </c>
    </row>
    <row r="13066" spans="2:3">
      <c r="B13066" t="str">
        <v/>
      </c>
      <c r="C13066" t="str">
        <f t="shared" si="207"/>
        <v/>
      </c>
    </row>
    <row r="13067" spans="2:3">
      <c r="B13067" t="str">
        <v/>
      </c>
      <c r="C13067" t="str">
        <f t="shared" si="207"/>
        <v/>
      </c>
    </row>
    <row r="13068" spans="2:3">
      <c r="B13068" t="str">
        <v/>
      </c>
      <c r="C13068" t="str">
        <f t="shared" si="207"/>
        <v/>
      </c>
    </row>
    <row r="13069" spans="2:3">
      <c r="B13069" t="str">
        <v/>
      </c>
      <c r="C13069" t="str">
        <f t="shared" si="207"/>
        <v/>
      </c>
    </row>
    <row r="13070" spans="2:3">
      <c r="B13070" t="str">
        <v/>
      </c>
      <c r="C13070" t="str">
        <f t="shared" si="207"/>
        <v/>
      </c>
    </row>
    <row r="13071" spans="2:3">
      <c r="B13071" t="str">
        <v/>
      </c>
      <c r="C13071" t="str">
        <f t="shared" si="207"/>
        <v/>
      </c>
    </row>
    <row r="13072" spans="2:3">
      <c r="B13072" t="str">
        <v/>
      </c>
      <c r="C13072" t="str">
        <f t="shared" si="207"/>
        <v/>
      </c>
    </row>
    <row r="13073" spans="2:3">
      <c r="B13073" t="str">
        <v/>
      </c>
      <c r="C13073" t="str">
        <f t="shared" si="207"/>
        <v/>
      </c>
    </row>
    <row r="13074" spans="2:3">
      <c r="B13074" t="str">
        <v/>
      </c>
      <c r="C13074" t="str">
        <f t="shared" si="207"/>
        <v/>
      </c>
    </row>
    <row r="13075" spans="2:3">
      <c r="B13075" t="str">
        <v/>
      </c>
      <c r="C13075" t="str">
        <f t="shared" si="207"/>
        <v/>
      </c>
    </row>
    <row r="13076" spans="2:3">
      <c r="B13076" t="str">
        <v/>
      </c>
      <c r="C13076" t="str">
        <f t="shared" si="207"/>
        <v/>
      </c>
    </row>
    <row r="13077" spans="2:3">
      <c r="B13077" t="str">
        <v/>
      </c>
      <c r="C13077" t="str">
        <f t="shared" si="207"/>
        <v/>
      </c>
    </row>
    <row r="13078" spans="2:3">
      <c r="B13078" t="str">
        <v/>
      </c>
      <c r="C13078" t="str">
        <f t="shared" si="207"/>
        <v/>
      </c>
    </row>
    <row r="13079" spans="2:3">
      <c r="B13079" t="str">
        <v/>
      </c>
      <c r="C13079" t="str">
        <f t="shared" si="207"/>
        <v/>
      </c>
    </row>
    <row r="13080" spans="2:3">
      <c r="B13080" t="str">
        <v/>
      </c>
      <c r="C13080" t="str">
        <f t="shared" si="207"/>
        <v/>
      </c>
    </row>
    <row r="13081" spans="2:3">
      <c r="B13081" t="str">
        <v/>
      </c>
      <c r="C13081" t="str">
        <f t="shared" si="207"/>
        <v/>
      </c>
    </row>
    <row r="13082" spans="2:3">
      <c r="B13082" t="str">
        <v/>
      </c>
      <c r="C13082" t="str">
        <f t="shared" si="207"/>
        <v/>
      </c>
    </row>
    <row r="13083" spans="2:3">
      <c r="B13083" t="str">
        <v/>
      </c>
      <c r="C13083" t="str">
        <f t="shared" si="207"/>
        <v/>
      </c>
    </row>
    <row r="13084" spans="2:3">
      <c r="B13084" t="str">
        <v/>
      </c>
      <c r="C13084" t="str">
        <f t="shared" si="207"/>
        <v/>
      </c>
    </row>
    <row r="13085" spans="2:3">
      <c r="B13085" t="str">
        <v/>
      </c>
      <c r="C13085" t="str">
        <f t="shared" si="207"/>
        <v/>
      </c>
    </row>
    <row r="13086" spans="2:3">
      <c r="B13086" t="str">
        <v/>
      </c>
      <c r="C13086" t="str">
        <f t="shared" si="207"/>
        <v/>
      </c>
    </row>
    <row r="13087" spans="2:3">
      <c r="B13087" t="str">
        <v/>
      </c>
      <c r="C13087" t="str">
        <f t="shared" si="207"/>
        <v/>
      </c>
    </row>
    <row r="13088" spans="2:3">
      <c r="B13088" t="str">
        <v/>
      </c>
      <c r="C13088" t="str">
        <f t="shared" si="207"/>
        <v/>
      </c>
    </row>
    <row r="13089" spans="2:3">
      <c r="B13089" t="str">
        <v/>
      </c>
      <c r="C13089" t="str">
        <f t="shared" si="207"/>
        <v/>
      </c>
    </row>
    <row r="13090" spans="2:3">
      <c r="B13090" t="str">
        <v/>
      </c>
      <c r="C13090" t="str">
        <f t="shared" si="207"/>
        <v/>
      </c>
    </row>
    <row r="13091" spans="2:3">
      <c r="B13091" t="str">
        <v/>
      </c>
      <c r="C13091" t="str">
        <f t="shared" si="207"/>
        <v/>
      </c>
    </row>
    <row r="13092" spans="2:3">
      <c r="B13092" t="str">
        <v/>
      </c>
      <c r="C13092" t="str">
        <f t="shared" si="207"/>
        <v/>
      </c>
    </row>
    <row r="13093" spans="2:3">
      <c r="B13093" t="str">
        <v/>
      </c>
      <c r="C13093" t="str">
        <f t="shared" si="207"/>
        <v/>
      </c>
    </row>
    <row r="13094" spans="2:3">
      <c r="B13094" t="str">
        <v/>
      </c>
      <c r="C13094" t="str">
        <f t="shared" si="207"/>
        <v/>
      </c>
    </row>
    <row r="13095" spans="2:3">
      <c r="B13095" t="str">
        <v/>
      </c>
      <c r="C13095" t="str">
        <f t="shared" si="207"/>
        <v/>
      </c>
    </row>
    <row r="13096" spans="2:3">
      <c r="B13096" t="str">
        <v/>
      </c>
      <c r="C13096" t="str">
        <f t="shared" si="207"/>
        <v/>
      </c>
    </row>
    <row r="13097" spans="2:3">
      <c r="B13097" t="str">
        <v/>
      </c>
      <c r="C13097" t="str">
        <f t="shared" si="207"/>
        <v/>
      </c>
    </row>
    <row r="13098" spans="2:3">
      <c r="B13098" t="str">
        <v/>
      </c>
      <c r="C13098" t="str">
        <f t="shared" si="207"/>
        <v/>
      </c>
    </row>
    <row r="13099" spans="2:3">
      <c r="B13099" t="str">
        <v/>
      </c>
      <c r="C13099" t="str">
        <f t="shared" si="207"/>
        <v/>
      </c>
    </row>
    <row r="13100" spans="2:3">
      <c r="B13100" t="str">
        <v/>
      </c>
      <c r="C13100" t="str">
        <f t="shared" si="207"/>
        <v/>
      </c>
    </row>
    <row r="13101" spans="2:3">
      <c r="B13101" t="str">
        <v/>
      </c>
      <c r="C13101" t="str">
        <f t="shared" si="207"/>
        <v/>
      </c>
    </row>
    <row r="13102" spans="2:3">
      <c r="B13102" t="str">
        <v/>
      </c>
      <c r="C13102" t="str">
        <f t="shared" si="207"/>
        <v/>
      </c>
    </row>
    <row r="13103" spans="2:3">
      <c r="B13103" t="str">
        <v/>
      </c>
      <c r="C13103" t="str">
        <f t="shared" si="207"/>
        <v/>
      </c>
    </row>
    <row r="13104" spans="2:3">
      <c r="B13104" t="str">
        <v/>
      </c>
      <c r="C13104" t="str">
        <f t="shared" si="207"/>
        <v/>
      </c>
    </row>
    <row r="13105" spans="2:3">
      <c r="B13105" t="str">
        <v/>
      </c>
      <c r="C13105" t="str">
        <f t="shared" si="207"/>
        <v/>
      </c>
    </row>
    <row r="13106" spans="2:3">
      <c r="B13106" t="str">
        <v/>
      </c>
      <c r="C13106" t="str">
        <f t="shared" si="207"/>
        <v/>
      </c>
    </row>
    <row r="13107" spans="2:3">
      <c r="B13107" t="str">
        <v/>
      </c>
      <c r="C13107" t="str">
        <f t="shared" si="207"/>
        <v/>
      </c>
    </row>
    <row r="13108" spans="2:3">
      <c r="B13108" t="str">
        <v/>
      </c>
      <c r="C13108" t="str">
        <f t="shared" si="207"/>
        <v/>
      </c>
    </row>
    <row r="13109" spans="2:3">
      <c r="B13109" t="str">
        <v/>
      </c>
      <c r="C13109" t="str">
        <f t="shared" si="207"/>
        <v/>
      </c>
    </row>
    <row r="13110" spans="2:3">
      <c r="B13110" t="str">
        <v/>
      </c>
      <c r="C13110" t="str">
        <f t="shared" si="207"/>
        <v/>
      </c>
    </row>
    <row r="13111" spans="2:3">
      <c r="B13111" t="str">
        <v/>
      </c>
      <c r="C13111" t="str">
        <f t="shared" si="207"/>
        <v/>
      </c>
    </row>
    <row r="13112" spans="2:3">
      <c r="B13112" t="str">
        <v/>
      </c>
      <c r="C13112" t="str">
        <f t="shared" si="207"/>
        <v/>
      </c>
    </row>
    <row r="13113" spans="2:3">
      <c r="B13113" t="str">
        <v/>
      </c>
      <c r="C13113" t="str">
        <f t="shared" si="207"/>
        <v/>
      </c>
    </row>
    <row r="13114" spans="2:3">
      <c r="B13114" t="str">
        <v/>
      </c>
      <c r="C13114" t="str">
        <f t="shared" si="207"/>
        <v/>
      </c>
    </row>
    <row r="13115" spans="2:3">
      <c r="B13115" t="str">
        <v/>
      </c>
      <c r="C13115" t="str">
        <f t="shared" si="207"/>
        <v/>
      </c>
    </row>
    <row r="13116" spans="2:3">
      <c r="B13116" t="str">
        <v/>
      </c>
      <c r="C13116" t="str">
        <f t="shared" si="207"/>
        <v/>
      </c>
    </row>
    <row r="13117" spans="2:3">
      <c r="B13117" t="str">
        <v/>
      </c>
      <c r="C13117" t="str">
        <f t="shared" si="207"/>
        <v/>
      </c>
    </row>
    <row r="13118" spans="2:3">
      <c r="B13118" t="str">
        <v/>
      </c>
      <c r="C13118" t="str">
        <f t="shared" si="207"/>
        <v/>
      </c>
    </row>
    <row r="13119" spans="2:3">
      <c r="B13119" t="str">
        <v/>
      </c>
      <c r="C13119" t="str">
        <f t="shared" si="207"/>
        <v/>
      </c>
    </row>
    <row r="13120" spans="2:3">
      <c r="B13120" t="str">
        <v/>
      </c>
      <c r="C13120" t="str">
        <f t="shared" si="207"/>
        <v/>
      </c>
    </row>
    <row r="13121" spans="2:3">
      <c r="B13121" t="str">
        <v/>
      </c>
      <c r="C13121" t="str">
        <f t="shared" si="207"/>
        <v/>
      </c>
    </row>
    <row r="13122" spans="2:3">
      <c r="B13122" t="str">
        <v/>
      </c>
      <c r="C13122" t="str">
        <f t="shared" si="207"/>
        <v/>
      </c>
    </row>
    <row r="13123" spans="2:3">
      <c r="B13123" t="str">
        <v/>
      </c>
      <c r="C13123" t="str">
        <f t="shared" si="207"/>
        <v/>
      </c>
    </row>
    <row r="13124" spans="2:3">
      <c r="B13124" t="str">
        <v/>
      </c>
      <c r="C13124" t="str">
        <f t="shared" si="207"/>
        <v/>
      </c>
    </row>
    <row r="13125" spans="2:3">
      <c r="B13125" t="str">
        <v/>
      </c>
      <c r="C13125" t="str">
        <f t="shared" ref="C13125:C13188" si="208">IFERROR(B13125,"")</f>
        <v/>
      </c>
    </row>
    <row r="13126" spans="2:3">
      <c r="B13126" t="str">
        <v/>
      </c>
      <c r="C13126" t="str">
        <f t="shared" si="208"/>
        <v/>
      </c>
    </row>
    <row r="13127" spans="2:3">
      <c r="B13127" t="str">
        <v/>
      </c>
      <c r="C13127" t="str">
        <f t="shared" si="208"/>
        <v/>
      </c>
    </row>
    <row r="13128" spans="2:3">
      <c r="B13128" t="str">
        <v/>
      </c>
      <c r="C13128" t="str">
        <f t="shared" si="208"/>
        <v/>
      </c>
    </row>
    <row r="13129" spans="2:3">
      <c r="B13129" t="str">
        <v/>
      </c>
      <c r="C13129" t="str">
        <f t="shared" si="208"/>
        <v/>
      </c>
    </row>
    <row r="13130" spans="2:3">
      <c r="B13130" t="str">
        <v/>
      </c>
      <c r="C13130" t="str">
        <f t="shared" si="208"/>
        <v/>
      </c>
    </row>
    <row r="13131" spans="2:3">
      <c r="B13131" t="str">
        <v/>
      </c>
      <c r="C13131" t="str">
        <f t="shared" si="208"/>
        <v/>
      </c>
    </row>
    <row r="13132" spans="2:3">
      <c r="B13132" t="str">
        <v/>
      </c>
      <c r="C13132" t="str">
        <f t="shared" si="208"/>
        <v/>
      </c>
    </row>
    <row r="13133" spans="2:3">
      <c r="B13133" t="str">
        <v/>
      </c>
      <c r="C13133" t="str">
        <f t="shared" si="208"/>
        <v/>
      </c>
    </row>
    <row r="13134" spans="2:3">
      <c r="B13134" t="str">
        <v/>
      </c>
      <c r="C13134" t="str">
        <f t="shared" si="208"/>
        <v/>
      </c>
    </row>
    <row r="13135" spans="2:3">
      <c r="B13135" t="str">
        <v/>
      </c>
      <c r="C13135" t="str">
        <f t="shared" si="208"/>
        <v/>
      </c>
    </row>
    <row r="13136" spans="2:3">
      <c r="B13136" t="str">
        <v/>
      </c>
      <c r="C13136" t="str">
        <f t="shared" si="208"/>
        <v/>
      </c>
    </row>
    <row r="13137" spans="2:3">
      <c r="B13137" t="str">
        <v/>
      </c>
      <c r="C13137" t="str">
        <f t="shared" si="208"/>
        <v/>
      </c>
    </row>
    <row r="13138" spans="2:3">
      <c r="B13138" t="str">
        <v/>
      </c>
      <c r="C13138" t="str">
        <f t="shared" si="208"/>
        <v/>
      </c>
    </row>
    <row r="13139" spans="2:3">
      <c r="B13139" t="str">
        <v/>
      </c>
      <c r="C13139" t="str">
        <f t="shared" si="208"/>
        <v/>
      </c>
    </row>
    <row r="13140" spans="2:3">
      <c r="B13140" t="str">
        <v/>
      </c>
      <c r="C13140" t="str">
        <f t="shared" si="208"/>
        <v/>
      </c>
    </row>
    <row r="13141" spans="2:3">
      <c r="B13141" t="str">
        <v/>
      </c>
      <c r="C13141" t="str">
        <f t="shared" si="208"/>
        <v/>
      </c>
    </row>
    <row r="13142" spans="2:3">
      <c r="B13142" t="str">
        <v/>
      </c>
      <c r="C13142" t="str">
        <f t="shared" si="208"/>
        <v/>
      </c>
    </row>
    <row r="13143" spans="2:3">
      <c r="B13143" t="str">
        <v/>
      </c>
      <c r="C13143" t="str">
        <f t="shared" si="208"/>
        <v/>
      </c>
    </row>
    <row r="13144" spans="2:3">
      <c r="B13144" t="str">
        <v/>
      </c>
      <c r="C13144" t="str">
        <f t="shared" si="208"/>
        <v/>
      </c>
    </row>
    <row r="13145" spans="2:3">
      <c r="B13145" t="str">
        <v/>
      </c>
      <c r="C13145" t="str">
        <f t="shared" si="208"/>
        <v/>
      </c>
    </row>
    <row r="13146" spans="2:3">
      <c r="B13146" t="str">
        <v/>
      </c>
      <c r="C13146" t="str">
        <f t="shared" si="208"/>
        <v/>
      </c>
    </row>
    <row r="13147" spans="2:3">
      <c r="B13147" t="str">
        <v/>
      </c>
      <c r="C13147" t="str">
        <f t="shared" si="208"/>
        <v/>
      </c>
    </row>
    <row r="13148" spans="2:3">
      <c r="B13148" t="str">
        <v/>
      </c>
      <c r="C13148" t="str">
        <f t="shared" si="208"/>
        <v/>
      </c>
    </row>
    <row r="13149" spans="2:3">
      <c r="B13149" t="str">
        <v/>
      </c>
      <c r="C13149" t="str">
        <f t="shared" si="208"/>
        <v/>
      </c>
    </row>
    <row r="13150" spans="2:3">
      <c r="B13150" t="str">
        <v/>
      </c>
      <c r="C13150" t="str">
        <f t="shared" si="208"/>
        <v/>
      </c>
    </row>
    <row r="13151" spans="2:3">
      <c r="B13151" t="str">
        <v/>
      </c>
      <c r="C13151" t="str">
        <f t="shared" si="208"/>
        <v/>
      </c>
    </row>
    <row r="13152" spans="2:3">
      <c r="B13152" t="str">
        <v/>
      </c>
      <c r="C13152" t="str">
        <f t="shared" si="208"/>
        <v/>
      </c>
    </row>
    <row r="13153" spans="2:3">
      <c r="B13153" t="str">
        <v/>
      </c>
      <c r="C13153" t="str">
        <f t="shared" si="208"/>
        <v/>
      </c>
    </row>
    <row r="13154" spans="2:3">
      <c r="B13154" t="str">
        <v/>
      </c>
      <c r="C13154" t="str">
        <f t="shared" si="208"/>
        <v/>
      </c>
    </row>
    <row r="13155" spans="2:3">
      <c r="B13155" t="str">
        <v/>
      </c>
      <c r="C13155" t="str">
        <f t="shared" si="208"/>
        <v/>
      </c>
    </row>
    <row r="13156" spans="2:3">
      <c r="B13156" t="str">
        <v/>
      </c>
      <c r="C13156" t="str">
        <f t="shared" si="208"/>
        <v/>
      </c>
    </row>
    <row r="13157" spans="2:3">
      <c r="B13157" t="str">
        <v/>
      </c>
      <c r="C13157" t="str">
        <f t="shared" si="208"/>
        <v/>
      </c>
    </row>
    <row r="13158" spans="2:3">
      <c r="B13158" t="str">
        <v/>
      </c>
      <c r="C13158" t="str">
        <f t="shared" si="208"/>
        <v/>
      </c>
    </row>
    <row r="13159" spans="2:3">
      <c r="B13159" t="str">
        <v/>
      </c>
      <c r="C13159" t="str">
        <f t="shared" si="208"/>
        <v/>
      </c>
    </row>
    <row r="13160" spans="2:3">
      <c r="B13160" t="str">
        <v/>
      </c>
      <c r="C13160" t="str">
        <f t="shared" si="208"/>
        <v/>
      </c>
    </row>
    <row r="13161" spans="2:3">
      <c r="B13161" t="str">
        <v/>
      </c>
      <c r="C13161" t="str">
        <f t="shared" si="208"/>
        <v/>
      </c>
    </row>
    <row r="13162" spans="2:3">
      <c r="B13162" t="str">
        <v/>
      </c>
      <c r="C13162" t="str">
        <f t="shared" si="208"/>
        <v/>
      </c>
    </row>
    <row r="13163" spans="2:3">
      <c r="B13163" t="str">
        <v/>
      </c>
      <c r="C13163" t="str">
        <f t="shared" si="208"/>
        <v/>
      </c>
    </row>
    <row r="13164" spans="2:3">
      <c r="B13164" t="str">
        <v/>
      </c>
      <c r="C13164" t="str">
        <f t="shared" si="208"/>
        <v/>
      </c>
    </row>
    <row r="13165" spans="2:3">
      <c r="B13165" t="str">
        <v/>
      </c>
      <c r="C13165" t="str">
        <f t="shared" si="208"/>
        <v/>
      </c>
    </row>
    <row r="13166" spans="2:3">
      <c r="B13166" t="str">
        <v/>
      </c>
      <c r="C13166" t="str">
        <f t="shared" si="208"/>
        <v/>
      </c>
    </row>
    <row r="13167" spans="2:3">
      <c r="B13167" t="str">
        <v/>
      </c>
      <c r="C13167" t="str">
        <f t="shared" si="208"/>
        <v/>
      </c>
    </row>
    <row r="13168" spans="2:3">
      <c r="B13168" t="str">
        <v/>
      </c>
      <c r="C13168" t="str">
        <f t="shared" si="208"/>
        <v/>
      </c>
    </row>
    <row r="13169" spans="2:3">
      <c r="B13169" t="str">
        <v/>
      </c>
      <c r="C13169" t="str">
        <f t="shared" si="208"/>
        <v/>
      </c>
    </row>
    <row r="13170" spans="2:3">
      <c r="B13170" t="str">
        <v/>
      </c>
      <c r="C13170" t="str">
        <f t="shared" si="208"/>
        <v/>
      </c>
    </row>
    <row r="13171" spans="2:3">
      <c r="B13171" t="str">
        <v/>
      </c>
      <c r="C13171" t="str">
        <f t="shared" si="208"/>
        <v/>
      </c>
    </row>
    <row r="13172" spans="2:3">
      <c r="B13172" t="str">
        <v/>
      </c>
      <c r="C13172" t="str">
        <f t="shared" si="208"/>
        <v/>
      </c>
    </row>
    <row r="13173" spans="2:3">
      <c r="B13173" t="str">
        <v/>
      </c>
      <c r="C13173" t="str">
        <f t="shared" si="208"/>
        <v/>
      </c>
    </row>
    <row r="13174" spans="2:3">
      <c r="B13174" t="str">
        <v/>
      </c>
      <c r="C13174" t="str">
        <f t="shared" si="208"/>
        <v/>
      </c>
    </row>
    <row r="13175" spans="2:3">
      <c r="B13175" t="str">
        <v/>
      </c>
      <c r="C13175" t="str">
        <f t="shared" si="208"/>
        <v/>
      </c>
    </row>
    <row r="13176" spans="2:3">
      <c r="B13176" t="str">
        <v/>
      </c>
      <c r="C13176" t="str">
        <f t="shared" si="208"/>
        <v/>
      </c>
    </row>
    <row r="13177" spans="2:3">
      <c r="B13177" t="str">
        <v/>
      </c>
      <c r="C13177" t="str">
        <f t="shared" si="208"/>
        <v/>
      </c>
    </row>
    <row r="13178" spans="2:3">
      <c r="B13178" t="str">
        <v/>
      </c>
      <c r="C13178" t="str">
        <f t="shared" si="208"/>
        <v/>
      </c>
    </row>
    <row r="13179" spans="2:3">
      <c r="B13179" t="str">
        <v/>
      </c>
      <c r="C13179" t="str">
        <f t="shared" si="208"/>
        <v/>
      </c>
    </row>
    <row r="13180" spans="2:3">
      <c r="B13180" t="str">
        <v/>
      </c>
      <c r="C13180" t="str">
        <f t="shared" si="208"/>
        <v/>
      </c>
    </row>
    <row r="13181" spans="2:3">
      <c r="B13181" t="str">
        <v/>
      </c>
      <c r="C13181" t="str">
        <f t="shared" si="208"/>
        <v/>
      </c>
    </row>
    <row r="13182" spans="2:3">
      <c r="B13182" t="str">
        <v/>
      </c>
      <c r="C13182" t="str">
        <f t="shared" si="208"/>
        <v/>
      </c>
    </row>
    <row r="13183" spans="2:3">
      <c r="B13183" t="str">
        <v/>
      </c>
      <c r="C13183" t="str">
        <f t="shared" si="208"/>
        <v/>
      </c>
    </row>
    <row r="13184" spans="2:3">
      <c r="B13184" t="str">
        <v/>
      </c>
      <c r="C13184" t="str">
        <f t="shared" si="208"/>
        <v/>
      </c>
    </row>
    <row r="13185" spans="2:3">
      <c r="B13185" t="str">
        <v/>
      </c>
      <c r="C13185" t="str">
        <f t="shared" si="208"/>
        <v/>
      </c>
    </row>
    <row r="13186" spans="2:3">
      <c r="B13186" t="str">
        <v/>
      </c>
      <c r="C13186" t="str">
        <f t="shared" si="208"/>
        <v/>
      </c>
    </row>
    <row r="13187" spans="2:3">
      <c r="B13187" t="str">
        <v/>
      </c>
      <c r="C13187" t="str">
        <f t="shared" si="208"/>
        <v/>
      </c>
    </row>
    <row r="13188" spans="2:3">
      <c r="B13188" t="str">
        <v/>
      </c>
      <c r="C13188" t="str">
        <f t="shared" si="208"/>
        <v/>
      </c>
    </row>
    <row r="13189" spans="2:3">
      <c r="B13189" t="str">
        <v/>
      </c>
      <c r="C13189" t="str">
        <f t="shared" ref="C13189:C13252" si="209">IFERROR(B13189,"")</f>
        <v/>
      </c>
    </row>
    <row r="13190" spans="2:3">
      <c r="B13190" t="str">
        <v/>
      </c>
      <c r="C13190" t="str">
        <f t="shared" si="209"/>
        <v/>
      </c>
    </row>
    <row r="13191" spans="2:3">
      <c r="B13191" t="str">
        <v/>
      </c>
      <c r="C13191" t="str">
        <f t="shared" si="209"/>
        <v/>
      </c>
    </row>
    <row r="13192" spans="2:3">
      <c r="B13192" t="str">
        <v/>
      </c>
      <c r="C13192" t="str">
        <f t="shared" si="209"/>
        <v/>
      </c>
    </row>
    <row r="13193" spans="2:3">
      <c r="B13193" t="str">
        <v/>
      </c>
      <c r="C13193" t="str">
        <f t="shared" si="209"/>
        <v/>
      </c>
    </row>
    <row r="13194" spans="2:3">
      <c r="B13194" t="str">
        <v/>
      </c>
      <c r="C13194" t="str">
        <f t="shared" si="209"/>
        <v/>
      </c>
    </row>
    <row r="13195" spans="2:3">
      <c r="B13195" t="str">
        <v/>
      </c>
      <c r="C13195" t="str">
        <f t="shared" si="209"/>
        <v/>
      </c>
    </row>
    <row r="13196" spans="2:3">
      <c r="B13196" t="str">
        <v/>
      </c>
      <c r="C13196" t="str">
        <f t="shared" si="209"/>
        <v/>
      </c>
    </row>
    <row r="13197" spans="2:3">
      <c r="B13197" t="str">
        <v/>
      </c>
      <c r="C13197" t="str">
        <f t="shared" si="209"/>
        <v/>
      </c>
    </row>
    <row r="13198" spans="2:3">
      <c r="B13198" t="str">
        <v/>
      </c>
      <c r="C13198" t="str">
        <f t="shared" si="209"/>
        <v/>
      </c>
    </row>
    <row r="13199" spans="2:3">
      <c r="B13199" t="str">
        <v/>
      </c>
      <c r="C13199" t="str">
        <f t="shared" si="209"/>
        <v/>
      </c>
    </row>
    <row r="13200" spans="2:3">
      <c r="B13200" t="str">
        <v/>
      </c>
      <c r="C13200" t="str">
        <f t="shared" si="209"/>
        <v/>
      </c>
    </row>
    <row r="13201" spans="2:3">
      <c r="B13201" t="str">
        <v/>
      </c>
      <c r="C13201" t="str">
        <f t="shared" si="209"/>
        <v/>
      </c>
    </row>
    <row r="13202" spans="2:3">
      <c r="B13202" t="str">
        <v/>
      </c>
      <c r="C13202" t="str">
        <f t="shared" si="209"/>
        <v/>
      </c>
    </row>
    <row r="13203" spans="2:3">
      <c r="B13203" t="str">
        <v/>
      </c>
      <c r="C13203" t="str">
        <f t="shared" si="209"/>
        <v/>
      </c>
    </row>
    <row r="13204" spans="2:3">
      <c r="B13204" t="str">
        <v/>
      </c>
      <c r="C13204" t="str">
        <f t="shared" si="209"/>
        <v/>
      </c>
    </row>
    <row r="13205" spans="2:3">
      <c r="B13205" t="str">
        <v/>
      </c>
      <c r="C13205" t="str">
        <f t="shared" si="209"/>
        <v/>
      </c>
    </row>
    <row r="13206" spans="2:3">
      <c r="B13206" t="str">
        <v/>
      </c>
      <c r="C13206" t="str">
        <f t="shared" si="209"/>
        <v/>
      </c>
    </row>
    <row r="13207" spans="2:3">
      <c r="B13207" t="str">
        <v/>
      </c>
      <c r="C13207" t="str">
        <f t="shared" si="209"/>
        <v/>
      </c>
    </row>
    <row r="13208" spans="2:3">
      <c r="B13208" t="str">
        <v/>
      </c>
      <c r="C13208" t="str">
        <f t="shared" si="209"/>
        <v/>
      </c>
    </row>
    <row r="13209" spans="2:3">
      <c r="B13209" t="str">
        <v/>
      </c>
      <c r="C13209" t="str">
        <f t="shared" si="209"/>
        <v/>
      </c>
    </row>
    <row r="13210" spans="2:3">
      <c r="B13210" t="str">
        <v/>
      </c>
      <c r="C13210" t="str">
        <f t="shared" si="209"/>
        <v/>
      </c>
    </row>
    <row r="13211" spans="2:3">
      <c r="B13211" t="str">
        <v/>
      </c>
      <c r="C13211" t="str">
        <f t="shared" si="209"/>
        <v/>
      </c>
    </row>
    <row r="13212" spans="2:3">
      <c r="B13212" t="str">
        <v/>
      </c>
      <c r="C13212" t="str">
        <f t="shared" si="209"/>
        <v/>
      </c>
    </row>
    <row r="13213" spans="2:3">
      <c r="B13213" t="str">
        <v/>
      </c>
      <c r="C13213" t="str">
        <f t="shared" si="209"/>
        <v/>
      </c>
    </row>
    <row r="13214" spans="2:3">
      <c r="B13214" t="str">
        <v/>
      </c>
      <c r="C13214" t="str">
        <f t="shared" si="209"/>
        <v/>
      </c>
    </row>
    <row r="13215" spans="2:3">
      <c r="B13215" t="str">
        <v/>
      </c>
      <c r="C13215" t="str">
        <f t="shared" si="209"/>
        <v/>
      </c>
    </row>
    <row r="13216" spans="2:3">
      <c r="B13216" t="str">
        <v/>
      </c>
      <c r="C13216" t="str">
        <f t="shared" si="209"/>
        <v/>
      </c>
    </row>
    <row r="13217" spans="2:3">
      <c r="B13217" t="str">
        <v/>
      </c>
      <c r="C13217" t="str">
        <f t="shared" si="209"/>
        <v/>
      </c>
    </row>
    <row r="13218" spans="2:3">
      <c r="B13218" t="str">
        <v/>
      </c>
      <c r="C13218" t="str">
        <f t="shared" si="209"/>
        <v/>
      </c>
    </row>
    <row r="13219" spans="2:3">
      <c r="B13219" t="str">
        <v/>
      </c>
      <c r="C13219" t="str">
        <f t="shared" si="209"/>
        <v/>
      </c>
    </row>
    <row r="13220" spans="2:3">
      <c r="B13220" t="str">
        <v/>
      </c>
      <c r="C13220" t="str">
        <f t="shared" si="209"/>
        <v/>
      </c>
    </row>
    <row r="13221" spans="2:3">
      <c r="B13221" t="str">
        <v/>
      </c>
      <c r="C13221" t="str">
        <f t="shared" si="209"/>
        <v/>
      </c>
    </row>
    <row r="13222" spans="2:3">
      <c r="B13222" t="str">
        <v/>
      </c>
      <c r="C13222" t="str">
        <f t="shared" si="209"/>
        <v/>
      </c>
    </row>
    <row r="13223" spans="2:3">
      <c r="B13223" t="str">
        <v/>
      </c>
      <c r="C13223" t="str">
        <f t="shared" si="209"/>
        <v/>
      </c>
    </row>
    <row r="13224" spans="2:3">
      <c r="B13224" t="str">
        <v/>
      </c>
      <c r="C13224" t="str">
        <f t="shared" si="209"/>
        <v/>
      </c>
    </row>
    <row r="13225" spans="2:3">
      <c r="B13225" t="str">
        <v/>
      </c>
      <c r="C13225" t="str">
        <f t="shared" si="209"/>
        <v/>
      </c>
    </row>
    <row r="13226" spans="2:3">
      <c r="B13226" t="str">
        <v/>
      </c>
      <c r="C13226" t="str">
        <f t="shared" si="209"/>
        <v/>
      </c>
    </row>
    <row r="13227" spans="2:3">
      <c r="B13227" t="str">
        <v/>
      </c>
      <c r="C13227" t="str">
        <f t="shared" si="209"/>
        <v/>
      </c>
    </row>
    <row r="13228" spans="2:3">
      <c r="B13228" t="str">
        <v/>
      </c>
      <c r="C13228" t="str">
        <f t="shared" si="209"/>
        <v/>
      </c>
    </row>
    <row r="13229" spans="2:3">
      <c r="B13229" t="str">
        <v/>
      </c>
      <c r="C13229" t="str">
        <f t="shared" si="209"/>
        <v/>
      </c>
    </row>
    <row r="13230" spans="2:3">
      <c r="B13230" t="str">
        <v/>
      </c>
      <c r="C13230" t="str">
        <f t="shared" si="209"/>
        <v/>
      </c>
    </row>
    <row r="13231" spans="2:3">
      <c r="B13231" t="str">
        <v/>
      </c>
      <c r="C13231" t="str">
        <f t="shared" si="209"/>
        <v/>
      </c>
    </row>
    <row r="13232" spans="2:3">
      <c r="B13232" t="str">
        <v/>
      </c>
      <c r="C13232" t="str">
        <f t="shared" si="209"/>
        <v/>
      </c>
    </row>
    <row r="13233" spans="2:3">
      <c r="B13233" t="str">
        <v/>
      </c>
      <c r="C13233" t="str">
        <f t="shared" si="209"/>
        <v/>
      </c>
    </row>
    <row r="13234" spans="2:3">
      <c r="B13234" t="str">
        <v/>
      </c>
      <c r="C13234" t="str">
        <f t="shared" si="209"/>
        <v/>
      </c>
    </row>
    <row r="13235" spans="2:3">
      <c r="B13235" t="str">
        <v/>
      </c>
      <c r="C13235" t="str">
        <f t="shared" si="209"/>
        <v/>
      </c>
    </row>
    <row r="13236" spans="2:3">
      <c r="B13236" t="str">
        <v/>
      </c>
      <c r="C13236" t="str">
        <f t="shared" si="209"/>
        <v/>
      </c>
    </row>
    <row r="13237" spans="2:3">
      <c r="B13237" t="str">
        <v/>
      </c>
      <c r="C13237" t="str">
        <f t="shared" si="209"/>
        <v/>
      </c>
    </row>
    <row r="13238" spans="2:3">
      <c r="B13238" t="str">
        <v/>
      </c>
      <c r="C13238" t="str">
        <f t="shared" si="209"/>
        <v/>
      </c>
    </row>
    <row r="13239" spans="2:3">
      <c r="B13239" t="str">
        <v/>
      </c>
      <c r="C13239" t="str">
        <f t="shared" si="209"/>
        <v/>
      </c>
    </row>
    <row r="13240" spans="2:3">
      <c r="B13240" t="str">
        <v/>
      </c>
      <c r="C13240" t="str">
        <f t="shared" si="209"/>
        <v/>
      </c>
    </row>
    <row r="13241" spans="2:3">
      <c r="B13241" t="str">
        <v/>
      </c>
      <c r="C13241" t="str">
        <f t="shared" si="209"/>
        <v/>
      </c>
    </row>
    <row r="13242" spans="2:3">
      <c r="B13242" t="str">
        <v/>
      </c>
      <c r="C13242" t="str">
        <f t="shared" si="209"/>
        <v/>
      </c>
    </row>
    <row r="13243" spans="2:3">
      <c r="B13243" t="str">
        <v/>
      </c>
      <c r="C13243" t="str">
        <f t="shared" si="209"/>
        <v/>
      </c>
    </row>
    <row r="13244" spans="2:3">
      <c r="B13244" t="str">
        <v/>
      </c>
      <c r="C13244" t="str">
        <f t="shared" si="209"/>
        <v/>
      </c>
    </row>
    <row r="13245" spans="2:3">
      <c r="B13245" t="str">
        <v/>
      </c>
      <c r="C13245" t="str">
        <f t="shared" si="209"/>
        <v/>
      </c>
    </row>
    <row r="13246" spans="2:3">
      <c r="B13246" t="str">
        <v/>
      </c>
      <c r="C13246" t="str">
        <f t="shared" si="209"/>
        <v/>
      </c>
    </row>
    <row r="13247" spans="2:3">
      <c r="B13247" t="str">
        <v/>
      </c>
      <c r="C13247" t="str">
        <f t="shared" si="209"/>
        <v/>
      </c>
    </row>
    <row r="13248" spans="2:3">
      <c r="B13248" t="str">
        <v/>
      </c>
      <c r="C13248" t="str">
        <f t="shared" si="209"/>
        <v/>
      </c>
    </row>
    <row r="13249" spans="2:3">
      <c r="B13249" t="str">
        <v/>
      </c>
      <c r="C13249" t="str">
        <f t="shared" si="209"/>
        <v/>
      </c>
    </row>
    <row r="13250" spans="2:3">
      <c r="B13250" t="str">
        <v/>
      </c>
      <c r="C13250" t="str">
        <f t="shared" si="209"/>
        <v/>
      </c>
    </row>
    <row r="13251" spans="2:3">
      <c r="B13251" t="str">
        <v/>
      </c>
      <c r="C13251" t="str">
        <f t="shared" si="209"/>
        <v/>
      </c>
    </row>
    <row r="13252" spans="2:3">
      <c r="B13252" t="str">
        <v/>
      </c>
      <c r="C13252" t="str">
        <f t="shared" si="209"/>
        <v/>
      </c>
    </row>
    <row r="13253" spans="2:3">
      <c r="B13253" t="str">
        <v/>
      </c>
      <c r="C13253" t="str">
        <f t="shared" ref="C13253:C13316" si="210">IFERROR(B13253,"")</f>
        <v/>
      </c>
    </row>
    <row r="13254" spans="2:3">
      <c r="B13254" t="str">
        <v/>
      </c>
      <c r="C13254" t="str">
        <f t="shared" si="210"/>
        <v/>
      </c>
    </row>
    <row r="13255" spans="2:3">
      <c r="B13255" t="str">
        <v/>
      </c>
      <c r="C13255" t="str">
        <f t="shared" si="210"/>
        <v/>
      </c>
    </row>
    <row r="13256" spans="2:3">
      <c r="B13256" t="str">
        <v/>
      </c>
      <c r="C13256" t="str">
        <f t="shared" si="210"/>
        <v/>
      </c>
    </row>
    <row r="13257" spans="2:3">
      <c r="B13257" t="str">
        <v/>
      </c>
      <c r="C13257" t="str">
        <f t="shared" si="210"/>
        <v/>
      </c>
    </row>
    <row r="13258" spans="2:3">
      <c r="B13258" t="str">
        <v/>
      </c>
      <c r="C13258" t="str">
        <f t="shared" si="210"/>
        <v/>
      </c>
    </row>
    <row r="13259" spans="2:3">
      <c r="B13259" t="str">
        <v/>
      </c>
      <c r="C13259" t="str">
        <f t="shared" si="210"/>
        <v/>
      </c>
    </row>
    <row r="13260" spans="2:3">
      <c r="B13260" t="str">
        <v/>
      </c>
      <c r="C13260" t="str">
        <f t="shared" si="210"/>
        <v/>
      </c>
    </row>
    <row r="13261" spans="2:3">
      <c r="B13261" t="str">
        <v/>
      </c>
      <c r="C13261" t="str">
        <f t="shared" si="210"/>
        <v/>
      </c>
    </row>
    <row r="13262" spans="2:3">
      <c r="B13262" t="str">
        <v/>
      </c>
      <c r="C13262" t="str">
        <f t="shared" si="210"/>
        <v/>
      </c>
    </row>
    <row r="13263" spans="2:3">
      <c r="B13263" t="str">
        <v/>
      </c>
      <c r="C13263" t="str">
        <f t="shared" si="210"/>
        <v/>
      </c>
    </row>
    <row r="13264" spans="2:3">
      <c r="B13264" t="str">
        <v/>
      </c>
      <c r="C13264" t="str">
        <f t="shared" si="210"/>
        <v/>
      </c>
    </row>
    <row r="13265" spans="2:3">
      <c r="B13265" t="str">
        <v/>
      </c>
      <c r="C13265" t="str">
        <f t="shared" si="210"/>
        <v/>
      </c>
    </row>
    <row r="13266" spans="2:3">
      <c r="B13266" t="str">
        <v/>
      </c>
      <c r="C13266" t="str">
        <f t="shared" si="210"/>
        <v/>
      </c>
    </row>
    <row r="13267" spans="2:3">
      <c r="B13267" t="str">
        <v/>
      </c>
      <c r="C13267" t="str">
        <f t="shared" si="210"/>
        <v/>
      </c>
    </row>
    <row r="13268" spans="2:3">
      <c r="B13268" t="str">
        <v/>
      </c>
      <c r="C13268" t="str">
        <f t="shared" si="210"/>
        <v/>
      </c>
    </row>
    <row r="13269" spans="2:3">
      <c r="B13269" t="str">
        <v/>
      </c>
      <c r="C13269" t="str">
        <f t="shared" si="210"/>
        <v/>
      </c>
    </row>
    <row r="13270" spans="2:3">
      <c r="B13270" t="str">
        <v/>
      </c>
      <c r="C13270" t="str">
        <f t="shared" si="210"/>
        <v/>
      </c>
    </row>
    <row r="13271" spans="2:3">
      <c r="B13271" t="str">
        <v/>
      </c>
      <c r="C13271" t="str">
        <f t="shared" si="210"/>
        <v/>
      </c>
    </row>
    <row r="13272" spans="2:3">
      <c r="B13272" t="str">
        <v/>
      </c>
      <c r="C13272" t="str">
        <f t="shared" si="210"/>
        <v/>
      </c>
    </row>
    <row r="13273" spans="2:3">
      <c r="B13273" t="str">
        <v/>
      </c>
      <c r="C13273" t="str">
        <f t="shared" si="210"/>
        <v/>
      </c>
    </row>
    <row r="13274" spans="2:3">
      <c r="B13274" t="str">
        <v/>
      </c>
      <c r="C13274" t="str">
        <f t="shared" si="210"/>
        <v/>
      </c>
    </row>
    <row r="13275" spans="2:3">
      <c r="B13275" t="str">
        <v/>
      </c>
      <c r="C13275" t="str">
        <f t="shared" si="210"/>
        <v/>
      </c>
    </row>
    <row r="13276" spans="2:3">
      <c r="B13276" t="str">
        <v/>
      </c>
      <c r="C13276" t="str">
        <f t="shared" si="210"/>
        <v/>
      </c>
    </row>
    <row r="13277" spans="2:3">
      <c r="B13277" t="str">
        <v/>
      </c>
      <c r="C13277" t="str">
        <f t="shared" si="210"/>
        <v/>
      </c>
    </row>
    <row r="13278" spans="2:3">
      <c r="B13278" t="str">
        <v/>
      </c>
      <c r="C13278" t="str">
        <f t="shared" si="210"/>
        <v/>
      </c>
    </row>
    <row r="13279" spans="2:3">
      <c r="B13279" t="str">
        <v/>
      </c>
      <c r="C13279" t="str">
        <f t="shared" si="210"/>
        <v/>
      </c>
    </row>
    <row r="13280" spans="2:3">
      <c r="B13280" t="str">
        <v/>
      </c>
      <c r="C13280" t="str">
        <f t="shared" si="210"/>
        <v/>
      </c>
    </row>
    <row r="13281" spans="2:3">
      <c r="B13281" t="str">
        <v/>
      </c>
      <c r="C13281" t="str">
        <f t="shared" si="210"/>
        <v/>
      </c>
    </row>
    <row r="13282" spans="2:3">
      <c r="B13282" t="str">
        <v/>
      </c>
      <c r="C13282" t="str">
        <f t="shared" si="210"/>
        <v/>
      </c>
    </row>
    <row r="13283" spans="2:3">
      <c r="B13283" t="str">
        <v/>
      </c>
      <c r="C13283" t="str">
        <f t="shared" si="210"/>
        <v/>
      </c>
    </row>
    <row r="13284" spans="2:3">
      <c r="B13284" t="str">
        <v/>
      </c>
      <c r="C13284" t="str">
        <f t="shared" si="210"/>
        <v/>
      </c>
    </row>
    <row r="13285" spans="2:3">
      <c r="B13285" t="str">
        <v/>
      </c>
      <c r="C13285" t="str">
        <f t="shared" si="210"/>
        <v/>
      </c>
    </row>
    <row r="13286" spans="2:3">
      <c r="B13286" t="str">
        <v/>
      </c>
      <c r="C13286" t="str">
        <f t="shared" si="210"/>
        <v/>
      </c>
    </row>
    <row r="13287" spans="2:3">
      <c r="B13287" t="str">
        <v/>
      </c>
      <c r="C13287" t="str">
        <f t="shared" si="210"/>
        <v/>
      </c>
    </row>
    <row r="13288" spans="2:3">
      <c r="B13288" t="str">
        <v/>
      </c>
      <c r="C13288" t="str">
        <f t="shared" si="210"/>
        <v/>
      </c>
    </row>
    <row r="13289" spans="2:3">
      <c r="B13289" t="str">
        <v/>
      </c>
      <c r="C13289" t="str">
        <f t="shared" si="210"/>
        <v/>
      </c>
    </row>
    <row r="13290" spans="2:3">
      <c r="B13290" t="str">
        <v/>
      </c>
      <c r="C13290" t="str">
        <f t="shared" si="210"/>
        <v/>
      </c>
    </row>
    <row r="13291" spans="2:3">
      <c r="B13291" t="str">
        <v/>
      </c>
      <c r="C13291" t="str">
        <f t="shared" si="210"/>
        <v/>
      </c>
    </row>
    <row r="13292" spans="2:3">
      <c r="B13292" t="str">
        <v/>
      </c>
      <c r="C13292" t="str">
        <f t="shared" si="210"/>
        <v/>
      </c>
    </row>
    <row r="13293" spans="2:3">
      <c r="B13293" t="str">
        <v/>
      </c>
      <c r="C13293" t="str">
        <f t="shared" si="210"/>
        <v/>
      </c>
    </row>
    <row r="13294" spans="2:3">
      <c r="B13294" t="str">
        <v/>
      </c>
      <c r="C13294" t="str">
        <f t="shared" si="210"/>
        <v/>
      </c>
    </row>
    <row r="13295" spans="2:3">
      <c r="B13295" t="str">
        <v/>
      </c>
      <c r="C13295" t="str">
        <f t="shared" si="210"/>
        <v/>
      </c>
    </row>
    <row r="13296" spans="2:3">
      <c r="B13296" t="str">
        <v/>
      </c>
      <c r="C13296" t="str">
        <f t="shared" si="210"/>
        <v/>
      </c>
    </row>
    <row r="13297" spans="2:3">
      <c r="B13297" t="str">
        <v/>
      </c>
      <c r="C13297" t="str">
        <f t="shared" si="210"/>
        <v/>
      </c>
    </row>
    <row r="13298" spans="2:3">
      <c r="B13298" t="str">
        <v/>
      </c>
      <c r="C13298" t="str">
        <f t="shared" si="210"/>
        <v/>
      </c>
    </row>
    <row r="13299" spans="2:3">
      <c r="B13299" t="str">
        <v/>
      </c>
      <c r="C13299" t="str">
        <f t="shared" si="210"/>
        <v/>
      </c>
    </row>
    <row r="13300" spans="2:3">
      <c r="B13300" t="str">
        <v/>
      </c>
      <c r="C13300" t="str">
        <f t="shared" si="210"/>
        <v/>
      </c>
    </row>
    <row r="13301" spans="2:3">
      <c r="B13301" t="str">
        <v/>
      </c>
      <c r="C13301" t="str">
        <f t="shared" si="210"/>
        <v/>
      </c>
    </row>
    <row r="13302" spans="2:3">
      <c r="B13302" t="str">
        <v/>
      </c>
      <c r="C13302" t="str">
        <f t="shared" si="210"/>
        <v/>
      </c>
    </row>
    <row r="13303" spans="2:3">
      <c r="B13303" t="str">
        <v/>
      </c>
      <c r="C13303" t="str">
        <f t="shared" si="210"/>
        <v/>
      </c>
    </row>
    <row r="13304" spans="2:3">
      <c r="B13304" t="str">
        <v/>
      </c>
      <c r="C13304" t="str">
        <f t="shared" si="210"/>
        <v/>
      </c>
    </row>
    <row r="13305" spans="2:3">
      <c r="B13305" t="str">
        <v/>
      </c>
      <c r="C13305" t="str">
        <f t="shared" si="210"/>
        <v/>
      </c>
    </row>
    <row r="13306" spans="2:3">
      <c r="B13306" t="str">
        <v/>
      </c>
      <c r="C13306" t="str">
        <f t="shared" si="210"/>
        <v/>
      </c>
    </row>
    <row r="13307" spans="2:3">
      <c r="B13307" t="str">
        <v/>
      </c>
      <c r="C13307" t="str">
        <f t="shared" si="210"/>
        <v/>
      </c>
    </row>
    <row r="13308" spans="2:3">
      <c r="B13308" t="str">
        <v/>
      </c>
      <c r="C13308" t="str">
        <f t="shared" si="210"/>
        <v/>
      </c>
    </row>
    <row r="13309" spans="2:3">
      <c r="B13309" t="str">
        <v/>
      </c>
      <c r="C13309" t="str">
        <f t="shared" si="210"/>
        <v/>
      </c>
    </row>
    <row r="13310" spans="2:3">
      <c r="B13310" t="str">
        <v/>
      </c>
      <c r="C13310" t="str">
        <f t="shared" si="210"/>
        <v/>
      </c>
    </row>
    <row r="13311" spans="2:3">
      <c r="B13311" t="str">
        <v/>
      </c>
      <c r="C13311" t="str">
        <f t="shared" si="210"/>
        <v/>
      </c>
    </row>
    <row r="13312" spans="2:3">
      <c r="B13312" t="str">
        <v/>
      </c>
      <c r="C13312" t="str">
        <f t="shared" si="210"/>
        <v/>
      </c>
    </row>
    <row r="13313" spans="2:3">
      <c r="B13313" t="str">
        <v/>
      </c>
      <c r="C13313" t="str">
        <f t="shared" si="210"/>
        <v/>
      </c>
    </row>
    <row r="13314" spans="2:3">
      <c r="B13314" t="str">
        <v/>
      </c>
      <c r="C13314" t="str">
        <f t="shared" si="210"/>
        <v/>
      </c>
    </row>
    <row r="13315" spans="2:3">
      <c r="B13315" t="str">
        <v/>
      </c>
      <c r="C13315" t="str">
        <f t="shared" si="210"/>
        <v/>
      </c>
    </row>
    <row r="13316" spans="2:3">
      <c r="B13316" t="str">
        <v/>
      </c>
      <c r="C13316" t="str">
        <f t="shared" si="210"/>
        <v/>
      </c>
    </row>
    <row r="13317" spans="2:3">
      <c r="B13317" t="str">
        <v/>
      </c>
      <c r="C13317" t="str">
        <f t="shared" ref="C13317:C13380" si="211">IFERROR(B13317,"")</f>
        <v/>
      </c>
    </row>
    <row r="13318" spans="2:3">
      <c r="B13318" t="str">
        <v/>
      </c>
      <c r="C13318" t="str">
        <f t="shared" si="211"/>
        <v/>
      </c>
    </row>
    <row r="13319" spans="2:3">
      <c r="B13319" t="str">
        <v/>
      </c>
      <c r="C13319" t="str">
        <f t="shared" si="211"/>
        <v/>
      </c>
    </row>
    <row r="13320" spans="2:3">
      <c r="B13320" t="str">
        <v/>
      </c>
      <c r="C13320" t="str">
        <f t="shared" si="211"/>
        <v/>
      </c>
    </row>
    <row r="13321" spans="2:3">
      <c r="B13321" t="str">
        <v/>
      </c>
      <c r="C13321" t="str">
        <f t="shared" si="211"/>
        <v/>
      </c>
    </row>
    <row r="13322" spans="2:3">
      <c r="B13322" t="str">
        <v/>
      </c>
      <c r="C13322" t="str">
        <f t="shared" si="211"/>
        <v/>
      </c>
    </row>
    <row r="13323" spans="2:3">
      <c r="B13323" t="str">
        <v/>
      </c>
      <c r="C13323" t="str">
        <f t="shared" si="211"/>
        <v/>
      </c>
    </row>
    <row r="13324" spans="2:3">
      <c r="B13324" t="str">
        <v/>
      </c>
      <c r="C13324" t="str">
        <f t="shared" si="211"/>
        <v/>
      </c>
    </row>
    <row r="13325" spans="2:3">
      <c r="B13325" t="str">
        <v/>
      </c>
      <c r="C13325" t="str">
        <f t="shared" si="211"/>
        <v/>
      </c>
    </row>
    <row r="13326" spans="2:3">
      <c r="B13326" t="str">
        <v/>
      </c>
      <c r="C13326" t="str">
        <f t="shared" si="211"/>
        <v/>
      </c>
    </row>
    <row r="13327" spans="2:3">
      <c r="B13327" t="str">
        <v/>
      </c>
      <c r="C13327" t="str">
        <f t="shared" si="211"/>
        <v/>
      </c>
    </row>
    <row r="13328" spans="2:3">
      <c r="B13328" t="str">
        <v/>
      </c>
      <c r="C13328" t="str">
        <f t="shared" si="211"/>
        <v/>
      </c>
    </row>
    <row r="13329" spans="2:3">
      <c r="B13329" t="str">
        <v/>
      </c>
      <c r="C13329" t="str">
        <f t="shared" si="211"/>
        <v/>
      </c>
    </row>
    <row r="13330" spans="2:3">
      <c r="B13330" t="str">
        <v/>
      </c>
      <c r="C13330" t="str">
        <f t="shared" si="211"/>
        <v/>
      </c>
    </row>
    <row r="13331" spans="2:3">
      <c r="B13331" t="str">
        <v/>
      </c>
      <c r="C13331" t="str">
        <f t="shared" si="211"/>
        <v/>
      </c>
    </row>
    <row r="13332" spans="2:3">
      <c r="B13332" t="str">
        <v/>
      </c>
      <c r="C13332" t="str">
        <f t="shared" si="211"/>
        <v/>
      </c>
    </row>
    <row r="13333" spans="2:3">
      <c r="B13333" t="str">
        <v/>
      </c>
      <c r="C13333" t="str">
        <f t="shared" si="211"/>
        <v/>
      </c>
    </row>
    <row r="13334" spans="2:3">
      <c r="B13334" t="str">
        <v/>
      </c>
      <c r="C13334" t="str">
        <f t="shared" si="211"/>
        <v/>
      </c>
    </row>
    <row r="13335" spans="2:3">
      <c r="B13335" t="str">
        <v/>
      </c>
      <c r="C13335" t="str">
        <f t="shared" si="211"/>
        <v/>
      </c>
    </row>
    <row r="13336" spans="2:3">
      <c r="B13336" t="str">
        <v/>
      </c>
      <c r="C13336" t="str">
        <f t="shared" si="211"/>
        <v/>
      </c>
    </row>
    <row r="13337" spans="2:3">
      <c r="B13337" t="str">
        <v/>
      </c>
      <c r="C13337" t="str">
        <f t="shared" si="211"/>
        <v/>
      </c>
    </row>
    <row r="13338" spans="2:3">
      <c r="B13338" t="str">
        <v/>
      </c>
      <c r="C13338" t="str">
        <f t="shared" si="211"/>
        <v/>
      </c>
    </row>
    <row r="13339" spans="2:3">
      <c r="B13339" t="str">
        <v/>
      </c>
      <c r="C13339" t="str">
        <f t="shared" si="211"/>
        <v/>
      </c>
    </row>
    <row r="13340" spans="2:3">
      <c r="B13340" t="str">
        <v/>
      </c>
      <c r="C13340" t="str">
        <f t="shared" si="211"/>
        <v/>
      </c>
    </row>
    <row r="13341" spans="2:3">
      <c r="B13341" t="str">
        <v/>
      </c>
      <c r="C13341" t="str">
        <f t="shared" si="211"/>
        <v/>
      </c>
    </row>
    <row r="13342" spans="2:3">
      <c r="B13342" t="str">
        <v/>
      </c>
      <c r="C13342" t="str">
        <f t="shared" si="211"/>
        <v/>
      </c>
    </row>
    <row r="13343" spans="2:3">
      <c r="B13343" t="str">
        <v/>
      </c>
      <c r="C13343" t="str">
        <f t="shared" si="211"/>
        <v/>
      </c>
    </row>
    <row r="13344" spans="2:3">
      <c r="B13344" t="str">
        <v/>
      </c>
      <c r="C13344" t="str">
        <f t="shared" si="211"/>
        <v/>
      </c>
    </row>
    <row r="13345" spans="2:3">
      <c r="B13345" t="str">
        <v/>
      </c>
      <c r="C13345" t="str">
        <f t="shared" si="211"/>
        <v/>
      </c>
    </row>
    <row r="13346" spans="2:3">
      <c r="B13346" t="str">
        <v/>
      </c>
      <c r="C13346" t="str">
        <f t="shared" si="211"/>
        <v/>
      </c>
    </row>
    <row r="13347" spans="2:3">
      <c r="B13347" t="str">
        <v/>
      </c>
      <c r="C13347" t="str">
        <f t="shared" si="211"/>
        <v/>
      </c>
    </row>
    <row r="13348" spans="2:3">
      <c r="B13348" t="str">
        <v/>
      </c>
      <c r="C13348" t="str">
        <f t="shared" si="211"/>
        <v/>
      </c>
    </row>
    <row r="13349" spans="2:3">
      <c r="B13349" t="str">
        <v/>
      </c>
      <c r="C13349" t="str">
        <f t="shared" si="211"/>
        <v/>
      </c>
    </row>
    <row r="13350" spans="2:3">
      <c r="B13350" t="str">
        <v/>
      </c>
      <c r="C13350" t="str">
        <f t="shared" si="211"/>
        <v/>
      </c>
    </row>
    <row r="13351" spans="2:3">
      <c r="B13351" t="str">
        <v/>
      </c>
      <c r="C13351" t="str">
        <f t="shared" si="211"/>
        <v/>
      </c>
    </row>
    <row r="13352" spans="2:3">
      <c r="B13352" t="str">
        <v/>
      </c>
      <c r="C13352" t="str">
        <f t="shared" si="211"/>
        <v/>
      </c>
    </row>
    <row r="13353" spans="2:3">
      <c r="B13353" t="str">
        <v/>
      </c>
      <c r="C13353" t="str">
        <f t="shared" si="211"/>
        <v/>
      </c>
    </row>
    <row r="13354" spans="2:3">
      <c r="B13354" t="str">
        <v/>
      </c>
      <c r="C13354" t="str">
        <f t="shared" si="211"/>
        <v/>
      </c>
    </row>
    <row r="13355" spans="2:3">
      <c r="B13355" t="str">
        <v/>
      </c>
      <c r="C13355" t="str">
        <f t="shared" si="211"/>
        <v/>
      </c>
    </row>
    <row r="13356" spans="2:3">
      <c r="B13356" t="str">
        <v/>
      </c>
      <c r="C13356" t="str">
        <f t="shared" si="211"/>
        <v/>
      </c>
    </row>
    <row r="13357" spans="2:3">
      <c r="B13357" t="str">
        <v/>
      </c>
      <c r="C13357" t="str">
        <f t="shared" si="211"/>
        <v/>
      </c>
    </row>
    <row r="13358" spans="2:3">
      <c r="B13358" t="str">
        <v/>
      </c>
      <c r="C13358" t="str">
        <f t="shared" si="211"/>
        <v/>
      </c>
    </row>
    <row r="13359" spans="2:3">
      <c r="B13359" t="str">
        <v/>
      </c>
      <c r="C13359" t="str">
        <f t="shared" si="211"/>
        <v/>
      </c>
    </row>
    <row r="13360" spans="2:3">
      <c r="B13360" t="str">
        <v/>
      </c>
      <c r="C13360" t="str">
        <f t="shared" si="211"/>
        <v/>
      </c>
    </row>
    <row r="13361" spans="2:3">
      <c r="B13361" t="str">
        <v/>
      </c>
      <c r="C13361" t="str">
        <f t="shared" si="211"/>
        <v/>
      </c>
    </row>
    <row r="13362" spans="2:3">
      <c r="B13362" t="str">
        <v/>
      </c>
      <c r="C13362" t="str">
        <f t="shared" si="211"/>
        <v/>
      </c>
    </row>
    <row r="13363" spans="2:3">
      <c r="B13363" t="str">
        <v/>
      </c>
      <c r="C13363" t="str">
        <f t="shared" si="211"/>
        <v/>
      </c>
    </row>
    <row r="13364" spans="2:3">
      <c r="B13364" t="str">
        <v/>
      </c>
      <c r="C13364" t="str">
        <f t="shared" si="211"/>
        <v/>
      </c>
    </row>
    <row r="13365" spans="2:3">
      <c r="B13365" t="str">
        <v/>
      </c>
      <c r="C13365" t="str">
        <f t="shared" si="211"/>
        <v/>
      </c>
    </row>
    <row r="13366" spans="2:3">
      <c r="B13366" t="str">
        <v/>
      </c>
      <c r="C13366" t="str">
        <f t="shared" si="211"/>
        <v/>
      </c>
    </row>
    <row r="13367" spans="2:3">
      <c r="B13367" t="str">
        <v/>
      </c>
      <c r="C13367" t="str">
        <f t="shared" si="211"/>
        <v/>
      </c>
    </row>
    <row r="13368" spans="2:3">
      <c r="B13368" t="str">
        <v/>
      </c>
      <c r="C13368" t="str">
        <f t="shared" si="211"/>
        <v/>
      </c>
    </row>
    <row r="13369" spans="2:3">
      <c r="B13369" t="str">
        <v/>
      </c>
      <c r="C13369" t="str">
        <f t="shared" si="211"/>
        <v/>
      </c>
    </row>
    <row r="13370" spans="2:3">
      <c r="B13370" t="str">
        <v/>
      </c>
      <c r="C13370" t="str">
        <f t="shared" si="211"/>
        <v/>
      </c>
    </row>
    <row r="13371" spans="2:3">
      <c r="B13371" t="str">
        <v/>
      </c>
      <c r="C13371" t="str">
        <f t="shared" si="211"/>
        <v/>
      </c>
    </row>
    <row r="13372" spans="2:3">
      <c r="B13372" t="str">
        <v/>
      </c>
      <c r="C13372" t="str">
        <f t="shared" si="211"/>
        <v/>
      </c>
    </row>
    <row r="13373" spans="2:3">
      <c r="B13373" t="str">
        <v/>
      </c>
      <c r="C13373" t="str">
        <f t="shared" si="211"/>
        <v/>
      </c>
    </row>
    <row r="13374" spans="2:3">
      <c r="B13374" t="str">
        <v/>
      </c>
      <c r="C13374" t="str">
        <f t="shared" si="211"/>
        <v/>
      </c>
    </row>
    <row r="13375" spans="2:3">
      <c r="B13375" t="str">
        <v/>
      </c>
      <c r="C13375" t="str">
        <f t="shared" si="211"/>
        <v/>
      </c>
    </row>
    <row r="13376" spans="2:3">
      <c r="B13376" t="str">
        <v/>
      </c>
      <c r="C13376" t="str">
        <f t="shared" si="211"/>
        <v/>
      </c>
    </row>
    <row r="13377" spans="2:3">
      <c r="B13377" t="str">
        <v/>
      </c>
      <c r="C13377" t="str">
        <f t="shared" si="211"/>
        <v/>
      </c>
    </row>
    <row r="13378" spans="2:3">
      <c r="B13378" t="str">
        <v/>
      </c>
      <c r="C13378" t="str">
        <f t="shared" si="211"/>
        <v/>
      </c>
    </row>
    <row r="13379" spans="2:3">
      <c r="B13379" t="str">
        <v/>
      </c>
      <c r="C13379" t="str">
        <f t="shared" si="211"/>
        <v/>
      </c>
    </row>
    <row r="13380" spans="2:3">
      <c r="B13380" t="str">
        <v/>
      </c>
      <c r="C13380" t="str">
        <f t="shared" si="211"/>
        <v/>
      </c>
    </row>
    <row r="13381" spans="2:3">
      <c r="B13381" t="str">
        <v/>
      </c>
      <c r="C13381" t="str">
        <f t="shared" ref="C13381:C13444" si="212">IFERROR(B13381,"")</f>
        <v/>
      </c>
    </row>
    <row r="13382" spans="2:3">
      <c r="B13382" t="str">
        <v/>
      </c>
      <c r="C13382" t="str">
        <f t="shared" si="212"/>
        <v/>
      </c>
    </row>
    <row r="13383" spans="2:3">
      <c r="B13383" t="str">
        <v/>
      </c>
      <c r="C13383" t="str">
        <f t="shared" si="212"/>
        <v/>
      </c>
    </row>
    <row r="13384" spans="2:3">
      <c r="B13384" t="str">
        <v/>
      </c>
      <c r="C13384" t="str">
        <f t="shared" si="212"/>
        <v/>
      </c>
    </row>
    <row r="13385" spans="2:3">
      <c r="B13385" t="str">
        <v/>
      </c>
      <c r="C13385" t="str">
        <f t="shared" si="212"/>
        <v/>
      </c>
    </row>
    <row r="13386" spans="2:3">
      <c r="B13386" t="str">
        <v/>
      </c>
      <c r="C13386" t="str">
        <f t="shared" si="212"/>
        <v/>
      </c>
    </row>
    <row r="13387" spans="2:3">
      <c r="B13387" t="str">
        <v/>
      </c>
      <c r="C13387" t="str">
        <f t="shared" si="212"/>
        <v/>
      </c>
    </row>
    <row r="13388" spans="2:3">
      <c r="B13388" t="str">
        <v/>
      </c>
      <c r="C13388" t="str">
        <f t="shared" si="212"/>
        <v/>
      </c>
    </row>
    <row r="13389" spans="2:3">
      <c r="B13389" t="str">
        <v/>
      </c>
      <c r="C13389" t="str">
        <f t="shared" si="212"/>
        <v/>
      </c>
    </row>
    <row r="13390" spans="2:3">
      <c r="B13390" t="str">
        <v/>
      </c>
      <c r="C13390" t="str">
        <f t="shared" si="212"/>
        <v/>
      </c>
    </row>
    <row r="13391" spans="2:3">
      <c r="B13391" t="str">
        <v/>
      </c>
      <c r="C13391" t="str">
        <f t="shared" si="212"/>
        <v/>
      </c>
    </row>
    <row r="13392" spans="2:3">
      <c r="B13392" t="str">
        <v/>
      </c>
      <c r="C13392" t="str">
        <f t="shared" si="212"/>
        <v/>
      </c>
    </row>
    <row r="13393" spans="2:3">
      <c r="B13393" t="str">
        <v/>
      </c>
      <c r="C13393" t="str">
        <f t="shared" si="212"/>
        <v/>
      </c>
    </row>
    <row r="13394" spans="2:3">
      <c r="B13394" t="str">
        <v/>
      </c>
      <c r="C13394" t="str">
        <f t="shared" si="212"/>
        <v/>
      </c>
    </row>
    <row r="13395" spans="2:3">
      <c r="B13395" t="str">
        <v/>
      </c>
      <c r="C13395" t="str">
        <f t="shared" si="212"/>
        <v/>
      </c>
    </row>
    <row r="13396" spans="2:3">
      <c r="B13396" t="str">
        <v/>
      </c>
      <c r="C13396" t="str">
        <f t="shared" si="212"/>
        <v/>
      </c>
    </row>
    <row r="13397" spans="2:3">
      <c r="B13397" t="str">
        <v/>
      </c>
      <c r="C13397" t="str">
        <f t="shared" si="212"/>
        <v/>
      </c>
    </row>
    <row r="13398" spans="2:3">
      <c r="B13398" t="str">
        <v/>
      </c>
      <c r="C13398" t="str">
        <f t="shared" si="212"/>
        <v/>
      </c>
    </row>
    <row r="13399" spans="2:3">
      <c r="B13399" t="str">
        <v/>
      </c>
      <c r="C13399" t="str">
        <f t="shared" si="212"/>
        <v/>
      </c>
    </row>
    <row r="13400" spans="2:3">
      <c r="B13400" t="str">
        <v/>
      </c>
      <c r="C13400" t="str">
        <f t="shared" si="212"/>
        <v/>
      </c>
    </row>
    <row r="13401" spans="2:3">
      <c r="B13401" t="str">
        <v/>
      </c>
      <c r="C13401" t="str">
        <f t="shared" si="212"/>
        <v/>
      </c>
    </row>
    <row r="13402" spans="2:3">
      <c r="B13402" t="str">
        <v/>
      </c>
      <c r="C13402" t="str">
        <f t="shared" si="212"/>
        <v/>
      </c>
    </row>
    <row r="13403" spans="2:3">
      <c r="B13403" t="str">
        <v/>
      </c>
      <c r="C13403" t="str">
        <f t="shared" si="212"/>
        <v/>
      </c>
    </row>
    <row r="13404" spans="2:3">
      <c r="B13404" t="str">
        <v/>
      </c>
      <c r="C13404" t="str">
        <f t="shared" si="212"/>
        <v/>
      </c>
    </row>
    <row r="13405" spans="2:3">
      <c r="B13405" t="str">
        <v/>
      </c>
      <c r="C13405" t="str">
        <f t="shared" si="212"/>
        <v/>
      </c>
    </row>
    <row r="13406" spans="2:3">
      <c r="B13406" t="str">
        <v/>
      </c>
      <c r="C13406" t="str">
        <f t="shared" si="212"/>
        <v/>
      </c>
    </row>
    <row r="13407" spans="2:3">
      <c r="B13407" t="str">
        <v/>
      </c>
      <c r="C13407" t="str">
        <f t="shared" si="212"/>
        <v/>
      </c>
    </row>
    <row r="13408" spans="2:3">
      <c r="B13408" t="str">
        <v/>
      </c>
      <c r="C13408" t="str">
        <f t="shared" si="212"/>
        <v/>
      </c>
    </row>
    <row r="13409" spans="2:3">
      <c r="B13409" t="str">
        <v/>
      </c>
      <c r="C13409" t="str">
        <f t="shared" si="212"/>
        <v/>
      </c>
    </row>
    <row r="13410" spans="2:3">
      <c r="B13410" t="str">
        <v/>
      </c>
      <c r="C13410" t="str">
        <f t="shared" si="212"/>
        <v/>
      </c>
    </row>
    <row r="13411" spans="2:3">
      <c r="B13411" t="str">
        <v/>
      </c>
      <c r="C13411" t="str">
        <f t="shared" si="212"/>
        <v/>
      </c>
    </row>
    <row r="13412" spans="2:3">
      <c r="B13412" t="str">
        <v/>
      </c>
      <c r="C13412" t="str">
        <f t="shared" si="212"/>
        <v/>
      </c>
    </row>
    <row r="13413" spans="2:3">
      <c r="B13413" t="str">
        <v/>
      </c>
      <c r="C13413" t="str">
        <f t="shared" si="212"/>
        <v/>
      </c>
    </row>
    <row r="13414" spans="2:3">
      <c r="B13414" t="str">
        <v/>
      </c>
      <c r="C13414" t="str">
        <f t="shared" si="212"/>
        <v/>
      </c>
    </row>
    <row r="13415" spans="2:3">
      <c r="B13415" t="str">
        <v/>
      </c>
      <c r="C13415" t="str">
        <f t="shared" si="212"/>
        <v/>
      </c>
    </row>
    <row r="13416" spans="2:3">
      <c r="B13416" t="str">
        <v/>
      </c>
      <c r="C13416" t="str">
        <f t="shared" si="212"/>
        <v/>
      </c>
    </row>
    <row r="13417" spans="2:3">
      <c r="B13417" t="str">
        <v/>
      </c>
      <c r="C13417" t="str">
        <f t="shared" si="212"/>
        <v/>
      </c>
    </row>
    <row r="13418" spans="2:3">
      <c r="B13418" t="str">
        <v/>
      </c>
      <c r="C13418" t="str">
        <f t="shared" si="212"/>
        <v/>
      </c>
    </row>
    <row r="13419" spans="2:3">
      <c r="B13419" t="str">
        <v/>
      </c>
      <c r="C13419" t="str">
        <f t="shared" si="212"/>
        <v/>
      </c>
    </row>
    <row r="13420" spans="2:3">
      <c r="B13420" t="str">
        <v/>
      </c>
      <c r="C13420" t="str">
        <f t="shared" si="212"/>
        <v/>
      </c>
    </row>
    <row r="13421" spans="2:3">
      <c r="B13421" t="str">
        <v/>
      </c>
      <c r="C13421" t="str">
        <f t="shared" si="212"/>
        <v/>
      </c>
    </row>
    <row r="13422" spans="2:3">
      <c r="B13422" t="str">
        <v/>
      </c>
      <c r="C13422" t="str">
        <f t="shared" si="212"/>
        <v/>
      </c>
    </row>
    <row r="13423" spans="2:3">
      <c r="B13423" t="str">
        <v/>
      </c>
      <c r="C13423" t="str">
        <f t="shared" si="212"/>
        <v/>
      </c>
    </row>
    <row r="13424" spans="2:3">
      <c r="B13424" t="str">
        <v/>
      </c>
      <c r="C13424" t="str">
        <f t="shared" si="212"/>
        <v/>
      </c>
    </row>
    <row r="13425" spans="2:3">
      <c r="B13425" t="str">
        <v/>
      </c>
      <c r="C13425" t="str">
        <f t="shared" si="212"/>
        <v/>
      </c>
    </row>
    <row r="13426" spans="2:3">
      <c r="B13426" t="str">
        <v/>
      </c>
      <c r="C13426" t="str">
        <f t="shared" si="212"/>
        <v/>
      </c>
    </row>
    <row r="13427" spans="2:3">
      <c r="B13427" t="str">
        <v/>
      </c>
      <c r="C13427" t="str">
        <f t="shared" si="212"/>
        <v/>
      </c>
    </row>
    <row r="13428" spans="2:3">
      <c r="B13428" t="str">
        <v/>
      </c>
      <c r="C13428" t="str">
        <f t="shared" si="212"/>
        <v/>
      </c>
    </row>
    <row r="13429" spans="2:3">
      <c r="B13429" t="str">
        <v/>
      </c>
      <c r="C13429" t="str">
        <f t="shared" si="212"/>
        <v/>
      </c>
    </row>
    <row r="13430" spans="2:3">
      <c r="B13430" t="str">
        <v/>
      </c>
      <c r="C13430" t="str">
        <f t="shared" si="212"/>
        <v/>
      </c>
    </row>
    <row r="13431" spans="2:3">
      <c r="B13431" t="str">
        <v/>
      </c>
      <c r="C13431" t="str">
        <f t="shared" si="212"/>
        <v/>
      </c>
    </row>
    <row r="13432" spans="2:3">
      <c r="B13432" t="str">
        <v/>
      </c>
      <c r="C13432" t="str">
        <f t="shared" si="212"/>
        <v/>
      </c>
    </row>
    <row r="13433" spans="2:3">
      <c r="B13433" t="str">
        <v/>
      </c>
      <c r="C13433" t="str">
        <f t="shared" si="212"/>
        <v/>
      </c>
    </row>
    <row r="13434" spans="2:3">
      <c r="B13434" t="str">
        <v/>
      </c>
      <c r="C13434" t="str">
        <f t="shared" si="212"/>
        <v/>
      </c>
    </row>
    <row r="13435" spans="2:3">
      <c r="B13435" t="str">
        <v/>
      </c>
      <c r="C13435" t="str">
        <f t="shared" si="212"/>
        <v/>
      </c>
    </row>
    <row r="13436" spans="2:3">
      <c r="B13436" t="str">
        <v/>
      </c>
      <c r="C13436" t="str">
        <f t="shared" si="212"/>
        <v/>
      </c>
    </row>
    <row r="13437" spans="2:3">
      <c r="B13437" t="str">
        <v/>
      </c>
      <c r="C13437" t="str">
        <f t="shared" si="212"/>
        <v/>
      </c>
    </row>
    <row r="13438" spans="2:3">
      <c r="B13438" t="str">
        <v/>
      </c>
      <c r="C13438" t="str">
        <f t="shared" si="212"/>
        <v/>
      </c>
    </row>
    <row r="13439" spans="2:3">
      <c r="B13439" t="str">
        <v/>
      </c>
      <c r="C13439" t="str">
        <f t="shared" si="212"/>
        <v/>
      </c>
    </row>
    <row r="13440" spans="2:3">
      <c r="B13440" t="str">
        <v/>
      </c>
      <c r="C13440" t="str">
        <f t="shared" si="212"/>
        <v/>
      </c>
    </row>
    <row r="13441" spans="2:3">
      <c r="B13441" t="str">
        <v/>
      </c>
      <c r="C13441" t="str">
        <f t="shared" si="212"/>
        <v/>
      </c>
    </row>
    <row r="13442" spans="2:3">
      <c r="B13442" t="str">
        <v/>
      </c>
      <c r="C13442" t="str">
        <f t="shared" si="212"/>
        <v/>
      </c>
    </row>
    <row r="13443" spans="2:3">
      <c r="B13443" t="str">
        <v/>
      </c>
      <c r="C13443" t="str">
        <f t="shared" si="212"/>
        <v/>
      </c>
    </row>
    <row r="13444" spans="2:3">
      <c r="B13444" t="str">
        <v/>
      </c>
      <c r="C13444" t="str">
        <f t="shared" si="212"/>
        <v/>
      </c>
    </row>
    <row r="13445" spans="2:3">
      <c r="B13445" t="str">
        <v/>
      </c>
      <c r="C13445" t="str">
        <f t="shared" ref="C13445:C13508" si="213">IFERROR(B13445,"")</f>
        <v/>
      </c>
    </row>
    <row r="13446" spans="2:3">
      <c r="B13446" t="str">
        <v/>
      </c>
      <c r="C13446" t="str">
        <f t="shared" si="213"/>
        <v/>
      </c>
    </row>
    <row r="13447" spans="2:3">
      <c r="B13447" t="str">
        <v/>
      </c>
      <c r="C13447" t="str">
        <f t="shared" si="213"/>
        <v/>
      </c>
    </row>
    <row r="13448" spans="2:3">
      <c r="B13448" t="str">
        <v/>
      </c>
      <c r="C13448" t="str">
        <f t="shared" si="213"/>
        <v/>
      </c>
    </row>
    <row r="13449" spans="2:3">
      <c r="B13449" t="str">
        <v/>
      </c>
      <c r="C13449" t="str">
        <f t="shared" si="213"/>
        <v/>
      </c>
    </row>
    <row r="13450" spans="2:3">
      <c r="B13450" t="str">
        <v/>
      </c>
      <c r="C13450" t="str">
        <f t="shared" si="213"/>
        <v/>
      </c>
    </row>
    <row r="13451" spans="2:3">
      <c r="B13451" t="str">
        <v/>
      </c>
      <c r="C13451" t="str">
        <f t="shared" si="213"/>
        <v/>
      </c>
    </row>
    <row r="13452" spans="2:3">
      <c r="B13452" t="str">
        <v/>
      </c>
      <c r="C13452" t="str">
        <f t="shared" si="213"/>
        <v/>
      </c>
    </row>
    <row r="13453" spans="2:3">
      <c r="B13453" t="str">
        <v/>
      </c>
      <c r="C13453" t="str">
        <f t="shared" si="213"/>
        <v/>
      </c>
    </row>
    <row r="13454" spans="2:3">
      <c r="B13454" t="str">
        <v/>
      </c>
      <c r="C13454" t="str">
        <f t="shared" si="213"/>
        <v/>
      </c>
    </row>
    <row r="13455" spans="2:3">
      <c r="B13455" t="str">
        <v/>
      </c>
      <c r="C13455" t="str">
        <f t="shared" si="213"/>
        <v/>
      </c>
    </row>
    <row r="13456" spans="2:3">
      <c r="B13456" t="str">
        <v/>
      </c>
      <c r="C13456" t="str">
        <f t="shared" si="213"/>
        <v/>
      </c>
    </row>
    <row r="13457" spans="2:3">
      <c r="B13457" t="str">
        <v/>
      </c>
      <c r="C13457" t="str">
        <f t="shared" si="213"/>
        <v/>
      </c>
    </row>
    <row r="13458" spans="2:3">
      <c r="B13458" t="str">
        <v/>
      </c>
      <c r="C13458" t="str">
        <f t="shared" si="213"/>
        <v/>
      </c>
    </row>
    <row r="13459" spans="2:3">
      <c r="B13459" t="str">
        <v/>
      </c>
      <c r="C13459" t="str">
        <f t="shared" si="213"/>
        <v/>
      </c>
    </row>
    <row r="13460" spans="2:3">
      <c r="B13460" t="str">
        <v/>
      </c>
      <c r="C13460" t="str">
        <f t="shared" si="213"/>
        <v/>
      </c>
    </row>
    <row r="13461" spans="2:3">
      <c r="B13461" t="str">
        <v/>
      </c>
      <c r="C13461" t="str">
        <f t="shared" si="213"/>
        <v/>
      </c>
    </row>
    <row r="13462" spans="2:3">
      <c r="B13462" t="str">
        <v/>
      </c>
      <c r="C13462" t="str">
        <f t="shared" si="213"/>
        <v/>
      </c>
    </row>
    <row r="13463" spans="2:3">
      <c r="B13463" t="str">
        <v/>
      </c>
      <c r="C13463" t="str">
        <f t="shared" si="213"/>
        <v/>
      </c>
    </row>
    <row r="13464" spans="2:3">
      <c r="B13464" t="str">
        <v/>
      </c>
      <c r="C13464" t="str">
        <f t="shared" si="213"/>
        <v/>
      </c>
    </row>
    <row r="13465" spans="2:3">
      <c r="B13465" t="str">
        <v/>
      </c>
      <c r="C13465" t="str">
        <f t="shared" si="213"/>
        <v/>
      </c>
    </row>
    <row r="13466" spans="2:3">
      <c r="B13466" t="str">
        <v/>
      </c>
      <c r="C13466" t="str">
        <f t="shared" si="213"/>
        <v/>
      </c>
    </row>
    <row r="13467" spans="2:3">
      <c r="B13467" t="str">
        <v/>
      </c>
      <c r="C13467" t="str">
        <f t="shared" si="213"/>
        <v/>
      </c>
    </row>
    <row r="13468" spans="2:3">
      <c r="B13468" t="str">
        <v/>
      </c>
      <c r="C13468" t="str">
        <f t="shared" si="213"/>
        <v/>
      </c>
    </row>
    <row r="13469" spans="2:3">
      <c r="B13469" t="str">
        <v/>
      </c>
      <c r="C13469" t="str">
        <f t="shared" si="213"/>
        <v/>
      </c>
    </row>
    <row r="13470" spans="2:3">
      <c r="B13470" t="str">
        <v/>
      </c>
      <c r="C13470" t="str">
        <f t="shared" si="213"/>
        <v/>
      </c>
    </row>
    <row r="13471" spans="2:3">
      <c r="B13471" t="str">
        <v/>
      </c>
      <c r="C13471" t="str">
        <f t="shared" si="213"/>
        <v/>
      </c>
    </row>
    <row r="13472" spans="2:3">
      <c r="B13472" t="str">
        <v/>
      </c>
      <c r="C13472" t="str">
        <f t="shared" si="213"/>
        <v/>
      </c>
    </row>
    <row r="13473" spans="2:3">
      <c r="B13473" t="str">
        <v/>
      </c>
      <c r="C13473" t="str">
        <f t="shared" si="213"/>
        <v/>
      </c>
    </row>
    <row r="13474" spans="2:3">
      <c r="B13474" t="str">
        <v/>
      </c>
      <c r="C13474" t="str">
        <f t="shared" si="213"/>
        <v/>
      </c>
    </row>
    <row r="13475" spans="2:3">
      <c r="B13475" t="str">
        <v/>
      </c>
      <c r="C13475" t="str">
        <f t="shared" si="213"/>
        <v/>
      </c>
    </row>
    <row r="13476" spans="2:3">
      <c r="B13476" t="str">
        <v/>
      </c>
      <c r="C13476" t="str">
        <f t="shared" si="213"/>
        <v/>
      </c>
    </row>
    <row r="13477" spans="2:3">
      <c r="B13477" t="str">
        <v/>
      </c>
      <c r="C13477" t="str">
        <f t="shared" si="213"/>
        <v/>
      </c>
    </row>
    <row r="13478" spans="2:3">
      <c r="B13478" t="str">
        <v/>
      </c>
      <c r="C13478" t="str">
        <f t="shared" si="213"/>
        <v/>
      </c>
    </row>
    <row r="13479" spans="2:3">
      <c r="B13479" t="str">
        <v/>
      </c>
      <c r="C13479" t="str">
        <f t="shared" si="213"/>
        <v/>
      </c>
    </row>
    <row r="13480" spans="2:3">
      <c r="B13480" t="str">
        <v/>
      </c>
      <c r="C13480" t="str">
        <f t="shared" si="213"/>
        <v/>
      </c>
    </row>
    <row r="13481" spans="2:3">
      <c r="B13481" t="str">
        <v/>
      </c>
      <c r="C13481" t="str">
        <f t="shared" si="213"/>
        <v/>
      </c>
    </row>
    <row r="13482" spans="2:3">
      <c r="B13482" t="str">
        <v/>
      </c>
      <c r="C13482" t="str">
        <f t="shared" si="213"/>
        <v/>
      </c>
    </row>
    <row r="13483" spans="2:3">
      <c r="B13483" t="str">
        <v/>
      </c>
      <c r="C13483" t="str">
        <f t="shared" si="213"/>
        <v/>
      </c>
    </row>
    <row r="13484" spans="2:3">
      <c r="B13484" t="str">
        <v/>
      </c>
      <c r="C13484" t="str">
        <f t="shared" si="213"/>
        <v/>
      </c>
    </row>
    <row r="13485" spans="2:3">
      <c r="B13485" t="str">
        <v/>
      </c>
      <c r="C13485" t="str">
        <f t="shared" si="213"/>
        <v/>
      </c>
    </row>
    <row r="13486" spans="2:3">
      <c r="B13486" t="str">
        <v/>
      </c>
      <c r="C13486" t="str">
        <f t="shared" si="213"/>
        <v/>
      </c>
    </row>
    <row r="13487" spans="2:3">
      <c r="B13487" t="str">
        <v/>
      </c>
      <c r="C13487" t="str">
        <f t="shared" si="213"/>
        <v/>
      </c>
    </row>
    <row r="13488" spans="2:3">
      <c r="B13488" t="str">
        <v/>
      </c>
      <c r="C13488" t="str">
        <f t="shared" si="213"/>
        <v/>
      </c>
    </row>
    <row r="13489" spans="2:3">
      <c r="B13489" t="str">
        <v/>
      </c>
      <c r="C13489" t="str">
        <f t="shared" si="213"/>
        <v/>
      </c>
    </row>
    <row r="13490" spans="2:3">
      <c r="B13490" t="str">
        <v/>
      </c>
      <c r="C13490" t="str">
        <f t="shared" si="213"/>
        <v/>
      </c>
    </row>
    <row r="13491" spans="2:3">
      <c r="B13491" t="str">
        <v/>
      </c>
      <c r="C13491" t="str">
        <f t="shared" si="213"/>
        <v/>
      </c>
    </row>
    <row r="13492" spans="2:3">
      <c r="B13492" t="str">
        <v/>
      </c>
      <c r="C13492" t="str">
        <f t="shared" si="213"/>
        <v/>
      </c>
    </row>
    <row r="13493" spans="2:3">
      <c r="B13493" t="str">
        <v/>
      </c>
      <c r="C13493" t="str">
        <f t="shared" si="213"/>
        <v/>
      </c>
    </row>
    <row r="13494" spans="2:3">
      <c r="B13494" t="str">
        <v/>
      </c>
      <c r="C13494" t="str">
        <f t="shared" si="213"/>
        <v/>
      </c>
    </row>
    <row r="13495" spans="2:3">
      <c r="B13495" t="str">
        <v/>
      </c>
      <c r="C13495" t="str">
        <f t="shared" si="213"/>
        <v/>
      </c>
    </row>
    <row r="13496" spans="2:3">
      <c r="B13496" t="str">
        <v/>
      </c>
      <c r="C13496" t="str">
        <f t="shared" si="213"/>
        <v/>
      </c>
    </row>
    <row r="13497" spans="2:3">
      <c r="B13497" t="str">
        <v/>
      </c>
      <c r="C13497" t="str">
        <f t="shared" si="213"/>
        <v/>
      </c>
    </row>
    <row r="13498" spans="2:3">
      <c r="B13498" t="str">
        <v/>
      </c>
      <c r="C13498" t="str">
        <f t="shared" si="213"/>
        <v/>
      </c>
    </row>
    <row r="13499" spans="2:3">
      <c r="B13499" t="str">
        <v/>
      </c>
      <c r="C13499" t="str">
        <f t="shared" si="213"/>
        <v/>
      </c>
    </row>
    <row r="13500" spans="2:3">
      <c r="B13500" t="str">
        <v/>
      </c>
      <c r="C13500" t="str">
        <f t="shared" si="213"/>
        <v/>
      </c>
    </row>
    <row r="13501" spans="2:3">
      <c r="B13501" t="str">
        <v/>
      </c>
      <c r="C13501" t="str">
        <f t="shared" si="213"/>
        <v/>
      </c>
    </row>
    <row r="13502" spans="2:3">
      <c r="B13502" t="str">
        <v/>
      </c>
      <c r="C13502" t="str">
        <f t="shared" si="213"/>
        <v/>
      </c>
    </row>
    <row r="13503" spans="2:3">
      <c r="B13503" t="str">
        <v/>
      </c>
      <c r="C13503" t="str">
        <f t="shared" si="213"/>
        <v/>
      </c>
    </row>
    <row r="13504" spans="2:3">
      <c r="B13504" t="str">
        <v/>
      </c>
      <c r="C13504" t="str">
        <f t="shared" si="213"/>
        <v/>
      </c>
    </row>
    <row r="13505" spans="2:3">
      <c r="B13505" t="str">
        <v/>
      </c>
      <c r="C13505" t="str">
        <f t="shared" si="213"/>
        <v/>
      </c>
    </row>
    <row r="13506" spans="2:3">
      <c r="B13506" t="str">
        <v/>
      </c>
      <c r="C13506" t="str">
        <f t="shared" si="213"/>
        <v/>
      </c>
    </row>
    <row r="13507" spans="2:3">
      <c r="B13507" t="str">
        <v/>
      </c>
      <c r="C13507" t="str">
        <f t="shared" si="213"/>
        <v/>
      </c>
    </row>
    <row r="13508" spans="2:3">
      <c r="B13508" t="str">
        <v/>
      </c>
      <c r="C13508" t="str">
        <f t="shared" si="213"/>
        <v/>
      </c>
    </row>
    <row r="13509" spans="2:3">
      <c r="B13509" t="str">
        <v/>
      </c>
      <c r="C13509" t="str">
        <f t="shared" ref="C13509:C13572" si="214">IFERROR(B13509,"")</f>
        <v/>
      </c>
    </row>
    <row r="13510" spans="2:3">
      <c r="B13510" t="str">
        <v/>
      </c>
      <c r="C13510" t="str">
        <f t="shared" si="214"/>
        <v/>
      </c>
    </row>
    <row r="13511" spans="2:3">
      <c r="B13511" t="str">
        <v/>
      </c>
      <c r="C13511" t="str">
        <f t="shared" si="214"/>
        <v/>
      </c>
    </row>
    <row r="13512" spans="2:3">
      <c r="B13512" t="str">
        <v/>
      </c>
      <c r="C13512" t="str">
        <f t="shared" si="214"/>
        <v/>
      </c>
    </row>
    <row r="13513" spans="2:3">
      <c r="B13513" t="str">
        <v/>
      </c>
      <c r="C13513" t="str">
        <f t="shared" si="214"/>
        <v/>
      </c>
    </row>
    <row r="13514" spans="2:3">
      <c r="B13514" t="str">
        <v/>
      </c>
      <c r="C13514" t="str">
        <f t="shared" si="214"/>
        <v/>
      </c>
    </row>
    <row r="13515" spans="2:3">
      <c r="B13515" t="str">
        <v/>
      </c>
      <c r="C13515" t="str">
        <f t="shared" si="214"/>
        <v/>
      </c>
    </row>
    <row r="13516" spans="2:3">
      <c r="B13516" t="str">
        <v/>
      </c>
      <c r="C13516" t="str">
        <f t="shared" si="214"/>
        <v/>
      </c>
    </row>
    <row r="13517" spans="2:3">
      <c r="B13517" t="str">
        <v/>
      </c>
      <c r="C13517" t="str">
        <f t="shared" si="214"/>
        <v/>
      </c>
    </row>
    <row r="13518" spans="2:3">
      <c r="B13518" t="str">
        <v/>
      </c>
      <c r="C13518" t="str">
        <f t="shared" si="214"/>
        <v/>
      </c>
    </row>
    <row r="13519" spans="2:3">
      <c r="B13519" t="str">
        <v/>
      </c>
      <c r="C13519" t="str">
        <f t="shared" si="214"/>
        <v/>
      </c>
    </row>
    <row r="13520" spans="2:3">
      <c r="B13520" t="str">
        <v/>
      </c>
      <c r="C13520" t="str">
        <f t="shared" si="214"/>
        <v/>
      </c>
    </row>
    <row r="13521" spans="2:3">
      <c r="B13521" t="str">
        <v/>
      </c>
      <c r="C13521" t="str">
        <f t="shared" si="214"/>
        <v/>
      </c>
    </row>
    <row r="13522" spans="2:3">
      <c r="B13522" t="str">
        <v/>
      </c>
      <c r="C13522" t="str">
        <f t="shared" si="214"/>
        <v/>
      </c>
    </row>
    <row r="13523" spans="2:3">
      <c r="B13523" t="str">
        <v/>
      </c>
      <c r="C13523" t="str">
        <f t="shared" si="214"/>
        <v/>
      </c>
    </row>
    <row r="13524" spans="2:3">
      <c r="B13524" t="str">
        <v/>
      </c>
      <c r="C13524" t="str">
        <f t="shared" si="214"/>
        <v/>
      </c>
    </row>
    <row r="13525" spans="2:3">
      <c r="B13525" t="str">
        <v/>
      </c>
      <c r="C13525" t="str">
        <f t="shared" si="214"/>
        <v/>
      </c>
    </row>
    <row r="13526" spans="2:3">
      <c r="B13526" t="str">
        <v/>
      </c>
      <c r="C13526" t="str">
        <f t="shared" si="214"/>
        <v/>
      </c>
    </row>
    <row r="13527" spans="2:3">
      <c r="B13527" t="str">
        <v/>
      </c>
      <c r="C13527" t="str">
        <f t="shared" si="214"/>
        <v/>
      </c>
    </row>
    <row r="13528" spans="2:3">
      <c r="B13528" t="str">
        <v/>
      </c>
      <c r="C13528" t="str">
        <f t="shared" si="214"/>
        <v/>
      </c>
    </row>
    <row r="13529" spans="2:3">
      <c r="B13529" t="str">
        <v/>
      </c>
      <c r="C13529" t="str">
        <f t="shared" si="214"/>
        <v/>
      </c>
    </row>
    <row r="13530" spans="2:3">
      <c r="B13530" t="str">
        <v/>
      </c>
      <c r="C13530" t="str">
        <f t="shared" si="214"/>
        <v/>
      </c>
    </row>
    <row r="13531" spans="2:3">
      <c r="B13531" t="str">
        <v/>
      </c>
      <c r="C13531" t="str">
        <f t="shared" si="214"/>
        <v/>
      </c>
    </row>
    <row r="13532" spans="2:3">
      <c r="B13532" t="str">
        <v/>
      </c>
      <c r="C13532" t="str">
        <f t="shared" si="214"/>
        <v/>
      </c>
    </row>
    <row r="13533" spans="2:3">
      <c r="B13533" t="str">
        <v/>
      </c>
      <c r="C13533" t="str">
        <f t="shared" si="214"/>
        <v/>
      </c>
    </row>
    <row r="13534" spans="2:3">
      <c r="B13534" t="str">
        <v/>
      </c>
      <c r="C13534" t="str">
        <f t="shared" si="214"/>
        <v/>
      </c>
    </row>
    <row r="13535" spans="2:3">
      <c r="B13535" t="str">
        <v/>
      </c>
      <c r="C13535" t="str">
        <f t="shared" si="214"/>
        <v/>
      </c>
    </row>
    <row r="13536" spans="2:3">
      <c r="B13536" t="str">
        <v/>
      </c>
      <c r="C13536" t="str">
        <f t="shared" si="214"/>
        <v/>
      </c>
    </row>
    <row r="13537" spans="2:3">
      <c r="B13537" t="str">
        <v/>
      </c>
      <c r="C13537" t="str">
        <f t="shared" si="214"/>
        <v/>
      </c>
    </row>
    <row r="13538" spans="2:3">
      <c r="B13538" t="str">
        <v/>
      </c>
      <c r="C13538" t="str">
        <f t="shared" si="214"/>
        <v/>
      </c>
    </row>
    <row r="13539" spans="2:3">
      <c r="B13539" t="str">
        <v/>
      </c>
      <c r="C13539" t="str">
        <f t="shared" si="214"/>
        <v/>
      </c>
    </row>
    <row r="13540" spans="2:3">
      <c r="B13540" t="str">
        <v/>
      </c>
      <c r="C13540" t="str">
        <f t="shared" si="214"/>
        <v/>
      </c>
    </row>
    <row r="13541" spans="2:3">
      <c r="B13541" t="str">
        <v/>
      </c>
      <c r="C13541" t="str">
        <f t="shared" si="214"/>
        <v/>
      </c>
    </row>
    <row r="13542" spans="2:3">
      <c r="B13542" t="str">
        <v/>
      </c>
      <c r="C13542" t="str">
        <f t="shared" si="214"/>
        <v/>
      </c>
    </row>
    <row r="13543" spans="2:3">
      <c r="B13543" t="str">
        <v/>
      </c>
      <c r="C13543" t="str">
        <f t="shared" si="214"/>
        <v/>
      </c>
    </row>
    <row r="13544" spans="2:3">
      <c r="B13544" t="str">
        <v/>
      </c>
      <c r="C13544" t="str">
        <f t="shared" si="214"/>
        <v/>
      </c>
    </row>
    <row r="13545" spans="2:3">
      <c r="B13545" t="str">
        <v/>
      </c>
      <c r="C13545" t="str">
        <f t="shared" si="214"/>
        <v/>
      </c>
    </row>
    <row r="13546" spans="2:3">
      <c r="B13546" t="str">
        <v/>
      </c>
      <c r="C13546" t="str">
        <f t="shared" si="214"/>
        <v/>
      </c>
    </row>
    <row r="13547" spans="2:3">
      <c r="B13547" t="str">
        <v/>
      </c>
      <c r="C13547" t="str">
        <f t="shared" si="214"/>
        <v/>
      </c>
    </row>
    <row r="13548" spans="2:3">
      <c r="B13548" t="str">
        <v/>
      </c>
      <c r="C13548" t="str">
        <f t="shared" si="214"/>
        <v/>
      </c>
    </row>
    <row r="13549" spans="2:3">
      <c r="B13549" t="str">
        <v/>
      </c>
      <c r="C13549" t="str">
        <f t="shared" si="214"/>
        <v/>
      </c>
    </row>
    <row r="13550" spans="2:3">
      <c r="B13550" t="str">
        <v/>
      </c>
      <c r="C13550" t="str">
        <f t="shared" si="214"/>
        <v/>
      </c>
    </row>
    <row r="13551" spans="2:3">
      <c r="B13551" t="str">
        <v/>
      </c>
      <c r="C13551" t="str">
        <f t="shared" si="214"/>
        <v/>
      </c>
    </row>
    <row r="13552" spans="2:3">
      <c r="B13552" t="str">
        <v/>
      </c>
      <c r="C13552" t="str">
        <f t="shared" si="214"/>
        <v/>
      </c>
    </row>
    <row r="13553" spans="2:3">
      <c r="B13553" t="str">
        <v/>
      </c>
      <c r="C13553" t="str">
        <f t="shared" si="214"/>
        <v/>
      </c>
    </row>
    <row r="13554" spans="2:3">
      <c r="B13554" t="str">
        <v/>
      </c>
      <c r="C13554" t="str">
        <f t="shared" si="214"/>
        <v/>
      </c>
    </row>
    <row r="13555" spans="2:3">
      <c r="B13555" t="str">
        <v/>
      </c>
      <c r="C13555" t="str">
        <f t="shared" si="214"/>
        <v/>
      </c>
    </row>
    <row r="13556" spans="2:3">
      <c r="B13556" t="str">
        <v/>
      </c>
      <c r="C13556" t="str">
        <f t="shared" si="214"/>
        <v/>
      </c>
    </row>
    <row r="13557" spans="2:3">
      <c r="B13557" t="str">
        <v/>
      </c>
      <c r="C13557" t="str">
        <f t="shared" si="214"/>
        <v/>
      </c>
    </row>
    <row r="13558" spans="2:3">
      <c r="B13558" t="str">
        <v/>
      </c>
      <c r="C13558" t="str">
        <f t="shared" si="214"/>
        <v/>
      </c>
    </row>
    <row r="13559" spans="2:3">
      <c r="B13559" t="str">
        <v/>
      </c>
      <c r="C13559" t="str">
        <f t="shared" si="214"/>
        <v/>
      </c>
    </row>
    <row r="13560" spans="2:3">
      <c r="B13560" t="str">
        <v/>
      </c>
      <c r="C13560" t="str">
        <f t="shared" si="214"/>
        <v/>
      </c>
    </row>
    <row r="13561" spans="2:3">
      <c r="B13561" t="str">
        <v/>
      </c>
      <c r="C13561" t="str">
        <f t="shared" si="214"/>
        <v/>
      </c>
    </row>
    <row r="13562" spans="2:3">
      <c r="B13562" t="str">
        <v/>
      </c>
      <c r="C13562" t="str">
        <f t="shared" si="214"/>
        <v/>
      </c>
    </row>
    <row r="13563" spans="2:3">
      <c r="B13563" t="str">
        <v/>
      </c>
      <c r="C13563" t="str">
        <f t="shared" si="214"/>
        <v/>
      </c>
    </row>
    <row r="13564" spans="2:3">
      <c r="B13564" t="str">
        <v/>
      </c>
      <c r="C13564" t="str">
        <f t="shared" si="214"/>
        <v/>
      </c>
    </row>
    <row r="13565" spans="2:3">
      <c r="B13565" t="str">
        <v/>
      </c>
      <c r="C13565" t="str">
        <f t="shared" si="214"/>
        <v/>
      </c>
    </row>
    <row r="13566" spans="2:3">
      <c r="B13566" t="str">
        <v/>
      </c>
      <c r="C13566" t="str">
        <f t="shared" si="214"/>
        <v/>
      </c>
    </row>
    <row r="13567" spans="2:3">
      <c r="B13567" t="str">
        <v/>
      </c>
      <c r="C13567" t="str">
        <f t="shared" si="214"/>
        <v/>
      </c>
    </row>
    <row r="13568" spans="2:3">
      <c r="B13568" t="str">
        <v/>
      </c>
      <c r="C13568" t="str">
        <f t="shared" si="214"/>
        <v/>
      </c>
    </row>
    <row r="13569" spans="2:3">
      <c r="B13569" t="str">
        <v/>
      </c>
      <c r="C13569" t="str">
        <f t="shared" si="214"/>
        <v/>
      </c>
    </row>
    <row r="13570" spans="2:3">
      <c r="B13570" t="str">
        <v/>
      </c>
      <c r="C13570" t="str">
        <f t="shared" si="214"/>
        <v/>
      </c>
    </row>
    <row r="13571" spans="2:3">
      <c r="B13571" t="str">
        <v/>
      </c>
      <c r="C13571" t="str">
        <f t="shared" si="214"/>
        <v/>
      </c>
    </row>
    <row r="13572" spans="2:3">
      <c r="B13572" t="str">
        <v/>
      </c>
      <c r="C13572" t="str">
        <f t="shared" si="214"/>
        <v/>
      </c>
    </row>
    <row r="13573" spans="2:3">
      <c r="B13573" t="str">
        <v/>
      </c>
      <c r="C13573" t="str">
        <f t="shared" ref="C13573:C13636" si="215">IFERROR(B13573,"")</f>
        <v/>
      </c>
    </row>
    <row r="13574" spans="2:3">
      <c r="B13574" t="str">
        <v/>
      </c>
      <c r="C13574" t="str">
        <f t="shared" si="215"/>
        <v/>
      </c>
    </row>
    <row r="13575" spans="2:3">
      <c r="B13575" t="str">
        <v/>
      </c>
      <c r="C13575" t="str">
        <f t="shared" si="215"/>
        <v/>
      </c>
    </row>
    <row r="13576" spans="2:3">
      <c r="B13576" t="str">
        <v/>
      </c>
      <c r="C13576" t="str">
        <f t="shared" si="215"/>
        <v/>
      </c>
    </row>
    <row r="13577" spans="2:3">
      <c r="B13577" t="str">
        <v/>
      </c>
      <c r="C13577" t="str">
        <f t="shared" si="215"/>
        <v/>
      </c>
    </row>
    <row r="13578" spans="2:3">
      <c r="B13578" t="str">
        <v/>
      </c>
      <c r="C13578" t="str">
        <f t="shared" si="215"/>
        <v/>
      </c>
    </row>
    <row r="13579" spans="2:3">
      <c r="B13579" t="str">
        <v/>
      </c>
      <c r="C13579" t="str">
        <f t="shared" si="215"/>
        <v/>
      </c>
    </row>
    <row r="13580" spans="2:3">
      <c r="B13580" t="str">
        <v/>
      </c>
      <c r="C13580" t="str">
        <f t="shared" si="215"/>
        <v/>
      </c>
    </row>
    <row r="13581" spans="2:3">
      <c r="B13581" t="str">
        <v/>
      </c>
      <c r="C13581" t="str">
        <f t="shared" si="215"/>
        <v/>
      </c>
    </row>
    <row r="13582" spans="2:3">
      <c r="B13582" t="str">
        <v/>
      </c>
      <c r="C13582" t="str">
        <f t="shared" si="215"/>
        <v/>
      </c>
    </row>
    <row r="13583" spans="2:3">
      <c r="B13583" t="str">
        <v/>
      </c>
      <c r="C13583" t="str">
        <f t="shared" si="215"/>
        <v/>
      </c>
    </row>
    <row r="13584" spans="2:3">
      <c r="B13584" t="str">
        <v/>
      </c>
      <c r="C13584" t="str">
        <f t="shared" si="215"/>
        <v/>
      </c>
    </row>
    <row r="13585" spans="2:3">
      <c r="B13585" t="str">
        <v/>
      </c>
      <c r="C13585" t="str">
        <f t="shared" si="215"/>
        <v/>
      </c>
    </row>
    <row r="13586" spans="2:3">
      <c r="B13586" t="str">
        <v/>
      </c>
      <c r="C13586" t="str">
        <f t="shared" si="215"/>
        <v/>
      </c>
    </row>
    <row r="13587" spans="2:3">
      <c r="B13587" t="str">
        <v/>
      </c>
      <c r="C13587" t="str">
        <f t="shared" si="215"/>
        <v/>
      </c>
    </row>
    <row r="13588" spans="2:3">
      <c r="B13588" t="str">
        <v/>
      </c>
      <c r="C13588" t="str">
        <f t="shared" si="215"/>
        <v/>
      </c>
    </row>
    <row r="13589" spans="2:3">
      <c r="B13589" t="str">
        <v/>
      </c>
      <c r="C13589" t="str">
        <f t="shared" si="215"/>
        <v/>
      </c>
    </row>
    <row r="13590" spans="2:3">
      <c r="B13590" t="str">
        <v/>
      </c>
      <c r="C13590" t="str">
        <f t="shared" si="215"/>
        <v/>
      </c>
    </row>
    <row r="13591" spans="2:3">
      <c r="B13591" t="str">
        <v/>
      </c>
      <c r="C13591" t="str">
        <f t="shared" si="215"/>
        <v/>
      </c>
    </row>
    <row r="13592" spans="2:3">
      <c r="B13592" t="str">
        <v/>
      </c>
      <c r="C13592" t="str">
        <f t="shared" si="215"/>
        <v/>
      </c>
    </row>
    <row r="13593" spans="2:3">
      <c r="B13593" t="str">
        <v/>
      </c>
      <c r="C13593" t="str">
        <f t="shared" si="215"/>
        <v/>
      </c>
    </row>
    <row r="13594" spans="2:3">
      <c r="B13594" t="str">
        <v/>
      </c>
      <c r="C13594" t="str">
        <f t="shared" si="215"/>
        <v/>
      </c>
    </row>
    <row r="13595" spans="2:3">
      <c r="B13595" t="str">
        <v/>
      </c>
      <c r="C13595" t="str">
        <f t="shared" si="215"/>
        <v/>
      </c>
    </row>
    <row r="13596" spans="2:3">
      <c r="B13596" t="str">
        <v/>
      </c>
      <c r="C13596" t="str">
        <f t="shared" si="215"/>
        <v/>
      </c>
    </row>
    <row r="13597" spans="2:3">
      <c r="B13597" t="str">
        <v/>
      </c>
      <c r="C13597" t="str">
        <f t="shared" si="215"/>
        <v/>
      </c>
    </row>
    <row r="13598" spans="2:3">
      <c r="B13598" t="str">
        <v/>
      </c>
      <c r="C13598" t="str">
        <f t="shared" si="215"/>
        <v/>
      </c>
    </row>
    <row r="13599" spans="2:3">
      <c r="B13599" t="str">
        <v/>
      </c>
      <c r="C13599" t="str">
        <f t="shared" si="215"/>
        <v/>
      </c>
    </row>
    <row r="13600" spans="2:3">
      <c r="B13600" t="str">
        <v/>
      </c>
      <c r="C13600" t="str">
        <f t="shared" si="215"/>
        <v/>
      </c>
    </row>
    <row r="13601" spans="2:3">
      <c r="B13601" t="str">
        <v/>
      </c>
      <c r="C13601" t="str">
        <f t="shared" si="215"/>
        <v/>
      </c>
    </row>
    <row r="13602" spans="2:3">
      <c r="B13602" t="str">
        <v/>
      </c>
      <c r="C13602" t="str">
        <f t="shared" si="215"/>
        <v/>
      </c>
    </row>
    <row r="13603" spans="2:3">
      <c r="B13603" t="str">
        <v/>
      </c>
      <c r="C13603" t="str">
        <f t="shared" si="215"/>
        <v/>
      </c>
    </row>
    <row r="13604" spans="2:3">
      <c r="B13604" t="str">
        <v/>
      </c>
      <c r="C13604" t="str">
        <f t="shared" si="215"/>
        <v/>
      </c>
    </row>
    <row r="13605" spans="2:3">
      <c r="B13605" t="str">
        <v/>
      </c>
      <c r="C13605" t="str">
        <f t="shared" si="215"/>
        <v/>
      </c>
    </row>
    <row r="13606" spans="2:3">
      <c r="B13606" t="str">
        <v/>
      </c>
      <c r="C13606" t="str">
        <f t="shared" si="215"/>
        <v/>
      </c>
    </row>
    <row r="13607" spans="2:3">
      <c r="B13607" t="str">
        <v/>
      </c>
      <c r="C13607" t="str">
        <f t="shared" si="215"/>
        <v/>
      </c>
    </row>
    <row r="13608" spans="2:3">
      <c r="B13608" t="str">
        <v/>
      </c>
      <c r="C13608" t="str">
        <f t="shared" si="215"/>
        <v/>
      </c>
    </row>
    <row r="13609" spans="2:3">
      <c r="B13609" t="str">
        <v/>
      </c>
      <c r="C13609" t="str">
        <f t="shared" si="215"/>
        <v/>
      </c>
    </row>
    <row r="13610" spans="2:3">
      <c r="B13610" t="str">
        <v/>
      </c>
      <c r="C13610" t="str">
        <f t="shared" si="215"/>
        <v/>
      </c>
    </row>
    <row r="13611" spans="2:3">
      <c r="B13611" t="str">
        <v/>
      </c>
      <c r="C13611" t="str">
        <f t="shared" si="215"/>
        <v/>
      </c>
    </row>
    <row r="13612" spans="2:3">
      <c r="B13612" t="str">
        <v/>
      </c>
      <c r="C13612" t="str">
        <f t="shared" si="215"/>
        <v/>
      </c>
    </row>
    <row r="13613" spans="2:3">
      <c r="B13613" t="str">
        <v/>
      </c>
      <c r="C13613" t="str">
        <f t="shared" si="215"/>
        <v/>
      </c>
    </row>
    <row r="13614" spans="2:3">
      <c r="B13614" t="str">
        <v/>
      </c>
      <c r="C13614" t="str">
        <f t="shared" si="215"/>
        <v/>
      </c>
    </row>
    <row r="13615" spans="2:3">
      <c r="B13615" t="str">
        <v/>
      </c>
      <c r="C13615" t="str">
        <f t="shared" si="215"/>
        <v/>
      </c>
    </row>
    <row r="13616" spans="2:3">
      <c r="B13616" t="str">
        <v/>
      </c>
      <c r="C13616" t="str">
        <f t="shared" si="215"/>
        <v/>
      </c>
    </row>
    <row r="13617" spans="2:3">
      <c r="B13617" t="str">
        <v/>
      </c>
      <c r="C13617" t="str">
        <f t="shared" si="215"/>
        <v/>
      </c>
    </row>
    <row r="13618" spans="2:3">
      <c r="B13618" t="str">
        <v/>
      </c>
      <c r="C13618" t="str">
        <f t="shared" si="215"/>
        <v/>
      </c>
    </row>
    <row r="13619" spans="2:3">
      <c r="B13619" t="str">
        <v/>
      </c>
      <c r="C13619" t="str">
        <f t="shared" si="215"/>
        <v/>
      </c>
    </row>
    <row r="13620" spans="2:3">
      <c r="B13620" t="str">
        <v/>
      </c>
      <c r="C13620" t="str">
        <f t="shared" si="215"/>
        <v/>
      </c>
    </row>
    <row r="13621" spans="2:3">
      <c r="B13621" t="str">
        <v/>
      </c>
      <c r="C13621" t="str">
        <f t="shared" si="215"/>
        <v/>
      </c>
    </row>
    <row r="13622" spans="2:3">
      <c r="B13622" t="str">
        <v/>
      </c>
      <c r="C13622" t="str">
        <f t="shared" si="215"/>
        <v/>
      </c>
    </row>
    <row r="13623" spans="2:3">
      <c r="B13623" t="str">
        <v/>
      </c>
      <c r="C13623" t="str">
        <f t="shared" si="215"/>
        <v/>
      </c>
    </row>
    <row r="13624" spans="2:3">
      <c r="B13624" t="str">
        <v/>
      </c>
      <c r="C13624" t="str">
        <f t="shared" si="215"/>
        <v/>
      </c>
    </row>
    <row r="13625" spans="2:3">
      <c r="B13625" t="str">
        <v/>
      </c>
      <c r="C13625" t="str">
        <f t="shared" si="215"/>
        <v/>
      </c>
    </row>
    <row r="13626" spans="2:3">
      <c r="B13626" t="str">
        <v/>
      </c>
      <c r="C13626" t="str">
        <f t="shared" si="215"/>
        <v/>
      </c>
    </row>
    <row r="13627" spans="2:3">
      <c r="B13627" t="str">
        <v/>
      </c>
      <c r="C13627" t="str">
        <f t="shared" si="215"/>
        <v/>
      </c>
    </row>
    <row r="13628" spans="2:3">
      <c r="B13628" t="str">
        <v/>
      </c>
      <c r="C13628" t="str">
        <f t="shared" si="215"/>
        <v/>
      </c>
    </row>
    <row r="13629" spans="2:3">
      <c r="B13629" t="str">
        <v/>
      </c>
      <c r="C13629" t="str">
        <f t="shared" si="215"/>
        <v/>
      </c>
    </row>
    <row r="13630" spans="2:3">
      <c r="B13630" t="str">
        <v/>
      </c>
      <c r="C13630" t="str">
        <f t="shared" si="215"/>
        <v/>
      </c>
    </row>
    <row r="13631" spans="2:3">
      <c r="B13631" t="str">
        <v/>
      </c>
      <c r="C13631" t="str">
        <f t="shared" si="215"/>
        <v/>
      </c>
    </row>
    <row r="13632" spans="2:3">
      <c r="B13632" t="str">
        <v/>
      </c>
      <c r="C13632" t="str">
        <f t="shared" si="215"/>
        <v/>
      </c>
    </row>
    <row r="13633" spans="2:3">
      <c r="B13633" t="str">
        <v/>
      </c>
      <c r="C13633" t="str">
        <f t="shared" si="215"/>
        <v/>
      </c>
    </row>
    <row r="13634" spans="2:3">
      <c r="B13634" t="str">
        <v/>
      </c>
      <c r="C13634" t="str">
        <f t="shared" si="215"/>
        <v/>
      </c>
    </row>
    <row r="13635" spans="2:3">
      <c r="B13635" t="str">
        <v/>
      </c>
      <c r="C13635" t="str">
        <f t="shared" si="215"/>
        <v/>
      </c>
    </row>
    <row r="13636" spans="2:3">
      <c r="B13636" t="str">
        <v/>
      </c>
      <c r="C13636" t="str">
        <f t="shared" si="215"/>
        <v/>
      </c>
    </row>
    <row r="13637" spans="2:3">
      <c r="B13637" t="str">
        <v/>
      </c>
      <c r="C13637" t="str">
        <f t="shared" ref="C13637:C13700" si="216">IFERROR(B13637,"")</f>
        <v/>
      </c>
    </row>
    <row r="13638" spans="2:3">
      <c r="B13638" t="str">
        <v/>
      </c>
      <c r="C13638" t="str">
        <f t="shared" si="216"/>
        <v/>
      </c>
    </row>
    <row r="13639" spans="2:3">
      <c r="B13639" t="str">
        <v/>
      </c>
      <c r="C13639" t="str">
        <f t="shared" si="216"/>
        <v/>
      </c>
    </row>
    <row r="13640" spans="2:3">
      <c r="B13640" t="str">
        <v/>
      </c>
      <c r="C13640" t="str">
        <f t="shared" si="216"/>
        <v/>
      </c>
    </row>
    <row r="13641" spans="2:3">
      <c r="B13641" t="str">
        <v/>
      </c>
      <c r="C13641" t="str">
        <f t="shared" si="216"/>
        <v/>
      </c>
    </row>
    <row r="13642" spans="2:3">
      <c r="B13642" t="str">
        <v/>
      </c>
      <c r="C13642" t="str">
        <f t="shared" si="216"/>
        <v/>
      </c>
    </row>
    <row r="13643" spans="2:3">
      <c r="B13643" t="str">
        <v/>
      </c>
      <c r="C13643" t="str">
        <f t="shared" si="216"/>
        <v/>
      </c>
    </row>
    <row r="13644" spans="2:3">
      <c r="B13644" t="str">
        <v/>
      </c>
      <c r="C13644" t="str">
        <f t="shared" si="216"/>
        <v/>
      </c>
    </row>
    <row r="13645" spans="2:3">
      <c r="B13645" t="str">
        <v/>
      </c>
      <c r="C13645" t="str">
        <f t="shared" si="216"/>
        <v/>
      </c>
    </row>
    <row r="13646" spans="2:3">
      <c r="B13646" t="str">
        <v/>
      </c>
      <c r="C13646" t="str">
        <f t="shared" si="216"/>
        <v/>
      </c>
    </row>
    <row r="13647" spans="2:3">
      <c r="B13647" t="str">
        <v/>
      </c>
      <c r="C13647" t="str">
        <f t="shared" si="216"/>
        <v/>
      </c>
    </row>
    <row r="13648" spans="2:3">
      <c r="B13648" t="str">
        <v/>
      </c>
      <c r="C13648" t="str">
        <f t="shared" si="216"/>
        <v/>
      </c>
    </row>
    <row r="13649" spans="2:3">
      <c r="B13649" t="str">
        <v/>
      </c>
      <c r="C13649" t="str">
        <f t="shared" si="216"/>
        <v/>
      </c>
    </row>
    <row r="13650" spans="2:3">
      <c r="B13650" t="str">
        <v/>
      </c>
      <c r="C13650" t="str">
        <f t="shared" si="216"/>
        <v/>
      </c>
    </row>
    <row r="13651" spans="2:3">
      <c r="B13651" t="str">
        <v/>
      </c>
      <c r="C13651" t="str">
        <f t="shared" si="216"/>
        <v/>
      </c>
    </row>
    <row r="13652" spans="2:3">
      <c r="B13652" t="str">
        <v/>
      </c>
      <c r="C13652" t="str">
        <f t="shared" si="216"/>
        <v/>
      </c>
    </row>
    <row r="13653" spans="2:3">
      <c r="B13653" t="str">
        <v/>
      </c>
      <c r="C13653" t="str">
        <f t="shared" si="216"/>
        <v/>
      </c>
    </row>
    <row r="13654" spans="2:3">
      <c r="B13654" t="str">
        <v/>
      </c>
      <c r="C13654" t="str">
        <f t="shared" si="216"/>
        <v/>
      </c>
    </row>
    <row r="13655" spans="2:3">
      <c r="B13655" t="str">
        <v/>
      </c>
      <c r="C13655" t="str">
        <f t="shared" si="216"/>
        <v/>
      </c>
    </row>
    <row r="13656" spans="2:3">
      <c r="B13656" t="str">
        <v/>
      </c>
      <c r="C13656" t="str">
        <f t="shared" si="216"/>
        <v/>
      </c>
    </row>
    <row r="13657" spans="2:3">
      <c r="B13657" t="str">
        <v/>
      </c>
      <c r="C13657" t="str">
        <f t="shared" si="216"/>
        <v/>
      </c>
    </row>
    <row r="13658" spans="2:3">
      <c r="B13658" t="str">
        <v/>
      </c>
      <c r="C13658" t="str">
        <f t="shared" si="216"/>
        <v/>
      </c>
    </row>
    <row r="13659" spans="2:3">
      <c r="B13659" t="str">
        <v/>
      </c>
      <c r="C13659" t="str">
        <f t="shared" si="216"/>
        <v/>
      </c>
    </row>
    <row r="13660" spans="2:3">
      <c r="B13660" t="str">
        <v/>
      </c>
      <c r="C13660" t="str">
        <f t="shared" si="216"/>
        <v/>
      </c>
    </row>
    <row r="13661" spans="2:3">
      <c r="B13661" t="str">
        <v/>
      </c>
      <c r="C13661" t="str">
        <f t="shared" si="216"/>
        <v/>
      </c>
    </row>
    <row r="13662" spans="2:3">
      <c r="B13662" t="str">
        <v/>
      </c>
      <c r="C13662" t="str">
        <f t="shared" si="216"/>
        <v/>
      </c>
    </row>
    <row r="13663" spans="2:3">
      <c r="B13663" t="str">
        <v/>
      </c>
      <c r="C13663" t="str">
        <f t="shared" si="216"/>
        <v/>
      </c>
    </row>
    <row r="13664" spans="2:3">
      <c r="B13664" t="str">
        <v/>
      </c>
      <c r="C13664" t="str">
        <f t="shared" si="216"/>
        <v/>
      </c>
    </row>
    <row r="13665" spans="2:3">
      <c r="B13665" t="str">
        <v/>
      </c>
      <c r="C13665" t="str">
        <f t="shared" si="216"/>
        <v/>
      </c>
    </row>
    <row r="13666" spans="2:3">
      <c r="B13666" t="str">
        <v/>
      </c>
      <c r="C13666" t="str">
        <f t="shared" si="216"/>
        <v/>
      </c>
    </row>
    <row r="13667" spans="2:3">
      <c r="B13667" t="str">
        <v/>
      </c>
      <c r="C13667" t="str">
        <f t="shared" si="216"/>
        <v/>
      </c>
    </row>
    <row r="13668" spans="2:3">
      <c r="B13668" t="str">
        <v/>
      </c>
      <c r="C13668" t="str">
        <f t="shared" si="216"/>
        <v/>
      </c>
    </row>
    <row r="13669" spans="2:3">
      <c r="B13669" t="str">
        <v/>
      </c>
      <c r="C13669" t="str">
        <f t="shared" si="216"/>
        <v/>
      </c>
    </row>
    <row r="13670" spans="2:3">
      <c r="B13670" t="str">
        <v/>
      </c>
      <c r="C13670" t="str">
        <f t="shared" si="216"/>
        <v/>
      </c>
    </row>
    <row r="13671" spans="2:3">
      <c r="B13671" t="str">
        <v/>
      </c>
      <c r="C13671" t="str">
        <f t="shared" si="216"/>
        <v/>
      </c>
    </row>
    <row r="13672" spans="2:3">
      <c r="B13672" t="str">
        <v/>
      </c>
      <c r="C13672" t="str">
        <f t="shared" si="216"/>
        <v/>
      </c>
    </row>
    <row r="13673" spans="2:3">
      <c r="B13673" t="str">
        <v/>
      </c>
      <c r="C13673" t="str">
        <f t="shared" si="216"/>
        <v/>
      </c>
    </row>
    <row r="13674" spans="2:3">
      <c r="B13674" t="str">
        <v/>
      </c>
      <c r="C13674" t="str">
        <f t="shared" si="216"/>
        <v/>
      </c>
    </row>
    <row r="13675" spans="2:3">
      <c r="B13675" t="str">
        <v/>
      </c>
      <c r="C13675" t="str">
        <f t="shared" si="216"/>
        <v/>
      </c>
    </row>
    <row r="13676" spans="2:3">
      <c r="B13676" t="str">
        <v/>
      </c>
      <c r="C13676" t="str">
        <f t="shared" si="216"/>
        <v/>
      </c>
    </row>
    <row r="13677" spans="2:3">
      <c r="B13677" t="str">
        <v/>
      </c>
      <c r="C13677" t="str">
        <f t="shared" si="216"/>
        <v/>
      </c>
    </row>
    <row r="13678" spans="2:3">
      <c r="B13678" t="str">
        <v/>
      </c>
      <c r="C13678" t="str">
        <f t="shared" si="216"/>
        <v/>
      </c>
    </row>
    <row r="13679" spans="2:3">
      <c r="B13679" t="str">
        <v/>
      </c>
      <c r="C13679" t="str">
        <f t="shared" si="216"/>
        <v/>
      </c>
    </row>
    <row r="13680" spans="2:3">
      <c r="B13680" t="str">
        <v/>
      </c>
      <c r="C13680" t="str">
        <f t="shared" si="216"/>
        <v/>
      </c>
    </row>
    <row r="13681" spans="2:3">
      <c r="B13681" t="str">
        <v/>
      </c>
      <c r="C13681" t="str">
        <f t="shared" si="216"/>
        <v/>
      </c>
    </row>
    <row r="13682" spans="2:3">
      <c r="B13682" t="str">
        <v/>
      </c>
      <c r="C13682" t="str">
        <f t="shared" si="216"/>
        <v/>
      </c>
    </row>
    <row r="13683" spans="2:3">
      <c r="B13683" t="str">
        <v/>
      </c>
      <c r="C13683" t="str">
        <f t="shared" si="216"/>
        <v/>
      </c>
    </row>
    <row r="13684" spans="2:3">
      <c r="B13684" t="str">
        <v/>
      </c>
      <c r="C13684" t="str">
        <f t="shared" si="216"/>
        <v/>
      </c>
    </row>
    <row r="13685" spans="2:3">
      <c r="B13685" t="str">
        <v/>
      </c>
      <c r="C13685" t="str">
        <f t="shared" si="216"/>
        <v/>
      </c>
    </row>
    <row r="13686" spans="2:3">
      <c r="B13686" t="str">
        <v/>
      </c>
      <c r="C13686" t="str">
        <f t="shared" si="216"/>
        <v/>
      </c>
    </row>
    <row r="13687" spans="2:3">
      <c r="B13687" t="str">
        <v/>
      </c>
      <c r="C13687" t="str">
        <f t="shared" si="216"/>
        <v/>
      </c>
    </row>
    <row r="13688" spans="2:3">
      <c r="B13688" t="str">
        <v/>
      </c>
      <c r="C13688" t="str">
        <f t="shared" si="216"/>
        <v/>
      </c>
    </row>
    <row r="13689" spans="2:3">
      <c r="B13689" t="str">
        <v/>
      </c>
      <c r="C13689" t="str">
        <f t="shared" si="216"/>
        <v/>
      </c>
    </row>
    <row r="13690" spans="2:3">
      <c r="B13690" t="str">
        <v/>
      </c>
      <c r="C13690" t="str">
        <f t="shared" si="216"/>
        <v/>
      </c>
    </row>
    <row r="13691" spans="2:3">
      <c r="B13691" t="str">
        <v/>
      </c>
      <c r="C13691" t="str">
        <f t="shared" si="216"/>
        <v/>
      </c>
    </row>
    <row r="13692" spans="2:3">
      <c r="B13692" t="str">
        <v/>
      </c>
      <c r="C13692" t="str">
        <f t="shared" si="216"/>
        <v/>
      </c>
    </row>
    <row r="13693" spans="2:3">
      <c r="B13693" t="str">
        <v/>
      </c>
      <c r="C13693" t="str">
        <f t="shared" si="216"/>
        <v/>
      </c>
    </row>
    <row r="13694" spans="2:3">
      <c r="B13694" t="str">
        <v/>
      </c>
      <c r="C13694" t="str">
        <f t="shared" si="216"/>
        <v/>
      </c>
    </row>
    <row r="13695" spans="2:3">
      <c r="B13695" t="str">
        <v/>
      </c>
      <c r="C13695" t="str">
        <f t="shared" si="216"/>
        <v/>
      </c>
    </row>
    <row r="13696" spans="2:3">
      <c r="B13696" t="str">
        <v/>
      </c>
      <c r="C13696" t="str">
        <f t="shared" si="216"/>
        <v/>
      </c>
    </row>
    <row r="13697" spans="2:3">
      <c r="B13697" t="str">
        <v/>
      </c>
      <c r="C13697" t="str">
        <f t="shared" si="216"/>
        <v/>
      </c>
    </row>
    <row r="13698" spans="2:3">
      <c r="B13698" t="str">
        <v/>
      </c>
      <c r="C13698" t="str">
        <f t="shared" si="216"/>
        <v/>
      </c>
    </row>
    <row r="13699" spans="2:3">
      <c r="B13699" t="str">
        <v/>
      </c>
      <c r="C13699" t="str">
        <f t="shared" si="216"/>
        <v/>
      </c>
    </row>
    <row r="13700" spans="2:3">
      <c r="B13700" t="str">
        <v/>
      </c>
      <c r="C13700" t="str">
        <f t="shared" si="216"/>
        <v/>
      </c>
    </row>
    <row r="13701" spans="2:3">
      <c r="B13701" t="str">
        <v/>
      </c>
      <c r="C13701" t="str">
        <f t="shared" ref="C13701:C13764" si="217">IFERROR(B13701,"")</f>
        <v/>
      </c>
    </row>
    <row r="13702" spans="2:3">
      <c r="B13702" t="str">
        <v/>
      </c>
      <c r="C13702" t="str">
        <f t="shared" si="217"/>
        <v/>
      </c>
    </row>
    <row r="13703" spans="2:3">
      <c r="B13703" t="str">
        <v/>
      </c>
      <c r="C13703" t="str">
        <f t="shared" si="217"/>
        <v/>
      </c>
    </row>
    <row r="13704" spans="2:3">
      <c r="B13704" t="str">
        <v/>
      </c>
      <c r="C13704" t="str">
        <f t="shared" si="217"/>
        <v/>
      </c>
    </row>
    <row r="13705" spans="2:3">
      <c r="B13705" t="str">
        <v/>
      </c>
      <c r="C13705" t="str">
        <f t="shared" si="217"/>
        <v/>
      </c>
    </row>
    <row r="13706" spans="2:3">
      <c r="B13706" t="str">
        <v/>
      </c>
      <c r="C13706" t="str">
        <f t="shared" si="217"/>
        <v/>
      </c>
    </row>
    <row r="13707" spans="2:3">
      <c r="B13707" t="str">
        <v/>
      </c>
      <c r="C13707" t="str">
        <f t="shared" si="217"/>
        <v/>
      </c>
    </row>
    <row r="13708" spans="2:3">
      <c r="B13708" t="str">
        <v/>
      </c>
      <c r="C13708" t="str">
        <f t="shared" si="217"/>
        <v/>
      </c>
    </row>
    <row r="13709" spans="2:3">
      <c r="B13709" t="str">
        <v/>
      </c>
      <c r="C13709" t="str">
        <f t="shared" si="217"/>
        <v/>
      </c>
    </row>
    <row r="13710" spans="2:3">
      <c r="B13710" t="str">
        <v/>
      </c>
      <c r="C13710" t="str">
        <f t="shared" si="217"/>
        <v/>
      </c>
    </row>
    <row r="13711" spans="2:3">
      <c r="B13711" t="str">
        <v/>
      </c>
      <c r="C13711" t="str">
        <f t="shared" si="217"/>
        <v/>
      </c>
    </row>
    <row r="13712" spans="2:3">
      <c r="B13712" t="str">
        <v/>
      </c>
      <c r="C13712" t="str">
        <f t="shared" si="217"/>
        <v/>
      </c>
    </row>
    <row r="13713" spans="2:3">
      <c r="B13713" t="str">
        <v/>
      </c>
      <c r="C13713" t="str">
        <f t="shared" si="217"/>
        <v/>
      </c>
    </row>
    <row r="13714" spans="2:3">
      <c r="B13714" t="str">
        <v/>
      </c>
      <c r="C13714" t="str">
        <f t="shared" si="217"/>
        <v/>
      </c>
    </row>
    <row r="13715" spans="2:3">
      <c r="B13715" t="str">
        <v/>
      </c>
      <c r="C13715" t="str">
        <f t="shared" si="217"/>
        <v/>
      </c>
    </row>
    <row r="13716" spans="2:3">
      <c r="B13716" t="str">
        <v/>
      </c>
      <c r="C13716" t="str">
        <f t="shared" si="217"/>
        <v/>
      </c>
    </row>
    <row r="13717" spans="2:3">
      <c r="B13717" t="str">
        <v/>
      </c>
      <c r="C13717" t="str">
        <f t="shared" si="217"/>
        <v/>
      </c>
    </row>
    <row r="13718" spans="2:3">
      <c r="B13718" t="str">
        <v/>
      </c>
      <c r="C13718" t="str">
        <f t="shared" si="217"/>
        <v/>
      </c>
    </row>
    <row r="13719" spans="2:3">
      <c r="B13719" t="str">
        <v/>
      </c>
      <c r="C13719" t="str">
        <f t="shared" si="217"/>
        <v/>
      </c>
    </row>
    <row r="13720" spans="2:3">
      <c r="B13720" t="str">
        <v/>
      </c>
      <c r="C13720" t="str">
        <f t="shared" si="217"/>
        <v/>
      </c>
    </row>
    <row r="13721" spans="2:3">
      <c r="B13721" t="str">
        <v/>
      </c>
      <c r="C13721" t="str">
        <f t="shared" si="217"/>
        <v/>
      </c>
    </row>
    <row r="13722" spans="2:3">
      <c r="B13722" t="str">
        <v/>
      </c>
      <c r="C13722" t="str">
        <f t="shared" si="217"/>
        <v/>
      </c>
    </row>
    <row r="13723" spans="2:3">
      <c r="B13723" t="str">
        <v/>
      </c>
      <c r="C13723" t="str">
        <f t="shared" si="217"/>
        <v/>
      </c>
    </row>
    <row r="13724" spans="2:3">
      <c r="B13724" t="str">
        <v/>
      </c>
      <c r="C13724" t="str">
        <f t="shared" si="217"/>
        <v/>
      </c>
    </row>
    <row r="13725" spans="2:3">
      <c r="B13725" t="str">
        <v/>
      </c>
      <c r="C13725" t="str">
        <f t="shared" si="217"/>
        <v/>
      </c>
    </row>
    <row r="13726" spans="2:3">
      <c r="B13726" t="str">
        <v/>
      </c>
      <c r="C13726" t="str">
        <f t="shared" si="217"/>
        <v/>
      </c>
    </row>
    <row r="13727" spans="2:3">
      <c r="B13727" t="str">
        <v/>
      </c>
      <c r="C13727" t="str">
        <f t="shared" si="217"/>
        <v/>
      </c>
    </row>
    <row r="13728" spans="2:3">
      <c r="B13728" t="str">
        <v/>
      </c>
      <c r="C13728" t="str">
        <f t="shared" si="217"/>
        <v/>
      </c>
    </row>
    <row r="13729" spans="2:3">
      <c r="B13729" t="str">
        <v/>
      </c>
      <c r="C13729" t="str">
        <f t="shared" si="217"/>
        <v/>
      </c>
    </row>
    <row r="13730" spans="2:3">
      <c r="B13730" t="str">
        <v/>
      </c>
      <c r="C13730" t="str">
        <f t="shared" si="217"/>
        <v/>
      </c>
    </row>
    <row r="13731" spans="2:3">
      <c r="B13731" t="str">
        <v/>
      </c>
      <c r="C13731" t="str">
        <f t="shared" si="217"/>
        <v/>
      </c>
    </row>
    <row r="13732" spans="2:3">
      <c r="B13732" t="str">
        <v/>
      </c>
      <c r="C13732" t="str">
        <f t="shared" si="217"/>
        <v/>
      </c>
    </row>
    <row r="13733" spans="2:3">
      <c r="B13733" t="str">
        <v/>
      </c>
      <c r="C13733" t="str">
        <f t="shared" si="217"/>
        <v/>
      </c>
    </row>
    <row r="13734" spans="2:3">
      <c r="B13734" t="str">
        <v/>
      </c>
      <c r="C13734" t="str">
        <f t="shared" si="217"/>
        <v/>
      </c>
    </row>
    <row r="13735" spans="2:3">
      <c r="B13735" t="str">
        <v/>
      </c>
      <c r="C13735" t="str">
        <f t="shared" si="217"/>
        <v/>
      </c>
    </row>
    <row r="13736" spans="2:3">
      <c r="B13736" t="str">
        <v/>
      </c>
      <c r="C13736" t="str">
        <f t="shared" si="217"/>
        <v/>
      </c>
    </row>
    <row r="13737" spans="2:3">
      <c r="B13737" t="str">
        <v/>
      </c>
      <c r="C13737" t="str">
        <f t="shared" si="217"/>
        <v/>
      </c>
    </row>
    <row r="13738" spans="2:3">
      <c r="B13738" t="str">
        <v/>
      </c>
      <c r="C13738" t="str">
        <f t="shared" si="217"/>
        <v/>
      </c>
    </row>
    <row r="13739" spans="2:3">
      <c r="B13739" t="str">
        <v/>
      </c>
      <c r="C13739" t="str">
        <f t="shared" si="217"/>
        <v/>
      </c>
    </row>
    <row r="13740" spans="2:3">
      <c r="B13740" t="str">
        <v/>
      </c>
      <c r="C13740" t="str">
        <f t="shared" si="217"/>
        <v/>
      </c>
    </row>
    <row r="13741" spans="2:3">
      <c r="B13741" t="str">
        <v/>
      </c>
      <c r="C13741" t="str">
        <f t="shared" si="217"/>
        <v/>
      </c>
    </row>
    <row r="13742" spans="2:3">
      <c r="B13742" t="str">
        <v/>
      </c>
      <c r="C13742" t="str">
        <f t="shared" si="217"/>
        <v/>
      </c>
    </row>
    <row r="13743" spans="2:3">
      <c r="B13743" t="str">
        <v/>
      </c>
      <c r="C13743" t="str">
        <f t="shared" si="217"/>
        <v/>
      </c>
    </row>
    <row r="13744" spans="2:3">
      <c r="B13744" t="str">
        <v/>
      </c>
      <c r="C13744" t="str">
        <f t="shared" si="217"/>
        <v/>
      </c>
    </row>
    <row r="13745" spans="2:3">
      <c r="B13745" t="str">
        <v/>
      </c>
      <c r="C13745" t="str">
        <f t="shared" si="217"/>
        <v/>
      </c>
    </row>
    <row r="13746" spans="2:3">
      <c r="B13746" t="str">
        <v/>
      </c>
      <c r="C13746" t="str">
        <f t="shared" si="217"/>
        <v/>
      </c>
    </row>
    <row r="13747" spans="2:3">
      <c r="B13747" t="str">
        <v/>
      </c>
      <c r="C13747" t="str">
        <f t="shared" si="217"/>
        <v/>
      </c>
    </row>
    <row r="13748" spans="2:3">
      <c r="B13748" t="str">
        <v/>
      </c>
      <c r="C13748" t="str">
        <f t="shared" si="217"/>
        <v/>
      </c>
    </row>
    <row r="13749" spans="2:3">
      <c r="B13749" t="str">
        <v/>
      </c>
      <c r="C13749" t="str">
        <f t="shared" si="217"/>
        <v/>
      </c>
    </row>
    <row r="13750" spans="2:3">
      <c r="B13750" t="str">
        <v/>
      </c>
      <c r="C13750" t="str">
        <f t="shared" si="217"/>
        <v/>
      </c>
    </row>
    <row r="13751" spans="2:3">
      <c r="B13751" t="str">
        <v/>
      </c>
      <c r="C13751" t="str">
        <f t="shared" si="217"/>
        <v/>
      </c>
    </row>
    <row r="13752" spans="2:3">
      <c r="B13752" t="str">
        <v/>
      </c>
      <c r="C13752" t="str">
        <f t="shared" si="217"/>
        <v/>
      </c>
    </row>
    <row r="13753" spans="2:3">
      <c r="B13753" t="str">
        <v/>
      </c>
      <c r="C13753" t="str">
        <f t="shared" si="217"/>
        <v/>
      </c>
    </row>
    <row r="13754" spans="2:3">
      <c r="B13754" t="str">
        <v/>
      </c>
      <c r="C13754" t="str">
        <f t="shared" si="217"/>
        <v/>
      </c>
    </row>
    <row r="13755" spans="2:3">
      <c r="B13755" t="str">
        <v/>
      </c>
      <c r="C13755" t="str">
        <f t="shared" si="217"/>
        <v/>
      </c>
    </row>
    <row r="13756" spans="2:3">
      <c r="B13756" t="str">
        <v/>
      </c>
      <c r="C13756" t="str">
        <f t="shared" si="217"/>
        <v/>
      </c>
    </row>
    <row r="13757" spans="2:3">
      <c r="B13757" t="str">
        <v/>
      </c>
      <c r="C13757" t="str">
        <f t="shared" si="217"/>
        <v/>
      </c>
    </row>
    <row r="13758" spans="2:3">
      <c r="B13758" t="str">
        <v/>
      </c>
      <c r="C13758" t="str">
        <f t="shared" si="217"/>
        <v/>
      </c>
    </row>
    <row r="13759" spans="2:3">
      <c r="B13759" t="str">
        <v/>
      </c>
      <c r="C13759" t="str">
        <f t="shared" si="217"/>
        <v/>
      </c>
    </row>
    <row r="13760" spans="2:3">
      <c r="B13760" t="str">
        <v/>
      </c>
      <c r="C13760" t="str">
        <f t="shared" si="217"/>
        <v/>
      </c>
    </row>
    <row r="13761" spans="2:3">
      <c r="B13761" t="str">
        <v/>
      </c>
      <c r="C13761" t="str">
        <f t="shared" si="217"/>
        <v/>
      </c>
    </row>
    <row r="13762" spans="2:3">
      <c r="B13762" t="str">
        <v/>
      </c>
      <c r="C13762" t="str">
        <f t="shared" si="217"/>
        <v/>
      </c>
    </row>
    <row r="13763" spans="2:3">
      <c r="B13763" t="str">
        <v/>
      </c>
      <c r="C13763" t="str">
        <f t="shared" si="217"/>
        <v/>
      </c>
    </row>
    <row r="13764" spans="2:3">
      <c r="B13764" t="str">
        <v/>
      </c>
      <c r="C13764" t="str">
        <f t="shared" si="217"/>
        <v/>
      </c>
    </row>
    <row r="13765" spans="2:3">
      <c r="B13765" t="str">
        <v/>
      </c>
      <c r="C13765" t="str">
        <f t="shared" ref="C13765:C13828" si="218">IFERROR(B13765,"")</f>
        <v/>
      </c>
    </row>
    <row r="13766" spans="2:3">
      <c r="B13766" t="str">
        <v/>
      </c>
      <c r="C13766" t="str">
        <f t="shared" si="218"/>
        <v/>
      </c>
    </row>
    <row r="13767" spans="2:3">
      <c r="B13767" t="str">
        <v/>
      </c>
      <c r="C13767" t="str">
        <f t="shared" si="218"/>
        <v/>
      </c>
    </row>
    <row r="13768" spans="2:3">
      <c r="B13768" t="str">
        <v/>
      </c>
      <c r="C13768" t="str">
        <f t="shared" si="218"/>
        <v/>
      </c>
    </row>
    <row r="13769" spans="2:3">
      <c r="B13769" t="str">
        <v/>
      </c>
      <c r="C13769" t="str">
        <f t="shared" si="218"/>
        <v/>
      </c>
    </row>
    <row r="13770" spans="2:3">
      <c r="B13770" t="str">
        <v/>
      </c>
      <c r="C13770" t="str">
        <f t="shared" si="218"/>
        <v/>
      </c>
    </row>
    <row r="13771" spans="2:3">
      <c r="B13771" t="str">
        <v/>
      </c>
      <c r="C13771" t="str">
        <f t="shared" si="218"/>
        <v/>
      </c>
    </row>
    <row r="13772" spans="2:3">
      <c r="B13772" t="str">
        <v/>
      </c>
      <c r="C13772" t="str">
        <f t="shared" si="218"/>
        <v/>
      </c>
    </row>
    <row r="13773" spans="2:3">
      <c r="B13773" t="str">
        <v/>
      </c>
      <c r="C13773" t="str">
        <f t="shared" si="218"/>
        <v/>
      </c>
    </row>
    <row r="13774" spans="2:3">
      <c r="B13774" t="str">
        <v/>
      </c>
      <c r="C13774" t="str">
        <f t="shared" si="218"/>
        <v/>
      </c>
    </row>
    <row r="13775" spans="2:3">
      <c r="B13775" t="str">
        <v/>
      </c>
      <c r="C13775" t="str">
        <f t="shared" si="218"/>
        <v/>
      </c>
    </row>
    <row r="13776" spans="2:3">
      <c r="B13776" t="str">
        <v/>
      </c>
      <c r="C13776" t="str">
        <f t="shared" si="218"/>
        <v/>
      </c>
    </row>
    <row r="13777" spans="2:3">
      <c r="B13777" t="str">
        <v/>
      </c>
      <c r="C13777" t="str">
        <f t="shared" si="218"/>
        <v/>
      </c>
    </row>
    <row r="13778" spans="2:3">
      <c r="B13778" t="str">
        <v/>
      </c>
      <c r="C13778" t="str">
        <f t="shared" si="218"/>
        <v/>
      </c>
    </row>
    <row r="13779" spans="2:3">
      <c r="B13779" t="str">
        <v/>
      </c>
      <c r="C13779" t="str">
        <f t="shared" si="218"/>
        <v/>
      </c>
    </row>
    <row r="13780" spans="2:3">
      <c r="B13780" t="str">
        <v/>
      </c>
      <c r="C13780" t="str">
        <f t="shared" si="218"/>
        <v/>
      </c>
    </row>
    <row r="13781" spans="2:3">
      <c r="B13781" t="str">
        <v/>
      </c>
      <c r="C13781" t="str">
        <f t="shared" si="218"/>
        <v/>
      </c>
    </row>
    <row r="13782" spans="2:3">
      <c r="B13782" t="str">
        <v/>
      </c>
      <c r="C13782" t="str">
        <f t="shared" si="218"/>
        <v/>
      </c>
    </row>
    <row r="13783" spans="2:3">
      <c r="B13783" t="str">
        <v/>
      </c>
      <c r="C13783" t="str">
        <f t="shared" si="218"/>
        <v/>
      </c>
    </row>
    <row r="13784" spans="2:3">
      <c r="B13784" t="str">
        <v/>
      </c>
      <c r="C13784" t="str">
        <f t="shared" si="218"/>
        <v/>
      </c>
    </row>
    <row r="13785" spans="2:3">
      <c r="B13785" t="str">
        <v/>
      </c>
      <c r="C13785" t="str">
        <f t="shared" si="218"/>
        <v/>
      </c>
    </row>
    <row r="13786" spans="2:3">
      <c r="B13786" t="str">
        <v/>
      </c>
      <c r="C13786" t="str">
        <f t="shared" si="218"/>
        <v/>
      </c>
    </row>
    <row r="13787" spans="2:3">
      <c r="B13787" t="str">
        <v/>
      </c>
      <c r="C13787" t="str">
        <f t="shared" si="218"/>
        <v/>
      </c>
    </row>
    <row r="13788" spans="2:3">
      <c r="B13788" t="str">
        <v/>
      </c>
      <c r="C13788" t="str">
        <f t="shared" si="218"/>
        <v/>
      </c>
    </row>
    <row r="13789" spans="2:3">
      <c r="B13789" t="str">
        <v/>
      </c>
      <c r="C13789" t="str">
        <f t="shared" si="218"/>
        <v/>
      </c>
    </row>
    <row r="13790" spans="2:3">
      <c r="B13790" t="str">
        <v/>
      </c>
      <c r="C13790" t="str">
        <f t="shared" si="218"/>
        <v/>
      </c>
    </row>
    <row r="13791" spans="2:3">
      <c r="B13791" t="str">
        <v/>
      </c>
      <c r="C13791" t="str">
        <f t="shared" si="218"/>
        <v/>
      </c>
    </row>
    <row r="13792" spans="2:3">
      <c r="B13792" t="str">
        <v/>
      </c>
      <c r="C13792" t="str">
        <f t="shared" si="218"/>
        <v/>
      </c>
    </row>
    <row r="13793" spans="2:3">
      <c r="B13793" t="str">
        <v/>
      </c>
      <c r="C13793" t="str">
        <f t="shared" si="218"/>
        <v/>
      </c>
    </row>
    <row r="13794" spans="2:3">
      <c r="B13794" t="str">
        <v/>
      </c>
      <c r="C13794" t="str">
        <f t="shared" si="218"/>
        <v/>
      </c>
    </row>
    <row r="13795" spans="2:3">
      <c r="B13795" t="str">
        <v/>
      </c>
      <c r="C13795" t="str">
        <f t="shared" si="218"/>
        <v/>
      </c>
    </row>
    <row r="13796" spans="2:3">
      <c r="B13796" t="str">
        <v/>
      </c>
      <c r="C13796" t="str">
        <f t="shared" si="218"/>
        <v/>
      </c>
    </row>
    <row r="13797" spans="2:3">
      <c r="B13797" t="str">
        <v/>
      </c>
      <c r="C13797" t="str">
        <f t="shared" si="218"/>
        <v/>
      </c>
    </row>
    <row r="13798" spans="2:3">
      <c r="B13798" t="str">
        <v/>
      </c>
      <c r="C13798" t="str">
        <f t="shared" si="218"/>
        <v/>
      </c>
    </row>
    <row r="13799" spans="2:3">
      <c r="B13799" t="str">
        <v/>
      </c>
      <c r="C13799" t="str">
        <f t="shared" si="218"/>
        <v/>
      </c>
    </row>
    <row r="13800" spans="2:3">
      <c r="B13800" t="str">
        <v/>
      </c>
      <c r="C13800" t="str">
        <f t="shared" si="218"/>
        <v/>
      </c>
    </row>
    <row r="13801" spans="2:3">
      <c r="B13801" t="str">
        <v/>
      </c>
      <c r="C13801" t="str">
        <f t="shared" si="218"/>
        <v/>
      </c>
    </row>
    <row r="13802" spans="2:3">
      <c r="B13802" t="str">
        <v/>
      </c>
      <c r="C13802" t="str">
        <f t="shared" si="218"/>
        <v/>
      </c>
    </row>
    <row r="13803" spans="2:3">
      <c r="B13803" t="str">
        <v/>
      </c>
      <c r="C13803" t="str">
        <f t="shared" si="218"/>
        <v/>
      </c>
    </row>
    <row r="13804" spans="2:3">
      <c r="B13804" t="str">
        <v/>
      </c>
      <c r="C13804" t="str">
        <f t="shared" si="218"/>
        <v/>
      </c>
    </row>
    <row r="13805" spans="2:3">
      <c r="B13805" t="str">
        <v/>
      </c>
      <c r="C13805" t="str">
        <f t="shared" si="218"/>
        <v/>
      </c>
    </row>
    <row r="13806" spans="2:3">
      <c r="B13806" t="str">
        <v/>
      </c>
      <c r="C13806" t="str">
        <f t="shared" si="218"/>
        <v/>
      </c>
    </row>
    <row r="13807" spans="2:3">
      <c r="B13807" t="str">
        <v/>
      </c>
      <c r="C13807" t="str">
        <f t="shared" si="218"/>
        <v/>
      </c>
    </row>
    <row r="13808" spans="2:3">
      <c r="B13808" t="str">
        <v/>
      </c>
      <c r="C13808" t="str">
        <f t="shared" si="218"/>
        <v/>
      </c>
    </row>
    <row r="13809" spans="2:3">
      <c r="B13809" t="str">
        <v/>
      </c>
      <c r="C13809" t="str">
        <f t="shared" si="218"/>
        <v/>
      </c>
    </row>
    <row r="13810" spans="2:3">
      <c r="B13810" t="str">
        <v/>
      </c>
      <c r="C13810" t="str">
        <f t="shared" si="218"/>
        <v/>
      </c>
    </row>
    <row r="13811" spans="2:3">
      <c r="B13811" t="str">
        <v/>
      </c>
      <c r="C13811" t="str">
        <f t="shared" si="218"/>
        <v/>
      </c>
    </row>
    <row r="13812" spans="2:3">
      <c r="B13812" t="str">
        <v/>
      </c>
      <c r="C13812" t="str">
        <f t="shared" si="218"/>
        <v/>
      </c>
    </row>
    <row r="13813" spans="2:3">
      <c r="B13813" t="str">
        <v/>
      </c>
      <c r="C13813" t="str">
        <f t="shared" si="218"/>
        <v/>
      </c>
    </row>
    <row r="13814" spans="2:3">
      <c r="B13814" t="str">
        <v/>
      </c>
      <c r="C13814" t="str">
        <f t="shared" si="218"/>
        <v/>
      </c>
    </row>
    <row r="13815" spans="2:3">
      <c r="B13815" t="str">
        <v/>
      </c>
      <c r="C13815" t="str">
        <f t="shared" si="218"/>
        <v/>
      </c>
    </row>
    <row r="13816" spans="2:3">
      <c r="B13816" t="str">
        <v/>
      </c>
      <c r="C13816" t="str">
        <f t="shared" si="218"/>
        <v/>
      </c>
    </row>
    <row r="13817" spans="2:3">
      <c r="B13817" t="str">
        <v/>
      </c>
      <c r="C13817" t="str">
        <f t="shared" si="218"/>
        <v/>
      </c>
    </row>
    <row r="13818" spans="2:3">
      <c r="B13818" t="str">
        <v/>
      </c>
      <c r="C13818" t="str">
        <f t="shared" si="218"/>
        <v/>
      </c>
    </row>
    <row r="13819" spans="2:3">
      <c r="B13819" t="str">
        <v/>
      </c>
      <c r="C13819" t="str">
        <f t="shared" si="218"/>
        <v/>
      </c>
    </row>
    <row r="13820" spans="2:3">
      <c r="B13820" t="str">
        <v/>
      </c>
      <c r="C13820" t="str">
        <f t="shared" si="218"/>
        <v/>
      </c>
    </row>
    <row r="13821" spans="2:3">
      <c r="B13821" t="str">
        <v/>
      </c>
      <c r="C13821" t="str">
        <f t="shared" si="218"/>
        <v/>
      </c>
    </row>
    <row r="13822" spans="2:3">
      <c r="B13822" t="str">
        <v/>
      </c>
      <c r="C13822" t="str">
        <f t="shared" si="218"/>
        <v/>
      </c>
    </row>
    <row r="13823" spans="2:3">
      <c r="B13823" t="str">
        <v/>
      </c>
      <c r="C13823" t="str">
        <f t="shared" si="218"/>
        <v/>
      </c>
    </row>
    <row r="13824" spans="2:3">
      <c r="B13824" t="str">
        <v/>
      </c>
      <c r="C13824" t="str">
        <f t="shared" si="218"/>
        <v/>
      </c>
    </row>
    <row r="13825" spans="2:3">
      <c r="B13825" t="str">
        <v/>
      </c>
      <c r="C13825" t="str">
        <f t="shared" si="218"/>
        <v/>
      </c>
    </row>
    <row r="13826" spans="2:3">
      <c r="B13826" t="str">
        <v/>
      </c>
      <c r="C13826" t="str">
        <f t="shared" si="218"/>
        <v/>
      </c>
    </row>
    <row r="13827" spans="2:3">
      <c r="B13827" t="str">
        <v/>
      </c>
      <c r="C13827" t="str">
        <f t="shared" si="218"/>
        <v/>
      </c>
    </row>
    <row r="13828" spans="2:3">
      <c r="B13828" t="str">
        <v/>
      </c>
      <c r="C13828" t="str">
        <f t="shared" si="218"/>
        <v/>
      </c>
    </row>
    <row r="13829" spans="2:3">
      <c r="B13829" t="str">
        <v/>
      </c>
      <c r="C13829" t="str">
        <f t="shared" ref="C13829:C13892" si="219">IFERROR(B13829,"")</f>
        <v/>
      </c>
    </row>
    <row r="13830" spans="2:3">
      <c r="B13830" t="str">
        <v/>
      </c>
      <c r="C13830" t="str">
        <f t="shared" si="219"/>
        <v/>
      </c>
    </row>
    <row r="13831" spans="2:3">
      <c r="B13831" t="str">
        <v/>
      </c>
      <c r="C13831" t="str">
        <f t="shared" si="219"/>
        <v/>
      </c>
    </row>
    <row r="13832" spans="2:3">
      <c r="B13832" t="str">
        <v/>
      </c>
      <c r="C13832" t="str">
        <f t="shared" si="219"/>
        <v/>
      </c>
    </row>
    <row r="13833" spans="2:3">
      <c r="B13833" t="str">
        <v/>
      </c>
      <c r="C13833" t="str">
        <f t="shared" si="219"/>
        <v/>
      </c>
    </row>
    <row r="13834" spans="2:3">
      <c r="B13834" t="str">
        <v/>
      </c>
      <c r="C13834" t="str">
        <f t="shared" si="219"/>
        <v/>
      </c>
    </row>
    <row r="13835" spans="2:3">
      <c r="B13835" t="str">
        <v/>
      </c>
      <c r="C13835" t="str">
        <f t="shared" si="219"/>
        <v/>
      </c>
    </row>
    <row r="13836" spans="2:3">
      <c r="B13836" t="str">
        <v/>
      </c>
      <c r="C13836" t="str">
        <f t="shared" si="219"/>
        <v/>
      </c>
    </row>
    <row r="13837" spans="2:3">
      <c r="B13837" t="str">
        <v/>
      </c>
      <c r="C13837" t="str">
        <f t="shared" si="219"/>
        <v/>
      </c>
    </row>
    <row r="13838" spans="2:3">
      <c r="B13838" t="str">
        <v/>
      </c>
      <c r="C13838" t="str">
        <f t="shared" si="219"/>
        <v/>
      </c>
    </row>
    <row r="13839" spans="2:3">
      <c r="B13839" t="str">
        <v/>
      </c>
      <c r="C13839" t="str">
        <f t="shared" si="219"/>
        <v/>
      </c>
    </row>
    <row r="13840" spans="2:3">
      <c r="B13840" t="str">
        <v/>
      </c>
      <c r="C13840" t="str">
        <f t="shared" si="219"/>
        <v/>
      </c>
    </row>
    <row r="13841" spans="2:3">
      <c r="B13841" t="str">
        <v/>
      </c>
      <c r="C13841" t="str">
        <f t="shared" si="219"/>
        <v/>
      </c>
    </row>
    <row r="13842" spans="2:3">
      <c r="B13842" t="str">
        <v/>
      </c>
      <c r="C13842" t="str">
        <f t="shared" si="219"/>
        <v/>
      </c>
    </row>
    <row r="13843" spans="2:3">
      <c r="B13843" t="str">
        <v/>
      </c>
      <c r="C13843" t="str">
        <f t="shared" si="219"/>
        <v/>
      </c>
    </row>
    <row r="13844" spans="2:3">
      <c r="B13844" t="str">
        <v/>
      </c>
      <c r="C13844" t="str">
        <f t="shared" si="219"/>
        <v/>
      </c>
    </row>
    <row r="13845" spans="2:3">
      <c r="B13845" t="str">
        <v/>
      </c>
      <c r="C13845" t="str">
        <f t="shared" si="219"/>
        <v/>
      </c>
    </row>
    <row r="13846" spans="2:3">
      <c r="B13846" t="str">
        <v/>
      </c>
      <c r="C13846" t="str">
        <f t="shared" si="219"/>
        <v/>
      </c>
    </row>
    <row r="13847" spans="2:3">
      <c r="B13847" t="str">
        <v/>
      </c>
      <c r="C13847" t="str">
        <f t="shared" si="219"/>
        <v/>
      </c>
    </row>
    <row r="13848" spans="2:3">
      <c r="B13848" t="str">
        <v/>
      </c>
      <c r="C13848" t="str">
        <f t="shared" si="219"/>
        <v/>
      </c>
    </row>
    <row r="13849" spans="2:3">
      <c r="B13849" t="str">
        <v/>
      </c>
      <c r="C13849" t="str">
        <f t="shared" si="219"/>
        <v/>
      </c>
    </row>
    <row r="13850" spans="2:3">
      <c r="B13850" t="str">
        <v/>
      </c>
      <c r="C13850" t="str">
        <f t="shared" si="219"/>
        <v/>
      </c>
    </row>
    <row r="13851" spans="2:3">
      <c r="B13851" t="str">
        <v/>
      </c>
      <c r="C13851" t="str">
        <f t="shared" si="219"/>
        <v/>
      </c>
    </row>
    <row r="13852" spans="2:3">
      <c r="B13852" t="str">
        <v/>
      </c>
      <c r="C13852" t="str">
        <f t="shared" si="219"/>
        <v/>
      </c>
    </row>
    <row r="13853" spans="2:3">
      <c r="B13853" t="str">
        <v/>
      </c>
      <c r="C13853" t="str">
        <f t="shared" si="219"/>
        <v/>
      </c>
    </row>
    <row r="13854" spans="2:3">
      <c r="B13854" t="str">
        <v/>
      </c>
      <c r="C13854" t="str">
        <f t="shared" si="219"/>
        <v/>
      </c>
    </row>
    <row r="13855" spans="2:3">
      <c r="B13855" t="str">
        <v/>
      </c>
      <c r="C13855" t="str">
        <f t="shared" si="219"/>
        <v/>
      </c>
    </row>
    <row r="13856" spans="2:3">
      <c r="B13856" t="str">
        <v/>
      </c>
      <c r="C13856" t="str">
        <f t="shared" si="219"/>
        <v/>
      </c>
    </row>
    <row r="13857" spans="2:3">
      <c r="B13857" t="str">
        <v/>
      </c>
      <c r="C13857" t="str">
        <f t="shared" si="219"/>
        <v/>
      </c>
    </row>
    <row r="13858" spans="2:3">
      <c r="B13858" t="str">
        <v/>
      </c>
      <c r="C13858" t="str">
        <f t="shared" si="219"/>
        <v/>
      </c>
    </row>
    <row r="13859" spans="2:3">
      <c r="B13859" t="str">
        <v/>
      </c>
      <c r="C13859" t="str">
        <f t="shared" si="219"/>
        <v/>
      </c>
    </row>
    <row r="13860" spans="2:3">
      <c r="B13860" t="str">
        <v/>
      </c>
      <c r="C13860" t="str">
        <f t="shared" si="219"/>
        <v/>
      </c>
    </row>
    <row r="13861" spans="2:3">
      <c r="B13861" t="str">
        <v/>
      </c>
      <c r="C13861" t="str">
        <f t="shared" si="219"/>
        <v/>
      </c>
    </row>
    <row r="13862" spans="2:3">
      <c r="B13862" t="str">
        <v/>
      </c>
      <c r="C13862" t="str">
        <f t="shared" si="219"/>
        <v/>
      </c>
    </row>
    <row r="13863" spans="2:3">
      <c r="B13863" t="str">
        <v/>
      </c>
      <c r="C13863" t="str">
        <f t="shared" si="219"/>
        <v/>
      </c>
    </row>
    <row r="13864" spans="2:3">
      <c r="B13864" t="str">
        <v/>
      </c>
      <c r="C13864" t="str">
        <f t="shared" si="219"/>
        <v/>
      </c>
    </row>
    <row r="13865" spans="2:3">
      <c r="B13865" t="str">
        <v/>
      </c>
      <c r="C13865" t="str">
        <f t="shared" si="219"/>
        <v/>
      </c>
    </row>
    <row r="13866" spans="2:3">
      <c r="B13866" t="str">
        <v/>
      </c>
      <c r="C13866" t="str">
        <f t="shared" si="219"/>
        <v/>
      </c>
    </row>
    <row r="13867" spans="2:3">
      <c r="B13867" t="str">
        <v/>
      </c>
      <c r="C13867" t="str">
        <f t="shared" si="219"/>
        <v/>
      </c>
    </row>
    <row r="13868" spans="2:3">
      <c r="B13868" t="str">
        <v/>
      </c>
      <c r="C13868" t="str">
        <f t="shared" si="219"/>
        <v/>
      </c>
    </row>
    <row r="13869" spans="2:3">
      <c r="B13869" t="str">
        <v/>
      </c>
      <c r="C13869" t="str">
        <f t="shared" si="219"/>
        <v/>
      </c>
    </row>
    <row r="13870" spans="2:3">
      <c r="B13870" t="str">
        <v/>
      </c>
      <c r="C13870" t="str">
        <f t="shared" si="219"/>
        <v/>
      </c>
    </row>
    <row r="13871" spans="2:3">
      <c r="B13871" t="str">
        <v/>
      </c>
      <c r="C13871" t="str">
        <f t="shared" si="219"/>
        <v/>
      </c>
    </row>
    <row r="13872" spans="2:3">
      <c r="B13872" t="str">
        <v/>
      </c>
      <c r="C13872" t="str">
        <f t="shared" si="219"/>
        <v/>
      </c>
    </row>
    <row r="13873" spans="2:3">
      <c r="B13873" t="str">
        <v/>
      </c>
      <c r="C13873" t="str">
        <f t="shared" si="219"/>
        <v/>
      </c>
    </row>
    <row r="13874" spans="2:3">
      <c r="B13874" t="str">
        <v/>
      </c>
      <c r="C13874" t="str">
        <f t="shared" si="219"/>
        <v/>
      </c>
    </row>
    <row r="13875" spans="2:3">
      <c r="B13875" t="str">
        <v/>
      </c>
      <c r="C13875" t="str">
        <f t="shared" si="219"/>
        <v/>
      </c>
    </row>
    <row r="13876" spans="2:3">
      <c r="B13876" t="str">
        <v/>
      </c>
      <c r="C13876" t="str">
        <f t="shared" si="219"/>
        <v/>
      </c>
    </row>
    <row r="13877" spans="2:3">
      <c r="B13877" t="str">
        <v/>
      </c>
      <c r="C13877" t="str">
        <f t="shared" si="219"/>
        <v/>
      </c>
    </row>
    <row r="13878" spans="2:3">
      <c r="B13878" t="str">
        <v/>
      </c>
      <c r="C13878" t="str">
        <f t="shared" si="219"/>
        <v/>
      </c>
    </row>
    <row r="13879" spans="2:3">
      <c r="B13879" t="str">
        <v/>
      </c>
      <c r="C13879" t="str">
        <f t="shared" si="219"/>
        <v/>
      </c>
    </row>
    <row r="13880" spans="2:3">
      <c r="B13880" t="str">
        <v/>
      </c>
      <c r="C13880" t="str">
        <f t="shared" si="219"/>
        <v/>
      </c>
    </row>
    <row r="13881" spans="2:3">
      <c r="B13881" t="str">
        <v/>
      </c>
      <c r="C13881" t="str">
        <f t="shared" si="219"/>
        <v/>
      </c>
    </row>
    <row r="13882" spans="2:3">
      <c r="B13882" t="str">
        <v/>
      </c>
      <c r="C13882" t="str">
        <f t="shared" si="219"/>
        <v/>
      </c>
    </row>
    <row r="13883" spans="2:3">
      <c r="B13883" t="str">
        <v/>
      </c>
      <c r="C13883" t="str">
        <f t="shared" si="219"/>
        <v/>
      </c>
    </row>
    <row r="13884" spans="2:3">
      <c r="B13884" t="str">
        <v/>
      </c>
      <c r="C13884" t="str">
        <f t="shared" si="219"/>
        <v/>
      </c>
    </row>
    <row r="13885" spans="2:3">
      <c r="B13885" t="str">
        <v/>
      </c>
      <c r="C13885" t="str">
        <f t="shared" si="219"/>
        <v/>
      </c>
    </row>
    <row r="13886" spans="2:3">
      <c r="B13886" t="str">
        <v/>
      </c>
      <c r="C13886" t="str">
        <f t="shared" si="219"/>
        <v/>
      </c>
    </row>
    <row r="13887" spans="2:3">
      <c r="B13887" t="str">
        <v/>
      </c>
      <c r="C13887" t="str">
        <f t="shared" si="219"/>
        <v/>
      </c>
    </row>
    <row r="13888" spans="2:3">
      <c r="B13888" t="str">
        <v/>
      </c>
      <c r="C13888" t="str">
        <f t="shared" si="219"/>
        <v/>
      </c>
    </row>
    <row r="13889" spans="2:3">
      <c r="B13889" t="str">
        <v/>
      </c>
      <c r="C13889" t="str">
        <f t="shared" si="219"/>
        <v/>
      </c>
    </row>
    <row r="13890" spans="2:3">
      <c r="B13890" t="str">
        <v/>
      </c>
      <c r="C13890" t="str">
        <f t="shared" si="219"/>
        <v/>
      </c>
    </row>
    <row r="13891" spans="2:3">
      <c r="B13891" t="str">
        <v/>
      </c>
      <c r="C13891" t="str">
        <f t="shared" si="219"/>
        <v/>
      </c>
    </row>
    <row r="13892" spans="2:3">
      <c r="B13892" t="str">
        <v/>
      </c>
      <c r="C13892" t="str">
        <f t="shared" si="219"/>
        <v/>
      </c>
    </row>
    <row r="13893" spans="2:3">
      <c r="B13893" t="str">
        <v/>
      </c>
      <c r="C13893" t="str">
        <f t="shared" ref="C13893:C13956" si="220">IFERROR(B13893,"")</f>
        <v/>
      </c>
    </row>
    <row r="13894" spans="2:3">
      <c r="B13894" t="str">
        <v/>
      </c>
      <c r="C13894" t="str">
        <f t="shared" si="220"/>
        <v/>
      </c>
    </row>
    <row r="13895" spans="2:3">
      <c r="B13895" t="str">
        <v/>
      </c>
      <c r="C13895" t="str">
        <f t="shared" si="220"/>
        <v/>
      </c>
    </row>
    <row r="13896" spans="2:3">
      <c r="B13896" t="str">
        <v/>
      </c>
      <c r="C13896" t="str">
        <f t="shared" si="220"/>
        <v/>
      </c>
    </row>
    <row r="13897" spans="2:3">
      <c r="B13897" t="str">
        <v/>
      </c>
      <c r="C13897" t="str">
        <f t="shared" si="220"/>
        <v/>
      </c>
    </row>
    <row r="13898" spans="2:3">
      <c r="B13898" t="str">
        <v/>
      </c>
      <c r="C13898" t="str">
        <f t="shared" si="220"/>
        <v/>
      </c>
    </row>
    <row r="13899" spans="2:3">
      <c r="B13899" t="str">
        <v/>
      </c>
      <c r="C13899" t="str">
        <f t="shared" si="220"/>
        <v/>
      </c>
    </row>
    <row r="13900" spans="2:3">
      <c r="B13900" t="str">
        <v/>
      </c>
      <c r="C13900" t="str">
        <f t="shared" si="220"/>
        <v/>
      </c>
    </row>
    <row r="13901" spans="2:3">
      <c r="B13901" t="str">
        <v/>
      </c>
      <c r="C13901" t="str">
        <f t="shared" si="220"/>
        <v/>
      </c>
    </row>
    <row r="13902" spans="2:3">
      <c r="B13902" t="str">
        <v/>
      </c>
      <c r="C13902" t="str">
        <f t="shared" si="220"/>
        <v/>
      </c>
    </row>
    <row r="13903" spans="2:3">
      <c r="B13903" t="str">
        <v/>
      </c>
      <c r="C13903" t="str">
        <f t="shared" si="220"/>
        <v/>
      </c>
    </row>
    <row r="13904" spans="2:3">
      <c r="B13904" t="str">
        <v/>
      </c>
      <c r="C13904" t="str">
        <f t="shared" si="220"/>
        <v/>
      </c>
    </row>
    <row r="13905" spans="2:3">
      <c r="B13905" t="str">
        <v/>
      </c>
      <c r="C13905" t="str">
        <f t="shared" si="220"/>
        <v/>
      </c>
    </row>
    <row r="13906" spans="2:3">
      <c r="B13906" t="str">
        <v/>
      </c>
      <c r="C13906" t="str">
        <f t="shared" si="220"/>
        <v/>
      </c>
    </row>
    <row r="13907" spans="2:3">
      <c r="B13907" t="str">
        <v/>
      </c>
      <c r="C13907" t="str">
        <f t="shared" si="220"/>
        <v/>
      </c>
    </row>
    <row r="13908" spans="2:3">
      <c r="B13908" t="str">
        <v/>
      </c>
      <c r="C13908" t="str">
        <f t="shared" si="220"/>
        <v/>
      </c>
    </row>
    <row r="13909" spans="2:3">
      <c r="B13909" t="str">
        <v/>
      </c>
      <c r="C13909" t="str">
        <f t="shared" si="220"/>
        <v/>
      </c>
    </row>
    <row r="13910" spans="2:3">
      <c r="B13910" t="str">
        <v/>
      </c>
      <c r="C13910" t="str">
        <f t="shared" si="220"/>
        <v/>
      </c>
    </row>
    <row r="13911" spans="2:3">
      <c r="B13911" t="str">
        <v/>
      </c>
      <c r="C13911" t="str">
        <f t="shared" si="220"/>
        <v/>
      </c>
    </row>
    <row r="13912" spans="2:3">
      <c r="B13912" t="str">
        <v/>
      </c>
      <c r="C13912" t="str">
        <f t="shared" si="220"/>
        <v/>
      </c>
    </row>
    <row r="13913" spans="2:3">
      <c r="B13913" t="str">
        <v/>
      </c>
      <c r="C13913" t="str">
        <f t="shared" si="220"/>
        <v/>
      </c>
    </row>
    <row r="13914" spans="2:3">
      <c r="B13914" t="str">
        <v/>
      </c>
      <c r="C13914" t="str">
        <f t="shared" si="220"/>
        <v/>
      </c>
    </row>
    <row r="13915" spans="2:3">
      <c r="B13915" t="str">
        <v/>
      </c>
      <c r="C13915" t="str">
        <f t="shared" si="220"/>
        <v/>
      </c>
    </row>
    <row r="13916" spans="2:3">
      <c r="B13916" t="str">
        <v/>
      </c>
      <c r="C13916" t="str">
        <f t="shared" si="220"/>
        <v/>
      </c>
    </row>
    <row r="13917" spans="2:3">
      <c r="B13917" t="str">
        <v/>
      </c>
      <c r="C13917" t="str">
        <f t="shared" si="220"/>
        <v/>
      </c>
    </row>
    <row r="13918" spans="2:3">
      <c r="B13918" t="str">
        <v/>
      </c>
      <c r="C13918" t="str">
        <f t="shared" si="220"/>
        <v/>
      </c>
    </row>
    <row r="13919" spans="2:3">
      <c r="B13919" t="str">
        <v/>
      </c>
      <c r="C13919" t="str">
        <f t="shared" si="220"/>
        <v/>
      </c>
    </row>
    <row r="13920" spans="2:3">
      <c r="B13920" t="str">
        <v/>
      </c>
      <c r="C13920" t="str">
        <f t="shared" si="220"/>
        <v/>
      </c>
    </row>
    <row r="13921" spans="2:3">
      <c r="B13921" t="str">
        <v/>
      </c>
      <c r="C13921" t="str">
        <f t="shared" si="220"/>
        <v/>
      </c>
    </row>
    <row r="13922" spans="2:3">
      <c r="B13922" t="str">
        <v/>
      </c>
      <c r="C13922" t="str">
        <f t="shared" si="220"/>
        <v/>
      </c>
    </row>
    <row r="13923" spans="2:3">
      <c r="B13923" t="str">
        <v/>
      </c>
      <c r="C13923" t="str">
        <f t="shared" si="220"/>
        <v/>
      </c>
    </row>
    <row r="13924" spans="2:3">
      <c r="B13924" t="str">
        <v/>
      </c>
      <c r="C13924" t="str">
        <f t="shared" si="220"/>
        <v/>
      </c>
    </row>
    <row r="13925" spans="2:3">
      <c r="B13925" t="str">
        <v/>
      </c>
      <c r="C13925" t="str">
        <f t="shared" si="220"/>
        <v/>
      </c>
    </row>
    <row r="13926" spans="2:3">
      <c r="B13926" t="str">
        <v/>
      </c>
      <c r="C13926" t="str">
        <f t="shared" si="220"/>
        <v/>
      </c>
    </row>
    <row r="13927" spans="2:3">
      <c r="B13927" t="str">
        <v/>
      </c>
      <c r="C13927" t="str">
        <f t="shared" si="220"/>
        <v/>
      </c>
    </row>
    <row r="13928" spans="2:3">
      <c r="B13928" t="str">
        <v/>
      </c>
      <c r="C13928" t="str">
        <f t="shared" si="220"/>
        <v/>
      </c>
    </row>
    <row r="13929" spans="2:3">
      <c r="B13929" t="str">
        <v/>
      </c>
      <c r="C13929" t="str">
        <f t="shared" si="220"/>
        <v/>
      </c>
    </row>
    <row r="13930" spans="2:3">
      <c r="B13930" t="str">
        <v/>
      </c>
      <c r="C13930" t="str">
        <f t="shared" si="220"/>
        <v/>
      </c>
    </row>
    <row r="13931" spans="2:3">
      <c r="B13931" t="str">
        <v/>
      </c>
      <c r="C13931" t="str">
        <f t="shared" si="220"/>
        <v/>
      </c>
    </row>
    <row r="13932" spans="2:3">
      <c r="B13932" t="str">
        <v/>
      </c>
      <c r="C13932" t="str">
        <f t="shared" si="220"/>
        <v/>
      </c>
    </row>
    <row r="13933" spans="2:3">
      <c r="B13933" t="str">
        <v/>
      </c>
      <c r="C13933" t="str">
        <f t="shared" si="220"/>
        <v/>
      </c>
    </row>
    <row r="13934" spans="2:3">
      <c r="B13934" t="str">
        <v/>
      </c>
      <c r="C13934" t="str">
        <f t="shared" si="220"/>
        <v/>
      </c>
    </row>
    <row r="13935" spans="2:3">
      <c r="B13935" t="str">
        <v/>
      </c>
      <c r="C13935" t="str">
        <f t="shared" si="220"/>
        <v/>
      </c>
    </row>
    <row r="13936" spans="2:3">
      <c r="B13936" t="str">
        <v/>
      </c>
      <c r="C13936" t="str">
        <f t="shared" si="220"/>
        <v/>
      </c>
    </row>
    <row r="13937" spans="2:3">
      <c r="B13937" t="str">
        <v/>
      </c>
      <c r="C13937" t="str">
        <f t="shared" si="220"/>
        <v/>
      </c>
    </row>
    <row r="13938" spans="2:3">
      <c r="B13938" t="str">
        <v/>
      </c>
      <c r="C13938" t="str">
        <f t="shared" si="220"/>
        <v/>
      </c>
    </row>
    <row r="13939" spans="2:3">
      <c r="B13939" t="str">
        <v/>
      </c>
      <c r="C13939" t="str">
        <f t="shared" si="220"/>
        <v/>
      </c>
    </row>
    <row r="13940" spans="2:3">
      <c r="B13940" t="str">
        <v/>
      </c>
      <c r="C13940" t="str">
        <f t="shared" si="220"/>
        <v/>
      </c>
    </row>
    <row r="13941" spans="2:3">
      <c r="B13941" t="str">
        <v/>
      </c>
      <c r="C13941" t="str">
        <f t="shared" si="220"/>
        <v/>
      </c>
    </row>
    <row r="13942" spans="2:3">
      <c r="B13942" t="str">
        <v/>
      </c>
      <c r="C13942" t="str">
        <f t="shared" si="220"/>
        <v/>
      </c>
    </row>
    <row r="13943" spans="2:3">
      <c r="B13943" t="str">
        <v/>
      </c>
      <c r="C13943" t="str">
        <f t="shared" si="220"/>
        <v/>
      </c>
    </row>
    <row r="13944" spans="2:3">
      <c r="B13944" t="str">
        <v/>
      </c>
      <c r="C13944" t="str">
        <f t="shared" si="220"/>
        <v/>
      </c>
    </row>
    <row r="13945" spans="2:3">
      <c r="B13945" t="str">
        <v/>
      </c>
      <c r="C13945" t="str">
        <f t="shared" si="220"/>
        <v/>
      </c>
    </row>
    <row r="13946" spans="2:3">
      <c r="B13946" t="str">
        <v/>
      </c>
      <c r="C13946" t="str">
        <f t="shared" si="220"/>
        <v/>
      </c>
    </row>
    <row r="13947" spans="2:3">
      <c r="B13947" t="str">
        <v/>
      </c>
      <c r="C13947" t="str">
        <f t="shared" si="220"/>
        <v/>
      </c>
    </row>
    <row r="13948" spans="2:3">
      <c r="B13948" t="str">
        <v/>
      </c>
      <c r="C13948" t="str">
        <f t="shared" si="220"/>
        <v/>
      </c>
    </row>
    <row r="13949" spans="2:3">
      <c r="B13949" t="str">
        <v/>
      </c>
      <c r="C13949" t="str">
        <f t="shared" si="220"/>
        <v/>
      </c>
    </row>
    <row r="13950" spans="2:3">
      <c r="B13950" t="str">
        <v/>
      </c>
      <c r="C13950" t="str">
        <f t="shared" si="220"/>
        <v/>
      </c>
    </row>
    <row r="13951" spans="2:3">
      <c r="B13951" t="str">
        <v/>
      </c>
      <c r="C13951" t="str">
        <f t="shared" si="220"/>
        <v/>
      </c>
    </row>
    <row r="13952" spans="2:3">
      <c r="B13952" t="str">
        <v/>
      </c>
      <c r="C13952" t="str">
        <f t="shared" si="220"/>
        <v/>
      </c>
    </row>
    <row r="13953" spans="2:3">
      <c r="B13953" t="str">
        <v/>
      </c>
      <c r="C13953" t="str">
        <f t="shared" si="220"/>
        <v/>
      </c>
    </row>
    <row r="13954" spans="2:3">
      <c r="B13954" t="str">
        <v/>
      </c>
      <c r="C13954" t="str">
        <f t="shared" si="220"/>
        <v/>
      </c>
    </row>
    <row r="13955" spans="2:3">
      <c r="B13955" t="str">
        <v/>
      </c>
      <c r="C13955" t="str">
        <f t="shared" si="220"/>
        <v/>
      </c>
    </row>
    <row r="13956" spans="2:3">
      <c r="B13956" t="str">
        <v/>
      </c>
      <c r="C13956" t="str">
        <f t="shared" si="220"/>
        <v/>
      </c>
    </row>
    <row r="13957" spans="2:3">
      <c r="B13957" t="str">
        <v/>
      </c>
      <c r="C13957" t="str">
        <f t="shared" ref="C13957:C14020" si="221">IFERROR(B13957,"")</f>
        <v/>
      </c>
    </row>
    <row r="13958" spans="2:3">
      <c r="B13958" t="str">
        <v/>
      </c>
      <c r="C13958" t="str">
        <f t="shared" si="221"/>
        <v/>
      </c>
    </row>
    <row r="13959" spans="2:3">
      <c r="B13959" t="str">
        <v/>
      </c>
      <c r="C13959" t="str">
        <f t="shared" si="221"/>
        <v/>
      </c>
    </row>
    <row r="13960" spans="2:3">
      <c r="B13960" t="str">
        <v/>
      </c>
      <c r="C13960" t="str">
        <f t="shared" si="221"/>
        <v/>
      </c>
    </row>
    <row r="13961" spans="2:3">
      <c r="B13961" t="str">
        <v/>
      </c>
      <c r="C13961" t="str">
        <f t="shared" si="221"/>
        <v/>
      </c>
    </row>
    <row r="13962" spans="2:3">
      <c r="B13962" t="str">
        <v/>
      </c>
      <c r="C13962" t="str">
        <f t="shared" si="221"/>
        <v/>
      </c>
    </row>
    <row r="13963" spans="2:3">
      <c r="B13963" t="str">
        <v/>
      </c>
      <c r="C13963" t="str">
        <f t="shared" si="221"/>
        <v/>
      </c>
    </row>
    <row r="13964" spans="2:3">
      <c r="B13964" t="str">
        <v/>
      </c>
      <c r="C13964" t="str">
        <f t="shared" si="221"/>
        <v/>
      </c>
    </row>
    <row r="13965" spans="2:3">
      <c r="B13965" t="str">
        <v/>
      </c>
      <c r="C13965" t="str">
        <f t="shared" si="221"/>
        <v/>
      </c>
    </row>
    <row r="13966" spans="2:3">
      <c r="B13966" t="str">
        <v/>
      </c>
      <c r="C13966" t="str">
        <f t="shared" si="221"/>
        <v/>
      </c>
    </row>
    <row r="13967" spans="2:3">
      <c r="B13967" t="str">
        <v/>
      </c>
      <c r="C13967" t="str">
        <f t="shared" si="221"/>
        <v/>
      </c>
    </row>
    <row r="13968" spans="2:3">
      <c r="B13968" t="str">
        <v/>
      </c>
      <c r="C13968" t="str">
        <f t="shared" si="221"/>
        <v/>
      </c>
    </row>
    <row r="13969" spans="2:3">
      <c r="B13969" t="str">
        <v/>
      </c>
      <c r="C13969" t="str">
        <f t="shared" si="221"/>
        <v/>
      </c>
    </row>
    <row r="13970" spans="2:3">
      <c r="B13970" t="str">
        <v/>
      </c>
      <c r="C13970" t="str">
        <f t="shared" si="221"/>
        <v/>
      </c>
    </row>
    <row r="13971" spans="2:3">
      <c r="B13971" t="str">
        <v/>
      </c>
      <c r="C13971" t="str">
        <f t="shared" si="221"/>
        <v/>
      </c>
    </row>
    <row r="13972" spans="2:3">
      <c r="B13972" t="str">
        <v/>
      </c>
      <c r="C13972" t="str">
        <f t="shared" si="221"/>
        <v/>
      </c>
    </row>
    <row r="13973" spans="2:3">
      <c r="B13973" t="str">
        <v/>
      </c>
      <c r="C13973" t="str">
        <f t="shared" si="221"/>
        <v/>
      </c>
    </row>
    <row r="13974" spans="2:3">
      <c r="B13974" t="str">
        <v/>
      </c>
      <c r="C13974" t="str">
        <f t="shared" si="221"/>
        <v/>
      </c>
    </row>
    <row r="13975" spans="2:3">
      <c r="B13975" t="str">
        <v/>
      </c>
      <c r="C13975" t="str">
        <f t="shared" si="221"/>
        <v/>
      </c>
    </row>
    <row r="13976" spans="2:3">
      <c r="B13976" t="str">
        <v/>
      </c>
      <c r="C13976" t="str">
        <f t="shared" si="221"/>
        <v/>
      </c>
    </row>
    <row r="13977" spans="2:3">
      <c r="B13977" t="str">
        <v/>
      </c>
      <c r="C13977" t="str">
        <f t="shared" si="221"/>
        <v/>
      </c>
    </row>
    <row r="13978" spans="2:3">
      <c r="B13978" t="str">
        <v/>
      </c>
      <c r="C13978" t="str">
        <f t="shared" si="221"/>
        <v/>
      </c>
    </row>
    <row r="13979" spans="2:3">
      <c r="B13979" t="str">
        <v/>
      </c>
      <c r="C13979" t="str">
        <f t="shared" si="221"/>
        <v/>
      </c>
    </row>
    <row r="13980" spans="2:3">
      <c r="B13980" t="str">
        <v/>
      </c>
      <c r="C13980" t="str">
        <f t="shared" si="221"/>
        <v/>
      </c>
    </row>
    <row r="13981" spans="2:3">
      <c r="B13981" t="str">
        <v/>
      </c>
      <c r="C13981" t="str">
        <f t="shared" si="221"/>
        <v/>
      </c>
    </row>
    <row r="13982" spans="2:3">
      <c r="B13982" t="str">
        <v/>
      </c>
      <c r="C13982" t="str">
        <f t="shared" si="221"/>
        <v/>
      </c>
    </row>
    <row r="13983" spans="2:3">
      <c r="B13983" t="str">
        <v/>
      </c>
      <c r="C13983" t="str">
        <f t="shared" si="221"/>
        <v/>
      </c>
    </row>
    <row r="13984" spans="2:3">
      <c r="B13984" t="str">
        <v/>
      </c>
      <c r="C13984" t="str">
        <f t="shared" si="221"/>
        <v/>
      </c>
    </row>
    <row r="13985" spans="2:3">
      <c r="B13985" t="str">
        <v/>
      </c>
      <c r="C13985" t="str">
        <f t="shared" si="221"/>
        <v/>
      </c>
    </row>
    <row r="13986" spans="2:3">
      <c r="B13986" t="str">
        <v/>
      </c>
      <c r="C13986" t="str">
        <f t="shared" si="221"/>
        <v/>
      </c>
    </row>
    <row r="13987" spans="2:3">
      <c r="B13987" t="str">
        <v/>
      </c>
      <c r="C13987" t="str">
        <f t="shared" si="221"/>
        <v/>
      </c>
    </row>
    <row r="13988" spans="2:3">
      <c r="B13988" t="str">
        <v/>
      </c>
      <c r="C13988" t="str">
        <f t="shared" si="221"/>
        <v/>
      </c>
    </row>
    <row r="13989" spans="2:3">
      <c r="B13989" t="str">
        <v/>
      </c>
      <c r="C13989" t="str">
        <f t="shared" si="221"/>
        <v/>
      </c>
    </row>
    <row r="13990" spans="2:3">
      <c r="B13990" t="str">
        <v/>
      </c>
      <c r="C13990" t="str">
        <f t="shared" si="221"/>
        <v/>
      </c>
    </row>
    <row r="13991" spans="2:3">
      <c r="B13991" t="str">
        <v/>
      </c>
      <c r="C13991" t="str">
        <f t="shared" si="221"/>
        <v/>
      </c>
    </row>
    <row r="13992" spans="2:3">
      <c r="B13992" t="str">
        <v/>
      </c>
      <c r="C13992" t="str">
        <f t="shared" si="221"/>
        <v/>
      </c>
    </row>
    <row r="13993" spans="2:3">
      <c r="B13993" t="str">
        <v/>
      </c>
      <c r="C13993" t="str">
        <f t="shared" si="221"/>
        <v/>
      </c>
    </row>
    <row r="13994" spans="2:3">
      <c r="B13994" t="str">
        <v/>
      </c>
      <c r="C13994" t="str">
        <f t="shared" si="221"/>
        <v/>
      </c>
    </row>
    <row r="13995" spans="2:3">
      <c r="B13995" t="str">
        <v/>
      </c>
      <c r="C13995" t="str">
        <f t="shared" si="221"/>
        <v/>
      </c>
    </row>
    <row r="13996" spans="2:3">
      <c r="B13996" t="str">
        <v/>
      </c>
      <c r="C13996" t="str">
        <f t="shared" si="221"/>
        <v/>
      </c>
    </row>
    <row r="13997" spans="2:3">
      <c r="B13997" t="str">
        <v/>
      </c>
      <c r="C13997" t="str">
        <f t="shared" si="221"/>
        <v/>
      </c>
    </row>
    <row r="13998" spans="2:3">
      <c r="B13998" t="str">
        <v/>
      </c>
      <c r="C13998" t="str">
        <f t="shared" si="221"/>
        <v/>
      </c>
    </row>
    <row r="13999" spans="2:3">
      <c r="B13999" t="str">
        <v/>
      </c>
      <c r="C13999" t="str">
        <f t="shared" si="221"/>
        <v/>
      </c>
    </row>
    <row r="14000" spans="2:3">
      <c r="B14000" t="str">
        <v/>
      </c>
      <c r="C14000" t="str">
        <f t="shared" si="221"/>
        <v/>
      </c>
    </row>
    <row r="14001" spans="2:3">
      <c r="B14001" t="str">
        <v/>
      </c>
      <c r="C14001" t="str">
        <f t="shared" si="221"/>
        <v/>
      </c>
    </row>
    <row r="14002" spans="2:3">
      <c r="B14002" t="str">
        <v/>
      </c>
      <c r="C14002" t="str">
        <f t="shared" si="221"/>
        <v/>
      </c>
    </row>
    <row r="14003" spans="2:3">
      <c r="B14003" t="str">
        <v/>
      </c>
      <c r="C14003" t="str">
        <f t="shared" si="221"/>
        <v/>
      </c>
    </row>
    <row r="14004" spans="2:3">
      <c r="B14004" t="str">
        <v/>
      </c>
      <c r="C14004" t="str">
        <f t="shared" si="221"/>
        <v/>
      </c>
    </row>
    <row r="14005" spans="2:3">
      <c r="B14005" t="str">
        <v/>
      </c>
      <c r="C14005" t="str">
        <f t="shared" si="221"/>
        <v/>
      </c>
    </row>
    <row r="14006" spans="2:3">
      <c r="B14006" t="str">
        <v/>
      </c>
      <c r="C14006" t="str">
        <f t="shared" si="221"/>
        <v/>
      </c>
    </row>
    <row r="14007" spans="2:3">
      <c r="B14007" t="str">
        <v/>
      </c>
      <c r="C14007" t="str">
        <f t="shared" si="221"/>
        <v/>
      </c>
    </row>
    <row r="14008" spans="2:3">
      <c r="B14008" t="str">
        <v/>
      </c>
      <c r="C14008" t="str">
        <f t="shared" si="221"/>
        <v/>
      </c>
    </row>
    <row r="14009" spans="2:3">
      <c r="B14009" t="str">
        <v/>
      </c>
      <c r="C14009" t="str">
        <f t="shared" si="221"/>
        <v/>
      </c>
    </row>
    <row r="14010" spans="2:3">
      <c r="B14010" t="str">
        <v/>
      </c>
      <c r="C14010" t="str">
        <f t="shared" si="221"/>
        <v/>
      </c>
    </row>
    <row r="14011" spans="2:3">
      <c r="B14011" t="str">
        <v/>
      </c>
      <c r="C14011" t="str">
        <f t="shared" si="221"/>
        <v/>
      </c>
    </row>
    <row r="14012" spans="2:3">
      <c r="B14012" t="str">
        <v/>
      </c>
      <c r="C14012" t="str">
        <f t="shared" si="221"/>
        <v/>
      </c>
    </row>
    <row r="14013" spans="2:3">
      <c r="B14013" t="str">
        <v/>
      </c>
      <c r="C14013" t="str">
        <f t="shared" si="221"/>
        <v/>
      </c>
    </row>
    <row r="14014" spans="2:3">
      <c r="B14014" t="str">
        <v/>
      </c>
      <c r="C14014" t="str">
        <f t="shared" si="221"/>
        <v/>
      </c>
    </row>
    <row r="14015" spans="2:3">
      <c r="B14015" t="str">
        <v/>
      </c>
      <c r="C14015" t="str">
        <f t="shared" si="221"/>
        <v/>
      </c>
    </row>
    <row r="14016" spans="2:3">
      <c r="B14016" t="str">
        <v/>
      </c>
      <c r="C14016" t="str">
        <f t="shared" si="221"/>
        <v/>
      </c>
    </row>
    <row r="14017" spans="2:3">
      <c r="B14017" t="str">
        <v/>
      </c>
      <c r="C14017" t="str">
        <f t="shared" si="221"/>
        <v/>
      </c>
    </row>
    <row r="14018" spans="2:3">
      <c r="B14018" t="str">
        <v/>
      </c>
      <c r="C14018" t="str">
        <f t="shared" si="221"/>
        <v/>
      </c>
    </row>
    <row r="14019" spans="2:3">
      <c r="B14019" t="str">
        <v/>
      </c>
      <c r="C14019" t="str">
        <f t="shared" si="221"/>
        <v/>
      </c>
    </row>
    <row r="14020" spans="2:3">
      <c r="B14020" t="str">
        <v/>
      </c>
      <c r="C14020" t="str">
        <f t="shared" si="221"/>
        <v/>
      </c>
    </row>
    <row r="14021" spans="2:3">
      <c r="B14021" t="str">
        <v/>
      </c>
      <c r="C14021" t="str">
        <f t="shared" ref="C14021:C14084" si="222">IFERROR(B14021,"")</f>
        <v/>
      </c>
    </row>
    <row r="14022" spans="2:3">
      <c r="B14022" t="str">
        <v/>
      </c>
      <c r="C14022" t="str">
        <f t="shared" si="222"/>
        <v/>
      </c>
    </row>
    <row r="14023" spans="2:3">
      <c r="B14023" t="str">
        <v/>
      </c>
      <c r="C14023" t="str">
        <f t="shared" si="222"/>
        <v/>
      </c>
    </row>
    <row r="14024" spans="2:3">
      <c r="B14024" t="str">
        <v/>
      </c>
      <c r="C14024" t="str">
        <f t="shared" si="222"/>
        <v/>
      </c>
    </row>
    <row r="14025" spans="2:3">
      <c r="B14025" t="str">
        <v/>
      </c>
      <c r="C14025" t="str">
        <f t="shared" si="222"/>
        <v/>
      </c>
    </row>
    <row r="14026" spans="2:3">
      <c r="B14026" t="str">
        <v/>
      </c>
      <c r="C14026" t="str">
        <f t="shared" si="222"/>
        <v/>
      </c>
    </row>
    <row r="14027" spans="2:3">
      <c r="B14027" t="str">
        <v/>
      </c>
      <c r="C14027" t="str">
        <f t="shared" si="222"/>
        <v/>
      </c>
    </row>
    <row r="14028" spans="2:3">
      <c r="B14028" t="str">
        <v/>
      </c>
      <c r="C14028" t="str">
        <f t="shared" si="222"/>
        <v/>
      </c>
    </row>
    <row r="14029" spans="2:3">
      <c r="B14029" t="str">
        <v/>
      </c>
      <c r="C14029" t="str">
        <f t="shared" si="222"/>
        <v/>
      </c>
    </row>
    <row r="14030" spans="2:3">
      <c r="B14030" t="str">
        <v/>
      </c>
      <c r="C14030" t="str">
        <f t="shared" si="222"/>
        <v/>
      </c>
    </row>
    <row r="14031" spans="2:3">
      <c r="B14031" t="str">
        <v/>
      </c>
      <c r="C14031" t="str">
        <f t="shared" si="222"/>
        <v/>
      </c>
    </row>
    <row r="14032" spans="2:3">
      <c r="B14032" t="str">
        <v/>
      </c>
      <c r="C14032" t="str">
        <f t="shared" si="222"/>
        <v/>
      </c>
    </row>
    <row r="14033" spans="2:3">
      <c r="B14033" t="str">
        <v/>
      </c>
      <c r="C14033" t="str">
        <f t="shared" si="222"/>
        <v/>
      </c>
    </row>
    <row r="14034" spans="2:3">
      <c r="B14034" t="str">
        <v/>
      </c>
      <c r="C14034" t="str">
        <f t="shared" si="222"/>
        <v/>
      </c>
    </row>
    <row r="14035" spans="2:3">
      <c r="B14035" t="str">
        <v/>
      </c>
      <c r="C14035" t="str">
        <f t="shared" si="222"/>
        <v/>
      </c>
    </row>
    <row r="14036" spans="2:3">
      <c r="B14036" t="str">
        <v/>
      </c>
      <c r="C14036" t="str">
        <f t="shared" si="222"/>
        <v/>
      </c>
    </row>
    <row r="14037" spans="2:3">
      <c r="B14037" t="str">
        <v/>
      </c>
      <c r="C14037" t="str">
        <f t="shared" si="222"/>
        <v/>
      </c>
    </row>
    <row r="14038" spans="2:3">
      <c r="B14038" t="str">
        <v/>
      </c>
      <c r="C14038" t="str">
        <f t="shared" si="222"/>
        <v/>
      </c>
    </row>
    <row r="14039" spans="2:3">
      <c r="B14039" t="str">
        <v/>
      </c>
      <c r="C14039" t="str">
        <f t="shared" si="222"/>
        <v/>
      </c>
    </row>
    <row r="14040" spans="2:3">
      <c r="B14040" t="str">
        <v/>
      </c>
      <c r="C14040" t="str">
        <f t="shared" si="222"/>
        <v/>
      </c>
    </row>
    <row r="14041" spans="2:3">
      <c r="B14041" t="str">
        <v/>
      </c>
      <c r="C14041" t="str">
        <f t="shared" si="222"/>
        <v/>
      </c>
    </row>
    <row r="14042" spans="2:3">
      <c r="B14042" t="str">
        <v/>
      </c>
      <c r="C14042" t="str">
        <f t="shared" si="222"/>
        <v/>
      </c>
    </row>
    <row r="14043" spans="2:3">
      <c r="B14043" t="str">
        <v/>
      </c>
      <c r="C14043" t="str">
        <f t="shared" si="222"/>
        <v/>
      </c>
    </row>
    <row r="14044" spans="2:3">
      <c r="B14044" t="str">
        <v/>
      </c>
      <c r="C14044" t="str">
        <f t="shared" si="222"/>
        <v/>
      </c>
    </row>
    <row r="14045" spans="2:3">
      <c r="B14045" t="str">
        <v/>
      </c>
      <c r="C14045" t="str">
        <f t="shared" si="222"/>
        <v/>
      </c>
    </row>
    <row r="14046" spans="2:3">
      <c r="B14046" t="str">
        <v/>
      </c>
      <c r="C14046" t="str">
        <f t="shared" si="222"/>
        <v/>
      </c>
    </row>
    <row r="14047" spans="2:3">
      <c r="B14047" t="str">
        <v/>
      </c>
      <c r="C14047" t="str">
        <f t="shared" si="222"/>
        <v/>
      </c>
    </row>
    <row r="14048" spans="2:3">
      <c r="B14048" t="str">
        <v/>
      </c>
      <c r="C14048" t="str">
        <f t="shared" si="222"/>
        <v/>
      </c>
    </row>
    <row r="14049" spans="2:3">
      <c r="B14049" t="str">
        <v/>
      </c>
      <c r="C14049" t="str">
        <f t="shared" si="222"/>
        <v/>
      </c>
    </row>
    <row r="14050" spans="2:3">
      <c r="B14050" t="str">
        <v/>
      </c>
      <c r="C14050" t="str">
        <f t="shared" si="222"/>
        <v/>
      </c>
    </row>
    <row r="14051" spans="2:3">
      <c r="B14051" t="str">
        <v/>
      </c>
      <c r="C14051" t="str">
        <f t="shared" si="222"/>
        <v/>
      </c>
    </row>
    <row r="14052" spans="2:3">
      <c r="B14052" t="str">
        <v/>
      </c>
      <c r="C14052" t="str">
        <f t="shared" si="222"/>
        <v/>
      </c>
    </row>
    <row r="14053" spans="2:3">
      <c r="B14053" t="str">
        <v/>
      </c>
      <c r="C14053" t="str">
        <f t="shared" si="222"/>
        <v/>
      </c>
    </row>
    <row r="14054" spans="2:3">
      <c r="B14054" t="str">
        <v/>
      </c>
      <c r="C14054" t="str">
        <f t="shared" si="222"/>
        <v/>
      </c>
    </row>
    <row r="14055" spans="2:3">
      <c r="B14055" t="str">
        <v/>
      </c>
      <c r="C14055" t="str">
        <f t="shared" si="222"/>
        <v/>
      </c>
    </row>
    <row r="14056" spans="2:3">
      <c r="B14056" t="str">
        <v/>
      </c>
      <c r="C14056" t="str">
        <f t="shared" si="222"/>
        <v/>
      </c>
    </row>
    <row r="14057" spans="2:3">
      <c r="B14057" t="str">
        <v/>
      </c>
      <c r="C14057" t="str">
        <f t="shared" si="222"/>
        <v/>
      </c>
    </row>
    <row r="14058" spans="2:3">
      <c r="B14058" t="str">
        <v/>
      </c>
      <c r="C14058" t="str">
        <f t="shared" si="222"/>
        <v/>
      </c>
    </row>
    <row r="14059" spans="2:3">
      <c r="B14059" t="str">
        <v/>
      </c>
      <c r="C14059" t="str">
        <f t="shared" si="222"/>
        <v/>
      </c>
    </row>
    <row r="14060" spans="2:3">
      <c r="B14060" t="str">
        <v/>
      </c>
      <c r="C14060" t="str">
        <f t="shared" si="222"/>
        <v/>
      </c>
    </row>
    <row r="14061" spans="2:3">
      <c r="B14061" t="str">
        <v/>
      </c>
      <c r="C14061" t="str">
        <f t="shared" si="222"/>
        <v/>
      </c>
    </row>
    <row r="14062" spans="2:3">
      <c r="B14062" t="str">
        <v/>
      </c>
      <c r="C14062" t="str">
        <f t="shared" si="222"/>
        <v/>
      </c>
    </row>
    <row r="14063" spans="2:3">
      <c r="B14063" t="str">
        <v/>
      </c>
      <c r="C14063" t="str">
        <f t="shared" si="222"/>
        <v/>
      </c>
    </row>
    <row r="14064" spans="2:3">
      <c r="B14064" t="str">
        <v/>
      </c>
      <c r="C14064" t="str">
        <f t="shared" si="222"/>
        <v/>
      </c>
    </row>
    <row r="14065" spans="2:3">
      <c r="B14065" t="str">
        <v/>
      </c>
      <c r="C14065" t="str">
        <f t="shared" si="222"/>
        <v/>
      </c>
    </row>
    <row r="14066" spans="2:3">
      <c r="B14066" t="str">
        <v/>
      </c>
      <c r="C14066" t="str">
        <f t="shared" si="222"/>
        <v/>
      </c>
    </row>
    <row r="14067" spans="2:3">
      <c r="B14067" t="str">
        <v/>
      </c>
      <c r="C14067" t="str">
        <f t="shared" si="222"/>
        <v/>
      </c>
    </row>
    <row r="14068" spans="2:3">
      <c r="B14068" t="str">
        <v/>
      </c>
      <c r="C14068" t="str">
        <f t="shared" si="222"/>
        <v/>
      </c>
    </row>
    <row r="14069" spans="2:3">
      <c r="B14069" t="str">
        <v/>
      </c>
      <c r="C14069" t="str">
        <f t="shared" si="222"/>
        <v/>
      </c>
    </row>
    <row r="14070" spans="2:3">
      <c r="B14070" t="str">
        <v/>
      </c>
      <c r="C14070" t="str">
        <f t="shared" si="222"/>
        <v/>
      </c>
    </row>
    <row r="14071" spans="2:3">
      <c r="B14071" t="str">
        <v/>
      </c>
      <c r="C14071" t="str">
        <f t="shared" si="222"/>
        <v/>
      </c>
    </row>
    <row r="14072" spans="2:3">
      <c r="B14072" t="str">
        <v/>
      </c>
      <c r="C14072" t="str">
        <f t="shared" si="222"/>
        <v/>
      </c>
    </row>
    <row r="14073" spans="2:3">
      <c r="B14073" t="str">
        <v/>
      </c>
      <c r="C14073" t="str">
        <f t="shared" si="222"/>
        <v/>
      </c>
    </row>
    <row r="14074" spans="2:3">
      <c r="B14074" t="str">
        <v/>
      </c>
      <c r="C14074" t="str">
        <f t="shared" si="222"/>
        <v/>
      </c>
    </row>
    <row r="14075" spans="2:3">
      <c r="B14075" t="str">
        <v/>
      </c>
      <c r="C14075" t="str">
        <f t="shared" si="222"/>
        <v/>
      </c>
    </row>
    <row r="14076" spans="2:3">
      <c r="B14076" t="str">
        <v/>
      </c>
      <c r="C14076" t="str">
        <f t="shared" si="222"/>
        <v/>
      </c>
    </row>
    <row r="14077" spans="2:3">
      <c r="B14077" t="str">
        <v/>
      </c>
      <c r="C14077" t="str">
        <f t="shared" si="222"/>
        <v/>
      </c>
    </row>
    <row r="14078" spans="2:3">
      <c r="B14078" t="str">
        <v/>
      </c>
      <c r="C14078" t="str">
        <f t="shared" si="222"/>
        <v/>
      </c>
    </row>
    <row r="14079" spans="2:3">
      <c r="B14079" t="str">
        <v/>
      </c>
      <c r="C14079" t="str">
        <f t="shared" si="222"/>
        <v/>
      </c>
    </row>
    <row r="14080" spans="2:3">
      <c r="B14080" t="str">
        <v/>
      </c>
      <c r="C14080" t="str">
        <f t="shared" si="222"/>
        <v/>
      </c>
    </row>
    <row r="14081" spans="2:3">
      <c r="B14081" t="str">
        <v/>
      </c>
      <c r="C14081" t="str">
        <f t="shared" si="222"/>
        <v/>
      </c>
    </row>
    <row r="14082" spans="2:3">
      <c r="B14082" t="str">
        <v/>
      </c>
      <c r="C14082" t="str">
        <f t="shared" si="222"/>
        <v/>
      </c>
    </row>
    <row r="14083" spans="2:3">
      <c r="B14083" t="str">
        <v/>
      </c>
      <c r="C14083" t="str">
        <f t="shared" si="222"/>
        <v/>
      </c>
    </row>
    <row r="14084" spans="2:3">
      <c r="B14084" t="str">
        <v/>
      </c>
      <c r="C14084" t="str">
        <f t="shared" si="222"/>
        <v/>
      </c>
    </row>
    <row r="14085" spans="2:3">
      <c r="B14085" t="str">
        <v/>
      </c>
      <c r="C14085" t="str">
        <f t="shared" ref="C14085:C14148" si="223">IFERROR(B14085,"")</f>
        <v/>
      </c>
    </row>
    <row r="14086" spans="2:3">
      <c r="B14086" t="str">
        <v/>
      </c>
      <c r="C14086" t="str">
        <f t="shared" si="223"/>
        <v/>
      </c>
    </row>
    <row r="14087" spans="2:3">
      <c r="B14087" t="str">
        <v/>
      </c>
      <c r="C14087" t="str">
        <f t="shared" si="223"/>
        <v/>
      </c>
    </row>
    <row r="14088" spans="2:3">
      <c r="B14088" t="str">
        <v/>
      </c>
      <c r="C14088" t="str">
        <f t="shared" si="223"/>
        <v/>
      </c>
    </row>
    <row r="14089" spans="2:3">
      <c r="B14089" t="str">
        <v/>
      </c>
      <c r="C14089" t="str">
        <f t="shared" si="223"/>
        <v/>
      </c>
    </row>
    <row r="14090" spans="2:3">
      <c r="B14090" t="str">
        <v/>
      </c>
      <c r="C14090" t="str">
        <f t="shared" si="223"/>
        <v/>
      </c>
    </row>
    <row r="14091" spans="2:3">
      <c r="B14091" t="str">
        <v/>
      </c>
      <c r="C14091" t="str">
        <f t="shared" si="223"/>
        <v/>
      </c>
    </row>
    <row r="14092" spans="2:3">
      <c r="B14092" t="str">
        <v/>
      </c>
      <c r="C14092" t="str">
        <f t="shared" si="223"/>
        <v/>
      </c>
    </row>
    <row r="14093" spans="2:3">
      <c r="B14093" t="str">
        <v/>
      </c>
      <c r="C14093" t="str">
        <f t="shared" si="223"/>
        <v/>
      </c>
    </row>
    <row r="14094" spans="2:3">
      <c r="B14094" t="str">
        <v/>
      </c>
      <c r="C14094" t="str">
        <f t="shared" si="223"/>
        <v/>
      </c>
    </row>
    <row r="14095" spans="2:3">
      <c r="B14095" t="str">
        <v/>
      </c>
      <c r="C14095" t="str">
        <f t="shared" si="223"/>
        <v/>
      </c>
    </row>
    <row r="14096" spans="2:3">
      <c r="B14096" t="str">
        <v/>
      </c>
      <c r="C14096" t="str">
        <f t="shared" si="223"/>
        <v/>
      </c>
    </row>
    <row r="14097" spans="2:3">
      <c r="B14097" t="str">
        <v/>
      </c>
      <c r="C14097" t="str">
        <f t="shared" si="223"/>
        <v/>
      </c>
    </row>
    <row r="14098" spans="2:3">
      <c r="B14098" t="str">
        <v/>
      </c>
      <c r="C14098" t="str">
        <f t="shared" si="223"/>
        <v/>
      </c>
    </row>
    <row r="14099" spans="2:3">
      <c r="B14099" t="str">
        <v/>
      </c>
      <c r="C14099" t="str">
        <f t="shared" si="223"/>
        <v/>
      </c>
    </row>
    <row r="14100" spans="2:3">
      <c r="B14100" t="str">
        <v/>
      </c>
      <c r="C14100" t="str">
        <f t="shared" si="223"/>
        <v/>
      </c>
    </row>
    <row r="14101" spans="2:3">
      <c r="B14101" t="str">
        <v/>
      </c>
      <c r="C14101" t="str">
        <f t="shared" si="223"/>
        <v/>
      </c>
    </row>
    <row r="14102" spans="2:3">
      <c r="B14102" t="str">
        <v/>
      </c>
      <c r="C14102" t="str">
        <f t="shared" si="223"/>
        <v/>
      </c>
    </row>
    <row r="14103" spans="2:3">
      <c r="B14103" t="str">
        <v/>
      </c>
      <c r="C14103" t="str">
        <f t="shared" si="223"/>
        <v/>
      </c>
    </row>
    <row r="14104" spans="2:3">
      <c r="B14104" t="str">
        <v/>
      </c>
      <c r="C14104" t="str">
        <f t="shared" si="223"/>
        <v/>
      </c>
    </row>
    <row r="14105" spans="2:3">
      <c r="B14105" t="str">
        <v/>
      </c>
      <c r="C14105" t="str">
        <f t="shared" si="223"/>
        <v/>
      </c>
    </row>
    <row r="14106" spans="2:3">
      <c r="B14106" t="str">
        <v/>
      </c>
      <c r="C14106" t="str">
        <f t="shared" si="223"/>
        <v/>
      </c>
    </row>
    <row r="14107" spans="2:3">
      <c r="B14107" t="str">
        <v/>
      </c>
      <c r="C14107" t="str">
        <f t="shared" si="223"/>
        <v/>
      </c>
    </row>
    <row r="14108" spans="2:3">
      <c r="B14108" t="str">
        <v/>
      </c>
      <c r="C14108" t="str">
        <f t="shared" si="223"/>
        <v/>
      </c>
    </row>
    <row r="14109" spans="2:3">
      <c r="B14109" t="str">
        <v/>
      </c>
      <c r="C14109" t="str">
        <f t="shared" si="223"/>
        <v/>
      </c>
    </row>
    <row r="14110" spans="2:3">
      <c r="B14110" t="str">
        <v/>
      </c>
      <c r="C14110" t="str">
        <f t="shared" si="223"/>
        <v/>
      </c>
    </row>
    <row r="14111" spans="2:3">
      <c r="B14111" t="str">
        <v/>
      </c>
      <c r="C14111" t="str">
        <f t="shared" si="223"/>
        <v/>
      </c>
    </row>
    <row r="14112" spans="2:3">
      <c r="B14112" t="str">
        <v/>
      </c>
      <c r="C14112" t="str">
        <f t="shared" si="223"/>
        <v/>
      </c>
    </row>
    <row r="14113" spans="2:3">
      <c r="B14113" t="str">
        <v/>
      </c>
      <c r="C14113" t="str">
        <f t="shared" si="223"/>
        <v/>
      </c>
    </row>
    <row r="14114" spans="2:3">
      <c r="B14114" t="str">
        <v/>
      </c>
      <c r="C14114" t="str">
        <f t="shared" si="223"/>
        <v/>
      </c>
    </row>
    <row r="14115" spans="2:3">
      <c r="B14115" t="str">
        <v/>
      </c>
      <c r="C14115" t="str">
        <f t="shared" si="223"/>
        <v/>
      </c>
    </row>
    <row r="14116" spans="2:3">
      <c r="B14116" t="str">
        <v/>
      </c>
      <c r="C14116" t="str">
        <f t="shared" si="223"/>
        <v/>
      </c>
    </row>
    <row r="14117" spans="2:3">
      <c r="B14117" t="str">
        <v/>
      </c>
      <c r="C14117" t="str">
        <f t="shared" si="223"/>
        <v/>
      </c>
    </row>
    <row r="14118" spans="2:3">
      <c r="B14118" t="str">
        <v/>
      </c>
      <c r="C14118" t="str">
        <f t="shared" si="223"/>
        <v/>
      </c>
    </row>
    <row r="14119" spans="2:3">
      <c r="B14119" t="str">
        <v/>
      </c>
      <c r="C14119" t="str">
        <f t="shared" si="223"/>
        <v/>
      </c>
    </row>
    <row r="14120" spans="2:3">
      <c r="B14120" t="str">
        <v/>
      </c>
      <c r="C14120" t="str">
        <f t="shared" si="223"/>
        <v/>
      </c>
    </row>
    <row r="14121" spans="2:3">
      <c r="B14121" t="str">
        <v/>
      </c>
      <c r="C14121" t="str">
        <f t="shared" si="223"/>
        <v/>
      </c>
    </row>
    <row r="14122" spans="2:3">
      <c r="B14122" t="str">
        <v/>
      </c>
      <c r="C14122" t="str">
        <f t="shared" si="223"/>
        <v/>
      </c>
    </row>
    <row r="14123" spans="2:3">
      <c r="B14123" t="str">
        <v/>
      </c>
      <c r="C14123" t="str">
        <f t="shared" si="223"/>
        <v/>
      </c>
    </row>
    <row r="14124" spans="2:3">
      <c r="B14124" t="str">
        <v/>
      </c>
      <c r="C14124" t="str">
        <f t="shared" si="223"/>
        <v/>
      </c>
    </row>
    <row r="14125" spans="2:3">
      <c r="B14125" t="str">
        <v/>
      </c>
      <c r="C14125" t="str">
        <f t="shared" si="223"/>
        <v/>
      </c>
    </row>
    <row r="14126" spans="2:3">
      <c r="B14126" t="str">
        <v/>
      </c>
      <c r="C14126" t="str">
        <f t="shared" si="223"/>
        <v/>
      </c>
    </row>
    <row r="14127" spans="2:3">
      <c r="B14127" t="str">
        <v/>
      </c>
      <c r="C14127" t="str">
        <f t="shared" si="223"/>
        <v/>
      </c>
    </row>
    <row r="14128" spans="2:3">
      <c r="B14128" t="str">
        <v/>
      </c>
      <c r="C14128" t="str">
        <f t="shared" si="223"/>
        <v/>
      </c>
    </row>
    <row r="14129" spans="2:3">
      <c r="B14129" t="str">
        <v/>
      </c>
      <c r="C14129" t="str">
        <f t="shared" si="223"/>
        <v/>
      </c>
    </row>
    <row r="14130" spans="2:3">
      <c r="B14130" t="str">
        <v/>
      </c>
      <c r="C14130" t="str">
        <f t="shared" si="223"/>
        <v/>
      </c>
    </row>
    <row r="14131" spans="2:3">
      <c r="B14131" t="str">
        <v/>
      </c>
      <c r="C14131" t="str">
        <f t="shared" si="223"/>
        <v/>
      </c>
    </row>
    <row r="14132" spans="2:3">
      <c r="B14132" t="str">
        <v/>
      </c>
      <c r="C14132" t="str">
        <f t="shared" si="223"/>
        <v/>
      </c>
    </row>
    <row r="14133" spans="2:3">
      <c r="B14133" t="str">
        <v/>
      </c>
      <c r="C14133" t="str">
        <f t="shared" si="223"/>
        <v/>
      </c>
    </row>
    <row r="14134" spans="2:3">
      <c r="B14134" t="str">
        <v/>
      </c>
      <c r="C14134" t="str">
        <f t="shared" si="223"/>
        <v/>
      </c>
    </row>
    <row r="14135" spans="2:3">
      <c r="B14135" t="str">
        <v/>
      </c>
      <c r="C14135" t="str">
        <f t="shared" si="223"/>
        <v/>
      </c>
    </row>
    <row r="14136" spans="2:3">
      <c r="B14136" t="str">
        <v/>
      </c>
      <c r="C14136" t="str">
        <f t="shared" si="223"/>
        <v/>
      </c>
    </row>
    <row r="14137" spans="2:3">
      <c r="B14137" t="str">
        <v/>
      </c>
      <c r="C14137" t="str">
        <f t="shared" si="223"/>
        <v/>
      </c>
    </row>
    <row r="14138" spans="2:3">
      <c r="B14138" t="str">
        <v/>
      </c>
      <c r="C14138" t="str">
        <f t="shared" si="223"/>
        <v/>
      </c>
    </row>
    <row r="14139" spans="2:3">
      <c r="B14139" t="str">
        <v/>
      </c>
      <c r="C14139" t="str">
        <f t="shared" si="223"/>
        <v/>
      </c>
    </row>
    <row r="14140" spans="2:3">
      <c r="B14140" t="str">
        <v/>
      </c>
      <c r="C14140" t="str">
        <f t="shared" si="223"/>
        <v/>
      </c>
    </row>
    <row r="14141" spans="2:3">
      <c r="B14141" t="str">
        <v/>
      </c>
      <c r="C14141" t="str">
        <f t="shared" si="223"/>
        <v/>
      </c>
    </row>
    <row r="14142" spans="2:3">
      <c r="B14142" t="str">
        <v/>
      </c>
      <c r="C14142" t="str">
        <f t="shared" si="223"/>
        <v/>
      </c>
    </row>
    <row r="14143" spans="2:3">
      <c r="B14143" t="str">
        <v/>
      </c>
      <c r="C14143" t="str">
        <f t="shared" si="223"/>
        <v/>
      </c>
    </row>
    <row r="14144" spans="2:3">
      <c r="B14144" t="str">
        <v/>
      </c>
      <c r="C14144" t="str">
        <f t="shared" si="223"/>
        <v/>
      </c>
    </row>
    <row r="14145" spans="2:3">
      <c r="B14145" t="str">
        <v/>
      </c>
      <c r="C14145" t="str">
        <f t="shared" si="223"/>
        <v/>
      </c>
    </row>
    <row r="14146" spans="2:3">
      <c r="B14146" t="str">
        <v/>
      </c>
      <c r="C14146" t="str">
        <f t="shared" si="223"/>
        <v/>
      </c>
    </row>
    <row r="14147" spans="2:3">
      <c r="B14147" t="str">
        <v/>
      </c>
      <c r="C14147" t="str">
        <f t="shared" si="223"/>
        <v/>
      </c>
    </row>
    <row r="14148" spans="2:3">
      <c r="B14148" t="str">
        <v/>
      </c>
      <c r="C14148" t="str">
        <f t="shared" si="223"/>
        <v/>
      </c>
    </row>
    <row r="14149" spans="2:3">
      <c r="B14149" t="str">
        <v/>
      </c>
      <c r="C14149" t="str">
        <f t="shared" ref="C14149:C14212" si="224">IFERROR(B14149,"")</f>
        <v/>
      </c>
    </row>
    <row r="14150" spans="2:3">
      <c r="B14150" t="str">
        <v/>
      </c>
      <c r="C14150" t="str">
        <f t="shared" si="224"/>
        <v/>
      </c>
    </row>
    <row r="14151" spans="2:3">
      <c r="B14151" t="str">
        <v/>
      </c>
      <c r="C14151" t="str">
        <f t="shared" si="224"/>
        <v/>
      </c>
    </row>
    <row r="14152" spans="2:3">
      <c r="B14152" t="str">
        <v/>
      </c>
      <c r="C14152" t="str">
        <f t="shared" si="224"/>
        <v/>
      </c>
    </row>
    <row r="14153" spans="2:3">
      <c r="B14153" t="str">
        <v/>
      </c>
      <c r="C14153" t="str">
        <f t="shared" si="224"/>
        <v/>
      </c>
    </row>
    <row r="14154" spans="2:3">
      <c r="B14154" t="str">
        <v/>
      </c>
      <c r="C14154" t="str">
        <f t="shared" si="224"/>
        <v/>
      </c>
    </row>
    <row r="14155" spans="2:3">
      <c r="B14155" t="str">
        <v/>
      </c>
      <c r="C14155" t="str">
        <f t="shared" si="224"/>
        <v/>
      </c>
    </row>
    <row r="14156" spans="2:3">
      <c r="B14156" t="str">
        <v/>
      </c>
      <c r="C14156" t="str">
        <f t="shared" si="224"/>
        <v/>
      </c>
    </row>
    <row r="14157" spans="2:3">
      <c r="B14157" t="str">
        <v/>
      </c>
      <c r="C14157" t="str">
        <f t="shared" si="224"/>
        <v/>
      </c>
    </row>
    <row r="14158" spans="2:3">
      <c r="B14158" t="str">
        <v/>
      </c>
      <c r="C14158" t="str">
        <f t="shared" si="224"/>
        <v/>
      </c>
    </row>
    <row r="14159" spans="2:3">
      <c r="B14159" t="str">
        <v/>
      </c>
      <c r="C14159" t="str">
        <f t="shared" si="224"/>
        <v/>
      </c>
    </row>
    <row r="14160" spans="2:3">
      <c r="B14160" t="str">
        <v/>
      </c>
      <c r="C14160" t="str">
        <f t="shared" si="224"/>
        <v/>
      </c>
    </row>
    <row r="14161" spans="2:3">
      <c r="B14161" t="str">
        <v/>
      </c>
      <c r="C14161" t="str">
        <f t="shared" si="224"/>
        <v/>
      </c>
    </row>
    <row r="14162" spans="2:3">
      <c r="B14162" t="str">
        <v/>
      </c>
      <c r="C14162" t="str">
        <f t="shared" si="224"/>
        <v/>
      </c>
    </row>
    <row r="14163" spans="2:3">
      <c r="B14163" t="str">
        <v/>
      </c>
      <c r="C14163" t="str">
        <f t="shared" si="224"/>
        <v/>
      </c>
    </row>
    <row r="14164" spans="2:3">
      <c r="B14164" t="str">
        <v/>
      </c>
      <c r="C14164" t="str">
        <f t="shared" si="224"/>
        <v/>
      </c>
    </row>
    <row r="14165" spans="2:3">
      <c r="B14165" t="str">
        <v/>
      </c>
      <c r="C14165" t="str">
        <f t="shared" si="224"/>
        <v/>
      </c>
    </row>
    <row r="14166" spans="2:3">
      <c r="B14166" t="str">
        <v/>
      </c>
      <c r="C14166" t="str">
        <f t="shared" si="224"/>
        <v/>
      </c>
    </row>
    <row r="14167" spans="2:3">
      <c r="B14167" t="str">
        <v/>
      </c>
      <c r="C14167" t="str">
        <f t="shared" si="224"/>
        <v/>
      </c>
    </row>
    <row r="14168" spans="2:3">
      <c r="B14168" t="str">
        <v/>
      </c>
      <c r="C14168" t="str">
        <f t="shared" si="224"/>
        <v/>
      </c>
    </row>
    <row r="14169" spans="2:3">
      <c r="B14169" t="str">
        <v/>
      </c>
      <c r="C14169" t="str">
        <f t="shared" si="224"/>
        <v/>
      </c>
    </row>
    <row r="14170" spans="2:3">
      <c r="B14170" t="str">
        <v/>
      </c>
      <c r="C14170" t="str">
        <f t="shared" si="224"/>
        <v/>
      </c>
    </row>
    <row r="14171" spans="2:3">
      <c r="B14171" t="str">
        <v/>
      </c>
      <c r="C14171" t="str">
        <f t="shared" si="224"/>
        <v/>
      </c>
    </row>
    <row r="14172" spans="2:3">
      <c r="B14172" t="str">
        <v/>
      </c>
      <c r="C14172" t="str">
        <f t="shared" si="224"/>
        <v/>
      </c>
    </row>
    <row r="14173" spans="2:3">
      <c r="B14173" t="str">
        <v/>
      </c>
      <c r="C14173" t="str">
        <f t="shared" si="224"/>
        <v/>
      </c>
    </row>
    <row r="14174" spans="2:3">
      <c r="B14174" t="str">
        <v/>
      </c>
      <c r="C14174" t="str">
        <f t="shared" si="224"/>
        <v/>
      </c>
    </row>
    <row r="14175" spans="2:3">
      <c r="B14175" t="str">
        <v/>
      </c>
      <c r="C14175" t="str">
        <f t="shared" si="224"/>
        <v/>
      </c>
    </row>
    <row r="14176" spans="2:3">
      <c r="B14176" t="str">
        <v/>
      </c>
      <c r="C14176" t="str">
        <f t="shared" si="224"/>
        <v/>
      </c>
    </row>
    <row r="14177" spans="2:3">
      <c r="B14177" t="str">
        <v/>
      </c>
      <c r="C14177" t="str">
        <f t="shared" si="224"/>
        <v/>
      </c>
    </row>
    <row r="14178" spans="2:3">
      <c r="B14178" t="str">
        <v/>
      </c>
      <c r="C14178" t="str">
        <f t="shared" si="224"/>
        <v/>
      </c>
    </row>
    <row r="14179" spans="2:3">
      <c r="B14179" t="str">
        <v/>
      </c>
      <c r="C14179" t="str">
        <f t="shared" si="224"/>
        <v/>
      </c>
    </row>
    <row r="14180" spans="2:3">
      <c r="B14180" t="str">
        <v/>
      </c>
      <c r="C14180" t="str">
        <f t="shared" si="224"/>
        <v/>
      </c>
    </row>
    <row r="14181" spans="2:3">
      <c r="B14181" t="str">
        <v/>
      </c>
      <c r="C14181" t="str">
        <f t="shared" si="224"/>
        <v/>
      </c>
    </row>
    <row r="14182" spans="2:3">
      <c r="B14182" t="str">
        <v/>
      </c>
      <c r="C14182" t="str">
        <f t="shared" si="224"/>
        <v/>
      </c>
    </row>
    <row r="14183" spans="2:3">
      <c r="B14183" t="str">
        <v/>
      </c>
      <c r="C14183" t="str">
        <f t="shared" si="224"/>
        <v/>
      </c>
    </row>
    <row r="14184" spans="2:3">
      <c r="B14184" t="str">
        <v/>
      </c>
      <c r="C14184" t="str">
        <f t="shared" si="224"/>
        <v/>
      </c>
    </row>
    <row r="14185" spans="2:3">
      <c r="B14185" t="str">
        <v/>
      </c>
      <c r="C14185" t="str">
        <f t="shared" si="224"/>
        <v/>
      </c>
    </row>
    <row r="14186" spans="2:3">
      <c r="B14186" t="str">
        <v/>
      </c>
      <c r="C14186" t="str">
        <f t="shared" si="224"/>
        <v/>
      </c>
    </row>
    <row r="14187" spans="2:3">
      <c r="B14187" t="str">
        <v/>
      </c>
      <c r="C14187" t="str">
        <f t="shared" si="224"/>
        <v/>
      </c>
    </row>
    <row r="14188" spans="2:3">
      <c r="B14188" t="str">
        <v/>
      </c>
      <c r="C14188" t="str">
        <f t="shared" si="224"/>
        <v/>
      </c>
    </row>
    <row r="14189" spans="2:3">
      <c r="B14189" t="str">
        <v/>
      </c>
      <c r="C14189" t="str">
        <f t="shared" si="224"/>
        <v/>
      </c>
    </row>
    <row r="14190" spans="2:3">
      <c r="B14190" t="str">
        <v/>
      </c>
      <c r="C14190" t="str">
        <f t="shared" si="224"/>
        <v/>
      </c>
    </row>
    <row r="14191" spans="2:3">
      <c r="B14191" t="str">
        <v/>
      </c>
      <c r="C14191" t="str">
        <f t="shared" si="224"/>
        <v/>
      </c>
    </row>
    <row r="14192" spans="2:3">
      <c r="B14192" t="str">
        <v/>
      </c>
      <c r="C14192" t="str">
        <f t="shared" si="224"/>
        <v/>
      </c>
    </row>
    <row r="14193" spans="2:3">
      <c r="B14193" t="str">
        <v/>
      </c>
      <c r="C14193" t="str">
        <f t="shared" si="224"/>
        <v/>
      </c>
    </row>
    <row r="14194" spans="2:3">
      <c r="B14194" t="str">
        <v/>
      </c>
      <c r="C14194" t="str">
        <f t="shared" si="224"/>
        <v/>
      </c>
    </row>
    <row r="14195" spans="2:3">
      <c r="B14195" t="str">
        <v/>
      </c>
      <c r="C14195" t="str">
        <f t="shared" si="224"/>
        <v/>
      </c>
    </row>
    <row r="14196" spans="2:3">
      <c r="B14196" t="str">
        <v/>
      </c>
      <c r="C14196" t="str">
        <f t="shared" si="224"/>
        <v/>
      </c>
    </row>
    <row r="14197" spans="2:3">
      <c r="B14197" t="str">
        <v/>
      </c>
      <c r="C14197" t="str">
        <f t="shared" si="224"/>
        <v/>
      </c>
    </row>
    <row r="14198" spans="2:3">
      <c r="B14198" t="str">
        <v/>
      </c>
      <c r="C14198" t="str">
        <f t="shared" si="224"/>
        <v/>
      </c>
    </row>
    <row r="14199" spans="2:3">
      <c r="B14199" t="str">
        <v/>
      </c>
      <c r="C14199" t="str">
        <f t="shared" si="224"/>
        <v/>
      </c>
    </row>
    <row r="14200" spans="2:3">
      <c r="B14200" t="str">
        <v/>
      </c>
      <c r="C14200" t="str">
        <f t="shared" si="224"/>
        <v/>
      </c>
    </row>
    <row r="14201" spans="2:3">
      <c r="B14201" t="str">
        <v/>
      </c>
      <c r="C14201" t="str">
        <f t="shared" si="224"/>
        <v/>
      </c>
    </row>
    <row r="14202" spans="2:3">
      <c r="B14202" t="str">
        <v/>
      </c>
      <c r="C14202" t="str">
        <f t="shared" si="224"/>
        <v/>
      </c>
    </row>
    <row r="14203" spans="2:3">
      <c r="B14203" t="str">
        <v/>
      </c>
      <c r="C14203" t="str">
        <f t="shared" si="224"/>
        <v/>
      </c>
    </row>
    <row r="14204" spans="2:3">
      <c r="B14204" t="str">
        <v/>
      </c>
      <c r="C14204" t="str">
        <f t="shared" si="224"/>
        <v/>
      </c>
    </row>
    <row r="14205" spans="2:3">
      <c r="B14205" t="str">
        <v/>
      </c>
      <c r="C14205" t="str">
        <f t="shared" si="224"/>
        <v/>
      </c>
    </row>
    <row r="14206" spans="2:3">
      <c r="B14206" t="str">
        <v/>
      </c>
      <c r="C14206" t="str">
        <f t="shared" si="224"/>
        <v/>
      </c>
    </row>
    <row r="14207" spans="2:3">
      <c r="B14207" t="str">
        <v/>
      </c>
      <c r="C14207" t="str">
        <f t="shared" si="224"/>
        <v/>
      </c>
    </row>
    <row r="14208" spans="2:3">
      <c r="B14208" t="str">
        <v/>
      </c>
      <c r="C14208" t="str">
        <f t="shared" si="224"/>
        <v/>
      </c>
    </row>
    <row r="14209" spans="2:3">
      <c r="B14209" t="str">
        <v/>
      </c>
      <c r="C14209" t="str">
        <f t="shared" si="224"/>
        <v/>
      </c>
    </row>
    <row r="14210" spans="2:3">
      <c r="B14210" t="str">
        <v/>
      </c>
      <c r="C14210" t="str">
        <f t="shared" si="224"/>
        <v/>
      </c>
    </row>
    <row r="14211" spans="2:3">
      <c r="B14211" t="str">
        <v/>
      </c>
      <c r="C14211" t="str">
        <f t="shared" si="224"/>
        <v/>
      </c>
    </row>
    <row r="14212" spans="2:3">
      <c r="B14212" t="str">
        <v/>
      </c>
      <c r="C14212" t="str">
        <f t="shared" si="224"/>
        <v/>
      </c>
    </row>
    <row r="14213" spans="2:3">
      <c r="B14213" t="str">
        <v/>
      </c>
      <c r="C14213" t="str">
        <f t="shared" ref="C14213:C14276" si="225">IFERROR(B14213,"")</f>
        <v/>
      </c>
    </row>
    <row r="14214" spans="2:3">
      <c r="B14214" t="str">
        <v/>
      </c>
      <c r="C14214" t="str">
        <f t="shared" si="225"/>
        <v/>
      </c>
    </row>
    <row r="14215" spans="2:3">
      <c r="B14215" t="str">
        <v/>
      </c>
      <c r="C14215" t="str">
        <f t="shared" si="225"/>
        <v/>
      </c>
    </row>
    <row r="14216" spans="2:3">
      <c r="B14216" t="str">
        <v/>
      </c>
      <c r="C14216" t="str">
        <f t="shared" si="225"/>
        <v/>
      </c>
    </row>
    <row r="14217" spans="2:3">
      <c r="B14217" t="str">
        <v/>
      </c>
      <c r="C14217" t="str">
        <f t="shared" si="225"/>
        <v/>
      </c>
    </row>
    <row r="14218" spans="2:3">
      <c r="B14218" t="str">
        <v/>
      </c>
      <c r="C14218" t="str">
        <f t="shared" si="225"/>
        <v/>
      </c>
    </row>
    <row r="14219" spans="2:3">
      <c r="B14219" t="str">
        <v/>
      </c>
      <c r="C14219" t="str">
        <f t="shared" si="225"/>
        <v/>
      </c>
    </row>
    <row r="14220" spans="2:3">
      <c r="B14220" t="str">
        <v/>
      </c>
      <c r="C14220" t="str">
        <f t="shared" si="225"/>
        <v/>
      </c>
    </row>
    <row r="14221" spans="2:3">
      <c r="B14221" t="str">
        <v/>
      </c>
      <c r="C14221" t="str">
        <f t="shared" si="225"/>
        <v/>
      </c>
    </row>
    <row r="14222" spans="2:3">
      <c r="B14222" t="str">
        <v/>
      </c>
      <c r="C14222" t="str">
        <f t="shared" si="225"/>
        <v/>
      </c>
    </row>
    <row r="14223" spans="2:3">
      <c r="B14223" t="str">
        <v/>
      </c>
      <c r="C14223" t="str">
        <f t="shared" si="225"/>
        <v/>
      </c>
    </row>
    <row r="14224" spans="2:3">
      <c r="B14224" t="str">
        <v/>
      </c>
      <c r="C14224" t="str">
        <f t="shared" si="225"/>
        <v/>
      </c>
    </row>
    <row r="14225" spans="2:3">
      <c r="B14225" t="str">
        <v/>
      </c>
      <c r="C14225" t="str">
        <f t="shared" si="225"/>
        <v/>
      </c>
    </row>
    <row r="14226" spans="2:3">
      <c r="B14226" t="str">
        <v/>
      </c>
      <c r="C14226" t="str">
        <f t="shared" si="225"/>
        <v/>
      </c>
    </row>
    <row r="14227" spans="2:3">
      <c r="B14227" t="str">
        <v/>
      </c>
      <c r="C14227" t="str">
        <f t="shared" si="225"/>
        <v/>
      </c>
    </row>
    <row r="14228" spans="2:3">
      <c r="B14228" t="str">
        <v/>
      </c>
      <c r="C14228" t="str">
        <f t="shared" si="225"/>
        <v/>
      </c>
    </row>
    <row r="14229" spans="2:3">
      <c r="B14229" t="str">
        <v/>
      </c>
      <c r="C14229" t="str">
        <f t="shared" si="225"/>
        <v/>
      </c>
    </row>
    <row r="14230" spans="2:3">
      <c r="B14230" t="str">
        <v/>
      </c>
      <c r="C14230" t="str">
        <f t="shared" si="225"/>
        <v/>
      </c>
    </row>
    <row r="14231" spans="2:3">
      <c r="B14231" t="str">
        <v/>
      </c>
      <c r="C14231" t="str">
        <f t="shared" si="225"/>
        <v/>
      </c>
    </row>
    <row r="14232" spans="2:3">
      <c r="B14232" t="str">
        <v/>
      </c>
      <c r="C14232" t="str">
        <f t="shared" si="225"/>
        <v/>
      </c>
    </row>
    <row r="14233" spans="2:3">
      <c r="B14233" t="str">
        <v/>
      </c>
      <c r="C14233" t="str">
        <f t="shared" si="225"/>
        <v/>
      </c>
    </row>
    <row r="14234" spans="2:3">
      <c r="B14234" t="str">
        <v/>
      </c>
      <c r="C14234" t="str">
        <f t="shared" si="225"/>
        <v/>
      </c>
    </row>
    <row r="14235" spans="2:3">
      <c r="B14235" t="str">
        <v/>
      </c>
      <c r="C14235" t="str">
        <f t="shared" si="225"/>
        <v/>
      </c>
    </row>
    <row r="14236" spans="2:3">
      <c r="B14236" t="str">
        <v/>
      </c>
      <c r="C14236" t="str">
        <f t="shared" si="225"/>
        <v/>
      </c>
    </row>
    <row r="14237" spans="2:3">
      <c r="B14237" t="str">
        <v/>
      </c>
      <c r="C14237" t="str">
        <f t="shared" si="225"/>
        <v/>
      </c>
    </row>
    <row r="14238" spans="2:3">
      <c r="B14238" t="str">
        <v/>
      </c>
      <c r="C14238" t="str">
        <f t="shared" si="225"/>
        <v/>
      </c>
    </row>
    <row r="14239" spans="2:3">
      <c r="B14239" t="str">
        <v/>
      </c>
      <c r="C14239" t="str">
        <f t="shared" si="225"/>
        <v/>
      </c>
    </row>
    <row r="14240" spans="2:3">
      <c r="B14240" t="str">
        <v/>
      </c>
      <c r="C14240" t="str">
        <f t="shared" si="225"/>
        <v/>
      </c>
    </row>
    <row r="14241" spans="2:3">
      <c r="B14241" t="str">
        <v/>
      </c>
      <c r="C14241" t="str">
        <f t="shared" si="225"/>
        <v/>
      </c>
    </row>
    <row r="14242" spans="2:3">
      <c r="B14242" t="str">
        <v/>
      </c>
      <c r="C14242" t="str">
        <f t="shared" si="225"/>
        <v/>
      </c>
    </row>
    <row r="14243" spans="2:3">
      <c r="B14243" t="str">
        <v/>
      </c>
      <c r="C14243" t="str">
        <f t="shared" si="225"/>
        <v/>
      </c>
    </row>
    <row r="14244" spans="2:3">
      <c r="B14244" t="str">
        <v/>
      </c>
      <c r="C14244" t="str">
        <f t="shared" si="225"/>
        <v/>
      </c>
    </row>
    <row r="14245" spans="2:3">
      <c r="B14245" t="str">
        <v/>
      </c>
      <c r="C14245" t="str">
        <f t="shared" si="225"/>
        <v/>
      </c>
    </row>
    <row r="14246" spans="2:3">
      <c r="B14246" t="str">
        <v/>
      </c>
      <c r="C14246" t="str">
        <f t="shared" si="225"/>
        <v/>
      </c>
    </row>
    <row r="14247" spans="2:3">
      <c r="B14247" t="str">
        <v/>
      </c>
      <c r="C14247" t="str">
        <f t="shared" si="225"/>
        <v/>
      </c>
    </row>
    <row r="14248" spans="2:3">
      <c r="B14248" t="str">
        <v/>
      </c>
      <c r="C14248" t="str">
        <f t="shared" si="225"/>
        <v/>
      </c>
    </row>
    <row r="14249" spans="2:3">
      <c r="B14249" t="str">
        <v/>
      </c>
      <c r="C14249" t="str">
        <f t="shared" si="225"/>
        <v/>
      </c>
    </row>
    <row r="14250" spans="2:3">
      <c r="B14250" t="str">
        <v/>
      </c>
      <c r="C14250" t="str">
        <f t="shared" si="225"/>
        <v/>
      </c>
    </row>
    <row r="14251" spans="2:3">
      <c r="B14251" t="str">
        <v/>
      </c>
      <c r="C14251" t="str">
        <f t="shared" si="225"/>
        <v/>
      </c>
    </row>
    <row r="14252" spans="2:3">
      <c r="B14252" t="str">
        <v/>
      </c>
      <c r="C14252" t="str">
        <f t="shared" si="225"/>
        <v/>
      </c>
    </row>
    <row r="14253" spans="2:3">
      <c r="B14253" t="str">
        <v/>
      </c>
      <c r="C14253" t="str">
        <f t="shared" si="225"/>
        <v/>
      </c>
    </row>
    <row r="14254" spans="2:3">
      <c r="B14254" t="str">
        <v/>
      </c>
      <c r="C14254" t="str">
        <f t="shared" si="225"/>
        <v/>
      </c>
    </row>
    <row r="14255" spans="2:3">
      <c r="B14255" t="str">
        <v/>
      </c>
      <c r="C14255" t="str">
        <f t="shared" si="225"/>
        <v/>
      </c>
    </row>
    <row r="14256" spans="2:3">
      <c r="B14256" t="str">
        <v/>
      </c>
      <c r="C14256" t="str">
        <f t="shared" si="225"/>
        <v/>
      </c>
    </row>
    <row r="14257" spans="2:3">
      <c r="B14257" t="str">
        <v/>
      </c>
      <c r="C14257" t="str">
        <f t="shared" si="225"/>
        <v/>
      </c>
    </row>
    <row r="14258" spans="2:3">
      <c r="B14258" t="str">
        <v/>
      </c>
      <c r="C14258" t="str">
        <f t="shared" si="225"/>
        <v/>
      </c>
    </row>
    <row r="14259" spans="2:3">
      <c r="B14259" t="str">
        <v/>
      </c>
      <c r="C14259" t="str">
        <f t="shared" si="225"/>
        <v/>
      </c>
    </row>
    <row r="14260" spans="2:3">
      <c r="B14260" t="str">
        <v/>
      </c>
      <c r="C14260" t="str">
        <f t="shared" si="225"/>
        <v/>
      </c>
    </row>
    <row r="14261" spans="2:3">
      <c r="B14261" t="str">
        <v/>
      </c>
      <c r="C14261" t="str">
        <f t="shared" si="225"/>
        <v/>
      </c>
    </row>
    <row r="14262" spans="2:3">
      <c r="B14262" t="str">
        <v/>
      </c>
      <c r="C14262" t="str">
        <f t="shared" si="225"/>
        <v/>
      </c>
    </row>
    <row r="14263" spans="2:3">
      <c r="B14263" t="str">
        <v/>
      </c>
      <c r="C14263" t="str">
        <f t="shared" si="225"/>
        <v/>
      </c>
    </row>
    <row r="14264" spans="2:3">
      <c r="B14264" t="str">
        <v/>
      </c>
      <c r="C14264" t="str">
        <f t="shared" si="225"/>
        <v/>
      </c>
    </row>
    <row r="14265" spans="2:3">
      <c r="B14265" t="str">
        <v/>
      </c>
      <c r="C14265" t="str">
        <f t="shared" si="225"/>
        <v/>
      </c>
    </row>
    <row r="14266" spans="2:3">
      <c r="B14266" t="str">
        <v/>
      </c>
      <c r="C14266" t="str">
        <f t="shared" si="225"/>
        <v/>
      </c>
    </row>
    <row r="14267" spans="2:3">
      <c r="B14267" t="str">
        <v/>
      </c>
      <c r="C14267" t="str">
        <f t="shared" si="225"/>
        <v/>
      </c>
    </row>
    <row r="14268" spans="2:3">
      <c r="B14268" t="str">
        <v/>
      </c>
      <c r="C14268" t="str">
        <f t="shared" si="225"/>
        <v/>
      </c>
    </row>
    <row r="14269" spans="2:3">
      <c r="B14269" t="str">
        <v/>
      </c>
      <c r="C14269" t="str">
        <f t="shared" si="225"/>
        <v/>
      </c>
    </row>
    <row r="14270" spans="2:3">
      <c r="B14270" t="str">
        <v/>
      </c>
      <c r="C14270" t="str">
        <f t="shared" si="225"/>
        <v/>
      </c>
    </row>
    <row r="14271" spans="2:3">
      <c r="B14271" t="str">
        <v/>
      </c>
      <c r="C14271" t="str">
        <f t="shared" si="225"/>
        <v/>
      </c>
    </row>
    <row r="14272" spans="2:3">
      <c r="B14272" t="str">
        <v/>
      </c>
      <c r="C14272" t="str">
        <f t="shared" si="225"/>
        <v/>
      </c>
    </row>
    <row r="14273" spans="2:3">
      <c r="B14273" t="str">
        <v/>
      </c>
      <c r="C14273" t="str">
        <f t="shared" si="225"/>
        <v/>
      </c>
    </row>
    <row r="14274" spans="2:3">
      <c r="B14274" t="str">
        <v/>
      </c>
      <c r="C14274" t="str">
        <f t="shared" si="225"/>
        <v/>
      </c>
    </row>
    <row r="14275" spans="2:3">
      <c r="B14275" t="str">
        <v/>
      </c>
      <c r="C14275" t="str">
        <f t="shared" si="225"/>
        <v/>
      </c>
    </row>
    <row r="14276" spans="2:3">
      <c r="B14276" t="str">
        <v/>
      </c>
      <c r="C14276" t="str">
        <f t="shared" si="225"/>
        <v/>
      </c>
    </row>
    <row r="14277" spans="2:3">
      <c r="B14277" t="str">
        <v/>
      </c>
      <c r="C14277" t="str">
        <f t="shared" ref="C14277:C14340" si="226">IFERROR(B14277,"")</f>
        <v/>
      </c>
    </row>
    <row r="14278" spans="2:3">
      <c r="B14278" t="str">
        <v/>
      </c>
      <c r="C14278" t="str">
        <f t="shared" si="226"/>
        <v/>
      </c>
    </row>
    <row r="14279" spans="2:3">
      <c r="B14279" t="str">
        <v/>
      </c>
      <c r="C14279" t="str">
        <f t="shared" si="226"/>
        <v/>
      </c>
    </row>
    <row r="14280" spans="2:3">
      <c r="B14280" t="str">
        <v/>
      </c>
      <c r="C14280" t="str">
        <f t="shared" si="226"/>
        <v/>
      </c>
    </row>
    <row r="14281" spans="2:3">
      <c r="B14281" t="str">
        <v/>
      </c>
      <c r="C14281" t="str">
        <f t="shared" si="226"/>
        <v/>
      </c>
    </row>
    <row r="14282" spans="2:3">
      <c r="B14282" t="str">
        <v/>
      </c>
      <c r="C14282" t="str">
        <f t="shared" si="226"/>
        <v/>
      </c>
    </row>
    <row r="14283" spans="2:3">
      <c r="B14283" t="str">
        <v/>
      </c>
      <c r="C14283" t="str">
        <f t="shared" si="226"/>
        <v/>
      </c>
    </row>
    <row r="14284" spans="2:3">
      <c r="B14284" t="str">
        <v/>
      </c>
      <c r="C14284" t="str">
        <f t="shared" si="226"/>
        <v/>
      </c>
    </row>
    <row r="14285" spans="2:3">
      <c r="B14285" t="str">
        <v/>
      </c>
      <c r="C14285" t="str">
        <f t="shared" si="226"/>
        <v/>
      </c>
    </row>
    <row r="14286" spans="2:3">
      <c r="B14286" t="str">
        <v/>
      </c>
      <c r="C14286" t="str">
        <f t="shared" si="226"/>
        <v/>
      </c>
    </row>
    <row r="14287" spans="2:3">
      <c r="B14287" t="str">
        <v/>
      </c>
      <c r="C14287" t="str">
        <f t="shared" si="226"/>
        <v/>
      </c>
    </row>
    <row r="14288" spans="2:3">
      <c r="B14288" t="str">
        <v/>
      </c>
      <c r="C14288" t="str">
        <f t="shared" si="226"/>
        <v/>
      </c>
    </row>
    <row r="14289" spans="2:3">
      <c r="B14289" t="str">
        <v/>
      </c>
      <c r="C14289" t="str">
        <f t="shared" si="226"/>
        <v/>
      </c>
    </row>
    <row r="14290" spans="2:3">
      <c r="B14290" t="str">
        <v/>
      </c>
      <c r="C14290" t="str">
        <f t="shared" si="226"/>
        <v/>
      </c>
    </row>
    <row r="14291" spans="2:3">
      <c r="B14291" t="str">
        <v/>
      </c>
      <c r="C14291" t="str">
        <f t="shared" si="226"/>
        <v/>
      </c>
    </row>
    <row r="14292" spans="2:3">
      <c r="B14292" t="str">
        <v/>
      </c>
      <c r="C14292" t="str">
        <f t="shared" si="226"/>
        <v/>
      </c>
    </row>
    <row r="14293" spans="2:3">
      <c r="B14293" t="str">
        <v/>
      </c>
      <c r="C14293" t="str">
        <f t="shared" si="226"/>
        <v/>
      </c>
    </row>
    <row r="14294" spans="2:3">
      <c r="B14294" t="str">
        <v/>
      </c>
      <c r="C14294" t="str">
        <f t="shared" si="226"/>
        <v/>
      </c>
    </row>
    <row r="14295" spans="2:3">
      <c r="B14295" t="str">
        <v/>
      </c>
      <c r="C14295" t="str">
        <f t="shared" si="226"/>
        <v/>
      </c>
    </row>
    <row r="14296" spans="2:3">
      <c r="B14296" t="str">
        <v/>
      </c>
      <c r="C14296" t="str">
        <f t="shared" si="226"/>
        <v/>
      </c>
    </row>
    <row r="14297" spans="2:3">
      <c r="B14297" t="str">
        <v/>
      </c>
      <c r="C14297" t="str">
        <f t="shared" si="226"/>
        <v/>
      </c>
    </row>
    <row r="14298" spans="2:3">
      <c r="B14298" t="str">
        <v/>
      </c>
      <c r="C14298" t="str">
        <f t="shared" si="226"/>
        <v/>
      </c>
    </row>
    <row r="14299" spans="2:3">
      <c r="B14299" t="str">
        <v/>
      </c>
      <c r="C14299" t="str">
        <f t="shared" si="226"/>
        <v/>
      </c>
    </row>
    <row r="14300" spans="2:3">
      <c r="B14300" t="str">
        <v/>
      </c>
      <c r="C14300" t="str">
        <f t="shared" si="226"/>
        <v/>
      </c>
    </row>
    <row r="14301" spans="2:3">
      <c r="B14301" t="str">
        <v/>
      </c>
      <c r="C14301" t="str">
        <f t="shared" si="226"/>
        <v/>
      </c>
    </row>
    <row r="14302" spans="2:3">
      <c r="B14302" t="str">
        <v/>
      </c>
      <c r="C14302" t="str">
        <f t="shared" si="226"/>
        <v/>
      </c>
    </row>
    <row r="14303" spans="2:3">
      <c r="B14303" t="str">
        <v/>
      </c>
      <c r="C14303" t="str">
        <f t="shared" si="226"/>
        <v/>
      </c>
    </row>
    <row r="14304" spans="2:3">
      <c r="B14304" t="str">
        <v/>
      </c>
      <c r="C14304" t="str">
        <f t="shared" si="226"/>
        <v/>
      </c>
    </row>
    <row r="14305" spans="2:3">
      <c r="B14305" t="str">
        <v/>
      </c>
      <c r="C14305" t="str">
        <f t="shared" si="226"/>
        <v/>
      </c>
    </row>
    <row r="14306" spans="2:3">
      <c r="B14306" t="str">
        <v/>
      </c>
      <c r="C14306" t="str">
        <f t="shared" si="226"/>
        <v/>
      </c>
    </row>
    <row r="14307" spans="2:3">
      <c r="B14307" t="str">
        <v/>
      </c>
      <c r="C14307" t="str">
        <f t="shared" si="226"/>
        <v/>
      </c>
    </row>
    <row r="14308" spans="2:3">
      <c r="B14308" t="str">
        <v/>
      </c>
      <c r="C14308" t="str">
        <f t="shared" si="226"/>
        <v/>
      </c>
    </row>
    <row r="14309" spans="2:3">
      <c r="B14309" t="str">
        <v/>
      </c>
      <c r="C14309" t="str">
        <f t="shared" si="226"/>
        <v/>
      </c>
    </row>
    <row r="14310" spans="2:3">
      <c r="B14310" t="str">
        <v/>
      </c>
      <c r="C14310" t="str">
        <f t="shared" si="226"/>
        <v/>
      </c>
    </row>
    <row r="14311" spans="2:3">
      <c r="B14311" t="str">
        <v/>
      </c>
      <c r="C14311" t="str">
        <f t="shared" si="226"/>
        <v/>
      </c>
    </row>
    <row r="14312" spans="2:3">
      <c r="B14312" t="str">
        <v/>
      </c>
      <c r="C14312" t="str">
        <f t="shared" si="226"/>
        <v/>
      </c>
    </row>
    <row r="14313" spans="2:3">
      <c r="B14313" t="str">
        <v/>
      </c>
      <c r="C14313" t="str">
        <f t="shared" si="226"/>
        <v/>
      </c>
    </row>
    <row r="14314" spans="2:3">
      <c r="B14314" t="str">
        <v/>
      </c>
      <c r="C14314" t="str">
        <f t="shared" si="226"/>
        <v/>
      </c>
    </row>
    <row r="14315" spans="2:3">
      <c r="B14315" t="str">
        <v/>
      </c>
      <c r="C14315" t="str">
        <f t="shared" si="226"/>
        <v/>
      </c>
    </row>
    <row r="14316" spans="2:3">
      <c r="B14316" t="str">
        <v/>
      </c>
      <c r="C14316" t="str">
        <f t="shared" si="226"/>
        <v/>
      </c>
    </row>
    <row r="14317" spans="2:3">
      <c r="B14317" t="str">
        <v/>
      </c>
      <c r="C14317" t="str">
        <f t="shared" si="226"/>
        <v/>
      </c>
    </row>
    <row r="14318" spans="2:3">
      <c r="B14318" t="str">
        <v/>
      </c>
      <c r="C14318" t="str">
        <f t="shared" si="226"/>
        <v/>
      </c>
    </row>
    <row r="14319" spans="2:3">
      <c r="B14319" t="str">
        <v/>
      </c>
      <c r="C14319" t="str">
        <f t="shared" si="226"/>
        <v/>
      </c>
    </row>
    <row r="14320" spans="2:3">
      <c r="B14320" t="str">
        <v/>
      </c>
      <c r="C14320" t="str">
        <f t="shared" si="226"/>
        <v/>
      </c>
    </row>
    <row r="14321" spans="2:3">
      <c r="B14321" t="str">
        <v/>
      </c>
      <c r="C14321" t="str">
        <f t="shared" si="226"/>
        <v/>
      </c>
    </row>
    <row r="14322" spans="2:3">
      <c r="B14322" t="str">
        <v/>
      </c>
      <c r="C14322" t="str">
        <f t="shared" si="226"/>
        <v/>
      </c>
    </row>
    <row r="14323" spans="2:3">
      <c r="B14323" t="str">
        <v/>
      </c>
      <c r="C14323" t="str">
        <f t="shared" si="226"/>
        <v/>
      </c>
    </row>
    <row r="14324" spans="2:3">
      <c r="B14324" t="str">
        <v/>
      </c>
      <c r="C14324" t="str">
        <f t="shared" si="226"/>
        <v/>
      </c>
    </row>
    <row r="14325" spans="2:3">
      <c r="B14325" t="str">
        <v/>
      </c>
      <c r="C14325" t="str">
        <f t="shared" si="226"/>
        <v/>
      </c>
    </row>
    <row r="14326" spans="2:3">
      <c r="B14326" t="str">
        <v/>
      </c>
      <c r="C14326" t="str">
        <f t="shared" si="226"/>
        <v/>
      </c>
    </row>
    <row r="14327" spans="2:3">
      <c r="B14327" t="str">
        <v/>
      </c>
      <c r="C14327" t="str">
        <f t="shared" si="226"/>
        <v/>
      </c>
    </row>
    <row r="14328" spans="2:3">
      <c r="B14328" t="str">
        <v/>
      </c>
      <c r="C14328" t="str">
        <f t="shared" si="226"/>
        <v/>
      </c>
    </row>
    <row r="14329" spans="2:3">
      <c r="B14329" t="str">
        <v/>
      </c>
      <c r="C14329" t="str">
        <f t="shared" si="226"/>
        <v/>
      </c>
    </row>
    <row r="14330" spans="2:3">
      <c r="B14330" t="str">
        <v/>
      </c>
      <c r="C14330" t="str">
        <f t="shared" si="226"/>
        <v/>
      </c>
    </row>
    <row r="14331" spans="2:3">
      <c r="B14331" t="str">
        <v/>
      </c>
      <c r="C14331" t="str">
        <f t="shared" si="226"/>
        <v/>
      </c>
    </row>
    <row r="14332" spans="2:3">
      <c r="B14332" t="str">
        <v/>
      </c>
      <c r="C14332" t="str">
        <f t="shared" si="226"/>
        <v/>
      </c>
    </row>
    <row r="14333" spans="2:3">
      <c r="B14333" t="str">
        <v/>
      </c>
      <c r="C14333" t="str">
        <f t="shared" si="226"/>
        <v/>
      </c>
    </row>
    <row r="14334" spans="2:3">
      <c r="B14334" t="str">
        <v/>
      </c>
      <c r="C14334" t="str">
        <f t="shared" si="226"/>
        <v/>
      </c>
    </row>
    <row r="14335" spans="2:3">
      <c r="B14335" t="str">
        <v/>
      </c>
      <c r="C14335" t="str">
        <f t="shared" si="226"/>
        <v/>
      </c>
    </row>
    <row r="14336" spans="2:3">
      <c r="B14336" t="str">
        <v/>
      </c>
      <c r="C14336" t="str">
        <f t="shared" si="226"/>
        <v/>
      </c>
    </row>
    <row r="14337" spans="2:3">
      <c r="B14337" t="str">
        <v/>
      </c>
      <c r="C14337" t="str">
        <f t="shared" si="226"/>
        <v/>
      </c>
    </row>
    <row r="14338" spans="2:3">
      <c r="B14338" t="str">
        <v/>
      </c>
      <c r="C14338" t="str">
        <f t="shared" si="226"/>
        <v/>
      </c>
    </row>
    <row r="14339" spans="2:3">
      <c r="B14339" t="str">
        <v/>
      </c>
      <c r="C14339" t="str">
        <f t="shared" si="226"/>
        <v/>
      </c>
    </row>
    <row r="14340" spans="2:3">
      <c r="B14340" t="str">
        <v/>
      </c>
      <c r="C14340" t="str">
        <f t="shared" si="226"/>
        <v/>
      </c>
    </row>
    <row r="14341" spans="2:3">
      <c r="B14341" t="str">
        <v/>
      </c>
      <c r="C14341" t="str">
        <f t="shared" ref="C14341:C14404" si="227">IFERROR(B14341,"")</f>
        <v/>
      </c>
    </row>
    <row r="14342" spans="2:3">
      <c r="B14342" t="str">
        <v/>
      </c>
      <c r="C14342" t="str">
        <f t="shared" si="227"/>
        <v/>
      </c>
    </row>
    <row r="14343" spans="2:3">
      <c r="B14343" t="str">
        <v/>
      </c>
      <c r="C14343" t="str">
        <f t="shared" si="227"/>
        <v/>
      </c>
    </row>
    <row r="14344" spans="2:3">
      <c r="B14344" t="str">
        <v/>
      </c>
      <c r="C14344" t="str">
        <f t="shared" si="227"/>
        <v/>
      </c>
    </row>
    <row r="14345" spans="2:3">
      <c r="B14345" t="str">
        <v/>
      </c>
      <c r="C14345" t="str">
        <f t="shared" si="227"/>
        <v/>
      </c>
    </row>
    <row r="14346" spans="2:3">
      <c r="B14346" t="str">
        <v/>
      </c>
      <c r="C14346" t="str">
        <f t="shared" si="227"/>
        <v/>
      </c>
    </row>
    <row r="14347" spans="2:3">
      <c r="B14347" t="str">
        <v/>
      </c>
      <c r="C14347" t="str">
        <f t="shared" si="227"/>
        <v/>
      </c>
    </row>
    <row r="14348" spans="2:3">
      <c r="B14348" t="str">
        <v/>
      </c>
      <c r="C14348" t="str">
        <f t="shared" si="227"/>
        <v/>
      </c>
    </row>
    <row r="14349" spans="2:3">
      <c r="B14349" t="str">
        <v/>
      </c>
      <c r="C14349" t="str">
        <f t="shared" si="227"/>
        <v/>
      </c>
    </row>
    <row r="14350" spans="2:3">
      <c r="B14350" t="str">
        <v/>
      </c>
      <c r="C14350" t="str">
        <f t="shared" si="227"/>
        <v/>
      </c>
    </row>
    <row r="14351" spans="2:3">
      <c r="B14351" t="str">
        <v/>
      </c>
      <c r="C14351" t="str">
        <f t="shared" si="227"/>
        <v/>
      </c>
    </row>
    <row r="14352" spans="2:3">
      <c r="B14352" t="str">
        <v/>
      </c>
      <c r="C14352" t="str">
        <f t="shared" si="227"/>
        <v/>
      </c>
    </row>
    <row r="14353" spans="2:3">
      <c r="B14353" t="str">
        <v/>
      </c>
      <c r="C14353" t="str">
        <f t="shared" si="227"/>
        <v/>
      </c>
    </row>
    <row r="14354" spans="2:3">
      <c r="B14354" t="str">
        <v/>
      </c>
      <c r="C14354" t="str">
        <f t="shared" si="227"/>
        <v/>
      </c>
    </row>
    <row r="14355" spans="2:3">
      <c r="B14355" t="str">
        <v/>
      </c>
      <c r="C14355" t="str">
        <f t="shared" si="227"/>
        <v/>
      </c>
    </row>
    <row r="14356" spans="2:3">
      <c r="B14356" t="str">
        <v/>
      </c>
      <c r="C14356" t="str">
        <f t="shared" si="227"/>
        <v/>
      </c>
    </row>
    <row r="14357" spans="2:3">
      <c r="B14357" t="str">
        <v/>
      </c>
      <c r="C14357" t="str">
        <f t="shared" si="227"/>
        <v/>
      </c>
    </row>
    <row r="14358" spans="2:3">
      <c r="B14358" t="str">
        <v/>
      </c>
      <c r="C14358" t="str">
        <f t="shared" si="227"/>
        <v/>
      </c>
    </row>
    <row r="14359" spans="2:3">
      <c r="B14359" t="str">
        <v/>
      </c>
      <c r="C14359" t="str">
        <f t="shared" si="227"/>
        <v/>
      </c>
    </row>
    <row r="14360" spans="2:3">
      <c r="B14360" t="str">
        <v/>
      </c>
      <c r="C14360" t="str">
        <f t="shared" si="227"/>
        <v/>
      </c>
    </row>
    <row r="14361" spans="2:3">
      <c r="B14361" t="str">
        <v/>
      </c>
      <c r="C14361" t="str">
        <f t="shared" si="227"/>
        <v/>
      </c>
    </row>
    <row r="14362" spans="2:3">
      <c r="B14362" t="str">
        <v/>
      </c>
      <c r="C14362" t="str">
        <f t="shared" si="227"/>
        <v/>
      </c>
    </row>
    <row r="14363" spans="2:3">
      <c r="B14363" t="str">
        <v/>
      </c>
      <c r="C14363" t="str">
        <f t="shared" si="227"/>
        <v/>
      </c>
    </row>
    <row r="14364" spans="2:3">
      <c r="B14364" t="str">
        <v/>
      </c>
      <c r="C14364" t="str">
        <f t="shared" si="227"/>
        <v/>
      </c>
    </row>
    <row r="14365" spans="2:3">
      <c r="B14365" t="str">
        <v/>
      </c>
      <c r="C14365" t="str">
        <f t="shared" si="227"/>
        <v/>
      </c>
    </row>
    <row r="14366" spans="2:3">
      <c r="B14366" t="str">
        <v/>
      </c>
      <c r="C14366" t="str">
        <f t="shared" si="227"/>
        <v/>
      </c>
    </row>
    <row r="14367" spans="2:3">
      <c r="B14367" t="str">
        <v/>
      </c>
      <c r="C14367" t="str">
        <f t="shared" si="227"/>
        <v/>
      </c>
    </row>
    <row r="14368" spans="2:3">
      <c r="B14368" t="str">
        <v/>
      </c>
      <c r="C14368" t="str">
        <f t="shared" si="227"/>
        <v/>
      </c>
    </row>
    <row r="14369" spans="2:3">
      <c r="B14369" t="str">
        <v/>
      </c>
      <c r="C14369" t="str">
        <f t="shared" si="227"/>
        <v/>
      </c>
    </row>
    <row r="14370" spans="2:3">
      <c r="B14370" t="str">
        <v/>
      </c>
      <c r="C14370" t="str">
        <f t="shared" si="227"/>
        <v/>
      </c>
    </row>
    <row r="14371" spans="2:3">
      <c r="B14371" t="str">
        <v/>
      </c>
      <c r="C14371" t="str">
        <f t="shared" si="227"/>
        <v/>
      </c>
    </row>
    <row r="14372" spans="2:3">
      <c r="B14372" t="str">
        <v/>
      </c>
      <c r="C14372" t="str">
        <f t="shared" si="227"/>
        <v/>
      </c>
    </row>
    <row r="14373" spans="2:3">
      <c r="B14373" t="str">
        <v/>
      </c>
      <c r="C14373" t="str">
        <f t="shared" si="227"/>
        <v/>
      </c>
    </row>
    <row r="14374" spans="2:3">
      <c r="B14374" t="str">
        <v/>
      </c>
      <c r="C14374" t="str">
        <f t="shared" si="227"/>
        <v/>
      </c>
    </row>
    <row r="14375" spans="2:3">
      <c r="B14375" t="str">
        <v/>
      </c>
      <c r="C14375" t="str">
        <f t="shared" si="227"/>
        <v/>
      </c>
    </row>
    <row r="14376" spans="2:3">
      <c r="B14376" t="str">
        <v/>
      </c>
      <c r="C14376" t="str">
        <f t="shared" si="227"/>
        <v/>
      </c>
    </row>
    <row r="14377" spans="2:3">
      <c r="B14377" t="str">
        <v/>
      </c>
      <c r="C14377" t="str">
        <f t="shared" si="227"/>
        <v/>
      </c>
    </row>
    <row r="14378" spans="2:3">
      <c r="B14378" t="str">
        <v/>
      </c>
      <c r="C14378" t="str">
        <f t="shared" si="227"/>
        <v/>
      </c>
    </row>
    <row r="14379" spans="2:3">
      <c r="B14379" t="str">
        <v/>
      </c>
      <c r="C14379" t="str">
        <f t="shared" si="227"/>
        <v/>
      </c>
    </row>
    <row r="14380" spans="2:3">
      <c r="B14380" t="str">
        <v/>
      </c>
      <c r="C14380" t="str">
        <f t="shared" si="227"/>
        <v/>
      </c>
    </row>
    <row r="14381" spans="2:3">
      <c r="B14381" t="str">
        <v/>
      </c>
      <c r="C14381" t="str">
        <f t="shared" si="227"/>
        <v/>
      </c>
    </row>
    <row r="14382" spans="2:3">
      <c r="B14382" t="str">
        <v/>
      </c>
      <c r="C14382" t="str">
        <f t="shared" si="227"/>
        <v/>
      </c>
    </row>
    <row r="14383" spans="2:3">
      <c r="B14383" t="str">
        <v/>
      </c>
      <c r="C14383" t="str">
        <f t="shared" si="227"/>
        <v/>
      </c>
    </row>
    <row r="14384" spans="2:3">
      <c r="B14384" t="str">
        <v/>
      </c>
      <c r="C14384" t="str">
        <f t="shared" si="227"/>
        <v/>
      </c>
    </row>
    <row r="14385" spans="2:3">
      <c r="B14385" t="str">
        <v/>
      </c>
      <c r="C14385" t="str">
        <f t="shared" si="227"/>
        <v/>
      </c>
    </row>
    <row r="14386" spans="2:3">
      <c r="B14386" t="str">
        <v/>
      </c>
      <c r="C14386" t="str">
        <f t="shared" si="227"/>
        <v/>
      </c>
    </row>
    <row r="14387" spans="2:3">
      <c r="B14387" t="str">
        <v/>
      </c>
      <c r="C14387" t="str">
        <f t="shared" si="227"/>
        <v/>
      </c>
    </row>
    <row r="14388" spans="2:3">
      <c r="B14388" t="str">
        <v/>
      </c>
      <c r="C14388" t="str">
        <f t="shared" si="227"/>
        <v/>
      </c>
    </row>
    <row r="14389" spans="2:3">
      <c r="B14389" t="str">
        <v/>
      </c>
      <c r="C14389" t="str">
        <f t="shared" si="227"/>
        <v/>
      </c>
    </row>
    <row r="14390" spans="2:3">
      <c r="B14390" t="str">
        <v/>
      </c>
      <c r="C14390" t="str">
        <f t="shared" si="227"/>
        <v/>
      </c>
    </row>
    <row r="14391" spans="2:3">
      <c r="B14391" t="str">
        <v/>
      </c>
      <c r="C14391" t="str">
        <f t="shared" si="227"/>
        <v/>
      </c>
    </row>
    <row r="14392" spans="2:3">
      <c r="B14392" t="str">
        <v/>
      </c>
      <c r="C14392" t="str">
        <f t="shared" si="227"/>
        <v/>
      </c>
    </row>
    <row r="14393" spans="2:3">
      <c r="B14393" t="str">
        <v/>
      </c>
      <c r="C14393" t="str">
        <f t="shared" si="227"/>
        <v/>
      </c>
    </row>
    <row r="14394" spans="2:3">
      <c r="B14394" t="str">
        <v/>
      </c>
      <c r="C14394" t="str">
        <f t="shared" si="227"/>
        <v/>
      </c>
    </row>
    <row r="14395" spans="2:3">
      <c r="B14395" t="str">
        <v/>
      </c>
      <c r="C14395" t="str">
        <f t="shared" si="227"/>
        <v/>
      </c>
    </row>
    <row r="14396" spans="2:3">
      <c r="B14396" t="str">
        <v/>
      </c>
      <c r="C14396" t="str">
        <f t="shared" si="227"/>
        <v/>
      </c>
    </row>
    <row r="14397" spans="2:3">
      <c r="B14397" t="str">
        <v/>
      </c>
      <c r="C14397" t="str">
        <f t="shared" si="227"/>
        <v/>
      </c>
    </row>
    <row r="14398" spans="2:3">
      <c r="B14398" t="str">
        <v/>
      </c>
      <c r="C14398" t="str">
        <f t="shared" si="227"/>
        <v/>
      </c>
    </row>
    <row r="14399" spans="2:3">
      <c r="B14399" t="str">
        <v/>
      </c>
      <c r="C14399" t="str">
        <f t="shared" si="227"/>
        <v/>
      </c>
    </row>
    <row r="14400" spans="2:3">
      <c r="B14400" t="str">
        <v/>
      </c>
      <c r="C14400" t="str">
        <f t="shared" si="227"/>
        <v/>
      </c>
    </row>
    <row r="14401" spans="2:3">
      <c r="B14401" t="str">
        <v/>
      </c>
      <c r="C14401" t="str">
        <f t="shared" si="227"/>
        <v/>
      </c>
    </row>
    <row r="14402" spans="2:3">
      <c r="B14402" t="str">
        <v/>
      </c>
      <c r="C14402" t="str">
        <f t="shared" si="227"/>
        <v/>
      </c>
    </row>
    <row r="14403" spans="2:3">
      <c r="B14403" t="str">
        <v/>
      </c>
      <c r="C14403" t="str">
        <f t="shared" si="227"/>
        <v/>
      </c>
    </row>
    <row r="14404" spans="2:3">
      <c r="B14404" t="str">
        <v/>
      </c>
      <c r="C14404" t="str">
        <f t="shared" si="227"/>
        <v/>
      </c>
    </row>
    <row r="14405" spans="2:3">
      <c r="B14405" t="str">
        <v/>
      </c>
      <c r="C14405" t="str">
        <f t="shared" ref="C14405:C14468" si="228">IFERROR(B14405,"")</f>
        <v/>
      </c>
    </row>
    <row r="14406" spans="2:3">
      <c r="B14406" t="str">
        <v/>
      </c>
      <c r="C14406" t="str">
        <f t="shared" si="228"/>
        <v/>
      </c>
    </row>
    <row r="14407" spans="2:3">
      <c r="B14407" t="str">
        <v/>
      </c>
      <c r="C14407" t="str">
        <f t="shared" si="228"/>
        <v/>
      </c>
    </row>
    <row r="14408" spans="2:3">
      <c r="B14408" t="str">
        <v/>
      </c>
      <c r="C14408" t="str">
        <f t="shared" si="228"/>
        <v/>
      </c>
    </row>
    <row r="14409" spans="2:3">
      <c r="B14409" t="str">
        <v/>
      </c>
      <c r="C14409" t="str">
        <f t="shared" si="228"/>
        <v/>
      </c>
    </row>
    <row r="14410" spans="2:3">
      <c r="B14410" t="str">
        <v/>
      </c>
      <c r="C14410" t="str">
        <f t="shared" si="228"/>
        <v/>
      </c>
    </row>
    <row r="14411" spans="2:3">
      <c r="B14411" t="str">
        <v/>
      </c>
      <c r="C14411" t="str">
        <f t="shared" si="228"/>
        <v/>
      </c>
    </row>
    <row r="14412" spans="2:3">
      <c r="B14412" t="str">
        <v/>
      </c>
      <c r="C14412" t="str">
        <f t="shared" si="228"/>
        <v/>
      </c>
    </row>
    <row r="14413" spans="2:3">
      <c r="B14413" t="str">
        <v/>
      </c>
      <c r="C14413" t="str">
        <f t="shared" si="228"/>
        <v/>
      </c>
    </row>
    <row r="14414" spans="2:3">
      <c r="B14414" t="str">
        <v/>
      </c>
      <c r="C14414" t="str">
        <f t="shared" si="228"/>
        <v/>
      </c>
    </row>
    <row r="14415" spans="2:3">
      <c r="B14415" t="str">
        <v/>
      </c>
      <c r="C14415" t="str">
        <f t="shared" si="228"/>
        <v/>
      </c>
    </row>
    <row r="14416" spans="2:3">
      <c r="B14416" t="str">
        <v/>
      </c>
      <c r="C14416" t="str">
        <f t="shared" si="228"/>
        <v/>
      </c>
    </row>
    <row r="14417" spans="2:3">
      <c r="B14417" t="str">
        <v/>
      </c>
      <c r="C14417" t="str">
        <f t="shared" si="228"/>
        <v/>
      </c>
    </row>
    <row r="14418" spans="2:3">
      <c r="B14418" t="str">
        <v/>
      </c>
      <c r="C14418" t="str">
        <f t="shared" si="228"/>
        <v/>
      </c>
    </row>
    <row r="14419" spans="2:3">
      <c r="B14419" t="str">
        <v/>
      </c>
      <c r="C14419" t="str">
        <f t="shared" si="228"/>
        <v/>
      </c>
    </row>
    <row r="14420" spans="2:3">
      <c r="B14420" t="str">
        <v/>
      </c>
      <c r="C14420" t="str">
        <f t="shared" si="228"/>
        <v/>
      </c>
    </row>
    <row r="14421" spans="2:3">
      <c r="B14421" t="str">
        <v/>
      </c>
      <c r="C14421" t="str">
        <f t="shared" si="228"/>
        <v/>
      </c>
    </row>
    <row r="14422" spans="2:3">
      <c r="B14422" t="str">
        <v/>
      </c>
      <c r="C14422" t="str">
        <f t="shared" si="228"/>
        <v/>
      </c>
    </row>
    <row r="14423" spans="2:3">
      <c r="B14423" t="str">
        <v/>
      </c>
      <c r="C14423" t="str">
        <f t="shared" si="228"/>
        <v/>
      </c>
    </row>
    <row r="14424" spans="2:3">
      <c r="B14424" t="str">
        <v/>
      </c>
      <c r="C14424" t="str">
        <f t="shared" si="228"/>
        <v/>
      </c>
    </row>
    <row r="14425" spans="2:3">
      <c r="B14425" t="str">
        <v/>
      </c>
      <c r="C14425" t="str">
        <f t="shared" si="228"/>
        <v/>
      </c>
    </row>
    <row r="14426" spans="2:3">
      <c r="B14426" t="str">
        <v/>
      </c>
      <c r="C14426" t="str">
        <f t="shared" si="228"/>
        <v/>
      </c>
    </row>
    <row r="14427" spans="2:3">
      <c r="B14427" t="str">
        <v/>
      </c>
      <c r="C14427" t="str">
        <f t="shared" si="228"/>
        <v/>
      </c>
    </row>
    <row r="14428" spans="2:3">
      <c r="B14428" t="str">
        <v/>
      </c>
      <c r="C14428" t="str">
        <f t="shared" si="228"/>
        <v/>
      </c>
    </row>
    <row r="14429" spans="2:3">
      <c r="B14429" t="str">
        <v/>
      </c>
      <c r="C14429" t="str">
        <f t="shared" si="228"/>
        <v/>
      </c>
    </row>
    <row r="14430" spans="2:3">
      <c r="B14430" t="str">
        <v/>
      </c>
      <c r="C14430" t="str">
        <f t="shared" si="228"/>
        <v/>
      </c>
    </row>
    <row r="14431" spans="2:3">
      <c r="B14431" t="str">
        <v/>
      </c>
      <c r="C14431" t="str">
        <f t="shared" si="228"/>
        <v/>
      </c>
    </row>
    <row r="14432" spans="2:3">
      <c r="B14432" t="str">
        <v/>
      </c>
      <c r="C14432" t="str">
        <f t="shared" si="228"/>
        <v/>
      </c>
    </row>
    <row r="14433" spans="2:3">
      <c r="B14433" t="str">
        <v/>
      </c>
      <c r="C14433" t="str">
        <f t="shared" si="228"/>
        <v/>
      </c>
    </row>
    <row r="14434" spans="2:3">
      <c r="B14434" t="str">
        <v/>
      </c>
      <c r="C14434" t="str">
        <f t="shared" si="228"/>
        <v/>
      </c>
    </row>
    <row r="14435" spans="2:3">
      <c r="B14435" t="str">
        <v/>
      </c>
      <c r="C14435" t="str">
        <f t="shared" si="228"/>
        <v/>
      </c>
    </row>
    <row r="14436" spans="2:3">
      <c r="B14436" t="str">
        <v/>
      </c>
      <c r="C14436" t="str">
        <f t="shared" si="228"/>
        <v/>
      </c>
    </row>
    <row r="14437" spans="2:3">
      <c r="B14437" t="str">
        <v/>
      </c>
      <c r="C14437" t="str">
        <f t="shared" si="228"/>
        <v/>
      </c>
    </row>
    <row r="14438" spans="2:3">
      <c r="B14438" t="str">
        <v/>
      </c>
      <c r="C14438" t="str">
        <f t="shared" si="228"/>
        <v/>
      </c>
    </row>
    <row r="14439" spans="2:3">
      <c r="B14439" t="str">
        <v/>
      </c>
      <c r="C14439" t="str">
        <f t="shared" si="228"/>
        <v/>
      </c>
    </row>
    <row r="14440" spans="2:3">
      <c r="B14440" t="str">
        <v/>
      </c>
      <c r="C14440" t="str">
        <f t="shared" si="228"/>
        <v/>
      </c>
    </row>
    <row r="14441" spans="2:3">
      <c r="B14441" t="str">
        <v/>
      </c>
      <c r="C14441" t="str">
        <f t="shared" si="228"/>
        <v/>
      </c>
    </row>
    <row r="14442" spans="2:3">
      <c r="B14442" t="str">
        <v/>
      </c>
      <c r="C14442" t="str">
        <f t="shared" si="228"/>
        <v/>
      </c>
    </row>
    <row r="14443" spans="2:3">
      <c r="B14443" t="str">
        <v/>
      </c>
      <c r="C14443" t="str">
        <f t="shared" si="228"/>
        <v/>
      </c>
    </row>
    <row r="14444" spans="2:3">
      <c r="B14444" t="str">
        <v/>
      </c>
      <c r="C14444" t="str">
        <f t="shared" si="228"/>
        <v/>
      </c>
    </row>
    <row r="14445" spans="2:3">
      <c r="B14445" t="str">
        <v/>
      </c>
      <c r="C14445" t="str">
        <f t="shared" si="228"/>
        <v/>
      </c>
    </row>
    <row r="14446" spans="2:3">
      <c r="B14446" t="str">
        <v/>
      </c>
      <c r="C14446" t="str">
        <f t="shared" si="228"/>
        <v/>
      </c>
    </row>
    <row r="14447" spans="2:3">
      <c r="B14447" t="str">
        <v/>
      </c>
      <c r="C14447" t="str">
        <f t="shared" si="228"/>
        <v/>
      </c>
    </row>
    <row r="14448" spans="2:3">
      <c r="B14448" t="str">
        <v/>
      </c>
      <c r="C14448" t="str">
        <f t="shared" si="228"/>
        <v/>
      </c>
    </row>
    <row r="14449" spans="2:3">
      <c r="B14449" t="str">
        <v/>
      </c>
      <c r="C14449" t="str">
        <f t="shared" si="228"/>
        <v/>
      </c>
    </row>
    <row r="14450" spans="2:3">
      <c r="B14450" t="str">
        <v/>
      </c>
      <c r="C14450" t="str">
        <f t="shared" si="228"/>
        <v/>
      </c>
    </row>
    <row r="14451" spans="2:3">
      <c r="B14451" t="str">
        <v/>
      </c>
      <c r="C14451" t="str">
        <f t="shared" si="228"/>
        <v/>
      </c>
    </row>
    <row r="14452" spans="2:3">
      <c r="B14452" t="str">
        <v/>
      </c>
      <c r="C14452" t="str">
        <f t="shared" si="228"/>
        <v/>
      </c>
    </row>
    <row r="14453" spans="2:3">
      <c r="B14453" t="str">
        <v/>
      </c>
      <c r="C14453" t="str">
        <f t="shared" si="228"/>
        <v/>
      </c>
    </row>
    <row r="14454" spans="2:3">
      <c r="B14454" t="str">
        <v/>
      </c>
      <c r="C14454" t="str">
        <f t="shared" si="228"/>
        <v/>
      </c>
    </row>
    <row r="14455" spans="2:3">
      <c r="B14455" t="str">
        <v/>
      </c>
      <c r="C14455" t="str">
        <f t="shared" si="228"/>
        <v/>
      </c>
    </row>
    <row r="14456" spans="2:3">
      <c r="B14456" t="str">
        <v/>
      </c>
      <c r="C14456" t="str">
        <f t="shared" si="228"/>
        <v/>
      </c>
    </row>
    <row r="14457" spans="2:3">
      <c r="B14457" t="str">
        <v/>
      </c>
      <c r="C14457" t="str">
        <f t="shared" si="228"/>
        <v/>
      </c>
    </row>
    <row r="14458" spans="2:3">
      <c r="B14458" t="str">
        <v/>
      </c>
      <c r="C14458" t="str">
        <f t="shared" si="228"/>
        <v/>
      </c>
    </row>
    <row r="14459" spans="2:3">
      <c r="B14459" t="str">
        <v/>
      </c>
      <c r="C14459" t="str">
        <f t="shared" si="228"/>
        <v/>
      </c>
    </row>
    <row r="14460" spans="2:3">
      <c r="B14460" t="str">
        <v/>
      </c>
      <c r="C14460" t="str">
        <f t="shared" si="228"/>
        <v/>
      </c>
    </row>
    <row r="14461" spans="2:3">
      <c r="B14461" t="str">
        <v/>
      </c>
      <c r="C14461" t="str">
        <f t="shared" si="228"/>
        <v/>
      </c>
    </row>
    <row r="14462" spans="2:3">
      <c r="B14462" t="str">
        <v/>
      </c>
      <c r="C14462" t="str">
        <f t="shared" si="228"/>
        <v/>
      </c>
    </row>
    <row r="14463" spans="2:3">
      <c r="B14463" t="str">
        <v/>
      </c>
      <c r="C14463" t="str">
        <f t="shared" si="228"/>
        <v/>
      </c>
    </row>
    <row r="14464" spans="2:3">
      <c r="B14464" t="str">
        <v/>
      </c>
      <c r="C14464" t="str">
        <f t="shared" si="228"/>
        <v/>
      </c>
    </row>
    <row r="14465" spans="2:3">
      <c r="B14465" t="str">
        <v/>
      </c>
      <c r="C14465" t="str">
        <f t="shared" si="228"/>
        <v/>
      </c>
    </row>
    <row r="14466" spans="2:3">
      <c r="B14466" t="str">
        <v/>
      </c>
      <c r="C14466" t="str">
        <f t="shared" si="228"/>
        <v/>
      </c>
    </row>
    <row r="14467" spans="2:3">
      <c r="B14467" t="str">
        <v/>
      </c>
      <c r="C14467" t="str">
        <f t="shared" si="228"/>
        <v/>
      </c>
    </row>
    <row r="14468" spans="2:3">
      <c r="B14468" t="str">
        <v/>
      </c>
      <c r="C14468" t="str">
        <f t="shared" si="228"/>
        <v/>
      </c>
    </row>
    <row r="14469" spans="2:3">
      <c r="B14469" t="str">
        <v/>
      </c>
      <c r="C14469" t="str">
        <f t="shared" ref="C14469:C14532" si="229">IFERROR(B14469,"")</f>
        <v/>
      </c>
    </row>
    <row r="14470" spans="2:3">
      <c r="B14470" t="str">
        <v/>
      </c>
      <c r="C14470" t="str">
        <f t="shared" si="229"/>
        <v/>
      </c>
    </row>
    <row r="14471" spans="2:3">
      <c r="B14471" t="str">
        <v/>
      </c>
      <c r="C14471" t="str">
        <f t="shared" si="229"/>
        <v/>
      </c>
    </row>
    <row r="14472" spans="2:3">
      <c r="B14472" t="str">
        <v/>
      </c>
      <c r="C14472" t="str">
        <f t="shared" si="229"/>
        <v/>
      </c>
    </row>
    <row r="14473" spans="2:3">
      <c r="B14473" t="str">
        <v/>
      </c>
      <c r="C14473" t="str">
        <f t="shared" si="229"/>
        <v/>
      </c>
    </row>
    <row r="14474" spans="2:3">
      <c r="B14474" t="str">
        <v/>
      </c>
      <c r="C14474" t="str">
        <f t="shared" si="229"/>
        <v/>
      </c>
    </row>
    <row r="14475" spans="2:3">
      <c r="B14475" t="str">
        <v/>
      </c>
      <c r="C14475" t="str">
        <f t="shared" si="229"/>
        <v/>
      </c>
    </row>
    <row r="14476" spans="2:3">
      <c r="B14476" t="str">
        <v/>
      </c>
      <c r="C14476" t="str">
        <f t="shared" si="229"/>
        <v/>
      </c>
    </row>
    <row r="14477" spans="2:3">
      <c r="B14477" t="str">
        <v/>
      </c>
      <c r="C14477" t="str">
        <f t="shared" si="229"/>
        <v/>
      </c>
    </row>
    <row r="14478" spans="2:3">
      <c r="B14478" t="str">
        <v/>
      </c>
      <c r="C14478" t="str">
        <f t="shared" si="229"/>
        <v/>
      </c>
    </row>
    <row r="14479" spans="2:3">
      <c r="B14479" t="str">
        <v/>
      </c>
      <c r="C14479" t="str">
        <f t="shared" si="229"/>
        <v/>
      </c>
    </row>
    <row r="14480" spans="2:3">
      <c r="B14480" t="str">
        <v/>
      </c>
      <c r="C14480" t="str">
        <f t="shared" si="229"/>
        <v/>
      </c>
    </row>
    <row r="14481" spans="2:3">
      <c r="B14481" t="str">
        <v/>
      </c>
      <c r="C14481" t="str">
        <f t="shared" si="229"/>
        <v/>
      </c>
    </row>
    <row r="14482" spans="2:3">
      <c r="B14482" t="str">
        <v/>
      </c>
      <c r="C14482" t="str">
        <f t="shared" si="229"/>
        <v/>
      </c>
    </row>
    <row r="14483" spans="2:3">
      <c r="B14483" t="str">
        <v/>
      </c>
      <c r="C14483" t="str">
        <f t="shared" si="229"/>
        <v/>
      </c>
    </row>
    <row r="14484" spans="2:3">
      <c r="B14484" t="str">
        <v/>
      </c>
      <c r="C14484" t="str">
        <f t="shared" si="229"/>
        <v/>
      </c>
    </row>
    <row r="14485" spans="2:3">
      <c r="B14485" t="str">
        <v/>
      </c>
      <c r="C14485" t="str">
        <f t="shared" si="229"/>
        <v/>
      </c>
    </row>
    <row r="14486" spans="2:3">
      <c r="B14486" t="str">
        <v/>
      </c>
      <c r="C14486" t="str">
        <f t="shared" si="229"/>
        <v/>
      </c>
    </row>
    <row r="14487" spans="2:3">
      <c r="B14487" t="str">
        <v/>
      </c>
      <c r="C14487" t="str">
        <f t="shared" si="229"/>
        <v/>
      </c>
    </row>
    <row r="14488" spans="2:3">
      <c r="B14488" t="str">
        <v/>
      </c>
      <c r="C14488" t="str">
        <f t="shared" si="229"/>
        <v/>
      </c>
    </row>
    <row r="14489" spans="2:3">
      <c r="B14489" t="str">
        <v/>
      </c>
      <c r="C14489" t="str">
        <f t="shared" si="229"/>
        <v/>
      </c>
    </row>
    <row r="14490" spans="2:3">
      <c r="B14490" t="str">
        <v/>
      </c>
      <c r="C14490" t="str">
        <f t="shared" si="229"/>
        <v/>
      </c>
    </row>
    <row r="14491" spans="2:3">
      <c r="B14491" t="str">
        <v/>
      </c>
      <c r="C14491" t="str">
        <f t="shared" si="229"/>
        <v/>
      </c>
    </row>
    <row r="14492" spans="2:3">
      <c r="B14492" t="str">
        <v/>
      </c>
      <c r="C14492" t="str">
        <f t="shared" si="229"/>
        <v/>
      </c>
    </row>
    <row r="14493" spans="2:3">
      <c r="B14493" t="str">
        <v/>
      </c>
      <c r="C14493" t="str">
        <f t="shared" si="229"/>
        <v/>
      </c>
    </row>
    <row r="14494" spans="2:3">
      <c r="B14494" t="str">
        <v/>
      </c>
      <c r="C14494" t="str">
        <f t="shared" si="229"/>
        <v/>
      </c>
    </row>
    <row r="14495" spans="2:3">
      <c r="B14495" t="str">
        <v/>
      </c>
      <c r="C14495" t="str">
        <f t="shared" si="229"/>
        <v/>
      </c>
    </row>
    <row r="14496" spans="2:3">
      <c r="B14496" t="str">
        <v/>
      </c>
      <c r="C14496" t="str">
        <f t="shared" si="229"/>
        <v/>
      </c>
    </row>
    <row r="14497" spans="2:3">
      <c r="B14497" t="str">
        <v/>
      </c>
      <c r="C14497" t="str">
        <f t="shared" si="229"/>
        <v/>
      </c>
    </row>
    <row r="14498" spans="2:3">
      <c r="B14498" t="str">
        <v/>
      </c>
      <c r="C14498" t="str">
        <f t="shared" si="229"/>
        <v/>
      </c>
    </row>
    <row r="14499" spans="2:3">
      <c r="B14499" t="str">
        <v/>
      </c>
      <c r="C14499" t="str">
        <f t="shared" si="229"/>
        <v/>
      </c>
    </row>
    <row r="14500" spans="2:3">
      <c r="B14500" t="str">
        <v/>
      </c>
      <c r="C14500" t="str">
        <f t="shared" si="229"/>
        <v/>
      </c>
    </row>
    <row r="14501" spans="2:3">
      <c r="B14501" t="str">
        <v/>
      </c>
      <c r="C14501" t="str">
        <f t="shared" si="229"/>
        <v/>
      </c>
    </row>
    <row r="14502" spans="2:3">
      <c r="B14502" t="str">
        <v/>
      </c>
      <c r="C14502" t="str">
        <f t="shared" si="229"/>
        <v/>
      </c>
    </row>
    <row r="14503" spans="2:3">
      <c r="B14503" t="str">
        <v/>
      </c>
      <c r="C14503" t="str">
        <f t="shared" si="229"/>
        <v/>
      </c>
    </row>
    <row r="14504" spans="2:3">
      <c r="B14504" t="str">
        <v/>
      </c>
      <c r="C14504" t="str">
        <f t="shared" si="229"/>
        <v/>
      </c>
    </row>
    <row r="14505" spans="2:3">
      <c r="B14505" t="str">
        <v/>
      </c>
      <c r="C14505" t="str">
        <f t="shared" si="229"/>
        <v/>
      </c>
    </row>
    <row r="14506" spans="2:3">
      <c r="B14506" t="str">
        <v/>
      </c>
      <c r="C14506" t="str">
        <f t="shared" si="229"/>
        <v/>
      </c>
    </row>
    <row r="14507" spans="2:3">
      <c r="B14507" t="str">
        <v/>
      </c>
      <c r="C14507" t="str">
        <f t="shared" si="229"/>
        <v/>
      </c>
    </row>
    <row r="14508" spans="2:3">
      <c r="B14508" t="str">
        <v/>
      </c>
      <c r="C14508" t="str">
        <f t="shared" si="229"/>
        <v/>
      </c>
    </row>
    <row r="14509" spans="2:3">
      <c r="B14509" t="str">
        <v/>
      </c>
      <c r="C14509" t="str">
        <f t="shared" si="229"/>
        <v/>
      </c>
    </row>
    <row r="14510" spans="2:3">
      <c r="B14510" t="str">
        <v/>
      </c>
      <c r="C14510" t="str">
        <f t="shared" si="229"/>
        <v/>
      </c>
    </row>
    <row r="14511" spans="2:3">
      <c r="B14511" t="str">
        <v/>
      </c>
      <c r="C14511" t="str">
        <f t="shared" si="229"/>
        <v/>
      </c>
    </row>
    <row r="14512" spans="2:3">
      <c r="B14512" t="str">
        <v/>
      </c>
      <c r="C14512" t="str">
        <f t="shared" si="229"/>
        <v/>
      </c>
    </row>
    <row r="14513" spans="2:3">
      <c r="B14513" t="str">
        <v/>
      </c>
      <c r="C14513" t="str">
        <f t="shared" si="229"/>
        <v/>
      </c>
    </row>
    <row r="14514" spans="2:3">
      <c r="B14514" t="str">
        <v/>
      </c>
      <c r="C14514" t="str">
        <f t="shared" si="229"/>
        <v/>
      </c>
    </row>
    <row r="14515" spans="2:3">
      <c r="B14515" t="str">
        <v/>
      </c>
      <c r="C14515" t="str">
        <f t="shared" si="229"/>
        <v/>
      </c>
    </row>
    <row r="14516" spans="2:3">
      <c r="B14516" t="str">
        <v/>
      </c>
      <c r="C14516" t="str">
        <f t="shared" si="229"/>
        <v/>
      </c>
    </row>
    <row r="14517" spans="2:3">
      <c r="B14517" t="str">
        <v/>
      </c>
      <c r="C14517" t="str">
        <f t="shared" si="229"/>
        <v/>
      </c>
    </row>
    <row r="14518" spans="2:3">
      <c r="B14518" t="str">
        <v/>
      </c>
      <c r="C14518" t="str">
        <f t="shared" si="229"/>
        <v/>
      </c>
    </row>
    <row r="14519" spans="2:3">
      <c r="B14519" t="str">
        <v/>
      </c>
      <c r="C14519" t="str">
        <f t="shared" si="229"/>
        <v/>
      </c>
    </row>
    <row r="14520" spans="2:3">
      <c r="B14520" t="str">
        <v/>
      </c>
      <c r="C14520" t="str">
        <f t="shared" si="229"/>
        <v/>
      </c>
    </row>
    <row r="14521" spans="2:3">
      <c r="B14521" t="str">
        <v/>
      </c>
      <c r="C14521" t="str">
        <f t="shared" si="229"/>
        <v/>
      </c>
    </row>
    <row r="14522" spans="2:3">
      <c r="B14522" t="str">
        <v/>
      </c>
      <c r="C14522" t="str">
        <f t="shared" si="229"/>
        <v/>
      </c>
    </row>
    <row r="14523" spans="2:3">
      <c r="B14523" t="str">
        <v/>
      </c>
      <c r="C14523" t="str">
        <f t="shared" si="229"/>
        <v/>
      </c>
    </row>
    <row r="14524" spans="2:3">
      <c r="B14524" t="str">
        <v/>
      </c>
      <c r="C14524" t="str">
        <f t="shared" si="229"/>
        <v/>
      </c>
    </row>
    <row r="14525" spans="2:3">
      <c r="B14525" t="str">
        <v/>
      </c>
      <c r="C14525" t="str">
        <f t="shared" si="229"/>
        <v/>
      </c>
    </row>
    <row r="14526" spans="2:3">
      <c r="B14526" t="str">
        <v/>
      </c>
      <c r="C14526" t="str">
        <f t="shared" si="229"/>
        <v/>
      </c>
    </row>
    <row r="14527" spans="2:3">
      <c r="B14527" t="str">
        <v/>
      </c>
      <c r="C14527" t="str">
        <f t="shared" si="229"/>
        <v/>
      </c>
    </row>
    <row r="14528" spans="2:3">
      <c r="B14528" t="str">
        <v/>
      </c>
      <c r="C14528" t="str">
        <f t="shared" si="229"/>
        <v/>
      </c>
    </row>
    <row r="14529" spans="2:3">
      <c r="B14529" t="str">
        <v/>
      </c>
      <c r="C14529" t="str">
        <f t="shared" si="229"/>
        <v/>
      </c>
    </row>
    <row r="14530" spans="2:3">
      <c r="B14530" t="str">
        <v/>
      </c>
      <c r="C14530" t="str">
        <f t="shared" si="229"/>
        <v/>
      </c>
    </row>
    <row r="14531" spans="2:3">
      <c r="B14531" t="str">
        <v/>
      </c>
      <c r="C14531" t="str">
        <f t="shared" si="229"/>
        <v/>
      </c>
    </row>
    <row r="14532" spans="2:3">
      <c r="B14532" t="str">
        <v/>
      </c>
      <c r="C14532" t="str">
        <f t="shared" si="229"/>
        <v/>
      </c>
    </row>
    <row r="14533" spans="2:3">
      <c r="B14533" t="str">
        <v/>
      </c>
      <c r="C14533" t="str">
        <f t="shared" ref="C14533:C14596" si="230">IFERROR(B14533,"")</f>
        <v/>
      </c>
    </row>
    <row r="14534" spans="2:3">
      <c r="B14534" t="str">
        <v/>
      </c>
      <c r="C14534" t="str">
        <f t="shared" si="230"/>
        <v/>
      </c>
    </row>
    <row r="14535" spans="2:3">
      <c r="B14535" t="str">
        <v/>
      </c>
      <c r="C14535" t="str">
        <f t="shared" si="230"/>
        <v/>
      </c>
    </row>
    <row r="14536" spans="2:3">
      <c r="B14536" t="str">
        <v/>
      </c>
      <c r="C14536" t="str">
        <f t="shared" si="230"/>
        <v/>
      </c>
    </row>
    <row r="14537" spans="2:3">
      <c r="B14537" t="str">
        <v/>
      </c>
      <c r="C14537" t="str">
        <f t="shared" si="230"/>
        <v/>
      </c>
    </row>
    <row r="14538" spans="2:3">
      <c r="B14538" t="str">
        <v/>
      </c>
      <c r="C14538" t="str">
        <f t="shared" si="230"/>
        <v/>
      </c>
    </row>
    <row r="14539" spans="2:3">
      <c r="B14539" t="str">
        <v/>
      </c>
      <c r="C14539" t="str">
        <f t="shared" si="230"/>
        <v/>
      </c>
    </row>
    <row r="14540" spans="2:3">
      <c r="B14540" t="str">
        <v/>
      </c>
      <c r="C14540" t="str">
        <f t="shared" si="230"/>
        <v/>
      </c>
    </row>
    <row r="14541" spans="2:3">
      <c r="B14541" t="str">
        <v/>
      </c>
      <c r="C14541" t="str">
        <f t="shared" si="230"/>
        <v/>
      </c>
    </row>
    <row r="14542" spans="2:3">
      <c r="B14542" t="str">
        <v/>
      </c>
      <c r="C14542" t="str">
        <f t="shared" si="230"/>
        <v/>
      </c>
    </row>
    <row r="14543" spans="2:3">
      <c r="B14543" t="str">
        <v/>
      </c>
      <c r="C14543" t="str">
        <f t="shared" si="230"/>
        <v/>
      </c>
    </row>
    <row r="14544" spans="2:3">
      <c r="B14544" t="str">
        <v/>
      </c>
      <c r="C14544" t="str">
        <f t="shared" si="230"/>
        <v/>
      </c>
    </row>
    <row r="14545" spans="2:3">
      <c r="B14545" t="str">
        <v/>
      </c>
      <c r="C14545" t="str">
        <f t="shared" si="230"/>
        <v/>
      </c>
    </row>
    <row r="14546" spans="2:3">
      <c r="B14546" t="str">
        <v/>
      </c>
      <c r="C14546" t="str">
        <f t="shared" si="230"/>
        <v/>
      </c>
    </row>
    <row r="14547" spans="2:3">
      <c r="B14547" t="str">
        <v/>
      </c>
      <c r="C14547" t="str">
        <f t="shared" si="230"/>
        <v/>
      </c>
    </row>
    <row r="14548" spans="2:3">
      <c r="B14548" t="str">
        <v/>
      </c>
      <c r="C14548" t="str">
        <f t="shared" si="230"/>
        <v/>
      </c>
    </row>
    <row r="14549" spans="2:3">
      <c r="B14549" t="str">
        <v/>
      </c>
      <c r="C14549" t="str">
        <f t="shared" si="230"/>
        <v/>
      </c>
    </row>
    <row r="14550" spans="2:3">
      <c r="B14550" t="str">
        <v/>
      </c>
      <c r="C14550" t="str">
        <f t="shared" si="230"/>
        <v/>
      </c>
    </row>
    <row r="14551" spans="2:3">
      <c r="B14551" t="str">
        <v/>
      </c>
      <c r="C14551" t="str">
        <f t="shared" si="230"/>
        <v/>
      </c>
    </row>
    <row r="14552" spans="2:3">
      <c r="B14552" t="str">
        <v/>
      </c>
      <c r="C14552" t="str">
        <f t="shared" si="230"/>
        <v/>
      </c>
    </row>
    <row r="14553" spans="2:3">
      <c r="B14553" t="str">
        <v/>
      </c>
      <c r="C14553" t="str">
        <f t="shared" si="230"/>
        <v/>
      </c>
    </row>
    <row r="14554" spans="2:3">
      <c r="B14554" t="str">
        <v/>
      </c>
      <c r="C14554" t="str">
        <f t="shared" si="230"/>
        <v/>
      </c>
    </row>
    <row r="14555" spans="2:3">
      <c r="B14555" t="str">
        <v/>
      </c>
      <c r="C14555" t="str">
        <f t="shared" si="230"/>
        <v/>
      </c>
    </row>
    <row r="14556" spans="2:3">
      <c r="B14556" t="str">
        <v/>
      </c>
      <c r="C14556" t="str">
        <f t="shared" si="230"/>
        <v/>
      </c>
    </row>
    <row r="14557" spans="2:3">
      <c r="B14557" t="str">
        <v/>
      </c>
      <c r="C14557" t="str">
        <f t="shared" si="230"/>
        <v/>
      </c>
    </row>
    <row r="14558" spans="2:3">
      <c r="B14558" t="str">
        <v/>
      </c>
      <c r="C14558" t="str">
        <f t="shared" si="230"/>
        <v/>
      </c>
    </row>
    <row r="14559" spans="2:3">
      <c r="B14559" t="str">
        <v/>
      </c>
      <c r="C14559" t="str">
        <f t="shared" si="230"/>
        <v/>
      </c>
    </row>
    <row r="14560" spans="2:3">
      <c r="B14560" t="str">
        <v/>
      </c>
      <c r="C14560" t="str">
        <f t="shared" si="230"/>
        <v/>
      </c>
    </row>
    <row r="14561" spans="2:3">
      <c r="B14561" t="str">
        <v/>
      </c>
      <c r="C14561" t="str">
        <f t="shared" si="230"/>
        <v/>
      </c>
    </row>
    <row r="14562" spans="2:3">
      <c r="B14562" t="str">
        <v/>
      </c>
      <c r="C14562" t="str">
        <f t="shared" si="230"/>
        <v/>
      </c>
    </row>
    <row r="14563" spans="2:3">
      <c r="B14563" t="str">
        <v/>
      </c>
      <c r="C14563" t="str">
        <f t="shared" si="230"/>
        <v/>
      </c>
    </row>
    <row r="14564" spans="2:3">
      <c r="B14564" t="str">
        <v/>
      </c>
      <c r="C14564" t="str">
        <f t="shared" si="230"/>
        <v/>
      </c>
    </row>
    <row r="14565" spans="2:3">
      <c r="B14565" t="str">
        <v/>
      </c>
      <c r="C14565" t="str">
        <f t="shared" si="230"/>
        <v/>
      </c>
    </row>
    <row r="14566" spans="2:3">
      <c r="B14566" t="str">
        <v/>
      </c>
      <c r="C14566" t="str">
        <f t="shared" si="230"/>
        <v/>
      </c>
    </row>
    <row r="14567" spans="2:3">
      <c r="B14567" t="str">
        <v/>
      </c>
      <c r="C14567" t="str">
        <f t="shared" si="230"/>
        <v/>
      </c>
    </row>
    <row r="14568" spans="2:3">
      <c r="B14568" t="str">
        <v/>
      </c>
      <c r="C14568" t="str">
        <f t="shared" si="230"/>
        <v/>
      </c>
    </row>
    <row r="14569" spans="2:3">
      <c r="B14569" t="str">
        <v/>
      </c>
      <c r="C14569" t="str">
        <f t="shared" si="230"/>
        <v/>
      </c>
    </row>
    <row r="14570" spans="2:3">
      <c r="B14570" t="str">
        <v/>
      </c>
      <c r="C14570" t="str">
        <f t="shared" si="230"/>
        <v/>
      </c>
    </row>
    <row r="14571" spans="2:3">
      <c r="B14571" t="str">
        <v/>
      </c>
      <c r="C14571" t="str">
        <f t="shared" si="230"/>
        <v/>
      </c>
    </row>
    <row r="14572" spans="2:3">
      <c r="B14572" t="str">
        <v/>
      </c>
      <c r="C14572" t="str">
        <f t="shared" si="230"/>
        <v/>
      </c>
    </row>
    <row r="14573" spans="2:3">
      <c r="B14573" t="str">
        <v/>
      </c>
      <c r="C14573" t="str">
        <f t="shared" si="230"/>
        <v/>
      </c>
    </row>
    <row r="14574" spans="2:3">
      <c r="B14574" t="str">
        <v/>
      </c>
      <c r="C14574" t="str">
        <f t="shared" si="230"/>
        <v/>
      </c>
    </row>
    <row r="14575" spans="2:3">
      <c r="B14575" t="str">
        <v/>
      </c>
      <c r="C14575" t="str">
        <f t="shared" si="230"/>
        <v/>
      </c>
    </row>
    <row r="14576" spans="2:3">
      <c r="B14576" t="str">
        <v/>
      </c>
      <c r="C14576" t="str">
        <f t="shared" si="230"/>
        <v/>
      </c>
    </row>
    <row r="14577" spans="2:3">
      <c r="B14577" t="str">
        <v/>
      </c>
      <c r="C14577" t="str">
        <f t="shared" si="230"/>
        <v/>
      </c>
    </row>
    <row r="14578" spans="2:3">
      <c r="B14578" t="str">
        <v/>
      </c>
      <c r="C14578" t="str">
        <f t="shared" si="230"/>
        <v/>
      </c>
    </row>
    <row r="14579" spans="2:3">
      <c r="B14579" t="str">
        <v/>
      </c>
      <c r="C14579" t="str">
        <f t="shared" si="230"/>
        <v/>
      </c>
    </row>
    <row r="14580" spans="2:3">
      <c r="B14580" t="str">
        <v/>
      </c>
      <c r="C14580" t="str">
        <f t="shared" si="230"/>
        <v/>
      </c>
    </row>
    <row r="14581" spans="2:3">
      <c r="B14581" t="str">
        <v/>
      </c>
      <c r="C14581" t="str">
        <f t="shared" si="230"/>
        <v/>
      </c>
    </row>
    <row r="14582" spans="2:3">
      <c r="B14582" t="str">
        <v/>
      </c>
      <c r="C14582" t="str">
        <f t="shared" si="230"/>
        <v/>
      </c>
    </row>
    <row r="14583" spans="2:3">
      <c r="B14583" t="str">
        <v/>
      </c>
      <c r="C14583" t="str">
        <f t="shared" si="230"/>
        <v/>
      </c>
    </row>
    <row r="14584" spans="2:3">
      <c r="B14584" t="str">
        <v/>
      </c>
      <c r="C14584" t="str">
        <f t="shared" si="230"/>
        <v/>
      </c>
    </row>
    <row r="14585" spans="2:3">
      <c r="B14585" t="str">
        <v/>
      </c>
      <c r="C14585" t="str">
        <f t="shared" si="230"/>
        <v/>
      </c>
    </row>
    <row r="14586" spans="2:3">
      <c r="B14586" t="str">
        <v/>
      </c>
      <c r="C14586" t="str">
        <f t="shared" si="230"/>
        <v/>
      </c>
    </row>
    <row r="14587" spans="2:3">
      <c r="B14587" t="str">
        <v/>
      </c>
      <c r="C14587" t="str">
        <f t="shared" si="230"/>
        <v/>
      </c>
    </row>
    <row r="14588" spans="2:3">
      <c r="B14588" t="str">
        <v/>
      </c>
      <c r="C14588" t="str">
        <f t="shared" si="230"/>
        <v/>
      </c>
    </row>
    <row r="14589" spans="2:3">
      <c r="B14589" t="str">
        <v/>
      </c>
      <c r="C14589" t="str">
        <f t="shared" si="230"/>
        <v/>
      </c>
    </row>
    <row r="14590" spans="2:3">
      <c r="B14590" t="str">
        <v/>
      </c>
      <c r="C14590" t="str">
        <f t="shared" si="230"/>
        <v/>
      </c>
    </row>
    <row r="14591" spans="2:3">
      <c r="B14591" t="str">
        <v/>
      </c>
      <c r="C14591" t="str">
        <f t="shared" si="230"/>
        <v/>
      </c>
    </row>
    <row r="14592" spans="2:3">
      <c r="B14592" t="str">
        <v/>
      </c>
      <c r="C14592" t="str">
        <f t="shared" si="230"/>
        <v/>
      </c>
    </row>
    <row r="14593" spans="2:3">
      <c r="B14593" t="str">
        <v/>
      </c>
      <c r="C14593" t="str">
        <f t="shared" si="230"/>
        <v/>
      </c>
    </row>
    <row r="14594" spans="2:3">
      <c r="B14594" t="str">
        <v/>
      </c>
      <c r="C14594" t="str">
        <f t="shared" si="230"/>
        <v/>
      </c>
    </row>
    <row r="14595" spans="2:3">
      <c r="B14595" t="str">
        <v/>
      </c>
      <c r="C14595" t="str">
        <f t="shared" si="230"/>
        <v/>
      </c>
    </row>
    <row r="14596" spans="2:3">
      <c r="B14596" t="str">
        <v/>
      </c>
      <c r="C14596" t="str">
        <f t="shared" si="230"/>
        <v/>
      </c>
    </row>
    <row r="14597" spans="2:3">
      <c r="B14597" t="str">
        <v/>
      </c>
      <c r="C14597" t="str">
        <f t="shared" ref="C14597:C14660" si="231">IFERROR(B14597,"")</f>
        <v/>
      </c>
    </row>
    <row r="14598" spans="2:3">
      <c r="B14598" t="str">
        <v/>
      </c>
      <c r="C14598" t="str">
        <f t="shared" si="231"/>
        <v/>
      </c>
    </row>
    <row r="14599" spans="2:3">
      <c r="B14599" t="str">
        <v/>
      </c>
      <c r="C14599" t="str">
        <f t="shared" si="231"/>
        <v/>
      </c>
    </row>
    <row r="14600" spans="2:3">
      <c r="B14600" t="str">
        <v/>
      </c>
      <c r="C14600" t="str">
        <f t="shared" si="231"/>
        <v/>
      </c>
    </row>
    <row r="14601" spans="2:3">
      <c r="B14601" t="str">
        <v/>
      </c>
      <c r="C14601" t="str">
        <f t="shared" si="231"/>
        <v/>
      </c>
    </row>
    <row r="14602" spans="2:3">
      <c r="B14602" t="str">
        <v/>
      </c>
      <c r="C14602" t="str">
        <f t="shared" si="231"/>
        <v/>
      </c>
    </row>
    <row r="14603" spans="2:3">
      <c r="B14603" t="str">
        <v/>
      </c>
      <c r="C14603" t="str">
        <f t="shared" si="231"/>
        <v/>
      </c>
    </row>
    <row r="14604" spans="2:3">
      <c r="B14604" t="str">
        <v/>
      </c>
      <c r="C14604" t="str">
        <f t="shared" si="231"/>
        <v/>
      </c>
    </row>
    <row r="14605" spans="2:3">
      <c r="B14605" t="str">
        <v/>
      </c>
      <c r="C14605" t="str">
        <f t="shared" si="231"/>
        <v/>
      </c>
    </row>
    <row r="14606" spans="2:3">
      <c r="B14606" t="str">
        <v/>
      </c>
      <c r="C14606" t="str">
        <f t="shared" si="231"/>
        <v/>
      </c>
    </row>
    <row r="14607" spans="2:3">
      <c r="B14607" t="str">
        <v/>
      </c>
      <c r="C14607" t="str">
        <f t="shared" si="231"/>
        <v/>
      </c>
    </row>
    <row r="14608" spans="2:3">
      <c r="B14608" t="str">
        <v/>
      </c>
      <c r="C14608" t="str">
        <f t="shared" si="231"/>
        <v/>
      </c>
    </row>
    <row r="14609" spans="2:3">
      <c r="B14609" t="str">
        <v/>
      </c>
      <c r="C14609" t="str">
        <f t="shared" si="231"/>
        <v/>
      </c>
    </row>
    <row r="14610" spans="2:3">
      <c r="B14610" t="str">
        <v/>
      </c>
      <c r="C14610" t="str">
        <f t="shared" si="231"/>
        <v/>
      </c>
    </row>
    <row r="14611" spans="2:3">
      <c r="B14611" t="str">
        <v/>
      </c>
      <c r="C14611" t="str">
        <f t="shared" si="231"/>
        <v/>
      </c>
    </row>
    <row r="14612" spans="2:3">
      <c r="B14612" t="str">
        <v/>
      </c>
      <c r="C14612" t="str">
        <f t="shared" si="231"/>
        <v/>
      </c>
    </row>
    <row r="14613" spans="2:3">
      <c r="B14613" t="str">
        <v/>
      </c>
      <c r="C14613" t="str">
        <f t="shared" si="231"/>
        <v/>
      </c>
    </row>
    <row r="14614" spans="2:3">
      <c r="B14614" t="str">
        <v/>
      </c>
      <c r="C14614" t="str">
        <f t="shared" si="231"/>
        <v/>
      </c>
    </row>
    <row r="14615" spans="2:3">
      <c r="B14615" t="str">
        <v/>
      </c>
      <c r="C14615" t="str">
        <f t="shared" si="231"/>
        <v/>
      </c>
    </row>
    <row r="14616" spans="2:3">
      <c r="B14616" t="str">
        <v/>
      </c>
      <c r="C14616" t="str">
        <f t="shared" si="231"/>
        <v/>
      </c>
    </row>
    <row r="14617" spans="2:3">
      <c r="B14617" t="str">
        <v/>
      </c>
      <c r="C14617" t="str">
        <f t="shared" si="231"/>
        <v/>
      </c>
    </row>
    <row r="14618" spans="2:3">
      <c r="B14618" t="str">
        <v/>
      </c>
      <c r="C14618" t="str">
        <f t="shared" si="231"/>
        <v/>
      </c>
    </row>
    <row r="14619" spans="2:3">
      <c r="B14619" t="str">
        <v/>
      </c>
      <c r="C14619" t="str">
        <f t="shared" si="231"/>
        <v/>
      </c>
    </row>
    <row r="14620" spans="2:3">
      <c r="B14620" t="str">
        <v/>
      </c>
      <c r="C14620" t="str">
        <f t="shared" si="231"/>
        <v/>
      </c>
    </row>
    <row r="14621" spans="2:3">
      <c r="B14621" t="str">
        <v/>
      </c>
      <c r="C14621" t="str">
        <f t="shared" si="231"/>
        <v/>
      </c>
    </row>
    <row r="14622" spans="2:3">
      <c r="B14622" t="str">
        <v/>
      </c>
      <c r="C14622" t="str">
        <f t="shared" si="231"/>
        <v/>
      </c>
    </row>
    <row r="14623" spans="2:3">
      <c r="B14623" t="str">
        <v/>
      </c>
      <c r="C14623" t="str">
        <f t="shared" si="231"/>
        <v/>
      </c>
    </row>
    <row r="14624" spans="2:3">
      <c r="B14624" t="str">
        <v/>
      </c>
      <c r="C14624" t="str">
        <f t="shared" si="231"/>
        <v/>
      </c>
    </row>
    <row r="14625" spans="2:3">
      <c r="B14625" t="str">
        <v/>
      </c>
      <c r="C14625" t="str">
        <f t="shared" si="231"/>
        <v/>
      </c>
    </row>
    <row r="14626" spans="2:3">
      <c r="B14626" t="str">
        <v/>
      </c>
      <c r="C14626" t="str">
        <f t="shared" si="231"/>
        <v/>
      </c>
    </row>
    <row r="14627" spans="2:3">
      <c r="B14627" t="str">
        <v/>
      </c>
      <c r="C14627" t="str">
        <f t="shared" si="231"/>
        <v/>
      </c>
    </row>
    <row r="14628" spans="2:3">
      <c r="B14628" t="str">
        <v/>
      </c>
      <c r="C14628" t="str">
        <f t="shared" si="231"/>
        <v/>
      </c>
    </row>
    <row r="14629" spans="2:3">
      <c r="B14629" t="str">
        <v/>
      </c>
      <c r="C14629" t="str">
        <f t="shared" si="231"/>
        <v/>
      </c>
    </row>
    <row r="14630" spans="2:3">
      <c r="B14630" t="str">
        <v/>
      </c>
      <c r="C14630" t="str">
        <f t="shared" si="231"/>
        <v/>
      </c>
    </row>
    <row r="14631" spans="2:3">
      <c r="B14631" t="str">
        <v/>
      </c>
      <c r="C14631" t="str">
        <f t="shared" si="231"/>
        <v/>
      </c>
    </row>
    <row r="14632" spans="2:3">
      <c r="B14632" t="str">
        <v/>
      </c>
      <c r="C14632" t="str">
        <f t="shared" si="231"/>
        <v/>
      </c>
    </row>
    <row r="14633" spans="2:3">
      <c r="B14633" t="str">
        <v/>
      </c>
      <c r="C14633" t="str">
        <f t="shared" si="231"/>
        <v/>
      </c>
    </row>
    <row r="14634" spans="2:3">
      <c r="B14634" t="str">
        <v/>
      </c>
      <c r="C14634" t="str">
        <f t="shared" si="231"/>
        <v/>
      </c>
    </row>
    <row r="14635" spans="2:3">
      <c r="B14635" t="str">
        <v/>
      </c>
      <c r="C14635" t="str">
        <f t="shared" si="231"/>
        <v/>
      </c>
    </row>
    <row r="14636" spans="2:3">
      <c r="B14636" t="str">
        <v/>
      </c>
      <c r="C14636" t="str">
        <f t="shared" si="231"/>
        <v/>
      </c>
    </row>
    <row r="14637" spans="2:3">
      <c r="B14637" t="str">
        <v/>
      </c>
      <c r="C14637" t="str">
        <f t="shared" si="231"/>
        <v/>
      </c>
    </row>
    <row r="14638" spans="2:3">
      <c r="B14638" t="str">
        <v/>
      </c>
      <c r="C14638" t="str">
        <f t="shared" si="231"/>
        <v/>
      </c>
    </row>
    <row r="14639" spans="2:3">
      <c r="B14639" t="str">
        <v/>
      </c>
      <c r="C14639" t="str">
        <f t="shared" si="231"/>
        <v/>
      </c>
    </row>
    <row r="14640" spans="2:3">
      <c r="B14640" t="str">
        <v/>
      </c>
      <c r="C14640" t="str">
        <f t="shared" si="231"/>
        <v/>
      </c>
    </row>
    <row r="14641" spans="2:3">
      <c r="B14641" t="str">
        <v/>
      </c>
      <c r="C14641" t="str">
        <f t="shared" si="231"/>
        <v/>
      </c>
    </row>
    <row r="14642" spans="2:3">
      <c r="B14642" t="str">
        <v/>
      </c>
      <c r="C14642" t="str">
        <f t="shared" si="231"/>
        <v/>
      </c>
    </row>
    <row r="14643" spans="2:3">
      <c r="B14643" t="str">
        <v/>
      </c>
      <c r="C14643" t="str">
        <f t="shared" si="231"/>
        <v/>
      </c>
    </row>
    <row r="14644" spans="2:3">
      <c r="B14644" t="str">
        <v/>
      </c>
      <c r="C14644" t="str">
        <f t="shared" si="231"/>
        <v/>
      </c>
    </row>
    <row r="14645" spans="2:3">
      <c r="B14645" t="str">
        <v/>
      </c>
      <c r="C14645" t="str">
        <f t="shared" si="231"/>
        <v/>
      </c>
    </row>
    <row r="14646" spans="2:3">
      <c r="B14646" t="str">
        <v/>
      </c>
      <c r="C14646" t="str">
        <f t="shared" si="231"/>
        <v/>
      </c>
    </row>
    <row r="14647" spans="2:3">
      <c r="B14647" t="str">
        <v/>
      </c>
      <c r="C14647" t="str">
        <f t="shared" si="231"/>
        <v/>
      </c>
    </row>
    <row r="14648" spans="2:3">
      <c r="B14648" t="str">
        <v/>
      </c>
      <c r="C14648" t="str">
        <f t="shared" si="231"/>
        <v/>
      </c>
    </row>
    <row r="14649" spans="2:3">
      <c r="B14649" t="str">
        <v/>
      </c>
      <c r="C14649" t="str">
        <f t="shared" si="231"/>
        <v/>
      </c>
    </row>
    <row r="14650" spans="2:3">
      <c r="B14650" t="str">
        <v/>
      </c>
      <c r="C14650" t="str">
        <f t="shared" si="231"/>
        <v/>
      </c>
    </row>
    <row r="14651" spans="2:3">
      <c r="B14651" t="str">
        <v/>
      </c>
      <c r="C14651" t="str">
        <f t="shared" si="231"/>
        <v/>
      </c>
    </row>
    <row r="14652" spans="2:3">
      <c r="B14652" t="str">
        <v/>
      </c>
      <c r="C14652" t="str">
        <f t="shared" si="231"/>
        <v/>
      </c>
    </row>
    <row r="14653" spans="2:3">
      <c r="B14653" t="str">
        <v/>
      </c>
      <c r="C14653" t="str">
        <f t="shared" si="231"/>
        <v/>
      </c>
    </row>
    <row r="14654" spans="2:3">
      <c r="B14654" t="str">
        <v/>
      </c>
      <c r="C14654" t="str">
        <f t="shared" si="231"/>
        <v/>
      </c>
    </row>
    <row r="14655" spans="2:3">
      <c r="B14655" t="str">
        <v/>
      </c>
      <c r="C14655" t="str">
        <f t="shared" si="231"/>
        <v/>
      </c>
    </row>
    <row r="14656" spans="2:3">
      <c r="B14656" t="str">
        <v/>
      </c>
      <c r="C14656" t="str">
        <f t="shared" si="231"/>
        <v/>
      </c>
    </row>
    <row r="14657" spans="2:3">
      <c r="B14657" t="str">
        <v/>
      </c>
      <c r="C14657" t="str">
        <f t="shared" si="231"/>
        <v/>
      </c>
    </row>
    <row r="14658" spans="2:3">
      <c r="B14658" t="str">
        <v/>
      </c>
      <c r="C14658" t="str">
        <f t="shared" si="231"/>
        <v/>
      </c>
    </row>
    <row r="14659" spans="2:3">
      <c r="B14659" t="str">
        <v/>
      </c>
      <c r="C14659" t="str">
        <f t="shared" si="231"/>
        <v/>
      </c>
    </row>
    <row r="14660" spans="2:3">
      <c r="B14660" t="str">
        <v/>
      </c>
      <c r="C14660" t="str">
        <f t="shared" si="231"/>
        <v/>
      </c>
    </row>
    <row r="14661" spans="2:3">
      <c r="B14661" t="str">
        <v/>
      </c>
      <c r="C14661" t="str">
        <f t="shared" ref="C14661:C14724" si="232">IFERROR(B14661,"")</f>
        <v/>
      </c>
    </row>
    <row r="14662" spans="2:3">
      <c r="B14662" t="str">
        <v/>
      </c>
      <c r="C14662" t="str">
        <f t="shared" si="232"/>
        <v/>
      </c>
    </row>
    <row r="14663" spans="2:3">
      <c r="B14663" t="str">
        <v/>
      </c>
      <c r="C14663" t="str">
        <f t="shared" si="232"/>
        <v/>
      </c>
    </row>
    <row r="14664" spans="2:3">
      <c r="B14664" t="str">
        <v/>
      </c>
      <c r="C14664" t="str">
        <f t="shared" si="232"/>
        <v/>
      </c>
    </row>
    <row r="14665" spans="2:3">
      <c r="B14665" t="str">
        <v/>
      </c>
      <c r="C14665" t="str">
        <f t="shared" si="232"/>
        <v/>
      </c>
    </row>
    <row r="14666" spans="2:3">
      <c r="B14666" t="str">
        <v/>
      </c>
      <c r="C14666" t="str">
        <f t="shared" si="232"/>
        <v/>
      </c>
    </row>
    <row r="14667" spans="2:3">
      <c r="B14667" t="str">
        <v/>
      </c>
      <c r="C14667" t="str">
        <f t="shared" si="232"/>
        <v/>
      </c>
    </row>
    <row r="14668" spans="2:3">
      <c r="B14668" t="str">
        <v/>
      </c>
      <c r="C14668" t="str">
        <f t="shared" si="232"/>
        <v/>
      </c>
    </row>
    <row r="14669" spans="2:3">
      <c r="B14669" t="str">
        <v/>
      </c>
      <c r="C14669" t="str">
        <f t="shared" si="232"/>
        <v/>
      </c>
    </row>
    <row r="14670" spans="2:3">
      <c r="B14670" t="str">
        <v/>
      </c>
      <c r="C14670" t="str">
        <f t="shared" si="232"/>
        <v/>
      </c>
    </row>
    <row r="14671" spans="2:3">
      <c r="B14671" t="str">
        <v/>
      </c>
      <c r="C14671" t="str">
        <f t="shared" si="232"/>
        <v/>
      </c>
    </row>
    <row r="14672" spans="2:3">
      <c r="B14672" t="str">
        <v/>
      </c>
      <c r="C14672" t="str">
        <f t="shared" si="232"/>
        <v/>
      </c>
    </row>
    <row r="14673" spans="2:3">
      <c r="B14673" t="str">
        <v/>
      </c>
      <c r="C14673" t="str">
        <f t="shared" si="232"/>
        <v/>
      </c>
    </row>
    <row r="14674" spans="2:3">
      <c r="B14674" t="str">
        <v/>
      </c>
      <c r="C14674" t="str">
        <f t="shared" si="232"/>
        <v/>
      </c>
    </row>
    <row r="14675" spans="2:3">
      <c r="B14675" t="str">
        <v/>
      </c>
      <c r="C14675" t="str">
        <f t="shared" si="232"/>
        <v/>
      </c>
    </row>
    <row r="14676" spans="2:3">
      <c r="B14676" t="str">
        <v/>
      </c>
      <c r="C14676" t="str">
        <f t="shared" si="232"/>
        <v/>
      </c>
    </row>
    <row r="14677" spans="2:3">
      <c r="B14677" t="str">
        <v/>
      </c>
      <c r="C14677" t="str">
        <f t="shared" si="232"/>
        <v/>
      </c>
    </row>
    <row r="14678" spans="2:3">
      <c r="B14678" t="str">
        <v/>
      </c>
      <c r="C14678" t="str">
        <f t="shared" si="232"/>
        <v/>
      </c>
    </row>
    <row r="14679" spans="2:3">
      <c r="B14679" t="str">
        <v/>
      </c>
      <c r="C14679" t="str">
        <f t="shared" si="232"/>
        <v/>
      </c>
    </row>
    <row r="14680" spans="2:3">
      <c r="B14680" t="str">
        <v/>
      </c>
      <c r="C14680" t="str">
        <f t="shared" si="232"/>
        <v/>
      </c>
    </row>
    <row r="14681" spans="2:3">
      <c r="B14681" t="str">
        <v/>
      </c>
      <c r="C14681" t="str">
        <f t="shared" si="232"/>
        <v/>
      </c>
    </row>
    <row r="14682" spans="2:3">
      <c r="B14682" t="str">
        <v/>
      </c>
      <c r="C14682" t="str">
        <f t="shared" si="232"/>
        <v/>
      </c>
    </row>
    <row r="14683" spans="2:3">
      <c r="B14683" t="str">
        <v/>
      </c>
      <c r="C14683" t="str">
        <f t="shared" si="232"/>
        <v/>
      </c>
    </row>
    <row r="14684" spans="2:3">
      <c r="B14684" t="str">
        <v/>
      </c>
      <c r="C14684" t="str">
        <f t="shared" si="232"/>
        <v/>
      </c>
    </row>
    <row r="14685" spans="2:3">
      <c r="B14685" t="str">
        <v/>
      </c>
      <c r="C14685" t="str">
        <f t="shared" si="232"/>
        <v/>
      </c>
    </row>
    <row r="14686" spans="2:3">
      <c r="B14686" t="str">
        <v/>
      </c>
      <c r="C14686" t="str">
        <f t="shared" si="232"/>
        <v/>
      </c>
    </row>
    <row r="14687" spans="2:3">
      <c r="B14687" t="str">
        <v/>
      </c>
      <c r="C14687" t="str">
        <f t="shared" si="232"/>
        <v/>
      </c>
    </row>
    <row r="14688" spans="2:3">
      <c r="B14688" t="str">
        <v/>
      </c>
      <c r="C14688" t="str">
        <f t="shared" si="232"/>
        <v/>
      </c>
    </row>
    <row r="14689" spans="2:3">
      <c r="B14689" t="str">
        <v/>
      </c>
      <c r="C14689" t="str">
        <f t="shared" si="232"/>
        <v/>
      </c>
    </row>
    <row r="14690" spans="2:3">
      <c r="B14690" t="str">
        <v/>
      </c>
      <c r="C14690" t="str">
        <f t="shared" si="232"/>
        <v/>
      </c>
    </row>
    <row r="14691" spans="2:3">
      <c r="B14691" t="str">
        <v/>
      </c>
      <c r="C14691" t="str">
        <f t="shared" si="232"/>
        <v/>
      </c>
    </row>
    <row r="14692" spans="2:3">
      <c r="B14692" t="str">
        <v/>
      </c>
      <c r="C14692" t="str">
        <f t="shared" si="232"/>
        <v/>
      </c>
    </row>
    <row r="14693" spans="2:3">
      <c r="B14693" t="str">
        <v/>
      </c>
      <c r="C14693" t="str">
        <f t="shared" si="232"/>
        <v/>
      </c>
    </row>
    <row r="14694" spans="2:3">
      <c r="B14694" t="str">
        <v/>
      </c>
      <c r="C14694" t="str">
        <f t="shared" si="232"/>
        <v/>
      </c>
    </row>
    <row r="14695" spans="2:3">
      <c r="B14695" t="str">
        <v/>
      </c>
      <c r="C14695" t="str">
        <f t="shared" si="232"/>
        <v/>
      </c>
    </row>
    <row r="14696" spans="2:3">
      <c r="B14696" t="str">
        <v/>
      </c>
      <c r="C14696" t="str">
        <f t="shared" si="232"/>
        <v/>
      </c>
    </row>
    <row r="14697" spans="2:3">
      <c r="B14697" t="str">
        <v/>
      </c>
      <c r="C14697" t="str">
        <f t="shared" si="232"/>
        <v/>
      </c>
    </row>
    <row r="14698" spans="2:3">
      <c r="B14698" t="str">
        <v/>
      </c>
      <c r="C14698" t="str">
        <f t="shared" si="232"/>
        <v/>
      </c>
    </row>
    <row r="14699" spans="2:3">
      <c r="B14699" t="str">
        <v/>
      </c>
      <c r="C14699" t="str">
        <f t="shared" si="232"/>
        <v/>
      </c>
    </row>
    <row r="14700" spans="2:3">
      <c r="B14700" t="str">
        <v/>
      </c>
      <c r="C14700" t="str">
        <f t="shared" si="232"/>
        <v/>
      </c>
    </row>
    <row r="14701" spans="2:3">
      <c r="B14701" t="str">
        <v/>
      </c>
      <c r="C14701" t="str">
        <f t="shared" si="232"/>
        <v/>
      </c>
    </row>
    <row r="14702" spans="2:3">
      <c r="B14702" t="str">
        <v/>
      </c>
      <c r="C14702" t="str">
        <f t="shared" si="232"/>
        <v/>
      </c>
    </row>
    <row r="14703" spans="2:3">
      <c r="B14703" t="str">
        <v/>
      </c>
      <c r="C14703" t="str">
        <f t="shared" si="232"/>
        <v/>
      </c>
    </row>
    <row r="14704" spans="2:3">
      <c r="B14704" t="str">
        <v/>
      </c>
      <c r="C14704" t="str">
        <f t="shared" si="232"/>
        <v/>
      </c>
    </row>
    <row r="14705" spans="2:3">
      <c r="B14705" t="str">
        <v/>
      </c>
      <c r="C14705" t="str">
        <f t="shared" si="232"/>
        <v/>
      </c>
    </row>
    <row r="14706" spans="2:3">
      <c r="B14706" t="str">
        <v/>
      </c>
      <c r="C14706" t="str">
        <f t="shared" si="232"/>
        <v/>
      </c>
    </row>
    <row r="14707" spans="2:3">
      <c r="B14707" t="str">
        <v/>
      </c>
      <c r="C14707" t="str">
        <f t="shared" si="232"/>
        <v/>
      </c>
    </row>
    <row r="14708" spans="2:3">
      <c r="B14708" t="str">
        <v/>
      </c>
      <c r="C14708" t="str">
        <f t="shared" si="232"/>
        <v/>
      </c>
    </row>
    <row r="14709" spans="2:3">
      <c r="B14709" t="str">
        <v/>
      </c>
      <c r="C14709" t="str">
        <f t="shared" si="232"/>
        <v/>
      </c>
    </row>
    <row r="14710" spans="2:3">
      <c r="B14710" t="str">
        <v/>
      </c>
      <c r="C14710" t="str">
        <f t="shared" si="232"/>
        <v/>
      </c>
    </row>
    <row r="14711" spans="2:3">
      <c r="B14711" t="str">
        <v/>
      </c>
      <c r="C14711" t="str">
        <f t="shared" si="232"/>
        <v/>
      </c>
    </row>
    <row r="14712" spans="2:3">
      <c r="B14712" t="str">
        <v/>
      </c>
      <c r="C14712" t="str">
        <f t="shared" si="232"/>
        <v/>
      </c>
    </row>
    <row r="14713" spans="2:3">
      <c r="B14713" t="str">
        <v/>
      </c>
      <c r="C14713" t="str">
        <f t="shared" si="232"/>
        <v/>
      </c>
    </row>
    <row r="14714" spans="2:3">
      <c r="B14714" t="str">
        <v/>
      </c>
      <c r="C14714" t="str">
        <f t="shared" si="232"/>
        <v/>
      </c>
    </row>
    <row r="14715" spans="2:3">
      <c r="B14715" t="str">
        <v/>
      </c>
      <c r="C14715" t="str">
        <f t="shared" si="232"/>
        <v/>
      </c>
    </row>
    <row r="14716" spans="2:3">
      <c r="B14716" t="str">
        <v/>
      </c>
      <c r="C14716" t="str">
        <f t="shared" si="232"/>
        <v/>
      </c>
    </row>
    <row r="14717" spans="2:3">
      <c r="B14717" t="str">
        <v/>
      </c>
      <c r="C14717" t="str">
        <f t="shared" si="232"/>
        <v/>
      </c>
    </row>
    <row r="14718" spans="2:3">
      <c r="B14718" t="str">
        <v/>
      </c>
      <c r="C14718" t="str">
        <f t="shared" si="232"/>
        <v/>
      </c>
    </row>
    <row r="14719" spans="2:3">
      <c r="B14719" t="str">
        <v/>
      </c>
      <c r="C14719" t="str">
        <f t="shared" si="232"/>
        <v/>
      </c>
    </row>
    <row r="14720" spans="2:3">
      <c r="B14720" t="str">
        <v/>
      </c>
      <c r="C14720" t="str">
        <f t="shared" si="232"/>
        <v/>
      </c>
    </row>
    <row r="14721" spans="2:3">
      <c r="B14721" t="str">
        <v/>
      </c>
      <c r="C14721" t="str">
        <f t="shared" si="232"/>
        <v/>
      </c>
    </row>
    <row r="14722" spans="2:3">
      <c r="B14722" t="str">
        <v/>
      </c>
      <c r="C14722" t="str">
        <f t="shared" si="232"/>
        <v/>
      </c>
    </row>
    <row r="14723" spans="2:3">
      <c r="B14723" t="str">
        <v/>
      </c>
      <c r="C14723" t="str">
        <f t="shared" si="232"/>
        <v/>
      </c>
    </row>
    <row r="14724" spans="2:3">
      <c r="B14724" t="str">
        <v/>
      </c>
      <c r="C14724" t="str">
        <f t="shared" si="232"/>
        <v/>
      </c>
    </row>
    <row r="14725" spans="2:3">
      <c r="B14725" t="str">
        <v/>
      </c>
      <c r="C14725" t="str">
        <f t="shared" ref="C14725:C14788" si="233">IFERROR(B14725,"")</f>
        <v/>
      </c>
    </row>
    <row r="14726" spans="2:3">
      <c r="B14726" t="str">
        <v/>
      </c>
      <c r="C14726" t="str">
        <f t="shared" si="233"/>
        <v/>
      </c>
    </row>
    <row r="14727" spans="2:3">
      <c r="B14727" t="str">
        <v/>
      </c>
      <c r="C14727" t="str">
        <f t="shared" si="233"/>
        <v/>
      </c>
    </row>
    <row r="14728" spans="2:3">
      <c r="B14728" t="str">
        <v/>
      </c>
      <c r="C14728" t="str">
        <f t="shared" si="233"/>
        <v/>
      </c>
    </row>
    <row r="14729" spans="2:3">
      <c r="B14729" t="str">
        <v/>
      </c>
      <c r="C14729" t="str">
        <f t="shared" si="233"/>
        <v/>
      </c>
    </row>
    <row r="14730" spans="2:3">
      <c r="B14730" t="str">
        <v/>
      </c>
      <c r="C14730" t="str">
        <f t="shared" si="233"/>
        <v/>
      </c>
    </row>
    <row r="14731" spans="2:3">
      <c r="B14731" t="str">
        <v/>
      </c>
      <c r="C14731" t="str">
        <f t="shared" si="233"/>
        <v/>
      </c>
    </row>
    <row r="14732" spans="2:3">
      <c r="B14732" t="str">
        <v/>
      </c>
      <c r="C14732" t="str">
        <f t="shared" si="233"/>
        <v/>
      </c>
    </row>
    <row r="14733" spans="2:3">
      <c r="B14733" t="str">
        <v/>
      </c>
      <c r="C14733" t="str">
        <f t="shared" si="233"/>
        <v/>
      </c>
    </row>
    <row r="14734" spans="2:3">
      <c r="B14734" t="str">
        <v/>
      </c>
      <c r="C14734" t="str">
        <f t="shared" si="233"/>
        <v/>
      </c>
    </row>
    <row r="14735" spans="2:3">
      <c r="B14735" t="str">
        <v/>
      </c>
      <c r="C14735" t="str">
        <f t="shared" si="233"/>
        <v/>
      </c>
    </row>
    <row r="14736" spans="2:3">
      <c r="B14736" t="str">
        <v/>
      </c>
      <c r="C14736" t="str">
        <f t="shared" si="233"/>
        <v/>
      </c>
    </row>
    <row r="14737" spans="2:3">
      <c r="B14737" t="str">
        <v/>
      </c>
      <c r="C14737" t="str">
        <f t="shared" si="233"/>
        <v/>
      </c>
    </row>
    <row r="14738" spans="2:3">
      <c r="B14738" t="str">
        <v/>
      </c>
      <c r="C14738" t="str">
        <f t="shared" si="233"/>
        <v/>
      </c>
    </row>
    <row r="14739" spans="2:3">
      <c r="B14739" t="str">
        <v/>
      </c>
      <c r="C14739" t="str">
        <f t="shared" si="233"/>
        <v/>
      </c>
    </row>
    <row r="14740" spans="2:3">
      <c r="B14740" t="str">
        <v/>
      </c>
      <c r="C14740" t="str">
        <f t="shared" si="233"/>
        <v/>
      </c>
    </row>
    <row r="14741" spans="2:3">
      <c r="B14741" t="str">
        <v/>
      </c>
      <c r="C14741" t="str">
        <f t="shared" si="233"/>
        <v/>
      </c>
    </row>
    <row r="14742" spans="2:3">
      <c r="B14742" t="str">
        <v/>
      </c>
      <c r="C14742" t="str">
        <f t="shared" si="233"/>
        <v/>
      </c>
    </row>
    <row r="14743" spans="2:3">
      <c r="B14743" t="str">
        <v/>
      </c>
      <c r="C14743" t="str">
        <f t="shared" si="233"/>
        <v/>
      </c>
    </row>
    <row r="14744" spans="2:3">
      <c r="B14744" t="str">
        <v/>
      </c>
      <c r="C14744" t="str">
        <f t="shared" si="233"/>
        <v/>
      </c>
    </row>
    <row r="14745" spans="2:3">
      <c r="B14745" t="str">
        <v/>
      </c>
      <c r="C14745" t="str">
        <f t="shared" si="233"/>
        <v/>
      </c>
    </row>
    <row r="14746" spans="2:3">
      <c r="B14746" t="str">
        <v/>
      </c>
      <c r="C14746" t="str">
        <f t="shared" si="233"/>
        <v/>
      </c>
    </row>
    <row r="14747" spans="2:3">
      <c r="B14747" t="str">
        <v/>
      </c>
      <c r="C14747" t="str">
        <f t="shared" si="233"/>
        <v/>
      </c>
    </row>
    <row r="14748" spans="2:3">
      <c r="B14748" t="str">
        <v/>
      </c>
      <c r="C14748" t="str">
        <f t="shared" si="233"/>
        <v/>
      </c>
    </row>
    <row r="14749" spans="2:3">
      <c r="B14749" t="str">
        <v/>
      </c>
      <c r="C14749" t="str">
        <f t="shared" si="233"/>
        <v/>
      </c>
    </row>
    <row r="14750" spans="2:3">
      <c r="B14750" t="str">
        <v/>
      </c>
      <c r="C14750" t="str">
        <f t="shared" si="233"/>
        <v/>
      </c>
    </row>
    <row r="14751" spans="2:3">
      <c r="B14751" t="str">
        <v/>
      </c>
      <c r="C14751" t="str">
        <f t="shared" si="233"/>
        <v/>
      </c>
    </row>
    <row r="14752" spans="2:3">
      <c r="B14752" t="str">
        <v/>
      </c>
      <c r="C14752" t="str">
        <f t="shared" si="233"/>
        <v/>
      </c>
    </row>
    <row r="14753" spans="2:3">
      <c r="B14753" t="str">
        <v/>
      </c>
      <c r="C14753" t="str">
        <f t="shared" si="233"/>
        <v/>
      </c>
    </row>
    <row r="14754" spans="2:3">
      <c r="B14754" t="str">
        <v/>
      </c>
      <c r="C14754" t="str">
        <f t="shared" si="233"/>
        <v/>
      </c>
    </row>
    <row r="14755" spans="2:3">
      <c r="B14755" t="str">
        <v/>
      </c>
      <c r="C14755" t="str">
        <f t="shared" si="233"/>
        <v/>
      </c>
    </row>
    <row r="14756" spans="2:3">
      <c r="B14756" t="str">
        <v/>
      </c>
      <c r="C14756" t="str">
        <f t="shared" si="233"/>
        <v/>
      </c>
    </row>
    <row r="14757" spans="2:3">
      <c r="B14757" t="str">
        <v/>
      </c>
      <c r="C14757" t="str">
        <f t="shared" si="233"/>
        <v/>
      </c>
    </row>
    <row r="14758" spans="2:3">
      <c r="B14758" t="str">
        <v/>
      </c>
      <c r="C14758" t="str">
        <f t="shared" si="233"/>
        <v/>
      </c>
    </row>
    <row r="14759" spans="2:3">
      <c r="B14759" t="str">
        <v/>
      </c>
      <c r="C14759" t="str">
        <f t="shared" si="233"/>
        <v/>
      </c>
    </row>
    <row r="14760" spans="2:3">
      <c r="B14760" t="str">
        <v/>
      </c>
      <c r="C14760" t="str">
        <f t="shared" si="233"/>
        <v/>
      </c>
    </row>
    <row r="14761" spans="2:3">
      <c r="B14761" t="str">
        <v/>
      </c>
      <c r="C14761" t="str">
        <f t="shared" si="233"/>
        <v/>
      </c>
    </row>
    <row r="14762" spans="2:3">
      <c r="B14762" t="str">
        <v/>
      </c>
      <c r="C14762" t="str">
        <f t="shared" si="233"/>
        <v/>
      </c>
    </row>
    <row r="14763" spans="2:3">
      <c r="B14763" t="str">
        <v/>
      </c>
      <c r="C14763" t="str">
        <f t="shared" si="233"/>
        <v/>
      </c>
    </row>
    <row r="14764" spans="2:3">
      <c r="B14764" t="str">
        <v/>
      </c>
      <c r="C14764" t="str">
        <f t="shared" si="233"/>
        <v/>
      </c>
    </row>
    <row r="14765" spans="2:3">
      <c r="B14765" t="str">
        <v/>
      </c>
      <c r="C14765" t="str">
        <f t="shared" si="233"/>
        <v/>
      </c>
    </row>
    <row r="14766" spans="2:3">
      <c r="B14766" t="str">
        <v/>
      </c>
      <c r="C14766" t="str">
        <f t="shared" si="233"/>
        <v/>
      </c>
    </row>
    <row r="14767" spans="2:3">
      <c r="B14767" t="str">
        <v/>
      </c>
      <c r="C14767" t="str">
        <f t="shared" si="233"/>
        <v/>
      </c>
    </row>
    <row r="14768" spans="2:3">
      <c r="B14768" t="str">
        <v/>
      </c>
      <c r="C14768" t="str">
        <f t="shared" si="233"/>
        <v/>
      </c>
    </row>
    <row r="14769" spans="2:3">
      <c r="B14769" t="str">
        <v/>
      </c>
      <c r="C14769" t="str">
        <f t="shared" si="233"/>
        <v/>
      </c>
    </row>
    <row r="14770" spans="2:3">
      <c r="B14770" t="str">
        <v/>
      </c>
      <c r="C14770" t="str">
        <f t="shared" si="233"/>
        <v/>
      </c>
    </row>
    <row r="14771" spans="2:3">
      <c r="B14771" t="str">
        <v/>
      </c>
      <c r="C14771" t="str">
        <f t="shared" si="233"/>
        <v/>
      </c>
    </row>
    <row r="14772" spans="2:3">
      <c r="B14772" t="str">
        <v/>
      </c>
      <c r="C14772" t="str">
        <f t="shared" si="233"/>
        <v/>
      </c>
    </row>
    <row r="14773" spans="2:3">
      <c r="B14773" t="str">
        <v/>
      </c>
      <c r="C14773" t="str">
        <f t="shared" si="233"/>
        <v/>
      </c>
    </row>
    <row r="14774" spans="2:3">
      <c r="B14774" t="str">
        <v/>
      </c>
      <c r="C14774" t="str">
        <f t="shared" si="233"/>
        <v/>
      </c>
    </row>
    <row r="14775" spans="2:3">
      <c r="B14775" t="str">
        <v/>
      </c>
      <c r="C14775" t="str">
        <f t="shared" si="233"/>
        <v/>
      </c>
    </row>
    <row r="14776" spans="2:3">
      <c r="B14776" t="str">
        <v/>
      </c>
      <c r="C14776" t="str">
        <f t="shared" si="233"/>
        <v/>
      </c>
    </row>
    <row r="14777" spans="2:3">
      <c r="B14777" t="str">
        <v/>
      </c>
      <c r="C14777" t="str">
        <f t="shared" si="233"/>
        <v/>
      </c>
    </row>
    <row r="14778" spans="2:3">
      <c r="B14778" t="str">
        <v/>
      </c>
      <c r="C14778" t="str">
        <f t="shared" si="233"/>
        <v/>
      </c>
    </row>
    <row r="14779" spans="2:3">
      <c r="B14779" t="str">
        <v/>
      </c>
      <c r="C14779" t="str">
        <f t="shared" si="233"/>
        <v/>
      </c>
    </row>
    <row r="14780" spans="2:3">
      <c r="B14780" t="str">
        <v/>
      </c>
      <c r="C14780" t="str">
        <f t="shared" si="233"/>
        <v/>
      </c>
    </row>
    <row r="14781" spans="2:3">
      <c r="B14781" t="str">
        <v/>
      </c>
      <c r="C14781" t="str">
        <f t="shared" si="233"/>
        <v/>
      </c>
    </row>
    <row r="14782" spans="2:3">
      <c r="B14782" t="str">
        <v/>
      </c>
      <c r="C14782" t="str">
        <f t="shared" si="233"/>
        <v/>
      </c>
    </row>
    <row r="14783" spans="2:3">
      <c r="B14783" t="str">
        <v/>
      </c>
      <c r="C14783" t="str">
        <f t="shared" si="233"/>
        <v/>
      </c>
    </row>
    <row r="14784" spans="2:3">
      <c r="B14784" t="str">
        <v/>
      </c>
      <c r="C14784" t="str">
        <f t="shared" si="233"/>
        <v/>
      </c>
    </row>
    <row r="14785" spans="2:3">
      <c r="B14785" t="str">
        <v/>
      </c>
      <c r="C14785" t="str">
        <f t="shared" si="233"/>
        <v/>
      </c>
    </row>
    <row r="14786" spans="2:3">
      <c r="B14786" t="str">
        <v/>
      </c>
      <c r="C14786" t="str">
        <f t="shared" si="233"/>
        <v/>
      </c>
    </row>
    <row r="14787" spans="2:3">
      <c r="B14787" t="str">
        <v/>
      </c>
      <c r="C14787" t="str">
        <f t="shared" si="233"/>
        <v/>
      </c>
    </row>
    <row r="14788" spans="2:3">
      <c r="B14788" t="str">
        <v/>
      </c>
      <c r="C14788" t="str">
        <f t="shared" si="233"/>
        <v/>
      </c>
    </row>
    <row r="14789" spans="2:3">
      <c r="B14789" t="str">
        <v/>
      </c>
      <c r="C14789" t="str">
        <f t="shared" ref="C14789:C14852" si="234">IFERROR(B14789,"")</f>
        <v/>
      </c>
    </row>
    <row r="14790" spans="2:3">
      <c r="B14790" t="str">
        <v/>
      </c>
      <c r="C14790" t="str">
        <f t="shared" si="234"/>
        <v/>
      </c>
    </row>
    <row r="14791" spans="2:3">
      <c r="B14791" t="str">
        <v/>
      </c>
      <c r="C14791" t="str">
        <f t="shared" si="234"/>
        <v/>
      </c>
    </row>
    <row r="14792" spans="2:3">
      <c r="B14792" t="str">
        <v/>
      </c>
      <c r="C14792" t="str">
        <f t="shared" si="234"/>
        <v/>
      </c>
    </row>
    <row r="14793" spans="2:3">
      <c r="B14793" t="str">
        <v/>
      </c>
      <c r="C14793" t="str">
        <f t="shared" si="234"/>
        <v/>
      </c>
    </row>
    <row r="14794" spans="2:3">
      <c r="B14794" t="str">
        <v/>
      </c>
      <c r="C14794" t="str">
        <f t="shared" si="234"/>
        <v/>
      </c>
    </row>
    <row r="14795" spans="2:3">
      <c r="B14795" t="str">
        <v/>
      </c>
      <c r="C14795" t="str">
        <f t="shared" si="234"/>
        <v/>
      </c>
    </row>
    <row r="14796" spans="2:3">
      <c r="B14796" t="str">
        <v/>
      </c>
      <c r="C14796" t="str">
        <f t="shared" si="234"/>
        <v/>
      </c>
    </row>
    <row r="14797" spans="2:3">
      <c r="B14797" t="str">
        <v/>
      </c>
      <c r="C14797" t="str">
        <f t="shared" si="234"/>
        <v/>
      </c>
    </row>
    <row r="14798" spans="2:3">
      <c r="B14798" t="str">
        <v/>
      </c>
      <c r="C14798" t="str">
        <f t="shared" si="234"/>
        <v/>
      </c>
    </row>
    <row r="14799" spans="2:3">
      <c r="B14799" t="str">
        <v/>
      </c>
      <c r="C14799" t="str">
        <f t="shared" si="234"/>
        <v/>
      </c>
    </row>
    <row r="14800" spans="2:3">
      <c r="B14800" t="str">
        <v/>
      </c>
      <c r="C14800" t="str">
        <f t="shared" si="234"/>
        <v/>
      </c>
    </row>
    <row r="14801" spans="2:3">
      <c r="B14801" t="str">
        <v/>
      </c>
      <c r="C14801" t="str">
        <f t="shared" si="234"/>
        <v/>
      </c>
    </row>
    <row r="14802" spans="2:3">
      <c r="B14802" t="str">
        <v/>
      </c>
      <c r="C14802" t="str">
        <f t="shared" si="234"/>
        <v/>
      </c>
    </row>
    <row r="14803" spans="2:3">
      <c r="B14803" t="str">
        <v/>
      </c>
      <c r="C14803" t="str">
        <f t="shared" si="234"/>
        <v/>
      </c>
    </row>
    <row r="14804" spans="2:3">
      <c r="B14804" t="str">
        <v/>
      </c>
      <c r="C14804" t="str">
        <f t="shared" si="234"/>
        <v/>
      </c>
    </row>
    <row r="14805" spans="2:3">
      <c r="B14805" t="str">
        <v/>
      </c>
      <c r="C14805" t="str">
        <f t="shared" si="234"/>
        <v/>
      </c>
    </row>
    <row r="14806" spans="2:3">
      <c r="B14806" t="str">
        <v/>
      </c>
      <c r="C14806" t="str">
        <f t="shared" si="234"/>
        <v/>
      </c>
    </row>
    <row r="14807" spans="2:3">
      <c r="B14807" t="str">
        <v/>
      </c>
      <c r="C14807" t="str">
        <f t="shared" si="234"/>
        <v/>
      </c>
    </row>
    <row r="14808" spans="2:3">
      <c r="B14808" t="str">
        <v/>
      </c>
      <c r="C14808" t="str">
        <f t="shared" si="234"/>
        <v/>
      </c>
    </row>
    <row r="14809" spans="2:3">
      <c r="B14809" t="str">
        <v/>
      </c>
      <c r="C14809" t="str">
        <f t="shared" si="234"/>
        <v/>
      </c>
    </row>
    <row r="14810" spans="2:3">
      <c r="B14810" t="str">
        <v/>
      </c>
      <c r="C14810" t="str">
        <f t="shared" si="234"/>
        <v/>
      </c>
    </row>
    <row r="14811" spans="2:3">
      <c r="B14811" t="str">
        <v/>
      </c>
      <c r="C14811" t="str">
        <f t="shared" si="234"/>
        <v/>
      </c>
    </row>
    <row r="14812" spans="2:3">
      <c r="B14812" t="str">
        <v/>
      </c>
      <c r="C14812" t="str">
        <f t="shared" si="234"/>
        <v/>
      </c>
    </row>
    <row r="14813" spans="2:3">
      <c r="B14813" t="str">
        <v/>
      </c>
      <c r="C14813" t="str">
        <f t="shared" si="234"/>
        <v/>
      </c>
    </row>
    <row r="14814" spans="2:3">
      <c r="B14814" t="str">
        <v/>
      </c>
      <c r="C14814" t="str">
        <f t="shared" si="234"/>
        <v/>
      </c>
    </row>
    <row r="14815" spans="2:3">
      <c r="B14815" t="str">
        <v/>
      </c>
      <c r="C14815" t="str">
        <f t="shared" si="234"/>
        <v/>
      </c>
    </row>
    <row r="14816" spans="2:3">
      <c r="B14816" t="str">
        <v/>
      </c>
      <c r="C14816" t="str">
        <f t="shared" si="234"/>
        <v/>
      </c>
    </row>
    <row r="14817" spans="2:3">
      <c r="B14817" t="str">
        <v/>
      </c>
      <c r="C14817" t="str">
        <f t="shared" si="234"/>
        <v/>
      </c>
    </row>
    <row r="14818" spans="2:3">
      <c r="B14818" t="str">
        <v/>
      </c>
      <c r="C14818" t="str">
        <f t="shared" si="234"/>
        <v/>
      </c>
    </row>
    <row r="14819" spans="2:3">
      <c r="B14819" t="str">
        <v/>
      </c>
      <c r="C14819" t="str">
        <f t="shared" si="234"/>
        <v/>
      </c>
    </row>
    <row r="14820" spans="2:3">
      <c r="B14820" t="str">
        <v/>
      </c>
      <c r="C14820" t="str">
        <f t="shared" si="234"/>
        <v/>
      </c>
    </row>
    <row r="14821" spans="2:3">
      <c r="B14821" t="str">
        <v/>
      </c>
      <c r="C14821" t="str">
        <f t="shared" si="234"/>
        <v/>
      </c>
    </row>
    <row r="14822" spans="2:3">
      <c r="B14822" t="str">
        <v/>
      </c>
      <c r="C14822" t="str">
        <f t="shared" si="234"/>
        <v/>
      </c>
    </row>
    <row r="14823" spans="2:3">
      <c r="B14823" t="str">
        <v/>
      </c>
      <c r="C14823" t="str">
        <f t="shared" si="234"/>
        <v/>
      </c>
    </row>
    <row r="14824" spans="2:3">
      <c r="B14824" t="str">
        <v/>
      </c>
      <c r="C14824" t="str">
        <f t="shared" si="234"/>
        <v/>
      </c>
    </row>
    <row r="14825" spans="2:3">
      <c r="B14825" t="str">
        <v/>
      </c>
      <c r="C14825" t="str">
        <f t="shared" si="234"/>
        <v/>
      </c>
    </row>
    <row r="14826" spans="2:3">
      <c r="B14826" t="str">
        <v/>
      </c>
      <c r="C14826" t="str">
        <f t="shared" si="234"/>
        <v/>
      </c>
    </row>
    <row r="14827" spans="2:3">
      <c r="B14827" t="str">
        <v/>
      </c>
      <c r="C14827" t="str">
        <f t="shared" si="234"/>
        <v/>
      </c>
    </row>
    <row r="14828" spans="2:3">
      <c r="B14828" t="str">
        <v/>
      </c>
      <c r="C14828" t="str">
        <f t="shared" si="234"/>
        <v/>
      </c>
    </row>
    <row r="14829" spans="2:3">
      <c r="B14829" t="str">
        <v/>
      </c>
      <c r="C14829" t="str">
        <f t="shared" si="234"/>
        <v/>
      </c>
    </row>
    <row r="14830" spans="2:3">
      <c r="B14830" t="str">
        <v/>
      </c>
      <c r="C14830" t="str">
        <f t="shared" si="234"/>
        <v/>
      </c>
    </row>
    <row r="14831" spans="2:3">
      <c r="B14831" t="str">
        <v/>
      </c>
      <c r="C14831" t="str">
        <f t="shared" si="234"/>
        <v/>
      </c>
    </row>
    <row r="14832" spans="2:3">
      <c r="B14832" t="str">
        <v/>
      </c>
      <c r="C14832" t="str">
        <f t="shared" si="234"/>
        <v/>
      </c>
    </row>
    <row r="14833" spans="2:3">
      <c r="B14833" t="str">
        <v/>
      </c>
      <c r="C14833" t="str">
        <f t="shared" si="234"/>
        <v/>
      </c>
    </row>
    <row r="14834" spans="2:3">
      <c r="B14834" t="str">
        <v/>
      </c>
      <c r="C14834" t="str">
        <f t="shared" si="234"/>
        <v/>
      </c>
    </row>
    <row r="14835" spans="2:3">
      <c r="B14835" t="str">
        <v/>
      </c>
      <c r="C14835" t="str">
        <f t="shared" si="234"/>
        <v/>
      </c>
    </row>
    <row r="14836" spans="2:3">
      <c r="B14836" t="str">
        <v/>
      </c>
      <c r="C14836" t="str">
        <f t="shared" si="234"/>
        <v/>
      </c>
    </row>
    <row r="14837" spans="2:3">
      <c r="B14837" t="str">
        <v/>
      </c>
      <c r="C14837" t="str">
        <f t="shared" si="234"/>
        <v/>
      </c>
    </row>
    <row r="14838" spans="2:3">
      <c r="B14838" t="str">
        <v/>
      </c>
      <c r="C14838" t="str">
        <f t="shared" si="234"/>
        <v/>
      </c>
    </row>
    <row r="14839" spans="2:3">
      <c r="B14839" t="str">
        <v/>
      </c>
      <c r="C14839" t="str">
        <f t="shared" si="234"/>
        <v/>
      </c>
    </row>
    <row r="14840" spans="2:3">
      <c r="B14840" t="str">
        <v/>
      </c>
      <c r="C14840" t="str">
        <f t="shared" si="234"/>
        <v/>
      </c>
    </row>
    <row r="14841" spans="2:3">
      <c r="B14841" t="str">
        <v/>
      </c>
      <c r="C14841" t="str">
        <f t="shared" si="234"/>
        <v/>
      </c>
    </row>
    <row r="14842" spans="2:3">
      <c r="B14842" t="str">
        <v/>
      </c>
      <c r="C14842" t="str">
        <f t="shared" si="234"/>
        <v/>
      </c>
    </row>
    <row r="14843" spans="2:3">
      <c r="B14843" t="str">
        <v/>
      </c>
      <c r="C14843" t="str">
        <f t="shared" si="234"/>
        <v/>
      </c>
    </row>
    <row r="14844" spans="2:3">
      <c r="B14844" t="str">
        <v/>
      </c>
      <c r="C14844" t="str">
        <f t="shared" si="234"/>
        <v/>
      </c>
    </row>
    <row r="14845" spans="2:3">
      <c r="B14845" t="str">
        <v/>
      </c>
      <c r="C14845" t="str">
        <f t="shared" si="234"/>
        <v/>
      </c>
    </row>
    <row r="14846" spans="2:3">
      <c r="B14846" t="str">
        <v/>
      </c>
      <c r="C14846" t="str">
        <f t="shared" si="234"/>
        <v/>
      </c>
    </row>
    <row r="14847" spans="2:3">
      <c r="B14847" t="str">
        <v/>
      </c>
      <c r="C14847" t="str">
        <f t="shared" si="234"/>
        <v/>
      </c>
    </row>
    <row r="14848" spans="2:3">
      <c r="B14848" t="str">
        <v/>
      </c>
      <c r="C14848" t="str">
        <f t="shared" si="234"/>
        <v/>
      </c>
    </row>
    <row r="14849" spans="2:3">
      <c r="B14849" t="str">
        <v/>
      </c>
      <c r="C14849" t="str">
        <f t="shared" si="234"/>
        <v/>
      </c>
    </row>
    <row r="14850" spans="2:3">
      <c r="B14850" t="str">
        <v/>
      </c>
      <c r="C14850" t="str">
        <f t="shared" si="234"/>
        <v/>
      </c>
    </row>
    <row r="14851" spans="2:3">
      <c r="B14851" t="str">
        <v/>
      </c>
      <c r="C14851" t="str">
        <f t="shared" si="234"/>
        <v/>
      </c>
    </row>
    <row r="14852" spans="2:3">
      <c r="B14852" t="str">
        <v/>
      </c>
      <c r="C14852" t="str">
        <f t="shared" si="234"/>
        <v/>
      </c>
    </row>
    <row r="14853" spans="2:3">
      <c r="B14853" t="str">
        <v/>
      </c>
      <c r="C14853" t="str">
        <f t="shared" ref="C14853:C14916" si="235">IFERROR(B14853,"")</f>
        <v/>
      </c>
    </row>
    <row r="14854" spans="2:3">
      <c r="B14854" t="str">
        <v/>
      </c>
      <c r="C14854" t="str">
        <f t="shared" si="235"/>
        <v/>
      </c>
    </row>
    <row r="14855" spans="2:3">
      <c r="B14855" t="str">
        <v/>
      </c>
      <c r="C14855" t="str">
        <f t="shared" si="235"/>
        <v/>
      </c>
    </row>
    <row r="14856" spans="2:3">
      <c r="B14856" t="str">
        <v/>
      </c>
      <c r="C14856" t="str">
        <f t="shared" si="235"/>
        <v/>
      </c>
    </row>
    <row r="14857" spans="2:3">
      <c r="B14857" t="str">
        <v/>
      </c>
      <c r="C14857" t="str">
        <f t="shared" si="235"/>
        <v/>
      </c>
    </row>
    <row r="14858" spans="2:3">
      <c r="B14858" t="str">
        <v/>
      </c>
      <c r="C14858" t="str">
        <f t="shared" si="235"/>
        <v/>
      </c>
    </row>
    <row r="14859" spans="2:3">
      <c r="B14859" t="str">
        <v/>
      </c>
      <c r="C14859" t="str">
        <f t="shared" si="235"/>
        <v/>
      </c>
    </row>
    <row r="14860" spans="2:3">
      <c r="B14860" t="str">
        <v/>
      </c>
      <c r="C14860" t="str">
        <f t="shared" si="235"/>
        <v/>
      </c>
    </row>
    <row r="14861" spans="2:3">
      <c r="B14861" t="str">
        <v/>
      </c>
      <c r="C14861" t="str">
        <f t="shared" si="235"/>
        <v/>
      </c>
    </row>
    <row r="14862" spans="2:3">
      <c r="B14862" t="str">
        <v/>
      </c>
      <c r="C14862" t="str">
        <f t="shared" si="235"/>
        <v/>
      </c>
    </row>
    <row r="14863" spans="2:3">
      <c r="B14863" t="str">
        <v/>
      </c>
      <c r="C14863" t="str">
        <f t="shared" si="235"/>
        <v/>
      </c>
    </row>
    <row r="14864" spans="2:3">
      <c r="B14864" t="str">
        <v/>
      </c>
      <c r="C14864" t="str">
        <f t="shared" si="235"/>
        <v/>
      </c>
    </row>
    <row r="14865" spans="2:3">
      <c r="B14865" t="str">
        <v/>
      </c>
      <c r="C14865" t="str">
        <f t="shared" si="235"/>
        <v/>
      </c>
    </row>
    <row r="14866" spans="2:3">
      <c r="B14866" t="str">
        <v/>
      </c>
      <c r="C14866" t="str">
        <f t="shared" si="235"/>
        <v/>
      </c>
    </row>
    <row r="14867" spans="2:3">
      <c r="B14867" t="str">
        <v/>
      </c>
      <c r="C14867" t="str">
        <f t="shared" si="235"/>
        <v/>
      </c>
    </row>
    <row r="14868" spans="2:3">
      <c r="B14868" t="str">
        <v/>
      </c>
      <c r="C14868" t="str">
        <f t="shared" si="235"/>
        <v/>
      </c>
    </row>
    <row r="14869" spans="2:3">
      <c r="B14869" t="str">
        <v/>
      </c>
      <c r="C14869" t="str">
        <f t="shared" si="235"/>
        <v/>
      </c>
    </row>
    <row r="14870" spans="2:3">
      <c r="B14870" t="str">
        <v/>
      </c>
      <c r="C14870" t="str">
        <f t="shared" si="235"/>
        <v/>
      </c>
    </row>
    <row r="14871" spans="2:3">
      <c r="B14871" t="str">
        <v/>
      </c>
      <c r="C14871" t="str">
        <f t="shared" si="235"/>
        <v/>
      </c>
    </row>
    <row r="14872" spans="2:3">
      <c r="B14872" t="str">
        <v/>
      </c>
      <c r="C14872" t="str">
        <f t="shared" si="235"/>
        <v/>
      </c>
    </row>
    <row r="14873" spans="2:3">
      <c r="B14873" t="str">
        <v/>
      </c>
      <c r="C14873" t="str">
        <f t="shared" si="235"/>
        <v/>
      </c>
    </row>
    <row r="14874" spans="2:3">
      <c r="B14874" t="str">
        <v/>
      </c>
      <c r="C14874" t="str">
        <f t="shared" si="235"/>
        <v/>
      </c>
    </row>
    <row r="14875" spans="2:3">
      <c r="B14875" t="str">
        <v/>
      </c>
      <c r="C14875" t="str">
        <f t="shared" si="235"/>
        <v/>
      </c>
    </row>
    <row r="14876" spans="2:3">
      <c r="B14876" t="str">
        <v/>
      </c>
      <c r="C14876" t="str">
        <f t="shared" si="235"/>
        <v/>
      </c>
    </row>
    <row r="14877" spans="2:3">
      <c r="B14877" t="str">
        <v/>
      </c>
      <c r="C14877" t="str">
        <f t="shared" si="235"/>
        <v/>
      </c>
    </row>
    <row r="14878" spans="2:3">
      <c r="B14878" t="str">
        <v/>
      </c>
      <c r="C14878" t="str">
        <f t="shared" si="235"/>
        <v/>
      </c>
    </row>
    <row r="14879" spans="2:3">
      <c r="B14879" t="str">
        <v/>
      </c>
      <c r="C14879" t="str">
        <f t="shared" si="235"/>
        <v/>
      </c>
    </row>
    <row r="14880" spans="2:3">
      <c r="B14880" t="str">
        <v/>
      </c>
      <c r="C14880" t="str">
        <f t="shared" si="235"/>
        <v/>
      </c>
    </row>
    <row r="14881" spans="2:3">
      <c r="B14881" t="str">
        <v/>
      </c>
      <c r="C14881" t="str">
        <f t="shared" si="235"/>
        <v/>
      </c>
    </row>
    <row r="14882" spans="2:3">
      <c r="B14882" t="str">
        <v/>
      </c>
      <c r="C14882" t="str">
        <f t="shared" si="235"/>
        <v/>
      </c>
    </row>
    <row r="14883" spans="2:3">
      <c r="B14883" t="str">
        <v/>
      </c>
      <c r="C14883" t="str">
        <f t="shared" si="235"/>
        <v/>
      </c>
    </row>
    <row r="14884" spans="2:3">
      <c r="B14884" t="str">
        <v/>
      </c>
      <c r="C14884" t="str">
        <f t="shared" si="235"/>
        <v/>
      </c>
    </row>
    <row r="14885" spans="2:3">
      <c r="B14885" t="str">
        <v/>
      </c>
      <c r="C14885" t="str">
        <f t="shared" si="235"/>
        <v/>
      </c>
    </row>
    <row r="14886" spans="2:3">
      <c r="B14886" t="str">
        <v/>
      </c>
      <c r="C14886" t="str">
        <f t="shared" si="235"/>
        <v/>
      </c>
    </row>
    <row r="14887" spans="2:3">
      <c r="B14887" t="str">
        <v/>
      </c>
      <c r="C14887" t="str">
        <f t="shared" si="235"/>
        <v/>
      </c>
    </row>
    <row r="14888" spans="2:3">
      <c r="B14888" t="str">
        <v/>
      </c>
      <c r="C14888" t="str">
        <f t="shared" si="235"/>
        <v/>
      </c>
    </row>
    <row r="14889" spans="2:3">
      <c r="B14889" t="str">
        <v/>
      </c>
      <c r="C14889" t="str">
        <f t="shared" si="235"/>
        <v/>
      </c>
    </row>
    <row r="14890" spans="2:3">
      <c r="B14890" t="str">
        <v/>
      </c>
      <c r="C14890" t="str">
        <f t="shared" si="235"/>
        <v/>
      </c>
    </row>
    <row r="14891" spans="2:3">
      <c r="B14891" t="str">
        <v/>
      </c>
      <c r="C14891" t="str">
        <f t="shared" si="235"/>
        <v/>
      </c>
    </row>
    <row r="14892" spans="2:3">
      <c r="B14892" t="str">
        <v/>
      </c>
      <c r="C14892" t="str">
        <f t="shared" si="235"/>
        <v/>
      </c>
    </row>
    <row r="14893" spans="2:3">
      <c r="B14893" t="str">
        <v/>
      </c>
      <c r="C14893" t="str">
        <f t="shared" si="235"/>
        <v/>
      </c>
    </row>
    <row r="14894" spans="2:3">
      <c r="B14894" t="str">
        <v/>
      </c>
      <c r="C14894" t="str">
        <f t="shared" si="235"/>
        <v/>
      </c>
    </row>
    <row r="14895" spans="2:3">
      <c r="B14895" t="str">
        <v/>
      </c>
      <c r="C14895" t="str">
        <f t="shared" si="235"/>
        <v/>
      </c>
    </row>
    <row r="14896" spans="2:3">
      <c r="B14896" t="str">
        <v/>
      </c>
      <c r="C14896" t="str">
        <f t="shared" si="235"/>
        <v/>
      </c>
    </row>
    <row r="14897" spans="2:3">
      <c r="B14897" t="str">
        <v/>
      </c>
      <c r="C14897" t="str">
        <f t="shared" si="235"/>
        <v/>
      </c>
    </row>
    <row r="14898" spans="2:3">
      <c r="B14898" t="str">
        <v/>
      </c>
      <c r="C14898" t="str">
        <f t="shared" si="235"/>
        <v/>
      </c>
    </row>
    <row r="14899" spans="2:3">
      <c r="B14899" t="str">
        <v/>
      </c>
      <c r="C14899" t="str">
        <f t="shared" si="235"/>
        <v/>
      </c>
    </row>
    <row r="14900" spans="2:3">
      <c r="B14900" t="str">
        <v/>
      </c>
      <c r="C14900" t="str">
        <f t="shared" si="235"/>
        <v/>
      </c>
    </row>
    <row r="14901" spans="2:3">
      <c r="B14901" t="str">
        <v/>
      </c>
      <c r="C14901" t="str">
        <f t="shared" si="235"/>
        <v/>
      </c>
    </row>
    <row r="14902" spans="2:3">
      <c r="B14902" t="str">
        <v/>
      </c>
      <c r="C14902" t="str">
        <f t="shared" si="235"/>
        <v/>
      </c>
    </row>
    <row r="14903" spans="2:3">
      <c r="B14903" t="str">
        <v/>
      </c>
      <c r="C14903" t="str">
        <f t="shared" si="235"/>
        <v/>
      </c>
    </row>
    <row r="14904" spans="2:3">
      <c r="B14904" t="str">
        <v/>
      </c>
      <c r="C14904" t="str">
        <f t="shared" si="235"/>
        <v/>
      </c>
    </row>
    <row r="14905" spans="2:3">
      <c r="B14905" t="str">
        <v/>
      </c>
      <c r="C14905" t="str">
        <f t="shared" si="235"/>
        <v/>
      </c>
    </row>
    <row r="14906" spans="2:3">
      <c r="B14906" t="str">
        <v/>
      </c>
      <c r="C14906" t="str">
        <f t="shared" si="235"/>
        <v/>
      </c>
    </row>
    <row r="14907" spans="2:3">
      <c r="B14907" t="str">
        <v/>
      </c>
      <c r="C14907" t="str">
        <f t="shared" si="235"/>
        <v/>
      </c>
    </row>
    <row r="14908" spans="2:3">
      <c r="B14908" t="str">
        <v/>
      </c>
      <c r="C14908" t="str">
        <f t="shared" si="235"/>
        <v/>
      </c>
    </row>
    <row r="14909" spans="2:3">
      <c r="B14909" t="str">
        <v/>
      </c>
      <c r="C14909" t="str">
        <f t="shared" si="235"/>
        <v/>
      </c>
    </row>
    <row r="14910" spans="2:3">
      <c r="B14910" t="str">
        <v/>
      </c>
      <c r="C14910" t="str">
        <f t="shared" si="235"/>
        <v/>
      </c>
    </row>
    <row r="14911" spans="2:3">
      <c r="B14911" t="str">
        <v/>
      </c>
      <c r="C14911" t="str">
        <f t="shared" si="235"/>
        <v/>
      </c>
    </row>
    <row r="14912" spans="2:3">
      <c r="B14912" t="str">
        <v/>
      </c>
      <c r="C14912" t="str">
        <f t="shared" si="235"/>
        <v/>
      </c>
    </row>
    <row r="14913" spans="2:3">
      <c r="B14913" t="str">
        <v/>
      </c>
      <c r="C14913" t="str">
        <f t="shared" si="235"/>
        <v/>
      </c>
    </row>
    <row r="14914" spans="2:3">
      <c r="B14914" t="str">
        <v/>
      </c>
      <c r="C14914" t="str">
        <f t="shared" si="235"/>
        <v/>
      </c>
    </row>
    <row r="14915" spans="2:3">
      <c r="B14915" t="str">
        <v/>
      </c>
      <c r="C14915" t="str">
        <f t="shared" si="235"/>
        <v/>
      </c>
    </row>
    <row r="14916" spans="2:3">
      <c r="B14916" t="str">
        <v/>
      </c>
      <c r="C14916" t="str">
        <f t="shared" si="235"/>
        <v/>
      </c>
    </row>
    <row r="14917" spans="2:3">
      <c r="B14917" t="str">
        <v/>
      </c>
      <c r="C14917" t="str">
        <f t="shared" ref="C14917:C14980" si="236">IFERROR(B14917,"")</f>
        <v/>
      </c>
    </row>
    <row r="14918" spans="2:3">
      <c r="B14918" t="str">
        <v/>
      </c>
      <c r="C14918" t="str">
        <f t="shared" si="236"/>
        <v/>
      </c>
    </row>
    <row r="14919" spans="2:3">
      <c r="B14919" t="str">
        <v/>
      </c>
      <c r="C14919" t="str">
        <f t="shared" si="236"/>
        <v/>
      </c>
    </row>
    <row r="14920" spans="2:3">
      <c r="B14920" t="str">
        <v/>
      </c>
      <c r="C14920" t="str">
        <f t="shared" si="236"/>
        <v/>
      </c>
    </row>
    <row r="14921" spans="2:3">
      <c r="B14921" t="str">
        <v/>
      </c>
      <c r="C14921" t="str">
        <f t="shared" si="236"/>
        <v/>
      </c>
    </row>
    <row r="14922" spans="2:3">
      <c r="B14922" t="str">
        <v/>
      </c>
      <c r="C14922" t="str">
        <f t="shared" si="236"/>
        <v/>
      </c>
    </row>
    <row r="14923" spans="2:3">
      <c r="B14923" t="str">
        <v/>
      </c>
      <c r="C14923" t="str">
        <f t="shared" si="236"/>
        <v/>
      </c>
    </row>
    <row r="14924" spans="2:3">
      <c r="B14924" t="str">
        <v/>
      </c>
      <c r="C14924" t="str">
        <f t="shared" si="236"/>
        <v/>
      </c>
    </row>
    <row r="14925" spans="2:3">
      <c r="B14925" t="str">
        <v/>
      </c>
      <c r="C14925" t="str">
        <f t="shared" si="236"/>
        <v/>
      </c>
    </row>
    <row r="14926" spans="2:3">
      <c r="B14926" t="str">
        <v/>
      </c>
      <c r="C14926" t="str">
        <f t="shared" si="236"/>
        <v/>
      </c>
    </row>
    <row r="14927" spans="2:3">
      <c r="B14927" t="str">
        <v/>
      </c>
      <c r="C14927" t="str">
        <f t="shared" si="236"/>
        <v/>
      </c>
    </row>
    <row r="14928" spans="2:3">
      <c r="B14928" t="str">
        <v/>
      </c>
      <c r="C14928" t="str">
        <f t="shared" si="236"/>
        <v/>
      </c>
    </row>
    <row r="14929" spans="2:3">
      <c r="B14929" t="str">
        <v/>
      </c>
      <c r="C14929" t="str">
        <f t="shared" si="236"/>
        <v/>
      </c>
    </row>
    <row r="14930" spans="2:3">
      <c r="B14930" t="str">
        <v/>
      </c>
      <c r="C14930" t="str">
        <f t="shared" si="236"/>
        <v/>
      </c>
    </row>
    <row r="14931" spans="2:3">
      <c r="B14931" t="str">
        <v/>
      </c>
      <c r="C14931" t="str">
        <f t="shared" si="236"/>
        <v/>
      </c>
    </row>
    <row r="14932" spans="2:3">
      <c r="B14932" t="str">
        <v/>
      </c>
      <c r="C14932" t="str">
        <f t="shared" si="236"/>
        <v/>
      </c>
    </row>
    <row r="14933" spans="2:3">
      <c r="B14933" t="str">
        <v/>
      </c>
      <c r="C14933" t="str">
        <f t="shared" si="236"/>
        <v/>
      </c>
    </row>
    <row r="14934" spans="2:3">
      <c r="B14934" t="str">
        <v/>
      </c>
      <c r="C14934" t="str">
        <f t="shared" si="236"/>
        <v/>
      </c>
    </row>
    <row r="14935" spans="2:3">
      <c r="B14935" t="str">
        <v/>
      </c>
      <c r="C14935" t="str">
        <f t="shared" si="236"/>
        <v/>
      </c>
    </row>
    <row r="14936" spans="2:3">
      <c r="B14936" t="str">
        <v/>
      </c>
      <c r="C14936" t="str">
        <f t="shared" si="236"/>
        <v/>
      </c>
    </row>
    <row r="14937" spans="2:3">
      <c r="B14937" t="str">
        <v/>
      </c>
      <c r="C14937" t="str">
        <f t="shared" si="236"/>
        <v/>
      </c>
    </row>
    <row r="14938" spans="2:3">
      <c r="B14938" t="str">
        <v/>
      </c>
      <c r="C14938" t="str">
        <f t="shared" si="236"/>
        <v/>
      </c>
    </row>
    <row r="14939" spans="2:3">
      <c r="B14939" t="str">
        <v/>
      </c>
      <c r="C14939" t="str">
        <f t="shared" si="236"/>
        <v/>
      </c>
    </row>
    <row r="14940" spans="2:3">
      <c r="B14940" t="str">
        <v/>
      </c>
      <c r="C14940" t="str">
        <f t="shared" si="236"/>
        <v/>
      </c>
    </row>
    <row r="14941" spans="2:3">
      <c r="B14941" t="str">
        <v/>
      </c>
      <c r="C14941" t="str">
        <f t="shared" si="236"/>
        <v/>
      </c>
    </row>
    <row r="14942" spans="2:3">
      <c r="B14942" t="str">
        <v/>
      </c>
      <c r="C14942" t="str">
        <f t="shared" si="236"/>
        <v/>
      </c>
    </row>
    <row r="14943" spans="2:3">
      <c r="B14943" t="str">
        <v/>
      </c>
      <c r="C14943" t="str">
        <f t="shared" si="236"/>
        <v/>
      </c>
    </row>
    <row r="14944" spans="2:3">
      <c r="B14944" t="str">
        <v/>
      </c>
      <c r="C14944" t="str">
        <f t="shared" si="236"/>
        <v/>
      </c>
    </row>
    <row r="14945" spans="2:3">
      <c r="B14945" t="str">
        <v/>
      </c>
      <c r="C14945" t="str">
        <f t="shared" si="236"/>
        <v/>
      </c>
    </row>
    <row r="14946" spans="2:3">
      <c r="B14946" t="str">
        <v/>
      </c>
      <c r="C14946" t="str">
        <f t="shared" si="236"/>
        <v/>
      </c>
    </row>
    <row r="14947" spans="2:3">
      <c r="B14947" t="str">
        <v/>
      </c>
      <c r="C14947" t="str">
        <f t="shared" si="236"/>
        <v/>
      </c>
    </row>
    <row r="14948" spans="2:3">
      <c r="B14948" t="str">
        <v/>
      </c>
      <c r="C14948" t="str">
        <f t="shared" si="236"/>
        <v/>
      </c>
    </row>
    <row r="14949" spans="2:3">
      <c r="B14949" t="str">
        <v/>
      </c>
      <c r="C14949" t="str">
        <f t="shared" si="236"/>
        <v/>
      </c>
    </row>
    <row r="14950" spans="2:3">
      <c r="B14950" t="str">
        <v/>
      </c>
      <c r="C14950" t="str">
        <f t="shared" si="236"/>
        <v/>
      </c>
    </row>
    <row r="14951" spans="2:3">
      <c r="B14951" t="str">
        <v/>
      </c>
      <c r="C14951" t="str">
        <f t="shared" si="236"/>
        <v/>
      </c>
    </row>
    <row r="14952" spans="2:3">
      <c r="B14952" t="str">
        <v/>
      </c>
      <c r="C14952" t="str">
        <f t="shared" si="236"/>
        <v/>
      </c>
    </row>
    <row r="14953" spans="2:3">
      <c r="B14953" t="str">
        <v/>
      </c>
      <c r="C14953" t="str">
        <f t="shared" si="236"/>
        <v/>
      </c>
    </row>
    <row r="14954" spans="2:3">
      <c r="B14954" t="str">
        <v/>
      </c>
      <c r="C14954" t="str">
        <f t="shared" si="236"/>
        <v/>
      </c>
    </row>
    <row r="14955" spans="2:3">
      <c r="B14955" t="str">
        <v/>
      </c>
      <c r="C14955" t="str">
        <f t="shared" si="236"/>
        <v/>
      </c>
    </row>
    <row r="14956" spans="2:3">
      <c r="B14956" t="str">
        <v/>
      </c>
      <c r="C14956" t="str">
        <f t="shared" si="236"/>
        <v/>
      </c>
    </row>
    <row r="14957" spans="2:3">
      <c r="B14957" t="str">
        <v/>
      </c>
      <c r="C14957" t="str">
        <f t="shared" si="236"/>
        <v/>
      </c>
    </row>
    <row r="14958" spans="2:3">
      <c r="B14958" t="str">
        <v/>
      </c>
      <c r="C14958" t="str">
        <f t="shared" si="236"/>
        <v/>
      </c>
    </row>
    <row r="14959" spans="2:3">
      <c r="B14959" t="str">
        <v/>
      </c>
      <c r="C14959" t="str">
        <f t="shared" si="236"/>
        <v/>
      </c>
    </row>
    <row r="14960" spans="2:3">
      <c r="B14960" t="str">
        <v/>
      </c>
      <c r="C14960" t="str">
        <f t="shared" si="236"/>
        <v/>
      </c>
    </row>
    <row r="14961" spans="2:3">
      <c r="B14961" t="str">
        <v/>
      </c>
      <c r="C14961" t="str">
        <f t="shared" si="236"/>
        <v/>
      </c>
    </row>
    <row r="14962" spans="2:3">
      <c r="B14962" t="str">
        <v/>
      </c>
      <c r="C14962" t="str">
        <f t="shared" si="236"/>
        <v/>
      </c>
    </row>
    <row r="14963" spans="2:3">
      <c r="B14963" t="str">
        <v/>
      </c>
      <c r="C14963" t="str">
        <f t="shared" si="236"/>
        <v/>
      </c>
    </row>
    <row r="14964" spans="2:3">
      <c r="B14964" t="str">
        <v/>
      </c>
      <c r="C14964" t="str">
        <f t="shared" si="236"/>
        <v/>
      </c>
    </row>
    <row r="14965" spans="2:3">
      <c r="B14965" t="str">
        <v/>
      </c>
      <c r="C14965" t="str">
        <f t="shared" si="236"/>
        <v/>
      </c>
    </row>
    <row r="14966" spans="2:3">
      <c r="B14966" t="str">
        <v/>
      </c>
      <c r="C14966" t="str">
        <f t="shared" si="236"/>
        <v/>
      </c>
    </row>
    <row r="14967" spans="2:3">
      <c r="B14967" t="str">
        <v/>
      </c>
      <c r="C14967" t="str">
        <f t="shared" si="236"/>
        <v/>
      </c>
    </row>
    <row r="14968" spans="2:3">
      <c r="B14968" t="str">
        <v/>
      </c>
      <c r="C14968" t="str">
        <f t="shared" si="236"/>
        <v/>
      </c>
    </row>
    <row r="14969" spans="2:3">
      <c r="B14969" t="str">
        <v/>
      </c>
      <c r="C14969" t="str">
        <f t="shared" si="236"/>
        <v/>
      </c>
    </row>
    <row r="14970" spans="2:3">
      <c r="B14970" t="str">
        <v/>
      </c>
      <c r="C14970" t="str">
        <f t="shared" si="236"/>
        <v/>
      </c>
    </row>
    <row r="14971" spans="2:3">
      <c r="B14971" t="str">
        <v/>
      </c>
      <c r="C14971" t="str">
        <f t="shared" si="236"/>
        <v/>
      </c>
    </row>
    <row r="14972" spans="2:3">
      <c r="B14972" t="str">
        <v/>
      </c>
      <c r="C14972" t="str">
        <f t="shared" si="236"/>
        <v/>
      </c>
    </row>
    <row r="14973" spans="2:3">
      <c r="B14973" t="str">
        <v/>
      </c>
      <c r="C14973" t="str">
        <f t="shared" si="236"/>
        <v/>
      </c>
    </row>
    <row r="14974" spans="2:3">
      <c r="B14974" t="str">
        <v/>
      </c>
      <c r="C14974" t="str">
        <f t="shared" si="236"/>
        <v/>
      </c>
    </row>
    <row r="14975" spans="2:3">
      <c r="B14975" t="str">
        <v/>
      </c>
      <c r="C14975" t="str">
        <f t="shared" si="236"/>
        <v/>
      </c>
    </row>
    <row r="14976" spans="2:3">
      <c r="B14976" t="str">
        <v/>
      </c>
      <c r="C14976" t="str">
        <f t="shared" si="236"/>
        <v/>
      </c>
    </row>
    <row r="14977" spans="2:3">
      <c r="B14977" t="str">
        <v/>
      </c>
      <c r="C14977" t="str">
        <f t="shared" si="236"/>
        <v/>
      </c>
    </row>
    <row r="14978" spans="2:3">
      <c r="B14978" t="str">
        <v/>
      </c>
      <c r="C14978" t="str">
        <f t="shared" si="236"/>
        <v/>
      </c>
    </row>
    <row r="14979" spans="2:3">
      <c r="B14979" t="str">
        <v/>
      </c>
      <c r="C14979" t="str">
        <f t="shared" si="236"/>
        <v/>
      </c>
    </row>
    <row r="14980" spans="2:3">
      <c r="B14980" t="str">
        <v/>
      </c>
      <c r="C14980" t="str">
        <f t="shared" si="236"/>
        <v/>
      </c>
    </row>
    <row r="14981" spans="2:3">
      <c r="B14981" t="str">
        <v/>
      </c>
      <c r="C14981" t="str">
        <f t="shared" ref="C14981:C15044" si="237">IFERROR(B14981,"")</f>
        <v/>
      </c>
    </row>
    <row r="14982" spans="2:3">
      <c r="B14982" t="str">
        <v/>
      </c>
      <c r="C14982" t="str">
        <f t="shared" si="237"/>
        <v/>
      </c>
    </row>
    <row r="14983" spans="2:3">
      <c r="B14983" t="str">
        <v/>
      </c>
      <c r="C14983" t="str">
        <f t="shared" si="237"/>
        <v/>
      </c>
    </row>
    <row r="14984" spans="2:3">
      <c r="B14984" t="str">
        <v/>
      </c>
      <c r="C14984" t="str">
        <f t="shared" si="237"/>
        <v/>
      </c>
    </row>
    <row r="14985" spans="2:3">
      <c r="B14985" t="str">
        <v/>
      </c>
      <c r="C14985" t="str">
        <f t="shared" si="237"/>
        <v/>
      </c>
    </row>
    <row r="14986" spans="2:3">
      <c r="B14986" t="str">
        <v/>
      </c>
      <c r="C14986" t="str">
        <f t="shared" si="237"/>
        <v/>
      </c>
    </row>
    <row r="14987" spans="2:3">
      <c r="B14987" t="str">
        <v/>
      </c>
      <c r="C14987" t="str">
        <f t="shared" si="237"/>
        <v/>
      </c>
    </row>
    <row r="14988" spans="2:3">
      <c r="B14988" t="str">
        <v/>
      </c>
      <c r="C14988" t="str">
        <f t="shared" si="237"/>
        <v/>
      </c>
    </row>
    <row r="14989" spans="2:3">
      <c r="B14989" t="str">
        <v/>
      </c>
      <c r="C14989" t="str">
        <f t="shared" si="237"/>
        <v/>
      </c>
    </row>
    <row r="14990" spans="2:3">
      <c r="B14990" t="str">
        <v/>
      </c>
      <c r="C14990" t="str">
        <f t="shared" si="237"/>
        <v/>
      </c>
    </row>
    <row r="14991" spans="2:3">
      <c r="B14991" t="str">
        <v/>
      </c>
      <c r="C14991" t="str">
        <f t="shared" si="237"/>
        <v/>
      </c>
    </row>
    <row r="14992" spans="2:3">
      <c r="B14992" t="str">
        <v/>
      </c>
      <c r="C14992" t="str">
        <f t="shared" si="237"/>
        <v/>
      </c>
    </row>
    <row r="14993" spans="2:3">
      <c r="B14993" t="str">
        <v/>
      </c>
      <c r="C14993" t="str">
        <f t="shared" si="237"/>
        <v/>
      </c>
    </row>
    <row r="14994" spans="2:3">
      <c r="B14994" t="str">
        <v/>
      </c>
      <c r="C14994" t="str">
        <f t="shared" si="237"/>
        <v/>
      </c>
    </row>
    <row r="14995" spans="2:3">
      <c r="B14995" t="str">
        <v/>
      </c>
      <c r="C14995" t="str">
        <f t="shared" si="237"/>
        <v/>
      </c>
    </row>
    <row r="14996" spans="2:3">
      <c r="B14996" t="str">
        <v/>
      </c>
      <c r="C14996" t="str">
        <f t="shared" si="237"/>
        <v/>
      </c>
    </row>
    <row r="14997" spans="2:3">
      <c r="B14997" t="str">
        <v/>
      </c>
      <c r="C14997" t="str">
        <f t="shared" si="237"/>
        <v/>
      </c>
    </row>
    <row r="14998" spans="2:3">
      <c r="B14998" t="str">
        <v/>
      </c>
      <c r="C14998" t="str">
        <f t="shared" si="237"/>
        <v/>
      </c>
    </row>
    <row r="14999" spans="2:3">
      <c r="B14999" t="str">
        <v/>
      </c>
      <c r="C14999" t="str">
        <f t="shared" si="237"/>
        <v/>
      </c>
    </row>
    <row r="15000" spans="2:3">
      <c r="B15000" t="str">
        <v/>
      </c>
      <c r="C15000" t="str">
        <f t="shared" si="237"/>
        <v/>
      </c>
    </row>
    <row r="15001" spans="2:3">
      <c r="B15001" t="str">
        <v/>
      </c>
      <c r="C15001" t="str">
        <f t="shared" si="237"/>
        <v/>
      </c>
    </row>
    <row r="15002" spans="2:3">
      <c r="B15002" t="str">
        <v/>
      </c>
      <c r="C15002" t="str">
        <f t="shared" si="237"/>
        <v/>
      </c>
    </row>
    <row r="15003" spans="2:3">
      <c r="B15003" t="str">
        <v/>
      </c>
      <c r="C15003" t="str">
        <f t="shared" si="237"/>
        <v/>
      </c>
    </row>
    <row r="15004" spans="2:3">
      <c r="B15004" t="str">
        <v/>
      </c>
      <c r="C15004" t="str">
        <f t="shared" si="237"/>
        <v/>
      </c>
    </row>
    <row r="15005" spans="2:3">
      <c r="B15005" t="str">
        <v/>
      </c>
      <c r="C15005" t="str">
        <f t="shared" si="237"/>
        <v/>
      </c>
    </row>
    <row r="15006" spans="2:3">
      <c r="B15006" t="str">
        <v/>
      </c>
      <c r="C15006" t="str">
        <f t="shared" si="237"/>
        <v/>
      </c>
    </row>
    <row r="15007" spans="2:3">
      <c r="B15007" t="str">
        <v/>
      </c>
      <c r="C15007" t="str">
        <f t="shared" si="237"/>
        <v/>
      </c>
    </row>
    <row r="15008" spans="2:3">
      <c r="B15008" t="str">
        <v/>
      </c>
      <c r="C15008" t="str">
        <f t="shared" si="237"/>
        <v/>
      </c>
    </row>
    <row r="15009" spans="2:3">
      <c r="B15009" t="str">
        <v/>
      </c>
      <c r="C15009" t="str">
        <f t="shared" si="237"/>
        <v/>
      </c>
    </row>
    <row r="15010" spans="2:3">
      <c r="B15010" t="str">
        <v/>
      </c>
      <c r="C15010" t="str">
        <f t="shared" si="237"/>
        <v/>
      </c>
    </row>
    <row r="15011" spans="2:3">
      <c r="B15011" t="str">
        <v/>
      </c>
      <c r="C15011" t="str">
        <f t="shared" si="237"/>
        <v/>
      </c>
    </row>
    <row r="15012" spans="2:3">
      <c r="B15012" t="str">
        <v/>
      </c>
      <c r="C15012" t="str">
        <f t="shared" si="237"/>
        <v/>
      </c>
    </row>
    <row r="15013" spans="2:3">
      <c r="B15013" t="str">
        <v/>
      </c>
      <c r="C15013" t="str">
        <f t="shared" si="237"/>
        <v/>
      </c>
    </row>
    <row r="15014" spans="2:3">
      <c r="B15014" t="str">
        <v/>
      </c>
      <c r="C15014" t="str">
        <f t="shared" si="237"/>
        <v/>
      </c>
    </row>
    <row r="15015" spans="2:3">
      <c r="B15015" t="str">
        <v/>
      </c>
      <c r="C15015" t="str">
        <f t="shared" si="237"/>
        <v/>
      </c>
    </row>
    <row r="15016" spans="2:3">
      <c r="B15016" t="str">
        <v/>
      </c>
      <c r="C15016" t="str">
        <f t="shared" si="237"/>
        <v/>
      </c>
    </row>
    <row r="15017" spans="2:3">
      <c r="B15017" t="str">
        <v/>
      </c>
      <c r="C15017" t="str">
        <f t="shared" si="237"/>
        <v/>
      </c>
    </row>
    <row r="15018" spans="2:3">
      <c r="B15018" t="str">
        <v/>
      </c>
      <c r="C15018" t="str">
        <f t="shared" si="237"/>
        <v/>
      </c>
    </row>
    <row r="15019" spans="2:3">
      <c r="B15019" t="str">
        <v/>
      </c>
      <c r="C15019" t="str">
        <f t="shared" si="237"/>
        <v/>
      </c>
    </row>
    <row r="15020" spans="2:3">
      <c r="B15020" t="str">
        <v/>
      </c>
      <c r="C15020" t="str">
        <f t="shared" si="237"/>
        <v/>
      </c>
    </row>
    <row r="15021" spans="2:3">
      <c r="B15021" t="str">
        <v/>
      </c>
      <c r="C15021" t="str">
        <f t="shared" si="237"/>
        <v/>
      </c>
    </row>
    <row r="15022" spans="2:3">
      <c r="B15022" t="str">
        <v/>
      </c>
      <c r="C15022" t="str">
        <f t="shared" si="237"/>
        <v/>
      </c>
    </row>
    <row r="15023" spans="2:3">
      <c r="B15023" t="str">
        <v/>
      </c>
      <c r="C15023" t="str">
        <f t="shared" si="237"/>
        <v/>
      </c>
    </row>
    <row r="15024" spans="2:3">
      <c r="B15024" t="str">
        <v/>
      </c>
      <c r="C15024" t="str">
        <f t="shared" si="237"/>
        <v/>
      </c>
    </row>
    <row r="15025" spans="2:3">
      <c r="B15025" t="str">
        <v/>
      </c>
      <c r="C15025" t="str">
        <f t="shared" si="237"/>
        <v/>
      </c>
    </row>
    <row r="15026" spans="2:3">
      <c r="B15026" t="str">
        <v/>
      </c>
      <c r="C15026" t="str">
        <f t="shared" si="237"/>
        <v/>
      </c>
    </row>
    <row r="15027" spans="2:3">
      <c r="B15027" t="str">
        <v/>
      </c>
      <c r="C15027" t="str">
        <f t="shared" si="237"/>
        <v/>
      </c>
    </row>
    <row r="15028" spans="2:3">
      <c r="B15028" t="str">
        <v/>
      </c>
      <c r="C15028" t="str">
        <f t="shared" si="237"/>
        <v/>
      </c>
    </row>
    <row r="15029" spans="2:3">
      <c r="B15029" t="str">
        <v/>
      </c>
      <c r="C15029" t="str">
        <f t="shared" si="237"/>
        <v/>
      </c>
    </row>
    <row r="15030" spans="2:3">
      <c r="B15030" t="str">
        <v/>
      </c>
      <c r="C15030" t="str">
        <f t="shared" si="237"/>
        <v/>
      </c>
    </row>
    <row r="15031" spans="2:3">
      <c r="B15031" t="str">
        <v/>
      </c>
      <c r="C15031" t="str">
        <f t="shared" si="237"/>
        <v/>
      </c>
    </row>
    <row r="15032" spans="2:3">
      <c r="B15032" t="str">
        <v/>
      </c>
      <c r="C15032" t="str">
        <f t="shared" si="237"/>
        <v/>
      </c>
    </row>
    <row r="15033" spans="2:3">
      <c r="B15033" t="str">
        <v/>
      </c>
      <c r="C15033" t="str">
        <f t="shared" si="237"/>
        <v/>
      </c>
    </row>
    <row r="15034" spans="2:3">
      <c r="B15034" t="str">
        <v/>
      </c>
      <c r="C15034" t="str">
        <f t="shared" si="237"/>
        <v/>
      </c>
    </row>
    <row r="15035" spans="2:3">
      <c r="B15035" t="str">
        <v/>
      </c>
      <c r="C15035" t="str">
        <f t="shared" si="237"/>
        <v/>
      </c>
    </row>
    <row r="15036" spans="2:3">
      <c r="B15036" t="str">
        <v/>
      </c>
      <c r="C15036" t="str">
        <f t="shared" si="237"/>
        <v/>
      </c>
    </row>
    <row r="15037" spans="2:3">
      <c r="B15037" t="str">
        <v/>
      </c>
      <c r="C15037" t="str">
        <f t="shared" si="237"/>
        <v/>
      </c>
    </row>
    <row r="15038" spans="2:3">
      <c r="B15038" t="str">
        <v/>
      </c>
      <c r="C15038" t="str">
        <f t="shared" si="237"/>
        <v/>
      </c>
    </row>
    <row r="15039" spans="2:3">
      <c r="B15039" t="str">
        <v/>
      </c>
      <c r="C15039" t="str">
        <f t="shared" si="237"/>
        <v/>
      </c>
    </row>
    <row r="15040" spans="2:3">
      <c r="B15040" t="str">
        <v/>
      </c>
      <c r="C15040" t="str">
        <f t="shared" si="237"/>
        <v/>
      </c>
    </row>
    <row r="15041" spans="2:3">
      <c r="B15041" t="str">
        <v/>
      </c>
      <c r="C15041" t="str">
        <f t="shared" si="237"/>
        <v/>
      </c>
    </row>
    <row r="15042" spans="2:3">
      <c r="B15042" t="str">
        <v/>
      </c>
      <c r="C15042" t="str">
        <f t="shared" si="237"/>
        <v/>
      </c>
    </row>
    <row r="15043" spans="2:3">
      <c r="B15043" t="str">
        <v/>
      </c>
      <c r="C15043" t="str">
        <f t="shared" si="237"/>
        <v/>
      </c>
    </row>
    <row r="15044" spans="2:3">
      <c r="B15044" t="str">
        <v/>
      </c>
      <c r="C15044" t="str">
        <f t="shared" si="237"/>
        <v/>
      </c>
    </row>
    <row r="15045" spans="2:3">
      <c r="B15045" t="str">
        <v/>
      </c>
      <c r="C15045" t="str">
        <f t="shared" ref="C15045:C15108" si="238">IFERROR(B15045,"")</f>
        <v/>
      </c>
    </row>
    <row r="15046" spans="2:3">
      <c r="B15046" t="str">
        <v/>
      </c>
      <c r="C15046" t="str">
        <f t="shared" si="238"/>
        <v/>
      </c>
    </row>
    <row r="15047" spans="2:3">
      <c r="B15047" t="str">
        <v/>
      </c>
      <c r="C15047" t="str">
        <f t="shared" si="238"/>
        <v/>
      </c>
    </row>
    <row r="15048" spans="2:3">
      <c r="B15048" t="str">
        <v/>
      </c>
      <c r="C15048" t="str">
        <f t="shared" si="238"/>
        <v/>
      </c>
    </row>
    <row r="15049" spans="2:3">
      <c r="B15049" t="str">
        <v/>
      </c>
      <c r="C15049" t="str">
        <f t="shared" si="238"/>
        <v/>
      </c>
    </row>
    <row r="15050" spans="2:3">
      <c r="B15050" t="str">
        <v/>
      </c>
      <c r="C15050" t="str">
        <f t="shared" si="238"/>
        <v/>
      </c>
    </row>
    <row r="15051" spans="2:3">
      <c r="B15051" t="str">
        <v/>
      </c>
      <c r="C15051" t="str">
        <f t="shared" si="238"/>
        <v/>
      </c>
    </row>
    <row r="15052" spans="2:3">
      <c r="B15052" t="str">
        <v/>
      </c>
      <c r="C15052" t="str">
        <f t="shared" si="238"/>
        <v/>
      </c>
    </row>
    <row r="15053" spans="2:3">
      <c r="B15053" t="str">
        <v/>
      </c>
      <c r="C15053" t="str">
        <f t="shared" si="238"/>
        <v/>
      </c>
    </row>
    <row r="15054" spans="2:3">
      <c r="B15054" t="str">
        <v/>
      </c>
      <c r="C15054" t="str">
        <f t="shared" si="238"/>
        <v/>
      </c>
    </row>
    <row r="15055" spans="2:3">
      <c r="B15055" t="str">
        <v/>
      </c>
      <c r="C15055" t="str">
        <f t="shared" si="238"/>
        <v/>
      </c>
    </row>
    <row r="15056" spans="2:3">
      <c r="B15056" t="str">
        <v/>
      </c>
      <c r="C15056" t="str">
        <f t="shared" si="238"/>
        <v/>
      </c>
    </row>
    <row r="15057" spans="2:3">
      <c r="B15057" t="str">
        <v/>
      </c>
      <c r="C15057" t="str">
        <f t="shared" si="238"/>
        <v/>
      </c>
    </row>
    <row r="15058" spans="2:3">
      <c r="B15058" t="str">
        <v/>
      </c>
      <c r="C15058" t="str">
        <f t="shared" si="238"/>
        <v/>
      </c>
    </row>
    <row r="15059" spans="2:3">
      <c r="B15059" t="str">
        <v/>
      </c>
      <c r="C15059" t="str">
        <f t="shared" si="238"/>
        <v/>
      </c>
    </row>
    <row r="15060" spans="2:3">
      <c r="B15060" t="str">
        <v/>
      </c>
      <c r="C15060" t="str">
        <f t="shared" si="238"/>
        <v/>
      </c>
    </row>
    <row r="15061" spans="2:3">
      <c r="B15061" t="str">
        <v/>
      </c>
      <c r="C15061" t="str">
        <f t="shared" si="238"/>
        <v/>
      </c>
    </row>
    <row r="15062" spans="2:3">
      <c r="B15062" t="str">
        <v/>
      </c>
      <c r="C15062" t="str">
        <f t="shared" si="238"/>
        <v/>
      </c>
    </row>
    <row r="15063" spans="2:3">
      <c r="B15063" t="str">
        <v/>
      </c>
      <c r="C15063" t="str">
        <f t="shared" si="238"/>
        <v/>
      </c>
    </row>
    <row r="15064" spans="2:3">
      <c r="B15064" t="str">
        <v/>
      </c>
      <c r="C15064" t="str">
        <f t="shared" si="238"/>
        <v/>
      </c>
    </row>
    <row r="15065" spans="2:3">
      <c r="B15065" t="str">
        <v/>
      </c>
      <c r="C15065" t="str">
        <f t="shared" si="238"/>
        <v/>
      </c>
    </row>
    <row r="15066" spans="2:3">
      <c r="B15066" t="str">
        <v/>
      </c>
      <c r="C15066" t="str">
        <f t="shared" si="238"/>
        <v/>
      </c>
    </row>
    <row r="15067" spans="2:3">
      <c r="B15067" t="str">
        <v/>
      </c>
      <c r="C15067" t="str">
        <f t="shared" si="238"/>
        <v/>
      </c>
    </row>
    <row r="15068" spans="2:3">
      <c r="B15068" t="str">
        <v/>
      </c>
      <c r="C15068" t="str">
        <f t="shared" si="238"/>
        <v/>
      </c>
    </row>
    <row r="15069" spans="2:3">
      <c r="B15069" t="str">
        <v/>
      </c>
      <c r="C15069" t="str">
        <f t="shared" si="238"/>
        <v/>
      </c>
    </row>
    <row r="15070" spans="2:3">
      <c r="B15070" t="str">
        <v/>
      </c>
      <c r="C15070" t="str">
        <f t="shared" si="238"/>
        <v/>
      </c>
    </row>
    <row r="15071" spans="2:3">
      <c r="B15071" t="str">
        <v/>
      </c>
      <c r="C15071" t="str">
        <f t="shared" si="238"/>
        <v/>
      </c>
    </row>
    <row r="15072" spans="2:3">
      <c r="B15072" t="str">
        <v/>
      </c>
      <c r="C15072" t="str">
        <f t="shared" si="238"/>
        <v/>
      </c>
    </row>
    <row r="15073" spans="2:3">
      <c r="B15073" t="str">
        <v/>
      </c>
      <c r="C15073" t="str">
        <f t="shared" si="238"/>
        <v/>
      </c>
    </row>
    <row r="15074" spans="2:3">
      <c r="B15074" t="str">
        <v/>
      </c>
      <c r="C15074" t="str">
        <f t="shared" si="238"/>
        <v/>
      </c>
    </row>
    <row r="15075" spans="2:3">
      <c r="B15075" t="str">
        <v/>
      </c>
      <c r="C15075" t="str">
        <f t="shared" si="238"/>
        <v/>
      </c>
    </row>
    <row r="15076" spans="2:3">
      <c r="B15076" t="str">
        <v/>
      </c>
      <c r="C15076" t="str">
        <f t="shared" si="238"/>
        <v/>
      </c>
    </row>
    <row r="15077" spans="2:3">
      <c r="B15077" t="str">
        <v/>
      </c>
      <c r="C15077" t="str">
        <f t="shared" si="238"/>
        <v/>
      </c>
    </row>
    <row r="15078" spans="2:3">
      <c r="B15078" t="str">
        <v/>
      </c>
      <c r="C15078" t="str">
        <f t="shared" si="238"/>
        <v/>
      </c>
    </row>
    <row r="15079" spans="2:3">
      <c r="B15079" t="str">
        <v/>
      </c>
      <c r="C15079" t="str">
        <f t="shared" si="238"/>
        <v/>
      </c>
    </row>
    <row r="15080" spans="2:3">
      <c r="B15080" t="str">
        <v/>
      </c>
      <c r="C15080" t="str">
        <f t="shared" si="238"/>
        <v/>
      </c>
    </row>
    <row r="15081" spans="2:3">
      <c r="B15081" t="str">
        <v/>
      </c>
      <c r="C15081" t="str">
        <f t="shared" si="238"/>
        <v/>
      </c>
    </row>
    <row r="15082" spans="2:3">
      <c r="B15082" t="str">
        <v/>
      </c>
      <c r="C15082" t="str">
        <f t="shared" si="238"/>
        <v/>
      </c>
    </row>
    <row r="15083" spans="2:3">
      <c r="B15083" t="str">
        <v/>
      </c>
      <c r="C15083" t="str">
        <f t="shared" si="238"/>
        <v/>
      </c>
    </row>
    <row r="15084" spans="2:3">
      <c r="B15084" t="str">
        <v/>
      </c>
      <c r="C15084" t="str">
        <f t="shared" si="238"/>
        <v/>
      </c>
    </row>
    <row r="15085" spans="2:3">
      <c r="B15085" t="str">
        <v/>
      </c>
      <c r="C15085" t="str">
        <f t="shared" si="238"/>
        <v/>
      </c>
    </row>
    <row r="15086" spans="2:3">
      <c r="B15086" t="str">
        <v/>
      </c>
      <c r="C15086" t="str">
        <f t="shared" si="238"/>
        <v/>
      </c>
    </row>
    <row r="15087" spans="2:3">
      <c r="B15087" t="str">
        <v/>
      </c>
      <c r="C15087" t="str">
        <f t="shared" si="238"/>
        <v/>
      </c>
    </row>
    <row r="15088" spans="2:3">
      <c r="B15088" t="str">
        <v/>
      </c>
      <c r="C15088" t="str">
        <f t="shared" si="238"/>
        <v/>
      </c>
    </row>
    <row r="15089" spans="2:3">
      <c r="B15089" t="str">
        <v/>
      </c>
      <c r="C15089" t="str">
        <f t="shared" si="238"/>
        <v/>
      </c>
    </row>
    <row r="15090" spans="2:3">
      <c r="B15090" t="str">
        <v/>
      </c>
      <c r="C15090" t="str">
        <f t="shared" si="238"/>
        <v/>
      </c>
    </row>
    <row r="15091" spans="2:3">
      <c r="B15091" t="str">
        <v/>
      </c>
      <c r="C15091" t="str">
        <f t="shared" si="238"/>
        <v/>
      </c>
    </row>
    <row r="15092" spans="2:3">
      <c r="B15092" t="str">
        <v/>
      </c>
      <c r="C15092" t="str">
        <f t="shared" si="238"/>
        <v/>
      </c>
    </row>
    <row r="15093" spans="2:3">
      <c r="B15093" t="str">
        <v/>
      </c>
      <c r="C15093" t="str">
        <f t="shared" si="238"/>
        <v/>
      </c>
    </row>
    <row r="15094" spans="2:3">
      <c r="B15094" t="str">
        <v/>
      </c>
      <c r="C15094" t="str">
        <f t="shared" si="238"/>
        <v/>
      </c>
    </row>
    <row r="15095" spans="2:3">
      <c r="B15095" t="str">
        <v/>
      </c>
      <c r="C15095" t="str">
        <f t="shared" si="238"/>
        <v/>
      </c>
    </row>
    <row r="15096" spans="2:3">
      <c r="B15096" t="str">
        <v/>
      </c>
      <c r="C15096" t="str">
        <f t="shared" si="238"/>
        <v/>
      </c>
    </row>
    <row r="15097" spans="2:3">
      <c r="B15097" t="str">
        <v/>
      </c>
      <c r="C15097" t="str">
        <f t="shared" si="238"/>
        <v/>
      </c>
    </row>
    <row r="15098" spans="2:3">
      <c r="B15098" t="str">
        <v/>
      </c>
      <c r="C15098" t="str">
        <f t="shared" si="238"/>
        <v/>
      </c>
    </row>
    <row r="15099" spans="2:3">
      <c r="B15099" t="str">
        <v/>
      </c>
      <c r="C15099" t="str">
        <f t="shared" si="238"/>
        <v/>
      </c>
    </row>
    <row r="15100" spans="2:3">
      <c r="B15100" t="str">
        <v/>
      </c>
      <c r="C15100" t="str">
        <f t="shared" si="238"/>
        <v/>
      </c>
    </row>
    <row r="15101" spans="2:3">
      <c r="B15101" t="str">
        <v/>
      </c>
      <c r="C15101" t="str">
        <f t="shared" si="238"/>
        <v/>
      </c>
    </row>
    <row r="15102" spans="2:3">
      <c r="B15102" t="str">
        <v/>
      </c>
      <c r="C15102" t="str">
        <f t="shared" si="238"/>
        <v/>
      </c>
    </row>
    <row r="15103" spans="2:3">
      <c r="B15103" t="str">
        <v/>
      </c>
      <c r="C15103" t="str">
        <f t="shared" si="238"/>
        <v/>
      </c>
    </row>
    <row r="15104" spans="2:3">
      <c r="B15104" t="str">
        <v/>
      </c>
      <c r="C15104" t="str">
        <f t="shared" si="238"/>
        <v/>
      </c>
    </row>
    <row r="15105" spans="2:3">
      <c r="B15105" t="str">
        <v/>
      </c>
      <c r="C15105" t="str">
        <f t="shared" si="238"/>
        <v/>
      </c>
    </row>
    <row r="15106" spans="2:3">
      <c r="B15106" t="str">
        <v/>
      </c>
      <c r="C15106" t="str">
        <f t="shared" si="238"/>
        <v/>
      </c>
    </row>
    <row r="15107" spans="2:3">
      <c r="B15107" t="str">
        <v/>
      </c>
      <c r="C15107" t="str">
        <f t="shared" si="238"/>
        <v/>
      </c>
    </row>
    <row r="15108" spans="2:3">
      <c r="B15108" t="str">
        <v/>
      </c>
      <c r="C15108" t="str">
        <f t="shared" si="238"/>
        <v/>
      </c>
    </row>
    <row r="15109" spans="2:3">
      <c r="B15109" t="str">
        <v/>
      </c>
      <c r="C15109" t="str">
        <f t="shared" ref="C15109:C15172" si="239">IFERROR(B15109,"")</f>
        <v/>
      </c>
    </row>
    <row r="15110" spans="2:3">
      <c r="B15110" t="str">
        <v/>
      </c>
      <c r="C15110" t="str">
        <f t="shared" si="239"/>
        <v/>
      </c>
    </row>
    <row r="15111" spans="2:3">
      <c r="B15111" t="str">
        <v/>
      </c>
      <c r="C15111" t="str">
        <f t="shared" si="239"/>
        <v/>
      </c>
    </row>
    <row r="15112" spans="2:3">
      <c r="B15112" t="str">
        <v/>
      </c>
      <c r="C15112" t="str">
        <f t="shared" si="239"/>
        <v/>
      </c>
    </row>
    <row r="15113" spans="2:3">
      <c r="B15113" t="str">
        <v/>
      </c>
      <c r="C15113" t="str">
        <f t="shared" si="239"/>
        <v/>
      </c>
    </row>
    <row r="15114" spans="2:3">
      <c r="B15114" t="str">
        <v/>
      </c>
      <c r="C15114" t="str">
        <f t="shared" si="239"/>
        <v/>
      </c>
    </row>
    <row r="15115" spans="2:3">
      <c r="B15115" t="str">
        <v/>
      </c>
      <c r="C15115" t="str">
        <f t="shared" si="239"/>
        <v/>
      </c>
    </row>
    <row r="15116" spans="2:3">
      <c r="B15116" t="str">
        <v/>
      </c>
      <c r="C15116" t="str">
        <f t="shared" si="239"/>
        <v/>
      </c>
    </row>
    <row r="15117" spans="2:3">
      <c r="B15117" t="str">
        <v/>
      </c>
      <c r="C15117" t="str">
        <f t="shared" si="239"/>
        <v/>
      </c>
    </row>
    <row r="15118" spans="2:3">
      <c r="B15118" t="str">
        <v/>
      </c>
      <c r="C15118" t="str">
        <f t="shared" si="239"/>
        <v/>
      </c>
    </row>
    <row r="15119" spans="2:3">
      <c r="B15119" t="str">
        <v/>
      </c>
      <c r="C15119" t="str">
        <f t="shared" si="239"/>
        <v/>
      </c>
    </row>
    <row r="15120" spans="2:3">
      <c r="B15120" t="str">
        <v/>
      </c>
      <c r="C15120" t="str">
        <f t="shared" si="239"/>
        <v/>
      </c>
    </row>
    <row r="15121" spans="2:3">
      <c r="B15121" t="str">
        <v/>
      </c>
      <c r="C15121" t="str">
        <f t="shared" si="239"/>
        <v/>
      </c>
    </row>
    <row r="15122" spans="2:3">
      <c r="B15122" t="str">
        <v/>
      </c>
      <c r="C15122" t="str">
        <f t="shared" si="239"/>
        <v/>
      </c>
    </row>
    <row r="15123" spans="2:3">
      <c r="B15123" t="str">
        <v/>
      </c>
      <c r="C15123" t="str">
        <f t="shared" si="239"/>
        <v/>
      </c>
    </row>
    <row r="15124" spans="2:3">
      <c r="B15124" t="str">
        <v/>
      </c>
      <c r="C15124" t="str">
        <f t="shared" si="239"/>
        <v/>
      </c>
    </row>
    <row r="15125" spans="2:3">
      <c r="B15125" t="str">
        <v/>
      </c>
      <c r="C15125" t="str">
        <f t="shared" si="239"/>
        <v/>
      </c>
    </row>
    <row r="15126" spans="2:3">
      <c r="B15126" t="str">
        <v/>
      </c>
      <c r="C15126" t="str">
        <f t="shared" si="239"/>
        <v/>
      </c>
    </row>
    <row r="15127" spans="2:3">
      <c r="B15127" t="str">
        <v/>
      </c>
      <c r="C15127" t="str">
        <f t="shared" si="239"/>
        <v/>
      </c>
    </row>
    <row r="15128" spans="2:3">
      <c r="B15128" t="str">
        <v/>
      </c>
      <c r="C15128" t="str">
        <f t="shared" si="239"/>
        <v/>
      </c>
    </row>
    <row r="15129" spans="2:3">
      <c r="B15129" t="str">
        <v/>
      </c>
      <c r="C15129" t="str">
        <f t="shared" si="239"/>
        <v/>
      </c>
    </row>
    <row r="15130" spans="2:3">
      <c r="B15130" t="str">
        <v/>
      </c>
      <c r="C15130" t="str">
        <f t="shared" si="239"/>
        <v/>
      </c>
    </row>
    <row r="15131" spans="2:3">
      <c r="B15131" t="str">
        <v/>
      </c>
      <c r="C15131" t="str">
        <f t="shared" si="239"/>
        <v/>
      </c>
    </row>
    <row r="15132" spans="2:3">
      <c r="B15132" t="str">
        <v/>
      </c>
      <c r="C15132" t="str">
        <f t="shared" si="239"/>
        <v/>
      </c>
    </row>
    <row r="15133" spans="2:3">
      <c r="B15133" t="str">
        <v/>
      </c>
      <c r="C15133" t="str">
        <f t="shared" si="239"/>
        <v/>
      </c>
    </row>
    <row r="15134" spans="2:3">
      <c r="B15134" t="str">
        <v/>
      </c>
      <c r="C15134" t="str">
        <f t="shared" si="239"/>
        <v/>
      </c>
    </row>
    <row r="15135" spans="2:3">
      <c r="B15135" t="str">
        <v/>
      </c>
      <c r="C15135" t="str">
        <f t="shared" si="239"/>
        <v/>
      </c>
    </row>
    <row r="15136" spans="2:3">
      <c r="B15136" t="str">
        <v/>
      </c>
      <c r="C15136" t="str">
        <f t="shared" si="239"/>
        <v/>
      </c>
    </row>
    <row r="15137" spans="2:3">
      <c r="B15137" t="str">
        <v/>
      </c>
      <c r="C15137" t="str">
        <f t="shared" si="239"/>
        <v/>
      </c>
    </row>
    <row r="15138" spans="2:3">
      <c r="B15138" t="str">
        <v/>
      </c>
      <c r="C15138" t="str">
        <f t="shared" si="239"/>
        <v/>
      </c>
    </row>
    <row r="15139" spans="2:3">
      <c r="B15139" t="str">
        <v/>
      </c>
      <c r="C15139" t="str">
        <f t="shared" si="239"/>
        <v/>
      </c>
    </row>
    <row r="15140" spans="2:3">
      <c r="B15140" t="str">
        <v/>
      </c>
      <c r="C15140" t="str">
        <f t="shared" si="239"/>
        <v/>
      </c>
    </row>
    <row r="15141" spans="2:3">
      <c r="B15141" t="str">
        <v/>
      </c>
      <c r="C15141" t="str">
        <f t="shared" si="239"/>
        <v/>
      </c>
    </row>
    <row r="15142" spans="2:3">
      <c r="B15142" t="str">
        <v/>
      </c>
      <c r="C15142" t="str">
        <f t="shared" si="239"/>
        <v/>
      </c>
    </row>
    <row r="15143" spans="2:3">
      <c r="B15143" t="str">
        <v/>
      </c>
      <c r="C15143" t="str">
        <f t="shared" si="239"/>
        <v/>
      </c>
    </row>
    <row r="15144" spans="2:3">
      <c r="B15144" t="str">
        <v/>
      </c>
      <c r="C15144" t="str">
        <f t="shared" si="239"/>
        <v/>
      </c>
    </row>
    <row r="15145" spans="2:3">
      <c r="B15145" t="str">
        <v/>
      </c>
      <c r="C15145" t="str">
        <f t="shared" si="239"/>
        <v/>
      </c>
    </row>
    <row r="15146" spans="2:3">
      <c r="B15146" t="str">
        <v/>
      </c>
      <c r="C15146" t="str">
        <f t="shared" si="239"/>
        <v/>
      </c>
    </row>
    <row r="15147" spans="2:3">
      <c r="B15147" t="str">
        <v/>
      </c>
      <c r="C15147" t="str">
        <f t="shared" si="239"/>
        <v/>
      </c>
    </row>
    <row r="15148" spans="2:3">
      <c r="B15148" t="str">
        <v/>
      </c>
      <c r="C15148" t="str">
        <f t="shared" si="239"/>
        <v/>
      </c>
    </row>
    <row r="15149" spans="2:3">
      <c r="B15149" t="str">
        <v/>
      </c>
      <c r="C15149" t="str">
        <f t="shared" si="239"/>
        <v/>
      </c>
    </row>
    <row r="15150" spans="2:3">
      <c r="B15150" t="str">
        <v/>
      </c>
      <c r="C15150" t="str">
        <f t="shared" si="239"/>
        <v/>
      </c>
    </row>
    <row r="15151" spans="2:3">
      <c r="B15151" t="str">
        <v/>
      </c>
      <c r="C15151" t="str">
        <f t="shared" si="239"/>
        <v/>
      </c>
    </row>
    <row r="15152" spans="2:3">
      <c r="B15152" t="str">
        <v/>
      </c>
      <c r="C15152" t="str">
        <f t="shared" si="239"/>
        <v/>
      </c>
    </row>
    <row r="15153" spans="2:3">
      <c r="B15153" t="str">
        <v/>
      </c>
      <c r="C15153" t="str">
        <f t="shared" si="239"/>
        <v/>
      </c>
    </row>
    <row r="15154" spans="2:3">
      <c r="B15154" t="str">
        <v/>
      </c>
      <c r="C15154" t="str">
        <f t="shared" si="239"/>
        <v/>
      </c>
    </row>
    <row r="15155" spans="2:3">
      <c r="B15155" t="str">
        <v/>
      </c>
      <c r="C15155" t="str">
        <f t="shared" si="239"/>
        <v/>
      </c>
    </row>
    <row r="15156" spans="2:3">
      <c r="B15156" t="str">
        <v/>
      </c>
      <c r="C15156" t="str">
        <f t="shared" si="239"/>
        <v/>
      </c>
    </row>
    <row r="15157" spans="2:3">
      <c r="B15157" t="str">
        <v/>
      </c>
      <c r="C15157" t="str">
        <f t="shared" si="239"/>
        <v/>
      </c>
    </row>
    <row r="15158" spans="2:3">
      <c r="B15158" t="str">
        <v/>
      </c>
      <c r="C15158" t="str">
        <f t="shared" si="239"/>
        <v/>
      </c>
    </row>
    <row r="15159" spans="2:3">
      <c r="B15159" t="str">
        <v/>
      </c>
      <c r="C15159" t="str">
        <f t="shared" si="239"/>
        <v/>
      </c>
    </row>
    <row r="15160" spans="2:3">
      <c r="B15160" t="str">
        <v/>
      </c>
      <c r="C15160" t="str">
        <f t="shared" si="239"/>
        <v/>
      </c>
    </row>
    <row r="15161" spans="2:3">
      <c r="B15161" t="str">
        <v/>
      </c>
      <c r="C15161" t="str">
        <f t="shared" si="239"/>
        <v/>
      </c>
    </row>
    <row r="15162" spans="2:3">
      <c r="B15162" t="str">
        <v/>
      </c>
      <c r="C15162" t="str">
        <f t="shared" si="239"/>
        <v/>
      </c>
    </row>
    <row r="15163" spans="2:3">
      <c r="B15163" t="str">
        <v/>
      </c>
      <c r="C15163" t="str">
        <f t="shared" si="239"/>
        <v/>
      </c>
    </row>
    <row r="15164" spans="2:3">
      <c r="B15164" t="str">
        <v/>
      </c>
      <c r="C15164" t="str">
        <f t="shared" si="239"/>
        <v/>
      </c>
    </row>
    <row r="15165" spans="2:3">
      <c r="B15165" t="str">
        <v/>
      </c>
      <c r="C15165" t="str">
        <f t="shared" si="239"/>
        <v/>
      </c>
    </row>
    <row r="15166" spans="2:3">
      <c r="B15166" t="str">
        <v/>
      </c>
      <c r="C15166" t="str">
        <f t="shared" si="239"/>
        <v/>
      </c>
    </row>
    <row r="15167" spans="2:3">
      <c r="B15167" t="str">
        <v/>
      </c>
      <c r="C15167" t="str">
        <f t="shared" si="239"/>
        <v/>
      </c>
    </row>
    <row r="15168" spans="2:3">
      <c r="B15168" t="str">
        <v/>
      </c>
      <c r="C15168" t="str">
        <f t="shared" si="239"/>
        <v/>
      </c>
    </row>
    <row r="15169" spans="2:3">
      <c r="B15169" t="str">
        <v/>
      </c>
      <c r="C15169" t="str">
        <f t="shared" si="239"/>
        <v/>
      </c>
    </row>
    <row r="15170" spans="2:3">
      <c r="B15170" t="str">
        <v/>
      </c>
      <c r="C15170" t="str">
        <f t="shared" si="239"/>
        <v/>
      </c>
    </row>
    <row r="15171" spans="2:3">
      <c r="B15171" t="str">
        <v/>
      </c>
      <c r="C15171" t="str">
        <f t="shared" si="239"/>
        <v/>
      </c>
    </row>
    <row r="15172" spans="2:3">
      <c r="B15172" t="str">
        <v/>
      </c>
      <c r="C15172" t="str">
        <f t="shared" si="239"/>
        <v/>
      </c>
    </row>
    <row r="15173" spans="2:3">
      <c r="B15173" t="str">
        <v/>
      </c>
      <c r="C15173" t="str">
        <f t="shared" ref="C15173:C15236" si="240">IFERROR(B15173,"")</f>
        <v/>
      </c>
    </row>
    <row r="15174" spans="2:3">
      <c r="B15174" t="str">
        <v/>
      </c>
      <c r="C15174" t="str">
        <f t="shared" si="240"/>
        <v/>
      </c>
    </row>
    <row r="15175" spans="2:3">
      <c r="B15175" t="str">
        <v/>
      </c>
      <c r="C15175" t="str">
        <f t="shared" si="240"/>
        <v/>
      </c>
    </row>
    <row r="15176" spans="2:3">
      <c r="B15176" t="str">
        <v/>
      </c>
      <c r="C15176" t="str">
        <f t="shared" si="240"/>
        <v/>
      </c>
    </row>
    <row r="15177" spans="2:3">
      <c r="B15177" t="str">
        <v/>
      </c>
      <c r="C15177" t="str">
        <f t="shared" si="240"/>
        <v/>
      </c>
    </row>
    <row r="15178" spans="2:3">
      <c r="B15178" t="str">
        <v/>
      </c>
      <c r="C15178" t="str">
        <f t="shared" si="240"/>
        <v/>
      </c>
    </row>
    <row r="15179" spans="2:3">
      <c r="B15179" t="str">
        <v/>
      </c>
      <c r="C15179" t="str">
        <f t="shared" si="240"/>
        <v/>
      </c>
    </row>
    <row r="15180" spans="2:3">
      <c r="B15180" t="str">
        <v/>
      </c>
      <c r="C15180" t="str">
        <f t="shared" si="240"/>
        <v/>
      </c>
    </row>
    <row r="15181" spans="2:3">
      <c r="B15181" t="str">
        <v/>
      </c>
      <c r="C15181" t="str">
        <f t="shared" si="240"/>
        <v/>
      </c>
    </row>
    <row r="15182" spans="2:3">
      <c r="B15182" t="str">
        <v/>
      </c>
      <c r="C15182" t="str">
        <f t="shared" si="240"/>
        <v/>
      </c>
    </row>
    <row r="15183" spans="2:3">
      <c r="B15183" t="str">
        <v/>
      </c>
      <c r="C15183" t="str">
        <f t="shared" si="240"/>
        <v/>
      </c>
    </row>
    <row r="15184" spans="2:3">
      <c r="B15184" t="str">
        <v/>
      </c>
      <c r="C15184" t="str">
        <f t="shared" si="240"/>
        <v/>
      </c>
    </row>
    <row r="15185" spans="2:3">
      <c r="B15185" t="str">
        <v/>
      </c>
      <c r="C15185" t="str">
        <f t="shared" si="240"/>
        <v/>
      </c>
    </row>
    <row r="15186" spans="2:3">
      <c r="B15186" t="str">
        <v/>
      </c>
      <c r="C15186" t="str">
        <f t="shared" si="240"/>
        <v/>
      </c>
    </row>
    <row r="15187" spans="2:3">
      <c r="B15187" t="str">
        <v/>
      </c>
      <c r="C15187" t="str">
        <f t="shared" si="240"/>
        <v/>
      </c>
    </row>
    <row r="15188" spans="2:3">
      <c r="B15188" t="str">
        <v/>
      </c>
      <c r="C15188" t="str">
        <f t="shared" si="240"/>
        <v/>
      </c>
    </row>
    <row r="15189" spans="2:3">
      <c r="B15189" t="str">
        <v/>
      </c>
      <c r="C15189" t="str">
        <f t="shared" si="240"/>
        <v/>
      </c>
    </row>
    <row r="15190" spans="2:3">
      <c r="B15190" t="str">
        <v/>
      </c>
      <c r="C15190" t="str">
        <f t="shared" si="240"/>
        <v/>
      </c>
    </row>
    <row r="15191" spans="2:3">
      <c r="B15191" t="str">
        <v/>
      </c>
      <c r="C15191" t="str">
        <f t="shared" si="240"/>
        <v/>
      </c>
    </row>
    <row r="15192" spans="2:3">
      <c r="B15192" t="str">
        <v/>
      </c>
      <c r="C15192" t="str">
        <f t="shared" si="240"/>
        <v/>
      </c>
    </row>
    <row r="15193" spans="2:3">
      <c r="B15193" t="str">
        <v/>
      </c>
      <c r="C15193" t="str">
        <f t="shared" si="240"/>
        <v/>
      </c>
    </row>
    <row r="15194" spans="2:3">
      <c r="B15194" t="str">
        <v/>
      </c>
      <c r="C15194" t="str">
        <f t="shared" si="240"/>
        <v/>
      </c>
    </row>
    <row r="15195" spans="2:3">
      <c r="B15195" t="str">
        <v/>
      </c>
      <c r="C15195" t="str">
        <f t="shared" si="240"/>
        <v/>
      </c>
    </row>
    <row r="15196" spans="2:3">
      <c r="B15196" t="str">
        <v/>
      </c>
      <c r="C15196" t="str">
        <f t="shared" si="240"/>
        <v/>
      </c>
    </row>
    <row r="15197" spans="2:3">
      <c r="B15197" t="str">
        <v/>
      </c>
      <c r="C15197" t="str">
        <f t="shared" si="240"/>
        <v/>
      </c>
    </row>
    <row r="15198" spans="2:3">
      <c r="B15198" t="str">
        <v/>
      </c>
      <c r="C15198" t="str">
        <f t="shared" si="240"/>
        <v/>
      </c>
    </row>
    <row r="15199" spans="2:3">
      <c r="B15199" t="str">
        <v/>
      </c>
      <c r="C15199" t="str">
        <f t="shared" si="240"/>
        <v/>
      </c>
    </row>
    <row r="15200" spans="2:3">
      <c r="B15200" t="str">
        <v/>
      </c>
      <c r="C15200" t="str">
        <f t="shared" si="240"/>
        <v/>
      </c>
    </row>
    <row r="15201" spans="2:3">
      <c r="B15201" t="str">
        <v/>
      </c>
      <c r="C15201" t="str">
        <f t="shared" si="240"/>
        <v/>
      </c>
    </row>
    <row r="15202" spans="2:3">
      <c r="B15202" t="str">
        <v/>
      </c>
      <c r="C15202" t="str">
        <f t="shared" si="240"/>
        <v/>
      </c>
    </row>
    <row r="15203" spans="2:3">
      <c r="B15203" t="str">
        <v/>
      </c>
      <c r="C15203" t="str">
        <f t="shared" si="240"/>
        <v/>
      </c>
    </row>
    <row r="15204" spans="2:3">
      <c r="B15204" t="str">
        <v/>
      </c>
      <c r="C15204" t="str">
        <f t="shared" si="240"/>
        <v/>
      </c>
    </row>
    <row r="15205" spans="2:3">
      <c r="B15205" t="str">
        <v/>
      </c>
      <c r="C15205" t="str">
        <f t="shared" si="240"/>
        <v/>
      </c>
    </row>
    <row r="15206" spans="2:3">
      <c r="B15206" t="str">
        <v/>
      </c>
      <c r="C15206" t="str">
        <f t="shared" si="240"/>
        <v/>
      </c>
    </row>
    <row r="15207" spans="2:3">
      <c r="B15207" t="str">
        <v/>
      </c>
      <c r="C15207" t="str">
        <f t="shared" si="240"/>
        <v/>
      </c>
    </row>
    <row r="15208" spans="2:3">
      <c r="B15208" t="str">
        <v/>
      </c>
      <c r="C15208" t="str">
        <f t="shared" si="240"/>
        <v/>
      </c>
    </row>
    <row r="15209" spans="2:3">
      <c r="B15209" t="str">
        <v/>
      </c>
      <c r="C15209" t="str">
        <f t="shared" si="240"/>
        <v/>
      </c>
    </row>
    <row r="15210" spans="2:3">
      <c r="B15210" t="str">
        <v/>
      </c>
      <c r="C15210" t="str">
        <f t="shared" si="240"/>
        <v/>
      </c>
    </row>
    <row r="15211" spans="2:3">
      <c r="B15211" t="str">
        <v/>
      </c>
      <c r="C15211" t="str">
        <f t="shared" si="240"/>
        <v/>
      </c>
    </row>
    <row r="15212" spans="2:3">
      <c r="B15212" t="str">
        <v/>
      </c>
      <c r="C15212" t="str">
        <f t="shared" si="240"/>
        <v/>
      </c>
    </row>
    <row r="15213" spans="2:3">
      <c r="B15213" t="str">
        <v/>
      </c>
      <c r="C15213" t="str">
        <f t="shared" si="240"/>
        <v/>
      </c>
    </row>
    <row r="15214" spans="2:3">
      <c r="B15214" t="str">
        <v/>
      </c>
      <c r="C15214" t="str">
        <f t="shared" si="240"/>
        <v/>
      </c>
    </row>
    <row r="15215" spans="2:3">
      <c r="B15215" t="str">
        <v/>
      </c>
      <c r="C15215" t="str">
        <f t="shared" si="240"/>
        <v/>
      </c>
    </row>
    <row r="15216" spans="2:3">
      <c r="B15216" t="str">
        <v/>
      </c>
      <c r="C15216" t="str">
        <f t="shared" si="240"/>
        <v/>
      </c>
    </row>
    <row r="15217" spans="2:3">
      <c r="B15217" t="str">
        <v/>
      </c>
      <c r="C15217" t="str">
        <f t="shared" si="240"/>
        <v/>
      </c>
    </row>
    <row r="15218" spans="2:3">
      <c r="B15218" t="str">
        <v/>
      </c>
      <c r="C15218" t="str">
        <f t="shared" si="240"/>
        <v/>
      </c>
    </row>
    <row r="15219" spans="2:3">
      <c r="B15219" t="str">
        <v/>
      </c>
      <c r="C15219" t="str">
        <f t="shared" si="240"/>
        <v/>
      </c>
    </row>
    <row r="15220" spans="2:3">
      <c r="B15220" t="str">
        <v/>
      </c>
      <c r="C15220" t="str">
        <f t="shared" si="240"/>
        <v/>
      </c>
    </row>
    <row r="15221" spans="2:3">
      <c r="B15221" t="str">
        <v/>
      </c>
      <c r="C15221" t="str">
        <f t="shared" si="240"/>
        <v/>
      </c>
    </row>
    <row r="15222" spans="2:3">
      <c r="B15222" t="str">
        <v/>
      </c>
      <c r="C15222" t="str">
        <f t="shared" si="240"/>
        <v/>
      </c>
    </row>
    <row r="15223" spans="2:3">
      <c r="B15223" t="str">
        <v/>
      </c>
      <c r="C15223" t="str">
        <f t="shared" si="240"/>
        <v/>
      </c>
    </row>
    <row r="15224" spans="2:3">
      <c r="B15224" t="str">
        <v/>
      </c>
      <c r="C15224" t="str">
        <f t="shared" si="240"/>
        <v/>
      </c>
    </row>
    <row r="15225" spans="2:3">
      <c r="B15225" t="str">
        <v/>
      </c>
      <c r="C15225" t="str">
        <f t="shared" si="240"/>
        <v/>
      </c>
    </row>
    <row r="15226" spans="2:3">
      <c r="B15226" t="str">
        <v/>
      </c>
      <c r="C15226" t="str">
        <f t="shared" si="240"/>
        <v/>
      </c>
    </row>
    <row r="15227" spans="2:3">
      <c r="B15227" t="str">
        <v/>
      </c>
      <c r="C15227" t="str">
        <f t="shared" si="240"/>
        <v/>
      </c>
    </row>
    <row r="15228" spans="2:3">
      <c r="B15228" t="str">
        <v/>
      </c>
      <c r="C15228" t="str">
        <f t="shared" si="240"/>
        <v/>
      </c>
    </row>
    <row r="15229" spans="2:3">
      <c r="B15229" t="str">
        <v/>
      </c>
      <c r="C15229" t="str">
        <f t="shared" si="240"/>
        <v/>
      </c>
    </row>
    <row r="15230" spans="2:3">
      <c r="B15230" t="str">
        <v/>
      </c>
      <c r="C15230" t="str">
        <f t="shared" si="240"/>
        <v/>
      </c>
    </row>
    <row r="15231" spans="2:3">
      <c r="B15231" t="str">
        <v/>
      </c>
      <c r="C15231" t="str">
        <f t="shared" si="240"/>
        <v/>
      </c>
    </row>
    <row r="15232" spans="2:3">
      <c r="B15232" t="str">
        <v/>
      </c>
      <c r="C15232" t="str">
        <f t="shared" si="240"/>
        <v/>
      </c>
    </row>
    <row r="15233" spans="2:3">
      <c r="B15233" t="str">
        <v/>
      </c>
      <c r="C15233" t="str">
        <f t="shared" si="240"/>
        <v/>
      </c>
    </row>
    <row r="15234" spans="2:3">
      <c r="B15234" t="str">
        <v/>
      </c>
      <c r="C15234" t="str">
        <f t="shared" si="240"/>
        <v/>
      </c>
    </row>
    <row r="15235" spans="2:3">
      <c r="B15235" t="str">
        <v/>
      </c>
      <c r="C15235" t="str">
        <f t="shared" si="240"/>
        <v/>
      </c>
    </row>
    <row r="15236" spans="2:3">
      <c r="B15236" t="str">
        <v/>
      </c>
      <c r="C15236" t="str">
        <f t="shared" si="240"/>
        <v/>
      </c>
    </row>
    <row r="15237" spans="2:3">
      <c r="B15237" t="str">
        <v/>
      </c>
      <c r="C15237" t="str">
        <f t="shared" ref="C15237:C15300" si="241">IFERROR(B15237,"")</f>
        <v/>
      </c>
    </row>
    <row r="15238" spans="2:3">
      <c r="B15238" t="str">
        <v/>
      </c>
      <c r="C15238" t="str">
        <f t="shared" si="241"/>
        <v/>
      </c>
    </row>
    <row r="15239" spans="2:3">
      <c r="B15239" t="str">
        <v/>
      </c>
      <c r="C15239" t="str">
        <f t="shared" si="241"/>
        <v/>
      </c>
    </row>
    <row r="15240" spans="2:3">
      <c r="B15240" t="str">
        <v/>
      </c>
      <c r="C15240" t="str">
        <f t="shared" si="241"/>
        <v/>
      </c>
    </row>
    <row r="15241" spans="2:3">
      <c r="B15241" t="str">
        <v/>
      </c>
      <c r="C15241" t="str">
        <f t="shared" si="241"/>
        <v/>
      </c>
    </row>
    <row r="15242" spans="2:3">
      <c r="B15242" t="str">
        <v/>
      </c>
      <c r="C15242" t="str">
        <f t="shared" si="241"/>
        <v/>
      </c>
    </row>
    <row r="15243" spans="2:3">
      <c r="B15243" t="str">
        <v/>
      </c>
      <c r="C15243" t="str">
        <f t="shared" si="241"/>
        <v/>
      </c>
    </row>
    <row r="15244" spans="2:3">
      <c r="B15244" t="str">
        <v/>
      </c>
      <c r="C15244" t="str">
        <f t="shared" si="241"/>
        <v/>
      </c>
    </row>
    <row r="15245" spans="2:3">
      <c r="B15245" t="str">
        <v/>
      </c>
      <c r="C15245" t="str">
        <f t="shared" si="241"/>
        <v/>
      </c>
    </row>
    <row r="15246" spans="2:3">
      <c r="B15246" t="str">
        <v/>
      </c>
      <c r="C15246" t="str">
        <f t="shared" si="241"/>
        <v/>
      </c>
    </row>
    <row r="15247" spans="2:3">
      <c r="B15247" t="str">
        <v/>
      </c>
      <c r="C15247" t="str">
        <f t="shared" si="241"/>
        <v/>
      </c>
    </row>
    <row r="15248" spans="2:3">
      <c r="B15248" t="str">
        <v/>
      </c>
      <c r="C15248" t="str">
        <f t="shared" si="241"/>
        <v/>
      </c>
    </row>
    <row r="15249" spans="2:3">
      <c r="B15249" t="str">
        <v/>
      </c>
      <c r="C15249" t="str">
        <f t="shared" si="241"/>
        <v/>
      </c>
    </row>
    <row r="15250" spans="2:3">
      <c r="B15250" t="str">
        <v/>
      </c>
      <c r="C15250" t="str">
        <f t="shared" si="241"/>
        <v/>
      </c>
    </row>
    <row r="15251" spans="2:3">
      <c r="B15251" t="str">
        <v/>
      </c>
      <c r="C15251" t="str">
        <f t="shared" si="241"/>
        <v/>
      </c>
    </row>
    <row r="15252" spans="2:3">
      <c r="B15252" t="str">
        <v/>
      </c>
      <c r="C15252" t="str">
        <f t="shared" si="241"/>
        <v/>
      </c>
    </row>
    <row r="15253" spans="2:3">
      <c r="B15253" t="str">
        <v/>
      </c>
      <c r="C15253" t="str">
        <f t="shared" si="241"/>
        <v/>
      </c>
    </row>
    <row r="15254" spans="2:3">
      <c r="B15254" t="str">
        <v/>
      </c>
      <c r="C15254" t="str">
        <f t="shared" si="241"/>
        <v/>
      </c>
    </row>
    <row r="15255" spans="2:3">
      <c r="B15255" t="str">
        <v/>
      </c>
      <c r="C15255" t="str">
        <f t="shared" si="241"/>
        <v/>
      </c>
    </row>
    <row r="15256" spans="2:3">
      <c r="B15256" t="str">
        <v/>
      </c>
      <c r="C15256" t="str">
        <f t="shared" si="241"/>
        <v/>
      </c>
    </row>
    <row r="15257" spans="2:3">
      <c r="B15257" t="str">
        <v/>
      </c>
      <c r="C15257" t="str">
        <f t="shared" si="241"/>
        <v/>
      </c>
    </row>
    <row r="15258" spans="2:3">
      <c r="B15258" t="str">
        <v/>
      </c>
      <c r="C15258" t="str">
        <f t="shared" si="241"/>
        <v/>
      </c>
    </row>
    <row r="15259" spans="2:3">
      <c r="B15259" t="str">
        <v/>
      </c>
      <c r="C15259" t="str">
        <f t="shared" si="241"/>
        <v/>
      </c>
    </row>
    <row r="15260" spans="2:3">
      <c r="B15260" t="str">
        <v/>
      </c>
      <c r="C15260" t="str">
        <f t="shared" si="241"/>
        <v/>
      </c>
    </row>
    <row r="15261" spans="2:3">
      <c r="B15261" t="str">
        <v/>
      </c>
      <c r="C15261" t="str">
        <f t="shared" si="241"/>
        <v/>
      </c>
    </row>
    <row r="15262" spans="2:3">
      <c r="B15262" t="str">
        <v/>
      </c>
      <c r="C15262" t="str">
        <f t="shared" si="241"/>
        <v/>
      </c>
    </row>
    <row r="15263" spans="2:3">
      <c r="B15263" t="str">
        <v/>
      </c>
      <c r="C15263" t="str">
        <f t="shared" si="241"/>
        <v/>
      </c>
    </row>
    <row r="15264" spans="2:3">
      <c r="B15264" t="str">
        <v/>
      </c>
      <c r="C15264" t="str">
        <f t="shared" si="241"/>
        <v/>
      </c>
    </row>
    <row r="15265" spans="2:3">
      <c r="B15265" t="str">
        <v/>
      </c>
      <c r="C15265" t="str">
        <f t="shared" si="241"/>
        <v/>
      </c>
    </row>
    <row r="15266" spans="2:3">
      <c r="B15266" t="str">
        <v/>
      </c>
      <c r="C15266" t="str">
        <f t="shared" si="241"/>
        <v/>
      </c>
    </row>
    <row r="15267" spans="2:3">
      <c r="B15267" t="str">
        <v/>
      </c>
      <c r="C15267" t="str">
        <f t="shared" si="241"/>
        <v/>
      </c>
    </row>
    <row r="15268" spans="2:3">
      <c r="B15268" t="str">
        <v/>
      </c>
      <c r="C15268" t="str">
        <f t="shared" si="241"/>
        <v/>
      </c>
    </row>
    <row r="15269" spans="2:3">
      <c r="B15269" t="str">
        <v/>
      </c>
      <c r="C15269" t="str">
        <f t="shared" si="241"/>
        <v/>
      </c>
    </row>
    <row r="15270" spans="2:3">
      <c r="B15270" t="str">
        <v/>
      </c>
      <c r="C15270" t="str">
        <f t="shared" si="241"/>
        <v/>
      </c>
    </row>
    <row r="15271" spans="2:3">
      <c r="B15271" t="str">
        <v/>
      </c>
      <c r="C15271" t="str">
        <f t="shared" si="241"/>
        <v/>
      </c>
    </row>
    <row r="15272" spans="2:3">
      <c r="B15272" t="str">
        <v/>
      </c>
      <c r="C15272" t="str">
        <f t="shared" si="241"/>
        <v/>
      </c>
    </row>
    <row r="15273" spans="2:3">
      <c r="B15273" t="str">
        <v/>
      </c>
      <c r="C15273" t="str">
        <f t="shared" si="241"/>
        <v/>
      </c>
    </row>
    <row r="15274" spans="2:3">
      <c r="B15274" t="str">
        <v/>
      </c>
      <c r="C15274" t="str">
        <f t="shared" si="241"/>
        <v/>
      </c>
    </row>
    <row r="15275" spans="2:3">
      <c r="B15275" t="str">
        <v/>
      </c>
      <c r="C15275" t="str">
        <f t="shared" si="241"/>
        <v/>
      </c>
    </row>
    <row r="15276" spans="2:3">
      <c r="B15276" t="str">
        <v/>
      </c>
      <c r="C15276" t="str">
        <f t="shared" si="241"/>
        <v/>
      </c>
    </row>
    <row r="15277" spans="2:3">
      <c r="B15277" t="str">
        <v/>
      </c>
      <c r="C15277" t="str">
        <f t="shared" si="241"/>
        <v/>
      </c>
    </row>
    <row r="15278" spans="2:3">
      <c r="B15278" t="str">
        <v/>
      </c>
      <c r="C15278" t="str">
        <f t="shared" si="241"/>
        <v/>
      </c>
    </row>
    <row r="15279" spans="2:3">
      <c r="B15279" t="str">
        <v/>
      </c>
      <c r="C15279" t="str">
        <f t="shared" si="241"/>
        <v/>
      </c>
    </row>
    <row r="15280" spans="2:3">
      <c r="B15280" t="str">
        <v/>
      </c>
      <c r="C15280" t="str">
        <f t="shared" si="241"/>
        <v/>
      </c>
    </row>
    <row r="15281" spans="2:3">
      <c r="B15281" t="str">
        <v/>
      </c>
      <c r="C15281" t="str">
        <f t="shared" si="241"/>
        <v/>
      </c>
    </row>
    <row r="15282" spans="2:3">
      <c r="B15282" t="str">
        <v/>
      </c>
      <c r="C15282" t="str">
        <f t="shared" si="241"/>
        <v/>
      </c>
    </row>
    <row r="15283" spans="2:3">
      <c r="B15283" t="str">
        <v/>
      </c>
      <c r="C15283" t="str">
        <f t="shared" si="241"/>
        <v/>
      </c>
    </row>
    <row r="15284" spans="2:3">
      <c r="B15284" t="str">
        <v/>
      </c>
      <c r="C15284" t="str">
        <f t="shared" si="241"/>
        <v/>
      </c>
    </row>
    <row r="15285" spans="2:3">
      <c r="B15285" t="str">
        <v/>
      </c>
      <c r="C15285" t="str">
        <f t="shared" si="241"/>
        <v/>
      </c>
    </row>
    <row r="15286" spans="2:3">
      <c r="B15286" t="str">
        <v/>
      </c>
      <c r="C15286" t="str">
        <f t="shared" si="241"/>
        <v/>
      </c>
    </row>
    <row r="15287" spans="2:3">
      <c r="B15287" t="str">
        <v/>
      </c>
      <c r="C15287" t="str">
        <f t="shared" si="241"/>
        <v/>
      </c>
    </row>
    <row r="15288" spans="2:3">
      <c r="B15288" t="str">
        <v/>
      </c>
      <c r="C15288" t="str">
        <f t="shared" si="241"/>
        <v/>
      </c>
    </row>
    <row r="15289" spans="2:3">
      <c r="B15289" t="str">
        <v/>
      </c>
      <c r="C15289" t="str">
        <f t="shared" si="241"/>
        <v/>
      </c>
    </row>
    <row r="15290" spans="2:3">
      <c r="B15290" t="str">
        <v/>
      </c>
      <c r="C15290" t="str">
        <f t="shared" si="241"/>
        <v/>
      </c>
    </row>
    <row r="15291" spans="2:3">
      <c r="B15291" t="str">
        <v/>
      </c>
      <c r="C15291" t="str">
        <f t="shared" si="241"/>
        <v/>
      </c>
    </row>
    <row r="15292" spans="2:3">
      <c r="B15292" t="str">
        <v/>
      </c>
      <c r="C15292" t="str">
        <f t="shared" si="241"/>
        <v/>
      </c>
    </row>
    <row r="15293" spans="2:3">
      <c r="B15293" t="str">
        <v/>
      </c>
      <c r="C15293" t="str">
        <f t="shared" si="241"/>
        <v/>
      </c>
    </row>
    <row r="15294" spans="2:3">
      <c r="B15294" t="str">
        <v/>
      </c>
      <c r="C15294" t="str">
        <f t="shared" si="241"/>
        <v/>
      </c>
    </row>
    <row r="15295" spans="2:3">
      <c r="B15295" t="str">
        <v/>
      </c>
      <c r="C15295" t="str">
        <f t="shared" si="241"/>
        <v/>
      </c>
    </row>
    <row r="15296" spans="2:3">
      <c r="B15296" t="str">
        <v/>
      </c>
      <c r="C15296" t="str">
        <f t="shared" si="241"/>
        <v/>
      </c>
    </row>
    <row r="15297" spans="2:3">
      <c r="B15297" t="str">
        <v/>
      </c>
      <c r="C15297" t="str">
        <f t="shared" si="241"/>
        <v/>
      </c>
    </row>
    <row r="15298" spans="2:3">
      <c r="B15298" t="str">
        <v/>
      </c>
      <c r="C15298" t="str">
        <f t="shared" si="241"/>
        <v/>
      </c>
    </row>
    <row r="15299" spans="2:3">
      <c r="B15299" t="str">
        <v/>
      </c>
      <c r="C15299" t="str">
        <f t="shared" si="241"/>
        <v/>
      </c>
    </row>
    <row r="15300" spans="2:3">
      <c r="B15300" t="str">
        <v/>
      </c>
      <c r="C15300" t="str">
        <f t="shared" si="241"/>
        <v/>
      </c>
    </row>
    <row r="15301" spans="2:3">
      <c r="B15301" t="str">
        <v/>
      </c>
      <c r="C15301" t="str">
        <f t="shared" ref="C15301:C15364" si="242">IFERROR(B15301,"")</f>
        <v/>
      </c>
    </row>
    <row r="15302" spans="2:3">
      <c r="B15302" t="str">
        <v/>
      </c>
      <c r="C15302" t="str">
        <f t="shared" si="242"/>
        <v/>
      </c>
    </row>
    <row r="15303" spans="2:3">
      <c r="B15303" t="str">
        <v/>
      </c>
      <c r="C15303" t="str">
        <f t="shared" si="242"/>
        <v/>
      </c>
    </row>
    <row r="15304" spans="2:3">
      <c r="B15304" t="str">
        <v/>
      </c>
      <c r="C15304" t="str">
        <f t="shared" si="242"/>
        <v/>
      </c>
    </row>
    <row r="15305" spans="2:3">
      <c r="B15305" t="str">
        <v/>
      </c>
      <c r="C15305" t="str">
        <f t="shared" si="242"/>
        <v/>
      </c>
    </row>
    <row r="15306" spans="2:3">
      <c r="B15306" t="str">
        <v/>
      </c>
      <c r="C15306" t="str">
        <f t="shared" si="242"/>
        <v/>
      </c>
    </row>
    <row r="15307" spans="2:3">
      <c r="B15307" t="str">
        <v/>
      </c>
      <c r="C15307" t="str">
        <f t="shared" si="242"/>
        <v/>
      </c>
    </row>
    <row r="15308" spans="2:3">
      <c r="B15308" t="str">
        <v/>
      </c>
      <c r="C15308" t="str">
        <f t="shared" si="242"/>
        <v/>
      </c>
    </row>
    <row r="15309" spans="2:3">
      <c r="B15309" t="str">
        <v/>
      </c>
      <c r="C15309" t="str">
        <f t="shared" si="242"/>
        <v/>
      </c>
    </row>
    <row r="15310" spans="2:3">
      <c r="B15310" t="str">
        <v/>
      </c>
      <c r="C15310" t="str">
        <f t="shared" si="242"/>
        <v/>
      </c>
    </row>
    <row r="15311" spans="2:3">
      <c r="B15311" t="str">
        <v/>
      </c>
      <c r="C15311" t="str">
        <f t="shared" si="242"/>
        <v/>
      </c>
    </row>
    <row r="15312" spans="2:3">
      <c r="B15312" t="str">
        <v/>
      </c>
      <c r="C15312" t="str">
        <f t="shared" si="242"/>
        <v/>
      </c>
    </row>
    <row r="15313" spans="2:3">
      <c r="B15313" t="str">
        <v/>
      </c>
      <c r="C15313" t="str">
        <f t="shared" si="242"/>
        <v/>
      </c>
    </row>
    <row r="15314" spans="2:3">
      <c r="B15314" t="str">
        <v/>
      </c>
      <c r="C15314" t="str">
        <f t="shared" si="242"/>
        <v/>
      </c>
    </row>
    <row r="15315" spans="2:3">
      <c r="B15315" t="str">
        <v/>
      </c>
      <c r="C15315" t="str">
        <f t="shared" si="242"/>
        <v/>
      </c>
    </row>
    <row r="15316" spans="2:3">
      <c r="B15316" t="str">
        <v/>
      </c>
      <c r="C15316" t="str">
        <f t="shared" si="242"/>
        <v/>
      </c>
    </row>
    <row r="15317" spans="2:3">
      <c r="B15317" t="str">
        <v/>
      </c>
      <c r="C15317" t="str">
        <f t="shared" si="242"/>
        <v/>
      </c>
    </row>
    <row r="15318" spans="2:3">
      <c r="B15318" t="str">
        <v/>
      </c>
      <c r="C15318" t="str">
        <f t="shared" si="242"/>
        <v/>
      </c>
    </row>
    <row r="15319" spans="2:3">
      <c r="B15319" t="str">
        <v/>
      </c>
      <c r="C15319" t="str">
        <f t="shared" si="242"/>
        <v/>
      </c>
    </row>
    <row r="15320" spans="2:3">
      <c r="B15320" t="str">
        <v/>
      </c>
      <c r="C15320" t="str">
        <f t="shared" si="242"/>
        <v/>
      </c>
    </row>
    <row r="15321" spans="2:3">
      <c r="B15321" t="str">
        <v/>
      </c>
      <c r="C15321" t="str">
        <f t="shared" si="242"/>
        <v/>
      </c>
    </row>
    <row r="15322" spans="2:3">
      <c r="B15322" t="str">
        <v/>
      </c>
      <c r="C15322" t="str">
        <f t="shared" si="242"/>
        <v/>
      </c>
    </row>
    <row r="15323" spans="2:3">
      <c r="B15323" t="str">
        <v/>
      </c>
      <c r="C15323" t="str">
        <f t="shared" si="242"/>
        <v/>
      </c>
    </row>
    <row r="15324" spans="2:3">
      <c r="B15324" t="str">
        <v/>
      </c>
      <c r="C15324" t="str">
        <f t="shared" si="242"/>
        <v/>
      </c>
    </row>
    <row r="15325" spans="2:3">
      <c r="B15325" t="str">
        <v/>
      </c>
      <c r="C15325" t="str">
        <f t="shared" si="242"/>
        <v/>
      </c>
    </row>
    <row r="15326" spans="2:3">
      <c r="B15326" t="str">
        <v/>
      </c>
      <c r="C15326" t="str">
        <f t="shared" si="242"/>
        <v/>
      </c>
    </row>
    <row r="15327" spans="2:3">
      <c r="B15327" t="str">
        <v/>
      </c>
      <c r="C15327" t="str">
        <f t="shared" si="242"/>
        <v/>
      </c>
    </row>
    <row r="15328" spans="2:3">
      <c r="B15328" t="str">
        <v/>
      </c>
      <c r="C15328" t="str">
        <f t="shared" si="242"/>
        <v/>
      </c>
    </row>
    <row r="15329" spans="2:3">
      <c r="B15329" t="str">
        <v/>
      </c>
      <c r="C15329" t="str">
        <f t="shared" si="242"/>
        <v/>
      </c>
    </row>
    <row r="15330" spans="2:3">
      <c r="B15330" t="str">
        <v/>
      </c>
      <c r="C15330" t="str">
        <f t="shared" si="242"/>
        <v/>
      </c>
    </row>
    <row r="15331" spans="2:3">
      <c r="B15331" t="str">
        <v/>
      </c>
      <c r="C15331" t="str">
        <f t="shared" si="242"/>
        <v/>
      </c>
    </row>
    <row r="15332" spans="2:3">
      <c r="B15332" t="str">
        <v/>
      </c>
      <c r="C15332" t="str">
        <f t="shared" si="242"/>
        <v/>
      </c>
    </row>
    <row r="15333" spans="2:3">
      <c r="B15333" t="str">
        <v/>
      </c>
      <c r="C15333" t="str">
        <f t="shared" si="242"/>
        <v/>
      </c>
    </row>
    <row r="15334" spans="2:3">
      <c r="B15334" t="str">
        <v/>
      </c>
      <c r="C15334" t="str">
        <f t="shared" si="242"/>
        <v/>
      </c>
    </row>
    <row r="15335" spans="2:3">
      <c r="B15335" t="str">
        <v/>
      </c>
      <c r="C15335" t="str">
        <f t="shared" si="242"/>
        <v/>
      </c>
    </row>
    <row r="15336" spans="2:3">
      <c r="B15336" t="str">
        <v/>
      </c>
      <c r="C15336" t="str">
        <f t="shared" si="242"/>
        <v/>
      </c>
    </row>
    <row r="15337" spans="2:3">
      <c r="B15337" t="str">
        <v/>
      </c>
      <c r="C15337" t="str">
        <f t="shared" si="242"/>
        <v/>
      </c>
    </row>
    <row r="15338" spans="2:3">
      <c r="B15338" t="str">
        <v/>
      </c>
      <c r="C15338" t="str">
        <f t="shared" si="242"/>
        <v/>
      </c>
    </row>
    <row r="15339" spans="2:3">
      <c r="B15339" t="str">
        <v/>
      </c>
      <c r="C15339" t="str">
        <f t="shared" si="242"/>
        <v/>
      </c>
    </row>
    <row r="15340" spans="2:3">
      <c r="B15340" t="str">
        <v/>
      </c>
      <c r="C15340" t="str">
        <f t="shared" si="242"/>
        <v/>
      </c>
    </row>
    <row r="15341" spans="2:3">
      <c r="B15341" t="str">
        <v/>
      </c>
      <c r="C15341" t="str">
        <f t="shared" si="242"/>
        <v/>
      </c>
    </row>
    <row r="15342" spans="2:3">
      <c r="B15342" t="str">
        <v/>
      </c>
      <c r="C15342" t="str">
        <f t="shared" si="242"/>
        <v/>
      </c>
    </row>
    <row r="15343" spans="2:3">
      <c r="B15343" t="str">
        <v/>
      </c>
      <c r="C15343" t="str">
        <f t="shared" si="242"/>
        <v/>
      </c>
    </row>
    <row r="15344" spans="2:3">
      <c r="B15344" t="str">
        <v/>
      </c>
      <c r="C15344" t="str">
        <f t="shared" si="242"/>
        <v/>
      </c>
    </row>
    <row r="15345" spans="2:3">
      <c r="B15345" t="str">
        <v/>
      </c>
      <c r="C15345" t="str">
        <f t="shared" si="242"/>
        <v/>
      </c>
    </row>
    <row r="15346" spans="2:3">
      <c r="B15346" t="str">
        <v/>
      </c>
      <c r="C15346" t="str">
        <f t="shared" si="242"/>
        <v/>
      </c>
    </row>
    <row r="15347" spans="2:3">
      <c r="B15347" t="str">
        <v/>
      </c>
      <c r="C15347" t="str">
        <f t="shared" si="242"/>
        <v/>
      </c>
    </row>
    <row r="15348" spans="2:3">
      <c r="B15348" t="str">
        <v/>
      </c>
      <c r="C15348" t="str">
        <f t="shared" si="242"/>
        <v/>
      </c>
    </row>
    <row r="15349" spans="2:3">
      <c r="B15349" t="str">
        <v/>
      </c>
      <c r="C15349" t="str">
        <f t="shared" si="242"/>
        <v/>
      </c>
    </row>
    <row r="15350" spans="2:3">
      <c r="B15350" t="str">
        <v/>
      </c>
      <c r="C15350" t="str">
        <f t="shared" si="242"/>
        <v/>
      </c>
    </row>
    <row r="15351" spans="2:3">
      <c r="B15351" t="str">
        <v/>
      </c>
      <c r="C15351" t="str">
        <f t="shared" si="242"/>
        <v/>
      </c>
    </row>
    <row r="15352" spans="2:3">
      <c r="B15352" t="str">
        <v/>
      </c>
      <c r="C15352" t="str">
        <f t="shared" si="242"/>
        <v/>
      </c>
    </row>
    <row r="15353" spans="2:3">
      <c r="B15353" t="str">
        <v/>
      </c>
      <c r="C15353" t="str">
        <f t="shared" si="242"/>
        <v/>
      </c>
    </row>
    <row r="15354" spans="2:3">
      <c r="B15354" t="str">
        <v/>
      </c>
      <c r="C15354" t="str">
        <f t="shared" si="242"/>
        <v/>
      </c>
    </row>
    <row r="15355" spans="2:3">
      <c r="B15355" t="str">
        <v/>
      </c>
      <c r="C15355" t="str">
        <f t="shared" si="242"/>
        <v/>
      </c>
    </row>
    <row r="15356" spans="2:3">
      <c r="B15356" t="str">
        <v/>
      </c>
      <c r="C15356" t="str">
        <f t="shared" si="242"/>
        <v/>
      </c>
    </row>
    <row r="15357" spans="2:3">
      <c r="B15357" t="str">
        <v/>
      </c>
      <c r="C15357" t="str">
        <f t="shared" si="242"/>
        <v/>
      </c>
    </row>
    <row r="15358" spans="2:3">
      <c r="B15358" t="str">
        <v/>
      </c>
      <c r="C15358" t="str">
        <f t="shared" si="242"/>
        <v/>
      </c>
    </row>
    <row r="15359" spans="2:3">
      <c r="B15359" t="str">
        <v/>
      </c>
      <c r="C15359" t="str">
        <f t="shared" si="242"/>
        <v/>
      </c>
    </row>
    <row r="15360" spans="2:3">
      <c r="B15360" t="str">
        <v/>
      </c>
      <c r="C15360" t="str">
        <f t="shared" si="242"/>
        <v/>
      </c>
    </row>
    <row r="15361" spans="2:3">
      <c r="B15361" t="str">
        <v/>
      </c>
      <c r="C15361" t="str">
        <f t="shared" si="242"/>
        <v/>
      </c>
    </row>
    <row r="15362" spans="2:3">
      <c r="B15362" t="str">
        <v/>
      </c>
      <c r="C15362" t="str">
        <f t="shared" si="242"/>
        <v/>
      </c>
    </row>
    <row r="15363" spans="2:3">
      <c r="B15363" t="str">
        <v/>
      </c>
      <c r="C15363" t="str">
        <f t="shared" si="242"/>
        <v/>
      </c>
    </row>
    <row r="15364" spans="2:3">
      <c r="B15364" t="str">
        <v/>
      </c>
      <c r="C15364" t="str">
        <f t="shared" si="242"/>
        <v/>
      </c>
    </row>
    <row r="15365" spans="2:3">
      <c r="B15365" t="str">
        <v/>
      </c>
      <c r="C15365" t="str">
        <f t="shared" ref="C15365:C15428" si="243">IFERROR(B15365,"")</f>
        <v/>
      </c>
    </row>
    <row r="15366" spans="2:3">
      <c r="B15366" t="str">
        <v/>
      </c>
      <c r="C15366" t="str">
        <f t="shared" si="243"/>
        <v/>
      </c>
    </row>
    <row r="15367" spans="2:3">
      <c r="B15367" t="str">
        <v/>
      </c>
      <c r="C15367" t="str">
        <f t="shared" si="243"/>
        <v/>
      </c>
    </row>
    <row r="15368" spans="2:3">
      <c r="B15368" t="str">
        <v/>
      </c>
      <c r="C15368" t="str">
        <f t="shared" si="243"/>
        <v/>
      </c>
    </row>
    <row r="15369" spans="2:3">
      <c r="B15369" t="str">
        <v/>
      </c>
      <c r="C15369" t="str">
        <f t="shared" si="243"/>
        <v/>
      </c>
    </row>
    <row r="15370" spans="2:3">
      <c r="B15370" t="str">
        <v/>
      </c>
      <c r="C15370" t="str">
        <f t="shared" si="243"/>
        <v/>
      </c>
    </row>
    <row r="15371" spans="2:3">
      <c r="B15371" t="str">
        <v/>
      </c>
      <c r="C15371" t="str">
        <f t="shared" si="243"/>
        <v/>
      </c>
    </row>
    <row r="15372" spans="2:3">
      <c r="B15372" t="str">
        <v/>
      </c>
      <c r="C15372" t="str">
        <f t="shared" si="243"/>
        <v/>
      </c>
    </row>
    <row r="15373" spans="2:3">
      <c r="B15373" t="str">
        <v/>
      </c>
      <c r="C15373" t="str">
        <f t="shared" si="243"/>
        <v/>
      </c>
    </row>
    <row r="15374" spans="2:3">
      <c r="B15374" t="str">
        <v/>
      </c>
      <c r="C15374" t="str">
        <f t="shared" si="243"/>
        <v/>
      </c>
    </row>
    <row r="15375" spans="2:3">
      <c r="B15375" t="str">
        <v/>
      </c>
      <c r="C15375" t="str">
        <f t="shared" si="243"/>
        <v/>
      </c>
    </row>
    <row r="15376" spans="2:3">
      <c r="B15376" t="str">
        <v/>
      </c>
      <c r="C15376" t="str">
        <f t="shared" si="243"/>
        <v/>
      </c>
    </row>
    <row r="15377" spans="2:3">
      <c r="B15377" t="str">
        <v/>
      </c>
      <c r="C15377" t="str">
        <f t="shared" si="243"/>
        <v/>
      </c>
    </row>
    <row r="15378" spans="2:3">
      <c r="B15378" t="str">
        <v/>
      </c>
      <c r="C15378" t="str">
        <f t="shared" si="243"/>
        <v/>
      </c>
    </row>
    <row r="15379" spans="2:3">
      <c r="B15379" t="str">
        <v/>
      </c>
      <c r="C15379" t="str">
        <f t="shared" si="243"/>
        <v/>
      </c>
    </row>
    <row r="15380" spans="2:3">
      <c r="B15380" t="str">
        <v/>
      </c>
      <c r="C15380" t="str">
        <f t="shared" si="243"/>
        <v/>
      </c>
    </row>
    <row r="15381" spans="2:3">
      <c r="B15381" t="str">
        <v/>
      </c>
      <c r="C15381" t="str">
        <f t="shared" si="243"/>
        <v/>
      </c>
    </row>
    <row r="15382" spans="2:3">
      <c r="B15382" t="str">
        <v/>
      </c>
      <c r="C15382" t="str">
        <f t="shared" si="243"/>
        <v/>
      </c>
    </row>
    <row r="15383" spans="2:3">
      <c r="B15383" t="str">
        <v/>
      </c>
      <c r="C15383" t="str">
        <f t="shared" si="243"/>
        <v/>
      </c>
    </row>
    <row r="15384" spans="2:3">
      <c r="B15384" t="str">
        <v/>
      </c>
      <c r="C15384" t="str">
        <f t="shared" si="243"/>
        <v/>
      </c>
    </row>
    <row r="15385" spans="2:3">
      <c r="B15385" t="str">
        <v/>
      </c>
      <c r="C15385" t="str">
        <f t="shared" si="243"/>
        <v/>
      </c>
    </row>
    <row r="15386" spans="2:3">
      <c r="B15386" t="str">
        <v/>
      </c>
      <c r="C15386" t="str">
        <f t="shared" si="243"/>
        <v/>
      </c>
    </row>
    <row r="15387" spans="2:3">
      <c r="B15387" t="str">
        <v/>
      </c>
      <c r="C15387" t="str">
        <f t="shared" si="243"/>
        <v/>
      </c>
    </row>
    <row r="15388" spans="2:3">
      <c r="B15388" t="str">
        <v/>
      </c>
      <c r="C15388" t="str">
        <f t="shared" si="243"/>
        <v/>
      </c>
    </row>
    <row r="15389" spans="2:3">
      <c r="B15389" t="str">
        <v/>
      </c>
      <c r="C15389" t="str">
        <f t="shared" si="243"/>
        <v/>
      </c>
    </row>
    <row r="15390" spans="2:3">
      <c r="B15390" t="str">
        <v/>
      </c>
      <c r="C15390" t="str">
        <f t="shared" si="243"/>
        <v/>
      </c>
    </row>
    <row r="15391" spans="2:3">
      <c r="B15391" t="str">
        <v/>
      </c>
      <c r="C15391" t="str">
        <f t="shared" si="243"/>
        <v/>
      </c>
    </row>
    <row r="15392" spans="2:3">
      <c r="B15392" t="str">
        <v/>
      </c>
      <c r="C15392" t="str">
        <f t="shared" si="243"/>
        <v/>
      </c>
    </row>
    <row r="15393" spans="2:3">
      <c r="B15393" t="str">
        <v/>
      </c>
      <c r="C15393" t="str">
        <f t="shared" si="243"/>
        <v/>
      </c>
    </row>
    <row r="15394" spans="2:3">
      <c r="B15394" t="str">
        <v/>
      </c>
      <c r="C15394" t="str">
        <f t="shared" si="243"/>
        <v/>
      </c>
    </row>
    <row r="15395" spans="2:3">
      <c r="B15395" t="str">
        <v/>
      </c>
      <c r="C15395" t="str">
        <f t="shared" si="243"/>
        <v/>
      </c>
    </row>
    <row r="15396" spans="2:3">
      <c r="B15396" t="str">
        <v/>
      </c>
      <c r="C15396" t="str">
        <f t="shared" si="243"/>
        <v/>
      </c>
    </row>
    <row r="15397" spans="2:3">
      <c r="B15397" t="str">
        <v/>
      </c>
      <c r="C15397" t="str">
        <f t="shared" si="243"/>
        <v/>
      </c>
    </row>
    <row r="15398" spans="2:3">
      <c r="B15398" t="str">
        <v/>
      </c>
      <c r="C15398" t="str">
        <f t="shared" si="243"/>
        <v/>
      </c>
    </row>
    <row r="15399" spans="2:3">
      <c r="B15399" t="str">
        <v/>
      </c>
      <c r="C15399" t="str">
        <f t="shared" si="243"/>
        <v/>
      </c>
    </row>
    <row r="15400" spans="2:3">
      <c r="B15400" t="str">
        <v/>
      </c>
      <c r="C15400" t="str">
        <f t="shared" si="243"/>
        <v/>
      </c>
    </row>
    <row r="15401" spans="2:3">
      <c r="B15401" t="str">
        <v/>
      </c>
      <c r="C15401" t="str">
        <f t="shared" si="243"/>
        <v/>
      </c>
    </row>
    <row r="15402" spans="2:3">
      <c r="B15402" t="str">
        <v/>
      </c>
      <c r="C15402" t="str">
        <f t="shared" si="243"/>
        <v/>
      </c>
    </row>
    <row r="15403" spans="2:3">
      <c r="B15403" t="str">
        <v/>
      </c>
      <c r="C15403" t="str">
        <f t="shared" si="243"/>
        <v/>
      </c>
    </row>
    <row r="15404" spans="2:3">
      <c r="B15404" t="str">
        <v/>
      </c>
      <c r="C15404" t="str">
        <f t="shared" si="243"/>
        <v/>
      </c>
    </row>
    <row r="15405" spans="2:3">
      <c r="B15405" t="str">
        <v/>
      </c>
      <c r="C15405" t="str">
        <f t="shared" si="243"/>
        <v/>
      </c>
    </row>
    <row r="15406" spans="2:3">
      <c r="B15406" t="str">
        <v/>
      </c>
      <c r="C15406" t="str">
        <f t="shared" si="243"/>
        <v/>
      </c>
    </row>
    <row r="15407" spans="2:3">
      <c r="B15407" t="str">
        <v/>
      </c>
      <c r="C15407" t="str">
        <f t="shared" si="243"/>
        <v/>
      </c>
    </row>
    <row r="15408" spans="2:3">
      <c r="B15408" t="str">
        <v/>
      </c>
      <c r="C15408" t="str">
        <f t="shared" si="243"/>
        <v/>
      </c>
    </row>
    <row r="15409" spans="2:3">
      <c r="B15409" t="str">
        <v/>
      </c>
      <c r="C15409" t="str">
        <f t="shared" si="243"/>
        <v/>
      </c>
    </row>
    <row r="15410" spans="2:3">
      <c r="B15410" t="str">
        <v/>
      </c>
      <c r="C15410" t="str">
        <f t="shared" si="243"/>
        <v/>
      </c>
    </row>
    <row r="15411" spans="2:3">
      <c r="B15411" t="str">
        <v/>
      </c>
      <c r="C15411" t="str">
        <f t="shared" si="243"/>
        <v/>
      </c>
    </row>
    <row r="15412" spans="2:3">
      <c r="B15412" t="str">
        <v/>
      </c>
      <c r="C15412" t="str">
        <f t="shared" si="243"/>
        <v/>
      </c>
    </row>
    <row r="15413" spans="2:3">
      <c r="B15413" t="str">
        <v/>
      </c>
      <c r="C15413" t="str">
        <f t="shared" si="243"/>
        <v/>
      </c>
    </row>
    <row r="15414" spans="2:3">
      <c r="B15414" t="str">
        <v/>
      </c>
      <c r="C15414" t="str">
        <f t="shared" si="243"/>
        <v/>
      </c>
    </row>
    <row r="15415" spans="2:3">
      <c r="B15415" t="str">
        <v/>
      </c>
      <c r="C15415" t="str">
        <f t="shared" si="243"/>
        <v/>
      </c>
    </row>
    <row r="15416" spans="2:3">
      <c r="B15416" t="str">
        <v/>
      </c>
      <c r="C15416" t="str">
        <f t="shared" si="243"/>
        <v/>
      </c>
    </row>
    <row r="15417" spans="2:3">
      <c r="B15417" t="str">
        <v/>
      </c>
      <c r="C15417" t="str">
        <f t="shared" si="243"/>
        <v/>
      </c>
    </row>
    <row r="15418" spans="2:3">
      <c r="B15418" t="str">
        <v/>
      </c>
      <c r="C15418" t="str">
        <f t="shared" si="243"/>
        <v/>
      </c>
    </row>
    <row r="15419" spans="2:3">
      <c r="B15419" t="str">
        <v/>
      </c>
      <c r="C15419" t="str">
        <f t="shared" si="243"/>
        <v/>
      </c>
    </row>
    <row r="15420" spans="2:3">
      <c r="B15420" t="str">
        <v/>
      </c>
      <c r="C15420" t="str">
        <f t="shared" si="243"/>
        <v/>
      </c>
    </row>
    <row r="15421" spans="2:3">
      <c r="B15421" t="str">
        <v/>
      </c>
      <c r="C15421" t="str">
        <f t="shared" si="243"/>
        <v/>
      </c>
    </row>
    <row r="15422" spans="2:3">
      <c r="B15422" t="str">
        <v/>
      </c>
      <c r="C15422" t="str">
        <f t="shared" si="243"/>
        <v/>
      </c>
    </row>
    <row r="15423" spans="2:3">
      <c r="B15423" t="str">
        <v/>
      </c>
      <c r="C15423" t="str">
        <f t="shared" si="243"/>
        <v/>
      </c>
    </row>
    <row r="15424" spans="2:3">
      <c r="B15424" t="str">
        <v/>
      </c>
      <c r="C15424" t="str">
        <f t="shared" si="243"/>
        <v/>
      </c>
    </row>
    <row r="15425" spans="2:3">
      <c r="B15425" t="str">
        <v/>
      </c>
      <c r="C15425" t="str">
        <f t="shared" si="243"/>
        <v/>
      </c>
    </row>
    <row r="15426" spans="2:3">
      <c r="B15426" t="str">
        <v/>
      </c>
      <c r="C15426" t="str">
        <f t="shared" si="243"/>
        <v/>
      </c>
    </row>
    <row r="15427" spans="2:3">
      <c r="B15427" t="str">
        <v/>
      </c>
      <c r="C15427" t="str">
        <f t="shared" si="243"/>
        <v/>
      </c>
    </row>
    <row r="15428" spans="2:3">
      <c r="B15428" t="str">
        <v/>
      </c>
      <c r="C15428" t="str">
        <f t="shared" si="243"/>
        <v/>
      </c>
    </row>
    <row r="15429" spans="2:3">
      <c r="B15429" t="str">
        <v/>
      </c>
      <c r="C15429" t="str">
        <f t="shared" ref="C15429:C15492" si="244">IFERROR(B15429,"")</f>
        <v/>
      </c>
    </row>
    <row r="15430" spans="2:3">
      <c r="B15430" t="str">
        <v/>
      </c>
      <c r="C15430" t="str">
        <f t="shared" si="244"/>
        <v/>
      </c>
    </row>
    <row r="15431" spans="2:3">
      <c r="B15431" t="str">
        <v/>
      </c>
      <c r="C15431" t="str">
        <f t="shared" si="244"/>
        <v/>
      </c>
    </row>
    <row r="15432" spans="2:3">
      <c r="B15432" t="str">
        <v/>
      </c>
      <c r="C15432" t="str">
        <f t="shared" si="244"/>
        <v/>
      </c>
    </row>
    <row r="15433" spans="2:3">
      <c r="B15433" t="str">
        <v/>
      </c>
      <c r="C15433" t="str">
        <f t="shared" si="244"/>
        <v/>
      </c>
    </row>
    <row r="15434" spans="2:3">
      <c r="B15434" t="str">
        <v/>
      </c>
      <c r="C15434" t="str">
        <f t="shared" si="244"/>
        <v/>
      </c>
    </row>
    <row r="15435" spans="2:3">
      <c r="B15435" t="str">
        <v/>
      </c>
      <c r="C15435" t="str">
        <f t="shared" si="244"/>
        <v/>
      </c>
    </row>
    <row r="15436" spans="2:3">
      <c r="B15436" t="str">
        <v/>
      </c>
      <c r="C15436" t="str">
        <f t="shared" si="244"/>
        <v/>
      </c>
    </row>
    <row r="15437" spans="2:3">
      <c r="B15437" t="str">
        <v/>
      </c>
      <c r="C15437" t="str">
        <f t="shared" si="244"/>
        <v/>
      </c>
    </row>
    <row r="15438" spans="2:3">
      <c r="B15438" t="str">
        <v/>
      </c>
      <c r="C15438" t="str">
        <f t="shared" si="244"/>
        <v/>
      </c>
    </row>
    <row r="15439" spans="2:3">
      <c r="B15439" t="str">
        <v/>
      </c>
      <c r="C15439" t="str">
        <f t="shared" si="244"/>
        <v/>
      </c>
    </row>
    <row r="15440" spans="2:3">
      <c r="B15440" t="str">
        <v/>
      </c>
      <c r="C15440" t="str">
        <f t="shared" si="244"/>
        <v/>
      </c>
    </row>
    <row r="15441" spans="2:3">
      <c r="B15441" t="str">
        <v/>
      </c>
      <c r="C15441" t="str">
        <f t="shared" si="244"/>
        <v/>
      </c>
    </row>
    <row r="15442" spans="2:3">
      <c r="B15442" t="str">
        <v/>
      </c>
      <c r="C15442" t="str">
        <f t="shared" si="244"/>
        <v/>
      </c>
    </row>
    <row r="15443" spans="2:3">
      <c r="B15443" t="str">
        <v/>
      </c>
      <c r="C15443" t="str">
        <f t="shared" si="244"/>
        <v/>
      </c>
    </row>
    <row r="15444" spans="2:3">
      <c r="B15444" t="str">
        <v/>
      </c>
      <c r="C15444" t="str">
        <f t="shared" si="244"/>
        <v/>
      </c>
    </row>
    <row r="15445" spans="2:3">
      <c r="B15445" t="str">
        <v/>
      </c>
      <c r="C15445" t="str">
        <f t="shared" si="244"/>
        <v/>
      </c>
    </row>
    <row r="15446" spans="2:3">
      <c r="B15446" t="str">
        <v/>
      </c>
      <c r="C15446" t="str">
        <f t="shared" si="244"/>
        <v/>
      </c>
    </row>
    <row r="15447" spans="2:3">
      <c r="B15447" t="str">
        <v/>
      </c>
      <c r="C15447" t="str">
        <f t="shared" si="244"/>
        <v/>
      </c>
    </row>
    <row r="15448" spans="2:3">
      <c r="B15448" t="str">
        <v/>
      </c>
      <c r="C15448" t="str">
        <f t="shared" si="244"/>
        <v/>
      </c>
    </row>
    <row r="15449" spans="2:3">
      <c r="B15449" t="str">
        <v/>
      </c>
      <c r="C15449" t="str">
        <f t="shared" si="244"/>
        <v/>
      </c>
    </row>
    <row r="15450" spans="2:3">
      <c r="B15450" t="str">
        <v/>
      </c>
      <c r="C15450" t="str">
        <f t="shared" si="244"/>
        <v/>
      </c>
    </row>
    <row r="15451" spans="2:3">
      <c r="B15451" t="str">
        <v/>
      </c>
      <c r="C15451" t="str">
        <f t="shared" si="244"/>
        <v/>
      </c>
    </row>
    <row r="15452" spans="2:3">
      <c r="B15452" t="str">
        <v/>
      </c>
      <c r="C15452" t="str">
        <f t="shared" si="244"/>
        <v/>
      </c>
    </row>
    <row r="15453" spans="2:3">
      <c r="B15453" t="str">
        <v/>
      </c>
      <c r="C15453" t="str">
        <f t="shared" si="244"/>
        <v/>
      </c>
    </row>
    <row r="15454" spans="2:3">
      <c r="B15454" t="str">
        <v/>
      </c>
      <c r="C15454" t="str">
        <f t="shared" si="244"/>
        <v/>
      </c>
    </row>
    <row r="15455" spans="2:3">
      <c r="B15455" t="str">
        <v/>
      </c>
      <c r="C15455" t="str">
        <f t="shared" si="244"/>
        <v/>
      </c>
    </row>
    <row r="15456" spans="2:3">
      <c r="B15456" t="str">
        <v/>
      </c>
      <c r="C15456" t="str">
        <f t="shared" si="244"/>
        <v/>
      </c>
    </row>
    <row r="15457" spans="2:3">
      <c r="B15457" t="str">
        <v/>
      </c>
      <c r="C15457" t="str">
        <f t="shared" si="244"/>
        <v/>
      </c>
    </row>
    <row r="15458" spans="2:3">
      <c r="B15458" t="str">
        <v/>
      </c>
      <c r="C15458" t="str">
        <f t="shared" si="244"/>
        <v/>
      </c>
    </row>
    <row r="15459" spans="2:3">
      <c r="B15459" t="str">
        <v/>
      </c>
      <c r="C15459" t="str">
        <f t="shared" si="244"/>
        <v/>
      </c>
    </row>
    <row r="15460" spans="2:3">
      <c r="B15460" t="str">
        <v/>
      </c>
      <c r="C15460" t="str">
        <f t="shared" si="244"/>
        <v/>
      </c>
    </row>
    <row r="15461" spans="2:3">
      <c r="B15461" t="str">
        <v/>
      </c>
      <c r="C15461" t="str">
        <f t="shared" si="244"/>
        <v/>
      </c>
    </row>
    <row r="15462" spans="2:3">
      <c r="B15462" t="str">
        <v/>
      </c>
      <c r="C15462" t="str">
        <f t="shared" si="244"/>
        <v/>
      </c>
    </row>
    <row r="15463" spans="2:3">
      <c r="B15463" t="str">
        <v/>
      </c>
      <c r="C15463" t="str">
        <f t="shared" si="244"/>
        <v/>
      </c>
    </row>
    <row r="15464" spans="2:3">
      <c r="B15464" t="str">
        <v/>
      </c>
      <c r="C15464" t="str">
        <f t="shared" si="244"/>
        <v/>
      </c>
    </row>
    <row r="15465" spans="2:3">
      <c r="B15465" t="str">
        <v/>
      </c>
      <c r="C15465" t="str">
        <f t="shared" si="244"/>
        <v/>
      </c>
    </row>
    <row r="15466" spans="2:3">
      <c r="B15466" t="str">
        <v/>
      </c>
      <c r="C15466" t="str">
        <f t="shared" si="244"/>
        <v/>
      </c>
    </row>
    <row r="15467" spans="2:3">
      <c r="B15467" t="str">
        <v/>
      </c>
      <c r="C15467" t="str">
        <f t="shared" si="244"/>
        <v/>
      </c>
    </row>
    <row r="15468" spans="2:3">
      <c r="B15468" t="str">
        <v/>
      </c>
      <c r="C15468" t="str">
        <f t="shared" si="244"/>
        <v/>
      </c>
    </row>
    <row r="15469" spans="2:3">
      <c r="B15469" t="str">
        <v/>
      </c>
      <c r="C15469" t="str">
        <f t="shared" si="244"/>
        <v/>
      </c>
    </row>
    <row r="15470" spans="2:3">
      <c r="B15470" t="str">
        <v/>
      </c>
      <c r="C15470" t="str">
        <f t="shared" si="244"/>
        <v/>
      </c>
    </row>
    <row r="15471" spans="2:3">
      <c r="B15471" t="str">
        <v/>
      </c>
      <c r="C15471" t="str">
        <f t="shared" si="244"/>
        <v/>
      </c>
    </row>
    <row r="15472" spans="2:3">
      <c r="B15472" t="str">
        <v/>
      </c>
      <c r="C15472" t="str">
        <f t="shared" si="244"/>
        <v/>
      </c>
    </row>
    <row r="15473" spans="2:3">
      <c r="B15473" t="str">
        <v/>
      </c>
      <c r="C15473" t="str">
        <f t="shared" si="244"/>
        <v/>
      </c>
    </row>
    <row r="15474" spans="2:3">
      <c r="B15474" t="str">
        <v/>
      </c>
      <c r="C15474" t="str">
        <f t="shared" si="244"/>
        <v/>
      </c>
    </row>
    <row r="15475" spans="2:3">
      <c r="B15475" t="str">
        <v/>
      </c>
      <c r="C15475" t="str">
        <f t="shared" si="244"/>
        <v/>
      </c>
    </row>
    <row r="15476" spans="2:3">
      <c r="B15476" t="str">
        <v/>
      </c>
      <c r="C15476" t="str">
        <f t="shared" si="244"/>
        <v/>
      </c>
    </row>
    <row r="15477" spans="2:3">
      <c r="B15477" t="str">
        <v/>
      </c>
      <c r="C15477" t="str">
        <f t="shared" si="244"/>
        <v/>
      </c>
    </row>
    <row r="15478" spans="2:3">
      <c r="B15478" t="str">
        <v/>
      </c>
      <c r="C15478" t="str">
        <f t="shared" si="244"/>
        <v/>
      </c>
    </row>
    <row r="15479" spans="2:3">
      <c r="B15479" t="str">
        <v/>
      </c>
      <c r="C15479" t="str">
        <f t="shared" si="244"/>
        <v/>
      </c>
    </row>
    <row r="15480" spans="2:3">
      <c r="B15480" t="str">
        <v/>
      </c>
      <c r="C15480" t="str">
        <f t="shared" si="244"/>
        <v/>
      </c>
    </row>
    <row r="15481" spans="2:3">
      <c r="B15481" t="str">
        <v/>
      </c>
      <c r="C15481" t="str">
        <f t="shared" si="244"/>
        <v/>
      </c>
    </row>
    <row r="15482" spans="2:3">
      <c r="B15482" t="str">
        <v/>
      </c>
      <c r="C15482" t="str">
        <f t="shared" si="244"/>
        <v/>
      </c>
    </row>
    <row r="15483" spans="2:3">
      <c r="B15483" t="str">
        <v/>
      </c>
      <c r="C15483" t="str">
        <f t="shared" si="244"/>
        <v/>
      </c>
    </row>
    <row r="15484" spans="2:3">
      <c r="B15484" t="str">
        <v/>
      </c>
      <c r="C15484" t="str">
        <f t="shared" si="244"/>
        <v/>
      </c>
    </row>
    <row r="15485" spans="2:3">
      <c r="B15485" t="str">
        <v/>
      </c>
      <c r="C15485" t="str">
        <f t="shared" si="244"/>
        <v/>
      </c>
    </row>
    <row r="15486" spans="2:3">
      <c r="B15486" t="str">
        <v/>
      </c>
      <c r="C15486" t="str">
        <f t="shared" si="244"/>
        <v/>
      </c>
    </row>
    <row r="15487" spans="2:3">
      <c r="B15487" t="str">
        <v/>
      </c>
      <c r="C15487" t="str">
        <f t="shared" si="244"/>
        <v/>
      </c>
    </row>
    <row r="15488" spans="2:3">
      <c r="B15488" t="str">
        <v/>
      </c>
      <c r="C15488" t="str">
        <f t="shared" si="244"/>
        <v/>
      </c>
    </row>
    <row r="15489" spans="2:3">
      <c r="B15489" t="str">
        <v/>
      </c>
      <c r="C15489" t="str">
        <f t="shared" si="244"/>
        <v/>
      </c>
    </row>
    <row r="15490" spans="2:3">
      <c r="B15490" t="str">
        <v/>
      </c>
      <c r="C15490" t="str">
        <f t="shared" si="244"/>
        <v/>
      </c>
    </row>
    <row r="15491" spans="2:3">
      <c r="B15491" t="str">
        <v/>
      </c>
      <c r="C15491" t="str">
        <f t="shared" si="244"/>
        <v/>
      </c>
    </row>
    <row r="15492" spans="2:3">
      <c r="B15492" t="str">
        <v/>
      </c>
      <c r="C15492" t="str">
        <f t="shared" si="244"/>
        <v/>
      </c>
    </row>
    <row r="15493" spans="2:3">
      <c r="B15493" t="str">
        <v/>
      </c>
      <c r="C15493" t="str">
        <f t="shared" ref="C15493:C15556" si="245">IFERROR(B15493,"")</f>
        <v/>
      </c>
    </row>
    <row r="15494" spans="2:3">
      <c r="B15494" t="str">
        <v/>
      </c>
      <c r="C15494" t="str">
        <f t="shared" si="245"/>
        <v/>
      </c>
    </row>
    <row r="15495" spans="2:3">
      <c r="B15495" t="str">
        <v/>
      </c>
      <c r="C15495" t="str">
        <f t="shared" si="245"/>
        <v/>
      </c>
    </row>
    <row r="15496" spans="2:3">
      <c r="B15496" t="str">
        <v/>
      </c>
      <c r="C15496" t="str">
        <f t="shared" si="245"/>
        <v/>
      </c>
    </row>
    <row r="15497" spans="2:3">
      <c r="B15497" t="str">
        <v/>
      </c>
      <c r="C15497" t="str">
        <f t="shared" si="245"/>
        <v/>
      </c>
    </row>
    <row r="15498" spans="2:3">
      <c r="B15498" t="str">
        <v/>
      </c>
      <c r="C15498" t="str">
        <f t="shared" si="245"/>
        <v/>
      </c>
    </row>
    <row r="15499" spans="2:3">
      <c r="B15499" t="str">
        <v/>
      </c>
      <c r="C15499" t="str">
        <f t="shared" si="245"/>
        <v/>
      </c>
    </row>
    <row r="15500" spans="2:3">
      <c r="B15500" t="str">
        <v/>
      </c>
      <c r="C15500" t="str">
        <f t="shared" si="245"/>
        <v/>
      </c>
    </row>
    <row r="15501" spans="2:3">
      <c r="B15501" t="str">
        <v/>
      </c>
      <c r="C15501" t="str">
        <f t="shared" si="245"/>
        <v/>
      </c>
    </row>
    <row r="15502" spans="2:3">
      <c r="B15502" t="str">
        <v/>
      </c>
      <c r="C15502" t="str">
        <f t="shared" si="245"/>
        <v/>
      </c>
    </row>
    <row r="15503" spans="2:3">
      <c r="B15503" t="str">
        <v/>
      </c>
      <c r="C15503" t="str">
        <f t="shared" si="245"/>
        <v/>
      </c>
    </row>
    <row r="15504" spans="2:3">
      <c r="B15504" t="str">
        <v/>
      </c>
      <c r="C15504" t="str">
        <f t="shared" si="245"/>
        <v/>
      </c>
    </row>
    <row r="15505" spans="2:3">
      <c r="B15505" t="str">
        <v/>
      </c>
      <c r="C15505" t="str">
        <f t="shared" si="245"/>
        <v/>
      </c>
    </row>
    <row r="15506" spans="2:3">
      <c r="B15506" t="str">
        <v/>
      </c>
      <c r="C15506" t="str">
        <f t="shared" si="245"/>
        <v/>
      </c>
    </row>
    <row r="15507" spans="2:3">
      <c r="B15507" t="str">
        <v/>
      </c>
      <c r="C15507" t="str">
        <f t="shared" si="245"/>
        <v/>
      </c>
    </row>
    <row r="15508" spans="2:3">
      <c r="B15508" t="str">
        <v/>
      </c>
      <c r="C15508" t="str">
        <f t="shared" si="245"/>
        <v/>
      </c>
    </row>
    <row r="15509" spans="2:3">
      <c r="B15509" t="str">
        <v/>
      </c>
      <c r="C15509" t="str">
        <f t="shared" si="245"/>
        <v/>
      </c>
    </row>
    <row r="15510" spans="2:3">
      <c r="B15510" t="str">
        <v/>
      </c>
      <c r="C15510" t="str">
        <f t="shared" si="245"/>
        <v/>
      </c>
    </row>
    <row r="15511" spans="2:3">
      <c r="B15511" t="str">
        <v/>
      </c>
      <c r="C15511" t="str">
        <f t="shared" si="245"/>
        <v/>
      </c>
    </row>
    <row r="15512" spans="2:3">
      <c r="B15512" t="str">
        <v/>
      </c>
      <c r="C15512" t="str">
        <f t="shared" si="245"/>
        <v/>
      </c>
    </row>
    <row r="15513" spans="2:3">
      <c r="B15513" t="str">
        <v/>
      </c>
      <c r="C15513" t="str">
        <f t="shared" si="245"/>
        <v/>
      </c>
    </row>
    <row r="15514" spans="2:3">
      <c r="B15514" t="str">
        <v/>
      </c>
      <c r="C15514" t="str">
        <f t="shared" si="245"/>
        <v/>
      </c>
    </row>
    <row r="15515" spans="2:3">
      <c r="B15515" t="str">
        <v/>
      </c>
      <c r="C15515" t="str">
        <f t="shared" si="245"/>
        <v/>
      </c>
    </row>
    <row r="15516" spans="2:3">
      <c r="B15516" t="str">
        <v/>
      </c>
      <c r="C15516" t="str">
        <f t="shared" si="245"/>
        <v/>
      </c>
    </row>
    <row r="15517" spans="2:3">
      <c r="B15517" t="str">
        <v/>
      </c>
      <c r="C15517" t="str">
        <f t="shared" si="245"/>
        <v/>
      </c>
    </row>
    <row r="15518" spans="2:3">
      <c r="B15518" t="str">
        <v/>
      </c>
      <c r="C15518" t="str">
        <f t="shared" si="245"/>
        <v/>
      </c>
    </row>
    <row r="15519" spans="2:3">
      <c r="B15519" t="str">
        <v/>
      </c>
      <c r="C15519" t="str">
        <f t="shared" si="245"/>
        <v/>
      </c>
    </row>
    <row r="15520" spans="2:3">
      <c r="B15520" t="str">
        <v/>
      </c>
      <c r="C15520" t="str">
        <f t="shared" si="245"/>
        <v/>
      </c>
    </row>
    <row r="15521" spans="2:3">
      <c r="B15521" t="str">
        <v/>
      </c>
      <c r="C15521" t="str">
        <f t="shared" si="245"/>
        <v/>
      </c>
    </row>
    <row r="15522" spans="2:3">
      <c r="B15522" t="str">
        <v/>
      </c>
      <c r="C15522" t="str">
        <f t="shared" si="245"/>
        <v/>
      </c>
    </row>
    <row r="15523" spans="2:3">
      <c r="B15523" t="str">
        <v/>
      </c>
      <c r="C15523" t="str">
        <f t="shared" si="245"/>
        <v/>
      </c>
    </row>
    <row r="15524" spans="2:3">
      <c r="B15524" t="str">
        <v/>
      </c>
      <c r="C15524" t="str">
        <f t="shared" si="245"/>
        <v/>
      </c>
    </row>
    <row r="15525" spans="2:3">
      <c r="B15525" t="str">
        <v/>
      </c>
      <c r="C15525" t="str">
        <f t="shared" si="245"/>
        <v/>
      </c>
    </row>
    <row r="15526" spans="2:3">
      <c r="B15526" t="str">
        <v/>
      </c>
      <c r="C15526" t="str">
        <f t="shared" si="245"/>
        <v/>
      </c>
    </row>
    <row r="15527" spans="2:3">
      <c r="B15527" t="str">
        <v/>
      </c>
      <c r="C15527" t="str">
        <f t="shared" si="245"/>
        <v/>
      </c>
    </row>
    <row r="15528" spans="2:3">
      <c r="B15528" t="str">
        <v/>
      </c>
      <c r="C15528" t="str">
        <f t="shared" si="245"/>
        <v/>
      </c>
    </row>
    <row r="15529" spans="2:3">
      <c r="B15529" t="str">
        <v/>
      </c>
      <c r="C15529" t="str">
        <f t="shared" si="245"/>
        <v/>
      </c>
    </row>
    <row r="15530" spans="2:3">
      <c r="B15530" t="str">
        <v/>
      </c>
      <c r="C15530" t="str">
        <f t="shared" si="245"/>
        <v/>
      </c>
    </row>
    <row r="15531" spans="2:3">
      <c r="B15531" t="str">
        <v/>
      </c>
      <c r="C15531" t="str">
        <f t="shared" si="245"/>
        <v/>
      </c>
    </row>
    <row r="15532" spans="2:3">
      <c r="B15532" t="str">
        <v/>
      </c>
      <c r="C15532" t="str">
        <f t="shared" si="245"/>
        <v/>
      </c>
    </row>
    <row r="15533" spans="2:3">
      <c r="B15533" t="str">
        <v/>
      </c>
      <c r="C15533" t="str">
        <f t="shared" si="245"/>
        <v/>
      </c>
    </row>
    <row r="15534" spans="2:3">
      <c r="B15534" t="str">
        <v/>
      </c>
      <c r="C15534" t="str">
        <f t="shared" si="245"/>
        <v/>
      </c>
    </row>
    <row r="15535" spans="2:3">
      <c r="B15535" t="str">
        <v/>
      </c>
      <c r="C15535" t="str">
        <f t="shared" si="245"/>
        <v/>
      </c>
    </row>
    <row r="15536" spans="2:3">
      <c r="B15536" t="str">
        <v/>
      </c>
      <c r="C15536" t="str">
        <f t="shared" si="245"/>
        <v/>
      </c>
    </row>
    <row r="15537" spans="2:3">
      <c r="B15537" t="str">
        <v/>
      </c>
      <c r="C15537" t="str">
        <f t="shared" si="245"/>
        <v/>
      </c>
    </row>
    <row r="15538" spans="2:3">
      <c r="B15538" t="str">
        <v/>
      </c>
      <c r="C15538" t="str">
        <f t="shared" si="245"/>
        <v/>
      </c>
    </row>
    <row r="15539" spans="2:3">
      <c r="B15539" t="str">
        <v/>
      </c>
      <c r="C15539" t="str">
        <f t="shared" si="245"/>
        <v/>
      </c>
    </row>
    <row r="15540" spans="2:3">
      <c r="B15540" t="str">
        <v/>
      </c>
      <c r="C15540" t="str">
        <f t="shared" si="245"/>
        <v/>
      </c>
    </row>
    <row r="15541" spans="2:3">
      <c r="B15541" t="str">
        <v/>
      </c>
      <c r="C15541" t="str">
        <f t="shared" si="245"/>
        <v/>
      </c>
    </row>
    <row r="15542" spans="2:3">
      <c r="B15542" t="str">
        <v/>
      </c>
      <c r="C15542" t="str">
        <f t="shared" si="245"/>
        <v/>
      </c>
    </row>
    <row r="15543" spans="2:3">
      <c r="B15543" t="str">
        <v/>
      </c>
      <c r="C15543" t="str">
        <f t="shared" si="245"/>
        <v/>
      </c>
    </row>
    <row r="15544" spans="2:3">
      <c r="B15544" t="str">
        <v/>
      </c>
      <c r="C15544" t="str">
        <f t="shared" si="245"/>
        <v/>
      </c>
    </row>
    <row r="15545" spans="2:3">
      <c r="B15545" t="str">
        <v/>
      </c>
      <c r="C15545" t="str">
        <f t="shared" si="245"/>
        <v/>
      </c>
    </row>
    <row r="15546" spans="2:3">
      <c r="B15546" t="str">
        <v/>
      </c>
      <c r="C15546" t="str">
        <f t="shared" si="245"/>
        <v/>
      </c>
    </row>
    <row r="15547" spans="2:3">
      <c r="B15547" t="str">
        <v/>
      </c>
      <c r="C15547" t="str">
        <f t="shared" si="245"/>
        <v/>
      </c>
    </row>
    <row r="15548" spans="2:3">
      <c r="B15548" t="str">
        <v/>
      </c>
      <c r="C15548" t="str">
        <f t="shared" si="245"/>
        <v/>
      </c>
    </row>
    <row r="15549" spans="2:3">
      <c r="B15549" t="str">
        <v/>
      </c>
      <c r="C15549" t="str">
        <f t="shared" si="245"/>
        <v/>
      </c>
    </row>
    <row r="15550" spans="2:3">
      <c r="B15550" t="str">
        <v/>
      </c>
      <c r="C15550" t="str">
        <f t="shared" si="245"/>
        <v/>
      </c>
    </row>
    <row r="15551" spans="2:3">
      <c r="B15551" t="str">
        <v/>
      </c>
      <c r="C15551" t="str">
        <f t="shared" si="245"/>
        <v/>
      </c>
    </row>
    <row r="15552" spans="2:3">
      <c r="B15552" t="str">
        <v/>
      </c>
      <c r="C15552" t="str">
        <f t="shared" si="245"/>
        <v/>
      </c>
    </row>
    <row r="15553" spans="2:3">
      <c r="B15553" t="str">
        <v/>
      </c>
      <c r="C15553" t="str">
        <f t="shared" si="245"/>
        <v/>
      </c>
    </row>
    <row r="15554" spans="2:3">
      <c r="B15554" t="str">
        <v/>
      </c>
      <c r="C15554" t="str">
        <f t="shared" si="245"/>
        <v/>
      </c>
    </row>
    <row r="15555" spans="2:3">
      <c r="B15555" t="str">
        <v/>
      </c>
      <c r="C15555" t="str">
        <f t="shared" si="245"/>
        <v/>
      </c>
    </row>
    <row r="15556" spans="2:3">
      <c r="B15556" t="str">
        <v/>
      </c>
      <c r="C15556" t="str">
        <f t="shared" si="245"/>
        <v/>
      </c>
    </row>
    <row r="15557" spans="2:3">
      <c r="B15557" t="str">
        <v/>
      </c>
      <c r="C15557" t="str">
        <f t="shared" ref="C15557:C15620" si="246">IFERROR(B15557,"")</f>
        <v/>
      </c>
    </row>
    <row r="15558" spans="2:3">
      <c r="B15558" t="str">
        <v/>
      </c>
      <c r="C15558" t="str">
        <f t="shared" si="246"/>
        <v/>
      </c>
    </row>
    <row r="15559" spans="2:3">
      <c r="B15559" t="str">
        <v/>
      </c>
      <c r="C15559" t="str">
        <f t="shared" si="246"/>
        <v/>
      </c>
    </row>
    <row r="15560" spans="2:3">
      <c r="B15560" t="str">
        <v/>
      </c>
      <c r="C15560" t="str">
        <f t="shared" si="246"/>
        <v/>
      </c>
    </row>
    <row r="15561" spans="2:3">
      <c r="B15561" t="str">
        <v/>
      </c>
      <c r="C15561" t="str">
        <f t="shared" si="246"/>
        <v/>
      </c>
    </row>
    <row r="15562" spans="2:3">
      <c r="B15562" t="str">
        <v/>
      </c>
      <c r="C15562" t="str">
        <f t="shared" si="246"/>
        <v/>
      </c>
    </row>
    <row r="15563" spans="2:3">
      <c r="B15563" t="str">
        <v/>
      </c>
      <c r="C15563" t="str">
        <f t="shared" si="246"/>
        <v/>
      </c>
    </row>
    <row r="15564" spans="2:3">
      <c r="B15564" t="str">
        <v/>
      </c>
      <c r="C15564" t="str">
        <f t="shared" si="246"/>
        <v/>
      </c>
    </row>
    <row r="15565" spans="2:3">
      <c r="B15565" t="str">
        <v/>
      </c>
      <c r="C15565" t="str">
        <f t="shared" si="246"/>
        <v/>
      </c>
    </row>
    <row r="15566" spans="2:3">
      <c r="B15566" t="str">
        <v/>
      </c>
      <c r="C15566" t="str">
        <f t="shared" si="246"/>
        <v/>
      </c>
    </row>
    <row r="15567" spans="2:3">
      <c r="B15567" t="str">
        <v/>
      </c>
      <c r="C15567" t="str">
        <f t="shared" si="246"/>
        <v/>
      </c>
    </row>
    <row r="15568" spans="2:3">
      <c r="B15568" t="str">
        <v/>
      </c>
      <c r="C15568" t="str">
        <f t="shared" si="246"/>
        <v/>
      </c>
    </row>
    <row r="15569" spans="2:3">
      <c r="B15569" t="str">
        <v/>
      </c>
      <c r="C15569" t="str">
        <f t="shared" si="246"/>
        <v/>
      </c>
    </row>
    <row r="15570" spans="2:3">
      <c r="B15570" t="str">
        <v/>
      </c>
      <c r="C15570" t="str">
        <f t="shared" si="246"/>
        <v/>
      </c>
    </row>
    <row r="15571" spans="2:3">
      <c r="B15571" t="str">
        <v/>
      </c>
      <c r="C15571" t="str">
        <f t="shared" si="246"/>
        <v/>
      </c>
    </row>
    <row r="15572" spans="2:3">
      <c r="B15572" t="str">
        <v/>
      </c>
      <c r="C15572" t="str">
        <f t="shared" si="246"/>
        <v/>
      </c>
    </row>
    <row r="15573" spans="2:3">
      <c r="B15573" t="str">
        <v/>
      </c>
      <c r="C15573" t="str">
        <f t="shared" si="246"/>
        <v/>
      </c>
    </row>
    <row r="15574" spans="2:3">
      <c r="B15574" t="str">
        <v/>
      </c>
      <c r="C15574" t="str">
        <f t="shared" si="246"/>
        <v/>
      </c>
    </row>
    <row r="15575" spans="2:3">
      <c r="B15575" t="str">
        <v/>
      </c>
      <c r="C15575" t="str">
        <f t="shared" si="246"/>
        <v/>
      </c>
    </row>
    <row r="15576" spans="2:3">
      <c r="B15576" t="str">
        <v/>
      </c>
      <c r="C15576" t="str">
        <f t="shared" si="246"/>
        <v/>
      </c>
    </row>
    <row r="15577" spans="2:3">
      <c r="B15577" t="str">
        <v/>
      </c>
      <c r="C15577" t="str">
        <f t="shared" si="246"/>
        <v/>
      </c>
    </row>
    <row r="15578" spans="2:3">
      <c r="B15578" t="str">
        <v/>
      </c>
      <c r="C15578" t="str">
        <f t="shared" si="246"/>
        <v/>
      </c>
    </row>
    <row r="15579" spans="2:3">
      <c r="B15579" t="str">
        <v/>
      </c>
      <c r="C15579" t="str">
        <f t="shared" si="246"/>
        <v/>
      </c>
    </row>
    <row r="15580" spans="2:3">
      <c r="B15580" t="str">
        <v/>
      </c>
      <c r="C15580" t="str">
        <f t="shared" si="246"/>
        <v/>
      </c>
    </row>
    <row r="15581" spans="2:3">
      <c r="B15581" t="str">
        <v/>
      </c>
      <c r="C15581" t="str">
        <f t="shared" si="246"/>
        <v/>
      </c>
    </row>
    <row r="15582" spans="2:3">
      <c r="B15582" t="str">
        <v/>
      </c>
      <c r="C15582" t="str">
        <f t="shared" si="246"/>
        <v/>
      </c>
    </row>
    <row r="15583" spans="2:3">
      <c r="B15583" t="str">
        <v/>
      </c>
      <c r="C15583" t="str">
        <f t="shared" si="246"/>
        <v/>
      </c>
    </row>
    <row r="15584" spans="2:3">
      <c r="B15584" t="str">
        <v/>
      </c>
      <c r="C15584" t="str">
        <f t="shared" si="246"/>
        <v/>
      </c>
    </row>
    <row r="15585" spans="2:3">
      <c r="B15585" t="str">
        <v/>
      </c>
      <c r="C15585" t="str">
        <f t="shared" si="246"/>
        <v/>
      </c>
    </row>
    <row r="15586" spans="2:3">
      <c r="B15586" t="str">
        <v/>
      </c>
      <c r="C15586" t="str">
        <f t="shared" si="246"/>
        <v/>
      </c>
    </row>
    <row r="15587" spans="2:3">
      <c r="B15587" t="str">
        <v/>
      </c>
      <c r="C15587" t="str">
        <f t="shared" si="246"/>
        <v/>
      </c>
    </row>
    <row r="15588" spans="2:3">
      <c r="B15588" t="str">
        <v/>
      </c>
      <c r="C15588" t="str">
        <f t="shared" si="246"/>
        <v/>
      </c>
    </row>
    <row r="15589" spans="2:3">
      <c r="B15589" t="str">
        <v/>
      </c>
      <c r="C15589" t="str">
        <f t="shared" si="246"/>
        <v/>
      </c>
    </row>
    <row r="15590" spans="2:3">
      <c r="B15590" t="str">
        <v/>
      </c>
      <c r="C15590" t="str">
        <f t="shared" si="246"/>
        <v/>
      </c>
    </row>
    <row r="15591" spans="2:3">
      <c r="B15591" t="str">
        <v/>
      </c>
      <c r="C15591" t="str">
        <f t="shared" si="246"/>
        <v/>
      </c>
    </row>
    <row r="15592" spans="2:3">
      <c r="B15592" t="str">
        <v/>
      </c>
      <c r="C15592" t="str">
        <f t="shared" si="246"/>
        <v/>
      </c>
    </row>
    <row r="15593" spans="2:3">
      <c r="B15593" t="str">
        <v/>
      </c>
      <c r="C15593" t="str">
        <f t="shared" si="246"/>
        <v/>
      </c>
    </row>
    <row r="15594" spans="2:3">
      <c r="B15594" t="str">
        <v/>
      </c>
      <c r="C15594" t="str">
        <f t="shared" si="246"/>
        <v/>
      </c>
    </row>
    <row r="15595" spans="2:3">
      <c r="B15595" t="str">
        <v/>
      </c>
      <c r="C15595" t="str">
        <f t="shared" si="246"/>
        <v/>
      </c>
    </row>
    <row r="15596" spans="2:3">
      <c r="B15596" t="str">
        <v/>
      </c>
      <c r="C15596" t="str">
        <f t="shared" si="246"/>
        <v/>
      </c>
    </row>
    <row r="15597" spans="2:3">
      <c r="B15597" t="str">
        <v/>
      </c>
      <c r="C15597" t="str">
        <f t="shared" si="246"/>
        <v/>
      </c>
    </row>
    <row r="15598" spans="2:3">
      <c r="B15598" t="str">
        <v/>
      </c>
      <c r="C15598" t="str">
        <f t="shared" si="246"/>
        <v/>
      </c>
    </row>
    <row r="15599" spans="2:3">
      <c r="B15599" t="str">
        <v/>
      </c>
      <c r="C15599" t="str">
        <f t="shared" si="246"/>
        <v/>
      </c>
    </row>
    <row r="15600" spans="2:3">
      <c r="B15600" t="str">
        <v/>
      </c>
      <c r="C15600" t="str">
        <f t="shared" si="246"/>
        <v/>
      </c>
    </row>
    <row r="15601" spans="2:3">
      <c r="B15601" t="str">
        <v/>
      </c>
      <c r="C15601" t="str">
        <f t="shared" si="246"/>
        <v/>
      </c>
    </row>
    <row r="15602" spans="2:3">
      <c r="B15602" t="str">
        <v/>
      </c>
      <c r="C15602" t="str">
        <f t="shared" si="246"/>
        <v/>
      </c>
    </row>
    <row r="15603" spans="2:3">
      <c r="B15603" t="str">
        <v/>
      </c>
      <c r="C15603" t="str">
        <f t="shared" si="246"/>
        <v/>
      </c>
    </row>
    <row r="15604" spans="2:3">
      <c r="B15604" t="str">
        <v/>
      </c>
      <c r="C15604" t="str">
        <f t="shared" si="246"/>
        <v/>
      </c>
    </row>
    <row r="15605" spans="2:3">
      <c r="B15605" t="str">
        <v/>
      </c>
      <c r="C15605" t="str">
        <f t="shared" si="246"/>
        <v/>
      </c>
    </row>
    <row r="15606" spans="2:3">
      <c r="B15606" t="str">
        <v/>
      </c>
      <c r="C15606" t="str">
        <f t="shared" si="246"/>
        <v/>
      </c>
    </row>
    <row r="15607" spans="2:3">
      <c r="B15607" t="str">
        <v/>
      </c>
      <c r="C15607" t="str">
        <f t="shared" si="246"/>
        <v/>
      </c>
    </row>
    <row r="15608" spans="2:3">
      <c r="B15608" t="str">
        <v/>
      </c>
      <c r="C15608" t="str">
        <f t="shared" si="246"/>
        <v/>
      </c>
    </row>
    <row r="15609" spans="2:3">
      <c r="B15609" t="str">
        <v/>
      </c>
      <c r="C15609" t="str">
        <f t="shared" si="246"/>
        <v/>
      </c>
    </row>
    <row r="15610" spans="2:3">
      <c r="B15610" t="str">
        <v/>
      </c>
      <c r="C15610" t="str">
        <f t="shared" si="246"/>
        <v/>
      </c>
    </row>
    <row r="15611" spans="2:3">
      <c r="B15611" t="str">
        <v/>
      </c>
      <c r="C15611" t="str">
        <f t="shared" si="246"/>
        <v/>
      </c>
    </row>
    <row r="15612" spans="2:3">
      <c r="B15612" t="str">
        <v/>
      </c>
      <c r="C15612" t="str">
        <f t="shared" si="246"/>
        <v/>
      </c>
    </row>
    <row r="15613" spans="2:3">
      <c r="B15613" t="str">
        <v/>
      </c>
      <c r="C15613" t="str">
        <f t="shared" si="246"/>
        <v/>
      </c>
    </row>
    <row r="15614" spans="2:3">
      <c r="B15614" t="str">
        <v/>
      </c>
      <c r="C15614" t="str">
        <f t="shared" si="246"/>
        <v/>
      </c>
    </row>
    <row r="15615" spans="2:3">
      <c r="B15615" t="str">
        <v/>
      </c>
      <c r="C15615" t="str">
        <f t="shared" si="246"/>
        <v/>
      </c>
    </row>
    <row r="15616" spans="2:3">
      <c r="B15616" t="str">
        <v/>
      </c>
      <c r="C15616" t="str">
        <f t="shared" si="246"/>
        <v/>
      </c>
    </row>
    <row r="15617" spans="2:3">
      <c r="B15617" t="str">
        <v/>
      </c>
      <c r="C15617" t="str">
        <f t="shared" si="246"/>
        <v/>
      </c>
    </row>
    <row r="15618" spans="2:3">
      <c r="B15618" t="str">
        <v/>
      </c>
      <c r="C15618" t="str">
        <f t="shared" si="246"/>
        <v/>
      </c>
    </row>
    <row r="15619" spans="2:3">
      <c r="B15619" t="str">
        <v/>
      </c>
      <c r="C15619" t="str">
        <f t="shared" si="246"/>
        <v/>
      </c>
    </row>
    <row r="15620" spans="2:3">
      <c r="B15620" t="str">
        <v/>
      </c>
      <c r="C15620" t="str">
        <f t="shared" si="246"/>
        <v/>
      </c>
    </row>
    <row r="15621" spans="2:3">
      <c r="B15621" t="str">
        <v/>
      </c>
      <c r="C15621" t="str">
        <f t="shared" ref="C15621:C15684" si="247">IFERROR(B15621,"")</f>
        <v/>
      </c>
    </row>
    <row r="15622" spans="2:3">
      <c r="B15622" t="str">
        <v/>
      </c>
      <c r="C15622" t="str">
        <f t="shared" si="247"/>
        <v/>
      </c>
    </row>
    <row r="15623" spans="2:3">
      <c r="B15623" t="str">
        <v/>
      </c>
      <c r="C15623" t="str">
        <f t="shared" si="247"/>
        <v/>
      </c>
    </row>
    <row r="15624" spans="2:3">
      <c r="B15624" t="str">
        <v/>
      </c>
      <c r="C15624" t="str">
        <f t="shared" si="247"/>
        <v/>
      </c>
    </row>
    <row r="15625" spans="2:3">
      <c r="B15625" t="str">
        <v/>
      </c>
      <c r="C15625" t="str">
        <f t="shared" si="247"/>
        <v/>
      </c>
    </row>
    <row r="15626" spans="2:3">
      <c r="B15626" t="str">
        <v/>
      </c>
      <c r="C15626" t="str">
        <f t="shared" si="247"/>
        <v/>
      </c>
    </row>
    <row r="15627" spans="2:3">
      <c r="B15627" t="str">
        <v/>
      </c>
      <c r="C15627" t="str">
        <f t="shared" si="247"/>
        <v/>
      </c>
    </row>
    <row r="15628" spans="2:3">
      <c r="B15628" t="str">
        <v/>
      </c>
      <c r="C15628" t="str">
        <f t="shared" si="247"/>
        <v/>
      </c>
    </row>
    <row r="15629" spans="2:3">
      <c r="B15629" t="str">
        <v/>
      </c>
      <c r="C15629" t="str">
        <f t="shared" si="247"/>
        <v/>
      </c>
    </row>
    <row r="15630" spans="2:3">
      <c r="B15630" t="str">
        <v/>
      </c>
      <c r="C15630" t="str">
        <f t="shared" si="247"/>
        <v/>
      </c>
    </row>
    <row r="15631" spans="2:3">
      <c r="B15631" t="str">
        <v/>
      </c>
      <c r="C15631" t="str">
        <f t="shared" si="247"/>
        <v/>
      </c>
    </row>
    <row r="15632" spans="2:3">
      <c r="B15632" t="str">
        <v/>
      </c>
      <c r="C15632" t="str">
        <f t="shared" si="247"/>
        <v/>
      </c>
    </row>
    <row r="15633" spans="2:3">
      <c r="B15633" t="str">
        <v/>
      </c>
      <c r="C15633" t="str">
        <f t="shared" si="247"/>
        <v/>
      </c>
    </row>
    <row r="15634" spans="2:3">
      <c r="B15634" t="str">
        <v/>
      </c>
      <c r="C15634" t="str">
        <f t="shared" si="247"/>
        <v/>
      </c>
    </row>
    <row r="15635" spans="2:3">
      <c r="B15635" t="str">
        <v/>
      </c>
      <c r="C15635" t="str">
        <f t="shared" si="247"/>
        <v/>
      </c>
    </row>
    <row r="15636" spans="2:3">
      <c r="B15636" t="str">
        <v/>
      </c>
      <c r="C15636" t="str">
        <f t="shared" si="247"/>
        <v/>
      </c>
    </row>
    <row r="15637" spans="2:3">
      <c r="B15637" t="str">
        <v/>
      </c>
      <c r="C15637" t="str">
        <f t="shared" si="247"/>
        <v/>
      </c>
    </row>
    <row r="15638" spans="2:3">
      <c r="B15638" t="str">
        <v/>
      </c>
      <c r="C15638" t="str">
        <f t="shared" si="247"/>
        <v/>
      </c>
    </row>
    <row r="15639" spans="2:3">
      <c r="B15639" t="str">
        <v/>
      </c>
      <c r="C15639" t="str">
        <f t="shared" si="247"/>
        <v/>
      </c>
    </row>
    <row r="15640" spans="2:3">
      <c r="B15640" t="str">
        <v/>
      </c>
      <c r="C15640" t="str">
        <f t="shared" si="247"/>
        <v/>
      </c>
    </row>
    <row r="15641" spans="2:3">
      <c r="B15641" t="str">
        <v/>
      </c>
      <c r="C15641" t="str">
        <f t="shared" si="247"/>
        <v/>
      </c>
    </row>
    <row r="15642" spans="2:3">
      <c r="B15642" t="str">
        <v/>
      </c>
      <c r="C15642" t="str">
        <f t="shared" si="247"/>
        <v/>
      </c>
    </row>
    <row r="15643" spans="2:3">
      <c r="B15643" t="str">
        <v/>
      </c>
      <c r="C15643" t="str">
        <f t="shared" si="247"/>
        <v/>
      </c>
    </row>
    <row r="15644" spans="2:3">
      <c r="B15644" t="str">
        <v/>
      </c>
      <c r="C15644" t="str">
        <f t="shared" si="247"/>
        <v/>
      </c>
    </row>
    <row r="15645" spans="2:3">
      <c r="B15645" t="str">
        <v/>
      </c>
      <c r="C15645" t="str">
        <f t="shared" si="247"/>
        <v/>
      </c>
    </row>
    <row r="15646" spans="2:3">
      <c r="B15646" t="str">
        <v/>
      </c>
      <c r="C15646" t="str">
        <f t="shared" si="247"/>
        <v/>
      </c>
    </row>
    <row r="15647" spans="2:3">
      <c r="B15647" t="str">
        <v/>
      </c>
      <c r="C15647" t="str">
        <f t="shared" si="247"/>
        <v/>
      </c>
    </row>
    <row r="15648" spans="2:3">
      <c r="B15648" t="str">
        <v/>
      </c>
      <c r="C15648" t="str">
        <f t="shared" si="247"/>
        <v/>
      </c>
    </row>
    <row r="15649" spans="2:3">
      <c r="B15649" t="str">
        <v/>
      </c>
      <c r="C15649" t="str">
        <f t="shared" si="247"/>
        <v/>
      </c>
    </row>
    <row r="15650" spans="2:3">
      <c r="B15650" t="str">
        <v/>
      </c>
      <c r="C15650" t="str">
        <f t="shared" si="247"/>
        <v/>
      </c>
    </row>
    <row r="15651" spans="2:3">
      <c r="B15651" t="str">
        <v/>
      </c>
      <c r="C15651" t="str">
        <f t="shared" si="247"/>
        <v/>
      </c>
    </row>
    <row r="15652" spans="2:3">
      <c r="B15652" t="str">
        <v/>
      </c>
      <c r="C15652" t="str">
        <f t="shared" si="247"/>
        <v/>
      </c>
    </row>
    <row r="15653" spans="2:3">
      <c r="B15653" t="str">
        <v/>
      </c>
      <c r="C15653" t="str">
        <f t="shared" si="247"/>
        <v/>
      </c>
    </row>
    <row r="15654" spans="2:3">
      <c r="B15654" t="str">
        <v/>
      </c>
      <c r="C15654" t="str">
        <f t="shared" si="247"/>
        <v/>
      </c>
    </row>
    <row r="15655" spans="2:3">
      <c r="B15655" t="str">
        <v/>
      </c>
      <c r="C15655" t="str">
        <f t="shared" si="247"/>
        <v/>
      </c>
    </row>
    <row r="15656" spans="2:3">
      <c r="B15656" t="str">
        <v/>
      </c>
      <c r="C15656" t="str">
        <f t="shared" si="247"/>
        <v/>
      </c>
    </row>
    <row r="15657" spans="2:3">
      <c r="B15657" t="str">
        <v/>
      </c>
      <c r="C15657" t="str">
        <f t="shared" si="247"/>
        <v/>
      </c>
    </row>
    <row r="15658" spans="2:3">
      <c r="B15658" t="str">
        <v/>
      </c>
      <c r="C15658" t="str">
        <f t="shared" si="247"/>
        <v/>
      </c>
    </row>
    <row r="15659" spans="2:3">
      <c r="B15659" t="str">
        <v/>
      </c>
      <c r="C15659" t="str">
        <f t="shared" si="247"/>
        <v/>
      </c>
    </row>
    <row r="15660" spans="2:3">
      <c r="B15660" t="str">
        <v/>
      </c>
      <c r="C15660" t="str">
        <f t="shared" si="247"/>
        <v/>
      </c>
    </row>
    <row r="15661" spans="2:3">
      <c r="B15661" t="str">
        <v/>
      </c>
      <c r="C15661" t="str">
        <f t="shared" si="247"/>
        <v/>
      </c>
    </row>
    <row r="15662" spans="2:3">
      <c r="B15662" t="str">
        <v/>
      </c>
      <c r="C15662" t="str">
        <f t="shared" si="247"/>
        <v/>
      </c>
    </row>
    <row r="15663" spans="2:3">
      <c r="B15663" t="str">
        <v/>
      </c>
      <c r="C15663" t="str">
        <f t="shared" si="247"/>
        <v/>
      </c>
    </row>
    <row r="15664" spans="2:3">
      <c r="B15664" t="str">
        <v/>
      </c>
      <c r="C15664" t="str">
        <f t="shared" si="247"/>
        <v/>
      </c>
    </row>
    <row r="15665" spans="2:3">
      <c r="B15665" t="str">
        <v/>
      </c>
      <c r="C15665" t="str">
        <f t="shared" si="247"/>
        <v/>
      </c>
    </row>
    <row r="15666" spans="2:3">
      <c r="B15666" t="str">
        <v/>
      </c>
      <c r="C15666" t="str">
        <f t="shared" si="247"/>
        <v/>
      </c>
    </row>
    <row r="15667" spans="2:3">
      <c r="B15667" t="str">
        <v/>
      </c>
      <c r="C15667" t="str">
        <f t="shared" si="247"/>
        <v/>
      </c>
    </row>
    <row r="15668" spans="2:3">
      <c r="B15668" t="str">
        <v/>
      </c>
      <c r="C15668" t="str">
        <f t="shared" si="247"/>
        <v/>
      </c>
    </row>
    <row r="15669" spans="2:3">
      <c r="B15669" t="str">
        <v/>
      </c>
      <c r="C15669" t="str">
        <f t="shared" si="247"/>
        <v/>
      </c>
    </row>
    <row r="15670" spans="2:3">
      <c r="B15670" t="str">
        <v/>
      </c>
      <c r="C15670" t="str">
        <f t="shared" si="247"/>
        <v/>
      </c>
    </row>
    <row r="15671" spans="2:3">
      <c r="B15671" t="str">
        <v/>
      </c>
      <c r="C15671" t="str">
        <f t="shared" si="247"/>
        <v/>
      </c>
    </row>
    <row r="15672" spans="2:3">
      <c r="B15672" t="str">
        <v/>
      </c>
      <c r="C15672" t="str">
        <f t="shared" si="247"/>
        <v/>
      </c>
    </row>
    <row r="15673" spans="2:3">
      <c r="B15673" t="str">
        <v/>
      </c>
      <c r="C15673" t="str">
        <f t="shared" si="247"/>
        <v/>
      </c>
    </row>
    <row r="15674" spans="2:3">
      <c r="B15674" t="str">
        <v/>
      </c>
      <c r="C15674" t="str">
        <f t="shared" si="247"/>
        <v/>
      </c>
    </row>
    <row r="15675" spans="2:3">
      <c r="B15675" t="str">
        <v/>
      </c>
      <c r="C15675" t="str">
        <f t="shared" si="247"/>
        <v/>
      </c>
    </row>
    <row r="15676" spans="2:3">
      <c r="B15676" t="str">
        <v/>
      </c>
      <c r="C15676" t="str">
        <f t="shared" si="247"/>
        <v/>
      </c>
    </row>
    <row r="15677" spans="2:3">
      <c r="B15677" t="str">
        <v/>
      </c>
      <c r="C15677" t="str">
        <f t="shared" si="247"/>
        <v/>
      </c>
    </row>
    <row r="15678" spans="2:3">
      <c r="B15678" t="str">
        <v/>
      </c>
      <c r="C15678" t="str">
        <f t="shared" si="247"/>
        <v/>
      </c>
    </row>
    <row r="15679" spans="2:3">
      <c r="B15679" t="str">
        <v/>
      </c>
      <c r="C15679" t="str">
        <f t="shared" si="247"/>
        <v/>
      </c>
    </row>
    <row r="15680" spans="2:3">
      <c r="B15680" t="str">
        <v/>
      </c>
      <c r="C15680" t="str">
        <f t="shared" si="247"/>
        <v/>
      </c>
    </row>
    <row r="15681" spans="2:3">
      <c r="B15681" t="str">
        <v/>
      </c>
      <c r="C15681" t="str">
        <f t="shared" si="247"/>
        <v/>
      </c>
    </row>
    <row r="15682" spans="2:3">
      <c r="B15682" t="str">
        <v/>
      </c>
      <c r="C15682" t="str">
        <f t="shared" si="247"/>
        <v/>
      </c>
    </row>
    <row r="15683" spans="2:3">
      <c r="B15683" t="str">
        <v/>
      </c>
      <c r="C15683" t="str">
        <f t="shared" si="247"/>
        <v/>
      </c>
    </row>
    <row r="15684" spans="2:3">
      <c r="B15684" t="str">
        <v/>
      </c>
      <c r="C15684" t="str">
        <f t="shared" si="247"/>
        <v/>
      </c>
    </row>
    <row r="15685" spans="2:3">
      <c r="B15685" t="str">
        <v/>
      </c>
      <c r="C15685" t="str">
        <f t="shared" ref="C15685:C15748" si="248">IFERROR(B15685,"")</f>
        <v/>
      </c>
    </row>
    <row r="15686" spans="2:3">
      <c r="B15686" t="str">
        <v/>
      </c>
      <c r="C15686" t="str">
        <f t="shared" si="248"/>
        <v/>
      </c>
    </row>
    <row r="15687" spans="2:3">
      <c r="B15687" t="str">
        <v/>
      </c>
      <c r="C15687" t="str">
        <f t="shared" si="248"/>
        <v/>
      </c>
    </row>
    <row r="15688" spans="2:3">
      <c r="B15688" t="str">
        <v/>
      </c>
      <c r="C15688" t="str">
        <f t="shared" si="248"/>
        <v/>
      </c>
    </row>
    <row r="15689" spans="2:3">
      <c r="B15689" t="str">
        <v/>
      </c>
      <c r="C15689" t="str">
        <f t="shared" si="248"/>
        <v/>
      </c>
    </row>
    <row r="15690" spans="2:3">
      <c r="B15690" t="str">
        <v/>
      </c>
      <c r="C15690" t="str">
        <f t="shared" si="248"/>
        <v/>
      </c>
    </row>
    <row r="15691" spans="2:3">
      <c r="B15691" t="str">
        <v/>
      </c>
      <c r="C15691" t="str">
        <f t="shared" si="248"/>
        <v/>
      </c>
    </row>
    <row r="15692" spans="2:3">
      <c r="B15692" t="str">
        <v/>
      </c>
      <c r="C15692" t="str">
        <f t="shared" si="248"/>
        <v/>
      </c>
    </row>
    <row r="15693" spans="2:3">
      <c r="B15693" t="str">
        <v/>
      </c>
      <c r="C15693" t="str">
        <f t="shared" si="248"/>
        <v/>
      </c>
    </row>
    <row r="15694" spans="2:3">
      <c r="B15694" t="str">
        <v/>
      </c>
      <c r="C15694" t="str">
        <f t="shared" si="248"/>
        <v/>
      </c>
    </row>
    <row r="15695" spans="2:3">
      <c r="B15695" t="str">
        <v/>
      </c>
      <c r="C15695" t="str">
        <f t="shared" si="248"/>
        <v/>
      </c>
    </row>
    <row r="15696" spans="2:3">
      <c r="B15696" t="str">
        <v/>
      </c>
      <c r="C15696" t="str">
        <f t="shared" si="248"/>
        <v/>
      </c>
    </row>
    <row r="15697" spans="2:3">
      <c r="B15697" t="str">
        <v/>
      </c>
      <c r="C15697" t="str">
        <f t="shared" si="248"/>
        <v/>
      </c>
    </row>
    <row r="15698" spans="2:3">
      <c r="B15698" t="str">
        <v/>
      </c>
      <c r="C15698" t="str">
        <f t="shared" si="248"/>
        <v/>
      </c>
    </row>
    <row r="15699" spans="2:3">
      <c r="B15699" t="str">
        <v/>
      </c>
      <c r="C15699" t="str">
        <f t="shared" si="248"/>
        <v/>
      </c>
    </row>
    <row r="15700" spans="2:3">
      <c r="B15700" t="str">
        <v/>
      </c>
      <c r="C15700" t="str">
        <f t="shared" si="248"/>
        <v/>
      </c>
    </row>
    <row r="15701" spans="2:3">
      <c r="B15701" t="str">
        <v/>
      </c>
      <c r="C15701" t="str">
        <f t="shared" si="248"/>
        <v/>
      </c>
    </row>
    <row r="15702" spans="2:3">
      <c r="B15702" t="str">
        <v/>
      </c>
      <c r="C15702" t="str">
        <f t="shared" si="248"/>
        <v/>
      </c>
    </row>
    <row r="15703" spans="2:3">
      <c r="B15703" t="str">
        <v/>
      </c>
      <c r="C15703" t="str">
        <f t="shared" si="248"/>
        <v/>
      </c>
    </row>
    <row r="15704" spans="2:3">
      <c r="B15704" t="str">
        <v/>
      </c>
      <c r="C15704" t="str">
        <f t="shared" si="248"/>
        <v/>
      </c>
    </row>
    <row r="15705" spans="2:3">
      <c r="B15705" t="str">
        <v/>
      </c>
      <c r="C15705" t="str">
        <f t="shared" si="248"/>
        <v/>
      </c>
    </row>
    <row r="15706" spans="2:3">
      <c r="B15706" t="str">
        <v/>
      </c>
      <c r="C15706" t="str">
        <f t="shared" si="248"/>
        <v/>
      </c>
    </row>
    <row r="15707" spans="2:3">
      <c r="B15707" t="str">
        <v/>
      </c>
      <c r="C15707" t="str">
        <f t="shared" si="248"/>
        <v/>
      </c>
    </row>
    <row r="15708" spans="2:3">
      <c r="B15708" t="str">
        <v/>
      </c>
      <c r="C15708" t="str">
        <f t="shared" si="248"/>
        <v/>
      </c>
    </row>
    <row r="15709" spans="2:3">
      <c r="B15709" t="str">
        <v/>
      </c>
      <c r="C15709" t="str">
        <f t="shared" si="248"/>
        <v/>
      </c>
    </row>
    <row r="15710" spans="2:3">
      <c r="B15710" t="str">
        <v/>
      </c>
      <c r="C15710" t="str">
        <f t="shared" si="248"/>
        <v/>
      </c>
    </row>
    <row r="15711" spans="2:3">
      <c r="B15711" t="str">
        <v/>
      </c>
      <c r="C15711" t="str">
        <f t="shared" si="248"/>
        <v/>
      </c>
    </row>
    <row r="15712" spans="2:3">
      <c r="B15712" t="str">
        <v/>
      </c>
      <c r="C15712" t="str">
        <f t="shared" si="248"/>
        <v/>
      </c>
    </row>
    <row r="15713" spans="2:3">
      <c r="B15713" t="str">
        <v/>
      </c>
      <c r="C15713" t="str">
        <f t="shared" si="248"/>
        <v/>
      </c>
    </row>
    <row r="15714" spans="2:3">
      <c r="B15714" t="str">
        <v/>
      </c>
      <c r="C15714" t="str">
        <f t="shared" si="248"/>
        <v/>
      </c>
    </row>
    <row r="15715" spans="2:3">
      <c r="B15715" t="str">
        <v/>
      </c>
      <c r="C15715" t="str">
        <f t="shared" si="248"/>
        <v/>
      </c>
    </row>
    <row r="15716" spans="2:3">
      <c r="B15716" t="str">
        <v/>
      </c>
      <c r="C15716" t="str">
        <f t="shared" si="248"/>
        <v/>
      </c>
    </row>
    <row r="15717" spans="2:3">
      <c r="B15717" t="str">
        <v/>
      </c>
      <c r="C15717" t="str">
        <f t="shared" si="248"/>
        <v/>
      </c>
    </row>
    <row r="15718" spans="2:3">
      <c r="B15718" t="str">
        <v/>
      </c>
      <c r="C15718" t="str">
        <f t="shared" si="248"/>
        <v/>
      </c>
    </row>
    <row r="15719" spans="2:3">
      <c r="B15719" t="str">
        <v/>
      </c>
      <c r="C15719" t="str">
        <f t="shared" si="248"/>
        <v/>
      </c>
    </row>
    <row r="15720" spans="2:3">
      <c r="B15720" t="str">
        <v/>
      </c>
      <c r="C15720" t="str">
        <f t="shared" si="248"/>
        <v/>
      </c>
    </row>
    <row r="15721" spans="2:3">
      <c r="B15721" t="str">
        <v/>
      </c>
      <c r="C15721" t="str">
        <f t="shared" si="248"/>
        <v/>
      </c>
    </row>
    <row r="15722" spans="2:3">
      <c r="B15722" t="str">
        <v/>
      </c>
      <c r="C15722" t="str">
        <f t="shared" si="248"/>
        <v/>
      </c>
    </row>
    <row r="15723" spans="2:3">
      <c r="B15723" t="str">
        <v/>
      </c>
      <c r="C15723" t="str">
        <f t="shared" si="248"/>
        <v/>
      </c>
    </row>
    <row r="15724" spans="2:3">
      <c r="B15724" t="str">
        <v/>
      </c>
      <c r="C15724" t="str">
        <f t="shared" si="248"/>
        <v/>
      </c>
    </row>
    <row r="15725" spans="2:3">
      <c r="B15725" t="str">
        <v/>
      </c>
      <c r="C15725" t="str">
        <f t="shared" si="248"/>
        <v/>
      </c>
    </row>
    <row r="15726" spans="2:3">
      <c r="B15726" t="str">
        <v/>
      </c>
      <c r="C15726" t="str">
        <f t="shared" si="248"/>
        <v/>
      </c>
    </row>
    <row r="15727" spans="2:3">
      <c r="B15727" t="str">
        <v/>
      </c>
      <c r="C15727" t="str">
        <f t="shared" si="248"/>
        <v/>
      </c>
    </row>
    <row r="15728" spans="2:3">
      <c r="B15728" t="str">
        <v/>
      </c>
      <c r="C15728" t="str">
        <f t="shared" si="248"/>
        <v/>
      </c>
    </row>
    <row r="15729" spans="2:3">
      <c r="B15729" t="str">
        <v/>
      </c>
      <c r="C15729" t="str">
        <f t="shared" si="248"/>
        <v/>
      </c>
    </row>
    <row r="15730" spans="2:3">
      <c r="B15730" t="str">
        <v/>
      </c>
      <c r="C15730" t="str">
        <f t="shared" si="248"/>
        <v/>
      </c>
    </row>
    <row r="15731" spans="2:3">
      <c r="B15731" t="str">
        <v/>
      </c>
      <c r="C15731" t="str">
        <f t="shared" si="248"/>
        <v/>
      </c>
    </row>
    <row r="15732" spans="2:3">
      <c r="B15732" t="str">
        <v/>
      </c>
      <c r="C15732" t="str">
        <f t="shared" si="248"/>
        <v/>
      </c>
    </row>
    <row r="15733" spans="2:3">
      <c r="B15733" t="str">
        <v/>
      </c>
      <c r="C15733" t="str">
        <f t="shared" si="248"/>
        <v/>
      </c>
    </row>
    <row r="15734" spans="2:3">
      <c r="B15734" t="str">
        <v/>
      </c>
      <c r="C15734" t="str">
        <f t="shared" si="248"/>
        <v/>
      </c>
    </row>
    <row r="15735" spans="2:3">
      <c r="B15735" t="str">
        <v/>
      </c>
      <c r="C15735" t="str">
        <f t="shared" si="248"/>
        <v/>
      </c>
    </row>
    <row r="15736" spans="2:3">
      <c r="B15736" t="str">
        <v/>
      </c>
      <c r="C15736" t="str">
        <f t="shared" si="248"/>
        <v/>
      </c>
    </row>
    <row r="15737" spans="2:3">
      <c r="B15737" t="str">
        <v/>
      </c>
      <c r="C15737" t="str">
        <f t="shared" si="248"/>
        <v/>
      </c>
    </row>
    <row r="15738" spans="2:3">
      <c r="B15738" t="str">
        <v/>
      </c>
      <c r="C15738" t="str">
        <f t="shared" si="248"/>
        <v/>
      </c>
    </row>
    <row r="15739" spans="2:3">
      <c r="B15739" t="str">
        <v/>
      </c>
      <c r="C15739" t="str">
        <f t="shared" si="248"/>
        <v/>
      </c>
    </row>
    <row r="15740" spans="2:3">
      <c r="B15740" t="str">
        <v/>
      </c>
      <c r="C15740" t="str">
        <f t="shared" si="248"/>
        <v/>
      </c>
    </row>
    <row r="15741" spans="2:3">
      <c r="B15741" t="str">
        <v/>
      </c>
      <c r="C15741" t="str">
        <f t="shared" si="248"/>
        <v/>
      </c>
    </row>
    <row r="15742" spans="2:3">
      <c r="B15742" t="str">
        <v/>
      </c>
      <c r="C15742" t="str">
        <f t="shared" si="248"/>
        <v/>
      </c>
    </row>
    <row r="15743" spans="2:3">
      <c r="B15743" t="str">
        <v/>
      </c>
      <c r="C15743" t="str">
        <f t="shared" si="248"/>
        <v/>
      </c>
    </row>
    <row r="15744" spans="2:3">
      <c r="B15744" t="str">
        <v/>
      </c>
      <c r="C15744" t="str">
        <f t="shared" si="248"/>
        <v/>
      </c>
    </row>
    <row r="15745" spans="2:3">
      <c r="B15745" t="str">
        <v/>
      </c>
      <c r="C15745" t="str">
        <f t="shared" si="248"/>
        <v/>
      </c>
    </row>
    <row r="15746" spans="2:3">
      <c r="B15746" t="str">
        <v/>
      </c>
      <c r="C15746" t="str">
        <f t="shared" si="248"/>
        <v/>
      </c>
    </row>
    <row r="15747" spans="2:3">
      <c r="B15747" t="str">
        <v/>
      </c>
      <c r="C15747" t="str">
        <f t="shared" si="248"/>
        <v/>
      </c>
    </row>
    <row r="15748" spans="2:3">
      <c r="B15748" t="str">
        <v/>
      </c>
      <c r="C15748" t="str">
        <f t="shared" si="248"/>
        <v/>
      </c>
    </row>
    <row r="15749" spans="2:3">
      <c r="B15749" t="str">
        <v/>
      </c>
      <c r="C15749" t="str">
        <f t="shared" ref="C15749:C15812" si="249">IFERROR(B15749,"")</f>
        <v/>
      </c>
    </row>
    <row r="15750" spans="2:3">
      <c r="B15750" t="str">
        <v/>
      </c>
      <c r="C15750" t="str">
        <f t="shared" si="249"/>
        <v/>
      </c>
    </row>
    <row r="15751" spans="2:3">
      <c r="B15751" t="str">
        <v/>
      </c>
      <c r="C15751" t="str">
        <f t="shared" si="249"/>
        <v/>
      </c>
    </row>
    <row r="15752" spans="2:3">
      <c r="B15752" t="str">
        <v/>
      </c>
      <c r="C15752" t="str">
        <f t="shared" si="249"/>
        <v/>
      </c>
    </row>
    <row r="15753" spans="2:3">
      <c r="B15753" t="str">
        <v/>
      </c>
      <c r="C15753" t="str">
        <f t="shared" si="249"/>
        <v/>
      </c>
    </row>
    <row r="15754" spans="2:3">
      <c r="B15754" t="str">
        <v/>
      </c>
      <c r="C15754" t="str">
        <f t="shared" si="249"/>
        <v/>
      </c>
    </row>
    <row r="15755" spans="2:3">
      <c r="B15755" t="str">
        <v/>
      </c>
      <c r="C15755" t="str">
        <f t="shared" si="249"/>
        <v/>
      </c>
    </row>
    <row r="15756" spans="2:3">
      <c r="B15756" t="str">
        <v/>
      </c>
      <c r="C15756" t="str">
        <f t="shared" si="249"/>
        <v/>
      </c>
    </row>
    <row r="15757" spans="2:3">
      <c r="B15757" t="str">
        <v/>
      </c>
      <c r="C15757" t="str">
        <f t="shared" si="249"/>
        <v/>
      </c>
    </row>
    <row r="15758" spans="2:3">
      <c r="B15758" t="str">
        <v/>
      </c>
      <c r="C15758" t="str">
        <f t="shared" si="249"/>
        <v/>
      </c>
    </row>
    <row r="15759" spans="2:3">
      <c r="B15759" t="str">
        <v/>
      </c>
      <c r="C15759" t="str">
        <f t="shared" si="249"/>
        <v/>
      </c>
    </row>
    <row r="15760" spans="2:3">
      <c r="B15760" t="str">
        <v/>
      </c>
      <c r="C15760" t="str">
        <f t="shared" si="249"/>
        <v/>
      </c>
    </row>
    <row r="15761" spans="2:3">
      <c r="B15761" t="str">
        <v/>
      </c>
      <c r="C15761" t="str">
        <f t="shared" si="249"/>
        <v/>
      </c>
    </row>
    <row r="15762" spans="2:3">
      <c r="B15762" t="str">
        <v/>
      </c>
      <c r="C15762" t="str">
        <f t="shared" si="249"/>
        <v/>
      </c>
    </row>
    <row r="15763" spans="2:3">
      <c r="B15763" t="str">
        <v/>
      </c>
      <c r="C15763" t="str">
        <f t="shared" si="249"/>
        <v/>
      </c>
    </row>
    <row r="15764" spans="2:3">
      <c r="B15764" t="str">
        <v/>
      </c>
      <c r="C15764" t="str">
        <f t="shared" si="249"/>
        <v/>
      </c>
    </row>
    <row r="15765" spans="2:3">
      <c r="B15765" t="str">
        <v/>
      </c>
      <c r="C15765" t="str">
        <f t="shared" si="249"/>
        <v/>
      </c>
    </row>
    <row r="15766" spans="2:3">
      <c r="B15766" t="str">
        <v/>
      </c>
      <c r="C15766" t="str">
        <f t="shared" si="249"/>
        <v/>
      </c>
    </row>
    <row r="15767" spans="2:3">
      <c r="B15767" t="str">
        <v/>
      </c>
      <c r="C15767" t="str">
        <f t="shared" si="249"/>
        <v/>
      </c>
    </row>
    <row r="15768" spans="2:3">
      <c r="B15768" t="str">
        <v/>
      </c>
      <c r="C15768" t="str">
        <f t="shared" si="249"/>
        <v/>
      </c>
    </row>
    <row r="15769" spans="2:3">
      <c r="B15769" t="str">
        <v/>
      </c>
      <c r="C15769" t="str">
        <f t="shared" si="249"/>
        <v/>
      </c>
    </row>
    <row r="15770" spans="2:3">
      <c r="B15770" t="str">
        <v/>
      </c>
      <c r="C15770" t="str">
        <f t="shared" si="249"/>
        <v/>
      </c>
    </row>
    <row r="15771" spans="2:3">
      <c r="B15771" t="str">
        <v/>
      </c>
      <c r="C15771" t="str">
        <f t="shared" si="249"/>
        <v/>
      </c>
    </row>
    <row r="15772" spans="2:3">
      <c r="B15772" t="str">
        <v/>
      </c>
      <c r="C15772" t="str">
        <f t="shared" si="249"/>
        <v/>
      </c>
    </row>
    <row r="15773" spans="2:3">
      <c r="B15773" t="str">
        <v/>
      </c>
      <c r="C15773" t="str">
        <f t="shared" si="249"/>
        <v/>
      </c>
    </row>
    <row r="15774" spans="2:3">
      <c r="B15774" t="str">
        <v/>
      </c>
      <c r="C15774" t="str">
        <f t="shared" si="249"/>
        <v/>
      </c>
    </row>
    <row r="15775" spans="2:3">
      <c r="B15775" t="str">
        <v/>
      </c>
      <c r="C15775" t="str">
        <f t="shared" si="249"/>
        <v/>
      </c>
    </row>
    <row r="15776" spans="2:3">
      <c r="B15776" t="str">
        <v/>
      </c>
      <c r="C15776" t="str">
        <f t="shared" si="249"/>
        <v/>
      </c>
    </row>
    <row r="15777" spans="2:3">
      <c r="B15777" t="str">
        <v/>
      </c>
      <c r="C15777" t="str">
        <f t="shared" si="249"/>
        <v/>
      </c>
    </row>
    <row r="15778" spans="2:3">
      <c r="B15778" t="str">
        <v/>
      </c>
      <c r="C15778" t="str">
        <f t="shared" si="249"/>
        <v/>
      </c>
    </row>
    <row r="15779" spans="2:3">
      <c r="B15779" t="str">
        <v/>
      </c>
      <c r="C15779" t="str">
        <f t="shared" si="249"/>
        <v/>
      </c>
    </row>
    <row r="15780" spans="2:3">
      <c r="B15780" t="str">
        <v/>
      </c>
      <c r="C15780" t="str">
        <f t="shared" si="249"/>
        <v/>
      </c>
    </row>
    <row r="15781" spans="2:3">
      <c r="B15781" t="str">
        <v/>
      </c>
      <c r="C15781" t="str">
        <f t="shared" si="249"/>
        <v/>
      </c>
    </row>
    <row r="15782" spans="2:3">
      <c r="B15782" t="str">
        <v/>
      </c>
      <c r="C15782" t="str">
        <f t="shared" si="249"/>
        <v/>
      </c>
    </row>
    <row r="15783" spans="2:3">
      <c r="B15783" t="str">
        <v/>
      </c>
      <c r="C15783" t="str">
        <f t="shared" si="249"/>
        <v/>
      </c>
    </row>
    <row r="15784" spans="2:3">
      <c r="B15784" t="str">
        <v/>
      </c>
      <c r="C15784" t="str">
        <f t="shared" si="249"/>
        <v/>
      </c>
    </row>
    <row r="15785" spans="2:3">
      <c r="B15785" t="str">
        <v/>
      </c>
      <c r="C15785" t="str">
        <f t="shared" si="249"/>
        <v/>
      </c>
    </row>
    <row r="15786" spans="2:3">
      <c r="B15786" t="str">
        <v/>
      </c>
      <c r="C15786" t="str">
        <f t="shared" si="249"/>
        <v/>
      </c>
    </row>
    <row r="15787" spans="2:3">
      <c r="B15787" t="str">
        <v/>
      </c>
      <c r="C15787" t="str">
        <f t="shared" si="249"/>
        <v/>
      </c>
    </row>
    <row r="15788" spans="2:3">
      <c r="B15788" t="str">
        <v/>
      </c>
      <c r="C15788" t="str">
        <f t="shared" si="249"/>
        <v/>
      </c>
    </row>
    <row r="15789" spans="2:3">
      <c r="B15789" t="str">
        <v/>
      </c>
      <c r="C15789" t="str">
        <f t="shared" si="249"/>
        <v/>
      </c>
    </row>
    <row r="15790" spans="2:3">
      <c r="B15790" t="str">
        <v/>
      </c>
      <c r="C15790" t="str">
        <f t="shared" si="249"/>
        <v/>
      </c>
    </row>
    <row r="15791" spans="2:3">
      <c r="B15791" t="str">
        <v/>
      </c>
      <c r="C15791" t="str">
        <f t="shared" si="249"/>
        <v/>
      </c>
    </row>
    <row r="15792" spans="2:3">
      <c r="B15792" t="str">
        <v/>
      </c>
      <c r="C15792" t="str">
        <f t="shared" si="249"/>
        <v/>
      </c>
    </row>
    <row r="15793" spans="2:3">
      <c r="B15793" t="str">
        <v/>
      </c>
      <c r="C15793" t="str">
        <f t="shared" si="249"/>
        <v/>
      </c>
    </row>
    <row r="15794" spans="2:3">
      <c r="B15794" t="str">
        <v/>
      </c>
      <c r="C15794" t="str">
        <f t="shared" si="249"/>
        <v/>
      </c>
    </row>
    <row r="15795" spans="2:3">
      <c r="B15795" t="str">
        <v/>
      </c>
      <c r="C15795" t="str">
        <f t="shared" si="249"/>
        <v/>
      </c>
    </row>
    <row r="15796" spans="2:3">
      <c r="B15796" t="str">
        <v/>
      </c>
      <c r="C15796" t="str">
        <f t="shared" si="249"/>
        <v/>
      </c>
    </row>
    <row r="15797" spans="2:3">
      <c r="B15797" t="str">
        <v/>
      </c>
      <c r="C15797" t="str">
        <f t="shared" si="249"/>
        <v/>
      </c>
    </row>
    <row r="15798" spans="2:3">
      <c r="B15798" t="str">
        <v/>
      </c>
      <c r="C15798" t="str">
        <f t="shared" si="249"/>
        <v/>
      </c>
    </row>
    <row r="15799" spans="2:3">
      <c r="B15799" t="str">
        <v/>
      </c>
      <c r="C15799" t="str">
        <f t="shared" si="249"/>
        <v/>
      </c>
    </row>
    <row r="15800" spans="2:3">
      <c r="B15800" t="str">
        <v/>
      </c>
      <c r="C15800" t="str">
        <f t="shared" si="249"/>
        <v/>
      </c>
    </row>
    <row r="15801" spans="2:3">
      <c r="B15801" t="str">
        <v/>
      </c>
      <c r="C15801" t="str">
        <f t="shared" si="249"/>
        <v/>
      </c>
    </row>
    <row r="15802" spans="2:3">
      <c r="B15802" t="str">
        <v/>
      </c>
      <c r="C15802" t="str">
        <f t="shared" si="249"/>
        <v/>
      </c>
    </row>
    <row r="15803" spans="2:3">
      <c r="B15803" t="str">
        <v/>
      </c>
      <c r="C15803" t="str">
        <f t="shared" si="249"/>
        <v/>
      </c>
    </row>
    <row r="15804" spans="2:3">
      <c r="B15804" t="str">
        <v/>
      </c>
      <c r="C15804" t="str">
        <f t="shared" si="249"/>
        <v/>
      </c>
    </row>
    <row r="15805" spans="2:3">
      <c r="B15805" t="str">
        <v/>
      </c>
      <c r="C15805" t="str">
        <f t="shared" si="249"/>
        <v/>
      </c>
    </row>
    <row r="15806" spans="2:3">
      <c r="B15806" t="str">
        <v/>
      </c>
      <c r="C15806" t="str">
        <f t="shared" si="249"/>
        <v/>
      </c>
    </row>
    <row r="15807" spans="2:3">
      <c r="B15807" t="str">
        <v/>
      </c>
      <c r="C15807" t="str">
        <f t="shared" si="249"/>
        <v/>
      </c>
    </row>
    <row r="15808" spans="2:3">
      <c r="B15808" t="str">
        <v/>
      </c>
      <c r="C15808" t="str">
        <f t="shared" si="249"/>
        <v/>
      </c>
    </row>
    <row r="15809" spans="2:3">
      <c r="B15809" t="str">
        <v/>
      </c>
      <c r="C15809" t="str">
        <f t="shared" si="249"/>
        <v/>
      </c>
    </row>
    <row r="15810" spans="2:3">
      <c r="B15810" t="str">
        <v/>
      </c>
      <c r="C15810" t="str">
        <f t="shared" si="249"/>
        <v/>
      </c>
    </row>
    <row r="15811" spans="2:3">
      <c r="B15811" t="str">
        <v/>
      </c>
      <c r="C15811" t="str">
        <f t="shared" si="249"/>
        <v/>
      </c>
    </row>
    <row r="15812" spans="2:3">
      <c r="B15812" t="str">
        <v/>
      </c>
      <c r="C15812" t="str">
        <f t="shared" si="249"/>
        <v/>
      </c>
    </row>
    <row r="15813" spans="2:3">
      <c r="B15813" t="str">
        <v/>
      </c>
      <c r="C15813" t="str">
        <f t="shared" ref="C15813:C15876" si="250">IFERROR(B15813,"")</f>
        <v/>
      </c>
    </row>
    <row r="15814" spans="2:3">
      <c r="B15814" t="str">
        <v/>
      </c>
      <c r="C15814" t="str">
        <f t="shared" si="250"/>
        <v/>
      </c>
    </row>
    <row r="15815" spans="2:3">
      <c r="B15815" t="str">
        <v/>
      </c>
      <c r="C15815" t="str">
        <f t="shared" si="250"/>
        <v/>
      </c>
    </row>
    <row r="15816" spans="2:3">
      <c r="B15816" t="str">
        <v/>
      </c>
      <c r="C15816" t="str">
        <f t="shared" si="250"/>
        <v/>
      </c>
    </row>
    <row r="15817" spans="2:3">
      <c r="B15817" t="str">
        <v/>
      </c>
      <c r="C15817" t="str">
        <f t="shared" si="250"/>
        <v/>
      </c>
    </row>
    <row r="15818" spans="2:3">
      <c r="B15818" t="str">
        <v/>
      </c>
      <c r="C15818" t="str">
        <f t="shared" si="250"/>
        <v/>
      </c>
    </row>
    <row r="15819" spans="2:3">
      <c r="B15819" t="str">
        <v/>
      </c>
      <c r="C15819" t="str">
        <f t="shared" si="250"/>
        <v/>
      </c>
    </row>
    <row r="15820" spans="2:3">
      <c r="B15820" t="str">
        <v/>
      </c>
      <c r="C15820" t="str">
        <f t="shared" si="250"/>
        <v/>
      </c>
    </row>
    <row r="15821" spans="2:3">
      <c r="B15821" t="str">
        <v/>
      </c>
      <c r="C15821" t="str">
        <f t="shared" si="250"/>
        <v/>
      </c>
    </row>
    <row r="15822" spans="2:3">
      <c r="B15822" t="str">
        <v/>
      </c>
      <c r="C15822" t="str">
        <f t="shared" si="250"/>
        <v/>
      </c>
    </row>
    <row r="15823" spans="2:3">
      <c r="B15823" t="str">
        <v/>
      </c>
      <c r="C15823" t="str">
        <f t="shared" si="250"/>
        <v/>
      </c>
    </row>
    <row r="15824" spans="2:3">
      <c r="B15824" t="str">
        <v/>
      </c>
      <c r="C15824" t="str">
        <f t="shared" si="250"/>
        <v/>
      </c>
    </row>
    <row r="15825" spans="2:3">
      <c r="B15825" t="str">
        <v/>
      </c>
      <c r="C15825" t="str">
        <f t="shared" si="250"/>
        <v/>
      </c>
    </row>
    <row r="15826" spans="2:3">
      <c r="B15826" t="str">
        <v/>
      </c>
      <c r="C15826" t="str">
        <f t="shared" si="250"/>
        <v/>
      </c>
    </row>
    <row r="15827" spans="2:3">
      <c r="B15827" t="str">
        <v/>
      </c>
      <c r="C15827" t="str">
        <f t="shared" si="250"/>
        <v/>
      </c>
    </row>
    <row r="15828" spans="2:3">
      <c r="B15828" t="str">
        <v/>
      </c>
      <c r="C15828" t="str">
        <f t="shared" si="250"/>
        <v/>
      </c>
    </row>
    <row r="15829" spans="2:3">
      <c r="B15829" t="str">
        <v/>
      </c>
      <c r="C15829" t="str">
        <f t="shared" si="250"/>
        <v/>
      </c>
    </row>
    <row r="15830" spans="2:3">
      <c r="B15830" t="str">
        <v/>
      </c>
      <c r="C15830" t="str">
        <f t="shared" si="250"/>
        <v/>
      </c>
    </row>
    <row r="15831" spans="2:3">
      <c r="B15831" t="str">
        <v/>
      </c>
      <c r="C15831" t="str">
        <f t="shared" si="250"/>
        <v/>
      </c>
    </row>
    <row r="15832" spans="2:3">
      <c r="B15832" t="str">
        <v/>
      </c>
      <c r="C15832" t="str">
        <f t="shared" si="250"/>
        <v/>
      </c>
    </row>
    <row r="15833" spans="2:3">
      <c r="B15833" t="str">
        <v/>
      </c>
      <c r="C15833" t="str">
        <f t="shared" si="250"/>
        <v/>
      </c>
    </row>
    <row r="15834" spans="2:3">
      <c r="B15834" t="str">
        <v/>
      </c>
      <c r="C15834" t="str">
        <f t="shared" si="250"/>
        <v/>
      </c>
    </row>
    <row r="15835" spans="2:3">
      <c r="B15835" t="str">
        <v/>
      </c>
      <c r="C15835" t="str">
        <f t="shared" si="250"/>
        <v/>
      </c>
    </row>
    <row r="15836" spans="2:3">
      <c r="B15836" t="str">
        <v/>
      </c>
      <c r="C15836" t="str">
        <f t="shared" si="250"/>
        <v/>
      </c>
    </row>
    <row r="15837" spans="2:3">
      <c r="B15837" t="str">
        <v/>
      </c>
      <c r="C15837" t="str">
        <f t="shared" si="250"/>
        <v/>
      </c>
    </row>
    <row r="15838" spans="2:3">
      <c r="B15838" t="str">
        <v/>
      </c>
      <c r="C15838" t="str">
        <f t="shared" si="250"/>
        <v/>
      </c>
    </row>
    <row r="15839" spans="2:3">
      <c r="B15839" t="str">
        <v/>
      </c>
      <c r="C15839" t="str">
        <f t="shared" si="250"/>
        <v/>
      </c>
    </row>
    <row r="15840" spans="2:3">
      <c r="B15840" t="str">
        <v/>
      </c>
      <c r="C15840" t="str">
        <f t="shared" si="250"/>
        <v/>
      </c>
    </row>
    <row r="15841" spans="2:3">
      <c r="B15841" t="str">
        <v/>
      </c>
      <c r="C15841" t="str">
        <f t="shared" si="250"/>
        <v/>
      </c>
    </row>
    <row r="15842" spans="2:3">
      <c r="B15842" t="str">
        <v/>
      </c>
      <c r="C15842" t="str">
        <f t="shared" si="250"/>
        <v/>
      </c>
    </row>
    <row r="15843" spans="2:3">
      <c r="B15843" t="str">
        <v/>
      </c>
      <c r="C15843" t="str">
        <f t="shared" si="250"/>
        <v/>
      </c>
    </row>
    <row r="15844" spans="2:3">
      <c r="B15844" t="str">
        <v/>
      </c>
      <c r="C15844" t="str">
        <f t="shared" si="250"/>
        <v/>
      </c>
    </row>
    <row r="15845" spans="2:3">
      <c r="B15845" t="str">
        <v/>
      </c>
      <c r="C15845" t="str">
        <f t="shared" si="250"/>
        <v/>
      </c>
    </row>
    <row r="15846" spans="2:3">
      <c r="B15846" t="str">
        <v/>
      </c>
      <c r="C15846" t="str">
        <f t="shared" si="250"/>
        <v/>
      </c>
    </row>
    <row r="15847" spans="2:3">
      <c r="B15847" t="str">
        <v/>
      </c>
      <c r="C15847" t="str">
        <f t="shared" si="250"/>
        <v/>
      </c>
    </row>
    <row r="15848" spans="2:3">
      <c r="B15848" t="str">
        <v/>
      </c>
      <c r="C15848" t="str">
        <f t="shared" si="250"/>
        <v/>
      </c>
    </row>
    <row r="15849" spans="2:3">
      <c r="B15849" t="str">
        <v/>
      </c>
      <c r="C15849" t="str">
        <f t="shared" si="250"/>
        <v/>
      </c>
    </row>
    <row r="15850" spans="2:3">
      <c r="B15850" t="str">
        <v/>
      </c>
      <c r="C15850" t="str">
        <f t="shared" si="250"/>
        <v/>
      </c>
    </row>
    <row r="15851" spans="2:3">
      <c r="B15851" t="str">
        <v/>
      </c>
      <c r="C15851" t="str">
        <f t="shared" si="250"/>
        <v/>
      </c>
    </row>
    <row r="15852" spans="2:3">
      <c r="B15852" t="str">
        <v/>
      </c>
      <c r="C15852" t="str">
        <f t="shared" si="250"/>
        <v/>
      </c>
    </row>
    <row r="15853" spans="2:3">
      <c r="B15853" t="str">
        <v/>
      </c>
      <c r="C15853" t="str">
        <f t="shared" si="250"/>
        <v/>
      </c>
    </row>
    <row r="15854" spans="2:3">
      <c r="B15854" t="str">
        <v/>
      </c>
      <c r="C15854" t="str">
        <f t="shared" si="250"/>
        <v/>
      </c>
    </row>
    <row r="15855" spans="2:3">
      <c r="B15855" t="str">
        <v/>
      </c>
      <c r="C15855" t="str">
        <f t="shared" si="250"/>
        <v/>
      </c>
    </row>
    <row r="15856" spans="2:3">
      <c r="B15856" t="str">
        <v/>
      </c>
      <c r="C15856" t="str">
        <f t="shared" si="250"/>
        <v/>
      </c>
    </row>
    <row r="15857" spans="2:3">
      <c r="B15857" t="str">
        <v/>
      </c>
      <c r="C15857" t="str">
        <f t="shared" si="250"/>
        <v/>
      </c>
    </row>
    <row r="15858" spans="2:3">
      <c r="B15858" t="str">
        <v/>
      </c>
      <c r="C15858" t="str">
        <f t="shared" si="250"/>
        <v/>
      </c>
    </row>
    <row r="15859" spans="2:3">
      <c r="B15859" t="str">
        <v/>
      </c>
      <c r="C15859" t="str">
        <f t="shared" si="250"/>
        <v/>
      </c>
    </row>
    <row r="15860" spans="2:3">
      <c r="B15860" t="str">
        <v/>
      </c>
      <c r="C15860" t="str">
        <f t="shared" si="250"/>
        <v/>
      </c>
    </row>
    <row r="15861" spans="2:3">
      <c r="B15861" t="str">
        <v/>
      </c>
      <c r="C15861" t="str">
        <f t="shared" si="250"/>
        <v/>
      </c>
    </row>
    <row r="15862" spans="2:3">
      <c r="B15862" t="str">
        <v/>
      </c>
      <c r="C15862" t="str">
        <f t="shared" si="250"/>
        <v/>
      </c>
    </row>
    <row r="15863" spans="2:3">
      <c r="B15863" t="str">
        <v/>
      </c>
      <c r="C15863" t="str">
        <f t="shared" si="250"/>
        <v/>
      </c>
    </row>
    <row r="15864" spans="2:3">
      <c r="B15864" t="str">
        <v/>
      </c>
      <c r="C15864" t="str">
        <f t="shared" si="250"/>
        <v/>
      </c>
    </row>
    <row r="15865" spans="2:3">
      <c r="B15865" t="str">
        <v/>
      </c>
      <c r="C15865" t="str">
        <f t="shared" si="250"/>
        <v/>
      </c>
    </row>
    <row r="15866" spans="2:3">
      <c r="B15866" t="str">
        <v/>
      </c>
      <c r="C15866" t="str">
        <f t="shared" si="250"/>
        <v/>
      </c>
    </row>
    <row r="15867" spans="2:3">
      <c r="B15867" t="str">
        <v/>
      </c>
      <c r="C15867" t="str">
        <f t="shared" si="250"/>
        <v/>
      </c>
    </row>
    <row r="15868" spans="2:3">
      <c r="B15868" t="str">
        <v/>
      </c>
      <c r="C15868" t="str">
        <f t="shared" si="250"/>
        <v/>
      </c>
    </row>
    <row r="15869" spans="2:3">
      <c r="B15869" t="str">
        <v/>
      </c>
      <c r="C15869" t="str">
        <f t="shared" si="250"/>
        <v/>
      </c>
    </row>
    <row r="15870" spans="2:3">
      <c r="B15870" t="str">
        <v/>
      </c>
      <c r="C15870" t="str">
        <f t="shared" si="250"/>
        <v/>
      </c>
    </row>
    <row r="15871" spans="2:3">
      <c r="B15871" t="str">
        <v/>
      </c>
      <c r="C15871" t="str">
        <f t="shared" si="250"/>
        <v/>
      </c>
    </row>
    <row r="15872" spans="2:3">
      <c r="B15872" t="str">
        <v/>
      </c>
      <c r="C15872" t="str">
        <f t="shared" si="250"/>
        <v/>
      </c>
    </row>
    <row r="15873" spans="2:3">
      <c r="B15873" t="str">
        <v/>
      </c>
      <c r="C15873" t="str">
        <f t="shared" si="250"/>
        <v/>
      </c>
    </row>
    <row r="15874" spans="2:3">
      <c r="B15874" t="str">
        <v/>
      </c>
      <c r="C15874" t="str">
        <f t="shared" si="250"/>
        <v/>
      </c>
    </row>
    <row r="15875" spans="2:3">
      <c r="B15875" t="str">
        <v/>
      </c>
      <c r="C15875" t="str">
        <f t="shared" si="250"/>
        <v/>
      </c>
    </row>
    <row r="15876" spans="2:3">
      <c r="B15876" t="str">
        <v/>
      </c>
      <c r="C15876" t="str">
        <f t="shared" si="250"/>
        <v/>
      </c>
    </row>
    <row r="15877" spans="2:3">
      <c r="B15877" t="str">
        <v/>
      </c>
      <c r="C15877" t="str">
        <f t="shared" ref="C15877:C15940" si="251">IFERROR(B15877,"")</f>
        <v/>
      </c>
    </row>
    <row r="15878" spans="2:3">
      <c r="B15878" t="str">
        <v/>
      </c>
      <c r="C15878" t="str">
        <f t="shared" si="251"/>
        <v/>
      </c>
    </row>
    <row r="15879" spans="2:3">
      <c r="B15879" t="str">
        <v/>
      </c>
      <c r="C15879" t="str">
        <f t="shared" si="251"/>
        <v/>
      </c>
    </row>
    <row r="15880" spans="2:3">
      <c r="B15880" t="str">
        <v/>
      </c>
      <c r="C15880" t="str">
        <f t="shared" si="251"/>
        <v/>
      </c>
    </row>
    <row r="15881" spans="2:3">
      <c r="B15881" t="str">
        <v/>
      </c>
      <c r="C15881" t="str">
        <f t="shared" si="251"/>
        <v/>
      </c>
    </row>
    <row r="15882" spans="2:3">
      <c r="B15882" t="str">
        <v/>
      </c>
      <c r="C15882" t="str">
        <f t="shared" si="251"/>
        <v/>
      </c>
    </row>
    <row r="15883" spans="2:3">
      <c r="B15883" t="str">
        <v/>
      </c>
      <c r="C15883" t="str">
        <f t="shared" si="251"/>
        <v/>
      </c>
    </row>
    <row r="15884" spans="2:3">
      <c r="B15884" t="str">
        <v/>
      </c>
      <c r="C15884" t="str">
        <f t="shared" si="251"/>
        <v/>
      </c>
    </row>
    <row r="15885" spans="2:3">
      <c r="B15885" t="str">
        <v/>
      </c>
      <c r="C15885" t="str">
        <f t="shared" si="251"/>
        <v/>
      </c>
    </row>
    <row r="15886" spans="2:3">
      <c r="B15886" t="str">
        <v/>
      </c>
      <c r="C15886" t="str">
        <f t="shared" si="251"/>
        <v/>
      </c>
    </row>
    <row r="15887" spans="2:3">
      <c r="B15887" t="str">
        <v/>
      </c>
      <c r="C15887" t="str">
        <f t="shared" si="251"/>
        <v/>
      </c>
    </row>
    <row r="15888" spans="2:3">
      <c r="B15888" t="str">
        <v/>
      </c>
      <c r="C15888" t="str">
        <f t="shared" si="251"/>
        <v/>
      </c>
    </row>
    <row r="15889" spans="2:3">
      <c r="B15889" t="str">
        <v/>
      </c>
      <c r="C15889" t="str">
        <f t="shared" si="251"/>
        <v/>
      </c>
    </row>
    <row r="15890" spans="2:3">
      <c r="B15890" t="str">
        <v/>
      </c>
      <c r="C15890" t="str">
        <f t="shared" si="251"/>
        <v/>
      </c>
    </row>
    <row r="15891" spans="2:3">
      <c r="B15891" t="str">
        <v/>
      </c>
      <c r="C15891" t="str">
        <f t="shared" si="251"/>
        <v/>
      </c>
    </row>
    <row r="15892" spans="2:3">
      <c r="B15892" t="str">
        <v/>
      </c>
      <c r="C15892" t="str">
        <f t="shared" si="251"/>
        <v/>
      </c>
    </row>
    <row r="15893" spans="2:3">
      <c r="B15893" t="str">
        <v/>
      </c>
      <c r="C15893" t="str">
        <f t="shared" si="251"/>
        <v/>
      </c>
    </row>
    <row r="15894" spans="2:3">
      <c r="B15894" t="str">
        <v/>
      </c>
      <c r="C15894" t="str">
        <f t="shared" si="251"/>
        <v/>
      </c>
    </row>
    <row r="15895" spans="2:3">
      <c r="B15895" t="str">
        <v/>
      </c>
      <c r="C15895" t="str">
        <f t="shared" si="251"/>
        <v/>
      </c>
    </row>
    <row r="15896" spans="2:3">
      <c r="B15896" t="str">
        <v/>
      </c>
      <c r="C15896" t="str">
        <f t="shared" si="251"/>
        <v/>
      </c>
    </row>
    <row r="15897" spans="2:3">
      <c r="B15897" t="str">
        <v/>
      </c>
      <c r="C15897" t="str">
        <f t="shared" si="251"/>
        <v/>
      </c>
    </row>
    <row r="15898" spans="2:3">
      <c r="B15898" t="str">
        <v/>
      </c>
      <c r="C15898" t="str">
        <f t="shared" si="251"/>
        <v/>
      </c>
    </row>
    <row r="15899" spans="2:3">
      <c r="B15899" t="str">
        <v/>
      </c>
      <c r="C15899" t="str">
        <f t="shared" si="251"/>
        <v/>
      </c>
    </row>
    <row r="15900" spans="2:3">
      <c r="B15900" t="str">
        <v/>
      </c>
      <c r="C15900" t="str">
        <f t="shared" si="251"/>
        <v/>
      </c>
    </row>
    <row r="15901" spans="2:3">
      <c r="B15901" t="str">
        <v/>
      </c>
      <c r="C15901" t="str">
        <f t="shared" si="251"/>
        <v/>
      </c>
    </row>
    <row r="15902" spans="2:3">
      <c r="B15902" t="str">
        <v/>
      </c>
      <c r="C15902" t="str">
        <f t="shared" si="251"/>
        <v/>
      </c>
    </row>
    <row r="15903" spans="2:3">
      <c r="B15903" t="str">
        <v/>
      </c>
      <c r="C15903" t="str">
        <f t="shared" si="251"/>
        <v/>
      </c>
    </row>
    <row r="15904" spans="2:3">
      <c r="B15904" t="str">
        <v/>
      </c>
      <c r="C15904" t="str">
        <f t="shared" si="251"/>
        <v/>
      </c>
    </row>
    <row r="15905" spans="2:3">
      <c r="B15905" t="str">
        <v/>
      </c>
      <c r="C15905" t="str">
        <f t="shared" si="251"/>
        <v/>
      </c>
    </row>
    <row r="15906" spans="2:3">
      <c r="B15906" t="str">
        <v/>
      </c>
      <c r="C15906" t="str">
        <f t="shared" si="251"/>
        <v/>
      </c>
    </row>
    <row r="15907" spans="2:3">
      <c r="B15907" t="str">
        <v/>
      </c>
      <c r="C15907" t="str">
        <f t="shared" si="251"/>
        <v/>
      </c>
    </row>
    <row r="15908" spans="2:3">
      <c r="B15908" t="str">
        <v/>
      </c>
      <c r="C15908" t="str">
        <f t="shared" si="251"/>
        <v/>
      </c>
    </row>
    <row r="15909" spans="2:3">
      <c r="B15909" t="str">
        <v/>
      </c>
      <c r="C15909" t="str">
        <f t="shared" si="251"/>
        <v/>
      </c>
    </row>
    <row r="15910" spans="2:3">
      <c r="B15910" t="str">
        <v/>
      </c>
      <c r="C15910" t="str">
        <f t="shared" si="251"/>
        <v/>
      </c>
    </row>
    <row r="15911" spans="2:3">
      <c r="B15911" t="str">
        <v/>
      </c>
      <c r="C15911" t="str">
        <f t="shared" si="251"/>
        <v/>
      </c>
    </row>
    <row r="15912" spans="2:3">
      <c r="B15912" t="str">
        <v/>
      </c>
      <c r="C15912" t="str">
        <f t="shared" si="251"/>
        <v/>
      </c>
    </row>
    <row r="15913" spans="2:3">
      <c r="B15913" t="str">
        <v/>
      </c>
      <c r="C15913" t="str">
        <f t="shared" si="251"/>
        <v/>
      </c>
    </row>
    <row r="15914" spans="2:3">
      <c r="B15914" t="str">
        <v/>
      </c>
      <c r="C15914" t="str">
        <f t="shared" si="251"/>
        <v/>
      </c>
    </row>
    <row r="15915" spans="2:3">
      <c r="B15915" t="str">
        <v/>
      </c>
      <c r="C15915" t="str">
        <f t="shared" si="251"/>
        <v/>
      </c>
    </row>
    <row r="15916" spans="2:3">
      <c r="B15916" t="str">
        <v/>
      </c>
      <c r="C15916" t="str">
        <f t="shared" si="251"/>
        <v/>
      </c>
    </row>
    <row r="15917" spans="2:3">
      <c r="B15917" t="str">
        <v/>
      </c>
      <c r="C15917" t="str">
        <f t="shared" si="251"/>
        <v/>
      </c>
    </row>
    <row r="15918" spans="2:3">
      <c r="B15918" t="str">
        <v/>
      </c>
      <c r="C15918" t="str">
        <f t="shared" si="251"/>
        <v/>
      </c>
    </row>
    <row r="15919" spans="2:3">
      <c r="B15919" t="str">
        <v/>
      </c>
      <c r="C15919" t="str">
        <f t="shared" si="251"/>
        <v/>
      </c>
    </row>
    <row r="15920" spans="2:3">
      <c r="B15920" t="str">
        <v/>
      </c>
      <c r="C15920" t="str">
        <f t="shared" si="251"/>
        <v/>
      </c>
    </row>
    <row r="15921" spans="2:3">
      <c r="B15921" t="str">
        <v/>
      </c>
      <c r="C15921" t="str">
        <f t="shared" si="251"/>
        <v/>
      </c>
    </row>
    <row r="15922" spans="2:3">
      <c r="B15922" t="str">
        <v/>
      </c>
      <c r="C15922" t="str">
        <f t="shared" si="251"/>
        <v/>
      </c>
    </row>
    <row r="15923" spans="2:3">
      <c r="B15923" t="str">
        <v/>
      </c>
      <c r="C15923" t="str">
        <f t="shared" si="251"/>
        <v/>
      </c>
    </row>
    <row r="15924" spans="2:3">
      <c r="B15924" t="str">
        <v/>
      </c>
      <c r="C15924" t="str">
        <f t="shared" si="251"/>
        <v/>
      </c>
    </row>
    <row r="15925" spans="2:3">
      <c r="B15925" t="str">
        <v/>
      </c>
      <c r="C15925" t="str">
        <f t="shared" si="251"/>
        <v/>
      </c>
    </row>
    <row r="15926" spans="2:3">
      <c r="B15926" t="str">
        <v/>
      </c>
      <c r="C15926" t="str">
        <f t="shared" si="251"/>
        <v/>
      </c>
    </row>
    <row r="15927" spans="2:3">
      <c r="B15927" t="str">
        <v/>
      </c>
      <c r="C15927" t="str">
        <f t="shared" si="251"/>
        <v/>
      </c>
    </row>
    <row r="15928" spans="2:3">
      <c r="B15928" t="str">
        <v/>
      </c>
      <c r="C15928" t="str">
        <f t="shared" si="251"/>
        <v/>
      </c>
    </row>
    <row r="15929" spans="2:3">
      <c r="B15929" t="str">
        <v/>
      </c>
      <c r="C15929" t="str">
        <f t="shared" si="251"/>
        <v/>
      </c>
    </row>
    <row r="15930" spans="2:3">
      <c r="B15930" t="str">
        <v/>
      </c>
      <c r="C15930" t="str">
        <f t="shared" si="251"/>
        <v/>
      </c>
    </row>
    <row r="15931" spans="2:3">
      <c r="B15931" t="str">
        <v/>
      </c>
      <c r="C15931" t="str">
        <f t="shared" si="251"/>
        <v/>
      </c>
    </row>
    <row r="15932" spans="2:3">
      <c r="B15932" t="str">
        <v/>
      </c>
      <c r="C15932" t="str">
        <f t="shared" si="251"/>
        <v/>
      </c>
    </row>
    <row r="15933" spans="2:3">
      <c r="B15933" t="str">
        <v/>
      </c>
      <c r="C15933" t="str">
        <f t="shared" si="251"/>
        <v/>
      </c>
    </row>
    <row r="15934" spans="2:3">
      <c r="B15934" t="str">
        <v/>
      </c>
      <c r="C15934" t="str">
        <f t="shared" si="251"/>
        <v/>
      </c>
    </row>
    <row r="15935" spans="2:3">
      <c r="B15935" t="str">
        <v/>
      </c>
      <c r="C15935" t="str">
        <f t="shared" si="251"/>
        <v/>
      </c>
    </row>
    <row r="15936" spans="2:3">
      <c r="B15936" t="str">
        <v/>
      </c>
      <c r="C15936" t="str">
        <f t="shared" si="251"/>
        <v/>
      </c>
    </row>
    <row r="15937" spans="2:3">
      <c r="B15937" t="str">
        <v/>
      </c>
      <c r="C15937" t="str">
        <f t="shared" si="251"/>
        <v/>
      </c>
    </row>
    <row r="15938" spans="2:3">
      <c r="B15938" t="str">
        <v/>
      </c>
      <c r="C15938" t="str">
        <f t="shared" si="251"/>
        <v/>
      </c>
    </row>
    <row r="15939" spans="2:3">
      <c r="B15939" t="str">
        <v/>
      </c>
      <c r="C15939" t="str">
        <f t="shared" si="251"/>
        <v/>
      </c>
    </row>
    <row r="15940" spans="2:3">
      <c r="B15940" t="str">
        <v/>
      </c>
      <c r="C15940" t="str">
        <f t="shared" si="251"/>
        <v/>
      </c>
    </row>
    <row r="15941" spans="2:3">
      <c r="B15941" t="str">
        <v/>
      </c>
      <c r="C15941" t="str">
        <f t="shared" ref="C15941:C16004" si="252">IFERROR(B15941,"")</f>
        <v/>
      </c>
    </row>
    <row r="15942" spans="2:3">
      <c r="B15942" t="str">
        <v/>
      </c>
      <c r="C15942" t="str">
        <f t="shared" si="252"/>
        <v/>
      </c>
    </row>
    <row r="15943" spans="2:3">
      <c r="B15943" t="str">
        <v/>
      </c>
      <c r="C15943" t="str">
        <f t="shared" si="252"/>
        <v/>
      </c>
    </row>
    <row r="15944" spans="2:3">
      <c r="B15944" t="str">
        <v/>
      </c>
      <c r="C15944" t="str">
        <f t="shared" si="252"/>
        <v/>
      </c>
    </row>
    <row r="15945" spans="2:3">
      <c r="B15945" t="str">
        <v/>
      </c>
      <c r="C15945" t="str">
        <f t="shared" si="252"/>
        <v/>
      </c>
    </row>
    <row r="15946" spans="2:3">
      <c r="B15946" t="str">
        <v/>
      </c>
      <c r="C15946" t="str">
        <f t="shared" si="252"/>
        <v/>
      </c>
    </row>
    <row r="15947" spans="2:3">
      <c r="B15947" t="str">
        <v/>
      </c>
      <c r="C15947" t="str">
        <f t="shared" si="252"/>
        <v/>
      </c>
    </row>
    <row r="15948" spans="2:3">
      <c r="B15948" t="str">
        <v/>
      </c>
      <c r="C15948" t="str">
        <f t="shared" si="252"/>
        <v/>
      </c>
    </row>
    <row r="15949" spans="2:3">
      <c r="B15949" t="str">
        <v/>
      </c>
      <c r="C15949" t="str">
        <f t="shared" si="252"/>
        <v/>
      </c>
    </row>
    <row r="15950" spans="2:3">
      <c r="B15950" t="str">
        <v/>
      </c>
      <c r="C15950" t="str">
        <f t="shared" si="252"/>
        <v/>
      </c>
    </row>
    <row r="15951" spans="2:3">
      <c r="B15951" t="str">
        <v/>
      </c>
      <c r="C15951" t="str">
        <f t="shared" si="252"/>
        <v/>
      </c>
    </row>
    <row r="15952" spans="2:3">
      <c r="B15952" t="str">
        <v/>
      </c>
      <c r="C15952" t="str">
        <f t="shared" si="252"/>
        <v/>
      </c>
    </row>
    <row r="15953" spans="2:3">
      <c r="B15953" t="str">
        <v/>
      </c>
      <c r="C15953" t="str">
        <f t="shared" si="252"/>
        <v/>
      </c>
    </row>
    <row r="15954" spans="2:3">
      <c r="B15954" t="str">
        <v/>
      </c>
      <c r="C15954" t="str">
        <f t="shared" si="252"/>
        <v/>
      </c>
    </row>
    <row r="15955" spans="2:3">
      <c r="B15955" t="str">
        <v/>
      </c>
      <c r="C15955" t="str">
        <f t="shared" si="252"/>
        <v/>
      </c>
    </row>
    <row r="15956" spans="2:3">
      <c r="B15956" t="str">
        <v/>
      </c>
      <c r="C15956" t="str">
        <f t="shared" si="252"/>
        <v/>
      </c>
    </row>
    <row r="15957" spans="2:3">
      <c r="B15957" t="str">
        <v/>
      </c>
      <c r="C15957" t="str">
        <f t="shared" si="252"/>
        <v/>
      </c>
    </row>
    <row r="15958" spans="2:3">
      <c r="B15958" t="str">
        <v/>
      </c>
      <c r="C15958" t="str">
        <f t="shared" si="252"/>
        <v/>
      </c>
    </row>
    <row r="15959" spans="2:3">
      <c r="B15959" t="str">
        <v/>
      </c>
      <c r="C15959" t="str">
        <f t="shared" si="252"/>
        <v/>
      </c>
    </row>
    <row r="15960" spans="2:3">
      <c r="B15960" t="str">
        <v/>
      </c>
      <c r="C15960" t="str">
        <f t="shared" si="252"/>
        <v/>
      </c>
    </row>
    <row r="15961" spans="2:3">
      <c r="B15961" t="str">
        <v/>
      </c>
      <c r="C15961" t="str">
        <f t="shared" si="252"/>
        <v/>
      </c>
    </row>
    <row r="15962" spans="2:3">
      <c r="B15962" t="str">
        <v/>
      </c>
      <c r="C15962" t="str">
        <f t="shared" si="252"/>
        <v/>
      </c>
    </row>
    <row r="15963" spans="2:3">
      <c r="B15963" t="str">
        <v/>
      </c>
      <c r="C15963" t="str">
        <f t="shared" si="252"/>
        <v/>
      </c>
    </row>
    <row r="15964" spans="2:3">
      <c r="B15964" t="str">
        <v/>
      </c>
      <c r="C15964" t="str">
        <f t="shared" si="252"/>
        <v/>
      </c>
    </row>
    <row r="15965" spans="2:3">
      <c r="B15965" t="str">
        <v/>
      </c>
      <c r="C15965" t="str">
        <f t="shared" si="252"/>
        <v/>
      </c>
    </row>
    <row r="15966" spans="2:3">
      <c r="B15966" t="str">
        <v/>
      </c>
      <c r="C15966" t="str">
        <f t="shared" si="252"/>
        <v/>
      </c>
    </row>
    <row r="15967" spans="2:3">
      <c r="B15967" t="str">
        <v/>
      </c>
      <c r="C15967" t="str">
        <f t="shared" si="252"/>
        <v/>
      </c>
    </row>
    <row r="15968" spans="2:3">
      <c r="B15968" t="str">
        <v/>
      </c>
      <c r="C15968" t="str">
        <f t="shared" si="252"/>
        <v/>
      </c>
    </row>
    <row r="15969" spans="2:3">
      <c r="B15969" t="str">
        <v/>
      </c>
      <c r="C15969" t="str">
        <f t="shared" si="252"/>
        <v/>
      </c>
    </row>
    <row r="15970" spans="2:3">
      <c r="B15970" t="str">
        <v/>
      </c>
      <c r="C15970" t="str">
        <f t="shared" si="252"/>
        <v/>
      </c>
    </row>
    <row r="15971" spans="2:3">
      <c r="B15971" t="str">
        <v/>
      </c>
      <c r="C15971" t="str">
        <f t="shared" si="252"/>
        <v/>
      </c>
    </row>
    <row r="15972" spans="2:3">
      <c r="B15972" t="str">
        <v/>
      </c>
      <c r="C15972" t="str">
        <f t="shared" si="252"/>
        <v/>
      </c>
    </row>
    <row r="15973" spans="2:3">
      <c r="B15973" t="str">
        <v/>
      </c>
      <c r="C15973" t="str">
        <f t="shared" si="252"/>
        <v/>
      </c>
    </row>
    <row r="15974" spans="2:3">
      <c r="B15974" t="str">
        <v/>
      </c>
      <c r="C15974" t="str">
        <f t="shared" si="252"/>
        <v/>
      </c>
    </row>
    <row r="15975" spans="2:3">
      <c r="B15975" t="str">
        <v/>
      </c>
      <c r="C15975" t="str">
        <f t="shared" si="252"/>
        <v/>
      </c>
    </row>
    <row r="15976" spans="2:3">
      <c r="B15976" t="str">
        <v/>
      </c>
      <c r="C15976" t="str">
        <f t="shared" si="252"/>
        <v/>
      </c>
    </row>
    <row r="15977" spans="2:3">
      <c r="B15977" t="str">
        <v/>
      </c>
      <c r="C15977" t="str">
        <f t="shared" si="252"/>
        <v/>
      </c>
    </row>
    <row r="15978" spans="2:3">
      <c r="B15978" t="str">
        <v/>
      </c>
      <c r="C15978" t="str">
        <f t="shared" si="252"/>
        <v/>
      </c>
    </row>
    <row r="15979" spans="2:3">
      <c r="B15979" t="str">
        <v/>
      </c>
      <c r="C15979" t="str">
        <f t="shared" si="252"/>
        <v/>
      </c>
    </row>
    <row r="15980" spans="2:3">
      <c r="B15980" t="str">
        <v/>
      </c>
      <c r="C15980" t="str">
        <f t="shared" si="252"/>
        <v/>
      </c>
    </row>
    <row r="15981" spans="2:3">
      <c r="B15981" t="str">
        <v/>
      </c>
      <c r="C15981" t="str">
        <f t="shared" si="252"/>
        <v/>
      </c>
    </row>
    <row r="15982" spans="2:3">
      <c r="B15982" t="str">
        <v/>
      </c>
      <c r="C15982" t="str">
        <f t="shared" si="252"/>
        <v/>
      </c>
    </row>
    <row r="15983" spans="2:3">
      <c r="B15983" t="str">
        <v/>
      </c>
      <c r="C15983" t="str">
        <f t="shared" si="252"/>
        <v/>
      </c>
    </row>
    <row r="15984" spans="2:3">
      <c r="B15984" t="str">
        <v/>
      </c>
      <c r="C15984" t="str">
        <f t="shared" si="252"/>
        <v/>
      </c>
    </row>
    <row r="15985" spans="2:3">
      <c r="B15985" t="str">
        <v/>
      </c>
      <c r="C15985" t="str">
        <f t="shared" si="252"/>
        <v/>
      </c>
    </row>
    <row r="15986" spans="2:3">
      <c r="B15986" t="str">
        <v/>
      </c>
      <c r="C15986" t="str">
        <f t="shared" si="252"/>
        <v/>
      </c>
    </row>
    <row r="15987" spans="2:3">
      <c r="B15987" t="str">
        <v/>
      </c>
      <c r="C15987" t="str">
        <f t="shared" si="252"/>
        <v/>
      </c>
    </row>
    <row r="15988" spans="2:3">
      <c r="B15988" t="str">
        <v/>
      </c>
      <c r="C15988" t="str">
        <f t="shared" si="252"/>
        <v/>
      </c>
    </row>
    <row r="15989" spans="2:3">
      <c r="B15989" t="str">
        <v/>
      </c>
      <c r="C15989" t="str">
        <f t="shared" si="252"/>
        <v/>
      </c>
    </row>
    <row r="15990" spans="2:3">
      <c r="B15990" t="str">
        <v/>
      </c>
      <c r="C15990" t="str">
        <f t="shared" si="252"/>
        <v/>
      </c>
    </row>
    <row r="15991" spans="2:3">
      <c r="B15991" t="str">
        <v/>
      </c>
      <c r="C15991" t="str">
        <f t="shared" si="252"/>
        <v/>
      </c>
    </row>
    <row r="15992" spans="2:3">
      <c r="B15992" t="str">
        <v/>
      </c>
      <c r="C15992" t="str">
        <f t="shared" si="252"/>
        <v/>
      </c>
    </row>
    <row r="15993" spans="2:3">
      <c r="B15993" t="str">
        <v/>
      </c>
      <c r="C15993" t="str">
        <f t="shared" si="252"/>
        <v/>
      </c>
    </row>
    <row r="15994" spans="2:3">
      <c r="B15994" t="str">
        <v/>
      </c>
      <c r="C15994" t="str">
        <f t="shared" si="252"/>
        <v/>
      </c>
    </row>
    <row r="15995" spans="2:3">
      <c r="B15995" t="str">
        <v/>
      </c>
      <c r="C15995" t="str">
        <f t="shared" si="252"/>
        <v/>
      </c>
    </row>
    <row r="15996" spans="2:3">
      <c r="B15996" t="str">
        <v/>
      </c>
      <c r="C15996" t="str">
        <f t="shared" si="252"/>
        <v/>
      </c>
    </row>
    <row r="15997" spans="2:3">
      <c r="B15997" t="str">
        <v/>
      </c>
      <c r="C15997" t="str">
        <f t="shared" si="252"/>
        <v/>
      </c>
    </row>
    <row r="15998" spans="2:3">
      <c r="B15998" t="str">
        <v/>
      </c>
      <c r="C15998" t="str">
        <f t="shared" si="252"/>
        <v/>
      </c>
    </row>
    <row r="15999" spans="2:3">
      <c r="B15999" t="str">
        <v/>
      </c>
      <c r="C15999" t="str">
        <f t="shared" si="252"/>
        <v/>
      </c>
    </row>
    <row r="16000" spans="2:3">
      <c r="B16000" t="str">
        <v/>
      </c>
      <c r="C16000" t="str">
        <f t="shared" si="252"/>
        <v/>
      </c>
    </row>
    <row r="16001" spans="2:3">
      <c r="B16001" t="str">
        <v/>
      </c>
      <c r="C16001" t="str">
        <f t="shared" si="252"/>
        <v/>
      </c>
    </row>
    <row r="16002" spans="2:3">
      <c r="B16002" t="str">
        <v/>
      </c>
      <c r="C16002" t="str">
        <f t="shared" si="252"/>
        <v/>
      </c>
    </row>
    <row r="16003" spans="2:3">
      <c r="B16003" t="str">
        <v/>
      </c>
      <c r="C16003" t="str">
        <f t="shared" si="252"/>
        <v/>
      </c>
    </row>
    <row r="16004" spans="2:3">
      <c r="B16004" t="str">
        <v/>
      </c>
      <c r="C16004" t="str">
        <f t="shared" si="252"/>
        <v/>
      </c>
    </row>
    <row r="16005" spans="2:3">
      <c r="B16005" t="str">
        <v/>
      </c>
      <c r="C16005" t="str">
        <f t="shared" ref="C16005:C16068" si="253">IFERROR(B16005,"")</f>
        <v/>
      </c>
    </row>
    <row r="16006" spans="2:3">
      <c r="B16006" t="str">
        <v/>
      </c>
      <c r="C16006" t="str">
        <f t="shared" si="253"/>
        <v/>
      </c>
    </row>
    <row r="16007" spans="2:3">
      <c r="B16007" t="str">
        <v/>
      </c>
      <c r="C16007" t="str">
        <f t="shared" si="253"/>
        <v/>
      </c>
    </row>
    <row r="16008" spans="2:3">
      <c r="B16008" t="str">
        <v/>
      </c>
      <c r="C16008" t="str">
        <f t="shared" si="253"/>
        <v/>
      </c>
    </row>
    <row r="16009" spans="2:3">
      <c r="B16009" t="str">
        <v/>
      </c>
      <c r="C16009" t="str">
        <f t="shared" si="253"/>
        <v/>
      </c>
    </row>
    <row r="16010" spans="2:3">
      <c r="B16010" t="str">
        <v/>
      </c>
      <c r="C16010" t="str">
        <f t="shared" si="253"/>
        <v/>
      </c>
    </row>
    <row r="16011" spans="2:3">
      <c r="B16011" t="str">
        <v/>
      </c>
      <c r="C16011" t="str">
        <f t="shared" si="253"/>
        <v/>
      </c>
    </row>
    <row r="16012" spans="2:3">
      <c r="B16012" t="str">
        <v/>
      </c>
      <c r="C16012" t="str">
        <f t="shared" si="253"/>
        <v/>
      </c>
    </row>
    <row r="16013" spans="2:3">
      <c r="B16013" t="str">
        <v/>
      </c>
      <c r="C16013" t="str">
        <f t="shared" si="253"/>
        <v/>
      </c>
    </row>
    <row r="16014" spans="2:3">
      <c r="B16014" t="str">
        <v/>
      </c>
      <c r="C16014" t="str">
        <f t="shared" si="253"/>
        <v/>
      </c>
    </row>
    <row r="16015" spans="2:3">
      <c r="B16015" t="str">
        <v/>
      </c>
      <c r="C16015" t="str">
        <f t="shared" si="253"/>
        <v/>
      </c>
    </row>
    <row r="16016" spans="2:3">
      <c r="B16016" t="str">
        <v/>
      </c>
      <c r="C16016" t="str">
        <f t="shared" si="253"/>
        <v/>
      </c>
    </row>
    <row r="16017" spans="2:3">
      <c r="B16017" t="str">
        <v/>
      </c>
      <c r="C16017" t="str">
        <f t="shared" si="253"/>
        <v/>
      </c>
    </row>
    <row r="16018" spans="2:3">
      <c r="B16018" t="str">
        <v/>
      </c>
      <c r="C16018" t="str">
        <f t="shared" si="253"/>
        <v/>
      </c>
    </row>
    <row r="16019" spans="2:3">
      <c r="B16019" t="str">
        <v/>
      </c>
      <c r="C16019" t="str">
        <f t="shared" si="253"/>
        <v/>
      </c>
    </row>
    <row r="16020" spans="2:3">
      <c r="B16020" t="str">
        <v/>
      </c>
      <c r="C16020" t="str">
        <f t="shared" si="253"/>
        <v/>
      </c>
    </row>
    <row r="16021" spans="2:3">
      <c r="B16021" t="str">
        <v/>
      </c>
      <c r="C16021" t="str">
        <f t="shared" si="253"/>
        <v/>
      </c>
    </row>
    <row r="16022" spans="2:3">
      <c r="B16022" t="str">
        <v/>
      </c>
      <c r="C16022" t="str">
        <f t="shared" si="253"/>
        <v/>
      </c>
    </row>
    <row r="16023" spans="2:3">
      <c r="B16023" t="str">
        <v/>
      </c>
      <c r="C16023" t="str">
        <f t="shared" si="253"/>
        <v/>
      </c>
    </row>
    <row r="16024" spans="2:3">
      <c r="B16024" t="str">
        <v/>
      </c>
      <c r="C16024" t="str">
        <f t="shared" si="253"/>
        <v/>
      </c>
    </row>
    <row r="16025" spans="2:3">
      <c r="B16025" t="str">
        <v/>
      </c>
      <c r="C16025" t="str">
        <f t="shared" si="253"/>
        <v/>
      </c>
    </row>
    <row r="16026" spans="2:3">
      <c r="B16026" t="str">
        <v/>
      </c>
      <c r="C16026" t="str">
        <f t="shared" si="253"/>
        <v/>
      </c>
    </row>
    <row r="16027" spans="2:3">
      <c r="B16027" t="str">
        <v/>
      </c>
      <c r="C16027" t="str">
        <f t="shared" si="253"/>
        <v/>
      </c>
    </row>
    <row r="16028" spans="2:3">
      <c r="B16028" t="str">
        <v/>
      </c>
      <c r="C16028" t="str">
        <f t="shared" si="253"/>
        <v/>
      </c>
    </row>
    <row r="16029" spans="2:3">
      <c r="B16029" t="str">
        <v/>
      </c>
      <c r="C16029" t="str">
        <f t="shared" si="253"/>
        <v/>
      </c>
    </row>
    <row r="16030" spans="2:3">
      <c r="B16030" t="str">
        <v/>
      </c>
      <c r="C16030" t="str">
        <f t="shared" si="253"/>
        <v/>
      </c>
    </row>
    <row r="16031" spans="2:3">
      <c r="B16031" t="str">
        <v/>
      </c>
      <c r="C16031" t="str">
        <f t="shared" si="253"/>
        <v/>
      </c>
    </row>
    <row r="16032" spans="2:3">
      <c r="B16032" t="str">
        <v/>
      </c>
      <c r="C16032" t="str">
        <f t="shared" si="253"/>
        <v/>
      </c>
    </row>
    <row r="16033" spans="2:3">
      <c r="B16033" t="str">
        <v/>
      </c>
      <c r="C16033" t="str">
        <f t="shared" si="253"/>
        <v/>
      </c>
    </row>
    <row r="16034" spans="2:3">
      <c r="B16034" t="str">
        <v/>
      </c>
      <c r="C16034" t="str">
        <f t="shared" si="253"/>
        <v/>
      </c>
    </row>
    <row r="16035" spans="2:3">
      <c r="B16035" t="str">
        <v/>
      </c>
      <c r="C16035" t="str">
        <f t="shared" si="253"/>
        <v/>
      </c>
    </row>
    <row r="16036" spans="2:3">
      <c r="B16036" t="str">
        <v/>
      </c>
      <c r="C16036" t="str">
        <f t="shared" si="253"/>
        <v/>
      </c>
    </row>
    <row r="16037" spans="2:3">
      <c r="B16037" t="str">
        <v/>
      </c>
      <c r="C16037" t="str">
        <f t="shared" si="253"/>
        <v/>
      </c>
    </row>
    <row r="16038" spans="2:3">
      <c r="B16038" t="str">
        <v/>
      </c>
      <c r="C16038" t="str">
        <f t="shared" si="253"/>
        <v/>
      </c>
    </row>
    <row r="16039" spans="2:3">
      <c r="B16039" t="str">
        <v/>
      </c>
      <c r="C16039" t="str">
        <f t="shared" si="253"/>
        <v/>
      </c>
    </row>
    <row r="16040" spans="2:3">
      <c r="B16040" t="str">
        <v/>
      </c>
      <c r="C16040" t="str">
        <f t="shared" si="253"/>
        <v/>
      </c>
    </row>
    <row r="16041" spans="2:3">
      <c r="B16041" t="str">
        <v/>
      </c>
      <c r="C16041" t="str">
        <f t="shared" si="253"/>
        <v/>
      </c>
    </row>
    <row r="16042" spans="2:3">
      <c r="B16042" t="str">
        <v/>
      </c>
      <c r="C16042" t="str">
        <f t="shared" si="253"/>
        <v/>
      </c>
    </row>
    <row r="16043" spans="2:3">
      <c r="B16043" t="str">
        <v/>
      </c>
      <c r="C16043" t="str">
        <f t="shared" si="253"/>
        <v/>
      </c>
    </row>
    <row r="16044" spans="2:3">
      <c r="B16044" t="str">
        <v/>
      </c>
      <c r="C16044" t="str">
        <f t="shared" si="253"/>
        <v/>
      </c>
    </row>
    <row r="16045" spans="2:3">
      <c r="B16045" t="str">
        <v/>
      </c>
      <c r="C16045" t="str">
        <f t="shared" si="253"/>
        <v/>
      </c>
    </row>
    <row r="16046" spans="2:3">
      <c r="B16046" t="str">
        <v/>
      </c>
      <c r="C16046" t="str">
        <f t="shared" si="253"/>
        <v/>
      </c>
    </row>
    <row r="16047" spans="2:3">
      <c r="B16047" t="str">
        <v/>
      </c>
      <c r="C16047" t="str">
        <f t="shared" si="253"/>
        <v/>
      </c>
    </row>
    <row r="16048" spans="2:3">
      <c r="B16048" t="str">
        <v/>
      </c>
      <c r="C16048" t="str">
        <f t="shared" si="253"/>
        <v/>
      </c>
    </row>
    <row r="16049" spans="2:3">
      <c r="B16049" t="str">
        <v/>
      </c>
      <c r="C16049" t="str">
        <f t="shared" si="253"/>
        <v/>
      </c>
    </row>
    <row r="16050" spans="2:3">
      <c r="B16050" t="str">
        <v/>
      </c>
      <c r="C16050" t="str">
        <f t="shared" si="253"/>
        <v/>
      </c>
    </row>
    <row r="16051" spans="2:3">
      <c r="B16051" t="str">
        <v/>
      </c>
      <c r="C16051" t="str">
        <f t="shared" si="253"/>
        <v/>
      </c>
    </row>
    <row r="16052" spans="2:3">
      <c r="B16052" t="str">
        <v/>
      </c>
      <c r="C16052" t="str">
        <f t="shared" si="253"/>
        <v/>
      </c>
    </row>
    <row r="16053" spans="2:3">
      <c r="B16053" t="str">
        <v/>
      </c>
      <c r="C16053" t="str">
        <f t="shared" si="253"/>
        <v/>
      </c>
    </row>
    <row r="16054" spans="2:3">
      <c r="B16054" t="str">
        <v/>
      </c>
      <c r="C16054" t="str">
        <f t="shared" si="253"/>
        <v/>
      </c>
    </row>
    <row r="16055" spans="2:3">
      <c r="B16055" t="str">
        <v/>
      </c>
      <c r="C16055" t="str">
        <f t="shared" si="253"/>
        <v/>
      </c>
    </row>
    <row r="16056" spans="2:3">
      <c r="B16056" t="str">
        <v/>
      </c>
      <c r="C16056" t="str">
        <f t="shared" si="253"/>
        <v/>
      </c>
    </row>
    <row r="16057" spans="2:3">
      <c r="B16057" t="str">
        <v/>
      </c>
      <c r="C16057" t="str">
        <f t="shared" si="253"/>
        <v/>
      </c>
    </row>
    <row r="16058" spans="2:3">
      <c r="B16058" t="str">
        <v/>
      </c>
      <c r="C16058" t="str">
        <f t="shared" si="253"/>
        <v/>
      </c>
    </row>
    <row r="16059" spans="2:3">
      <c r="B16059" t="str">
        <v/>
      </c>
      <c r="C16059" t="str">
        <f t="shared" si="253"/>
        <v/>
      </c>
    </row>
    <row r="16060" spans="2:3">
      <c r="B16060" t="str">
        <v/>
      </c>
      <c r="C16060" t="str">
        <f t="shared" si="253"/>
        <v/>
      </c>
    </row>
    <row r="16061" spans="2:3">
      <c r="B16061" t="str">
        <v/>
      </c>
      <c r="C16061" t="str">
        <f t="shared" si="253"/>
        <v/>
      </c>
    </row>
    <row r="16062" spans="2:3">
      <c r="B16062" t="str">
        <v/>
      </c>
      <c r="C16062" t="str">
        <f t="shared" si="253"/>
        <v/>
      </c>
    </row>
    <row r="16063" spans="2:3">
      <c r="B16063" t="str">
        <v/>
      </c>
      <c r="C16063" t="str">
        <f t="shared" si="253"/>
        <v/>
      </c>
    </row>
    <row r="16064" spans="2:3">
      <c r="B16064" t="str">
        <v/>
      </c>
      <c r="C16064" t="str">
        <f t="shared" si="253"/>
        <v/>
      </c>
    </row>
    <row r="16065" spans="2:3">
      <c r="B16065" t="str">
        <v/>
      </c>
      <c r="C16065" t="str">
        <f t="shared" si="253"/>
        <v/>
      </c>
    </row>
    <row r="16066" spans="2:3">
      <c r="B16066" t="str">
        <v/>
      </c>
      <c r="C16066" t="str">
        <f t="shared" si="253"/>
        <v/>
      </c>
    </row>
    <row r="16067" spans="2:3">
      <c r="B16067" t="str">
        <v/>
      </c>
      <c r="C16067" t="str">
        <f t="shared" si="253"/>
        <v/>
      </c>
    </row>
    <row r="16068" spans="2:3">
      <c r="B16068" t="str">
        <v/>
      </c>
      <c r="C16068" t="str">
        <f t="shared" si="253"/>
        <v/>
      </c>
    </row>
    <row r="16069" spans="2:3">
      <c r="B16069" t="str">
        <v/>
      </c>
      <c r="C16069" t="str">
        <f t="shared" ref="C16069:C16132" si="254">IFERROR(B16069,"")</f>
        <v/>
      </c>
    </row>
    <row r="16070" spans="2:3">
      <c r="B16070" t="str">
        <v/>
      </c>
      <c r="C16070" t="str">
        <f t="shared" si="254"/>
        <v/>
      </c>
    </row>
    <row r="16071" spans="2:3">
      <c r="B16071" t="str">
        <v/>
      </c>
      <c r="C16071" t="str">
        <f t="shared" si="254"/>
        <v/>
      </c>
    </row>
    <row r="16072" spans="2:3">
      <c r="B16072" t="str">
        <v/>
      </c>
      <c r="C16072" t="str">
        <f t="shared" si="254"/>
        <v/>
      </c>
    </row>
    <row r="16073" spans="2:3">
      <c r="B16073" t="str">
        <v/>
      </c>
      <c r="C16073" t="str">
        <f t="shared" si="254"/>
        <v/>
      </c>
    </row>
    <row r="16074" spans="2:3">
      <c r="B16074" t="str">
        <v/>
      </c>
      <c r="C16074" t="str">
        <f t="shared" si="254"/>
        <v/>
      </c>
    </row>
    <row r="16075" spans="2:3">
      <c r="B16075" t="str">
        <v/>
      </c>
      <c r="C16075" t="str">
        <f t="shared" si="254"/>
        <v/>
      </c>
    </row>
    <row r="16076" spans="2:3">
      <c r="B16076" t="str">
        <v/>
      </c>
      <c r="C16076" t="str">
        <f t="shared" si="254"/>
        <v/>
      </c>
    </row>
    <row r="16077" spans="2:3">
      <c r="B16077" t="str">
        <v/>
      </c>
      <c r="C16077" t="str">
        <f t="shared" si="254"/>
        <v/>
      </c>
    </row>
    <row r="16078" spans="2:3">
      <c r="B16078" t="str">
        <v/>
      </c>
      <c r="C16078" t="str">
        <f t="shared" si="254"/>
        <v/>
      </c>
    </row>
    <row r="16079" spans="2:3">
      <c r="B16079" t="str">
        <v/>
      </c>
      <c r="C16079" t="str">
        <f t="shared" si="254"/>
        <v/>
      </c>
    </row>
    <row r="16080" spans="2:3">
      <c r="B16080" t="str">
        <v/>
      </c>
      <c r="C16080" t="str">
        <f t="shared" si="254"/>
        <v/>
      </c>
    </row>
    <row r="16081" spans="2:3">
      <c r="B16081" t="str">
        <v/>
      </c>
      <c r="C16081" t="str">
        <f t="shared" si="254"/>
        <v/>
      </c>
    </row>
    <row r="16082" spans="2:3">
      <c r="B16082" t="str">
        <v/>
      </c>
      <c r="C16082" t="str">
        <f t="shared" si="254"/>
        <v/>
      </c>
    </row>
    <row r="16083" spans="2:3">
      <c r="B16083" t="str">
        <v/>
      </c>
      <c r="C16083" t="str">
        <f t="shared" si="254"/>
        <v/>
      </c>
    </row>
    <row r="16084" spans="2:3">
      <c r="B16084" t="str">
        <v/>
      </c>
      <c r="C16084" t="str">
        <f t="shared" si="254"/>
        <v/>
      </c>
    </row>
    <row r="16085" spans="2:3">
      <c r="B16085" t="str">
        <v/>
      </c>
      <c r="C16085" t="str">
        <f t="shared" si="254"/>
        <v/>
      </c>
    </row>
    <row r="16086" spans="2:3">
      <c r="B16086" t="str">
        <v/>
      </c>
      <c r="C16086" t="str">
        <f t="shared" si="254"/>
        <v/>
      </c>
    </row>
    <row r="16087" spans="2:3">
      <c r="B16087" t="str">
        <v/>
      </c>
      <c r="C16087" t="str">
        <f t="shared" si="254"/>
        <v/>
      </c>
    </row>
    <row r="16088" spans="2:3">
      <c r="B16088" t="str">
        <v/>
      </c>
      <c r="C16088" t="str">
        <f t="shared" si="254"/>
        <v/>
      </c>
    </row>
    <row r="16089" spans="2:3">
      <c r="B16089" t="str">
        <v/>
      </c>
      <c r="C16089" t="str">
        <f t="shared" si="254"/>
        <v/>
      </c>
    </row>
    <row r="16090" spans="2:3">
      <c r="B16090" t="str">
        <v/>
      </c>
      <c r="C16090" t="str">
        <f t="shared" si="254"/>
        <v/>
      </c>
    </row>
    <row r="16091" spans="2:3">
      <c r="B16091" t="str">
        <v/>
      </c>
      <c r="C16091" t="str">
        <f t="shared" si="254"/>
        <v/>
      </c>
    </row>
    <row r="16092" spans="2:3">
      <c r="B16092" t="str">
        <v/>
      </c>
      <c r="C16092" t="str">
        <f t="shared" si="254"/>
        <v/>
      </c>
    </row>
    <row r="16093" spans="2:3">
      <c r="B16093" t="str">
        <v/>
      </c>
      <c r="C16093" t="str">
        <f t="shared" si="254"/>
        <v/>
      </c>
    </row>
    <row r="16094" spans="2:3">
      <c r="B16094" t="str">
        <v/>
      </c>
      <c r="C16094" t="str">
        <f t="shared" si="254"/>
        <v/>
      </c>
    </row>
    <row r="16095" spans="2:3">
      <c r="B16095" t="str">
        <v/>
      </c>
      <c r="C16095" t="str">
        <f t="shared" si="254"/>
        <v/>
      </c>
    </row>
    <row r="16096" spans="2:3">
      <c r="B16096" t="str">
        <v/>
      </c>
      <c r="C16096" t="str">
        <f t="shared" si="254"/>
        <v/>
      </c>
    </row>
    <row r="16097" spans="2:3">
      <c r="B16097" t="str">
        <v/>
      </c>
      <c r="C16097" t="str">
        <f t="shared" si="254"/>
        <v/>
      </c>
    </row>
    <row r="16098" spans="2:3">
      <c r="B16098" t="str">
        <v/>
      </c>
      <c r="C16098" t="str">
        <f t="shared" si="254"/>
        <v/>
      </c>
    </row>
    <row r="16099" spans="2:3">
      <c r="B16099" t="str">
        <v/>
      </c>
      <c r="C16099" t="str">
        <f t="shared" si="254"/>
        <v/>
      </c>
    </row>
    <row r="16100" spans="2:3">
      <c r="B16100" t="str">
        <v/>
      </c>
      <c r="C16100" t="str">
        <f t="shared" si="254"/>
        <v/>
      </c>
    </row>
    <row r="16101" spans="2:3">
      <c r="B16101" t="str">
        <v/>
      </c>
      <c r="C16101" t="str">
        <f t="shared" si="254"/>
        <v/>
      </c>
    </row>
    <row r="16102" spans="2:3">
      <c r="B16102" t="str">
        <v/>
      </c>
      <c r="C16102" t="str">
        <f t="shared" si="254"/>
        <v/>
      </c>
    </row>
    <row r="16103" spans="2:3">
      <c r="B16103" t="str">
        <v/>
      </c>
      <c r="C16103" t="str">
        <f t="shared" si="254"/>
        <v/>
      </c>
    </row>
    <row r="16104" spans="2:3">
      <c r="B16104" t="str">
        <v/>
      </c>
      <c r="C16104" t="str">
        <f t="shared" si="254"/>
        <v/>
      </c>
    </row>
    <row r="16105" spans="2:3">
      <c r="B16105" t="str">
        <v/>
      </c>
      <c r="C16105" t="str">
        <f t="shared" si="254"/>
        <v/>
      </c>
    </row>
    <row r="16106" spans="2:3">
      <c r="B16106" t="str">
        <v/>
      </c>
      <c r="C16106" t="str">
        <f t="shared" si="254"/>
        <v/>
      </c>
    </row>
    <row r="16107" spans="2:3">
      <c r="B16107" t="str">
        <v/>
      </c>
      <c r="C16107" t="str">
        <f t="shared" si="254"/>
        <v/>
      </c>
    </row>
    <row r="16108" spans="2:3">
      <c r="B16108" t="str">
        <v/>
      </c>
      <c r="C16108" t="str">
        <f t="shared" si="254"/>
        <v/>
      </c>
    </row>
    <row r="16109" spans="2:3">
      <c r="B16109" t="str">
        <v/>
      </c>
      <c r="C16109" t="str">
        <f t="shared" si="254"/>
        <v/>
      </c>
    </row>
    <row r="16110" spans="2:3">
      <c r="B16110" t="str">
        <v/>
      </c>
      <c r="C16110" t="str">
        <f t="shared" si="254"/>
        <v/>
      </c>
    </row>
    <row r="16111" spans="2:3">
      <c r="B16111" t="str">
        <v/>
      </c>
      <c r="C16111" t="str">
        <f t="shared" si="254"/>
        <v/>
      </c>
    </row>
    <row r="16112" spans="2:3">
      <c r="B16112" t="str">
        <v/>
      </c>
      <c r="C16112" t="str">
        <f t="shared" si="254"/>
        <v/>
      </c>
    </row>
    <row r="16113" spans="2:3">
      <c r="B16113" t="str">
        <v/>
      </c>
      <c r="C16113" t="str">
        <f t="shared" si="254"/>
        <v/>
      </c>
    </row>
    <row r="16114" spans="2:3">
      <c r="B16114" t="str">
        <v/>
      </c>
      <c r="C16114" t="str">
        <f t="shared" si="254"/>
        <v/>
      </c>
    </row>
    <row r="16115" spans="2:3">
      <c r="B16115" t="str">
        <v/>
      </c>
      <c r="C16115" t="str">
        <f t="shared" si="254"/>
        <v/>
      </c>
    </row>
    <row r="16116" spans="2:3">
      <c r="B16116" t="str">
        <v/>
      </c>
      <c r="C16116" t="str">
        <f t="shared" si="254"/>
        <v/>
      </c>
    </row>
    <row r="16117" spans="2:3">
      <c r="B16117" t="str">
        <v/>
      </c>
      <c r="C16117" t="str">
        <f t="shared" si="254"/>
        <v/>
      </c>
    </row>
    <row r="16118" spans="2:3">
      <c r="B16118" t="str">
        <v/>
      </c>
      <c r="C16118" t="str">
        <f t="shared" si="254"/>
        <v/>
      </c>
    </row>
    <row r="16119" spans="2:3">
      <c r="B16119" t="str">
        <v/>
      </c>
      <c r="C16119" t="str">
        <f t="shared" si="254"/>
        <v/>
      </c>
    </row>
    <row r="16120" spans="2:3">
      <c r="B16120" t="str">
        <v/>
      </c>
      <c r="C16120" t="str">
        <f t="shared" si="254"/>
        <v/>
      </c>
    </row>
    <row r="16121" spans="2:3">
      <c r="B16121" t="str">
        <v/>
      </c>
      <c r="C16121" t="str">
        <f t="shared" si="254"/>
        <v/>
      </c>
    </row>
    <row r="16122" spans="2:3">
      <c r="B16122" t="str">
        <v/>
      </c>
      <c r="C16122" t="str">
        <f t="shared" si="254"/>
        <v/>
      </c>
    </row>
    <row r="16123" spans="2:3">
      <c r="B16123" t="str">
        <v/>
      </c>
      <c r="C16123" t="str">
        <f t="shared" si="254"/>
        <v/>
      </c>
    </row>
    <row r="16124" spans="2:3">
      <c r="B16124" t="str">
        <v/>
      </c>
      <c r="C16124" t="str">
        <f t="shared" si="254"/>
        <v/>
      </c>
    </row>
    <row r="16125" spans="2:3">
      <c r="B16125" t="str">
        <v/>
      </c>
      <c r="C16125" t="str">
        <f t="shared" si="254"/>
        <v/>
      </c>
    </row>
    <row r="16126" spans="2:3">
      <c r="B16126" t="str">
        <v/>
      </c>
      <c r="C16126" t="str">
        <f t="shared" si="254"/>
        <v/>
      </c>
    </row>
    <row r="16127" spans="2:3">
      <c r="B16127" t="str">
        <v/>
      </c>
      <c r="C16127" t="str">
        <f t="shared" si="254"/>
        <v/>
      </c>
    </row>
    <row r="16128" spans="2:3">
      <c r="B16128" t="str">
        <v/>
      </c>
      <c r="C16128" t="str">
        <f t="shared" si="254"/>
        <v/>
      </c>
    </row>
    <row r="16129" spans="2:3">
      <c r="B16129" t="str">
        <v/>
      </c>
      <c r="C16129" t="str">
        <f t="shared" si="254"/>
        <v/>
      </c>
    </row>
    <row r="16130" spans="2:3">
      <c r="B16130" t="str">
        <v/>
      </c>
      <c r="C16130" t="str">
        <f t="shared" si="254"/>
        <v/>
      </c>
    </row>
    <row r="16131" spans="2:3">
      <c r="B16131" t="str">
        <v/>
      </c>
      <c r="C16131" t="str">
        <f t="shared" si="254"/>
        <v/>
      </c>
    </row>
    <row r="16132" spans="2:3">
      <c r="B16132" t="str">
        <v/>
      </c>
      <c r="C16132" t="str">
        <f t="shared" si="254"/>
        <v/>
      </c>
    </row>
    <row r="16133" spans="2:3">
      <c r="B16133" t="str">
        <v/>
      </c>
      <c r="C16133" t="str">
        <f t="shared" ref="C16133:C16196" si="255">IFERROR(B16133,"")</f>
        <v/>
      </c>
    </row>
    <row r="16134" spans="2:3">
      <c r="B16134" t="str">
        <v/>
      </c>
      <c r="C16134" t="str">
        <f t="shared" si="255"/>
        <v/>
      </c>
    </row>
    <row r="16135" spans="2:3">
      <c r="B16135" t="str">
        <v/>
      </c>
      <c r="C16135" t="str">
        <f t="shared" si="255"/>
        <v/>
      </c>
    </row>
    <row r="16136" spans="2:3">
      <c r="B16136" t="str">
        <v/>
      </c>
      <c r="C16136" t="str">
        <f t="shared" si="255"/>
        <v/>
      </c>
    </row>
    <row r="16137" spans="2:3">
      <c r="B16137" t="str">
        <v/>
      </c>
      <c r="C16137" t="str">
        <f t="shared" si="255"/>
        <v/>
      </c>
    </row>
    <row r="16138" spans="2:3">
      <c r="B16138" t="str">
        <v/>
      </c>
      <c r="C16138" t="str">
        <f t="shared" si="255"/>
        <v/>
      </c>
    </row>
    <row r="16139" spans="2:3">
      <c r="B16139" t="str">
        <v/>
      </c>
      <c r="C16139" t="str">
        <f t="shared" si="255"/>
        <v/>
      </c>
    </row>
    <row r="16140" spans="2:3">
      <c r="B16140" t="str">
        <v/>
      </c>
      <c r="C16140" t="str">
        <f t="shared" si="255"/>
        <v/>
      </c>
    </row>
    <row r="16141" spans="2:3">
      <c r="B16141" t="str">
        <v/>
      </c>
      <c r="C16141" t="str">
        <f t="shared" si="255"/>
        <v/>
      </c>
    </row>
    <row r="16142" spans="2:3">
      <c r="B16142" t="str">
        <v/>
      </c>
      <c r="C16142" t="str">
        <f t="shared" si="255"/>
        <v/>
      </c>
    </row>
    <row r="16143" spans="2:3">
      <c r="B16143" t="str">
        <v/>
      </c>
      <c r="C16143" t="str">
        <f t="shared" si="255"/>
        <v/>
      </c>
    </row>
    <row r="16144" spans="2:3">
      <c r="B16144" t="str">
        <v/>
      </c>
      <c r="C16144" t="str">
        <f t="shared" si="255"/>
        <v/>
      </c>
    </row>
    <row r="16145" spans="2:3">
      <c r="B16145" t="str">
        <v/>
      </c>
      <c r="C16145" t="str">
        <f t="shared" si="255"/>
        <v/>
      </c>
    </row>
    <row r="16146" spans="2:3">
      <c r="B16146" t="str">
        <v/>
      </c>
      <c r="C16146" t="str">
        <f t="shared" si="255"/>
        <v/>
      </c>
    </row>
    <row r="16147" spans="2:3">
      <c r="B16147" t="str">
        <v/>
      </c>
      <c r="C16147" t="str">
        <f t="shared" si="255"/>
        <v/>
      </c>
    </row>
    <row r="16148" spans="2:3">
      <c r="B16148" t="str">
        <v/>
      </c>
      <c r="C16148" t="str">
        <f t="shared" si="255"/>
        <v/>
      </c>
    </row>
    <row r="16149" spans="2:3">
      <c r="B16149" t="str">
        <v/>
      </c>
      <c r="C16149" t="str">
        <f t="shared" si="255"/>
        <v/>
      </c>
    </row>
    <row r="16150" spans="2:3">
      <c r="B16150" t="str">
        <v/>
      </c>
      <c r="C16150" t="str">
        <f t="shared" si="255"/>
        <v/>
      </c>
    </row>
    <row r="16151" spans="2:3">
      <c r="B16151" t="str">
        <v/>
      </c>
      <c r="C16151" t="str">
        <f t="shared" si="255"/>
        <v/>
      </c>
    </row>
    <row r="16152" spans="2:3">
      <c r="B16152" t="str">
        <v/>
      </c>
      <c r="C16152" t="str">
        <f t="shared" si="255"/>
        <v/>
      </c>
    </row>
    <row r="16153" spans="2:3">
      <c r="B16153" t="str">
        <v/>
      </c>
      <c r="C16153" t="str">
        <f t="shared" si="255"/>
        <v/>
      </c>
    </row>
    <row r="16154" spans="2:3">
      <c r="B16154" t="str">
        <v/>
      </c>
      <c r="C16154" t="str">
        <f t="shared" si="255"/>
        <v/>
      </c>
    </row>
    <row r="16155" spans="2:3">
      <c r="B16155" t="str">
        <v/>
      </c>
      <c r="C16155" t="str">
        <f t="shared" si="255"/>
        <v/>
      </c>
    </row>
    <row r="16156" spans="2:3">
      <c r="B16156" t="str">
        <v/>
      </c>
      <c r="C16156" t="str">
        <f t="shared" si="255"/>
        <v/>
      </c>
    </row>
    <row r="16157" spans="2:3">
      <c r="B16157" t="str">
        <v/>
      </c>
      <c r="C16157" t="str">
        <f t="shared" si="255"/>
        <v/>
      </c>
    </row>
    <row r="16158" spans="2:3">
      <c r="B16158" t="str">
        <v/>
      </c>
      <c r="C16158" t="str">
        <f t="shared" si="255"/>
        <v/>
      </c>
    </row>
    <row r="16159" spans="2:3">
      <c r="B16159" t="str">
        <v/>
      </c>
      <c r="C16159" t="str">
        <f t="shared" si="255"/>
        <v/>
      </c>
    </row>
    <row r="16160" spans="2:3">
      <c r="B16160" t="str">
        <v/>
      </c>
      <c r="C16160" t="str">
        <f t="shared" si="255"/>
        <v/>
      </c>
    </row>
    <row r="16161" spans="2:3">
      <c r="B16161" t="str">
        <v/>
      </c>
      <c r="C16161" t="str">
        <f t="shared" si="255"/>
        <v/>
      </c>
    </row>
    <row r="16162" spans="2:3">
      <c r="B16162" t="str">
        <v/>
      </c>
      <c r="C16162" t="str">
        <f t="shared" si="255"/>
        <v/>
      </c>
    </row>
    <row r="16163" spans="2:3">
      <c r="B16163" t="str">
        <v/>
      </c>
      <c r="C16163" t="str">
        <f t="shared" si="255"/>
        <v/>
      </c>
    </row>
    <row r="16164" spans="2:3">
      <c r="B16164" t="str">
        <v/>
      </c>
      <c r="C16164" t="str">
        <f t="shared" si="255"/>
        <v/>
      </c>
    </row>
    <row r="16165" spans="2:3">
      <c r="B16165" t="str">
        <v/>
      </c>
      <c r="C16165" t="str">
        <f t="shared" si="255"/>
        <v/>
      </c>
    </row>
    <row r="16166" spans="2:3">
      <c r="B16166" t="str">
        <v/>
      </c>
      <c r="C16166" t="str">
        <f t="shared" si="255"/>
        <v/>
      </c>
    </row>
    <row r="16167" spans="2:3">
      <c r="B16167" t="str">
        <v/>
      </c>
      <c r="C16167" t="str">
        <f t="shared" si="255"/>
        <v/>
      </c>
    </row>
    <row r="16168" spans="2:3">
      <c r="B16168" t="str">
        <v/>
      </c>
      <c r="C16168" t="str">
        <f t="shared" si="255"/>
        <v/>
      </c>
    </row>
    <row r="16169" spans="2:3">
      <c r="B16169" t="str">
        <v/>
      </c>
      <c r="C16169" t="str">
        <f t="shared" si="255"/>
        <v/>
      </c>
    </row>
    <row r="16170" spans="2:3">
      <c r="B16170" t="str">
        <v/>
      </c>
      <c r="C16170" t="str">
        <f t="shared" si="255"/>
        <v/>
      </c>
    </row>
    <row r="16171" spans="2:3">
      <c r="B16171" t="str">
        <v/>
      </c>
      <c r="C16171" t="str">
        <f t="shared" si="255"/>
        <v/>
      </c>
    </row>
    <row r="16172" spans="2:3">
      <c r="B16172" t="str">
        <v/>
      </c>
      <c r="C16172" t="str">
        <f t="shared" si="255"/>
        <v/>
      </c>
    </row>
    <row r="16173" spans="2:3">
      <c r="B16173" t="str">
        <v/>
      </c>
      <c r="C16173" t="str">
        <f t="shared" si="255"/>
        <v/>
      </c>
    </row>
    <row r="16174" spans="2:3">
      <c r="B16174" t="str">
        <v/>
      </c>
      <c r="C16174" t="str">
        <f t="shared" si="255"/>
        <v/>
      </c>
    </row>
    <row r="16175" spans="2:3">
      <c r="B16175" t="str">
        <v/>
      </c>
      <c r="C16175" t="str">
        <f t="shared" si="255"/>
        <v/>
      </c>
    </row>
    <row r="16176" spans="2:3">
      <c r="B16176" t="str">
        <v/>
      </c>
      <c r="C16176" t="str">
        <f t="shared" si="255"/>
        <v/>
      </c>
    </row>
    <row r="16177" spans="2:3">
      <c r="B16177" t="str">
        <v/>
      </c>
      <c r="C16177" t="str">
        <f t="shared" si="255"/>
        <v/>
      </c>
    </row>
    <row r="16178" spans="2:3">
      <c r="B16178" t="str">
        <v/>
      </c>
      <c r="C16178" t="str">
        <f t="shared" si="255"/>
        <v/>
      </c>
    </row>
    <row r="16179" spans="2:3">
      <c r="B16179" t="str">
        <v/>
      </c>
      <c r="C16179" t="str">
        <f t="shared" si="255"/>
        <v/>
      </c>
    </row>
    <row r="16180" spans="2:3">
      <c r="B16180" t="str">
        <v/>
      </c>
      <c r="C16180" t="str">
        <f t="shared" si="255"/>
        <v/>
      </c>
    </row>
    <row r="16181" spans="2:3">
      <c r="B16181" t="str">
        <v/>
      </c>
      <c r="C16181" t="str">
        <f t="shared" si="255"/>
        <v/>
      </c>
    </row>
    <row r="16182" spans="2:3">
      <c r="B16182" t="str">
        <v/>
      </c>
      <c r="C16182" t="str">
        <f t="shared" si="255"/>
        <v/>
      </c>
    </row>
    <row r="16183" spans="2:3">
      <c r="B16183" t="str">
        <v/>
      </c>
      <c r="C16183" t="str">
        <f t="shared" si="255"/>
        <v/>
      </c>
    </row>
    <row r="16184" spans="2:3">
      <c r="B16184" t="str">
        <v/>
      </c>
      <c r="C16184" t="str">
        <f t="shared" si="255"/>
        <v/>
      </c>
    </row>
    <row r="16185" spans="2:3">
      <c r="B16185" t="str">
        <v/>
      </c>
      <c r="C16185" t="str">
        <f t="shared" si="255"/>
        <v/>
      </c>
    </row>
    <row r="16186" spans="2:3">
      <c r="B16186" t="str">
        <v/>
      </c>
      <c r="C16186" t="str">
        <f t="shared" si="255"/>
        <v/>
      </c>
    </row>
    <row r="16187" spans="2:3">
      <c r="B16187" t="str">
        <v/>
      </c>
      <c r="C16187" t="str">
        <f t="shared" si="255"/>
        <v/>
      </c>
    </row>
    <row r="16188" spans="2:3">
      <c r="B16188" t="str">
        <v/>
      </c>
      <c r="C16188" t="str">
        <f t="shared" si="255"/>
        <v/>
      </c>
    </row>
    <row r="16189" spans="2:3">
      <c r="B16189" t="str">
        <v/>
      </c>
      <c r="C16189" t="str">
        <f t="shared" si="255"/>
        <v/>
      </c>
    </row>
    <row r="16190" spans="2:3">
      <c r="B16190" t="str">
        <v/>
      </c>
      <c r="C16190" t="str">
        <f t="shared" si="255"/>
        <v/>
      </c>
    </row>
    <row r="16191" spans="2:3">
      <c r="B16191" t="str">
        <v/>
      </c>
      <c r="C16191" t="str">
        <f t="shared" si="255"/>
        <v/>
      </c>
    </row>
    <row r="16192" spans="2:3">
      <c r="B16192" t="str">
        <v/>
      </c>
      <c r="C16192" t="str">
        <f t="shared" si="255"/>
        <v/>
      </c>
    </row>
    <row r="16193" spans="2:3">
      <c r="B16193" t="str">
        <v/>
      </c>
      <c r="C16193" t="str">
        <f t="shared" si="255"/>
        <v/>
      </c>
    </row>
    <row r="16194" spans="2:3">
      <c r="B16194" t="str">
        <v/>
      </c>
      <c r="C16194" t="str">
        <f t="shared" si="255"/>
        <v/>
      </c>
    </row>
    <row r="16195" spans="2:3">
      <c r="B16195" t="str">
        <v/>
      </c>
      <c r="C16195" t="str">
        <f t="shared" si="255"/>
        <v/>
      </c>
    </row>
    <row r="16196" spans="2:3">
      <c r="B16196" t="str">
        <v/>
      </c>
      <c r="C16196" t="str">
        <f t="shared" si="255"/>
        <v/>
      </c>
    </row>
    <row r="16197" spans="2:3">
      <c r="B16197" t="str">
        <v/>
      </c>
      <c r="C16197" t="str">
        <f t="shared" ref="C16197:C16260" si="256">IFERROR(B16197,"")</f>
        <v/>
      </c>
    </row>
    <row r="16198" spans="2:3">
      <c r="B16198" t="str">
        <v/>
      </c>
      <c r="C16198" t="str">
        <f t="shared" si="256"/>
        <v/>
      </c>
    </row>
    <row r="16199" spans="2:3">
      <c r="B16199" t="str">
        <v/>
      </c>
      <c r="C16199" t="str">
        <f t="shared" si="256"/>
        <v/>
      </c>
    </row>
    <row r="16200" spans="2:3">
      <c r="B16200" t="str">
        <v/>
      </c>
      <c r="C16200" t="str">
        <f t="shared" si="256"/>
        <v/>
      </c>
    </row>
    <row r="16201" spans="2:3">
      <c r="B16201" t="str">
        <v/>
      </c>
      <c r="C16201" t="str">
        <f t="shared" si="256"/>
        <v/>
      </c>
    </row>
    <row r="16202" spans="2:3">
      <c r="B16202" t="str">
        <v/>
      </c>
      <c r="C16202" t="str">
        <f t="shared" si="256"/>
        <v/>
      </c>
    </row>
    <row r="16203" spans="2:3">
      <c r="B16203" t="str">
        <v/>
      </c>
      <c r="C16203" t="str">
        <f t="shared" si="256"/>
        <v/>
      </c>
    </row>
    <row r="16204" spans="2:3">
      <c r="B16204" t="str">
        <v/>
      </c>
      <c r="C16204" t="str">
        <f t="shared" si="256"/>
        <v/>
      </c>
    </row>
    <row r="16205" spans="2:3">
      <c r="B16205" t="str">
        <v/>
      </c>
      <c r="C16205" t="str">
        <f t="shared" si="256"/>
        <v/>
      </c>
    </row>
    <row r="16206" spans="2:3">
      <c r="B16206" t="str">
        <v/>
      </c>
      <c r="C16206" t="str">
        <f t="shared" si="256"/>
        <v/>
      </c>
    </row>
    <row r="16207" spans="2:3">
      <c r="B16207" t="str">
        <v/>
      </c>
      <c r="C16207" t="str">
        <f t="shared" si="256"/>
        <v/>
      </c>
    </row>
    <row r="16208" spans="2:3">
      <c r="B16208" t="str">
        <v/>
      </c>
      <c r="C16208" t="str">
        <f t="shared" si="256"/>
        <v/>
      </c>
    </row>
    <row r="16209" spans="2:3">
      <c r="B16209" t="str">
        <v/>
      </c>
      <c r="C16209" t="str">
        <f t="shared" si="256"/>
        <v/>
      </c>
    </row>
    <row r="16210" spans="2:3">
      <c r="B16210" t="str">
        <v/>
      </c>
      <c r="C16210" t="str">
        <f t="shared" si="256"/>
        <v/>
      </c>
    </row>
    <row r="16211" spans="2:3">
      <c r="B16211" t="str">
        <v/>
      </c>
      <c r="C16211" t="str">
        <f t="shared" si="256"/>
        <v/>
      </c>
    </row>
    <row r="16212" spans="2:3">
      <c r="B16212" t="str">
        <v/>
      </c>
      <c r="C16212" t="str">
        <f t="shared" si="256"/>
        <v/>
      </c>
    </row>
    <row r="16213" spans="2:3">
      <c r="B16213" t="str">
        <v/>
      </c>
      <c r="C16213" t="str">
        <f t="shared" si="256"/>
        <v/>
      </c>
    </row>
    <row r="16214" spans="2:3">
      <c r="B16214" t="str">
        <v/>
      </c>
      <c r="C16214" t="str">
        <f t="shared" si="256"/>
        <v/>
      </c>
    </row>
    <row r="16215" spans="2:3">
      <c r="B16215" t="str">
        <v/>
      </c>
      <c r="C16215" t="str">
        <f t="shared" si="256"/>
        <v/>
      </c>
    </row>
    <row r="16216" spans="2:3">
      <c r="B16216" t="str">
        <v/>
      </c>
      <c r="C16216" t="str">
        <f t="shared" si="256"/>
        <v/>
      </c>
    </row>
    <row r="16217" spans="2:3">
      <c r="B16217" t="str">
        <v/>
      </c>
      <c r="C16217" t="str">
        <f t="shared" si="256"/>
        <v/>
      </c>
    </row>
    <row r="16218" spans="2:3">
      <c r="B16218" t="str">
        <v/>
      </c>
      <c r="C16218" t="str">
        <f t="shared" si="256"/>
        <v/>
      </c>
    </row>
    <row r="16219" spans="2:3">
      <c r="B16219" t="str">
        <v/>
      </c>
      <c r="C16219" t="str">
        <f t="shared" si="256"/>
        <v/>
      </c>
    </row>
    <row r="16220" spans="2:3">
      <c r="B16220" t="str">
        <v/>
      </c>
      <c r="C16220" t="str">
        <f t="shared" si="256"/>
        <v/>
      </c>
    </row>
    <row r="16221" spans="2:3">
      <c r="B16221" t="str">
        <v/>
      </c>
      <c r="C16221" t="str">
        <f t="shared" si="256"/>
        <v/>
      </c>
    </row>
    <row r="16222" spans="2:3">
      <c r="B16222" t="str">
        <v/>
      </c>
      <c r="C16222" t="str">
        <f t="shared" si="256"/>
        <v/>
      </c>
    </row>
    <row r="16223" spans="2:3">
      <c r="B16223" t="str">
        <v/>
      </c>
      <c r="C16223" t="str">
        <f t="shared" si="256"/>
        <v/>
      </c>
    </row>
    <row r="16224" spans="2:3">
      <c r="B16224" t="str">
        <v/>
      </c>
      <c r="C16224" t="str">
        <f t="shared" si="256"/>
        <v/>
      </c>
    </row>
    <row r="16225" spans="2:3">
      <c r="B16225" t="str">
        <v/>
      </c>
      <c r="C16225" t="str">
        <f t="shared" si="256"/>
        <v/>
      </c>
    </row>
    <row r="16226" spans="2:3">
      <c r="B16226" t="str">
        <v/>
      </c>
      <c r="C16226" t="str">
        <f t="shared" si="256"/>
        <v/>
      </c>
    </row>
    <row r="16227" spans="2:3">
      <c r="B16227" t="str">
        <v/>
      </c>
      <c r="C16227" t="str">
        <f t="shared" si="256"/>
        <v/>
      </c>
    </row>
    <row r="16228" spans="2:3">
      <c r="B16228" t="str">
        <v/>
      </c>
      <c r="C16228" t="str">
        <f t="shared" si="256"/>
        <v/>
      </c>
    </row>
    <row r="16229" spans="2:3">
      <c r="B16229" t="str">
        <v/>
      </c>
      <c r="C16229" t="str">
        <f t="shared" si="256"/>
        <v/>
      </c>
    </row>
    <row r="16230" spans="2:3">
      <c r="B16230" t="str">
        <v/>
      </c>
      <c r="C16230" t="str">
        <f t="shared" si="256"/>
        <v/>
      </c>
    </row>
    <row r="16231" spans="2:3">
      <c r="B16231" t="str">
        <v/>
      </c>
      <c r="C16231" t="str">
        <f t="shared" si="256"/>
        <v/>
      </c>
    </row>
    <row r="16232" spans="2:3">
      <c r="B16232" t="str">
        <v/>
      </c>
      <c r="C16232" t="str">
        <f t="shared" si="256"/>
        <v/>
      </c>
    </row>
    <row r="16233" spans="2:3">
      <c r="B16233" t="str">
        <v/>
      </c>
      <c r="C16233" t="str">
        <f t="shared" si="256"/>
        <v/>
      </c>
    </row>
    <row r="16234" spans="2:3">
      <c r="B16234" t="str">
        <v/>
      </c>
      <c r="C16234" t="str">
        <f t="shared" si="256"/>
        <v/>
      </c>
    </row>
    <row r="16235" spans="2:3">
      <c r="B16235" t="str">
        <v/>
      </c>
      <c r="C16235" t="str">
        <f t="shared" si="256"/>
        <v/>
      </c>
    </row>
    <row r="16236" spans="2:3">
      <c r="B16236" t="str">
        <v/>
      </c>
      <c r="C16236" t="str">
        <f t="shared" si="256"/>
        <v/>
      </c>
    </row>
    <row r="16237" spans="2:3">
      <c r="B16237" t="str">
        <v/>
      </c>
      <c r="C16237" t="str">
        <f t="shared" si="256"/>
        <v/>
      </c>
    </row>
    <row r="16238" spans="2:3">
      <c r="B16238" t="str">
        <v/>
      </c>
      <c r="C16238" t="str">
        <f t="shared" si="256"/>
        <v/>
      </c>
    </row>
    <row r="16239" spans="2:3">
      <c r="B16239" t="str">
        <v/>
      </c>
      <c r="C16239" t="str">
        <f t="shared" si="256"/>
        <v/>
      </c>
    </row>
    <row r="16240" spans="2:3">
      <c r="B16240" t="str">
        <v/>
      </c>
      <c r="C16240" t="str">
        <f t="shared" si="256"/>
        <v/>
      </c>
    </row>
    <row r="16241" spans="2:3">
      <c r="B16241" t="str">
        <v/>
      </c>
      <c r="C16241" t="str">
        <f t="shared" si="256"/>
        <v/>
      </c>
    </row>
    <row r="16242" spans="2:3">
      <c r="B16242" t="str">
        <v/>
      </c>
      <c r="C16242" t="str">
        <f t="shared" si="256"/>
        <v/>
      </c>
    </row>
    <row r="16243" spans="2:3">
      <c r="B16243" t="str">
        <v/>
      </c>
      <c r="C16243" t="str">
        <f t="shared" si="256"/>
        <v/>
      </c>
    </row>
    <row r="16244" spans="2:3">
      <c r="B16244" t="str">
        <v/>
      </c>
      <c r="C16244" t="str">
        <f t="shared" si="256"/>
        <v/>
      </c>
    </row>
    <row r="16245" spans="2:3">
      <c r="B16245" t="str">
        <v/>
      </c>
      <c r="C16245" t="str">
        <f t="shared" si="256"/>
        <v/>
      </c>
    </row>
    <row r="16246" spans="2:3">
      <c r="B16246" t="str">
        <v/>
      </c>
      <c r="C16246" t="str">
        <f t="shared" si="256"/>
        <v/>
      </c>
    </row>
    <row r="16247" spans="2:3">
      <c r="B16247" t="str">
        <v/>
      </c>
      <c r="C16247" t="str">
        <f t="shared" si="256"/>
        <v/>
      </c>
    </row>
    <row r="16248" spans="2:3">
      <c r="B16248" t="str">
        <v/>
      </c>
      <c r="C16248" t="str">
        <f t="shared" si="256"/>
        <v/>
      </c>
    </row>
    <row r="16249" spans="2:3">
      <c r="B16249" t="str">
        <v/>
      </c>
      <c r="C16249" t="str">
        <f t="shared" si="256"/>
        <v/>
      </c>
    </row>
    <row r="16250" spans="2:3">
      <c r="B16250" t="str">
        <v/>
      </c>
      <c r="C16250" t="str">
        <f t="shared" si="256"/>
        <v/>
      </c>
    </row>
    <row r="16251" spans="2:3">
      <c r="B16251" t="str">
        <v/>
      </c>
      <c r="C16251" t="str">
        <f t="shared" si="256"/>
        <v/>
      </c>
    </row>
    <row r="16252" spans="2:3">
      <c r="B16252" t="str">
        <v/>
      </c>
      <c r="C16252" t="str">
        <f t="shared" si="256"/>
        <v/>
      </c>
    </row>
    <row r="16253" spans="2:3">
      <c r="B16253" t="str">
        <v/>
      </c>
      <c r="C16253" t="str">
        <f t="shared" si="256"/>
        <v/>
      </c>
    </row>
    <row r="16254" spans="2:3">
      <c r="B16254" t="str">
        <v/>
      </c>
      <c r="C16254" t="str">
        <f t="shared" si="256"/>
        <v/>
      </c>
    </row>
    <row r="16255" spans="2:3">
      <c r="B16255" t="str">
        <v/>
      </c>
      <c r="C16255" t="str">
        <f t="shared" si="256"/>
        <v/>
      </c>
    </row>
    <row r="16256" spans="2:3">
      <c r="B16256" t="str">
        <v/>
      </c>
      <c r="C16256" t="str">
        <f t="shared" si="256"/>
        <v/>
      </c>
    </row>
    <row r="16257" spans="2:3">
      <c r="B16257" t="str">
        <v/>
      </c>
      <c r="C16257" t="str">
        <f t="shared" si="256"/>
        <v/>
      </c>
    </row>
    <row r="16258" spans="2:3">
      <c r="B16258" t="str">
        <v/>
      </c>
      <c r="C16258" t="str">
        <f t="shared" si="256"/>
        <v/>
      </c>
    </row>
    <row r="16259" spans="2:3">
      <c r="B16259" t="str">
        <v/>
      </c>
      <c r="C16259" t="str">
        <f t="shared" si="256"/>
        <v/>
      </c>
    </row>
    <row r="16260" spans="2:3">
      <c r="B16260" t="str">
        <v/>
      </c>
      <c r="C16260" t="str">
        <f t="shared" si="256"/>
        <v/>
      </c>
    </row>
    <row r="16261" spans="2:3">
      <c r="B16261" t="str">
        <v/>
      </c>
      <c r="C16261" t="str">
        <f t="shared" ref="C16261:C16324" si="257">IFERROR(B16261,"")</f>
        <v/>
      </c>
    </row>
    <row r="16262" spans="2:3">
      <c r="B16262" t="str">
        <v/>
      </c>
      <c r="C16262" t="str">
        <f t="shared" si="257"/>
        <v/>
      </c>
    </row>
    <row r="16263" spans="2:3">
      <c r="B16263" t="str">
        <v/>
      </c>
      <c r="C16263" t="str">
        <f t="shared" si="257"/>
        <v/>
      </c>
    </row>
    <row r="16264" spans="2:3">
      <c r="B16264" t="str">
        <v/>
      </c>
      <c r="C16264" t="str">
        <f t="shared" si="257"/>
        <v/>
      </c>
    </row>
    <row r="16265" spans="2:3">
      <c r="B16265" t="str">
        <v/>
      </c>
      <c r="C16265" t="str">
        <f t="shared" si="257"/>
        <v/>
      </c>
    </row>
    <row r="16266" spans="2:3">
      <c r="B16266" t="str">
        <v/>
      </c>
      <c r="C16266" t="str">
        <f t="shared" si="257"/>
        <v/>
      </c>
    </row>
    <row r="16267" spans="2:3">
      <c r="B16267" t="str">
        <v/>
      </c>
      <c r="C16267" t="str">
        <f t="shared" si="257"/>
        <v/>
      </c>
    </row>
    <row r="16268" spans="2:3">
      <c r="B16268" t="str">
        <v/>
      </c>
      <c r="C16268" t="str">
        <f t="shared" si="257"/>
        <v/>
      </c>
    </row>
    <row r="16269" spans="2:3">
      <c r="B16269" t="str">
        <v/>
      </c>
      <c r="C16269" t="str">
        <f t="shared" si="257"/>
        <v/>
      </c>
    </row>
    <row r="16270" spans="2:3">
      <c r="B16270" t="str">
        <v/>
      </c>
      <c r="C16270" t="str">
        <f t="shared" si="257"/>
        <v/>
      </c>
    </row>
    <row r="16271" spans="2:3">
      <c r="B16271" t="str">
        <v/>
      </c>
      <c r="C16271" t="str">
        <f t="shared" si="257"/>
        <v/>
      </c>
    </row>
    <row r="16272" spans="2:3">
      <c r="B16272" t="str">
        <v/>
      </c>
      <c r="C16272" t="str">
        <f t="shared" si="257"/>
        <v/>
      </c>
    </row>
    <row r="16273" spans="2:3">
      <c r="B16273" t="str">
        <v/>
      </c>
      <c r="C16273" t="str">
        <f t="shared" si="257"/>
        <v/>
      </c>
    </row>
    <row r="16274" spans="2:3">
      <c r="B16274" t="str">
        <v/>
      </c>
      <c r="C16274" t="str">
        <f t="shared" si="257"/>
        <v/>
      </c>
    </row>
    <row r="16275" spans="2:3">
      <c r="B16275" t="str">
        <v/>
      </c>
      <c r="C16275" t="str">
        <f t="shared" si="257"/>
        <v/>
      </c>
    </row>
    <row r="16276" spans="2:3">
      <c r="B16276" t="str">
        <v/>
      </c>
      <c r="C16276" t="str">
        <f t="shared" si="257"/>
        <v/>
      </c>
    </row>
    <row r="16277" spans="2:3">
      <c r="B16277" t="str">
        <v/>
      </c>
      <c r="C16277" t="str">
        <f t="shared" si="257"/>
        <v/>
      </c>
    </row>
    <row r="16278" spans="2:3">
      <c r="B16278" t="str">
        <v/>
      </c>
      <c r="C16278" t="str">
        <f t="shared" si="257"/>
        <v/>
      </c>
    </row>
    <row r="16279" spans="2:3">
      <c r="B16279" t="str">
        <v/>
      </c>
      <c r="C16279" t="str">
        <f t="shared" si="257"/>
        <v/>
      </c>
    </row>
    <row r="16280" spans="2:3">
      <c r="B16280" t="str">
        <v/>
      </c>
      <c r="C16280" t="str">
        <f t="shared" si="257"/>
        <v/>
      </c>
    </row>
    <row r="16281" spans="2:3">
      <c r="B16281" t="str">
        <v/>
      </c>
      <c r="C16281" t="str">
        <f t="shared" si="257"/>
        <v/>
      </c>
    </row>
    <row r="16282" spans="2:3">
      <c r="B16282" t="str">
        <v/>
      </c>
      <c r="C16282" t="str">
        <f t="shared" si="257"/>
        <v/>
      </c>
    </row>
    <row r="16283" spans="2:3">
      <c r="B16283" t="str">
        <v/>
      </c>
      <c r="C16283" t="str">
        <f t="shared" si="257"/>
        <v/>
      </c>
    </row>
    <row r="16284" spans="2:3">
      <c r="B16284" t="str">
        <v/>
      </c>
      <c r="C16284" t="str">
        <f t="shared" si="257"/>
        <v/>
      </c>
    </row>
    <row r="16285" spans="2:3">
      <c r="B16285" t="str">
        <v/>
      </c>
      <c r="C16285" t="str">
        <f t="shared" si="257"/>
        <v/>
      </c>
    </row>
    <row r="16286" spans="2:3">
      <c r="B16286" t="str">
        <v/>
      </c>
      <c r="C16286" t="str">
        <f t="shared" si="257"/>
        <v/>
      </c>
    </row>
    <row r="16287" spans="2:3">
      <c r="B16287" t="str">
        <v/>
      </c>
      <c r="C16287" t="str">
        <f t="shared" si="257"/>
        <v/>
      </c>
    </row>
    <row r="16288" spans="2:3">
      <c r="B16288" t="str">
        <v/>
      </c>
      <c r="C16288" t="str">
        <f t="shared" si="257"/>
        <v/>
      </c>
    </row>
    <row r="16289" spans="2:3">
      <c r="B16289" t="str">
        <v/>
      </c>
      <c r="C16289" t="str">
        <f t="shared" si="257"/>
        <v/>
      </c>
    </row>
    <row r="16290" spans="2:3">
      <c r="B16290" t="str">
        <v/>
      </c>
      <c r="C16290" t="str">
        <f t="shared" si="257"/>
        <v/>
      </c>
    </row>
    <row r="16291" spans="2:3">
      <c r="B16291" t="str">
        <v/>
      </c>
      <c r="C16291" t="str">
        <f t="shared" si="257"/>
        <v/>
      </c>
    </row>
    <row r="16292" spans="2:3">
      <c r="B16292" t="str">
        <v/>
      </c>
      <c r="C16292" t="str">
        <f t="shared" si="257"/>
        <v/>
      </c>
    </row>
    <row r="16293" spans="2:3">
      <c r="B16293" t="str">
        <v/>
      </c>
      <c r="C16293" t="str">
        <f t="shared" si="257"/>
        <v/>
      </c>
    </row>
    <row r="16294" spans="2:3">
      <c r="B16294" t="str">
        <v/>
      </c>
      <c r="C16294" t="str">
        <f t="shared" si="257"/>
        <v/>
      </c>
    </row>
    <row r="16295" spans="2:3">
      <c r="B16295" t="str">
        <v/>
      </c>
      <c r="C16295" t="str">
        <f t="shared" si="257"/>
        <v/>
      </c>
    </row>
    <row r="16296" spans="2:3">
      <c r="B16296" t="str">
        <v/>
      </c>
      <c r="C16296" t="str">
        <f t="shared" si="257"/>
        <v/>
      </c>
    </row>
    <row r="16297" spans="2:3">
      <c r="B16297" t="str">
        <v/>
      </c>
      <c r="C16297" t="str">
        <f t="shared" si="257"/>
        <v/>
      </c>
    </row>
    <row r="16298" spans="2:3">
      <c r="B16298" t="str">
        <v/>
      </c>
      <c r="C16298" t="str">
        <f t="shared" si="257"/>
        <v/>
      </c>
    </row>
    <row r="16299" spans="2:3">
      <c r="B16299" t="str">
        <v/>
      </c>
      <c r="C16299" t="str">
        <f t="shared" si="257"/>
        <v/>
      </c>
    </row>
    <row r="16300" spans="2:3">
      <c r="B16300" t="str">
        <v/>
      </c>
      <c r="C16300" t="str">
        <f t="shared" si="257"/>
        <v/>
      </c>
    </row>
    <row r="16301" spans="2:3">
      <c r="B16301" t="str">
        <v/>
      </c>
      <c r="C16301" t="str">
        <f t="shared" si="257"/>
        <v/>
      </c>
    </row>
    <row r="16302" spans="2:3">
      <c r="B16302" t="str">
        <v/>
      </c>
      <c r="C16302" t="str">
        <f t="shared" si="257"/>
        <v/>
      </c>
    </row>
    <row r="16303" spans="2:3">
      <c r="B16303" t="str">
        <v/>
      </c>
      <c r="C16303" t="str">
        <f t="shared" si="257"/>
        <v/>
      </c>
    </row>
    <row r="16304" spans="2:3">
      <c r="B16304" t="str">
        <v/>
      </c>
      <c r="C16304" t="str">
        <f t="shared" si="257"/>
        <v/>
      </c>
    </row>
    <row r="16305" spans="2:3">
      <c r="B16305" t="str">
        <v/>
      </c>
      <c r="C16305" t="str">
        <f t="shared" si="257"/>
        <v/>
      </c>
    </row>
    <row r="16306" spans="2:3">
      <c r="B16306" t="str">
        <v/>
      </c>
      <c r="C16306" t="str">
        <f t="shared" si="257"/>
        <v/>
      </c>
    </row>
    <row r="16307" spans="2:3">
      <c r="B16307" t="str">
        <v/>
      </c>
      <c r="C16307" t="str">
        <f t="shared" si="257"/>
        <v/>
      </c>
    </row>
    <row r="16308" spans="2:3">
      <c r="B16308" t="str">
        <v/>
      </c>
      <c r="C16308" t="str">
        <f t="shared" si="257"/>
        <v/>
      </c>
    </row>
    <row r="16309" spans="2:3">
      <c r="B16309" t="str">
        <v/>
      </c>
      <c r="C16309" t="str">
        <f t="shared" si="257"/>
        <v/>
      </c>
    </row>
    <row r="16310" spans="2:3">
      <c r="B16310" t="str">
        <v/>
      </c>
      <c r="C16310" t="str">
        <f t="shared" si="257"/>
        <v/>
      </c>
    </row>
    <row r="16311" spans="2:3">
      <c r="B16311" t="str">
        <v/>
      </c>
      <c r="C16311" t="str">
        <f t="shared" si="257"/>
        <v/>
      </c>
    </row>
    <row r="16312" spans="2:3">
      <c r="B16312" t="str">
        <v/>
      </c>
      <c r="C16312" t="str">
        <f t="shared" si="257"/>
        <v/>
      </c>
    </row>
    <row r="16313" spans="2:3">
      <c r="B16313" t="str">
        <v/>
      </c>
      <c r="C16313" t="str">
        <f t="shared" si="257"/>
        <v/>
      </c>
    </row>
    <row r="16314" spans="2:3">
      <c r="B16314" t="str">
        <v/>
      </c>
      <c r="C16314" t="str">
        <f t="shared" si="257"/>
        <v/>
      </c>
    </row>
    <row r="16315" spans="2:3">
      <c r="B16315" t="str">
        <v/>
      </c>
      <c r="C16315" t="str">
        <f t="shared" si="257"/>
        <v/>
      </c>
    </row>
    <row r="16316" spans="2:3">
      <c r="B16316" t="str">
        <v/>
      </c>
      <c r="C16316" t="str">
        <f t="shared" si="257"/>
        <v/>
      </c>
    </row>
    <row r="16317" spans="2:3">
      <c r="B16317" t="str">
        <v/>
      </c>
      <c r="C16317" t="str">
        <f t="shared" si="257"/>
        <v/>
      </c>
    </row>
    <row r="16318" spans="2:3">
      <c r="B16318" t="str">
        <v/>
      </c>
      <c r="C16318" t="str">
        <f t="shared" si="257"/>
        <v/>
      </c>
    </row>
    <row r="16319" spans="2:3">
      <c r="B16319" t="str">
        <v/>
      </c>
      <c r="C16319" t="str">
        <f t="shared" si="257"/>
        <v/>
      </c>
    </row>
    <row r="16320" spans="2:3">
      <c r="B16320" t="str">
        <v/>
      </c>
      <c r="C16320" t="str">
        <f t="shared" si="257"/>
        <v/>
      </c>
    </row>
    <row r="16321" spans="2:3">
      <c r="B16321" t="str">
        <v/>
      </c>
      <c r="C16321" t="str">
        <f t="shared" si="257"/>
        <v/>
      </c>
    </row>
    <row r="16322" spans="2:3">
      <c r="B16322" t="str">
        <v/>
      </c>
      <c r="C16322" t="str">
        <f t="shared" si="257"/>
        <v/>
      </c>
    </row>
    <row r="16323" spans="2:3">
      <c r="B16323" t="str">
        <v/>
      </c>
      <c r="C16323" t="str">
        <f t="shared" si="257"/>
        <v/>
      </c>
    </row>
    <row r="16324" spans="2:3">
      <c r="B16324" t="str">
        <v/>
      </c>
      <c r="C16324" t="str">
        <f t="shared" si="257"/>
        <v/>
      </c>
    </row>
    <row r="16325" spans="2:3">
      <c r="B16325" t="str">
        <v/>
      </c>
      <c r="C16325" t="str">
        <f t="shared" ref="C16325:C16388" si="258">IFERROR(B16325,"")</f>
        <v/>
      </c>
    </row>
    <row r="16326" spans="2:3">
      <c r="B16326" t="str">
        <v/>
      </c>
      <c r="C16326" t="str">
        <f t="shared" si="258"/>
        <v/>
      </c>
    </row>
    <row r="16327" spans="2:3">
      <c r="B16327" t="str">
        <v/>
      </c>
      <c r="C16327" t="str">
        <f t="shared" si="258"/>
        <v/>
      </c>
    </row>
    <row r="16328" spans="2:3">
      <c r="B16328" t="str">
        <v/>
      </c>
      <c r="C16328" t="str">
        <f t="shared" si="258"/>
        <v/>
      </c>
    </row>
    <row r="16329" spans="2:3">
      <c r="B16329" t="str">
        <v/>
      </c>
      <c r="C16329" t="str">
        <f t="shared" si="258"/>
        <v/>
      </c>
    </row>
    <row r="16330" spans="2:3">
      <c r="B16330" t="str">
        <v/>
      </c>
      <c r="C16330" t="str">
        <f t="shared" si="258"/>
        <v/>
      </c>
    </row>
    <row r="16331" spans="2:3">
      <c r="B16331" t="str">
        <v/>
      </c>
      <c r="C16331" t="str">
        <f t="shared" si="258"/>
        <v/>
      </c>
    </row>
    <row r="16332" spans="2:3">
      <c r="B16332" t="str">
        <v/>
      </c>
      <c r="C16332" t="str">
        <f t="shared" si="258"/>
        <v/>
      </c>
    </row>
    <row r="16333" spans="2:3">
      <c r="B16333" t="str">
        <v/>
      </c>
      <c r="C16333" t="str">
        <f t="shared" si="258"/>
        <v/>
      </c>
    </row>
    <row r="16334" spans="2:3">
      <c r="B16334" t="str">
        <v/>
      </c>
      <c r="C16334" t="str">
        <f t="shared" si="258"/>
        <v/>
      </c>
    </row>
    <row r="16335" spans="2:3">
      <c r="B16335" t="str">
        <v/>
      </c>
      <c r="C16335" t="str">
        <f t="shared" si="258"/>
        <v/>
      </c>
    </row>
    <row r="16336" spans="2:3">
      <c r="B16336" t="str">
        <v/>
      </c>
      <c r="C16336" t="str">
        <f t="shared" si="258"/>
        <v/>
      </c>
    </row>
    <row r="16337" spans="2:3">
      <c r="B16337" t="str">
        <v/>
      </c>
      <c r="C16337" t="str">
        <f t="shared" si="258"/>
        <v/>
      </c>
    </row>
    <row r="16338" spans="2:3">
      <c r="B16338" t="str">
        <v/>
      </c>
      <c r="C16338" t="str">
        <f t="shared" si="258"/>
        <v/>
      </c>
    </row>
    <row r="16339" spans="2:3">
      <c r="B16339" t="str">
        <v/>
      </c>
      <c r="C16339" t="str">
        <f t="shared" si="258"/>
        <v/>
      </c>
    </row>
    <row r="16340" spans="2:3">
      <c r="B16340" t="str">
        <v/>
      </c>
      <c r="C16340" t="str">
        <f t="shared" si="258"/>
        <v/>
      </c>
    </row>
    <row r="16341" spans="2:3">
      <c r="B16341" t="str">
        <v/>
      </c>
      <c r="C16341" t="str">
        <f t="shared" si="258"/>
        <v/>
      </c>
    </row>
    <row r="16342" spans="2:3">
      <c r="B16342" t="str">
        <v/>
      </c>
      <c r="C16342" t="str">
        <f t="shared" si="258"/>
        <v/>
      </c>
    </row>
    <row r="16343" spans="2:3">
      <c r="B16343" t="str">
        <v/>
      </c>
      <c r="C16343" t="str">
        <f t="shared" si="258"/>
        <v/>
      </c>
    </row>
    <row r="16344" spans="2:3">
      <c r="B16344" t="str">
        <v/>
      </c>
      <c r="C16344" t="str">
        <f t="shared" si="258"/>
        <v/>
      </c>
    </row>
    <row r="16345" spans="2:3">
      <c r="B16345" t="str">
        <v/>
      </c>
      <c r="C16345" t="str">
        <f t="shared" si="258"/>
        <v/>
      </c>
    </row>
    <row r="16346" spans="2:3">
      <c r="B16346" t="str">
        <v/>
      </c>
      <c r="C16346" t="str">
        <f t="shared" si="258"/>
        <v/>
      </c>
    </row>
    <row r="16347" spans="2:3">
      <c r="B16347" t="str">
        <v/>
      </c>
      <c r="C16347" t="str">
        <f t="shared" si="258"/>
        <v/>
      </c>
    </row>
    <row r="16348" spans="2:3">
      <c r="B16348" t="str">
        <v/>
      </c>
      <c r="C16348" t="str">
        <f t="shared" si="258"/>
        <v/>
      </c>
    </row>
    <row r="16349" spans="2:3">
      <c r="B16349" t="str">
        <v/>
      </c>
      <c r="C16349" t="str">
        <f t="shared" si="258"/>
        <v/>
      </c>
    </row>
    <row r="16350" spans="2:3">
      <c r="B16350" t="str">
        <v/>
      </c>
      <c r="C16350" t="str">
        <f t="shared" si="258"/>
        <v/>
      </c>
    </row>
    <row r="16351" spans="2:3">
      <c r="B16351" t="str">
        <v/>
      </c>
      <c r="C16351" t="str">
        <f t="shared" si="258"/>
        <v/>
      </c>
    </row>
    <row r="16352" spans="2:3">
      <c r="B16352" t="str">
        <v/>
      </c>
      <c r="C16352" t="str">
        <f t="shared" si="258"/>
        <v/>
      </c>
    </row>
    <row r="16353" spans="2:3">
      <c r="B16353" t="str">
        <v/>
      </c>
      <c r="C16353" t="str">
        <f t="shared" si="258"/>
        <v/>
      </c>
    </row>
    <row r="16354" spans="2:3">
      <c r="B16354" t="str">
        <v/>
      </c>
      <c r="C16354" t="str">
        <f t="shared" si="258"/>
        <v/>
      </c>
    </row>
    <row r="16355" spans="2:3">
      <c r="B16355" t="str">
        <v/>
      </c>
      <c r="C16355" t="str">
        <f t="shared" si="258"/>
        <v/>
      </c>
    </row>
    <row r="16356" spans="2:3">
      <c r="B16356" t="str">
        <v/>
      </c>
      <c r="C16356" t="str">
        <f t="shared" si="258"/>
        <v/>
      </c>
    </row>
    <row r="16357" spans="2:3">
      <c r="B16357" t="str">
        <v/>
      </c>
      <c r="C16357" t="str">
        <f t="shared" si="258"/>
        <v/>
      </c>
    </row>
    <row r="16358" spans="2:3">
      <c r="B16358" t="str">
        <v/>
      </c>
      <c r="C16358" t="str">
        <f t="shared" si="258"/>
        <v/>
      </c>
    </row>
    <row r="16359" spans="2:3">
      <c r="B16359" t="str">
        <v/>
      </c>
      <c r="C16359" t="str">
        <f t="shared" si="258"/>
        <v/>
      </c>
    </row>
    <row r="16360" spans="2:3">
      <c r="B16360" t="str">
        <v/>
      </c>
      <c r="C16360" t="str">
        <f t="shared" si="258"/>
        <v/>
      </c>
    </row>
    <row r="16361" spans="2:3">
      <c r="B16361" t="str">
        <v/>
      </c>
      <c r="C16361" t="str">
        <f t="shared" si="258"/>
        <v/>
      </c>
    </row>
    <row r="16362" spans="2:3">
      <c r="B16362" t="str">
        <v/>
      </c>
      <c r="C16362" t="str">
        <f t="shared" si="258"/>
        <v/>
      </c>
    </row>
    <row r="16363" spans="2:3">
      <c r="B16363" t="str">
        <v/>
      </c>
      <c r="C16363" t="str">
        <f t="shared" si="258"/>
        <v/>
      </c>
    </row>
    <row r="16364" spans="2:3">
      <c r="B16364" t="str">
        <v/>
      </c>
      <c r="C16364" t="str">
        <f t="shared" si="258"/>
        <v/>
      </c>
    </row>
    <row r="16365" spans="2:3">
      <c r="B16365" t="str">
        <v/>
      </c>
      <c r="C16365" t="str">
        <f t="shared" si="258"/>
        <v/>
      </c>
    </row>
    <row r="16366" spans="2:3">
      <c r="B16366" t="str">
        <v/>
      </c>
      <c r="C16366" t="str">
        <f t="shared" si="258"/>
        <v/>
      </c>
    </row>
    <row r="16367" spans="2:3">
      <c r="B16367" t="str">
        <v/>
      </c>
      <c r="C16367" t="str">
        <f t="shared" si="258"/>
        <v/>
      </c>
    </row>
    <row r="16368" spans="2:3">
      <c r="B16368" t="str">
        <v/>
      </c>
      <c r="C16368" t="str">
        <f t="shared" si="258"/>
        <v/>
      </c>
    </row>
    <row r="16369" spans="2:3">
      <c r="B16369" t="str">
        <v/>
      </c>
      <c r="C16369" t="str">
        <f t="shared" si="258"/>
        <v/>
      </c>
    </row>
    <row r="16370" spans="2:3">
      <c r="B16370" t="str">
        <v/>
      </c>
      <c r="C16370" t="str">
        <f t="shared" si="258"/>
        <v/>
      </c>
    </row>
    <row r="16371" spans="2:3">
      <c r="B16371" t="str">
        <v/>
      </c>
      <c r="C16371" t="str">
        <f t="shared" si="258"/>
        <v/>
      </c>
    </row>
    <row r="16372" spans="2:3">
      <c r="B16372" t="str">
        <v/>
      </c>
      <c r="C16372" t="str">
        <f t="shared" si="258"/>
        <v/>
      </c>
    </row>
    <row r="16373" spans="2:3">
      <c r="B16373" t="str">
        <v/>
      </c>
      <c r="C16373" t="str">
        <f t="shared" si="258"/>
        <v/>
      </c>
    </row>
    <row r="16374" spans="2:3">
      <c r="B16374" t="str">
        <v/>
      </c>
      <c r="C16374" t="str">
        <f t="shared" si="258"/>
        <v/>
      </c>
    </row>
    <row r="16375" spans="2:3">
      <c r="B16375" t="str">
        <v/>
      </c>
      <c r="C16375" t="str">
        <f t="shared" si="258"/>
        <v/>
      </c>
    </row>
    <row r="16376" spans="2:3">
      <c r="B16376" t="str">
        <v/>
      </c>
      <c r="C16376" t="str">
        <f t="shared" si="258"/>
        <v/>
      </c>
    </row>
    <row r="16377" spans="2:3">
      <c r="B16377" t="str">
        <v/>
      </c>
      <c r="C16377" t="str">
        <f t="shared" si="258"/>
        <v/>
      </c>
    </row>
    <row r="16378" spans="2:3">
      <c r="B16378" t="str">
        <v/>
      </c>
      <c r="C16378" t="str">
        <f t="shared" si="258"/>
        <v/>
      </c>
    </row>
    <row r="16379" spans="2:3">
      <c r="B16379" t="str">
        <v/>
      </c>
      <c r="C16379" t="str">
        <f t="shared" si="258"/>
        <v/>
      </c>
    </row>
    <row r="16380" spans="2:3">
      <c r="B16380" t="str">
        <v/>
      </c>
      <c r="C16380" t="str">
        <f t="shared" si="258"/>
        <v/>
      </c>
    </row>
    <row r="16381" spans="2:3">
      <c r="B16381" t="str">
        <v/>
      </c>
      <c r="C16381" t="str">
        <f t="shared" si="258"/>
        <v/>
      </c>
    </row>
    <row r="16382" spans="2:3">
      <c r="B16382" t="str">
        <v/>
      </c>
      <c r="C16382" t="str">
        <f t="shared" si="258"/>
        <v/>
      </c>
    </row>
    <row r="16383" spans="2:3">
      <c r="B16383" t="str">
        <v/>
      </c>
      <c r="C16383" t="str">
        <f t="shared" si="258"/>
        <v/>
      </c>
    </row>
    <row r="16384" spans="2:3">
      <c r="B16384" t="str">
        <v/>
      </c>
      <c r="C16384" t="str">
        <f t="shared" si="258"/>
        <v/>
      </c>
    </row>
    <row r="16385" spans="2:3">
      <c r="B16385" t="str">
        <v/>
      </c>
      <c r="C16385" t="str">
        <f t="shared" si="258"/>
        <v/>
      </c>
    </row>
    <row r="16386" spans="2:3">
      <c r="B16386" t="str">
        <v/>
      </c>
      <c r="C16386" t="str">
        <f t="shared" si="258"/>
        <v/>
      </c>
    </row>
    <row r="16387" spans="2:3">
      <c r="B16387" t="str">
        <v/>
      </c>
      <c r="C16387" t="str">
        <f t="shared" si="258"/>
        <v/>
      </c>
    </row>
    <row r="16388" spans="2:3">
      <c r="B16388" t="str">
        <v/>
      </c>
      <c r="C16388" t="str">
        <f t="shared" si="258"/>
        <v/>
      </c>
    </row>
    <row r="16389" spans="2:3">
      <c r="B16389" t="str">
        <v/>
      </c>
      <c r="C16389" t="str">
        <f t="shared" ref="C16389:C16452" si="259">IFERROR(B16389,"")</f>
        <v/>
      </c>
    </row>
    <row r="16390" spans="2:3">
      <c r="B16390" t="str">
        <v/>
      </c>
      <c r="C16390" t="str">
        <f t="shared" si="259"/>
        <v/>
      </c>
    </row>
    <row r="16391" spans="2:3">
      <c r="B16391" t="str">
        <v/>
      </c>
      <c r="C16391" t="str">
        <f t="shared" si="259"/>
        <v/>
      </c>
    </row>
    <row r="16392" spans="2:3">
      <c r="B16392" t="str">
        <v/>
      </c>
      <c r="C16392" t="str">
        <f t="shared" si="259"/>
        <v/>
      </c>
    </row>
    <row r="16393" spans="2:3">
      <c r="B16393" t="str">
        <v/>
      </c>
      <c r="C16393" t="str">
        <f t="shared" si="259"/>
        <v/>
      </c>
    </row>
    <row r="16394" spans="2:3">
      <c r="B16394" t="str">
        <v/>
      </c>
      <c r="C16394" t="str">
        <f t="shared" si="259"/>
        <v/>
      </c>
    </row>
    <row r="16395" spans="2:3">
      <c r="B16395" t="str">
        <v/>
      </c>
      <c r="C16395" t="str">
        <f t="shared" si="259"/>
        <v/>
      </c>
    </row>
    <row r="16396" spans="2:3">
      <c r="B16396" t="str">
        <v/>
      </c>
      <c r="C16396" t="str">
        <f t="shared" si="259"/>
        <v/>
      </c>
    </row>
    <row r="16397" spans="2:3">
      <c r="B16397" t="str">
        <v/>
      </c>
      <c r="C16397" t="str">
        <f t="shared" si="259"/>
        <v/>
      </c>
    </row>
    <row r="16398" spans="2:3">
      <c r="B16398" t="str">
        <v/>
      </c>
      <c r="C16398" t="str">
        <f t="shared" si="259"/>
        <v/>
      </c>
    </row>
    <row r="16399" spans="2:3">
      <c r="B16399" t="str">
        <v/>
      </c>
      <c r="C16399" t="str">
        <f t="shared" si="259"/>
        <v/>
      </c>
    </row>
    <row r="16400" spans="2:3">
      <c r="B16400" t="str">
        <v/>
      </c>
      <c r="C16400" t="str">
        <f t="shared" si="259"/>
        <v/>
      </c>
    </row>
    <row r="16401" spans="2:3">
      <c r="B16401" t="str">
        <v/>
      </c>
      <c r="C16401" t="str">
        <f t="shared" si="259"/>
        <v/>
      </c>
    </row>
    <row r="16402" spans="2:3">
      <c r="B16402" t="str">
        <v/>
      </c>
      <c r="C16402" t="str">
        <f t="shared" si="259"/>
        <v/>
      </c>
    </row>
    <row r="16403" spans="2:3">
      <c r="B16403" t="str">
        <v/>
      </c>
      <c r="C16403" t="str">
        <f t="shared" si="259"/>
        <v/>
      </c>
    </row>
    <row r="16404" spans="2:3">
      <c r="B16404" t="str">
        <v/>
      </c>
      <c r="C16404" t="str">
        <f t="shared" si="259"/>
        <v/>
      </c>
    </row>
    <row r="16405" spans="2:3">
      <c r="B16405" t="str">
        <v/>
      </c>
      <c r="C16405" t="str">
        <f t="shared" si="259"/>
        <v/>
      </c>
    </row>
    <row r="16406" spans="2:3">
      <c r="B16406" t="str">
        <v/>
      </c>
      <c r="C16406" t="str">
        <f t="shared" si="259"/>
        <v/>
      </c>
    </row>
    <row r="16407" spans="2:3">
      <c r="B16407" t="str">
        <v/>
      </c>
      <c r="C16407" t="str">
        <f t="shared" si="259"/>
        <v/>
      </c>
    </row>
    <row r="16408" spans="2:3">
      <c r="B16408" t="str">
        <v/>
      </c>
      <c r="C16408" t="str">
        <f t="shared" si="259"/>
        <v/>
      </c>
    </row>
    <row r="16409" spans="2:3">
      <c r="B16409" t="str">
        <v/>
      </c>
      <c r="C16409" t="str">
        <f t="shared" si="259"/>
        <v/>
      </c>
    </row>
    <row r="16410" spans="2:3">
      <c r="B16410" t="str">
        <v/>
      </c>
      <c r="C16410" t="str">
        <f t="shared" si="259"/>
        <v/>
      </c>
    </row>
    <row r="16411" spans="2:3">
      <c r="B16411" t="str">
        <v/>
      </c>
      <c r="C16411" t="str">
        <f t="shared" si="259"/>
        <v/>
      </c>
    </row>
    <row r="16412" spans="2:3">
      <c r="B16412" t="str">
        <v/>
      </c>
      <c r="C16412" t="str">
        <f t="shared" si="259"/>
        <v/>
      </c>
    </row>
    <row r="16413" spans="2:3">
      <c r="B16413" t="str">
        <v/>
      </c>
      <c r="C16413" t="str">
        <f t="shared" si="259"/>
        <v/>
      </c>
    </row>
    <row r="16414" spans="2:3">
      <c r="B16414" t="str">
        <v/>
      </c>
      <c r="C16414" t="str">
        <f t="shared" si="259"/>
        <v/>
      </c>
    </row>
    <row r="16415" spans="2:3">
      <c r="B16415" t="str">
        <v/>
      </c>
      <c r="C16415" t="str">
        <f t="shared" si="259"/>
        <v/>
      </c>
    </row>
    <row r="16416" spans="2:3">
      <c r="B16416" t="str">
        <v/>
      </c>
      <c r="C16416" t="str">
        <f t="shared" si="259"/>
        <v/>
      </c>
    </row>
    <row r="16417" spans="2:3">
      <c r="B16417" t="str">
        <v/>
      </c>
      <c r="C16417" t="str">
        <f t="shared" si="259"/>
        <v/>
      </c>
    </row>
    <row r="16418" spans="2:3">
      <c r="B16418" t="str">
        <v/>
      </c>
      <c r="C16418" t="str">
        <f t="shared" si="259"/>
        <v/>
      </c>
    </row>
    <row r="16419" spans="2:3">
      <c r="B16419" t="str">
        <v/>
      </c>
      <c r="C16419" t="str">
        <f t="shared" si="259"/>
        <v/>
      </c>
    </row>
    <row r="16420" spans="2:3">
      <c r="B16420" t="str">
        <v/>
      </c>
      <c r="C16420" t="str">
        <f t="shared" si="259"/>
        <v/>
      </c>
    </row>
    <row r="16421" spans="2:3">
      <c r="B16421" t="str">
        <v/>
      </c>
      <c r="C16421" t="str">
        <f t="shared" si="259"/>
        <v/>
      </c>
    </row>
    <row r="16422" spans="2:3">
      <c r="B16422" t="str">
        <v/>
      </c>
      <c r="C16422" t="str">
        <f t="shared" si="259"/>
        <v/>
      </c>
    </row>
    <row r="16423" spans="2:3">
      <c r="B16423" t="str">
        <v/>
      </c>
      <c r="C16423" t="str">
        <f t="shared" si="259"/>
        <v/>
      </c>
    </row>
    <row r="16424" spans="2:3">
      <c r="B16424" t="str">
        <v/>
      </c>
      <c r="C16424" t="str">
        <f t="shared" si="259"/>
        <v/>
      </c>
    </row>
    <row r="16425" spans="2:3">
      <c r="B16425" t="str">
        <v/>
      </c>
      <c r="C16425" t="str">
        <f t="shared" si="259"/>
        <v/>
      </c>
    </row>
    <row r="16426" spans="2:3">
      <c r="B16426" t="str">
        <v/>
      </c>
      <c r="C16426" t="str">
        <f t="shared" si="259"/>
        <v/>
      </c>
    </row>
    <row r="16427" spans="2:3">
      <c r="B16427" t="str">
        <v/>
      </c>
      <c r="C16427" t="str">
        <f t="shared" si="259"/>
        <v/>
      </c>
    </row>
    <row r="16428" spans="2:3">
      <c r="B16428" t="str">
        <v/>
      </c>
      <c r="C16428" t="str">
        <f t="shared" si="259"/>
        <v/>
      </c>
    </row>
    <row r="16429" spans="2:3">
      <c r="B16429" t="str">
        <v/>
      </c>
      <c r="C16429" t="str">
        <f t="shared" si="259"/>
        <v/>
      </c>
    </row>
    <row r="16430" spans="2:3">
      <c r="B16430" t="str">
        <v/>
      </c>
      <c r="C16430" t="str">
        <f t="shared" si="259"/>
        <v/>
      </c>
    </row>
    <row r="16431" spans="2:3">
      <c r="B16431" t="str">
        <v/>
      </c>
      <c r="C16431" t="str">
        <f t="shared" si="259"/>
        <v/>
      </c>
    </row>
    <row r="16432" spans="2:3">
      <c r="B16432" t="str">
        <v/>
      </c>
      <c r="C16432" t="str">
        <f t="shared" si="259"/>
        <v/>
      </c>
    </row>
    <row r="16433" spans="2:3">
      <c r="B16433" t="str">
        <v/>
      </c>
      <c r="C16433" t="str">
        <f t="shared" si="259"/>
        <v/>
      </c>
    </row>
    <row r="16434" spans="2:3">
      <c r="B16434" t="str">
        <v/>
      </c>
      <c r="C16434" t="str">
        <f t="shared" si="259"/>
        <v/>
      </c>
    </row>
    <row r="16435" spans="2:3">
      <c r="B16435" t="str">
        <v/>
      </c>
      <c r="C16435" t="str">
        <f t="shared" si="259"/>
        <v/>
      </c>
    </row>
    <row r="16436" spans="2:3">
      <c r="B16436" t="str">
        <v/>
      </c>
      <c r="C16436" t="str">
        <f t="shared" si="259"/>
        <v/>
      </c>
    </row>
    <row r="16437" spans="2:3">
      <c r="B16437" t="str">
        <v/>
      </c>
      <c r="C16437" t="str">
        <f t="shared" si="259"/>
        <v/>
      </c>
    </row>
    <row r="16438" spans="2:3">
      <c r="B16438" t="str">
        <v/>
      </c>
      <c r="C16438" t="str">
        <f t="shared" si="259"/>
        <v/>
      </c>
    </row>
    <row r="16439" spans="2:3">
      <c r="B16439" t="str">
        <v/>
      </c>
      <c r="C16439" t="str">
        <f t="shared" si="259"/>
        <v/>
      </c>
    </row>
    <row r="16440" spans="2:3">
      <c r="B16440" t="str">
        <v/>
      </c>
      <c r="C16440" t="str">
        <f t="shared" si="259"/>
        <v/>
      </c>
    </row>
    <row r="16441" spans="2:3">
      <c r="B16441" t="str">
        <v/>
      </c>
      <c r="C16441" t="str">
        <f t="shared" si="259"/>
        <v/>
      </c>
    </row>
    <row r="16442" spans="2:3">
      <c r="B16442" t="str">
        <v/>
      </c>
      <c r="C16442" t="str">
        <f t="shared" si="259"/>
        <v/>
      </c>
    </row>
    <row r="16443" spans="2:3">
      <c r="B16443" t="str">
        <v/>
      </c>
      <c r="C16443" t="str">
        <f t="shared" si="259"/>
        <v/>
      </c>
    </row>
    <row r="16444" spans="2:3">
      <c r="B16444" t="str">
        <v/>
      </c>
      <c r="C16444" t="str">
        <f t="shared" si="259"/>
        <v/>
      </c>
    </row>
    <row r="16445" spans="2:3">
      <c r="B16445" t="str">
        <v/>
      </c>
      <c r="C16445" t="str">
        <f t="shared" si="259"/>
        <v/>
      </c>
    </row>
    <row r="16446" spans="2:3">
      <c r="B16446" t="str">
        <v/>
      </c>
      <c r="C16446" t="str">
        <f t="shared" si="259"/>
        <v/>
      </c>
    </row>
    <row r="16447" spans="2:3">
      <c r="B16447" t="str">
        <v/>
      </c>
      <c r="C16447" t="str">
        <f t="shared" si="259"/>
        <v/>
      </c>
    </row>
    <row r="16448" spans="2:3">
      <c r="B16448" t="str">
        <v/>
      </c>
      <c r="C16448" t="str">
        <f t="shared" si="259"/>
        <v/>
      </c>
    </row>
    <row r="16449" spans="2:3">
      <c r="B16449" t="str">
        <v/>
      </c>
      <c r="C16449" t="str">
        <f t="shared" si="259"/>
        <v/>
      </c>
    </row>
    <row r="16450" spans="2:3">
      <c r="B16450" t="str">
        <v/>
      </c>
      <c r="C16450" t="str">
        <f t="shared" si="259"/>
        <v/>
      </c>
    </row>
    <row r="16451" spans="2:3">
      <c r="B16451" t="str">
        <v/>
      </c>
      <c r="C16451" t="str">
        <f t="shared" si="259"/>
        <v/>
      </c>
    </row>
    <row r="16452" spans="2:3">
      <c r="B16452" t="str">
        <v/>
      </c>
      <c r="C16452" t="str">
        <f t="shared" si="259"/>
        <v/>
      </c>
    </row>
    <row r="16453" spans="2:3">
      <c r="B16453" t="str">
        <v/>
      </c>
      <c r="C16453" t="str">
        <f t="shared" ref="C16453:C16516" si="260">IFERROR(B16453,"")</f>
        <v/>
      </c>
    </row>
    <row r="16454" spans="2:3">
      <c r="B16454" t="str">
        <v/>
      </c>
      <c r="C16454" t="str">
        <f t="shared" si="260"/>
        <v/>
      </c>
    </row>
    <row r="16455" spans="2:3">
      <c r="B16455" t="str">
        <v/>
      </c>
      <c r="C16455" t="str">
        <f t="shared" si="260"/>
        <v/>
      </c>
    </row>
    <row r="16456" spans="2:3">
      <c r="B16456" t="str">
        <v/>
      </c>
      <c r="C16456" t="str">
        <f t="shared" si="260"/>
        <v/>
      </c>
    </row>
    <row r="16457" spans="2:3">
      <c r="B16457" t="str">
        <v/>
      </c>
      <c r="C16457" t="str">
        <f t="shared" si="260"/>
        <v/>
      </c>
    </row>
    <row r="16458" spans="2:3">
      <c r="B16458" t="str">
        <v/>
      </c>
      <c r="C16458" t="str">
        <f t="shared" si="260"/>
        <v/>
      </c>
    </row>
    <row r="16459" spans="2:3">
      <c r="B16459" t="str">
        <v/>
      </c>
      <c r="C16459" t="str">
        <f t="shared" si="260"/>
        <v/>
      </c>
    </row>
    <row r="16460" spans="2:3">
      <c r="B16460" t="str">
        <v/>
      </c>
      <c r="C16460" t="str">
        <f t="shared" si="260"/>
        <v/>
      </c>
    </row>
    <row r="16461" spans="2:3">
      <c r="B16461" t="str">
        <v/>
      </c>
      <c r="C16461" t="str">
        <f t="shared" si="260"/>
        <v/>
      </c>
    </row>
    <row r="16462" spans="2:3">
      <c r="B16462" t="str">
        <v/>
      </c>
      <c r="C16462" t="str">
        <f t="shared" si="260"/>
        <v/>
      </c>
    </row>
    <row r="16463" spans="2:3">
      <c r="B16463" t="str">
        <v/>
      </c>
      <c r="C16463" t="str">
        <f t="shared" si="260"/>
        <v/>
      </c>
    </row>
    <row r="16464" spans="2:3">
      <c r="B16464" t="str">
        <v/>
      </c>
      <c r="C16464" t="str">
        <f t="shared" si="260"/>
        <v/>
      </c>
    </row>
    <row r="16465" spans="2:3">
      <c r="B16465" t="str">
        <v/>
      </c>
      <c r="C16465" t="str">
        <f t="shared" si="260"/>
        <v/>
      </c>
    </row>
    <row r="16466" spans="2:3">
      <c r="B16466" t="str">
        <v/>
      </c>
      <c r="C16466" t="str">
        <f t="shared" si="260"/>
        <v/>
      </c>
    </row>
    <row r="16467" spans="2:3">
      <c r="B16467" t="str">
        <v/>
      </c>
      <c r="C16467" t="str">
        <f t="shared" si="260"/>
        <v/>
      </c>
    </row>
    <row r="16468" spans="2:3">
      <c r="B16468" t="str">
        <v/>
      </c>
      <c r="C16468" t="str">
        <f t="shared" si="260"/>
        <v/>
      </c>
    </row>
    <row r="16469" spans="2:3">
      <c r="B16469" t="str">
        <v/>
      </c>
      <c r="C16469" t="str">
        <f t="shared" si="260"/>
        <v/>
      </c>
    </row>
    <row r="16470" spans="2:3">
      <c r="B16470" t="str">
        <v/>
      </c>
      <c r="C16470" t="str">
        <f t="shared" si="260"/>
        <v/>
      </c>
    </row>
    <row r="16471" spans="2:3">
      <c r="B16471" t="str">
        <v/>
      </c>
      <c r="C16471" t="str">
        <f t="shared" si="260"/>
        <v/>
      </c>
    </row>
    <row r="16472" spans="2:3">
      <c r="B16472" t="str">
        <v/>
      </c>
      <c r="C16472" t="str">
        <f t="shared" si="260"/>
        <v/>
      </c>
    </row>
    <row r="16473" spans="2:3">
      <c r="B16473" t="str">
        <v/>
      </c>
      <c r="C16473" t="str">
        <f t="shared" si="260"/>
        <v/>
      </c>
    </row>
    <row r="16474" spans="2:3">
      <c r="B16474" t="str">
        <v/>
      </c>
      <c r="C16474" t="str">
        <f t="shared" si="260"/>
        <v/>
      </c>
    </row>
    <row r="16475" spans="2:3">
      <c r="B16475" t="str">
        <v/>
      </c>
      <c r="C16475" t="str">
        <f t="shared" si="260"/>
        <v/>
      </c>
    </row>
    <row r="16476" spans="2:3">
      <c r="B16476" t="str">
        <v/>
      </c>
      <c r="C16476" t="str">
        <f t="shared" si="260"/>
        <v/>
      </c>
    </row>
    <row r="16477" spans="2:3">
      <c r="B16477" t="str">
        <v/>
      </c>
      <c r="C16477" t="str">
        <f t="shared" si="260"/>
        <v/>
      </c>
    </row>
    <row r="16478" spans="2:3">
      <c r="B16478" t="str">
        <v/>
      </c>
      <c r="C16478" t="str">
        <f t="shared" si="260"/>
        <v/>
      </c>
    </row>
    <row r="16479" spans="2:3">
      <c r="B16479" t="str">
        <v/>
      </c>
      <c r="C16479" t="str">
        <f t="shared" si="260"/>
        <v/>
      </c>
    </row>
    <row r="16480" spans="2:3">
      <c r="B16480" t="str">
        <v/>
      </c>
      <c r="C16480" t="str">
        <f t="shared" si="260"/>
        <v/>
      </c>
    </row>
    <row r="16481" spans="2:3">
      <c r="B16481" t="str">
        <v/>
      </c>
      <c r="C16481" t="str">
        <f t="shared" si="260"/>
        <v/>
      </c>
    </row>
    <row r="16482" spans="2:3">
      <c r="B16482" t="str">
        <v/>
      </c>
      <c r="C16482" t="str">
        <f t="shared" si="260"/>
        <v/>
      </c>
    </row>
    <row r="16483" spans="2:3">
      <c r="B16483" t="str">
        <v/>
      </c>
      <c r="C16483" t="str">
        <f t="shared" si="260"/>
        <v/>
      </c>
    </row>
    <row r="16484" spans="2:3">
      <c r="B16484" t="str">
        <v/>
      </c>
      <c r="C16484" t="str">
        <f t="shared" si="260"/>
        <v/>
      </c>
    </row>
    <row r="16485" spans="2:3">
      <c r="B16485" t="str">
        <v/>
      </c>
      <c r="C16485" t="str">
        <f t="shared" si="260"/>
        <v/>
      </c>
    </row>
    <row r="16486" spans="2:3">
      <c r="B16486" t="str">
        <v/>
      </c>
      <c r="C16486" t="str">
        <f t="shared" si="260"/>
        <v/>
      </c>
    </row>
    <row r="16487" spans="2:3">
      <c r="B16487" t="str">
        <v/>
      </c>
      <c r="C16487" t="str">
        <f t="shared" si="260"/>
        <v/>
      </c>
    </row>
    <row r="16488" spans="2:3">
      <c r="B16488" t="str">
        <v/>
      </c>
      <c r="C16488" t="str">
        <f t="shared" si="260"/>
        <v/>
      </c>
    </row>
    <row r="16489" spans="2:3">
      <c r="B16489" t="str">
        <v/>
      </c>
      <c r="C16489" t="str">
        <f t="shared" si="260"/>
        <v/>
      </c>
    </row>
    <row r="16490" spans="2:3">
      <c r="B16490" t="str">
        <v/>
      </c>
      <c r="C16490" t="str">
        <f t="shared" si="260"/>
        <v/>
      </c>
    </row>
    <row r="16491" spans="2:3">
      <c r="B16491" t="str">
        <v/>
      </c>
      <c r="C16491" t="str">
        <f t="shared" si="260"/>
        <v/>
      </c>
    </row>
    <row r="16492" spans="2:3">
      <c r="B16492" t="str">
        <v/>
      </c>
      <c r="C16492" t="str">
        <f t="shared" si="260"/>
        <v/>
      </c>
    </row>
    <row r="16493" spans="2:3">
      <c r="B16493" t="str">
        <v/>
      </c>
      <c r="C16493" t="str">
        <f t="shared" si="260"/>
        <v/>
      </c>
    </row>
    <row r="16494" spans="2:3">
      <c r="B16494" t="str">
        <v/>
      </c>
      <c r="C16494" t="str">
        <f t="shared" si="260"/>
        <v/>
      </c>
    </row>
    <row r="16495" spans="2:3">
      <c r="B16495" t="str">
        <v/>
      </c>
      <c r="C16495" t="str">
        <f t="shared" si="260"/>
        <v/>
      </c>
    </row>
    <row r="16496" spans="2:3">
      <c r="B16496" t="str">
        <v/>
      </c>
      <c r="C16496" t="str">
        <f t="shared" si="260"/>
        <v/>
      </c>
    </row>
    <row r="16497" spans="2:3">
      <c r="B16497" t="str">
        <v/>
      </c>
      <c r="C16497" t="str">
        <f t="shared" si="260"/>
        <v/>
      </c>
    </row>
    <row r="16498" spans="2:3">
      <c r="B16498" t="str">
        <v/>
      </c>
      <c r="C16498" t="str">
        <f t="shared" si="260"/>
        <v/>
      </c>
    </row>
    <row r="16499" spans="2:3">
      <c r="B16499" t="str">
        <v/>
      </c>
      <c r="C16499" t="str">
        <f t="shared" si="260"/>
        <v/>
      </c>
    </row>
    <row r="16500" spans="2:3">
      <c r="B16500" t="str">
        <v/>
      </c>
      <c r="C16500" t="str">
        <f t="shared" si="260"/>
        <v/>
      </c>
    </row>
    <row r="16501" spans="2:3">
      <c r="B16501" t="str">
        <v/>
      </c>
      <c r="C16501" t="str">
        <f t="shared" si="260"/>
        <v/>
      </c>
    </row>
    <row r="16502" spans="2:3">
      <c r="B16502" t="str">
        <v/>
      </c>
      <c r="C16502" t="str">
        <f t="shared" si="260"/>
        <v/>
      </c>
    </row>
    <row r="16503" spans="2:3">
      <c r="B16503" t="str">
        <v/>
      </c>
      <c r="C16503" t="str">
        <f t="shared" si="260"/>
        <v/>
      </c>
    </row>
    <row r="16504" spans="2:3">
      <c r="B16504" t="str">
        <v/>
      </c>
      <c r="C16504" t="str">
        <f t="shared" si="260"/>
        <v/>
      </c>
    </row>
    <row r="16505" spans="2:3">
      <c r="B16505" t="str">
        <v/>
      </c>
      <c r="C16505" t="str">
        <f t="shared" si="260"/>
        <v/>
      </c>
    </row>
    <row r="16506" spans="2:3">
      <c r="B16506" t="str">
        <v/>
      </c>
      <c r="C16506" t="str">
        <f t="shared" si="260"/>
        <v/>
      </c>
    </row>
    <row r="16507" spans="2:3">
      <c r="B16507" t="str">
        <v/>
      </c>
      <c r="C16507" t="str">
        <f t="shared" si="260"/>
        <v/>
      </c>
    </row>
    <row r="16508" spans="2:3">
      <c r="B16508" t="str">
        <v/>
      </c>
      <c r="C16508" t="str">
        <f t="shared" si="260"/>
        <v/>
      </c>
    </row>
    <row r="16509" spans="2:3">
      <c r="B16509" t="str">
        <v/>
      </c>
      <c r="C16509" t="str">
        <f t="shared" si="260"/>
        <v/>
      </c>
    </row>
    <row r="16510" spans="2:3">
      <c r="B16510" t="str">
        <v/>
      </c>
      <c r="C16510" t="str">
        <f t="shared" si="260"/>
        <v/>
      </c>
    </row>
    <row r="16511" spans="2:3">
      <c r="B16511" t="str">
        <v/>
      </c>
      <c r="C16511" t="str">
        <f t="shared" si="260"/>
        <v/>
      </c>
    </row>
    <row r="16512" spans="2:3">
      <c r="B16512" t="str">
        <v/>
      </c>
      <c r="C16512" t="str">
        <f t="shared" si="260"/>
        <v/>
      </c>
    </row>
    <row r="16513" spans="2:3">
      <c r="B16513" t="str">
        <v/>
      </c>
      <c r="C16513" t="str">
        <f t="shared" si="260"/>
        <v/>
      </c>
    </row>
    <row r="16514" spans="2:3">
      <c r="B16514" t="str">
        <v/>
      </c>
      <c r="C16514" t="str">
        <f t="shared" si="260"/>
        <v/>
      </c>
    </row>
    <row r="16515" spans="2:3">
      <c r="B16515" t="str">
        <v/>
      </c>
      <c r="C16515" t="str">
        <f t="shared" si="260"/>
        <v/>
      </c>
    </row>
    <row r="16516" spans="2:3">
      <c r="B16516" t="str">
        <v/>
      </c>
      <c r="C16516" t="str">
        <f t="shared" si="260"/>
        <v/>
      </c>
    </row>
    <row r="16517" spans="2:3">
      <c r="B16517" t="str">
        <v/>
      </c>
      <c r="C16517" t="str">
        <f t="shared" ref="C16517:C16580" si="261">IFERROR(B16517,"")</f>
        <v/>
      </c>
    </row>
    <row r="16518" spans="2:3">
      <c r="B16518" t="str">
        <v/>
      </c>
      <c r="C16518" t="str">
        <f t="shared" si="261"/>
        <v/>
      </c>
    </row>
    <row r="16519" spans="2:3">
      <c r="B16519" t="str">
        <v/>
      </c>
      <c r="C16519" t="str">
        <f t="shared" si="261"/>
        <v/>
      </c>
    </row>
    <row r="16520" spans="2:3">
      <c r="B16520" t="str">
        <v/>
      </c>
      <c r="C16520" t="str">
        <f t="shared" si="261"/>
        <v/>
      </c>
    </row>
    <row r="16521" spans="2:3">
      <c r="B16521" t="str">
        <v/>
      </c>
      <c r="C16521" t="str">
        <f t="shared" si="261"/>
        <v/>
      </c>
    </row>
    <row r="16522" spans="2:3">
      <c r="B16522" t="str">
        <v/>
      </c>
      <c r="C16522" t="str">
        <f t="shared" si="261"/>
        <v/>
      </c>
    </row>
    <row r="16523" spans="2:3">
      <c r="B16523" t="str">
        <v/>
      </c>
      <c r="C16523" t="str">
        <f t="shared" si="261"/>
        <v/>
      </c>
    </row>
    <row r="16524" spans="2:3">
      <c r="B16524" t="str">
        <v/>
      </c>
      <c r="C16524" t="str">
        <f t="shared" si="261"/>
        <v/>
      </c>
    </row>
    <row r="16525" spans="2:3">
      <c r="B16525" t="str">
        <v/>
      </c>
      <c r="C16525" t="str">
        <f t="shared" si="261"/>
        <v/>
      </c>
    </row>
    <row r="16526" spans="2:3">
      <c r="B16526" t="str">
        <v/>
      </c>
      <c r="C16526" t="str">
        <f t="shared" si="261"/>
        <v/>
      </c>
    </row>
    <row r="16527" spans="2:3">
      <c r="B16527" t="str">
        <v/>
      </c>
      <c r="C16527" t="str">
        <f t="shared" si="261"/>
        <v/>
      </c>
    </row>
    <row r="16528" spans="2:3">
      <c r="B16528" t="str">
        <v/>
      </c>
      <c r="C16528" t="str">
        <f t="shared" si="261"/>
        <v/>
      </c>
    </row>
    <row r="16529" spans="2:3">
      <c r="B16529" t="str">
        <v/>
      </c>
      <c r="C16529" t="str">
        <f t="shared" si="261"/>
        <v/>
      </c>
    </row>
    <row r="16530" spans="2:3">
      <c r="B16530" t="str">
        <v/>
      </c>
      <c r="C16530" t="str">
        <f t="shared" si="261"/>
        <v/>
      </c>
    </row>
    <row r="16531" spans="2:3">
      <c r="B16531" t="str">
        <v/>
      </c>
      <c r="C16531" t="str">
        <f t="shared" si="261"/>
        <v/>
      </c>
    </row>
    <row r="16532" spans="2:3">
      <c r="B16532" t="str">
        <v/>
      </c>
      <c r="C16532" t="str">
        <f t="shared" si="261"/>
        <v/>
      </c>
    </row>
    <row r="16533" spans="2:3">
      <c r="B16533" t="str">
        <v/>
      </c>
      <c r="C16533" t="str">
        <f t="shared" si="261"/>
        <v/>
      </c>
    </row>
    <row r="16534" spans="2:3">
      <c r="B16534" t="str">
        <v/>
      </c>
      <c r="C16534" t="str">
        <f t="shared" si="261"/>
        <v/>
      </c>
    </row>
    <row r="16535" spans="2:3">
      <c r="B16535" t="str">
        <v/>
      </c>
      <c r="C16535" t="str">
        <f t="shared" si="261"/>
        <v/>
      </c>
    </row>
    <row r="16536" spans="2:3">
      <c r="B16536" t="str">
        <v/>
      </c>
      <c r="C16536" t="str">
        <f t="shared" si="261"/>
        <v/>
      </c>
    </row>
    <row r="16537" spans="2:3">
      <c r="B16537" t="str">
        <v/>
      </c>
      <c r="C16537" t="str">
        <f t="shared" si="261"/>
        <v/>
      </c>
    </row>
    <row r="16538" spans="2:3">
      <c r="B16538" t="str">
        <v/>
      </c>
      <c r="C16538" t="str">
        <f t="shared" si="261"/>
        <v/>
      </c>
    </row>
    <row r="16539" spans="2:3">
      <c r="B16539" t="str">
        <v/>
      </c>
      <c r="C16539" t="str">
        <f t="shared" si="261"/>
        <v/>
      </c>
    </row>
    <row r="16540" spans="2:3">
      <c r="B16540" t="str">
        <v/>
      </c>
      <c r="C16540" t="str">
        <f t="shared" si="261"/>
        <v/>
      </c>
    </row>
    <row r="16541" spans="2:3">
      <c r="B16541" t="str">
        <v/>
      </c>
      <c r="C16541" t="str">
        <f t="shared" si="261"/>
        <v/>
      </c>
    </row>
    <row r="16542" spans="2:3">
      <c r="B16542" t="str">
        <v/>
      </c>
      <c r="C16542" t="str">
        <f t="shared" si="261"/>
        <v/>
      </c>
    </row>
    <row r="16543" spans="2:3">
      <c r="B16543" t="str">
        <v/>
      </c>
      <c r="C16543" t="str">
        <f t="shared" si="261"/>
        <v/>
      </c>
    </row>
    <row r="16544" spans="2:3">
      <c r="B16544" t="str">
        <v/>
      </c>
      <c r="C16544" t="str">
        <f t="shared" si="261"/>
        <v/>
      </c>
    </row>
    <row r="16545" spans="2:3">
      <c r="B16545" t="str">
        <v/>
      </c>
      <c r="C16545" t="str">
        <f t="shared" si="261"/>
        <v/>
      </c>
    </row>
    <row r="16546" spans="2:3">
      <c r="B16546" t="str">
        <v/>
      </c>
      <c r="C16546" t="str">
        <f t="shared" si="261"/>
        <v/>
      </c>
    </row>
    <row r="16547" spans="2:3">
      <c r="B16547" t="str">
        <v/>
      </c>
      <c r="C16547" t="str">
        <f t="shared" si="261"/>
        <v/>
      </c>
    </row>
    <row r="16548" spans="2:3">
      <c r="B16548" t="str">
        <v/>
      </c>
      <c r="C16548" t="str">
        <f t="shared" si="261"/>
        <v/>
      </c>
    </row>
    <row r="16549" spans="2:3">
      <c r="B16549" t="str">
        <v/>
      </c>
      <c r="C16549" t="str">
        <f t="shared" si="261"/>
        <v/>
      </c>
    </row>
    <row r="16550" spans="2:3">
      <c r="B16550" t="str">
        <v/>
      </c>
      <c r="C16550" t="str">
        <f t="shared" si="261"/>
        <v/>
      </c>
    </row>
    <row r="16551" spans="2:3">
      <c r="B16551" t="str">
        <v/>
      </c>
      <c r="C16551" t="str">
        <f t="shared" si="261"/>
        <v/>
      </c>
    </row>
    <row r="16552" spans="2:3">
      <c r="B16552" t="str">
        <v/>
      </c>
      <c r="C16552" t="str">
        <f t="shared" si="261"/>
        <v/>
      </c>
    </row>
    <row r="16553" spans="2:3">
      <c r="B16553" t="str">
        <v/>
      </c>
      <c r="C16553" t="str">
        <f t="shared" si="261"/>
        <v/>
      </c>
    </row>
    <row r="16554" spans="2:3">
      <c r="B16554" t="str">
        <v/>
      </c>
      <c r="C16554" t="str">
        <f t="shared" si="261"/>
        <v/>
      </c>
    </row>
    <row r="16555" spans="2:3">
      <c r="B16555" t="str">
        <v/>
      </c>
      <c r="C16555" t="str">
        <f t="shared" si="261"/>
        <v/>
      </c>
    </row>
    <row r="16556" spans="2:3">
      <c r="B16556" t="str">
        <v/>
      </c>
      <c r="C16556" t="str">
        <f t="shared" si="261"/>
        <v/>
      </c>
    </row>
    <row r="16557" spans="2:3">
      <c r="B16557" t="str">
        <v/>
      </c>
      <c r="C16557" t="str">
        <f t="shared" si="261"/>
        <v/>
      </c>
    </row>
    <row r="16558" spans="2:3">
      <c r="B16558" t="str">
        <v/>
      </c>
      <c r="C16558" t="str">
        <f t="shared" si="261"/>
        <v/>
      </c>
    </row>
    <row r="16559" spans="2:3">
      <c r="B16559" t="str">
        <v/>
      </c>
      <c r="C16559" t="str">
        <f t="shared" si="261"/>
        <v/>
      </c>
    </row>
    <row r="16560" spans="2:3">
      <c r="B16560" t="str">
        <v/>
      </c>
      <c r="C16560" t="str">
        <f t="shared" si="261"/>
        <v/>
      </c>
    </row>
    <row r="16561" spans="2:3">
      <c r="B16561" t="str">
        <v/>
      </c>
      <c r="C16561" t="str">
        <f t="shared" si="261"/>
        <v/>
      </c>
    </row>
    <row r="16562" spans="2:3">
      <c r="B16562" t="str">
        <v/>
      </c>
      <c r="C16562" t="str">
        <f t="shared" si="261"/>
        <v/>
      </c>
    </row>
    <row r="16563" spans="2:3">
      <c r="B16563" t="str">
        <v/>
      </c>
      <c r="C16563" t="str">
        <f t="shared" si="261"/>
        <v/>
      </c>
    </row>
    <row r="16564" spans="2:3">
      <c r="B16564" t="str">
        <v/>
      </c>
      <c r="C16564" t="str">
        <f t="shared" si="261"/>
        <v/>
      </c>
    </row>
    <row r="16565" spans="2:3">
      <c r="B16565" t="str">
        <v/>
      </c>
      <c r="C16565" t="str">
        <f t="shared" si="261"/>
        <v/>
      </c>
    </row>
    <row r="16566" spans="2:3">
      <c r="B16566" t="str">
        <v/>
      </c>
      <c r="C16566" t="str">
        <f t="shared" si="261"/>
        <v/>
      </c>
    </row>
    <row r="16567" spans="2:3">
      <c r="B16567" t="str">
        <v/>
      </c>
      <c r="C16567" t="str">
        <f t="shared" si="261"/>
        <v/>
      </c>
    </row>
    <row r="16568" spans="2:3">
      <c r="B16568" t="str">
        <v/>
      </c>
      <c r="C16568" t="str">
        <f t="shared" si="261"/>
        <v/>
      </c>
    </row>
    <row r="16569" spans="2:3">
      <c r="B16569" t="str">
        <v/>
      </c>
      <c r="C16569" t="str">
        <f t="shared" si="261"/>
        <v/>
      </c>
    </row>
    <row r="16570" spans="2:3">
      <c r="B16570" t="str">
        <v/>
      </c>
      <c r="C16570" t="str">
        <f t="shared" si="261"/>
        <v/>
      </c>
    </row>
    <row r="16571" spans="2:3">
      <c r="B16571" t="str">
        <v/>
      </c>
      <c r="C16571" t="str">
        <f t="shared" si="261"/>
        <v/>
      </c>
    </row>
    <row r="16572" spans="2:3">
      <c r="B16572" t="str">
        <v/>
      </c>
      <c r="C16572" t="str">
        <f t="shared" si="261"/>
        <v/>
      </c>
    </row>
    <row r="16573" spans="2:3">
      <c r="B16573" t="str">
        <v/>
      </c>
      <c r="C16573" t="str">
        <f t="shared" si="261"/>
        <v/>
      </c>
    </row>
    <row r="16574" spans="2:3">
      <c r="B16574" t="str">
        <v/>
      </c>
      <c r="C16574" t="str">
        <f t="shared" si="261"/>
        <v/>
      </c>
    </row>
    <row r="16575" spans="2:3">
      <c r="B16575" t="str">
        <v/>
      </c>
      <c r="C16575" t="str">
        <f t="shared" si="261"/>
        <v/>
      </c>
    </row>
    <row r="16576" spans="2:3">
      <c r="B16576" t="str">
        <v/>
      </c>
      <c r="C16576" t="str">
        <f t="shared" si="261"/>
        <v/>
      </c>
    </row>
    <row r="16577" spans="2:3">
      <c r="B16577" t="str">
        <v/>
      </c>
      <c r="C16577" t="str">
        <f t="shared" si="261"/>
        <v/>
      </c>
    </row>
    <row r="16578" spans="2:3">
      <c r="B16578" t="str">
        <v/>
      </c>
      <c r="C16578" t="str">
        <f t="shared" si="261"/>
        <v/>
      </c>
    </row>
    <row r="16579" spans="2:3">
      <c r="B16579" t="str">
        <v/>
      </c>
      <c r="C16579" t="str">
        <f t="shared" si="261"/>
        <v/>
      </c>
    </row>
    <row r="16580" spans="2:3">
      <c r="B16580" t="str">
        <v/>
      </c>
      <c r="C16580" t="str">
        <f t="shared" si="261"/>
        <v/>
      </c>
    </row>
    <row r="16581" spans="2:3">
      <c r="B16581" t="str">
        <v/>
      </c>
      <c r="C16581" t="str">
        <f t="shared" ref="C16581:C16644" si="262">IFERROR(B16581,"")</f>
        <v/>
      </c>
    </row>
    <row r="16582" spans="2:3">
      <c r="B16582" t="str">
        <v/>
      </c>
      <c r="C16582" t="str">
        <f t="shared" si="262"/>
        <v/>
      </c>
    </row>
    <row r="16583" spans="2:3">
      <c r="B16583" t="str">
        <v/>
      </c>
      <c r="C16583" t="str">
        <f t="shared" si="262"/>
        <v/>
      </c>
    </row>
    <row r="16584" spans="2:3">
      <c r="B16584" t="str">
        <v/>
      </c>
      <c r="C16584" t="str">
        <f t="shared" si="262"/>
        <v/>
      </c>
    </row>
    <row r="16585" spans="2:3">
      <c r="B16585" t="str">
        <v/>
      </c>
      <c r="C16585" t="str">
        <f t="shared" si="262"/>
        <v/>
      </c>
    </row>
    <row r="16586" spans="2:3">
      <c r="B16586" t="str">
        <v/>
      </c>
      <c r="C16586" t="str">
        <f t="shared" si="262"/>
        <v/>
      </c>
    </row>
    <row r="16587" spans="2:3">
      <c r="B16587" t="str">
        <v/>
      </c>
      <c r="C16587" t="str">
        <f t="shared" si="262"/>
        <v/>
      </c>
    </row>
    <row r="16588" spans="2:3">
      <c r="B16588" t="str">
        <v/>
      </c>
      <c r="C16588" t="str">
        <f t="shared" si="262"/>
        <v/>
      </c>
    </row>
    <row r="16589" spans="2:3">
      <c r="B16589" t="str">
        <v/>
      </c>
      <c r="C16589" t="str">
        <f t="shared" si="262"/>
        <v/>
      </c>
    </row>
    <row r="16590" spans="2:3">
      <c r="B16590" t="str">
        <v/>
      </c>
      <c r="C16590" t="str">
        <f t="shared" si="262"/>
        <v/>
      </c>
    </row>
    <row r="16591" spans="2:3">
      <c r="B16591" t="str">
        <v/>
      </c>
      <c r="C16591" t="str">
        <f t="shared" si="262"/>
        <v/>
      </c>
    </row>
    <row r="16592" spans="2:3">
      <c r="B16592" t="str">
        <v/>
      </c>
      <c r="C16592" t="str">
        <f t="shared" si="262"/>
        <v/>
      </c>
    </row>
    <row r="16593" spans="2:3">
      <c r="B16593" t="str">
        <v/>
      </c>
      <c r="C16593" t="str">
        <f t="shared" si="262"/>
        <v/>
      </c>
    </row>
    <row r="16594" spans="2:3">
      <c r="B16594" t="str">
        <v/>
      </c>
      <c r="C16594" t="str">
        <f t="shared" si="262"/>
        <v/>
      </c>
    </row>
    <row r="16595" spans="2:3">
      <c r="B16595" t="str">
        <v/>
      </c>
      <c r="C16595" t="str">
        <f t="shared" si="262"/>
        <v/>
      </c>
    </row>
    <row r="16596" spans="2:3">
      <c r="B16596" t="str">
        <v/>
      </c>
      <c r="C16596" t="str">
        <f t="shared" si="262"/>
        <v/>
      </c>
    </row>
    <row r="16597" spans="2:3">
      <c r="B16597" t="str">
        <v/>
      </c>
      <c r="C16597" t="str">
        <f t="shared" si="262"/>
        <v/>
      </c>
    </row>
    <row r="16598" spans="2:3">
      <c r="B16598" t="str">
        <v/>
      </c>
      <c r="C16598" t="str">
        <f t="shared" si="262"/>
        <v/>
      </c>
    </row>
    <row r="16599" spans="2:3">
      <c r="B16599" t="str">
        <v/>
      </c>
      <c r="C16599" t="str">
        <f t="shared" si="262"/>
        <v/>
      </c>
    </row>
    <row r="16600" spans="2:3">
      <c r="B16600" t="str">
        <v/>
      </c>
      <c r="C16600" t="str">
        <f t="shared" si="262"/>
        <v/>
      </c>
    </row>
    <row r="16601" spans="2:3">
      <c r="B16601" t="str">
        <v/>
      </c>
      <c r="C16601" t="str">
        <f t="shared" si="262"/>
        <v/>
      </c>
    </row>
    <row r="16602" spans="2:3">
      <c r="B16602" t="str">
        <v/>
      </c>
      <c r="C16602" t="str">
        <f t="shared" si="262"/>
        <v/>
      </c>
    </row>
    <row r="16603" spans="2:3">
      <c r="B16603" t="str">
        <v/>
      </c>
      <c r="C16603" t="str">
        <f t="shared" si="262"/>
        <v/>
      </c>
    </row>
    <row r="16604" spans="2:3">
      <c r="B16604" t="str">
        <v/>
      </c>
      <c r="C16604" t="str">
        <f t="shared" si="262"/>
        <v/>
      </c>
    </row>
    <row r="16605" spans="2:3">
      <c r="B16605" t="str">
        <v/>
      </c>
      <c r="C16605" t="str">
        <f t="shared" si="262"/>
        <v/>
      </c>
    </row>
    <row r="16606" spans="2:3">
      <c r="B16606" t="str">
        <v/>
      </c>
      <c r="C16606" t="str">
        <f t="shared" si="262"/>
        <v/>
      </c>
    </row>
    <row r="16607" spans="2:3">
      <c r="B16607" t="str">
        <v/>
      </c>
      <c r="C16607" t="str">
        <f t="shared" si="262"/>
        <v/>
      </c>
    </row>
    <row r="16608" spans="2:3">
      <c r="B16608" t="str">
        <v/>
      </c>
      <c r="C16608" t="str">
        <f t="shared" si="262"/>
        <v/>
      </c>
    </row>
    <row r="16609" spans="2:3">
      <c r="B16609" t="str">
        <v/>
      </c>
      <c r="C16609" t="str">
        <f t="shared" si="262"/>
        <v/>
      </c>
    </row>
    <row r="16610" spans="2:3">
      <c r="B16610" t="str">
        <v/>
      </c>
      <c r="C16610" t="str">
        <f t="shared" si="262"/>
        <v/>
      </c>
    </row>
    <row r="16611" spans="2:3">
      <c r="B16611" t="str">
        <v/>
      </c>
      <c r="C16611" t="str">
        <f t="shared" si="262"/>
        <v/>
      </c>
    </row>
    <row r="16612" spans="2:3">
      <c r="B16612" t="str">
        <v/>
      </c>
      <c r="C16612" t="str">
        <f t="shared" si="262"/>
        <v/>
      </c>
    </row>
    <row r="16613" spans="2:3">
      <c r="B16613" t="str">
        <v/>
      </c>
      <c r="C16613" t="str">
        <f t="shared" si="262"/>
        <v/>
      </c>
    </row>
    <row r="16614" spans="2:3">
      <c r="B16614" t="str">
        <v/>
      </c>
      <c r="C16614" t="str">
        <f t="shared" si="262"/>
        <v/>
      </c>
    </row>
    <row r="16615" spans="2:3">
      <c r="B16615" t="str">
        <v/>
      </c>
      <c r="C16615" t="str">
        <f t="shared" si="262"/>
        <v/>
      </c>
    </row>
    <row r="16616" spans="2:3">
      <c r="B16616" t="str">
        <v/>
      </c>
      <c r="C16616" t="str">
        <f t="shared" si="262"/>
        <v/>
      </c>
    </row>
    <row r="16617" spans="2:3">
      <c r="B16617" t="str">
        <v/>
      </c>
      <c r="C16617" t="str">
        <f t="shared" si="262"/>
        <v/>
      </c>
    </row>
    <row r="16618" spans="2:3">
      <c r="B16618" t="str">
        <v/>
      </c>
      <c r="C16618" t="str">
        <f t="shared" si="262"/>
        <v/>
      </c>
    </row>
    <row r="16619" spans="2:3">
      <c r="B16619" t="str">
        <v/>
      </c>
      <c r="C16619" t="str">
        <f t="shared" si="262"/>
        <v/>
      </c>
    </row>
    <row r="16620" spans="2:3">
      <c r="B16620" t="str">
        <v/>
      </c>
      <c r="C16620" t="str">
        <f t="shared" si="262"/>
        <v/>
      </c>
    </row>
    <row r="16621" spans="2:3">
      <c r="B16621" t="str">
        <v/>
      </c>
      <c r="C16621" t="str">
        <f t="shared" si="262"/>
        <v/>
      </c>
    </row>
    <row r="16622" spans="2:3">
      <c r="B16622" t="str">
        <v/>
      </c>
      <c r="C16622" t="str">
        <f t="shared" si="262"/>
        <v/>
      </c>
    </row>
    <row r="16623" spans="2:3">
      <c r="B16623" t="str">
        <v/>
      </c>
      <c r="C16623" t="str">
        <f t="shared" si="262"/>
        <v/>
      </c>
    </row>
    <row r="16624" spans="2:3">
      <c r="B16624" t="str">
        <v/>
      </c>
      <c r="C16624" t="str">
        <f t="shared" si="262"/>
        <v/>
      </c>
    </row>
    <row r="16625" spans="2:3">
      <c r="B16625" t="str">
        <v/>
      </c>
      <c r="C16625" t="str">
        <f t="shared" si="262"/>
        <v/>
      </c>
    </row>
    <row r="16626" spans="2:3">
      <c r="B16626" t="str">
        <v/>
      </c>
      <c r="C16626" t="str">
        <f t="shared" si="262"/>
        <v/>
      </c>
    </row>
    <row r="16627" spans="2:3">
      <c r="B16627" t="str">
        <v/>
      </c>
      <c r="C16627" t="str">
        <f t="shared" si="262"/>
        <v/>
      </c>
    </row>
    <row r="16628" spans="2:3">
      <c r="B16628" t="str">
        <v/>
      </c>
      <c r="C16628" t="str">
        <f t="shared" si="262"/>
        <v/>
      </c>
    </row>
    <row r="16629" spans="2:3">
      <c r="B16629" t="str">
        <v/>
      </c>
      <c r="C16629" t="str">
        <f t="shared" si="262"/>
        <v/>
      </c>
    </row>
    <row r="16630" spans="2:3">
      <c r="B16630" t="str">
        <v/>
      </c>
      <c r="C16630" t="str">
        <f t="shared" si="262"/>
        <v/>
      </c>
    </row>
    <row r="16631" spans="2:3">
      <c r="B16631" t="str">
        <v/>
      </c>
      <c r="C16631" t="str">
        <f t="shared" si="262"/>
        <v/>
      </c>
    </row>
    <row r="16632" spans="2:3">
      <c r="B16632" t="str">
        <v/>
      </c>
      <c r="C16632" t="str">
        <f t="shared" si="262"/>
        <v/>
      </c>
    </row>
    <row r="16633" spans="2:3">
      <c r="B16633" t="str">
        <v/>
      </c>
      <c r="C16633" t="str">
        <f t="shared" si="262"/>
        <v/>
      </c>
    </row>
    <row r="16634" spans="2:3">
      <c r="B16634" t="str">
        <v/>
      </c>
      <c r="C16634" t="str">
        <f t="shared" si="262"/>
        <v/>
      </c>
    </row>
    <row r="16635" spans="2:3">
      <c r="B16635" t="str">
        <v/>
      </c>
      <c r="C16635" t="str">
        <f t="shared" si="262"/>
        <v/>
      </c>
    </row>
    <row r="16636" spans="2:3">
      <c r="B16636" t="str">
        <v/>
      </c>
      <c r="C16636" t="str">
        <f t="shared" si="262"/>
        <v/>
      </c>
    </row>
    <row r="16637" spans="2:3">
      <c r="B16637" t="str">
        <v/>
      </c>
      <c r="C16637" t="str">
        <f t="shared" si="262"/>
        <v/>
      </c>
    </row>
    <row r="16638" spans="2:3">
      <c r="B16638" t="str">
        <v/>
      </c>
      <c r="C16638" t="str">
        <f t="shared" si="262"/>
        <v/>
      </c>
    </row>
    <row r="16639" spans="2:3">
      <c r="B16639" t="str">
        <v/>
      </c>
      <c r="C16639" t="str">
        <f t="shared" si="262"/>
        <v/>
      </c>
    </row>
    <row r="16640" spans="2:3">
      <c r="B16640" t="str">
        <v/>
      </c>
      <c r="C16640" t="str">
        <f t="shared" si="262"/>
        <v/>
      </c>
    </row>
    <row r="16641" spans="2:3">
      <c r="B16641" t="str">
        <v/>
      </c>
      <c r="C16641" t="str">
        <f t="shared" si="262"/>
        <v/>
      </c>
    </row>
    <row r="16642" spans="2:3">
      <c r="B16642" t="str">
        <v/>
      </c>
      <c r="C16642" t="str">
        <f t="shared" si="262"/>
        <v/>
      </c>
    </row>
    <row r="16643" spans="2:3">
      <c r="B16643" t="str">
        <v/>
      </c>
      <c r="C16643" t="str">
        <f t="shared" si="262"/>
        <v/>
      </c>
    </row>
    <row r="16644" spans="2:3">
      <c r="B16644" t="str">
        <v/>
      </c>
      <c r="C16644" t="str">
        <f t="shared" si="262"/>
        <v/>
      </c>
    </row>
    <row r="16645" spans="2:3">
      <c r="B16645" t="str">
        <v/>
      </c>
      <c r="C16645" t="str">
        <f t="shared" ref="C16645:C16708" si="263">IFERROR(B16645,"")</f>
        <v/>
      </c>
    </row>
    <row r="16646" spans="2:3">
      <c r="B16646" t="str">
        <v/>
      </c>
      <c r="C16646" t="str">
        <f t="shared" si="263"/>
        <v/>
      </c>
    </row>
    <row r="16647" spans="2:3">
      <c r="B16647" t="str">
        <v/>
      </c>
      <c r="C16647" t="str">
        <f t="shared" si="263"/>
        <v/>
      </c>
    </row>
    <row r="16648" spans="2:3">
      <c r="B16648" t="str">
        <v/>
      </c>
      <c r="C16648" t="str">
        <f t="shared" si="263"/>
        <v/>
      </c>
    </row>
    <row r="16649" spans="2:3">
      <c r="B16649" t="str">
        <v/>
      </c>
      <c r="C16649" t="str">
        <f t="shared" si="263"/>
        <v/>
      </c>
    </row>
    <row r="16650" spans="2:3">
      <c r="B16650" t="str">
        <v/>
      </c>
      <c r="C16650" t="str">
        <f t="shared" si="263"/>
        <v/>
      </c>
    </row>
    <row r="16651" spans="2:3">
      <c r="B16651" t="str">
        <v/>
      </c>
      <c r="C16651" t="str">
        <f t="shared" si="263"/>
        <v/>
      </c>
    </row>
    <row r="16652" spans="2:3">
      <c r="B16652" t="str">
        <v/>
      </c>
      <c r="C16652" t="str">
        <f t="shared" si="263"/>
        <v/>
      </c>
    </row>
    <row r="16653" spans="2:3">
      <c r="B16653" t="str">
        <v/>
      </c>
      <c r="C16653" t="str">
        <f t="shared" si="263"/>
        <v/>
      </c>
    </row>
    <row r="16654" spans="2:3">
      <c r="B16654" t="str">
        <v/>
      </c>
      <c r="C16654" t="str">
        <f t="shared" si="263"/>
        <v/>
      </c>
    </row>
    <row r="16655" spans="2:3">
      <c r="B16655" t="str">
        <v/>
      </c>
      <c r="C16655" t="str">
        <f t="shared" si="263"/>
        <v/>
      </c>
    </row>
    <row r="16656" spans="2:3">
      <c r="B16656" t="str">
        <v/>
      </c>
      <c r="C16656" t="str">
        <f t="shared" si="263"/>
        <v/>
      </c>
    </row>
    <row r="16657" spans="2:3">
      <c r="B16657" t="str">
        <v/>
      </c>
      <c r="C16657" t="str">
        <f t="shared" si="263"/>
        <v/>
      </c>
    </row>
    <row r="16658" spans="2:3">
      <c r="B16658" t="str">
        <v/>
      </c>
      <c r="C16658" t="str">
        <f t="shared" si="263"/>
        <v/>
      </c>
    </row>
    <row r="16659" spans="2:3">
      <c r="B16659" t="str">
        <v/>
      </c>
      <c r="C16659" t="str">
        <f t="shared" si="263"/>
        <v/>
      </c>
    </row>
    <row r="16660" spans="2:3">
      <c r="B16660" t="str">
        <v/>
      </c>
      <c r="C16660" t="str">
        <f t="shared" si="263"/>
        <v/>
      </c>
    </row>
    <row r="16661" spans="2:3">
      <c r="B16661" t="str">
        <v/>
      </c>
      <c r="C16661" t="str">
        <f t="shared" si="263"/>
        <v/>
      </c>
    </row>
    <row r="16662" spans="2:3">
      <c r="B16662" t="str">
        <v/>
      </c>
      <c r="C16662" t="str">
        <f t="shared" si="263"/>
        <v/>
      </c>
    </row>
    <row r="16663" spans="2:3">
      <c r="B16663" t="str">
        <v/>
      </c>
      <c r="C16663" t="str">
        <f t="shared" si="263"/>
        <v/>
      </c>
    </row>
    <row r="16664" spans="2:3">
      <c r="B16664" t="str">
        <v/>
      </c>
      <c r="C16664" t="str">
        <f t="shared" si="263"/>
        <v/>
      </c>
    </row>
    <row r="16665" spans="2:3">
      <c r="B16665" t="str">
        <v/>
      </c>
      <c r="C16665" t="str">
        <f t="shared" si="263"/>
        <v/>
      </c>
    </row>
    <row r="16666" spans="2:3">
      <c r="B16666" t="str">
        <v/>
      </c>
      <c r="C16666" t="str">
        <f t="shared" si="263"/>
        <v/>
      </c>
    </row>
    <row r="16667" spans="2:3">
      <c r="B16667" t="str">
        <v/>
      </c>
      <c r="C16667" t="str">
        <f t="shared" si="263"/>
        <v/>
      </c>
    </row>
    <row r="16668" spans="2:3">
      <c r="B16668" t="str">
        <v/>
      </c>
      <c r="C16668" t="str">
        <f t="shared" si="263"/>
        <v/>
      </c>
    </row>
    <row r="16669" spans="2:3">
      <c r="B16669" t="str">
        <v/>
      </c>
      <c r="C16669" t="str">
        <f t="shared" si="263"/>
        <v/>
      </c>
    </row>
    <row r="16670" spans="2:3">
      <c r="B16670" t="str">
        <v/>
      </c>
      <c r="C16670" t="str">
        <f t="shared" si="263"/>
        <v/>
      </c>
    </row>
    <row r="16671" spans="2:3">
      <c r="B16671" t="str">
        <v/>
      </c>
      <c r="C16671" t="str">
        <f t="shared" si="263"/>
        <v/>
      </c>
    </row>
    <row r="16672" spans="2:3">
      <c r="B16672" t="str">
        <v/>
      </c>
      <c r="C16672" t="str">
        <f t="shared" si="263"/>
        <v/>
      </c>
    </row>
    <row r="16673" spans="2:3">
      <c r="B16673" t="str">
        <v/>
      </c>
      <c r="C16673" t="str">
        <f t="shared" si="263"/>
        <v/>
      </c>
    </row>
    <row r="16674" spans="2:3">
      <c r="B16674" t="str">
        <v/>
      </c>
      <c r="C16674" t="str">
        <f t="shared" si="263"/>
        <v/>
      </c>
    </row>
    <row r="16675" spans="2:3">
      <c r="B16675" t="str">
        <v/>
      </c>
      <c r="C16675" t="str">
        <f t="shared" si="263"/>
        <v/>
      </c>
    </row>
    <row r="16676" spans="2:3">
      <c r="B16676" t="str">
        <v/>
      </c>
      <c r="C16676" t="str">
        <f t="shared" si="263"/>
        <v/>
      </c>
    </row>
    <row r="16677" spans="2:3">
      <c r="B16677" t="str">
        <v/>
      </c>
      <c r="C16677" t="str">
        <f t="shared" si="263"/>
        <v/>
      </c>
    </row>
    <row r="16678" spans="2:3">
      <c r="B16678" t="str">
        <v/>
      </c>
      <c r="C16678" t="str">
        <f t="shared" si="263"/>
        <v/>
      </c>
    </row>
    <row r="16679" spans="2:3">
      <c r="B16679" t="str">
        <v/>
      </c>
      <c r="C16679" t="str">
        <f t="shared" si="263"/>
        <v/>
      </c>
    </row>
    <row r="16680" spans="2:3">
      <c r="B16680" t="str">
        <v/>
      </c>
      <c r="C16680" t="str">
        <f t="shared" si="263"/>
        <v/>
      </c>
    </row>
    <row r="16681" spans="2:3">
      <c r="B16681" t="str">
        <v/>
      </c>
      <c r="C16681" t="str">
        <f t="shared" si="263"/>
        <v/>
      </c>
    </row>
    <row r="16682" spans="2:3">
      <c r="B16682" t="str">
        <v/>
      </c>
      <c r="C16682" t="str">
        <f t="shared" si="263"/>
        <v/>
      </c>
    </row>
    <row r="16683" spans="2:3">
      <c r="B16683" t="str">
        <v/>
      </c>
      <c r="C16683" t="str">
        <f t="shared" si="263"/>
        <v/>
      </c>
    </row>
    <row r="16684" spans="2:3">
      <c r="B16684" t="str">
        <v/>
      </c>
      <c r="C16684" t="str">
        <f t="shared" si="263"/>
        <v/>
      </c>
    </row>
    <row r="16685" spans="2:3">
      <c r="B16685" t="str">
        <v/>
      </c>
      <c r="C16685" t="str">
        <f t="shared" si="263"/>
        <v/>
      </c>
    </row>
    <row r="16686" spans="2:3">
      <c r="B16686" t="str">
        <v/>
      </c>
      <c r="C16686" t="str">
        <f t="shared" si="263"/>
        <v/>
      </c>
    </row>
    <row r="16687" spans="2:3">
      <c r="B16687" t="str">
        <v/>
      </c>
      <c r="C16687" t="str">
        <f t="shared" si="263"/>
        <v/>
      </c>
    </row>
    <row r="16688" spans="2:3">
      <c r="B16688" t="str">
        <v/>
      </c>
      <c r="C16688" t="str">
        <f t="shared" si="263"/>
        <v/>
      </c>
    </row>
    <row r="16689" spans="2:3">
      <c r="B16689" t="str">
        <v/>
      </c>
      <c r="C16689" t="str">
        <f t="shared" si="263"/>
        <v/>
      </c>
    </row>
    <row r="16690" spans="2:3">
      <c r="B16690" t="str">
        <v/>
      </c>
      <c r="C16690" t="str">
        <f t="shared" si="263"/>
        <v/>
      </c>
    </row>
    <row r="16691" spans="2:3">
      <c r="B16691" t="str">
        <v/>
      </c>
      <c r="C16691" t="str">
        <f t="shared" si="263"/>
        <v/>
      </c>
    </row>
    <row r="16692" spans="2:3">
      <c r="B16692" t="str">
        <v/>
      </c>
      <c r="C16692" t="str">
        <f t="shared" si="263"/>
        <v/>
      </c>
    </row>
    <row r="16693" spans="2:3">
      <c r="B16693" t="str">
        <v/>
      </c>
      <c r="C16693" t="str">
        <f t="shared" si="263"/>
        <v/>
      </c>
    </row>
    <row r="16694" spans="2:3">
      <c r="B16694" t="str">
        <v/>
      </c>
      <c r="C16694" t="str">
        <f t="shared" si="263"/>
        <v/>
      </c>
    </row>
    <row r="16695" spans="2:3">
      <c r="B16695" t="str">
        <v/>
      </c>
      <c r="C16695" t="str">
        <f t="shared" si="263"/>
        <v/>
      </c>
    </row>
    <row r="16696" spans="2:3">
      <c r="B16696" t="str">
        <v/>
      </c>
      <c r="C16696" t="str">
        <f t="shared" si="263"/>
        <v/>
      </c>
    </row>
    <row r="16697" spans="2:3">
      <c r="B16697" t="str">
        <v/>
      </c>
      <c r="C16697" t="str">
        <f t="shared" si="263"/>
        <v/>
      </c>
    </row>
    <row r="16698" spans="2:3">
      <c r="B16698" t="str">
        <v/>
      </c>
      <c r="C16698" t="str">
        <f t="shared" si="263"/>
        <v/>
      </c>
    </row>
    <row r="16699" spans="2:3">
      <c r="B16699" t="str">
        <v/>
      </c>
      <c r="C16699" t="str">
        <f t="shared" si="263"/>
        <v/>
      </c>
    </row>
    <row r="16700" spans="2:3">
      <c r="B16700" t="str">
        <v/>
      </c>
      <c r="C16700" t="str">
        <f t="shared" si="263"/>
        <v/>
      </c>
    </row>
    <row r="16701" spans="2:3">
      <c r="B16701" t="str">
        <v/>
      </c>
      <c r="C16701" t="str">
        <f t="shared" si="263"/>
        <v/>
      </c>
    </row>
    <row r="16702" spans="2:3">
      <c r="B16702" t="str">
        <v/>
      </c>
      <c r="C16702" t="str">
        <f t="shared" si="263"/>
        <v/>
      </c>
    </row>
    <row r="16703" spans="2:3">
      <c r="B16703" t="str">
        <v/>
      </c>
      <c r="C16703" t="str">
        <f t="shared" si="263"/>
        <v/>
      </c>
    </row>
    <row r="16704" spans="2:3">
      <c r="B16704" t="str">
        <v/>
      </c>
      <c r="C16704" t="str">
        <f t="shared" si="263"/>
        <v/>
      </c>
    </row>
    <row r="16705" spans="2:3">
      <c r="B16705" t="str">
        <v/>
      </c>
      <c r="C16705" t="str">
        <f t="shared" si="263"/>
        <v/>
      </c>
    </row>
    <row r="16706" spans="2:3">
      <c r="B16706" t="str">
        <v/>
      </c>
      <c r="C16706" t="str">
        <f t="shared" si="263"/>
        <v/>
      </c>
    </row>
    <row r="16707" spans="2:3">
      <c r="B16707" t="str">
        <v/>
      </c>
      <c r="C16707" t="str">
        <f t="shared" si="263"/>
        <v/>
      </c>
    </row>
    <row r="16708" spans="2:3">
      <c r="B16708" t="str">
        <v/>
      </c>
      <c r="C16708" t="str">
        <f t="shared" si="263"/>
        <v/>
      </c>
    </row>
    <row r="16709" spans="2:3">
      <c r="B16709" t="str">
        <v/>
      </c>
      <c r="C16709" t="str">
        <f t="shared" ref="C16709:C16772" si="264">IFERROR(B16709,"")</f>
        <v/>
      </c>
    </row>
    <row r="16710" spans="2:3">
      <c r="B16710" t="str">
        <v/>
      </c>
      <c r="C16710" t="str">
        <f t="shared" si="264"/>
        <v/>
      </c>
    </row>
    <row r="16711" spans="2:3">
      <c r="B16711" t="str">
        <v/>
      </c>
      <c r="C16711" t="str">
        <f t="shared" si="264"/>
        <v/>
      </c>
    </row>
    <row r="16712" spans="2:3">
      <c r="B16712" t="str">
        <v/>
      </c>
      <c r="C16712" t="str">
        <f t="shared" si="264"/>
        <v/>
      </c>
    </row>
    <row r="16713" spans="2:3">
      <c r="B16713" t="str">
        <v/>
      </c>
      <c r="C16713" t="str">
        <f t="shared" si="264"/>
        <v/>
      </c>
    </row>
    <row r="16714" spans="2:3">
      <c r="B16714" t="str">
        <v/>
      </c>
      <c r="C16714" t="str">
        <f t="shared" si="264"/>
        <v/>
      </c>
    </row>
    <row r="16715" spans="2:3">
      <c r="B16715" t="str">
        <v/>
      </c>
      <c r="C16715" t="str">
        <f t="shared" si="264"/>
        <v/>
      </c>
    </row>
    <row r="16716" spans="2:3">
      <c r="B16716" t="str">
        <v/>
      </c>
      <c r="C16716" t="str">
        <f t="shared" si="264"/>
        <v/>
      </c>
    </row>
    <row r="16717" spans="2:3">
      <c r="B16717" t="str">
        <v/>
      </c>
      <c r="C16717" t="str">
        <f t="shared" si="264"/>
        <v/>
      </c>
    </row>
    <row r="16718" spans="2:3">
      <c r="B16718" t="str">
        <v/>
      </c>
      <c r="C16718" t="str">
        <f t="shared" si="264"/>
        <v/>
      </c>
    </row>
    <row r="16719" spans="2:3">
      <c r="B16719" t="str">
        <v/>
      </c>
      <c r="C16719" t="str">
        <f t="shared" si="264"/>
        <v/>
      </c>
    </row>
    <row r="16720" spans="2:3">
      <c r="B16720" t="str">
        <v/>
      </c>
      <c r="C16720" t="str">
        <f t="shared" si="264"/>
        <v/>
      </c>
    </row>
    <row r="16721" spans="2:3">
      <c r="B16721" t="str">
        <v/>
      </c>
      <c r="C16721" t="str">
        <f t="shared" si="264"/>
        <v/>
      </c>
    </row>
    <row r="16722" spans="2:3">
      <c r="B16722" t="str">
        <v/>
      </c>
      <c r="C16722" t="str">
        <f t="shared" si="264"/>
        <v/>
      </c>
    </row>
    <row r="16723" spans="2:3">
      <c r="B16723" t="str">
        <v/>
      </c>
      <c r="C16723" t="str">
        <f t="shared" si="264"/>
        <v/>
      </c>
    </row>
    <row r="16724" spans="2:3">
      <c r="B16724" t="str">
        <v/>
      </c>
      <c r="C16724" t="str">
        <f t="shared" si="264"/>
        <v/>
      </c>
    </row>
    <row r="16725" spans="2:3">
      <c r="B16725" t="str">
        <v/>
      </c>
      <c r="C16725" t="str">
        <f t="shared" si="264"/>
        <v/>
      </c>
    </row>
    <row r="16726" spans="2:3">
      <c r="B16726" t="str">
        <v/>
      </c>
      <c r="C16726" t="str">
        <f t="shared" si="264"/>
        <v/>
      </c>
    </row>
    <row r="16727" spans="2:3">
      <c r="B16727" t="str">
        <v/>
      </c>
      <c r="C16727" t="str">
        <f t="shared" si="264"/>
        <v/>
      </c>
    </row>
    <row r="16728" spans="2:3">
      <c r="B16728" t="str">
        <v/>
      </c>
      <c r="C16728" t="str">
        <f t="shared" si="264"/>
        <v/>
      </c>
    </row>
    <row r="16729" spans="2:3">
      <c r="B16729" t="str">
        <v/>
      </c>
      <c r="C16729" t="str">
        <f t="shared" si="264"/>
        <v/>
      </c>
    </row>
    <row r="16730" spans="2:3">
      <c r="B16730" t="str">
        <v/>
      </c>
      <c r="C16730" t="str">
        <f t="shared" si="264"/>
        <v/>
      </c>
    </row>
    <row r="16731" spans="2:3">
      <c r="B16731" t="str">
        <v/>
      </c>
      <c r="C16731" t="str">
        <f t="shared" si="264"/>
        <v/>
      </c>
    </row>
    <row r="16732" spans="2:3">
      <c r="B16732" t="str">
        <v/>
      </c>
      <c r="C16732" t="str">
        <f t="shared" si="264"/>
        <v/>
      </c>
    </row>
    <row r="16733" spans="2:3">
      <c r="B16733" t="str">
        <v/>
      </c>
      <c r="C16733" t="str">
        <f t="shared" si="264"/>
        <v/>
      </c>
    </row>
    <row r="16734" spans="2:3">
      <c r="B16734" t="str">
        <v/>
      </c>
      <c r="C16734" t="str">
        <f t="shared" si="264"/>
        <v/>
      </c>
    </row>
    <row r="16735" spans="2:3">
      <c r="B16735" t="str">
        <v/>
      </c>
      <c r="C16735" t="str">
        <f t="shared" si="264"/>
        <v/>
      </c>
    </row>
    <row r="16736" spans="2:3">
      <c r="B16736" t="str">
        <v/>
      </c>
      <c r="C16736" t="str">
        <f t="shared" si="264"/>
        <v/>
      </c>
    </row>
    <row r="16737" spans="2:3">
      <c r="B16737" t="str">
        <v/>
      </c>
      <c r="C16737" t="str">
        <f t="shared" si="264"/>
        <v/>
      </c>
    </row>
    <row r="16738" spans="2:3">
      <c r="B16738" t="str">
        <v/>
      </c>
      <c r="C16738" t="str">
        <f t="shared" si="264"/>
        <v/>
      </c>
    </row>
    <row r="16739" spans="2:3">
      <c r="B16739" t="str">
        <v/>
      </c>
      <c r="C16739" t="str">
        <f t="shared" si="264"/>
        <v/>
      </c>
    </row>
    <row r="16740" spans="2:3">
      <c r="B16740" t="str">
        <v/>
      </c>
      <c r="C16740" t="str">
        <f t="shared" si="264"/>
        <v/>
      </c>
    </row>
    <row r="16741" spans="2:3">
      <c r="B16741" t="str">
        <v/>
      </c>
      <c r="C16741" t="str">
        <f t="shared" si="264"/>
        <v/>
      </c>
    </row>
    <row r="16742" spans="2:3">
      <c r="B16742" t="str">
        <v/>
      </c>
      <c r="C16742" t="str">
        <f t="shared" si="264"/>
        <v/>
      </c>
    </row>
    <row r="16743" spans="2:3">
      <c r="B16743" t="str">
        <v/>
      </c>
      <c r="C16743" t="str">
        <f t="shared" si="264"/>
        <v/>
      </c>
    </row>
    <row r="16744" spans="2:3">
      <c r="B16744" t="str">
        <v/>
      </c>
      <c r="C16744" t="str">
        <f t="shared" si="264"/>
        <v/>
      </c>
    </row>
    <row r="16745" spans="2:3">
      <c r="B16745" t="str">
        <v/>
      </c>
      <c r="C16745" t="str">
        <f t="shared" si="264"/>
        <v/>
      </c>
    </row>
    <row r="16746" spans="2:3">
      <c r="B16746" t="str">
        <v/>
      </c>
      <c r="C16746" t="str">
        <f t="shared" si="264"/>
        <v/>
      </c>
    </row>
    <row r="16747" spans="2:3">
      <c r="B16747" t="str">
        <v/>
      </c>
      <c r="C16747" t="str">
        <f t="shared" si="264"/>
        <v/>
      </c>
    </row>
    <row r="16748" spans="2:3">
      <c r="B16748" t="str">
        <v/>
      </c>
      <c r="C16748" t="str">
        <f t="shared" si="264"/>
        <v/>
      </c>
    </row>
    <row r="16749" spans="2:3">
      <c r="B16749" t="str">
        <v/>
      </c>
      <c r="C16749" t="str">
        <f t="shared" si="264"/>
        <v/>
      </c>
    </row>
    <row r="16750" spans="2:3">
      <c r="B16750" t="str">
        <v/>
      </c>
      <c r="C16750" t="str">
        <f t="shared" si="264"/>
        <v/>
      </c>
    </row>
    <row r="16751" spans="2:3">
      <c r="B16751" t="str">
        <v/>
      </c>
      <c r="C16751" t="str">
        <f t="shared" si="264"/>
        <v/>
      </c>
    </row>
    <row r="16752" spans="2:3">
      <c r="B16752" t="str">
        <v/>
      </c>
      <c r="C16752" t="str">
        <f t="shared" si="264"/>
        <v/>
      </c>
    </row>
    <row r="16753" spans="2:3">
      <c r="B16753" t="str">
        <v/>
      </c>
      <c r="C16753" t="str">
        <f t="shared" si="264"/>
        <v/>
      </c>
    </row>
    <row r="16754" spans="2:3">
      <c r="B16754" t="str">
        <v/>
      </c>
      <c r="C16754" t="str">
        <f t="shared" si="264"/>
        <v/>
      </c>
    </row>
    <row r="16755" spans="2:3">
      <c r="B16755" t="str">
        <v/>
      </c>
      <c r="C16755" t="str">
        <f t="shared" si="264"/>
        <v/>
      </c>
    </row>
    <row r="16756" spans="2:3">
      <c r="B16756" t="str">
        <v/>
      </c>
      <c r="C16756" t="str">
        <f t="shared" si="264"/>
        <v/>
      </c>
    </row>
    <row r="16757" spans="2:3">
      <c r="B16757" t="str">
        <v/>
      </c>
      <c r="C16757" t="str">
        <f t="shared" si="264"/>
        <v/>
      </c>
    </row>
    <row r="16758" spans="2:3">
      <c r="B16758" t="str">
        <v/>
      </c>
      <c r="C16758" t="str">
        <f t="shared" si="264"/>
        <v/>
      </c>
    </row>
    <row r="16759" spans="2:3">
      <c r="B16759" t="str">
        <v/>
      </c>
      <c r="C16759" t="str">
        <f t="shared" si="264"/>
        <v/>
      </c>
    </row>
    <row r="16760" spans="2:3">
      <c r="B16760" t="str">
        <v/>
      </c>
      <c r="C16760" t="str">
        <f t="shared" si="264"/>
        <v/>
      </c>
    </row>
    <row r="16761" spans="2:3">
      <c r="B16761" t="str">
        <v/>
      </c>
      <c r="C16761" t="str">
        <f t="shared" si="264"/>
        <v/>
      </c>
    </row>
    <row r="16762" spans="2:3">
      <c r="B16762" t="str">
        <v/>
      </c>
      <c r="C16762" t="str">
        <f t="shared" si="264"/>
        <v/>
      </c>
    </row>
    <row r="16763" spans="2:3">
      <c r="B16763" t="str">
        <v/>
      </c>
      <c r="C16763" t="str">
        <f t="shared" si="264"/>
        <v/>
      </c>
    </row>
    <row r="16764" spans="2:3">
      <c r="B16764" t="str">
        <v/>
      </c>
      <c r="C16764" t="str">
        <f t="shared" si="264"/>
        <v/>
      </c>
    </row>
    <row r="16765" spans="2:3">
      <c r="B16765" t="str">
        <v/>
      </c>
      <c r="C16765" t="str">
        <f t="shared" si="264"/>
        <v/>
      </c>
    </row>
    <row r="16766" spans="2:3">
      <c r="B16766" t="str">
        <v/>
      </c>
      <c r="C16766" t="str">
        <f t="shared" si="264"/>
        <v/>
      </c>
    </row>
    <row r="16767" spans="2:3">
      <c r="B16767" t="str">
        <v/>
      </c>
      <c r="C16767" t="str">
        <f t="shared" si="264"/>
        <v/>
      </c>
    </row>
    <row r="16768" spans="2:3">
      <c r="B16768" t="str">
        <v/>
      </c>
      <c r="C16768" t="str">
        <f t="shared" si="264"/>
        <v/>
      </c>
    </row>
    <row r="16769" spans="2:3">
      <c r="B16769" t="str">
        <v/>
      </c>
      <c r="C16769" t="str">
        <f t="shared" si="264"/>
        <v/>
      </c>
    </row>
    <row r="16770" spans="2:3">
      <c r="B16770" t="str">
        <v/>
      </c>
      <c r="C16770" t="str">
        <f t="shared" si="264"/>
        <v/>
      </c>
    </row>
    <row r="16771" spans="2:3">
      <c r="B16771" t="str">
        <v/>
      </c>
      <c r="C16771" t="str">
        <f t="shared" si="264"/>
        <v/>
      </c>
    </row>
    <row r="16772" spans="2:3">
      <c r="B16772" t="str">
        <v/>
      </c>
      <c r="C16772" t="str">
        <f t="shared" si="264"/>
        <v/>
      </c>
    </row>
    <row r="16773" spans="2:3">
      <c r="B16773" t="str">
        <v/>
      </c>
      <c r="C16773" t="str">
        <f t="shared" ref="C16773:C16836" si="265">IFERROR(B16773,"")</f>
        <v/>
      </c>
    </row>
    <row r="16774" spans="2:3">
      <c r="B16774" t="str">
        <v/>
      </c>
      <c r="C16774" t="str">
        <f t="shared" si="265"/>
        <v/>
      </c>
    </row>
    <row r="16775" spans="2:3">
      <c r="B16775" t="str">
        <v/>
      </c>
      <c r="C16775" t="str">
        <f t="shared" si="265"/>
        <v/>
      </c>
    </row>
    <row r="16776" spans="2:3">
      <c r="B16776" t="str">
        <v/>
      </c>
      <c r="C16776" t="str">
        <f t="shared" si="265"/>
        <v/>
      </c>
    </row>
    <row r="16777" spans="2:3">
      <c r="B16777" t="str">
        <v/>
      </c>
      <c r="C16777" t="str">
        <f t="shared" si="265"/>
        <v/>
      </c>
    </row>
    <row r="16778" spans="2:3">
      <c r="B16778" t="str">
        <v/>
      </c>
      <c r="C16778" t="str">
        <f t="shared" si="265"/>
        <v/>
      </c>
    </row>
    <row r="16779" spans="2:3">
      <c r="B16779" t="str">
        <v/>
      </c>
      <c r="C16779" t="str">
        <f t="shared" si="265"/>
        <v/>
      </c>
    </row>
    <row r="16780" spans="2:3">
      <c r="B16780" t="str">
        <v/>
      </c>
      <c r="C16780" t="str">
        <f t="shared" si="265"/>
        <v/>
      </c>
    </row>
    <row r="16781" spans="2:3">
      <c r="B16781" t="str">
        <v/>
      </c>
      <c r="C16781" t="str">
        <f t="shared" si="265"/>
        <v/>
      </c>
    </row>
    <row r="16782" spans="2:3">
      <c r="B16782" t="str">
        <v/>
      </c>
      <c r="C16782" t="str">
        <f t="shared" si="265"/>
        <v/>
      </c>
    </row>
    <row r="16783" spans="2:3">
      <c r="B16783" t="str">
        <v/>
      </c>
      <c r="C16783" t="str">
        <f t="shared" si="265"/>
        <v/>
      </c>
    </row>
    <row r="16784" spans="2:3">
      <c r="B16784" t="str">
        <v/>
      </c>
      <c r="C16784" t="str">
        <f t="shared" si="265"/>
        <v/>
      </c>
    </row>
    <row r="16785" spans="2:3">
      <c r="B16785" t="str">
        <v/>
      </c>
      <c r="C16785" t="str">
        <f t="shared" si="265"/>
        <v/>
      </c>
    </row>
    <row r="16786" spans="2:3">
      <c r="B16786" t="str">
        <v/>
      </c>
      <c r="C16786" t="str">
        <f t="shared" si="265"/>
        <v/>
      </c>
    </row>
    <row r="16787" spans="2:3">
      <c r="B16787" t="str">
        <v/>
      </c>
      <c r="C16787" t="str">
        <f t="shared" si="265"/>
        <v/>
      </c>
    </row>
    <row r="16788" spans="2:3">
      <c r="B16788" t="str">
        <v/>
      </c>
      <c r="C16788" t="str">
        <f t="shared" si="265"/>
        <v/>
      </c>
    </row>
    <row r="16789" spans="2:3">
      <c r="B16789" t="str">
        <v/>
      </c>
      <c r="C16789" t="str">
        <f t="shared" si="265"/>
        <v/>
      </c>
    </row>
    <row r="16790" spans="2:3">
      <c r="B16790" t="str">
        <v/>
      </c>
      <c r="C16790" t="str">
        <f t="shared" si="265"/>
        <v/>
      </c>
    </row>
    <row r="16791" spans="2:3">
      <c r="B16791" t="str">
        <v/>
      </c>
      <c r="C16791" t="str">
        <f t="shared" si="265"/>
        <v/>
      </c>
    </row>
    <row r="16792" spans="2:3">
      <c r="B16792" t="str">
        <v/>
      </c>
      <c r="C16792" t="str">
        <f t="shared" si="265"/>
        <v/>
      </c>
    </row>
    <row r="16793" spans="2:3">
      <c r="B16793" t="str">
        <v/>
      </c>
      <c r="C16793" t="str">
        <f t="shared" si="265"/>
        <v/>
      </c>
    </row>
    <row r="16794" spans="2:3">
      <c r="B16794" t="str">
        <v/>
      </c>
      <c r="C16794" t="str">
        <f t="shared" si="265"/>
        <v/>
      </c>
    </row>
    <row r="16795" spans="2:3">
      <c r="B16795" t="str">
        <v/>
      </c>
      <c r="C16795" t="str">
        <f t="shared" si="265"/>
        <v/>
      </c>
    </row>
    <row r="16796" spans="2:3">
      <c r="B16796" t="str">
        <v/>
      </c>
      <c r="C16796" t="str">
        <f t="shared" si="265"/>
        <v/>
      </c>
    </row>
    <row r="16797" spans="2:3">
      <c r="B16797" t="str">
        <v/>
      </c>
      <c r="C16797" t="str">
        <f t="shared" si="265"/>
        <v/>
      </c>
    </row>
    <row r="16798" spans="2:3">
      <c r="B16798" t="str">
        <v/>
      </c>
      <c r="C16798" t="str">
        <f t="shared" si="265"/>
        <v/>
      </c>
    </row>
    <row r="16799" spans="2:3">
      <c r="B16799" t="str">
        <v/>
      </c>
      <c r="C16799" t="str">
        <f t="shared" si="265"/>
        <v/>
      </c>
    </row>
    <row r="16800" spans="2:3">
      <c r="B16800" t="str">
        <v/>
      </c>
      <c r="C16800" t="str">
        <f t="shared" si="265"/>
        <v/>
      </c>
    </row>
    <row r="16801" spans="2:3">
      <c r="B16801" t="str">
        <v/>
      </c>
      <c r="C16801" t="str">
        <f t="shared" si="265"/>
        <v/>
      </c>
    </row>
    <row r="16802" spans="2:3">
      <c r="B16802" t="str">
        <v/>
      </c>
      <c r="C16802" t="str">
        <f t="shared" si="265"/>
        <v/>
      </c>
    </row>
    <row r="16803" spans="2:3">
      <c r="B16803" t="str">
        <v/>
      </c>
      <c r="C16803" t="str">
        <f t="shared" si="265"/>
        <v/>
      </c>
    </row>
    <row r="16804" spans="2:3">
      <c r="B16804" t="str">
        <v/>
      </c>
      <c r="C16804" t="str">
        <f t="shared" si="265"/>
        <v/>
      </c>
    </row>
    <row r="16805" spans="2:3">
      <c r="B16805" t="str">
        <v/>
      </c>
      <c r="C16805" t="str">
        <f t="shared" si="265"/>
        <v/>
      </c>
    </row>
    <row r="16806" spans="2:3">
      <c r="B16806" t="str">
        <v/>
      </c>
      <c r="C16806" t="str">
        <f t="shared" si="265"/>
        <v/>
      </c>
    </row>
    <row r="16807" spans="2:3">
      <c r="B16807" t="str">
        <v/>
      </c>
      <c r="C16807" t="str">
        <f t="shared" si="265"/>
        <v/>
      </c>
    </row>
    <row r="16808" spans="2:3">
      <c r="B16808" t="str">
        <v/>
      </c>
      <c r="C16808" t="str">
        <f t="shared" si="265"/>
        <v/>
      </c>
    </row>
    <row r="16809" spans="2:3">
      <c r="B16809" t="str">
        <v/>
      </c>
      <c r="C16809" t="str">
        <f t="shared" si="265"/>
        <v/>
      </c>
    </row>
    <row r="16810" spans="2:3">
      <c r="B16810" t="str">
        <v/>
      </c>
      <c r="C16810" t="str">
        <f t="shared" si="265"/>
        <v/>
      </c>
    </row>
    <row r="16811" spans="2:3">
      <c r="B16811" t="str">
        <v/>
      </c>
      <c r="C16811" t="str">
        <f t="shared" si="265"/>
        <v/>
      </c>
    </row>
    <row r="16812" spans="2:3">
      <c r="B16812" t="str">
        <v/>
      </c>
      <c r="C16812" t="str">
        <f t="shared" si="265"/>
        <v/>
      </c>
    </row>
    <row r="16813" spans="2:3">
      <c r="B16813" t="str">
        <v/>
      </c>
      <c r="C16813" t="str">
        <f t="shared" si="265"/>
        <v/>
      </c>
    </row>
    <row r="16814" spans="2:3">
      <c r="B16814" t="str">
        <v/>
      </c>
      <c r="C16814" t="str">
        <f t="shared" si="265"/>
        <v/>
      </c>
    </row>
    <row r="16815" spans="2:3">
      <c r="B16815" t="str">
        <v/>
      </c>
      <c r="C16815" t="str">
        <f t="shared" si="265"/>
        <v/>
      </c>
    </row>
    <row r="16816" spans="2:3">
      <c r="B16816" t="str">
        <v/>
      </c>
      <c r="C16816" t="str">
        <f t="shared" si="265"/>
        <v/>
      </c>
    </row>
    <row r="16817" spans="2:3">
      <c r="B16817" t="str">
        <v/>
      </c>
      <c r="C16817" t="str">
        <f t="shared" si="265"/>
        <v/>
      </c>
    </row>
    <row r="16818" spans="2:3">
      <c r="B16818" t="str">
        <v/>
      </c>
      <c r="C16818" t="str">
        <f t="shared" si="265"/>
        <v/>
      </c>
    </row>
    <row r="16819" spans="2:3">
      <c r="B16819" t="str">
        <v/>
      </c>
      <c r="C16819" t="str">
        <f t="shared" si="265"/>
        <v/>
      </c>
    </row>
    <row r="16820" spans="2:3">
      <c r="B16820" t="str">
        <v/>
      </c>
      <c r="C16820" t="str">
        <f t="shared" si="265"/>
        <v/>
      </c>
    </row>
    <row r="16821" spans="2:3">
      <c r="B16821" t="str">
        <v/>
      </c>
      <c r="C16821" t="str">
        <f t="shared" si="265"/>
        <v/>
      </c>
    </row>
    <row r="16822" spans="2:3">
      <c r="B16822" t="str">
        <v/>
      </c>
      <c r="C16822" t="str">
        <f t="shared" si="265"/>
        <v/>
      </c>
    </row>
    <row r="16823" spans="2:3">
      <c r="B16823" t="str">
        <v/>
      </c>
      <c r="C16823" t="str">
        <f t="shared" si="265"/>
        <v/>
      </c>
    </row>
    <row r="16824" spans="2:3">
      <c r="B16824" t="str">
        <v/>
      </c>
      <c r="C16824" t="str">
        <f t="shared" si="265"/>
        <v/>
      </c>
    </row>
    <row r="16825" spans="2:3">
      <c r="B16825" t="str">
        <v/>
      </c>
      <c r="C16825" t="str">
        <f t="shared" si="265"/>
        <v/>
      </c>
    </row>
    <row r="16826" spans="2:3">
      <c r="B16826" t="str">
        <v/>
      </c>
      <c r="C16826" t="str">
        <f t="shared" si="265"/>
        <v/>
      </c>
    </row>
    <row r="16827" spans="2:3">
      <c r="B16827" t="str">
        <v/>
      </c>
      <c r="C16827" t="str">
        <f t="shared" si="265"/>
        <v/>
      </c>
    </row>
    <row r="16828" spans="2:3">
      <c r="B16828" t="str">
        <v/>
      </c>
      <c r="C16828" t="str">
        <f t="shared" si="265"/>
        <v/>
      </c>
    </row>
    <row r="16829" spans="2:3">
      <c r="B16829" t="str">
        <v/>
      </c>
      <c r="C16829" t="str">
        <f t="shared" si="265"/>
        <v/>
      </c>
    </row>
    <row r="16830" spans="2:3">
      <c r="B16830" t="str">
        <v/>
      </c>
      <c r="C16830" t="str">
        <f t="shared" si="265"/>
        <v/>
      </c>
    </row>
    <row r="16831" spans="2:3">
      <c r="B16831" t="str">
        <v/>
      </c>
      <c r="C16831" t="str">
        <f t="shared" si="265"/>
        <v/>
      </c>
    </row>
    <row r="16832" spans="2:3">
      <c r="B16832" t="str">
        <v/>
      </c>
      <c r="C16832" t="str">
        <f t="shared" si="265"/>
        <v/>
      </c>
    </row>
    <row r="16833" spans="2:3">
      <c r="B16833" t="str">
        <v/>
      </c>
      <c r="C16833" t="str">
        <f t="shared" si="265"/>
        <v/>
      </c>
    </row>
    <row r="16834" spans="2:3">
      <c r="B16834" t="str">
        <v/>
      </c>
      <c r="C16834" t="str">
        <f t="shared" si="265"/>
        <v/>
      </c>
    </row>
    <row r="16835" spans="2:3">
      <c r="B16835" t="str">
        <v/>
      </c>
      <c r="C16835" t="str">
        <f t="shared" si="265"/>
        <v/>
      </c>
    </row>
    <row r="16836" spans="2:3">
      <c r="B16836" t="str">
        <v/>
      </c>
      <c r="C16836" t="str">
        <f t="shared" si="265"/>
        <v/>
      </c>
    </row>
    <row r="16837" spans="2:3">
      <c r="B16837" t="str">
        <v/>
      </c>
      <c r="C16837" t="str">
        <f t="shared" ref="C16837:C16900" si="266">IFERROR(B16837,"")</f>
        <v/>
      </c>
    </row>
    <row r="16838" spans="2:3">
      <c r="B16838" t="str">
        <v/>
      </c>
      <c r="C16838" t="str">
        <f t="shared" si="266"/>
        <v/>
      </c>
    </row>
    <row r="16839" spans="2:3">
      <c r="B16839" t="str">
        <v/>
      </c>
      <c r="C16839" t="str">
        <f t="shared" si="266"/>
        <v/>
      </c>
    </row>
    <row r="16840" spans="2:3">
      <c r="B16840" t="str">
        <v/>
      </c>
      <c r="C16840" t="str">
        <f t="shared" si="266"/>
        <v/>
      </c>
    </row>
    <row r="16841" spans="2:3">
      <c r="B16841" t="str">
        <v/>
      </c>
      <c r="C16841" t="str">
        <f t="shared" si="266"/>
        <v/>
      </c>
    </row>
    <row r="16842" spans="2:3">
      <c r="B16842" t="str">
        <v/>
      </c>
      <c r="C16842" t="str">
        <f t="shared" si="266"/>
        <v/>
      </c>
    </row>
    <row r="16843" spans="2:3">
      <c r="B16843" t="str">
        <v/>
      </c>
      <c r="C16843" t="str">
        <f t="shared" si="266"/>
        <v/>
      </c>
    </row>
    <row r="16844" spans="2:3">
      <c r="B16844" t="str">
        <v/>
      </c>
      <c r="C16844" t="str">
        <f t="shared" si="266"/>
        <v/>
      </c>
    </row>
    <row r="16845" spans="2:3">
      <c r="B16845" t="str">
        <v/>
      </c>
      <c r="C16845" t="str">
        <f t="shared" si="266"/>
        <v/>
      </c>
    </row>
    <row r="16846" spans="2:3">
      <c r="B16846" t="str">
        <v/>
      </c>
      <c r="C16846" t="str">
        <f t="shared" si="266"/>
        <v/>
      </c>
    </row>
    <row r="16847" spans="2:3">
      <c r="B16847" t="str">
        <v/>
      </c>
      <c r="C16847" t="str">
        <f t="shared" si="266"/>
        <v/>
      </c>
    </row>
    <row r="16848" spans="2:3">
      <c r="B16848" t="str">
        <v/>
      </c>
      <c r="C16848" t="str">
        <f t="shared" si="266"/>
        <v/>
      </c>
    </row>
    <row r="16849" spans="2:3">
      <c r="B16849" t="str">
        <v/>
      </c>
      <c r="C16849" t="str">
        <f t="shared" si="266"/>
        <v/>
      </c>
    </row>
    <row r="16850" spans="2:3">
      <c r="B16850" t="str">
        <v/>
      </c>
      <c r="C16850" t="str">
        <f t="shared" si="266"/>
        <v/>
      </c>
    </row>
    <row r="16851" spans="2:3">
      <c r="B16851" t="str">
        <v/>
      </c>
      <c r="C16851" t="str">
        <f t="shared" si="266"/>
        <v/>
      </c>
    </row>
    <row r="16852" spans="2:3">
      <c r="B16852" t="str">
        <v/>
      </c>
      <c r="C16852" t="str">
        <f t="shared" si="266"/>
        <v/>
      </c>
    </row>
    <row r="16853" spans="2:3">
      <c r="B16853" t="str">
        <v/>
      </c>
      <c r="C16853" t="str">
        <f t="shared" si="266"/>
        <v/>
      </c>
    </row>
    <row r="16854" spans="2:3">
      <c r="B16854" t="str">
        <v/>
      </c>
      <c r="C16854" t="str">
        <f t="shared" si="266"/>
        <v/>
      </c>
    </row>
    <row r="16855" spans="2:3">
      <c r="B16855" t="str">
        <v/>
      </c>
      <c r="C16855" t="str">
        <f t="shared" si="266"/>
        <v/>
      </c>
    </row>
    <row r="16856" spans="2:3">
      <c r="B16856" t="str">
        <v/>
      </c>
      <c r="C16856" t="str">
        <f t="shared" si="266"/>
        <v/>
      </c>
    </row>
    <row r="16857" spans="2:3">
      <c r="B16857" t="str">
        <v/>
      </c>
      <c r="C16857" t="str">
        <f t="shared" si="266"/>
        <v/>
      </c>
    </row>
    <row r="16858" spans="2:3">
      <c r="B16858" t="str">
        <v/>
      </c>
      <c r="C16858" t="str">
        <f t="shared" si="266"/>
        <v/>
      </c>
    </row>
    <row r="16859" spans="2:3">
      <c r="B16859" t="str">
        <v/>
      </c>
      <c r="C16859" t="str">
        <f t="shared" si="266"/>
        <v/>
      </c>
    </row>
    <row r="16860" spans="2:3">
      <c r="B16860" t="str">
        <v/>
      </c>
      <c r="C16860" t="str">
        <f t="shared" si="266"/>
        <v/>
      </c>
    </row>
    <row r="16861" spans="2:3">
      <c r="B16861" t="str">
        <v/>
      </c>
      <c r="C16861" t="str">
        <f t="shared" si="266"/>
        <v/>
      </c>
    </row>
    <row r="16862" spans="2:3">
      <c r="B16862" t="str">
        <v/>
      </c>
      <c r="C16862" t="str">
        <f t="shared" si="266"/>
        <v/>
      </c>
    </row>
    <row r="16863" spans="2:3">
      <c r="B16863" t="str">
        <v/>
      </c>
      <c r="C16863" t="str">
        <f t="shared" si="266"/>
        <v/>
      </c>
    </row>
    <row r="16864" spans="2:3">
      <c r="B16864" t="str">
        <v/>
      </c>
      <c r="C16864" t="str">
        <f t="shared" si="266"/>
        <v/>
      </c>
    </row>
    <row r="16865" spans="2:3">
      <c r="B16865" t="str">
        <v/>
      </c>
      <c r="C16865" t="str">
        <f t="shared" si="266"/>
        <v/>
      </c>
    </row>
    <row r="16866" spans="2:3">
      <c r="B16866" t="str">
        <v/>
      </c>
      <c r="C16866" t="str">
        <f t="shared" si="266"/>
        <v/>
      </c>
    </row>
    <row r="16867" spans="2:3">
      <c r="B16867" t="str">
        <v/>
      </c>
      <c r="C16867" t="str">
        <f t="shared" si="266"/>
        <v/>
      </c>
    </row>
    <row r="16868" spans="2:3">
      <c r="B16868" t="str">
        <v/>
      </c>
      <c r="C16868" t="str">
        <f t="shared" si="266"/>
        <v/>
      </c>
    </row>
    <row r="16869" spans="2:3">
      <c r="B16869" t="str">
        <v/>
      </c>
      <c r="C16869" t="str">
        <f t="shared" si="266"/>
        <v/>
      </c>
    </row>
    <row r="16870" spans="2:3">
      <c r="B16870" t="str">
        <v/>
      </c>
      <c r="C16870" t="str">
        <f t="shared" si="266"/>
        <v/>
      </c>
    </row>
    <row r="16871" spans="2:3">
      <c r="B16871" t="str">
        <v/>
      </c>
      <c r="C16871" t="str">
        <f t="shared" si="266"/>
        <v/>
      </c>
    </row>
    <row r="16872" spans="2:3">
      <c r="B16872" t="str">
        <v/>
      </c>
      <c r="C16872" t="str">
        <f t="shared" si="266"/>
        <v/>
      </c>
    </row>
    <row r="16873" spans="2:3">
      <c r="B16873" t="str">
        <v/>
      </c>
      <c r="C16873" t="str">
        <f t="shared" si="266"/>
        <v/>
      </c>
    </row>
    <row r="16874" spans="2:3">
      <c r="B16874" t="str">
        <v/>
      </c>
      <c r="C16874" t="str">
        <f t="shared" si="266"/>
        <v/>
      </c>
    </row>
    <row r="16875" spans="2:3">
      <c r="B16875" t="str">
        <v/>
      </c>
      <c r="C16875" t="str">
        <f t="shared" si="266"/>
        <v/>
      </c>
    </row>
    <row r="16876" spans="2:3">
      <c r="B16876" t="str">
        <v/>
      </c>
      <c r="C16876" t="str">
        <f t="shared" si="266"/>
        <v/>
      </c>
    </row>
    <row r="16877" spans="2:3">
      <c r="B16877" t="str">
        <v/>
      </c>
      <c r="C16877" t="str">
        <f t="shared" si="266"/>
        <v/>
      </c>
    </row>
    <row r="16878" spans="2:3">
      <c r="B16878" t="str">
        <v/>
      </c>
      <c r="C16878" t="str">
        <f t="shared" si="266"/>
        <v/>
      </c>
    </row>
    <row r="16879" spans="2:3">
      <c r="B16879" t="str">
        <v/>
      </c>
      <c r="C16879" t="str">
        <f t="shared" si="266"/>
        <v/>
      </c>
    </row>
    <row r="16880" spans="2:3">
      <c r="B16880" t="str">
        <v/>
      </c>
      <c r="C16880" t="str">
        <f t="shared" si="266"/>
        <v/>
      </c>
    </row>
    <row r="16881" spans="2:3">
      <c r="B16881" t="str">
        <v/>
      </c>
      <c r="C16881" t="str">
        <f t="shared" si="266"/>
        <v/>
      </c>
    </row>
    <row r="16882" spans="2:3">
      <c r="B16882" t="str">
        <v/>
      </c>
      <c r="C16882" t="str">
        <f t="shared" si="266"/>
        <v/>
      </c>
    </row>
    <row r="16883" spans="2:3">
      <c r="B16883" t="str">
        <v/>
      </c>
      <c r="C16883" t="str">
        <f t="shared" si="266"/>
        <v/>
      </c>
    </row>
    <row r="16884" spans="2:3">
      <c r="B16884" t="str">
        <v/>
      </c>
      <c r="C16884" t="str">
        <f t="shared" si="266"/>
        <v/>
      </c>
    </row>
    <row r="16885" spans="2:3">
      <c r="B16885" t="str">
        <v/>
      </c>
      <c r="C16885" t="str">
        <f t="shared" si="266"/>
        <v/>
      </c>
    </row>
    <row r="16886" spans="2:3">
      <c r="B16886" t="str">
        <v/>
      </c>
      <c r="C16886" t="str">
        <f t="shared" si="266"/>
        <v/>
      </c>
    </row>
    <row r="16887" spans="2:3">
      <c r="B16887" t="str">
        <v/>
      </c>
      <c r="C16887" t="str">
        <f t="shared" si="266"/>
        <v/>
      </c>
    </row>
    <row r="16888" spans="2:3">
      <c r="B16888" t="str">
        <v/>
      </c>
      <c r="C16888" t="str">
        <f t="shared" si="266"/>
        <v/>
      </c>
    </row>
    <row r="16889" spans="2:3">
      <c r="B16889" t="str">
        <v/>
      </c>
      <c r="C16889" t="str">
        <f t="shared" si="266"/>
        <v/>
      </c>
    </row>
    <row r="16890" spans="2:3">
      <c r="B16890" t="str">
        <v/>
      </c>
      <c r="C16890" t="str">
        <f t="shared" si="266"/>
        <v/>
      </c>
    </row>
    <row r="16891" spans="2:3">
      <c r="B16891" t="str">
        <v/>
      </c>
      <c r="C16891" t="str">
        <f t="shared" si="266"/>
        <v/>
      </c>
    </row>
    <row r="16892" spans="2:3">
      <c r="B16892" t="str">
        <v/>
      </c>
      <c r="C16892" t="str">
        <f t="shared" si="266"/>
        <v/>
      </c>
    </row>
    <row r="16893" spans="2:3">
      <c r="B16893" t="str">
        <v/>
      </c>
      <c r="C16893" t="str">
        <f t="shared" si="266"/>
        <v/>
      </c>
    </row>
    <row r="16894" spans="2:3">
      <c r="B16894" t="str">
        <v/>
      </c>
      <c r="C16894" t="str">
        <f t="shared" si="266"/>
        <v/>
      </c>
    </row>
    <row r="16895" spans="2:3">
      <c r="B16895" t="str">
        <v/>
      </c>
      <c r="C16895" t="str">
        <f t="shared" si="266"/>
        <v/>
      </c>
    </row>
    <row r="16896" spans="2:3">
      <c r="B16896" t="str">
        <v/>
      </c>
      <c r="C16896" t="str">
        <f t="shared" si="266"/>
        <v/>
      </c>
    </row>
    <row r="16897" spans="2:3">
      <c r="B16897" t="str">
        <v/>
      </c>
      <c r="C16897" t="str">
        <f t="shared" si="266"/>
        <v/>
      </c>
    </row>
    <row r="16898" spans="2:3">
      <c r="B16898" t="str">
        <v/>
      </c>
      <c r="C16898" t="str">
        <f t="shared" si="266"/>
        <v/>
      </c>
    </row>
    <row r="16899" spans="2:3">
      <c r="B16899" t="str">
        <v/>
      </c>
      <c r="C16899" t="str">
        <f t="shared" si="266"/>
        <v/>
      </c>
    </row>
    <row r="16900" spans="2:3">
      <c r="B16900" t="str">
        <v/>
      </c>
      <c r="C16900" t="str">
        <f t="shared" si="266"/>
        <v/>
      </c>
    </row>
    <row r="16901" spans="2:3">
      <c r="B16901" t="str">
        <v/>
      </c>
      <c r="C16901" t="str">
        <f t="shared" ref="C16901:C16964" si="267">IFERROR(B16901,"")</f>
        <v/>
      </c>
    </row>
    <row r="16902" spans="2:3">
      <c r="B16902" t="str">
        <v/>
      </c>
      <c r="C16902" t="str">
        <f t="shared" si="267"/>
        <v/>
      </c>
    </row>
    <row r="16903" spans="2:3">
      <c r="B16903" t="str">
        <v/>
      </c>
      <c r="C16903" t="str">
        <f t="shared" si="267"/>
        <v/>
      </c>
    </row>
    <row r="16904" spans="2:3">
      <c r="B16904" t="str">
        <v/>
      </c>
      <c r="C16904" t="str">
        <f t="shared" si="267"/>
        <v/>
      </c>
    </row>
    <row r="16905" spans="2:3">
      <c r="B16905" t="str">
        <v/>
      </c>
      <c r="C16905" t="str">
        <f t="shared" si="267"/>
        <v/>
      </c>
    </row>
    <row r="16906" spans="2:3">
      <c r="B16906" t="str">
        <v/>
      </c>
      <c r="C16906" t="str">
        <f t="shared" si="267"/>
        <v/>
      </c>
    </row>
    <row r="16907" spans="2:3">
      <c r="B16907" t="str">
        <v/>
      </c>
      <c r="C16907" t="str">
        <f t="shared" si="267"/>
        <v/>
      </c>
    </row>
    <row r="16908" spans="2:3">
      <c r="B16908" t="str">
        <v/>
      </c>
      <c r="C16908" t="str">
        <f t="shared" si="267"/>
        <v/>
      </c>
    </row>
    <row r="16909" spans="2:3">
      <c r="B16909" t="str">
        <v/>
      </c>
      <c r="C16909" t="str">
        <f t="shared" si="267"/>
        <v/>
      </c>
    </row>
    <row r="16910" spans="2:3">
      <c r="B16910" t="str">
        <v/>
      </c>
      <c r="C16910" t="str">
        <f t="shared" si="267"/>
        <v/>
      </c>
    </row>
    <row r="16911" spans="2:3">
      <c r="B16911" t="str">
        <v/>
      </c>
      <c r="C16911" t="str">
        <f t="shared" si="267"/>
        <v/>
      </c>
    </row>
    <row r="16912" spans="2:3">
      <c r="B16912" t="str">
        <v/>
      </c>
      <c r="C16912" t="str">
        <f t="shared" si="267"/>
        <v/>
      </c>
    </row>
    <row r="16913" spans="2:3">
      <c r="B16913" t="str">
        <v/>
      </c>
      <c r="C16913" t="str">
        <f t="shared" si="267"/>
        <v/>
      </c>
    </row>
    <row r="16914" spans="2:3">
      <c r="B16914" t="str">
        <v/>
      </c>
      <c r="C16914" t="str">
        <f t="shared" si="267"/>
        <v/>
      </c>
    </row>
    <row r="16915" spans="2:3">
      <c r="B16915" t="str">
        <v/>
      </c>
      <c r="C16915" t="str">
        <f t="shared" si="267"/>
        <v/>
      </c>
    </row>
    <row r="16916" spans="2:3">
      <c r="B16916" t="str">
        <v/>
      </c>
      <c r="C16916" t="str">
        <f t="shared" si="267"/>
        <v/>
      </c>
    </row>
    <row r="16917" spans="2:3">
      <c r="B16917" t="str">
        <v/>
      </c>
      <c r="C16917" t="str">
        <f t="shared" si="267"/>
        <v/>
      </c>
    </row>
    <row r="16918" spans="2:3">
      <c r="B16918" t="str">
        <v/>
      </c>
      <c r="C16918" t="str">
        <f t="shared" si="267"/>
        <v/>
      </c>
    </row>
    <row r="16919" spans="2:3">
      <c r="B16919" t="str">
        <v/>
      </c>
      <c r="C16919" t="str">
        <f t="shared" si="267"/>
        <v/>
      </c>
    </row>
    <row r="16920" spans="2:3">
      <c r="B16920" t="str">
        <v/>
      </c>
      <c r="C16920" t="str">
        <f t="shared" si="267"/>
        <v/>
      </c>
    </row>
    <row r="16921" spans="2:3">
      <c r="B16921" t="str">
        <v/>
      </c>
      <c r="C16921" t="str">
        <f t="shared" si="267"/>
        <v/>
      </c>
    </row>
    <row r="16922" spans="2:3">
      <c r="B16922" t="str">
        <v/>
      </c>
      <c r="C16922" t="str">
        <f t="shared" si="267"/>
        <v/>
      </c>
    </row>
    <row r="16923" spans="2:3">
      <c r="B16923" t="str">
        <v/>
      </c>
      <c r="C16923" t="str">
        <f t="shared" si="267"/>
        <v/>
      </c>
    </row>
    <row r="16924" spans="2:3">
      <c r="B16924" t="str">
        <v/>
      </c>
      <c r="C16924" t="str">
        <f t="shared" si="267"/>
        <v/>
      </c>
    </row>
    <row r="16925" spans="2:3">
      <c r="B16925" t="str">
        <v/>
      </c>
      <c r="C16925" t="str">
        <f t="shared" si="267"/>
        <v/>
      </c>
    </row>
    <row r="16926" spans="2:3">
      <c r="B16926" t="str">
        <v/>
      </c>
      <c r="C16926" t="str">
        <f t="shared" si="267"/>
        <v/>
      </c>
    </row>
    <row r="16927" spans="2:3">
      <c r="B16927" t="str">
        <v/>
      </c>
      <c r="C16927" t="str">
        <f t="shared" si="267"/>
        <v/>
      </c>
    </row>
    <row r="16928" spans="2:3">
      <c r="B16928" t="str">
        <v/>
      </c>
      <c r="C16928" t="str">
        <f t="shared" si="267"/>
        <v/>
      </c>
    </row>
    <row r="16929" spans="2:3">
      <c r="B16929" t="str">
        <v/>
      </c>
      <c r="C16929" t="str">
        <f t="shared" si="267"/>
        <v/>
      </c>
    </row>
    <row r="16930" spans="2:3">
      <c r="B16930" t="str">
        <v/>
      </c>
      <c r="C16930" t="str">
        <f t="shared" si="267"/>
        <v/>
      </c>
    </row>
    <row r="16931" spans="2:3">
      <c r="B16931" t="str">
        <v/>
      </c>
      <c r="C16931" t="str">
        <f t="shared" si="267"/>
        <v/>
      </c>
    </row>
    <row r="16932" spans="2:3">
      <c r="B16932" t="str">
        <v/>
      </c>
      <c r="C16932" t="str">
        <f t="shared" si="267"/>
        <v/>
      </c>
    </row>
    <row r="16933" spans="2:3">
      <c r="B16933" t="str">
        <v/>
      </c>
      <c r="C16933" t="str">
        <f t="shared" si="267"/>
        <v/>
      </c>
    </row>
    <row r="16934" spans="2:3">
      <c r="B16934" t="str">
        <v/>
      </c>
      <c r="C16934" t="str">
        <f t="shared" si="267"/>
        <v/>
      </c>
    </row>
    <row r="16935" spans="2:3">
      <c r="B16935" t="str">
        <v/>
      </c>
      <c r="C16935" t="str">
        <f t="shared" si="267"/>
        <v/>
      </c>
    </row>
    <row r="16936" spans="2:3">
      <c r="B16936" t="str">
        <v/>
      </c>
      <c r="C16936" t="str">
        <f t="shared" si="267"/>
        <v/>
      </c>
    </row>
    <row r="16937" spans="2:3">
      <c r="B16937" t="str">
        <v/>
      </c>
      <c r="C16937" t="str">
        <f t="shared" si="267"/>
        <v/>
      </c>
    </row>
    <row r="16938" spans="2:3">
      <c r="B16938" t="str">
        <v/>
      </c>
      <c r="C16938" t="str">
        <f t="shared" si="267"/>
        <v/>
      </c>
    </row>
    <row r="16939" spans="2:3">
      <c r="B16939" t="str">
        <v/>
      </c>
      <c r="C16939" t="str">
        <f t="shared" si="267"/>
        <v/>
      </c>
    </row>
    <row r="16940" spans="2:3">
      <c r="B16940" t="str">
        <v/>
      </c>
      <c r="C16940" t="str">
        <f t="shared" si="267"/>
        <v/>
      </c>
    </row>
    <row r="16941" spans="2:3">
      <c r="B16941" t="str">
        <v/>
      </c>
      <c r="C16941" t="str">
        <f t="shared" si="267"/>
        <v/>
      </c>
    </row>
    <row r="16942" spans="2:3">
      <c r="B16942" t="str">
        <v/>
      </c>
      <c r="C16942" t="str">
        <f t="shared" si="267"/>
        <v/>
      </c>
    </row>
    <row r="16943" spans="2:3">
      <c r="B16943" t="str">
        <v/>
      </c>
      <c r="C16943" t="str">
        <f t="shared" si="267"/>
        <v/>
      </c>
    </row>
    <row r="16944" spans="2:3">
      <c r="B16944" t="str">
        <v/>
      </c>
      <c r="C16944" t="str">
        <f t="shared" si="267"/>
        <v/>
      </c>
    </row>
    <row r="16945" spans="2:3">
      <c r="B16945" t="str">
        <v/>
      </c>
      <c r="C16945" t="str">
        <f t="shared" si="267"/>
        <v/>
      </c>
    </row>
    <row r="16946" spans="2:3">
      <c r="B16946" t="str">
        <v/>
      </c>
      <c r="C16946" t="str">
        <f t="shared" si="267"/>
        <v/>
      </c>
    </row>
    <row r="16947" spans="2:3">
      <c r="B16947" t="str">
        <v/>
      </c>
      <c r="C16947" t="str">
        <f t="shared" si="267"/>
        <v/>
      </c>
    </row>
    <row r="16948" spans="2:3">
      <c r="B16948" t="str">
        <v/>
      </c>
      <c r="C16948" t="str">
        <f t="shared" si="267"/>
        <v/>
      </c>
    </row>
    <row r="16949" spans="2:3">
      <c r="B16949" t="str">
        <v/>
      </c>
      <c r="C16949" t="str">
        <f t="shared" si="267"/>
        <v/>
      </c>
    </row>
    <row r="16950" spans="2:3">
      <c r="B16950" t="str">
        <v/>
      </c>
      <c r="C16950" t="str">
        <f t="shared" si="267"/>
        <v/>
      </c>
    </row>
    <row r="16951" spans="2:3">
      <c r="B16951" t="str">
        <v/>
      </c>
      <c r="C16951" t="str">
        <f t="shared" si="267"/>
        <v/>
      </c>
    </row>
    <row r="16952" spans="2:3">
      <c r="B16952" t="str">
        <v/>
      </c>
      <c r="C16952" t="str">
        <f t="shared" si="267"/>
        <v/>
      </c>
    </row>
    <row r="16953" spans="2:3">
      <c r="B16953" t="str">
        <v/>
      </c>
      <c r="C16953" t="str">
        <f t="shared" si="267"/>
        <v/>
      </c>
    </row>
    <row r="16954" spans="2:3">
      <c r="B16954" t="str">
        <v/>
      </c>
      <c r="C16954" t="str">
        <f t="shared" si="267"/>
        <v/>
      </c>
    </row>
    <row r="16955" spans="2:3">
      <c r="B16955" t="str">
        <v/>
      </c>
      <c r="C16955" t="str">
        <f t="shared" si="267"/>
        <v/>
      </c>
    </row>
    <row r="16956" spans="2:3">
      <c r="B16956" t="str">
        <v/>
      </c>
      <c r="C16956" t="str">
        <f t="shared" si="267"/>
        <v/>
      </c>
    </row>
    <row r="16957" spans="2:3">
      <c r="B16957" t="str">
        <v/>
      </c>
      <c r="C16957" t="str">
        <f t="shared" si="267"/>
        <v/>
      </c>
    </row>
    <row r="16958" spans="2:3">
      <c r="B16958" t="str">
        <v/>
      </c>
      <c r="C16958" t="str">
        <f t="shared" si="267"/>
        <v/>
      </c>
    </row>
    <row r="16959" spans="2:3">
      <c r="B16959" t="str">
        <v/>
      </c>
      <c r="C16959" t="str">
        <f t="shared" si="267"/>
        <v/>
      </c>
    </row>
    <row r="16960" spans="2:3">
      <c r="B16960" t="str">
        <v/>
      </c>
      <c r="C16960" t="str">
        <f t="shared" si="267"/>
        <v/>
      </c>
    </row>
    <row r="16961" spans="2:3">
      <c r="B16961" t="str">
        <v/>
      </c>
      <c r="C16961" t="str">
        <f t="shared" si="267"/>
        <v/>
      </c>
    </row>
    <row r="16962" spans="2:3">
      <c r="B16962" t="str">
        <v/>
      </c>
      <c r="C16962" t="str">
        <f t="shared" si="267"/>
        <v/>
      </c>
    </row>
    <row r="16963" spans="2:3">
      <c r="B16963" t="str">
        <v/>
      </c>
      <c r="C16963" t="str">
        <f t="shared" si="267"/>
        <v/>
      </c>
    </row>
    <row r="16964" spans="2:3">
      <c r="B16964" t="str">
        <v/>
      </c>
      <c r="C16964" t="str">
        <f t="shared" si="267"/>
        <v/>
      </c>
    </row>
    <row r="16965" spans="2:3">
      <c r="B16965" t="str">
        <v/>
      </c>
      <c r="C16965" t="str">
        <f t="shared" ref="C16965:C17028" si="268">IFERROR(B16965,"")</f>
        <v/>
      </c>
    </row>
    <row r="16966" spans="2:3">
      <c r="B16966" t="str">
        <v/>
      </c>
      <c r="C16966" t="str">
        <f t="shared" si="268"/>
        <v/>
      </c>
    </row>
    <row r="16967" spans="2:3">
      <c r="B16967" t="str">
        <v/>
      </c>
      <c r="C16967" t="str">
        <f t="shared" si="268"/>
        <v/>
      </c>
    </row>
    <row r="16968" spans="2:3">
      <c r="B16968" t="str">
        <v/>
      </c>
      <c r="C16968" t="str">
        <f t="shared" si="268"/>
        <v/>
      </c>
    </row>
    <row r="16969" spans="2:3">
      <c r="B16969" t="str">
        <v/>
      </c>
      <c r="C16969" t="str">
        <f t="shared" si="268"/>
        <v/>
      </c>
    </row>
    <row r="16970" spans="2:3">
      <c r="B16970" t="str">
        <v/>
      </c>
      <c r="C16970" t="str">
        <f t="shared" si="268"/>
        <v/>
      </c>
    </row>
    <row r="16971" spans="2:3">
      <c r="B16971" t="str">
        <v/>
      </c>
      <c r="C16971" t="str">
        <f t="shared" si="268"/>
        <v/>
      </c>
    </row>
    <row r="16972" spans="2:3">
      <c r="B16972" t="str">
        <v/>
      </c>
      <c r="C16972" t="str">
        <f t="shared" si="268"/>
        <v/>
      </c>
    </row>
    <row r="16973" spans="2:3">
      <c r="B16973" t="str">
        <v/>
      </c>
      <c r="C16973" t="str">
        <f t="shared" si="268"/>
        <v/>
      </c>
    </row>
    <row r="16974" spans="2:3">
      <c r="B16974" t="str">
        <v/>
      </c>
      <c r="C16974" t="str">
        <f t="shared" si="268"/>
        <v/>
      </c>
    </row>
    <row r="16975" spans="2:3">
      <c r="B16975" t="str">
        <v/>
      </c>
      <c r="C16975" t="str">
        <f t="shared" si="268"/>
        <v/>
      </c>
    </row>
    <row r="16976" spans="2:3">
      <c r="B16976" t="str">
        <v/>
      </c>
      <c r="C16976" t="str">
        <f t="shared" si="268"/>
        <v/>
      </c>
    </row>
    <row r="16977" spans="2:3">
      <c r="B16977" t="str">
        <v/>
      </c>
      <c r="C16977" t="str">
        <f t="shared" si="268"/>
        <v/>
      </c>
    </row>
    <row r="16978" spans="2:3">
      <c r="B16978" t="str">
        <v/>
      </c>
      <c r="C16978" t="str">
        <f t="shared" si="268"/>
        <v/>
      </c>
    </row>
    <row r="16979" spans="2:3">
      <c r="B16979" t="str">
        <v/>
      </c>
      <c r="C16979" t="str">
        <f t="shared" si="268"/>
        <v/>
      </c>
    </row>
    <row r="16980" spans="2:3">
      <c r="B16980" t="str">
        <v/>
      </c>
      <c r="C16980" t="str">
        <f t="shared" si="268"/>
        <v/>
      </c>
    </row>
    <row r="16981" spans="2:3">
      <c r="B16981" t="str">
        <v/>
      </c>
      <c r="C16981" t="str">
        <f t="shared" si="268"/>
        <v/>
      </c>
    </row>
    <row r="16982" spans="2:3">
      <c r="B16982" t="str">
        <v/>
      </c>
      <c r="C16982" t="str">
        <f t="shared" si="268"/>
        <v/>
      </c>
    </row>
    <row r="16983" spans="2:3">
      <c r="B16983" t="str">
        <v/>
      </c>
      <c r="C16983" t="str">
        <f t="shared" si="268"/>
        <v/>
      </c>
    </row>
    <row r="16984" spans="2:3">
      <c r="B16984" t="str">
        <v/>
      </c>
      <c r="C16984" t="str">
        <f t="shared" si="268"/>
        <v/>
      </c>
    </row>
    <row r="16985" spans="2:3">
      <c r="B16985" t="str">
        <v/>
      </c>
      <c r="C16985" t="str">
        <f t="shared" si="268"/>
        <v/>
      </c>
    </row>
    <row r="16986" spans="2:3">
      <c r="B16986" t="str">
        <v/>
      </c>
      <c r="C16986" t="str">
        <f t="shared" si="268"/>
        <v/>
      </c>
    </row>
    <row r="16987" spans="2:3">
      <c r="B16987" t="str">
        <v/>
      </c>
      <c r="C16987" t="str">
        <f t="shared" si="268"/>
        <v/>
      </c>
    </row>
    <row r="16988" spans="2:3">
      <c r="B16988" t="str">
        <v/>
      </c>
      <c r="C16988" t="str">
        <f t="shared" si="268"/>
        <v/>
      </c>
    </row>
    <row r="16989" spans="2:3">
      <c r="B16989" t="str">
        <v/>
      </c>
      <c r="C16989" t="str">
        <f t="shared" si="268"/>
        <v/>
      </c>
    </row>
    <row r="16990" spans="2:3">
      <c r="B16990" t="str">
        <v/>
      </c>
      <c r="C16990" t="str">
        <f t="shared" si="268"/>
        <v/>
      </c>
    </row>
    <row r="16991" spans="2:3">
      <c r="B16991" t="str">
        <v/>
      </c>
      <c r="C16991" t="str">
        <f t="shared" si="268"/>
        <v/>
      </c>
    </row>
    <row r="16992" spans="2:3">
      <c r="B16992" t="str">
        <v/>
      </c>
      <c r="C16992" t="str">
        <f t="shared" si="268"/>
        <v/>
      </c>
    </row>
    <row r="16993" spans="2:3">
      <c r="B16993" t="str">
        <v/>
      </c>
      <c r="C16993" t="str">
        <f t="shared" si="268"/>
        <v/>
      </c>
    </row>
    <row r="16994" spans="2:3">
      <c r="B16994" t="str">
        <v/>
      </c>
      <c r="C16994" t="str">
        <f t="shared" si="268"/>
        <v/>
      </c>
    </row>
    <row r="16995" spans="2:3">
      <c r="B16995" t="str">
        <v/>
      </c>
      <c r="C16995" t="str">
        <f t="shared" si="268"/>
        <v/>
      </c>
    </row>
    <row r="16996" spans="2:3">
      <c r="B16996" t="str">
        <v/>
      </c>
      <c r="C16996" t="str">
        <f t="shared" si="268"/>
        <v/>
      </c>
    </row>
    <row r="16997" spans="2:3">
      <c r="B16997" t="str">
        <v/>
      </c>
      <c r="C16997" t="str">
        <f t="shared" si="268"/>
        <v/>
      </c>
    </row>
    <row r="16998" spans="2:3">
      <c r="B16998" t="str">
        <v/>
      </c>
      <c r="C16998" t="str">
        <f t="shared" si="268"/>
        <v/>
      </c>
    </row>
    <row r="16999" spans="2:3">
      <c r="B16999" t="str">
        <v/>
      </c>
      <c r="C16999" t="str">
        <f t="shared" si="268"/>
        <v/>
      </c>
    </row>
    <row r="17000" spans="2:3">
      <c r="B17000" t="str">
        <v/>
      </c>
      <c r="C17000" t="str">
        <f t="shared" si="268"/>
        <v/>
      </c>
    </row>
    <row r="17001" spans="2:3">
      <c r="B17001" t="str">
        <v/>
      </c>
      <c r="C17001" t="str">
        <f t="shared" si="268"/>
        <v/>
      </c>
    </row>
    <row r="17002" spans="2:3">
      <c r="B17002" t="str">
        <v/>
      </c>
      <c r="C17002" t="str">
        <f t="shared" si="268"/>
        <v/>
      </c>
    </row>
    <row r="17003" spans="2:3">
      <c r="B17003" t="str">
        <v/>
      </c>
      <c r="C17003" t="str">
        <f t="shared" si="268"/>
        <v/>
      </c>
    </row>
    <row r="17004" spans="2:3">
      <c r="B17004" t="str">
        <v/>
      </c>
      <c r="C17004" t="str">
        <f t="shared" si="268"/>
        <v/>
      </c>
    </row>
    <row r="17005" spans="2:3">
      <c r="B17005" t="str">
        <v/>
      </c>
      <c r="C17005" t="str">
        <f t="shared" si="268"/>
        <v/>
      </c>
    </row>
    <row r="17006" spans="2:3">
      <c r="B17006" t="str">
        <v/>
      </c>
      <c r="C17006" t="str">
        <f t="shared" si="268"/>
        <v/>
      </c>
    </row>
    <row r="17007" spans="2:3">
      <c r="B17007" t="str">
        <v/>
      </c>
      <c r="C17007" t="str">
        <f t="shared" si="268"/>
        <v/>
      </c>
    </row>
    <row r="17008" spans="2:3">
      <c r="B17008" t="str">
        <v/>
      </c>
      <c r="C17008" t="str">
        <f t="shared" si="268"/>
        <v/>
      </c>
    </row>
    <row r="17009" spans="2:3">
      <c r="B17009" t="str">
        <v/>
      </c>
      <c r="C17009" t="str">
        <f t="shared" si="268"/>
        <v/>
      </c>
    </row>
    <row r="17010" spans="2:3">
      <c r="B17010" t="str">
        <v/>
      </c>
      <c r="C17010" t="str">
        <f t="shared" si="268"/>
        <v/>
      </c>
    </row>
    <row r="17011" spans="2:3">
      <c r="B17011" t="str">
        <v/>
      </c>
      <c r="C17011" t="str">
        <f t="shared" si="268"/>
        <v/>
      </c>
    </row>
    <row r="17012" spans="2:3">
      <c r="B17012" t="str">
        <v/>
      </c>
      <c r="C17012" t="str">
        <f t="shared" si="268"/>
        <v/>
      </c>
    </row>
    <row r="17013" spans="2:3">
      <c r="B17013" t="str">
        <v/>
      </c>
      <c r="C17013" t="str">
        <f t="shared" si="268"/>
        <v/>
      </c>
    </row>
    <row r="17014" spans="2:3">
      <c r="B17014" t="str">
        <v/>
      </c>
      <c r="C17014" t="str">
        <f t="shared" si="268"/>
        <v/>
      </c>
    </row>
    <row r="17015" spans="2:3">
      <c r="B17015" t="str">
        <v/>
      </c>
      <c r="C17015" t="str">
        <f t="shared" si="268"/>
        <v/>
      </c>
    </row>
    <row r="17016" spans="2:3">
      <c r="B17016" t="str">
        <v/>
      </c>
      <c r="C17016" t="str">
        <f t="shared" si="268"/>
        <v/>
      </c>
    </row>
    <row r="17017" spans="2:3">
      <c r="B17017" t="str">
        <v/>
      </c>
      <c r="C17017" t="str">
        <f t="shared" si="268"/>
        <v/>
      </c>
    </row>
    <row r="17018" spans="2:3">
      <c r="B17018" t="str">
        <v/>
      </c>
      <c r="C17018" t="str">
        <f t="shared" si="268"/>
        <v/>
      </c>
    </row>
    <row r="17019" spans="2:3">
      <c r="B17019" t="str">
        <v/>
      </c>
      <c r="C17019" t="str">
        <f t="shared" si="268"/>
        <v/>
      </c>
    </row>
    <row r="17020" spans="2:3">
      <c r="B17020" t="str">
        <v/>
      </c>
      <c r="C17020" t="str">
        <f t="shared" si="268"/>
        <v/>
      </c>
    </row>
    <row r="17021" spans="2:3">
      <c r="B17021" t="str">
        <v/>
      </c>
      <c r="C17021" t="str">
        <f t="shared" si="268"/>
        <v/>
      </c>
    </row>
    <row r="17022" spans="2:3">
      <c r="B17022" t="str">
        <v/>
      </c>
      <c r="C17022" t="str">
        <f t="shared" si="268"/>
        <v/>
      </c>
    </row>
    <row r="17023" spans="2:3">
      <c r="B17023" t="str">
        <v/>
      </c>
      <c r="C17023" t="str">
        <f t="shared" si="268"/>
        <v/>
      </c>
    </row>
    <row r="17024" spans="2:3">
      <c r="B17024" t="str">
        <v/>
      </c>
      <c r="C17024" t="str">
        <f t="shared" si="268"/>
        <v/>
      </c>
    </row>
    <row r="17025" spans="2:3">
      <c r="B17025" t="str">
        <v/>
      </c>
      <c r="C17025" t="str">
        <f t="shared" si="268"/>
        <v/>
      </c>
    </row>
    <row r="17026" spans="2:3">
      <c r="B17026" t="str">
        <v/>
      </c>
      <c r="C17026" t="str">
        <f t="shared" si="268"/>
        <v/>
      </c>
    </row>
    <row r="17027" spans="2:3">
      <c r="B17027" t="str">
        <v/>
      </c>
      <c r="C17027" t="str">
        <f t="shared" si="268"/>
        <v/>
      </c>
    </row>
    <row r="17028" spans="2:3">
      <c r="B17028" t="str">
        <v/>
      </c>
      <c r="C17028" t="str">
        <f t="shared" si="268"/>
        <v/>
      </c>
    </row>
    <row r="17029" spans="2:3">
      <c r="B17029" t="str">
        <v/>
      </c>
      <c r="C17029" t="str">
        <f t="shared" ref="C17029:C17092" si="269">IFERROR(B17029,"")</f>
        <v/>
      </c>
    </row>
    <row r="17030" spans="2:3">
      <c r="B17030" t="str">
        <v/>
      </c>
      <c r="C17030" t="str">
        <f t="shared" si="269"/>
        <v/>
      </c>
    </row>
    <row r="17031" spans="2:3">
      <c r="B17031" t="str">
        <v/>
      </c>
      <c r="C17031" t="str">
        <f t="shared" si="269"/>
        <v/>
      </c>
    </row>
    <row r="17032" spans="2:3">
      <c r="B17032" t="str">
        <v/>
      </c>
      <c r="C17032" t="str">
        <f t="shared" si="269"/>
        <v/>
      </c>
    </row>
    <row r="17033" spans="2:3">
      <c r="B17033" t="str">
        <v/>
      </c>
      <c r="C17033" t="str">
        <f t="shared" si="269"/>
        <v/>
      </c>
    </row>
    <row r="17034" spans="2:3">
      <c r="B17034" t="str">
        <v/>
      </c>
      <c r="C17034" t="str">
        <f t="shared" si="269"/>
        <v/>
      </c>
    </row>
    <row r="17035" spans="2:3">
      <c r="B17035" t="str">
        <v/>
      </c>
      <c r="C17035" t="str">
        <f t="shared" si="269"/>
        <v/>
      </c>
    </row>
    <row r="17036" spans="2:3">
      <c r="B17036" t="str">
        <v/>
      </c>
      <c r="C17036" t="str">
        <f t="shared" si="269"/>
        <v/>
      </c>
    </row>
    <row r="17037" spans="2:3">
      <c r="B17037" t="str">
        <v/>
      </c>
      <c r="C17037" t="str">
        <f t="shared" si="269"/>
        <v/>
      </c>
    </row>
    <row r="17038" spans="2:3">
      <c r="B17038" t="str">
        <v/>
      </c>
      <c r="C17038" t="str">
        <f t="shared" si="269"/>
        <v/>
      </c>
    </row>
    <row r="17039" spans="2:3">
      <c r="B17039" t="str">
        <v/>
      </c>
      <c r="C17039" t="str">
        <f t="shared" si="269"/>
        <v/>
      </c>
    </row>
    <row r="17040" spans="2:3">
      <c r="B17040" t="str">
        <v/>
      </c>
      <c r="C17040" t="str">
        <f t="shared" si="269"/>
        <v/>
      </c>
    </row>
    <row r="17041" spans="2:3">
      <c r="B17041" t="str">
        <v/>
      </c>
      <c r="C17041" t="str">
        <f t="shared" si="269"/>
        <v/>
      </c>
    </row>
    <row r="17042" spans="2:3">
      <c r="B17042" t="str">
        <v/>
      </c>
      <c r="C17042" t="str">
        <f t="shared" si="269"/>
        <v/>
      </c>
    </row>
    <row r="17043" spans="2:3">
      <c r="B17043" t="str">
        <v/>
      </c>
      <c r="C17043" t="str">
        <f t="shared" si="269"/>
        <v/>
      </c>
    </row>
    <row r="17044" spans="2:3">
      <c r="B17044" t="str">
        <v/>
      </c>
      <c r="C17044" t="str">
        <f t="shared" si="269"/>
        <v/>
      </c>
    </row>
    <row r="17045" spans="2:3">
      <c r="B17045" t="str">
        <v/>
      </c>
      <c r="C17045" t="str">
        <f t="shared" si="269"/>
        <v/>
      </c>
    </row>
    <row r="17046" spans="2:3">
      <c r="B17046" t="str">
        <v/>
      </c>
      <c r="C17046" t="str">
        <f t="shared" si="269"/>
        <v/>
      </c>
    </row>
    <row r="17047" spans="2:3">
      <c r="B17047" t="str">
        <v/>
      </c>
      <c r="C17047" t="str">
        <f t="shared" si="269"/>
        <v/>
      </c>
    </row>
    <row r="17048" spans="2:3">
      <c r="B17048" t="str">
        <v/>
      </c>
      <c r="C17048" t="str">
        <f t="shared" si="269"/>
        <v/>
      </c>
    </row>
    <row r="17049" spans="2:3">
      <c r="B17049" t="str">
        <v/>
      </c>
      <c r="C17049" t="str">
        <f t="shared" si="269"/>
        <v/>
      </c>
    </row>
    <row r="17050" spans="2:3">
      <c r="B17050" t="str">
        <v/>
      </c>
      <c r="C17050" t="str">
        <f t="shared" si="269"/>
        <v/>
      </c>
    </row>
    <row r="17051" spans="2:3">
      <c r="B17051" t="str">
        <v/>
      </c>
      <c r="C17051" t="str">
        <f t="shared" si="269"/>
        <v/>
      </c>
    </row>
    <row r="17052" spans="2:3">
      <c r="B17052" t="str">
        <v/>
      </c>
      <c r="C17052" t="str">
        <f t="shared" si="269"/>
        <v/>
      </c>
    </row>
    <row r="17053" spans="2:3">
      <c r="B17053" t="str">
        <v/>
      </c>
      <c r="C17053" t="str">
        <f t="shared" si="269"/>
        <v/>
      </c>
    </row>
    <row r="17054" spans="2:3">
      <c r="B17054" t="str">
        <v/>
      </c>
      <c r="C17054" t="str">
        <f t="shared" si="269"/>
        <v/>
      </c>
    </row>
    <row r="17055" spans="2:3">
      <c r="B17055" t="str">
        <v/>
      </c>
      <c r="C17055" t="str">
        <f t="shared" si="269"/>
        <v/>
      </c>
    </row>
    <row r="17056" spans="2:3">
      <c r="B17056" t="str">
        <v/>
      </c>
      <c r="C17056" t="str">
        <f t="shared" si="269"/>
        <v/>
      </c>
    </row>
    <row r="17057" spans="2:3">
      <c r="B17057" t="str">
        <v/>
      </c>
      <c r="C17057" t="str">
        <f t="shared" si="269"/>
        <v/>
      </c>
    </row>
    <row r="17058" spans="2:3">
      <c r="B17058" t="str">
        <v/>
      </c>
      <c r="C17058" t="str">
        <f t="shared" si="269"/>
        <v/>
      </c>
    </row>
    <row r="17059" spans="2:3">
      <c r="B17059" t="str">
        <v/>
      </c>
      <c r="C17059" t="str">
        <f t="shared" si="269"/>
        <v/>
      </c>
    </row>
    <row r="17060" spans="2:3">
      <c r="B17060" t="str">
        <v/>
      </c>
      <c r="C17060" t="str">
        <f t="shared" si="269"/>
        <v/>
      </c>
    </row>
    <row r="17061" spans="2:3">
      <c r="B17061" t="str">
        <v/>
      </c>
      <c r="C17061" t="str">
        <f t="shared" si="269"/>
        <v/>
      </c>
    </row>
    <row r="17062" spans="2:3">
      <c r="B17062" t="str">
        <v/>
      </c>
      <c r="C17062" t="str">
        <f t="shared" si="269"/>
        <v/>
      </c>
    </row>
    <row r="17063" spans="2:3">
      <c r="B17063" t="str">
        <v/>
      </c>
      <c r="C17063" t="str">
        <f t="shared" si="269"/>
        <v/>
      </c>
    </row>
    <row r="17064" spans="2:3">
      <c r="B17064" t="str">
        <v/>
      </c>
      <c r="C17064" t="str">
        <f t="shared" si="269"/>
        <v/>
      </c>
    </row>
    <row r="17065" spans="2:3">
      <c r="B17065" t="str">
        <v/>
      </c>
      <c r="C17065" t="str">
        <f t="shared" si="269"/>
        <v/>
      </c>
    </row>
    <row r="17066" spans="2:3">
      <c r="B17066" t="str">
        <v/>
      </c>
      <c r="C17066" t="str">
        <f t="shared" si="269"/>
        <v/>
      </c>
    </row>
    <row r="17067" spans="2:3">
      <c r="B17067" t="str">
        <v/>
      </c>
      <c r="C17067" t="str">
        <f t="shared" si="269"/>
        <v/>
      </c>
    </row>
    <row r="17068" spans="2:3">
      <c r="B17068" t="str">
        <v/>
      </c>
      <c r="C17068" t="str">
        <f t="shared" si="269"/>
        <v/>
      </c>
    </row>
    <row r="17069" spans="2:3">
      <c r="B17069" t="str">
        <v/>
      </c>
      <c r="C17069" t="str">
        <f t="shared" si="269"/>
        <v/>
      </c>
    </row>
    <row r="17070" spans="2:3">
      <c r="B17070" t="str">
        <v/>
      </c>
      <c r="C17070" t="str">
        <f t="shared" si="269"/>
        <v/>
      </c>
    </row>
    <row r="17071" spans="2:3">
      <c r="B17071" t="str">
        <v/>
      </c>
      <c r="C17071" t="str">
        <f t="shared" si="269"/>
        <v/>
      </c>
    </row>
    <row r="17072" spans="2:3">
      <c r="B17072" t="str">
        <v/>
      </c>
      <c r="C17072" t="str">
        <f t="shared" si="269"/>
        <v/>
      </c>
    </row>
    <row r="17073" spans="2:3">
      <c r="B17073" t="str">
        <v/>
      </c>
      <c r="C17073" t="str">
        <f t="shared" si="269"/>
        <v/>
      </c>
    </row>
    <row r="17074" spans="2:3">
      <c r="B17074" t="str">
        <v/>
      </c>
      <c r="C17074" t="str">
        <f t="shared" si="269"/>
        <v/>
      </c>
    </row>
    <row r="17075" spans="2:3">
      <c r="B17075" t="str">
        <v/>
      </c>
      <c r="C17075" t="str">
        <f t="shared" si="269"/>
        <v/>
      </c>
    </row>
    <row r="17076" spans="2:3">
      <c r="B17076" t="str">
        <v/>
      </c>
      <c r="C17076" t="str">
        <f t="shared" si="269"/>
        <v/>
      </c>
    </row>
    <row r="17077" spans="2:3">
      <c r="B17077" t="str">
        <v/>
      </c>
      <c r="C17077" t="str">
        <f t="shared" si="269"/>
        <v/>
      </c>
    </row>
    <row r="17078" spans="2:3">
      <c r="B17078" t="str">
        <v/>
      </c>
      <c r="C17078" t="str">
        <f t="shared" si="269"/>
        <v/>
      </c>
    </row>
    <row r="17079" spans="2:3">
      <c r="B17079" t="str">
        <v/>
      </c>
      <c r="C17079" t="str">
        <f t="shared" si="269"/>
        <v/>
      </c>
    </row>
    <row r="17080" spans="2:3">
      <c r="B17080" t="str">
        <v/>
      </c>
      <c r="C17080" t="str">
        <f t="shared" si="269"/>
        <v/>
      </c>
    </row>
    <row r="17081" spans="2:3">
      <c r="B17081" t="str">
        <v/>
      </c>
      <c r="C17081" t="str">
        <f t="shared" si="269"/>
        <v/>
      </c>
    </row>
    <row r="17082" spans="2:3">
      <c r="B17082" t="str">
        <v/>
      </c>
      <c r="C17082" t="str">
        <f t="shared" si="269"/>
        <v/>
      </c>
    </row>
    <row r="17083" spans="2:3">
      <c r="B17083" t="str">
        <v/>
      </c>
      <c r="C17083" t="str">
        <f t="shared" si="269"/>
        <v/>
      </c>
    </row>
    <row r="17084" spans="2:3">
      <c r="B17084" t="str">
        <v/>
      </c>
      <c r="C17084" t="str">
        <f t="shared" si="269"/>
        <v/>
      </c>
    </row>
    <row r="17085" spans="2:3">
      <c r="B17085" t="str">
        <v/>
      </c>
      <c r="C17085" t="str">
        <f t="shared" si="269"/>
        <v/>
      </c>
    </row>
    <row r="17086" spans="2:3">
      <c r="B17086" t="str">
        <v/>
      </c>
      <c r="C17086" t="str">
        <f t="shared" si="269"/>
        <v/>
      </c>
    </row>
    <row r="17087" spans="2:3">
      <c r="B17087" t="str">
        <v/>
      </c>
      <c r="C17087" t="str">
        <f t="shared" si="269"/>
        <v/>
      </c>
    </row>
    <row r="17088" spans="2:3">
      <c r="B17088" t="str">
        <v/>
      </c>
      <c r="C17088" t="str">
        <f t="shared" si="269"/>
        <v/>
      </c>
    </row>
    <row r="17089" spans="2:3">
      <c r="B17089" t="str">
        <v/>
      </c>
      <c r="C17089" t="str">
        <f t="shared" si="269"/>
        <v/>
      </c>
    </row>
    <row r="17090" spans="2:3">
      <c r="B17090" t="str">
        <v/>
      </c>
      <c r="C17090" t="str">
        <f t="shared" si="269"/>
        <v/>
      </c>
    </row>
    <row r="17091" spans="2:3">
      <c r="B17091" t="str">
        <v/>
      </c>
      <c r="C17091" t="str">
        <f t="shared" si="269"/>
        <v/>
      </c>
    </row>
    <row r="17092" spans="2:3">
      <c r="B17092" t="str">
        <v/>
      </c>
      <c r="C17092" t="str">
        <f t="shared" si="269"/>
        <v/>
      </c>
    </row>
    <row r="17093" spans="2:3">
      <c r="B17093" t="str">
        <v/>
      </c>
      <c r="C17093" t="str">
        <f t="shared" ref="C17093:C17156" si="270">IFERROR(B17093,"")</f>
        <v/>
      </c>
    </row>
    <row r="17094" spans="2:3">
      <c r="B17094" t="str">
        <v/>
      </c>
      <c r="C17094" t="str">
        <f t="shared" si="270"/>
        <v/>
      </c>
    </row>
    <row r="17095" spans="2:3">
      <c r="B17095" t="str">
        <v/>
      </c>
      <c r="C17095" t="str">
        <f t="shared" si="270"/>
        <v/>
      </c>
    </row>
    <row r="17096" spans="2:3">
      <c r="B17096" t="str">
        <v/>
      </c>
      <c r="C17096" t="str">
        <f t="shared" si="270"/>
        <v/>
      </c>
    </row>
    <row r="17097" spans="2:3">
      <c r="B17097" t="str">
        <v/>
      </c>
      <c r="C17097" t="str">
        <f t="shared" si="270"/>
        <v/>
      </c>
    </row>
    <row r="17098" spans="2:3">
      <c r="B17098" t="str">
        <v/>
      </c>
      <c r="C17098" t="str">
        <f t="shared" si="270"/>
        <v/>
      </c>
    </row>
    <row r="17099" spans="2:3">
      <c r="B17099" t="str">
        <v/>
      </c>
      <c r="C17099" t="str">
        <f t="shared" si="270"/>
        <v/>
      </c>
    </row>
    <row r="17100" spans="2:3">
      <c r="B17100" t="str">
        <v/>
      </c>
      <c r="C17100" t="str">
        <f t="shared" si="270"/>
        <v/>
      </c>
    </row>
    <row r="17101" spans="2:3">
      <c r="B17101" t="str">
        <v/>
      </c>
      <c r="C17101" t="str">
        <f t="shared" si="270"/>
        <v/>
      </c>
    </row>
    <row r="17102" spans="2:3">
      <c r="B17102" t="str">
        <v/>
      </c>
      <c r="C17102" t="str">
        <f t="shared" si="270"/>
        <v/>
      </c>
    </row>
    <row r="17103" spans="2:3">
      <c r="B17103" t="str">
        <v/>
      </c>
      <c r="C17103" t="str">
        <f t="shared" si="270"/>
        <v/>
      </c>
    </row>
    <row r="17104" spans="2:3">
      <c r="B17104" t="str">
        <v/>
      </c>
      <c r="C17104" t="str">
        <f t="shared" si="270"/>
        <v/>
      </c>
    </row>
    <row r="17105" spans="2:3">
      <c r="B17105" t="str">
        <v/>
      </c>
      <c r="C17105" t="str">
        <f t="shared" si="270"/>
        <v/>
      </c>
    </row>
    <row r="17106" spans="2:3">
      <c r="B17106" t="str">
        <v/>
      </c>
      <c r="C17106" t="str">
        <f t="shared" si="270"/>
        <v/>
      </c>
    </row>
    <row r="17107" spans="2:3">
      <c r="B17107" t="str">
        <v/>
      </c>
      <c r="C17107" t="str">
        <f t="shared" si="270"/>
        <v/>
      </c>
    </row>
    <row r="17108" spans="2:3">
      <c r="B17108" t="str">
        <v/>
      </c>
      <c r="C17108" t="str">
        <f t="shared" si="270"/>
        <v/>
      </c>
    </row>
    <row r="17109" spans="2:3">
      <c r="B17109" t="str">
        <v/>
      </c>
      <c r="C17109" t="str">
        <f t="shared" si="270"/>
        <v/>
      </c>
    </row>
    <row r="17110" spans="2:3">
      <c r="B17110" t="str">
        <v/>
      </c>
      <c r="C17110" t="str">
        <f t="shared" si="270"/>
        <v/>
      </c>
    </row>
    <row r="17111" spans="2:3">
      <c r="B17111" t="str">
        <v/>
      </c>
      <c r="C17111" t="str">
        <f t="shared" si="270"/>
        <v/>
      </c>
    </row>
    <row r="17112" spans="2:3">
      <c r="B17112" t="str">
        <v/>
      </c>
      <c r="C17112" t="str">
        <f t="shared" si="270"/>
        <v/>
      </c>
    </row>
    <row r="17113" spans="2:3">
      <c r="B17113" t="str">
        <v/>
      </c>
      <c r="C17113" t="str">
        <f t="shared" si="270"/>
        <v/>
      </c>
    </row>
    <row r="17114" spans="2:3">
      <c r="B17114" t="str">
        <v/>
      </c>
      <c r="C17114" t="str">
        <f t="shared" si="270"/>
        <v/>
      </c>
    </row>
    <row r="17115" spans="2:3">
      <c r="B17115" t="str">
        <v/>
      </c>
      <c r="C17115" t="str">
        <f t="shared" si="270"/>
        <v/>
      </c>
    </row>
    <row r="17116" spans="2:3">
      <c r="B17116" t="str">
        <v/>
      </c>
      <c r="C17116" t="str">
        <f t="shared" si="270"/>
        <v/>
      </c>
    </row>
    <row r="17117" spans="2:3">
      <c r="B17117" t="str">
        <v/>
      </c>
      <c r="C17117" t="str">
        <f t="shared" si="270"/>
        <v/>
      </c>
    </row>
    <row r="17118" spans="2:3">
      <c r="B17118" t="str">
        <v/>
      </c>
      <c r="C17118" t="str">
        <f t="shared" si="270"/>
        <v/>
      </c>
    </row>
    <row r="17119" spans="2:3">
      <c r="B17119" t="str">
        <v/>
      </c>
      <c r="C17119" t="str">
        <f t="shared" si="270"/>
        <v/>
      </c>
    </row>
    <row r="17120" spans="2:3">
      <c r="B17120" t="str">
        <v/>
      </c>
      <c r="C17120" t="str">
        <f t="shared" si="270"/>
        <v/>
      </c>
    </row>
    <row r="17121" spans="2:3">
      <c r="B17121" t="str">
        <v/>
      </c>
      <c r="C17121" t="str">
        <f t="shared" si="270"/>
        <v/>
      </c>
    </row>
    <row r="17122" spans="2:3">
      <c r="B17122" t="str">
        <v/>
      </c>
      <c r="C17122" t="str">
        <f t="shared" si="270"/>
        <v/>
      </c>
    </row>
    <row r="17123" spans="2:3">
      <c r="B17123" t="str">
        <v/>
      </c>
      <c r="C17123" t="str">
        <f t="shared" si="270"/>
        <v/>
      </c>
    </row>
    <row r="17124" spans="2:3">
      <c r="B17124" t="str">
        <v/>
      </c>
      <c r="C17124" t="str">
        <f t="shared" si="270"/>
        <v/>
      </c>
    </row>
    <row r="17125" spans="2:3">
      <c r="B17125" t="str">
        <v/>
      </c>
      <c r="C17125" t="str">
        <f t="shared" si="270"/>
        <v/>
      </c>
    </row>
    <row r="17126" spans="2:3">
      <c r="B17126" t="str">
        <v/>
      </c>
      <c r="C17126" t="str">
        <f t="shared" si="270"/>
        <v/>
      </c>
    </row>
    <row r="17127" spans="2:3">
      <c r="B17127" t="str">
        <v/>
      </c>
      <c r="C17127" t="str">
        <f t="shared" si="270"/>
        <v/>
      </c>
    </row>
    <row r="17128" spans="2:3">
      <c r="B17128" t="str">
        <v/>
      </c>
      <c r="C17128" t="str">
        <f t="shared" si="270"/>
        <v/>
      </c>
    </row>
    <row r="17129" spans="2:3">
      <c r="B17129" t="str">
        <v/>
      </c>
      <c r="C17129" t="str">
        <f t="shared" si="270"/>
        <v/>
      </c>
    </row>
    <row r="17130" spans="2:3">
      <c r="B17130" t="str">
        <v/>
      </c>
      <c r="C17130" t="str">
        <f t="shared" si="270"/>
        <v/>
      </c>
    </row>
    <row r="17131" spans="2:3">
      <c r="B17131" t="str">
        <v/>
      </c>
      <c r="C17131" t="str">
        <f t="shared" si="270"/>
        <v/>
      </c>
    </row>
    <row r="17132" spans="2:3">
      <c r="B17132" t="str">
        <v/>
      </c>
      <c r="C17132" t="str">
        <f t="shared" si="270"/>
        <v/>
      </c>
    </row>
    <row r="17133" spans="2:3">
      <c r="B17133" t="str">
        <v/>
      </c>
      <c r="C17133" t="str">
        <f t="shared" si="270"/>
        <v/>
      </c>
    </row>
    <row r="17134" spans="2:3">
      <c r="B17134" t="str">
        <v/>
      </c>
      <c r="C17134" t="str">
        <f t="shared" si="270"/>
        <v/>
      </c>
    </row>
    <row r="17135" spans="2:3">
      <c r="B17135" t="str">
        <v/>
      </c>
      <c r="C17135" t="str">
        <f t="shared" si="270"/>
        <v/>
      </c>
    </row>
    <row r="17136" spans="2:3">
      <c r="B17136" t="str">
        <v/>
      </c>
      <c r="C17136" t="str">
        <f t="shared" si="270"/>
        <v/>
      </c>
    </row>
    <row r="17137" spans="2:3">
      <c r="B17137" t="str">
        <v/>
      </c>
      <c r="C17137" t="str">
        <f t="shared" si="270"/>
        <v/>
      </c>
    </row>
    <row r="17138" spans="2:3">
      <c r="B17138" t="str">
        <v/>
      </c>
      <c r="C17138" t="str">
        <f t="shared" si="270"/>
        <v/>
      </c>
    </row>
    <row r="17139" spans="2:3">
      <c r="B17139" t="str">
        <v/>
      </c>
      <c r="C17139" t="str">
        <f t="shared" si="270"/>
        <v/>
      </c>
    </row>
    <row r="17140" spans="2:3">
      <c r="B17140" t="str">
        <v/>
      </c>
      <c r="C17140" t="str">
        <f t="shared" si="270"/>
        <v/>
      </c>
    </row>
    <row r="17141" spans="2:3">
      <c r="B17141" t="str">
        <v/>
      </c>
      <c r="C17141" t="str">
        <f t="shared" si="270"/>
        <v/>
      </c>
    </row>
    <row r="17142" spans="2:3">
      <c r="B17142" t="str">
        <v/>
      </c>
      <c r="C17142" t="str">
        <f t="shared" si="270"/>
        <v/>
      </c>
    </row>
    <row r="17143" spans="2:3">
      <c r="B17143" t="str">
        <v/>
      </c>
      <c r="C17143" t="str">
        <f t="shared" si="270"/>
        <v/>
      </c>
    </row>
    <row r="17144" spans="2:3">
      <c r="B17144" t="str">
        <v/>
      </c>
      <c r="C17144" t="str">
        <f t="shared" si="270"/>
        <v/>
      </c>
    </row>
    <row r="17145" spans="2:3">
      <c r="B17145" t="str">
        <v/>
      </c>
      <c r="C17145" t="str">
        <f t="shared" si="270"/>
        <v/>
      </c>
    </row>
    <row r="17146" spans="2:3">
      <c r="B17146" t="str">
        <v/>
      </c>
      <c r="C17146" t="str">
        <f t="shared" si="270"/>
        <v/>
      </c>
    </row>
    <row r="17147" spans="2:3">
      <c r="B17147" t="str">
        <v/>
      </c>
      <c r="C17147" t="str">
        <f t="shared" si="270"/>
        <v/>
      </c>
    </row>
    <row r="17148" spans="2:3">
      <c r="B17148" t="str">
        <v/>
      </c>
      <c r="C17148" t="str">
        <f t="shared" si="270"/>
        <v/>
      </c>
    </row>
    <row r="17149" spans="2:3">
      <c r="B17149" t="str">
        <v/>
      </c>
      <c r="C17149" t="str">
        <f t="shared" si="270"/>
        <v/>
      </c>
    </row>
    <row r="17150" spans="2:3">
      <c r="B17150" t="str">
        <v/>
      </c>
      <c r="C17150" t="str">
        <f t="shared" si="270"/>
        <v/>
      </c>
    </row>
    <row r="17151" spans="2:3">
      <c r="B17151" t="str">
        <v/>
      </c>
      <c r="C17151" t="str">
        <f t="shared" si="270"/>
        <v/>
      </c>
    </row>
    <row r="17152" spans="2:3">
      <c r="B17152" t="str">
        <v/>
      </c>
      <c r="C17152" t="str">
        <f t="shared" si="270"/>
        <v/>
      </c>
    </row>
    <row r="17153" spans="2:3">
      <c r="B17153" t="str">
        <v/>
      </c>
      <c r="C17153" t="str">
        <f t="shared" si="270"/>
        <v/>
      </c>
    </row>
    <row r="17154" spans="2:3">
      <c r="B17154" t="str">
        <v/>
      </c>
      <c r="C17154" t="str">
        <f t="shared" si="270"/>
        <v/>
      </c>
    </row>
    <row r="17155" spans="2:3">
      <c r="B17155" t="str">
        <v/>
      </c>
      <c r="C17155" t="str">
        <f t="shared" si="270"/>
        <v/>
      </c>
    </row>
    <row r="17156" spans="2:3">
      <c r="B17156" t="str">
        <v/>
      </c>
      <c r="C17156" t="str">
        <f t="shared" si="270"/>
        <v/>
      </c>
    </row>
    <row r="17157" spans="2:3">
      <c r="B17157" t="str">
        <v/>
      </c>
      <c r="C17157" t="str">
        <f t="shared" ref="C17157:C17220" si="271">IFERROR(B17157,"")</f>
        <v/>
      </c>
    </row>
    <row r="17158" spans="2:3">
      <c r="B17158" t="str">
        <v/>
      </c>
      <c r="C17158" t="str">
        <f t="shared" si="271"/>
        <v/>
      </c>
    </row>
    <row r="17159" spans="2:3">
      <c r="B17159" t="str">
        <v/>
      </c>
      <c r="C17159" t="str">
        <f t="shared" si="271"/>
        <v/>
      </c>
    </row>
    <row r="17160" spans="2:3">
      <c r="B17160" t="str">
        <v/>
      </c>
      <c r="C17160" t="str">
        <f t="shared" si="271"/>
        <v/>
      </c>
    </row>
    <row r="17161" spans="2:3">
      <c r="B17161" t="str">
        <v/>
      </c>
      <c r="C17161" t="str">
        <f t="shared" si="271"/>
        <v/>
      </c>
    </row>
    <row r="17162" spans="2:3">
      <c r="B17162" t="str">
        <v/>
      </c>
      <c r="C17162" t="str">
        <f t="shared" si="271"/>
        <v/>
      </c>
    </row>
    <row r="17163" spans="2:3">
      <c r="B17163" t="str">
        <v/>
      </c>
      <c r="C17163" t="str">
        <f t="shared" si="271"/>
        <v/>
      </c>
    </row>
    <row r="17164" spans="2:3">
      <c r="B17164" t="str">
        <v/>
      </c>
      <c r="C17164" t="str">
        <f t="shared" si="271"/>
        <v/>
      </c>
    </row>
    <row r="17165" spans="2:3">
      <c r="B17165" t="str">
        <v/>
      </c>
      <c r="C17165" t="str">
        <f t="shared" si="271"/>
        <v/>
      </c>
    </row>
    <row r="17166" spans="2:3">
      <c r="B17166" t="str">
        <v/>
      </c>
      <c r="C17166" t="str">
        <f t="shared" si="271"/>
        <v/>
      </c>
    </row>
    <row r="17167" spans="2:3">
      <c r="B17167" t="str">
        <v/>
      </c>
      <c r="C17167" t="str">
        <f t="shared" si="271"/>
        <v/>
      </c>
    </row>
    <row r="17168" spans="2:3">
      <c r="B17168" t="str">
        <v/>
      </c>
      <c r="C17168" t="str">
        <f t="shared" si="271"/>
        <v/>
      </c>
    </row>
    <row r="17169" spans="2:3">
      <c r="B17169" t="str">
        <v/>
      </c>
      <c r="C17169" t="str">
        <f t="shared" si="271"/>
        <v/>
      </c>
    </row>
    <row r="17170" spans="2:3">
      <c r="B17170" t="str">
        <v/>
      </c>
      <c r="C17170" t="str">
        <f t="shared" si="271"/>
        <v/>
      </c>
    </row>
    <row r="17171" spans="2:3">
      <c r="B17171" t="str">
        <v/>
      </c>
      <c r="C17171" t="str">
        <f t="shared" si="271"/>
        <v/>
      </c>
    </row>
    <row r="17172" spans="2:3">
      <c r="B17172" t="str">
        <v/>
      </c>
      <c r="C17172" t="str">
        <f t="shared" si="271"/>
        <v/>
      </c>
    </row>
    <row r="17173" spans="2:3">
      <c r="B17173" t="str">
        <v/>
      </c>
      <c r="C17173" t="str">
        <f t="shared" si="271"/>
        <v/>
      </c>
    </row>
    <row r="17174" spans="2:3">
      <c r="B17174" t="str">
        <v/>
      </c>
      <c r="C17174" t="str">
        <f t="shared" si="271"/>
        <v/>
      </c>
    </row>
    <row r="17175" spans="2:3">
      <c r="B17175" t="str">
        <v/>
      </c>
      <c r="C17175" t="str">
        <f t="shared" si="271"/>
        <v/>
      </c>
    </row>
    <row r="17176" spans="2:3">
      <c r="B17176" t="str">
        <v/>
      </c>
      <c r="C17176" t="str">
        <f t="shared" si="271"/>
        <v/>
      </c>
    </row>
    <row r="17177" spans="2:3">
      <c r="B17177" t="str">
        <v/>
      </c>
      <c r="C17177" t="str">
        <f t="shared" si="271"/>
        <v/>
      </c>
    </row>
    <row r="17178" spans="2:3">
      <c r="B17178" t="str">
        <v/>
      </c>
      <c r="C17178" t="str">
        <f t="shared" si="271"/>
        <v/>
      </c>
    </row>
    <row r="17179" spans="2:3">
      <c r="B17179" t="str">
        <v/>
      </c>
      <c r="C17179" t="str">
        <f t="shared" si="271"/>
        <v/>
      </c>
    </row>
    <row r="17180" spans="2:3">
      <c r="B17180" t="str">
        <v/>
      </c>
      <c r="C17180" t="str">
        <f t="shared" si="271"/>
        <v/>
      </c>
    </row>
    <row r="17181" spans="2:3">
      <c r="B17181" t="str">
        <v/>
      </c>
      <c r="C17181" t="str">
        <f t="shared" si="271"/>
        <v/>
      </c>
    </row>
    <row r="17182" spans="2:3">
      <c r="B17182" t="str">
        <v/>
      </c>
      <c r="C17182" t="str">
        <f t="shared" si="271"/>
        <v/>
      </c>
    </row>
    <row r="17183" spans="2:3">
      <c r="B17183" t="str">
        <v/>
      </c>
      <c r="C17183" t="str">
        <f t="shared" si="271"/>
        <v/>
      </c>
    </row>
    <row r="17184" spans="2:3">
      <c r="B17184" t="str">
        <v/>
      </c>
      <c r="C17184" t="str">
        <f t="shared" si="271"/>
        <v/>
      </c>
    </row>
    <row r="17185" spans="2:3">
      <c r="B17185" t="str">
        <v/>
      </c>
      <c r="C17185" t="str">
        <f t="shared" si="271"/>
        <v/>
      </c>
    </row>
    <row r="17186" spans="2:3">
      <c r="B17186" t="str">
        <v/>
      </c>
      <c r="C17186" t="str">
        <f t="shared" si="271"/>
        <v/>
      </c>
    </row>
    <row r="17187" spans="2:3">
      <c r="B17187" t="str">
        <v/>
      </c>
      <c r="C17187" t="str">
        <f t="shared" si="271"/>
        <v/>
      </c>
    </row>
    <row r="17188" spans="2:3">
      <c r="B17188" t="str">
        <v/>
      </c>
      <c r="C17188" t="str">
        <f t="shared" si="271"/>
        <v/>
      </c>
    </row>
    <row r="17189" spans="2:3">
      <c r="B17189" t="str">
        <v/>
      </c>
      <c r="C17189" t="str">
        <f t="shared" si="271"/>
        <v/>
      </c>
    </row>
    <row r="17190" spans="2:3">
      <c r="B17190" t="str">
        <v/>
      </c>
      <c r="C17190" t="str">
        <f t="shared" si="271"/>
        <v/>
      </c>
    </row>
    <row r="17191" spans="2:3">
      <c r="B17191" t="str">
        <v/>
      </c>
      <c r="C17191" t="str">
        <f t="shared" si="271"/>
        <v/>
      </c>
    </row>
    <row r="17192" spans="2:3">
      <c r="B17192" t="str">
        <v/>
      </c>
      <c r="C17192" t="str">
        <f t="shared" si="271"/>
        <v/>
      </c>
    </row>
    <row r="17193" spans="2:3">
      <c r="B17193" t="str">
        <v/>
      </c>
      <c r="C17193" t="str">
        <f t="shared" si="271"/>
        <v/>
      </c>
    </row>
    <row r="17194" spans="2:3">
      <c r="B17194" t="str">
        <v/>
      </c>
      <c r="C17194" t="str">
        <f t="shared" si="271"/>
        <v/>
      </c>
    </row>
    <row r="17195" spans="2:3">
      <c r="B17195" t="str">
        <v/>
      </c>
      <c r="C17195" t="str">
        <f t="shared" si="271"/>
        <v/>
      </c>
    </row>
    <row r="17196" spans="2:3">
      <c r="B17196" t="str">
        <v/>
      </c>
      <c r="C17196" t="str">
        <f t="shared" si="271"/>
        <v/>
      </c>
    </row>
    <row r="17197" spans="2:3">
      <c r="B17197" t="str">
        <v/>
      </c>
      <c r="C17197" t="str">
        <f t="shared" si="271"/>
        <v/>
      </c>
    </row>
    <row r="17198" spans="2:3">
      <c r="B17198" t="str">
        <v/>
      </c>
      <c r="C17198" t="str">
        <f t="shared" si="271"/>
        <v/>
      </c>
    </row>
    <row r="17199" spans="2:3">
      <c r="B17199" t="str">
        <v/>
      </c>
      <c r="C17199" t="str">
        <f t="shared" si="271"/>
        <v/>
      </c>
    </row>
    <row r="17200" spans="2:3">
      <c r="B17200" t="str">
        <v/>
      </c>
      <c r="C17200" t="str">
        <f t="shared" si="271"/>
        <v/>
      </c>
    </row>
    <row r="17201" spans="2:3">
      <c r="B17201" t="str">
        <v/>
      </c>
      <c r="C17201" t="str">
        <f t="shared" si="271"/>
        <v/>
      </c>
    </row>
    <row r="17202" spans="2:3">
      <c r="B17202" t="str">
        <v/>
      </c>
      <c r="C17202" t="str">
        <f t="shared" si="271"/>
        <v/>
      </c>
    </row>
    <row r="17203" spans="2:3">
      <c r="B17203" t="str">
        <v/>
      </c>
      <c r="C17203" t="str">
        <f t="shared" si="271"/>
        <v/>
      </c>
    </row>
    <row r="17204" spans="2:3">
      <c r="B17204" t="str">
        <v/>
      </c>
      <c r="C17204" t="str">
        <f t="shared" si="271"/>
        <v/>
      </c>
    </row>
    <row r="17205" spans="2:3">
      <c r="B17205" t="str">
        <v/>
      </c>
      <c r="C17205" t="str">
        <f t="shared" si="271"/>
        <v/>
      </c>
    </row>
    <row r="17206" spans="2:3">
      <c r="B17206" t="str">
        <v/>
      </c>
      <c r="C17206" t="str">
        <f t="shared" si="271"/>
        <v/>
      </c>
    </row>
    <row r="17207" spans="2:3">
      <c r="B17207" t="str">
        <v/>
      </c>
      <c r="C17207" t="str">
        <f t="shared" si="271"/>
        <v/>
      </c>
    </row>
    <row r="17208" spans="2:3">
      <c r="B17208" t="str">
        <v/>
      </c>
      <c r="C17208" t="str">
        <f t="shared" si="271"/>
        <v/>
      </c>
    </row>
    <row r="17209" spans="2:3">
      <c r="B17209" t="str">
        <v/>
      </c>
      <c r="C17209" t="str">
        <f t="shared" si="271"/>
        <v/>
      </c>
    </row>
    <row r="17210" spans="2:3">
      <c r="B17210" t="str">
        <v/>
      </c>
      <c r="C17210" t="str">
        <f t="shared" si="271"/>
        <v/>
      </c>
    </row>
    <row r="17211" spans="2:3">
      <c r="B17211" t="str">
        <v/>
      </c>
      <c r="C17211" t="str">
        <f t="shared" si="271"/>
        <v/>
      </c>
    </row>
    <row r="17212" spans="2:3">
      <c r="B17212" t="str">
        <v/>
      </c>
      <c r="C17212" t="str">
        <f t="shared" si="271"/>
        <v/>
      </c>
    </row>
    <row r="17213" spans="2:3">
      <c r="B17213" t="str">
        <v/>
      </c>
      <c r="C17213" t="str">
        <f t="shared" si="271"/>
        <v/>
      </c>
    </row>
    <row r="17214" spans="2:3">
      <c r="B17214" t="str">
        <v/>
      </c>
      <c r="C17214" t="str">
        <f t="shared" si="271"/>
        <v/>
      </c>
    </row>
    <row r="17215" spans="2:3">
      <c r="B17215" t="str">
        <v/>
      </c>
      <c r="C17215" t="str">
        <f t="shared" si="271"/>
        <v/>
      </c>
    </row>
    <row r="17216" spans="2:3">
      <c r="B17216" t="str">
        <v/>
      </c>
      <c r="C17216" t="str">
        <f t="shared" si="271"/>
        <v/>
      </c>
    </row>
    <row r="17217" spans="2:3">
      <c r="B17217" t="str">
        <v/>
      </c>
      <c r="C17217" t="str">
        <f t="shared" si="271"/>
        <v/>
      </c>
    </row>
    <row r="17218" spans="2:3">
      <c r="B17218" t="str">
        <v/>
      </c>
      <c r="C17218" t="str">
        <f t="shared" si="271"/>
        <v/>
      </c>
    </row>
    <row r="17219" spans="2:3">
      <c r="B17219" t="str">
        <v/>
      </c>
      <c r="C17219" t="str">
        <f t="shared" si="271"/>
        <v/>
      </c>
    </row>
    <row r="17220" spans="2:3">
      <c r="B17220" t="str">
        <v/>
      </c>
      <c r="C17220" t="str">
        <f t="shared" si="271"/>
        <v/>
      </c>
    </row>
    <row r="17221" spans="2:3">
      <c r="B17221" t="str">
        <v/>
      </c>
      <c r="C17221" t="str">
        <f t="shared" ref="C17221:C17284" si="272">IFERROR(B17221,"")</f>
        <v/>
      </c>
    </row>
    <row r="17222" spans="2:3">
      <c r="B17222" t="str">
        <v/>
      </c>
      <c r="C17222" t="str">
        <f t="shared" si="272"/>
        <v/>
      </c>
    </row>
    <row r="17223" spans="2:3">
      <c r="B17223" t="str">
        <v/>
      </c>
      <c r="C17223" t="str">
        <f t="shared" si="272"/>
        <v/>
      </c>
    </row>
    <row r="17224" spans="2:3">
      <c r="B17224" t="str">
        <v/>
      </c>
      <c r="C17224" t="str">
        <f t="shared" si="272"/>
        <v/>
      </c>
    </row>
    <row r="17225" spans="2:3">
      <c r="B17225" t="str">
        <v/>
      </c>
      <c r="C17225" t="str">
        <f t="shared" si="272"/>
        <v/>
      </c>
    </row>
    <row r="17226" spans="2:3">
      <c r="B17226" t="str">
        <v/>
      </c>
      <c r="C17226" t="str">
        <f t="shared" si="272"/>
        <v/>
      </c>
    </row>
    <row r="17227" spans="2:3">
      <c r="B17227" t="str">
        <v/>
      </c>
      <c r="C17227" t="str">
        <f t="shared" si="272"/>
        <v/>
      </c>
    </row>
    <row r="17228" spans="2:3">
      <c r="B17228" t="str">
        <v/>
      </c>
      <c r="C17228" t="str">
        <f t="shared" si="272"/>
        <v/>
      </c>
    </row>
    <row r="17229" spans="2:3">
      <c r="B17229" t="str">
        <v/>
      </c>
      <c r="C17229" t="str">
        <f t="shared" si="272"/>
        <v/>
      </c>
    </row>
    <row r="17230" spans="2:3">
      <c r="B17230" t="str">
        <v/>
      </c>
      <c r="C17230" t="str">
        <f t="shared" si="272"/>
        <v/>
      </c>
    </row>
    <row r="17231" spans="2:3">
      <c r="B17231" t="str">
        <v/>
      </c>
      <c r="C17231" t="str">
        <f t="shared" si="272"/>
        <v/>
      </c>
    </row>
    <row r="17232" spans="2:3">
      <c r="B17232" t="str">
        <v/>
      </c>
      <c r="C17232" t="str">
        <f t="shared" si="272"/>
        <v/>
      </c>
    </row>
    <row r="17233" spans="2:3">
      <c r="B17233" t="str">
        <v/>
      </c>
      <c r="C17233" t="str">
        <f t="shared" si="272"/>
        <v/>
      </c>
    </row>
    <row r="17234" spans="2:3">
      <c r="B17234" t="str">
        <v/>
      </c>
      <c r="C17234" t="str">
        <f t="shared" si="272"/>
        <v/>
      </c>
    </row>
    <row r="17235" spans="2:3">
      <c r="B17235" t="str">
        <v/>
      </c>
      <c r="C17235" t="str">
        <f t="shared" si="272"/>
        <v/>
      </c>
    </row>
    <row r="17236" spans="2:3">
      <c r="B17236" t="str">
        <v/>
      </c>
      <c r="C17236" t="str">
        <f t="shared" si="272"/>
        <v/>
      </c>
    </row>
    <row r="17237" spans="2:3">
      <c r="B17237" t="str">
        <v/>
      </c>
      <c r="C17237" t="str">
        <f t="shared" si="272"/>
        <v/>
      </c>
    </row>
    <row r="17238" spans="2:3">
      <c r="B17238" t="str">
        <v/>
      </c>
      <c r="C17238" t="str">
        <f t="shared" si="272"/>
        <v/>
      </c>
    </row>
    <row r="17239" spans="2:3">
      <c r="B17239" t="str">
        <v/>
      </c>
      <c r="C17239" t="str">
        <f t="shared" si="272"/>
        <v/>
      </c>
    </row>
    <row r="17240" spans="2:3">
      <c r="B17240" t="str">
        <v/>
      </c>
      <c r="C17240" t="str">
        <f t="shared" si="272"/>
        <v/>
      </c>
    </row>
    <row r="17241" spans="2:3">
      <c r="B17241" t="str">
        <v/>
      </c>
      <c r="C17241" t="str">
        <f t="shared" si="272"/>
        <v/>
      </c>
    </row>
    <row r="17242" spans="2:3">
      <c r="B17242" t="str">
        <v/>
      </c>
      <c r="C17242" t="str">
        <f t="shared" si="272"/>
        <v/>
      </c>
    </row>
    <row r="17243" spans="2:3">
      <c r="B17243" t="str">
        <v/>
      </c>
      <c r="C17243" t="str">
        <f t="shared" si="272"/>
        <v/>
      </c>
    </row>
    <row r="17244" spans="2:3">
      <c r="B17244" t="str">
        <v/>
      </c>
      <c r="C17244" t="str">
        <f t="shared" si="272"/>
        <v/>
      </c>
    </row>
    <row r="17245" spans="2:3">
      <c r="B17245" t="str">
        <v/>
      </c>
      <c r="C17245" t="str">
        <f t="shared" si="272"/>
        <v/>
      </c>
    </row>
    <row r="17246" spans="2:3">
      <c r="B17246" t="str">
        <v/>
      </c>
      <c r="C17246" t="str">
        <f t="shared" si="272"/>
        <v/>
      </c>
    </row>
    <row r="17247" spans="2:3">
      <c r="B17247" t="str">
        <v/>
      </c>
      <c r="C17247" t="str">
        <f t="shared" si="272"/>
        <v/>
      </c>
    </row>
    <row r="17248" spans="2:3">
      <c r="B17248" t="str">
        <v/>
      </c>
      <c r="C17248" t="str">
        <f t="shared" si="272"/>
        <v/>
      </c>
    </row>
    <row r="17249" spans="2:3">
      <c r="B17249" t="str">
        <v/>
      </c>
      <c r="C17249" t="str">
        <f t="shared" si="272"/>
        <v/>
      </c>
    </row>
    <row r="17250" spans="2:3">
      <c r="B17250" t="str">
        <v/>
      </c>
      <c r="C17250" t="str">
        <f t="shared" si="272"/>
        <v/>
      </c>
    </row>
    <row r="17251" spans="2:3">
      <c r="B17251" t="str">
        <v/>
      </c>
      <c r="C17251" t="str">
        <f t="shared" si="272"/>
        <v/>
      </c>
    </row>
    <row r="17252" spans="2:3">
      <c r="B17252" t="str">
        <v/>
      </c>
      <c r="C17252" t="str">
        <f t="shared" si="272"/>
        <v/>
      </c>
    </row>
    <row r="17253" spans="2:3">
      <c r="B17253" t="str">
        <v/>
      </c>
      <c r="C17253" t="str">
        <f t="shared" si="272"/>
        <v/>
      </c>
    </row>
    <row r="17254" spans="2:3">
      <c r="B17254" t="str">
        <v/>
      </c>
      <c r="C17254" t="str">
        <f t="shared" si="272"/>
        <v/>
      </c>
    </row>
    <row r="17255" spans="2:3">
      <c r="B17255" t="str">
        <v/>
      </c>
      <c r="C17255" t="str">
        <f t="shared" si="272"/>
        <v/>
      </c>
    </row>
    <row r="17256" spans="2:3">
      <c r="B17256" t="str">
        <v/>
      </c>
      <c r="C17256" t="str">
        <f t="shared" si="272"/>
        <v/>
      </c>
    </row>
    <row r="17257" spans="2:3">
      <c r="B17257" t="str">
        <v/>
      </c>
      <c r="C17257" t="str">
        <f t="shared" si="272"/>
        <v/>
      </c>
    </row>
    <row r="17258" spans="2:3">
      <c r="B17258" t="str">
        <v/>
      </c>
      <c r="C17258" t="str">
        <f t="shared" si="272"/>
        <v/>
      </c>
    </row>
    <row r="17259" spans="2:3">
      <c r="B17259" t="str">
        <v/>
      </c>
      <c r="C17259" t="str">
        <f t="shared" si="272"/>
        <v/>
      </c>
    </row>
    <row r="17260" spans="2:3">
      <c r="B17260" t="str">
        <v/>
      </c>
      <c r="C17260" t="str">
        <f t="shared" si="272"/>
        <v/>
      </c>
    </row>
    <row r="17261" spans="2:3">
      <c r="B17261" t="str">
        <v/>
      </c>
      <c r="C17261" t="str">
        <f t="shared" si="272"/>
        <v/>
      </c>
    </row>
    <row r="17262" spans="2:3">
      <c r="B17262" t="str">
        <v/>
      </c>
      <c r="C17262" t="str">
        <f t="shared" si="272"/>
        <v/>
      </c>
    </row>
    <row r="17263" spans="2:3">
      <c r="B17263" t="str">
        <v/>
      </c>
      <c r="C17263" t="str">
        <f t="shared" si="272"/>
        <v/>
      </c>
    </row>
    <row r="17264" spans="2:3">
      <c r="B17264" t="str">
        <v/>
      </c>
      <c r="C17264" t="str">
        <f t="shared" si="272"/>
        <v/>
      </c>
    </row>
    <row r="17265" spans="2:3">
      <c r="B17265" t="str">
        <v/>
      </c>
      <c r="C17265" t="str">
        <f t="shared" si="272"/>
        <v/>
      </c>
    </row>
    <row r="17266" spans="2:3">
      <c r="B17266" t="str">
        <v/>
      </c>
      <c r="C17266" t="str">
        <f t="shared" si="272"/>
        <v/>
      </c>
    </row>
    <row r="17267" spans="2:3">
      <c r="B17267" t="str">
        <v/>
      </c>
      <c r="C17267" t="str">
        <f t="shared" si="272"/>
        <v/>
      </c>
    </row>
    <row r="17268" spans="2:3">
      <c r="B17268" t="str">
        <v/>
      </c>
      <c r="C17268" t="str">
        <f t="shared" si="272"/>
        <v/>
      </c>
    </row>
    <row r="17269" spans="2:3">
      <c r="B17269" t="str">
        <v/>
      </c>
      <c r="C17269" t="str">
        <f t="shared" si="272"/>
        <v/>
      </c>
    </row>
    <row r="17270" spans="2:3">
      <c r="B17270" t="str">
        <v/>
      </c>
      <c r="C17270" t="str">
        <f t="shared" si="272"/>
        <v/>
      </c>
    </row>
    <row r="17271" spans="2:3">
      <c r="B17271" t="str">
        <v/>
      </c>
      <c r="C17271" t="str">
        <f t="shared" si="272"/>
        <v/>
      </c>
    </row>
    <row r="17272" spans="2:3">
      <c r="B17272" t="str">
        <v/>
      </c>
      <c r="C17272" t="str">
        <f t="shared" si="272"/>
        <v/>
      </c>
    </row>
    <row r="17273" spans="2:3">
      <c r="B17273" t="str">
        <v/>
      </c>
      <c r="C17273" t="str">
        <f t="shared" si="272"/>
        <v/>
      </c>
    </row>
    <row r="17274" spans="2:3">
      <c r="B17274" t="str">
        <v/>
      </c>
      <c r="C17274" t="str">
        <f t="shared" si="272"/>
        <v/>
      </c>
    </row>
    <row r="17275" spans="2:3">
      <c r="B17275" t="str">
        <v/>
      </c>
      <c r="C17275" t="str">
        <f t="shared" si="272"/>
        <v/>
      </c>
    </row>
    <row r="17276" spans="2:3">
      <c r="B17276" t="str">
        <v/>
      </c>
      <c r="C17276" t="str">
        <f t="shared" si="272"/>
        <v/>
      </c>
    </row>
    <row r="17277" spans="2:3">
      <c r="B17277" t="str">
        <v/>
      </c>
      <c r="C17277" t="str">
        <f t="shared" si="272"/>
        <v/>
      </c>
    </row>
    <row r="17278" spans="2:3">
      <c r="B17278" t="str">
        <v/>
      </c>
      <c r="C17278" t="str">
        <f t="shared" si="272"/>
        <v/>
      </c>
    </row>
    <row r="17279" spans="2:3">
      <c r="B17279" t="str">
        <v/>
      </c>
      <c r="C17279" t="str">
        <f t="shared" si="272"/>
        <v/>
      </c>
    </row>
    <row r="17280" spans="2:3">
      <c r="B17280" t="str">
        <v/>
      </c>
      <c r="C17280" t="str">
        <f t="shared" si="272"/>
        <v/>
      </c>
    </row>
    <row r="17281" spans="2:3">
      <c r="B17281" t="str">
        <v/>
      </c>
      <c r="C17281" t="str">
        <f t="shared" si="272"/>
        <v/>
      </c>
    </row>
    <row r="17282" spans="2:3">
      <c r="B17282" t="str">
        <v/>
      </c>
      <c r="C17282" t="str">
        <f t="shared" si="272"/>
        <v/>
      </c>
    </row>
    <row r="17283" spans="2:3">
      <c r="B17283" t="str">
        <v/>
      </c>
      <c r="C17283" t="str">
        <f t="shared" si="272"/>
        <v/>
      </c>
    </row>
    <row r="17284" spans="2:3">
      <c r="B17284" t="str">
        <v/>
      </c>
      <c r="C17284" t="str">
        <f t="shared" si="272"/>
        <v/>
      </c>
    </row>
    <row r="17285" spans="2:3">
      <c r="B17285" t="str">
        <v/>
      </c>
      <c r="C17285" t="str">
        <f t="shared" ref="C17285:C17348" si="273">IFERROR(B17285,"")</f>
        <v/>
      </c>
    </row>
    <row r="17286" spans="2:3">
      <c r="B17286" t="str">
        <v/>
      </c>
      <c r="C17286" t="str">
        <f t="shared" si="273"/>
        <v/>
      </c>
    </row>
    <row r="17287" spans="2:3">
      <c r="B17287" t="str">
        <v/>
      </c>
      <c r="C17287" t="str">
        <f t="shared" si="273"/>
        <v/>
      </c>
    </row>
    <row r="17288" spans="2:3">
      <c r="B17288" t="str">
        <v/>
      </c>
      <c r="C17288" t="str">
        <f t="shared" si="273"/>
        <v/>
      </c>
    </row>
    <row r="17289" spans="2:3">
      <c r="B17289" t="str">
        <v/>
      </c>
      <c r="C17289" t="str">
        <f t="shared" si="273"/>
        <v/>
      </c>
    </row>
    <row r="17290" spans="2:3">
      <c r="B17290" t="str">
        <v/>
      </c>
      <c r="C17290" t="str">
        <f t="shared" si="273"/>
        <v/>
      </c>
    </row>
    <row r="17291" spans="2:3">
      <c r="B17291" t="str">
        <v/>
      </c>
      <c r="C17291" t="str">
        <f t="shared" si="273"/>
        <v/>
      </c>
    </row>
    <row r="17292" spans="2:3">
      <c r="B17292" t="str">
        <v/>
      </c>
      <c r="C17292" t="str">
        <f t="shared" si="273"/>
        <v/>
      </c>
    </row>
    <row r="17293" spans="2:3">
      <c r="B17293" t="str">
        <v/>
      </c>
      <c r="C17293" t="str">
        <f t="shared" si="273"/>
        <v/>
      </c>
    </row>
    <row r="17294" spans="2:3">
      <c r="B17294" t="str">
        <v/>
      </c>
      <c r="C17294" t="str">
        <f t="shared" si="273"/>
        <v/>
      </c>
    </row>
    <row r="17295" spans="2:3">
      <c r="B17295" t="str">
        <v/>
      </c>
      <c r="C17295" t="str">
        <f t="shared" si="273"/>
        <v/>
      </c>
    </row>
    <row r="17296" spans="2:3">
      <c r="B17296" t="str">
        <v/>
      </c>
      <c r="C17296" t="str">
        <f t="shared" si="273"/>
        <v/>
      </c>
    </row>
    <row r="17297" spans="2:3">
      <c r="B17297" t="str">
        <v/>
      </c>
      <c r="C17297" t="str">
        <f t="shared" si="273"/>
        <v/>
      </c>
    </row>
    <row r="17298" spans="2:3">
      <c r="B17298" t="str">
        <v/>
      </c>
      <c r="C17298" t="str">
        <f t="shared" si="273"/>
        <v/>
      </c>
    </row>
    <row r="17299" spans="2:3">
      <c r="B17299" t="str">
        <v/>
      </c>
      <c r="C17299" t="str">
        <f t="shared" si="273"/>
        <v/>
      </c>
    </row>
    <row r="17300" spans="2:3">
      <c r="B17300" t="str">
        <v/>
      </c>
      <c r="C17300" t="str">
        <f t="shared" si="273"/>
        <v/>
      </c>
    </row>
    <row r="17301" spans="2:3">
      <c r="B17301" t="str">
        <v/>
      </c>
      <c r="C17301" t="str">
        <f t="shared" si="273"/>
        <v/>
      </c>
    </row>
    <row r="17302" spans="2:3">
      <c r="B17302" t="str">
        <v/>
      </c>
      <c r="C17302" t="str">
        <f t="shared" si="273"/>
        <v/>
      </c>
    </row>
    <row r="17303" spans="2:3">
      <c r="B17303" t="str">
        <v/>
      </c>
      <c r="C17303" t="str">
        <f t="shared" si="273"/>
        <v/>
      </c>
    </row>
    <row r="17304" spans="2:3">
      <c r="B17304" t="str">
        <v/>
      </c>
      <c r="C17304" t="str">
        <f t="shared" si="273"/>
        <v/>
      </c>
    </row>
    <row r="17305" spans="2:3">
      <c r="B17305" t="str">
        <v/>
      </c>
      <c r="C17305" t="str">
        <f t="shared" si="273"/>
        <v/>
      </c>
    </row>
    <row r="17306" spans="2:3">
      <c r="B17306" t="str">
        <v/>
      </c>
      <c r="C17306" t="str">
        <f t="shared" si="273"/>
        <v/>
      </c>
    </row>
    <row r="17307" spans="2:3">
      <c r="B17307" t="str">
        <v/>
      </c>
      <c r="C17307" t="str">
        <f t="shared" si="273"/>
        <v/>
      </c>
    </row>
    <row r="17308" spans="2:3">
      <c r="B17308" t="str">
        <v/>
      </c>
      <c r="C17308" t="str">
        <f t="shared" si="273"/>
        <v/>
      </c>
    </row>
    <row r="17309" spans="2:3">
      <c r="B17309" t="str">
        <v/>
      </c>
      <c r="C17309" t="str">
        <f t="shared" si="273"/>
        <v/>
      </c>
    </row>
    <row r="17310" spans="2:3">
      <c r="B17310" t="str">
        <v/>
      </c>
      <c r="C17310" t="str">
        <f t="shared" si="273"/>
        <v/>
      </c>
    </row>
    <row r="17311" spans="2:3">
      <c r="B17311" t="str">
        <v/>
      </c>
      <c r="C17311" t="str">
        <f t="shared" si="273"/>
        <v/>
      </c>
    </row>
    <row r="17312" spans="2:3">
      <c r="B17312" t="str">
        <v/>
      </c>
      <c r="C17312" t="str">
        <f t="shared" si="273"/>
        <v/>
      </c>
    </row>
    <row r="17313" spans="2:3">
      <c r="B17313" t="str">
        <v/>
      </c>
      <c r="C17313" t="str">
        <f t="shared" si="273"/>
        <v/>
      </c>
    </row>
    <row r="17314" spans="2:3">
      <c r="B17314" t="str">
        <v/>
      </c>
      <c r="C17314" t="str">
        <f t="shared" si="273"/>
        <v/>
      </c>
    </row>
    <row r="17315" spans="2:3">
      <c r="B17315" t="str">
        <v/>
      </c>
      <c r="C17315" t="str">
        <f t="shared" si="273"/>
        <v/>
      </c>
    </row>
    <row r="17316" spans="2:3">
      <c r="B17316" t="str">
        <v/>
      </c>
      <c r="C17316" t="str">
        <f t="shared" si="273"/>
        <v/>
      </c>
    </row>
    <row r="17317" spans="2:3">
      <c r="B17317" t="str">
        <v/>
      </c>
      <c r="C17317" t="str">
        <f t="shared" si="273"/>
        <v/>
      </c>
    </row>
    <row r="17318" spans="2:3">
      <c r="B17318" t="str">
        <v/>
      </c>
      <c r="C17318" t="str">
        <f t="shared" si="273"/>
        <v/>
      </c>
    </row>
    <row r="17319" spans="2:3">
      <c r="B17319" t="str">
        <v/>
      </c>
      <c r="C17319" t="str">
        <f t="shared" si="273"/>
        <v/>
      </c>
    </row>
    <row r="17320" spans="2:3">
      <c r="B17320" t="str">
        <v/>
      </c>
      <c r="C17320" t="str">
        <f t="shared" si="273"/>
        <v/>
      </c>
    </row>
    <row r="17321" spans="2:3">
      <c r="B17321" t="str">
        <v/>
      </c>
      <c r="C17321" t="str">
        <f t="shared" si="273"/>
        <v/>
      </c>
    </row>
    <row r="17322" spans="2:3">
      <c r="B17322" t="str">
        <v/>
      </c>
      <c r="C17322" t="str">
        <f t="shared" si="273"/>
        <v/>
      </c>
    </row>
    <row r="17323" spans="2:3">
      <c r="B17323" t="str">
        <v/>
      </c>
      <c r="C17323" t="str">
        <f t="shared" si="273"/>
        <v/>
      </c>
    </row>
    <row r="17324" spans="2:3">
      <c r="B17324" t="str">
        <v/>
      </c>
      <c r="C17324" t="str">
        <f t="shared" si="273"/>
        <v/>
      </c>
    </row>
    <row r="17325" spans="2:3">
      <c r="B17325" t="str">
        <v/>
      </c>
      <c r="C17325" t="str">
        <f t="shared" si="273"/>
        <v/>
      </c>
    </row>
    <row r="17326" spans="2:3">
      <c r="B17326" t="str">
        <v/>
      </c>
      <c r="C17326" t="str">
        <f t="shared" si="273"/>
        <v/>
      </c>
    </row>
    <row r="17327" spans="2:3">
      <c r="B17327" t="str">
        <v/>
      </c>
      <c r="C17327" t="str">
        <f t="shared" si="273"/>
        <v/>
      </c>
    </row>
    <row r="17328" spans="2:3">
      <c r="B17328" t="str">
        <v/>
      </c>
      <c r="C17328" t="str">
        <f t="shared" si="273"/>
        <v/>
      </c>
    </row>
    <row r="17329" spans="2:3">
      <c r="B17329" t="str">
        <v/>
      </c>
      <c r="C17329" t="str">
        <f t="shared" si="273"/>
        <v/>
      </c>
    </row>
    <row r="17330" spans="2:3">
      <c r="B17330" t="str">
        <v/>
      </c>
      <c r="C17330" t="str">
        <f t="shared" si="273"/>
        <v/>
      </c>
    </row>
    <row r="17331" spans="2:3">
      <c r="B17331" t="str">
        <v/>
      </c>
      <c r="C17331" t="str">
        <f t="shared" si="273"/>
        <v/>
      </c>
    </row>
    <row r="17332" spans="2:3">
      <c r="B17332" t="str">
        <v/>
      </c>
      <c r="C17332" t="str">
        <f t="shared" si="273"/>
        <v/>
      </c>
    </row>
    <row r="17333" spans="2:3">
      <c r="B17333" t="str">
        <v/>
      </c>
      <c r="C17333" t="str">
        <f t="shared" si="273"/>
        <v/>
      </c>
    </row>
    <row r="17334" spans="2:3">
      <c r="B17334" t="str">
        <v/>
      </c>
      <c r="C17334" t="str">
        <f t="shared" si="273"/>
        <v/>
      </c>
    </row>
    <row r="17335" spans="2:3">
      <c r="B17335" t="str">
        <v/>
      </c>
      <c r="C17335" t="str">
        <f t="shared" si="273"/>
        <v/>
      </c>
    </row>
    <row r="17336" spans="2:3">
      <c r="B17336" t="str">
        <v/>
      </c>
      <c r="C17336" t="str">
        <f t="shared" si="273"/>
        <v/>
      </c>
    </row>
    <row r="17337" spans="2:3">
      <c r="B17337" t="str">
        <v/>
      </c>
      <c r="C17337" t="str">
        <f t="shared" si="273"/>
        <v/>
      </c>
    </row>
    <row r="17338" spans="2:3">
      <c r="B17338" t="str">
        <v/>
      </c>
      <c r="C17338" t="str">
        <f t="shared" si="273"/>
        <v/>
      </c>
    </row>
    <row r="17339" spans="2:3">
      <c r="B17339" t="str">
        <v/>
      </c>
      <c r="C17339" t="str">
        <f t="shared" si="273"/>
        <v/>
      </c>
    </row>
    <row r="17340" spans="2:3">
      <c r="B17340" t="str">
        <v/>
      </c>
      <c r="C17340" t="str">
        <f t="shared" si="273"/>
        <v/>
      </c>
    </row>
    <row r="17341" spans="2:3">
      <c r="B17341" t="str">
        <v/>
      </c>
      <c r="C17341" t="str">
        <f t="shared" si="273"/>
        <v/>
      </c>
    </row>
    <row r="17342" spans="2:3">
      <c r="B17342" t="str">
        <v/>
      </c>
      <c r="C17342" t="str">
        <f t="shared" si="273"/>
        <v/>
      </c>
    </row>
    <row r="17343" spans="2:3">
      <c r="B17343" t="str">
        <v/>
      </c>
      <c r="C17343" t="str">
        <f t="shared" si="273"/>
        <v/>
      </c>
    </row>
    <row r="17344" spans="2:3">
      <c r="B17344" t="str">
        <v/>
      </c>
      <c r="C17344" t="str">
        <f t="shared" si="273"/>
        <v/>
      </c>
    </row>
    <row r="17345" spans="2:3">
      <c r="B17345" t="str">
        <v/>
      </c>
      <c r="C17345" t="str">
        <f t="shared" si="273"/>
        <v/>
      </c>
    </row>
    <row r="17346" spans="2:3">
      <c r="B17346" t="str">
        <v/>
      </c>
      <c r="C17346" t="str">
        <f t="shared" si="273"/>
        <v/>
      </c>
    </row>
    <row r="17347" spans="2:3">
      <c r="B17347" t="str">
        <v/>
      </c>
      <c r="C17347" t="str">
        <f t="shared" si="273"/>
        <v/>
      </c>
    </row>
    <row r="17348" spans="2:3">
      <c r="B17348" t="str">
        <v/>
      </c>
      <c r="C17348" t="str">
        <f t="shared" si="273"/>
        <v/>
      </c>
    </row>
    <row r="17349" spans="2:3">
      <c r="B17349" t="str">
        <v/>
      </c>
      <c r="C17349" t="str">
        <f t="shared" ref="C17349:C17412" si="274">IFERROR(B17349,"")</f>
        <v/>
      </c>
    </row>
    <row r="17350" spans="2:3">
      <c r="B17350" t="str">
        <v/>
      </c>
      <c r="C17350" t="str">
        <f t="shared" si="274"/>
        <v/>
      </c>
    </row>
    <row r="17351" spans="2:3">
      <c r="B17351" t="str">
        <v/>
      </c>
      <c r="C17351" t="str">
        <f t="shared" si="274"/>
        <v/>
      </c>
    </row>
    <row r="17352" spans="2:3">
      <c r="B17352" t="str">
        <v/>
      </c>
      <c r="C17352" t="str">
        <f t="shared" si="274"/>
        <v/>
      </c>
    </row>
    <row r="17353" spans="2:3">
      <c r="B17353" t="str">
        <v/>
      </c>
      <c r="C17353" t="str">
        <f t="shared" si="274"/>
        <v/>
      </c>
    </row>
    <row r="17354" spans="2:3">
      <c r="B17354" t="str">
        <v/>
      </c>
      <c r="C17354" t="str">
        <f t="shared" si="274"/>
        <v/>
      </c>
    </row>
    <row r="17355" spans="2:3">
      <c r="B17355" t="str">
        <v/>
      </c>
      <c r="C17355" t="str">
        <f t="shared" si="274"/>
        <v/>
      </c>
    </row>
    <row r="17356" spans="2:3">
      <c r="B17356" t="str">
        <v/>
      </c>
      <c r="C17356" t="str">
        <f t="shared" si="274"/>
        <v/>
      </c>
    </row>
    <row r="17357" spans="2:3">
      <c r="B17357" t="str">
        <v/>
      </c>
      <c r="C17357" t="str">
        <f t="shared" si="274"/>
        <v/>
      </c>
    </row>
    <row r="17358" spans="2:3">
      <c r="B17358" t="str">
        <v/>
      </c>
      <c r="C17358" t="str">
        <f t="shared" si="274"/>
        <v/>
      </c>
    </row>
    <row r="17359" spans="2:3">
      <c r="B17359" t="str">
        <v/>
      </c>
      <c r="C17359" t="str">
        <f t="shared" si="274"/>
        <v/>
      </c>
    </row>
    <row r="17360" spans="2:3">
      <c r="B17360" t="str">
        <v/>
      </c>
      <c r="C17360" t="str">
        <f t="shared" si="274"/>
        <v/>
      </c>
    </row>
    <row r="17361" spans="2:3">
      <c r="B17361" t="str">
        <v/>
      </c>
      <c r="C17361" t="str">
        <f t="shared" si="274"/>
        <v/>
      </c>
    </row>
    <row r="17362" spans="2:3">
      <c r="B17362" t="str">
        <v/>
      </c>
      <c r="C17362" t="str">
        <f t="shared" si="274"/>
        <v/>
      </c>
    </row>
    <row r="17363" spans="2:3">
      <c r="B17363" t="str">
        <v/>
      </c>
      <c r="C17363" t="str">
        <f t="shared" si="274"/>
        <v/>
      </c>
    </row>
    <row r="17364" spans="2:3">
      <c r="B17364" t="str">
        <v/>
      </c>
      <c r="C17364" t="str">
        <f t="shared" si="274"/>
        <v/>
      </c>
    </row>
    <row r="17365" spans="2:3">
      <c r="B17365" t="str">
        <v/>
      </c>
      <c r="C17365" t="str">
        <f t="shared" si="274"/>
        <v/>
      </c>
    </row>
    <row r="17366" spans="2:3">
      <c r="B17366" t="str">
        <v/>
      </c>
      <c r="C17366" t="str">
        <f t="shared" si="274"/>
        <v/>
      </c>
    </row>
    <row r="17367" spans="2:3">
      <c r="B17367" t="str">
        <v/>
      </c>
      <c r="C17367" t="str">
        <f t="shared" si="274"/>
        <v/>
      </c>
    </row>
    <row r="17368" spans="2:3">
      <c r="B17368" t="str">
        <v/>
      </c>
      <c r="C17368" t="str">
        <f t="shared" si="274"/>
        <v/>
      </c>
    </row>
    <row r="17369" spans="2:3">
      <c r="B17369" t="str">
        <v/>
      </c>
      <c r="C17369" t="str">
        <f t="shared" si="274"/>
        <v/>
      </c>
    </row>
    <row r="17370" spans="2:3">
      <c r="B17370" t="str">
        <v/>
      </c>
      <c r="C17370" t="str">
        <f t="shared" si="274"/>
        <v/>
      </c>
    </row>
    <row r="17371" spans="2:3">
      <c r="B17371" t="str">
        <v/>
      </c>
      <c r="C17371" t="str">
        <f t="shared" si="274"/>
        <v/>
      </c>
    </row>
    <row r="17372" spans="2:3">
      <c r="B17372" t="str">
        <v/>
      </c>
      <c r="C17372" t="str">
        <f t="shared" si="274"/>
        <v/>
      </c>
    </row>
    <row r="17373" spans="2:3">
      <c r="B17373" t="str">
        <v/>
      </c>
      <c r="C17373" t="str">
        <f t="shared" si="274"/>
        <v/>
      </c>
    </row>
    <row r="17374" spans="2:3">
      <c r="B17374" t="str">
        <v/>
      </c>
      <c r="C17374" t="str">
        <f t="shared" si="274"/>
        <v/>
      </c>
    </row>
    <row r="17375" spans="2:3">
      <c r="B17375" t="str">
        <v/>
      </c>
      <c r="C17375" t="str">
        <f t="shared" si="274"/>
        <v/>
      </c>
    </row>
    <row r="17376" spans="2:3">
      <c r="B17376" t="str">
        <v/>
      </c>
      <c r="C17376" t="str">
        <f t="shared" si="274"/>
        <v/>
      </c>
    </row>
    <row r="17377" spans="2:3">
      <c r="B17377" t="str">
        <v/>
      </c>
      <c r="C17377" t="str">
        <f t="shared" si="274"/>
        <v/>
      </c>
    </row>
    <row r="17378" spans="2:3">
      <c r="B17378" t="str">
        <v/>
      </c>
      <c r="C17378" t="str">
        <f t="shared" si="274"/>
        <v/>
      </c>
    </row>
    <row r="17379" spans="2:3">
      <c r="B17379" t="str">
        <v/>
      </c>
      <c r="C17379" t="str">
        <f t="shared" si="274"/>
        <v/>
      </c>
    </row>
    <row r="17380" spans="2:3">
      <c r="B17380" t="str">
        <v/>
      </c>
      <c r="C17380" t="str">
        <f t="shared" si="274"/>
        <v/>
      </c>
    </row>
    <row r="17381" spans="2:3">
      <c r="B17381" t="str">
        <v/>
      </c>
      <c r="C17381" t="str">
        <f t="shared" si="274"/>
        <v/>
      </c>
    </row>
    <row r="17382" spans="2:3">
      <c r="B17382" t="str">
        <v/>
      </c>
      <c r="C17382" t="str">
        <f t="shared" si="274"/>
        <v/>
      </c>
    </row>
    <row r="17383" spans="2:3">
      <c r="B17383" t="str">
        <v/>
      </c>
      <c r="C17383" t="str">
        <f t="shared" si="274"/>
        <v/>
      </c>
    </row>
    <row r="17384" spans="2:3">
      <c r="B17384" t="str">
        <v/>
      </c>
      <c r="C17384" t="str">
        <f t="shared" si="274"/>
        <v/>
      </c>
    </row>
    <row r="17385" spans="2:3">
      <c r="B17385" t="str">
        <v/>
      </c>
      <c r="C17385" t="str">
        <f t="shared" si="274"/>
        <v/>
      </c>
    </row>
    <row r="17386" spans="2:3">
      <c r="B17386" t="str">
        <v/>
      </c>
      <c r="C17386" t="str">
        <f t="shared" si="274"/>
        <v/>
      </c>
    </row>
    <row r="17387" spans="2:3">
      <c r="B17387" t="str">
        <v/>
      </c>
      <c r="C17387" t="str">
        <f t="shared" si="274"/>
        <v/>
      </c>
    </row>
    <row r="17388" spans="2:3">
      <c r="B17388" t="str">
        <v/>
      </c>
      <c r="C17388" t="str">
        <f t="shared" si="274"/>
        <v/>
      </c>
    </row>
    <row r="17389" spans="2:3">
      <c r="B17389" t="str">
        <v/>
      </c>
      <c r="C17389" t="str">
        <f t="shared" si="274"/>
        <v/>
      </c>
    </row>
    <row r="17390" spans="2:3">
      <c r="B17390" t="str">
        <v/>
      </c>
      <c r="C17390" t="str">
        <f t="shared" si="274"/>
        <v/>
      </c>
    </row>
    <row r="17391" spans="2:3">
      <c r="B17391" t="str">
        <v/>
      </c>
      <c r="C17391" t="str">
        <f t="shared" si="274"/>
        <v/>
      </c>
    </row>
    <row r="17392" spans="2:3">
      <c r="B17392" t="str">
        <v/>
      </c>
      <c r="C17392" t="str">
        <f t="shared" si="274"/>
        <v/>
      </c>
    </row>
    <row r="17393" spans="2:3">
      <c r="B17393" t="str">
        <v/>
      </c>
      <c r="C17393" t="str">
        <f t="shared" si="274"/>
        <v/>
      </c>
    </row>
    <row r="17394" spans="2:3">
      <c r="B17394" t="str">
        <v/>
      </c>
      <c r="C17394" t="str">
        <f t="shared" si="274"/>
        <v/>
      </c>
    </row>
    <row r="17395" spans="2:3">
      <c r="B17395" t="str">
        <v/>
      </c>
      <c r="C17395" t="str">
        <f t="shared" si="274"/>
        <v/>
      </c>
    </row>
    <row r="17396" spans="2:3">
      <c r="B17396" t="str">
        <v/>
      </c>
      <c r="C17396" t="str">
        <f t="shared" si="274"/>
        <v/>
      </c>
    </row>
    <row r="17397" spans="2:3">
      <c r="B17397" t="str">
        <v/>
      </c>
      <c r="C17397" t="str">
        <f t="shared" si="274"/>
        <v/>
      </c>
    </row>
    <row r="17398" spans="2:3">
      <c r="B17398" t="str">
        <v/>
      </c>
      <c r="C17398" t="str">
        <f t="shared" si="274"/>
        <v/>
      </c>
    </row>
    <row r="17399" spans="2:3">
      <c r="B17399" t="str">
        <v/>
      </c>
      <c r="C17399" t="str">
        <f t="shared" si="274"/>
        <v/>
      </c>
    </row>
    <row r="17400" spans="2:3">
      <c r="B17400" t="str">
        <v/>
      </c>
      <c r="C17400" t="str">
        <f t="shared" si="274"/>
        <v/>
      </c>
    </row>
    <row r="17401" spans="2:3">
      <c r="B17401" t="str">
        <v/>
      </c>
      <c r="C17401" t="str">
        <f t="shared" si="274"/>
        <v/>
      </c>
    </row>
    <row r="17402" spans="2:3">
      <c r="B17402" t="str">
        <v/>
      </c>
      <c r="C17402" t="str">
        <f t="shared" si="274"/>
        <v/>
      </c>
    </row>
    <row r="17403" spans="2:3">
      <c r="B17403" t="str">
        <v/>
      </c>
      <c r="C17403" t="str">
        <f t="shared" si="274"/>
        <v/>
      </c>
    </row>
    <row r="17404" spans="2:3">
      <c r="B17404" t="str">
        <v/>
      </c>
      <c r="C17404" t="str">
        <f t="shared" si="274"/>
        <v/>
      </c>
    </row>
    <row r="17405" spans="2:3">
      <c r="B17405" t="str">
        <v/>
      </c>
      <c r="C17405" t="str">
        <f t="shared" si="274"/>
        <v/>
      </c>
    </row>
    <row r="17406" spans="2:3">
      <c r="B17406" t="str">
        <v/>
      </c>
      <c r="C17406" t="str">
        <f t="shared" si="274"/>
        <v/>
      </c>
    </row>
    <row r="17407" spans="2:3">
      <c r="B17407" t="str">
        <v/>
      </c>
      <c r="C17407" t="str">
        <f t="shared" si="274"/>
        <v/>
      </c>
    </row>
    <row r="17408" spans="2:3">
      <c r="B17408" t="str">
        <v/>
      </c>
      <c r="C17408" t="str">
        <f t="shared" si="274"/>
        <v/>
      </c>
    </row>
    <row r="17409" spans="2:3">
      <c r="B17409" t="str">
        <v/>
      </c>
      <c r="C17409" t="str">
        <f t="shared" si="274"/>
        <v/>
      </c>
    </row>
    <row r="17410" spans="2:3">
      <c r="B17410" t="str">
        <v/>
      </c>
      <c r="C17410" t="str">
        <f t="shared" si="274"/>
        <v/>
      </c>
    </row>
    <row r="17411" spans="2:3">
      <c r="B17411" t="str">
        <v/>
      </c>
      <c r="C17411" t="str">
        <f t="shared" si="274"/>
        <v/>
      </c>
    </row>
    <row r="17412" spans="2:3">
      <c r="B17412" t="str">
        <v/>
      </c>
      <c r="C17412" t="str">
        <f t="shared" si="274"/>
        <v/>
      </c>
    </row>
    <row r="17413" spans="2:3">
      <c r="B17413" t="str">
        <v/>
      </c>
      <c r="C17413" t="str">
        <f t="shared" ref="C17413:C17476" si="275">IFERROR(B17413,"")</f>
        <v/>
      </c>
    </row>
    <row r="17414" spans="2:3">
      <c r="B17414" t="str">
        <v/>
      </c>
      <c r="C17414" t="str">
        <f t="shared" si="275"/>
        <v/>
      </c>
    </row>
    <row r="17415" spans="2:3">
      <c r="B17415" t="str">
        <v/>
      </c>
      <c r="C17415" t="str">
        <f t="shared" si="275"/>
        <v/>
      </c>
    </row>
    <row r="17416" spans="2:3">
      <c r="B17416" t="str">
        <v/>
      </c>
      <c r="C17416" t="str">
        <f t="shared" si="275"/>
        <v/>
      </c>
    </row>
    <row r="17417" spans="2:3">
      <c r="B17417" t="str">
        <v/>
      </c>
      <c r="C17417" t="str">
        <f t="shared" si="275"/>
        <v/>
      </c>
    </row>
    <row r="17418" spans="2:3">
      <c r="B17418" t="str">
        <v/>
      </c>
      <c r="C17418" t="str">
        <f t="shared" si="275"/>
        <v/>
      </c>
    </row>
    <row r="17419" spans="2:3">
      <c r="B17419" t="str">
        <v/>
      </c>
      <c r="C17419" t="str">
        <f t="shared" si="275"/>
        <v/>
      </c>
    </row>
    <row r="17420" spans="2:3">
      <c r="B17420" t="str">
        <v/>
      </c>
      <c r="C17420" t="str">
        <f t="shared" si="275"/>
        <v/>
      </c>
    </row>
    <row r="17421" spans="2:3">
      <c r="B17421" t="str">
        <v/>
      </c>
      <c r="C17421" t="str">
        <f t="shared" si="275"/>
        <v/>
      </c>
    </row>
    <row r="17422" spans="2:3">
      <c r="B17422" t="str">
        <v/>
      </c>
      <c r="C17422" t="str">
        <f t="shared" si="275"/>
        <v/>
      </c>
    </row>
    <row r="17423" spans="2:3">
      <c r="B17423" t="str">
        <v/>
      </c>
      <c r="C17423" t="str">
        <f t="shared" si="275"/>
        <v/>
      </c>
    </row>
    <row r="17424" spans="2:3">
      <c r="B17424" t="str">
        <v/>
      </c>
      <c r="C17424" t="str">
        <f t="shared" si="275"/>
        <v/>
      </c>
    </row>
    <row r="17425" spans="2:3">
      <c r="B17425" t="str">
        <v/>
      </c>
      <c r="C17425" t="str">
        <f t="shared" si="275"/>
        <v/>
      </c>
    </row>
    <row r="17426" spans="2:3">
      <c r="B17426" t="str">
        <v/>
      </c>
      <c r="C17426" t="str">
        <f t="shared" si="275"/>
        <v/>
      </c>
    </row>
    <row r="17427" spans="2:3">
      <c r="B17427" t="str">
        <v/>
      </c>
      <c r="C17427" t="str">
        <f t="shared" si="275"/>
        <v/>
      </c>
    </row>
    <row r="17428" spans="2:3">
      <c r="B17428" t="str">
        <v/>
      </c>
      <c r="C17428" t="str">
        <f t="shared" si="275"/>
        <v/>
      </c>
    </row>
    <row r="17429" spans="2:3">
      <c r="B17429" t="str">
        <v/>
      </c>
      <c r="C17429" t="str">
        <f t="shared" si="275"/>
        <v/>
      </c>
    </row>
    <row r="17430" spans="2:3">
      <c r="B17430" t="str">
        <v/>
      </c>
      <c r="C17430" t="str">
        <f t="shared" si="275"/>
        <v/>
      </c>
    </row>
    <row r="17431" spans="2:3">
      <c r="B17431" t="str">
        <v/>
      </c>
      <c r="C17431" t="str">
        <f t="shared" si="275"/>
        <v/>
      </c>
    </row>
    <row r="17432" spans="2:3">
      <c r="B17432" t="str">
        <v/>
      </c>
      <c r="C17432" t="str">
        <f t="shared" si="275"/>
        <v/>
      </c>
    </row>
    <row r="17433" spans="2:3">
      <c r="B17433" t="str">
        <v/>
      </c>
      <c r="C17433" t="str">
        <f t="shared" si="275"/>
        <v/>
      </c>
    </row>
    <row r="17434" spans="2:3">
      <c r="B17434" t="str">
        <v/>
      </c>
      <c r="C17434" t="str">
        <f t="shared" si="275"/>
        <v/>
      </c>
    </row>
    <row r="17435" spans="2:3">
      <c r="B17435" t="str">
        <v/>
      </c>
      <c r="C17435" t="str">
        <f t="shared" si="275"/>
        <v/>
      </c>
    </row>
    <row r="17436" spans="2:3">
      <c r="B17436" t="str">
        <v/>
      </c>
      <c r="C17436" t="str">
        <f t="shared" si="275"/>
        <v/>
      </c>
    </row>
    <row r="17437" spans="2:3">
      <c r="B17437" t="str">
        <v/>
      </c>
      <c r="C17437" t="str">
        <f t="shared" si="275"/>
        <v/>
      </c>
    </row>
    <row r="17438" spans="2:3">
      <c r="B17438" t="str">
        <v/>
      </c>
      <c r="C17438" t="str">
        <f t="shared" si="275"/>
        <v/>
      </c>
    </row>
    <row r="17439" spans="2:3">
      <c r="B17439" t="str">
        <v/>
      </c>
      <c r="C17439" t="str">
        <f t="shared" si="275"/>
        <v/>
      </c>
    </row>
    <row r="17440" spans="2:3">
      <c r="B17440" t="str">
        <v/>
      </c>
      <c r="C17440" t="str">
        <f t="shared" si="275"/>
        <v/>
      </c>
    </row>
    <row r="17441" spans="2:3">
      <c r="B17441" t="str">
        <v/>
      </c>
      <c r="C17441" t="str">
        <f t="shared" si="275"/>
        <v/>
      </c>
    </row>
    <row r="17442" spans="2:3">
      <c r="B17442" t="str">
        <v/>
      </c>
      <c r="C17442" t="str">
        <f t="shared" si="275"/>
        <v/>
      </c>
    </row>
    <row r="17443" spans="2:3">
      <c r="B17443" t="str">
        <v/>
      </c>
      <c r="C17443" t="str">
        <f t="shared" si="275"/>
        <v/>
      </c>
    </row>
    <row r="17444" spans="2:3">
      <c r="B17444" t="str">
        <v/>
      </c>
      <c r="C17444" t="str">
        <f t="shared" si="275"/>
        <v/>
      </c>
    </row>
    <row r="17445" spans="2:3">
      <c r="B17445" t="str">
        <v/>
      </c>
      <c r="C17445" t="str">
        <f t="shared" si="275"/>
        <v/>
      </c>
    </row>
    <row r="17446" spans="2:3">
      <c r="B17446" t="str">
        <v/>
      </c>
      <c r="C17446" t="str">
        <f t="shared" si="275"/>
        <v/>
      </c>
    </row>
    <row r="17447" spans="2:3">
      <c r="B17447" t="str">
        <v/>
      </c>
      <c r="C17447" t="str">
        <f t="shared" si="275"/>
        <v/>
      </c>
    </row>
    <row r="17448" spans="2:3">
      <c r="B17448" t="str">
        <v/>
      </c>
      <c r="C17448" t="str">
        <f t="shared" si="275"/>
        <v/>
      </c>
    </row>
    <row r="17449" spans="2:3">
      <c r="B17449" t="str">
        <v/>
      </c>
      <c r="C17449" t="str">
        <f t="shared" si="275"/>
        <v/>
      </c>
    </row>
    <row r="17450" spans="2:3">
      <c r="B17450" t="str">
        <v/>
      </c>
      <c r="C17450" t="str">
        <f t="shared" si="275"/>
        <v/>
      </c>
    </row>
    <row r="17451" spans="2:3">
      <c r="B17451" t="str">
        <v/>
      </c>
      <c r="C17451" t="str">
        <f t="shared" si="275"/>
        <v/>
      </c>
    </row>
    <row r="17452" spans="2:3">
      <c r="B17452" t="str">
        <v/>
      </c>
      <c r="C17452" t="str">
        <f t="shared" si="275"/>
        <v/>
      </c>
    </row>
    <row r="17453" spans="2:3">
      <c r="B17453" t="str">
        <v/>
      </c>
      <c r="C17453" t="str">
        <f t="shared" si="275"/>
        <v/>
      </c>
    </row>
    <row r="17454" spans="2:3">
      <c r="B17454" t="str">
        <v/>
      </c>
      <c r="C17454" t="str">
        <f t="shared" si="275"/>
        <v/>
      </c>
    </row>
    <row r="17455" spans="2:3">
      <c r="B17455" t="str">
        <v/>
      </c>
      <c r="C17455" t="str">
        <f t="shared" si="275"/>
        <v/>
      </c>
    </row>
    <row r="17456" spans="2:3">
      <c r="B17456" t="str">
        <v/>
      </c>
      <c r="C17456" t="str">
        <f t="shared" si="275"/>
        <v/>
      </c>
    </row>
    <row r="17457" spans="2:3">
      <c r="B17457" t="str">
        <v/>
      </c>
      <c r="C17457" t="str">
        <f t="shared" si="275"/>
        <v/>
      </c>
    </row>
    <row r="17458" spans="2:3">
      <c r="B17458" t="str">
        <v/>
      </c>
      <c r="C17458" t="str">
        <f t="shared" si="275"/>
        <v/>
      </c>
    </row>
    <row r="17459" spans="2:3">
      <c r="B17459" t="str">
        <v/>
      </c>
      <c r="C17459" t="str">
        <f t="shared" si="275"/>
        <v/>
      </c>
    </row>
    <row r="17460" spans="2:3">
      <c r="B17460" t="str">
        <v/>
      </c>
      <c r="C17460" t="str">
        <f t="shared" si="275"/>
        <v/>
      </c>
    </row>
    <row r="17461" spans="2:3">
      <c r="B17461" t="str">
        <v/>
      </c>
      <c r="C17461" t="str">
        <f t="shared" si="275"/>
        <v/>
      </c>
    </row>
    <row r="17462" spans="2:3">
      <c r="B17462" t="str">
        <v/>
      </c>
      <c r="C17462" t="str">
        <f t="shared" si="275"/>
        <v/>
      </c>
    </row>
    <row r="17463" spans="2:3">
      <c r="B17463" t="str">
        <v/>
      </c>
      <c r="C17463" t="str">
        <f t="shared" si="275"/>
        <v/>
      </c>
    </row>
    <row r="17464" spans="2:3">
      <c r="B17464" t="str">
        <v/>
      </c>
      <c r="C17464" t="str">
        <f t="shared" si="275"/>
        <v/>
      </c>
    </row>
    <row r="17465" spans="2:3">
      <c r="B17465" t="str">
        <v/>
      </c>
      <c r="C17465" t="str">
        <f t="shared" si="275"/>
        <v/>
      </c>
    </row>
    <row r="17466" spans="2:3">
      <c r="B17466" t="str">
        <v/>
      </c>
      <c r="C17466" t="str">
        <f t="shared" si="275"/>
        <v/>
      </c>
    </row>
    <row r="17467" spans="2:3">
      <c r="B17467" t="str">
        <v/>
      </c>
      <c r="C17467" t="str">
        <f t="shared" si="275"/>
        <v/>
      </c>
    </row>
    <row r="17468" spans="2:3">
      <c r="B17468" t="str">
        <v/>
      </c>
      <c r="C17468" t="str">
        <f t="shared" si="275"/>
        <v/>
      </c>
    </row>
    <row r="17469" spans="2:3">
      <c r="B17469" t="str">
        <v/>
      </c>
      <c r="C17469" t="str">
        <f t="shared" si="275"/>
        <v/>
      </c>
    </row>
    <row r="17470" spans="2:3">
      <c r="B17470" t="str">
        <v/>
      </c>
      <c r="C17470" t="str">
        <f t="shared" si="275"/>
        <v/>
      </c>
    </row>
    <row r="17471" spans="2:3">
      <c r="B17471" t="str">
        <v/>
      </c>
      <c r="C17471" t="str">
        <f t="shared" si="275"/>
        <v/>
      </c>
    </row>
    <row r="17472" spans="2:3">
      <c r="B17472" t="str">
        <v/>
      </c>
      <c r="C17472" t="str">
        <f t="shared" si="275"/>
        <v/>
      </c>
    </row>
    <row r="17473" spans="2:3">
      <c r="B17473" t="str">
        <v/>
      </c>
      <c r="C17473" t="str">
        <f t="shared" si="275"/>
        <v/>
      </c>
    </row>
    <row r="17474" spans="2:3">
      <c r="B17474" t="str">
        <v/>
      </c>
      <c r="C17474" t="str">
        <f t="shared" si="275"/>
        <v/>
      </c>
    </row>
    <row r="17475" spans="2:3">
      <c r="B17475" t="str">
        <v/>
      </c>
      <c r="C17475" t="str">
        <f t="shared" si="275"/>
        <v/>
      </c>
    </row>
    <row r="17476" spans="2:3">
      <c r="B17476" t="str">
        <v/>
      </c>
      <c r="C17476" t="str">
        <f t="shared" si="275"/>
        <v/>
      </c>
    </row>
    <row r="17477" spans="2:3">
      <c r="B17477" t="str">
        <v/>
      </c>
      <c r="C17477" t="str">
        <f t="shared" ref="C17477:C17540" si="276">IFERROR(B17477,"")</f>
        <v/>
      </c>
    </row>
    <row r="17478" spans="2:3">
      <c r="B17478" t="str">
        <v/>
      </c>
      <c r="C17478" t="str">
        <f t="shared" si="276"/>
        <v/>
      </c>
    </row>
    <row r="17479" spans="2:3">
      <c r="B17479" t="str">
        <v/>
      </c>
      <c r="C17479" t="str">
        <f t="shared" si="276"/>
        <v/>
      </c>
    </row>
    <row r="17480" spans="2:3">
      <c r="B17480" t="str">
        <v/>
      </c>
      <c r="C17480" t="str">
        <f t="shared" si="276"/>
        <v/>
      </c>
    </row>
    <row r="17481" spans="2:3">
      <c r="B17481" t="str">
        <v/>
      </c>
      <c r="C17481" t="str">
        <f t="shared" si="276"/>
        <v/>
      </c>
    </row>
    <row r="17482" spans="2:3">
      <c r="B17482" t="str">
        <v/>
      </c>
      <c r="C17482" t="str">
        <f t="shared" si="276"/>
        <v/>
      </c>
    </row>
    <row r="17483" spans="2:3">
      <c r="B17483" t="str">
        <v/>
      </c>
      <c r="C17483" t="str">
        <f t="shared" si="276"/>
        <v/>
      </c>
    </row>
    <row r="17484" spans="2:3">
      <c r="B17484" t="str">
        <v/>
      </c>
      <c r="C17484" t="str">
        <f t="shared" si="276"/>
        <v/>
      </c>
    </row>
    <row r="17485" spans="2:3">
      <c r="B17485" t="str">
        <v/>
      </c>
      <c r="C17485" t="str">
        <f t="shared" si="276"/>
        <v/>
      </c>
    </row>
    <row r="17486" spans="2:3">
      <c r="B17486" t="str">
        <v/>
      </c>
      <c r="C17486" t="str">
        <f t="shared" si="276"/>
        <v/>
      </c>
    </row>
    <row r="17487" spans="2:3">
      <c r="B17487" t="str">
        <v/>
      </c>
      <c r="C17487" t="str">
        <f t="shared" si="276"/>
        <v/>
      </c>
    </row>
    <row r="17488" spans="2:3">
      <c r="B17488" t="str">
        <v/>
      </c>
      <c r="C17488" t="str">
        <f t="shared" si="276"/>
        <v/>
      </c>
    </row>
    <row r="17489" spans="2:3">
      <c r="B17489" t="str">
        <v/>
      </c>
      <c r="C17489" t="str">
        <f t="shared" si="276"/>
        <v/>
      </c>
    </row>
    <row r="17490" spans="2:3">
      <c r="B17490" t="str">
        <v/>
      </c>
      <c r="C17490" t="str">
        <f t="shared" si="276"/>
        <v/>
      </c>
    </row>
    <row r="17491" spans="2:3">
      <c r="B17491" t="str">
        <v/>
      </c>
      <c r="C17491" t="str">
        <f t="shared" si="276"/>
        <v/>
      </c>
    </row>
    <row r="17492" spans="2:3">
      <c r="B17492" t="str">
        <v/>
      </c>
      <c r="C17492" t="str">
        <f t="shared" si="276"/>
        <v/>
      </c>
    </row>
    <row r="17493" spans="2:3">
      <c r="B17493" t="str">
        <v/>
      </c>
      <c r="C17493" t="str">
        <f t="shared" si="276"/>
        <v/>
      </c>
    </row>
    <row r="17494" spans="2:3">
      <c r="B17494" t="str">
        <v/>
      </c>
      <c r="C17494" t="str">
        <f t="shared" si="276"/>
        <v/>
      </c>
    </row>
    <row r="17495" spans="2:3">
      <c r="B17495" t="str">
        <v/>
      </c>
      <c r="C17495" t="str">
        <f t="shared" si="276"/>
        <v/>
      </c>
    </row>
    <row r="17496" spans="2:3">
      <c r="B17496" t="str">
        <v/>
      </c>
      <c r="C17496" t="str">
        <f t="shared" si="276"/>
        <v/>
      </c>
    </row>
    <row r="17497" spans="2:3">
      <c r="B17497" t="str">
        <v/>
      </c>
      <c r="C17497" t="str">
        <f t="shared" si="276"/>
        <v/>
      </c>
    </row>
    <row r="17498" spans="2:3">
      <c r="B17498" t="str">
        <v/>
      </c>
      <c r="C17498" t="str">
        <f t="shared" si="276"/>
        <v/>
      </c>
    </row>
    <row r="17499" spans="2:3">
      <c r="B17499" t="str">
        <v/>
      </c>
      <c r="C17499" t="str">
        <f t="shared" si="276"/>
        <v/>
      </c>
    </row>
    <row r="17500" spans="2:3">
      <c r="B17500" t="str">
        <v/>
      </c>
      <c r="C17500" t="str">
        <f t="shared" si="276"/>
        <v/>
      </c>
    </row>
    <row r="17501" spans="2:3">
      <c r="B17501" t="str">
        <v/>
      </c>
      <c r="C17501" t="str">
        <f t="shared" si="276"/>
        <v/>
      </c>
    </row>
    <row r="17502" spans="2:3">
      <c r="B17502" t="str">
        <v/>
      </c>
      <c r="C17502" t="str">
        <f t="shared" si="276"/>
        <v/>
      </c>
    </row>
    <row r="17503" spans="2:3">
      <c r="B17503" t="str">
        <v/>
      </c>
      <c r="C17503" t="str">
        <f t="shared" si="276"/>
        <v/>
      </c>
    </row>
    <row r="17504" spans="2:3">
      <c r="B17504" t="str">
        <v/>
      </c>
      <c r="C17504" t="str">
        <f t="shared" si="276"/>
        <v/>
      </c>
    </row>
    <row r="17505" spans="2:3">
      <c r="B17505" t="str">
        <v/>
      </c>
      <c r="C17505" t="str">
        <f t="shared" si="276"/>
        <v/>
      </c>
    </row>
    <row r="17506" spans="2:3">
      <c r="B17506" t="str">
        <v/>
      </c>
      <c r="C17506" t="str">
        <f t="shared" si="276"/>
        <v/>
      </c>
    </row>
    <row r="17507" spans="2:3">
      <c r="B17507" t="str">
        <v/>
      </c>
      <c r="C17507" t="str">
        <f t="shared" si="276"/>
        <v/>
      </c>
    </row>
    <row r="17508" spans="2:3">
      <c r="B17508" t="str">
        <v/>
      </c>
      <c r="C17508" t="str">
        <f t="shared" si="276"/>
        <v/>
      </c>
    </row>
    <row r="17509" spans="2:3">
      <c r="B17509" t="str">
        <v/>
      </c>
      <c r="C17509" t="str">
        <f t="shared" si="276"/>
        <v/>
      </c>
    </row>
    <row r="17510" spans="2:3">
      <c r="B17510" t="str">
        <v/>
      </c>
      <c r="C17510" t="str">
        <f t="shared" si="276"/>
        <v/>
      </c>
    </row>
    <row r="17511" spans="2:3">
      <c r="B17511" t="str">
        <v/>
      </c>
      <c r="C17511" t="str">
        <f t="shared" si="276"/>
        <v/>
      </c>
    </row>
    <row r="17512" spans="2:3">
      <c r="B17512" t="str">
        <v/>
      </c>
      <c r="C17512" t="str">
        <f t="shared" si="276"/>
        <v/>
      </c>
    </row>
    <row r="17513" spans="2:3">
      <c r="B17513" t="str">
        <v/>
      </c>
      <c r="C17513" t="str">
        <f t="shared" si="276"/>
        <v/>
      </c>
    </row>
    <row r="17514" spans="2:3">
      <c r="B17514" t="str">
        <v/>
      </c>
      <c r="C17514" t="str">
        <f t="shared" si="276"/>
        <v/>
      </c>
    </row>
    <row r="17515" spans="2:3">
      <c r="B17515" t="str">
        <v/>
      </c>
      <c r="C17515" t="str">
        <f t="shared" si="276"/>
        <v/>
      </c>
    </row>
    <row r="17516" spans="2:3">
      <c r="B17516" t="str">
        <v/>
      </c>
      <c r="C17516" t="str">
        <f t="shared" si="276"/>
        <v/>
      </c>
    </row>
    <row r="17517" spans="2:3">
      <c r="B17517" t="str">
        <v/>
      </c>
      <c r="C17517" t="str">
        <f t="shared" si="276"/>
        <v/>
      </c>
    </row>
    <row r="17518" spans="2:3">
      <c r="B17518" t="str">
        <v/>
      </c>
      <c r="C17518" t="str">
        <f t="shared" si="276"/>
        <v/>
      </c>
    </row>
    <row r="17519" spans="2:3">
      <c r="B17519" t="str">
        <v/>
      </c>
      <c r="C17519" t="str">
        <f t="shared" si="276"/>
        <v/>
      </c>
    </row>
    <row r="17520" spans="2:3">
      <c r="B17520" t="str">
        <v/>
      </c>
      <c r="C17520" t="str">
        <f t="shared" si="276"/>
        <v/>
      </c>
    </row>
    <row r="17521" spans="2:3">
      <c r="B17521" t="str">
        <v/>
      </c>
      <c r="C17521" t="str">
        <f t="shared" si="276"/>
        <v/>
      </c>
    </row>
    <row r="17522" spans="2:3">
      <c r="B17522" t="str">
        <v/>
      </c>
      <c r="C17522" t="str">
        <f t="shared" si="276"/>
        <v/>
      </c>
    </row>
    <row r="17523" spans="2:3">
      <c r="B17523" t="str">
        <v/>
      </c>
      <c r="C17523" t="str">
        <f t="shared" si="276"/>
        <v/>
      </c>
    </row>
    <row r="17524" spans="2:3">
      <c r="B17524" t="str">
        <v/>
      </c>
      <c r="C17524" t="str">
        <f t="shared" si="276"/>
        <v/>
      </c>
    </row>
    <row r="17525" spans="2:3">
      <c r="B17525" t="str">
        <v/>
      </c>
      <c r="C17525" t="str">
        <f t="shared" si="276"/>
        <v/>
      </c>
    </row>
    <row r="17526" spans="2:3">
      <c r="B17526" t="str">
        <v/>
      </c>
      <c r="C17526" t="str">
        <f t="shared" si="276"/>
        <v/>
      </c>
    </row>
    <row r="17527" spans="2:3">
      <c r="B17527" t="str">
        <v/>
      </c>
      <c r="C17527" t="str">
        <f t="shared" si="276"/>
        <v/>
      </c>
    </row>
    <row r="17528" spans="2:3">
      <c r="B17528" t="str">
        <v/>
      </c>
      <c r="C17528" t="str">
        <f t="shared" si="276"/>
        <v/>
      </c>
    </row>
    <row r="17529" spans="2:3">
      <c r="B17529" t="str">
        <v/>
      </c>
      <c r="C17529" t="str">
        <f t="shared" si="276"/>
        <v/>
      </c>
    </row>
    <row r="17530" spans="2:3">
      <c r="B17530" t="str">
        <v/>
      </c>
      <c r="C17530" t="str">
        <f t="shared" si="276"/>
        <v/>
      </c>
    </row>
    <row r="17531" spans="2:3">
      <c r="B17531" t="str">
        <v/>
      </c>
      <c r="C17531" t="str">
        <f t="shared" si="276"/>
        <v/>
      </c>
    </row>
    <row r="17532" spans="2:3">
      <c r="B17532" t="str">
        <v/>
      </c>
      <c r="C17532" t="str">
        <f t="shared" si="276"/>
        <v/>
      </c>
    </row>
    <row r="17533" spans="2:3">
      <c r="B17533" t="str">
        <v/>
      </c>
      <c r="C17533" t="str">
        <f t="shared" si="276"/>
        <v/>
      </c>
    </row>
    <row r="17534" spans="2:3">
      <c r="B17534" t="str">
        <v/>
      </c>
      <c r="C17534" t="str">
        <f t="shared" si="276"/>
        <v/>
      </c>
    </row>
    <row r="17535" spans="2:3">
      <c r="B17535" t="str">
        <v/>
      </c>
      <c r="C17535" t="str">
        <f t="shared" si="276"/>
        <v/>
      </c>
    </row>
    <row r="17536" spans="2:3">
      <c r="B17536" t="str">
        <v/>
      </c>
      <c r="C17536" t="str">
        <f t="shared" si="276"/>
        <v/>
      </c>
    </row>
    <row r="17537" spans="2:3">
      <c r="B17537" t="str">
        <v/>
      </c>
      <c r="C17537" t="str">
        <f t="shared" si="276"/>
        <v/>
      </c>
    </row>
    <row r="17538" spans="2:3">
      <c r="B17538" t="str">
        <v/>
      </c>
      <c r="C17538" t="str">
        <f t="shared" si="276"/>
        <v/>
      </c>
    </row>
    <row r="17539" spans="2:3">
      <c r="B17539" t="str">
        <v/>
      </c>
      <c r="C17539" t="str">
        <f t="shared" si="276"/>
        <v/>
      </c>
    </row>
    <row r="17540" spans="2:3">
      <c r="B17540" t="str">
        <v/>
      </c>
      <c r="C17540" t="str">
        <f t="shared" si="276"/>
        <v/>
      </c>
    </row>
    <row r="17541" spans="2:3">
      <c r="B17541" t="str">
        <v/>
      </c>
      <c r="C17541" t="str">
        <f t="shared" ref="C17541:C17604" si="277">IFERROR(B17541,"")</f>
        <v/>
      </c>
    </row>
    <row r="17542" spans="2:3">
      <c r="B17542" t="str">
        <v/>
      </c>
      <c r="C17542" t="str">
        <f t="shared" si="277"/>
        <v/>
      </c>
    </row>
    <row r="17543" spans="2:3">
      <c r="B17543" t="str">
        <v/>
      </c>
      <c r="C17543" t="str">
        <f t="shared" si="277"/>
        <v/>
      </c>
    </row>
    <row r="17544" spans="2:3">
      <c r="B17544" t="str">
        <v/>
      </c>
      <c r="C17544" t="str">
        <f t="shared" si="277"/>
        <v/>
      </c>
    </row>
    <row r="17545" spans="2:3">
      <c r="B17545" t="str">
        <v/>
      </c>
      <c r="C17545" t="str">
        <f t="shared" si="277"/>
        <v/>
      </c>
    </row>
    <row r="17546" spans="2:3">
      <c r="B17546" t="str">
        <v/>
      </c>
      <c r="C17546" t="str">
        <f t="shared" si="277"/>
        <v/>
      </c>
    </row>
    <row r="17547" spans="2:3">
      <c r="B17547" t="str">
        <v/>
      </c>
      <c r="C17547" t="str">
        <f t="shared" si="277"/>
        <v/>
      </c>
    </row>
    <row r="17548" spans="2:3">
      <c r="B17548" t="str">
        <v/>
      </c>
      <c r="C17548" t="str">
        <f t="shared" si="277"/>
        <v/>
      </c>
    </row>
    <row r="17549" spans="2:3">
      <c r="B17549" t="str">
        <v/>
      </c>
      <c r="C17549" t="str">
        <f t="shared" si="277"/>
        <v/>
      </c>
    </row>
    <row r="17550" spans="2:3">
      <c r="B17550" t="str">
        <v/>
      </c>
      <c r="C17550" t="str">
        <f t="shared" si="277"/>
        <v/>
      </c>
    </row>
    <row r="17551" spans="2:3">
      <c r="B17551" t="str">
        <v/>
      </c>
      <c r="C17551" t="str">
        <f t="shared" si="277"/>
        <v/>
      </c>
    </row>
    <row r="17552" spans="2:3">
      <c r="B17552" t="str">
        <v/>
      </c>
      <c r="C17552" t="str">
        <f t="shared" si="277"/>
        <v/>
      </c>
    </row>
    <row r="17553" spans="2:3">
      <c r="B17553" t="str">
        <v/>
      </c>
      <c r="C17553" t="str">
        <f t="shared" si="277"/>
        <v/>
      </c>
    </row>
    <row r="17554" spans="2:3">
      <c r="B17554" t="str">
        <v/>
      </c>
      <c r="C17554" t="str">
        <f t="shared" si="277"/>
        <v/>
      </c>
    </row>
    <row r="17555" spans="2:3">
      <c r="B17555" t="str">
        <v/>
      </c>
      <c r="C17555" t="str">
        <f t="shared" si="277"/>
        <v/>
      </c>
    </row>
    <row r="17556" spans="2:3">
      <c r="B17556" t="str">
        <v/>
      </c>
      <c r="C17556" t="str">
        <f t="shared" si="277"/>
        <v/>
      </c>
    </row>
    <row r="17557" spans="2:3">
      <c r="B17557" t="str">
        <v/>
      </c>
      <c r="C17557" t="str">
        <f t="shared" si="277"/>
        <v/>
      </c>
    </row>
    <row r="17558" spans="2:3">
      <c r="B17558" t="str">
        <v/>
      </c>
      <c r="C17558" t="str">
        <f t="shared" si="277"/>
        <v/>
      </c>
    </row>
    <row r="17559" spans="2:3">
      <c r="B17559" t="str">
        <v/>
      </c>
      <c r="C17559" t="str">
        <f t="shared" si="277"/>
        <v/>
      </c>
    </row>
    <row r="17560" spans="2:3">
      <c r="B17560" t="str">
        <v/>
      </c>
      <c r="C17560" t="str">
        <f t="shared" si="277"/>
        <v/>
      </c>
    </row>
    <row r="17561" spans="2:3">
      <c r="B17561" t="str">
        <v/>
      </c>
      <c r="C17561" t="str">
        <f t="shared" si="277"/>
        <v/>
      </c>
    </row>
    <row r="17562" spans="2:3">
      <c r="B17562" t="str">
        <v/>
      </c>
      <c r="C17562" t="str">
        <f t="shared" si="277"/>
        <v/>
      </c>
    </row>
    <row r="17563" spans="2:3">
      <c r="B17563" t="str">
        <v/>
      </c>
      <c r="C17563" t="str">
        <f t="shared" si="277"/>
        <v/>
      </c>
    </row>
    <row r="17564" spans="2:3">
      <c r="B17564" t="str">
        <v/>
      </c>
      <c r="C17564" t="str">
        <f t="shared" si="277"/>
        <v/>
      </c>
    </row>
    <row r="17565" spans="2:3">
      <c r="B17565" t="str">
        <v/>
      </c>
      <c r="C17565" t="str">
        <f t="shared" si="277"/>
        <v/>
      </c>
    </row>
    <row r="17566" spans="2:3">
      <c r="B17566" t="str">
        <v/>
      </c>
      <c r="C17566" t="str">
        <f t="shared" si="277"/>
        <v/>
      </c>
    </row>
    <row r="17567" spans="2:3">
      <c r="B17567" t="str">
        <v/>
      </c>
      <c r="C17567" t="str">
        <f t="shared" si="277"/>
        <v/>
      </c>
    </row>
    <row r="17568" spans="2:3">
      <c r="B17568" t="str">
        <v/>
      </c>
      <c r="C17568" t="str">
        <f t="shared" si="277"/>
        <v/>
      </c>
    </row>
    <row r="17569" spans="2:3">
      <c r="B17569" t="str">
        <v/>
      </c>
      <c r="C17569" t="str">
        <f t="shared" si="277"/>
        <v/>
      </c>
    </row>
    <row r="17570" spans="2:3">
      <c r="B17570" t="str">
        <v/>
      </c>
      <c r="C17570" t="str">
        <f t="shared" si="277"/>
        <v/>
      </c>
    </row>
    <row r="17571" spans="2:3">
      <c r="B17571" t="str">
        <v/>
      </c>
      <c r="C17571" t="str">
        <f t="shared" si="277"/>
        <v/>
      </c>
    </row>
    <row r="17572" spans="2:3">
      <c r="B17572" t="str">
        <v/>
      </c>
      <c r="C17572" t="str">
        <f t="shared" si="277"/>
        <v/>
      </c>
    </row>
    <row r="17573" spans="2:3">
      <c r="B17573" t="str">
        <v/>
      </c>
      <c r="C17573" t="str">
        <f t="shared" si="277"/>
        <v/>
      </c>
    </row>
    <row r="17574" spans="2:3">
      <c r="B17574" t="str">
        <v/>
      </c>
      <c r="C17574" t="str">
        <f t="shared" si="277"/>
        <v/>
      </c>
    </row>
    <row r="17575" spans="2:3">
      <c r="B17575" t="str">
        <v/>
      </c>
      <c r="C17575" t="str">
        <f t="shared" si="277"/>
        <v/>
      </c>
    </row>
    <row r="17576" spans="2:3">
      <c r="B17576" t="str">
        <v/>
      </c>
      <c r="C17576" t="str">
        <f t="shared" si="277"/>
        <v/>
      </c>
    </row>
    <row r="17577" spans="2:3">
      <c r="B17577" t="str">
        <v/>
      </c>
      <c r="C17577" t="str">
        <f t="shared" si="277"/>
        <v/>
      </c>
    </row>
    <row r="17578" spans="2:3">
      <c r="B17578" t="str">
        <v/>
      </c>
      <c r="C17578" t="str">
        <f t="shared" si="277"/>
        <v/>
      </c>
    </row>
    <row r="17579" spans="2:3">
      <c r="B17579" t="str">
        <v/>
      </c>
      <c r="C17579" t="str">
        <f t="shared" si="277"/>
        <v/>
      </c>
    </row>
    <row r="17580" spans="2:3">
      <c r="B17580" t="str">
        <v/>
      </c>
      <c r="C17580" t="str">
        <f t="shared" si="277"/>
        <v/>
      </c>
    </row>
    <row r="17581" spans="2:3">
      <c r="B17581" t="str">
        <v/>
      </c>
      <c r="C17581" t="str">
        <f t="shared" si="277"/>
        <v/>
      </c>
    </row>
    <row r="17582" spans="2:3">
      <c r="B17582" t="str">
        <v/>
      </c>
      <c r="C17582" t="str">
        <f t="shared" si="277"/>
        <v/>
      </c>
    </row>
    <row r="17583" spans="2:3">
      <c r="B17583" t="str">
        <v/>
      </c>
      <c r="C17583" t="str">
        <f t="shared" si="277"/>
        <v/>
      </c>
    </row>
    <row r="17584" spans="2:3">
      <c r="B17584" t="str">
        <v/>
      </c>
      <c r="C17584" t="str">
        <f t="shared" si="277"/>
        <v/>
      </c>
    </row>
    <row r="17585" spans="2:3">
      <c r="B17585" t="str">
        <v/>
      </c>
      <c r="C17585" t="str">
        <f t="shared" si="277"/>
        <v/>
      </c>
    </row>
    <row r="17586" spans="2:3">
      <c r="B17586" t="str">
        <v/>
      </c>
      <c r="C17586" t="str">
        <f t="shared" si="277"/>
        <v/>
      </c>
    </row>
    <row r="17587" spans="2:3">
      <c r="B17587" t="str">
        <v/>
      </c>
      <c r="C17587" t="str">
        <f t="shared" si="277"/>
        <v/>
      </c>
    </row>
    <row r="17588" spans="2:3">
      <c r="B17588" t="str">
        <v/>
      </c>
      <c r="C17588" t="str">
        <f t="shared" si="277"/>
        <v/>
      </c>
    </row>
    <row r="17589" spans="2:3">
      <c r="B17589" t="str">
        <v/>
      </c>
      <c r="C17589" t="str">
        <f t="shared" si="277"/>
        <v/>
      </c>
    </row>
    <row r="17590" spans="2:3">
      <c r="B17590" t="str">
        <v/>
      </c>
      <c r="C17590" t="str">
        <f t="shared" si="277"/>
        <v/>
      </c>
    </row>
    <row r="17591" spans="2:3">
      <c r="B17591" t="str">
        <v/>
      </c>
      <c r="C17591" t="str">
        <f t="shared" si="277"/>
        <v/>
      </c>
    </row>
    <row r="17592" spans="2:3">
      <c r="B17592" t="str">
        <v/>
      </c>
      <c r="C17592" t="str">
        <f t="shared" si="277"/>
        <v/>
      </c>
    </row>
    <row r="17593" spans="2:3">
      <c r="B17593" t="str">
        <v/>
      </c>
      <c r="C17593" t="str">
        <f t="shared" si="277"/>
        <v/>
      </c>
    </row>
    <row r="17594" spans="2:3">
      <c r="B17594" t="str">
        <v/>
      </c>
      <c r="C17594" t="str">
        <f t="shared" si="277"/>
        <v/>
      </c>
    </row>
    <row r="17595" spans="2:3">
      <c r="B17595" t="str">
        <v/>
      </c>
      <c r="C17595" t="str">
        <f t="shared" si="277"/>
        <v/>
      </c>
    </row>
    <row r="17596" spans="2:3">
      <c r="B17596" t="str">
        <v/>
      </c>
      <c r="C17596" t="str">
        <f t="shared" si="277"/>
        <v/>
      </c>
    </row>
    <row r="17597" spans="2:3">
      <c r="B17597" t="str">
        <v/>
      </c>
      <c r="C17597" t="str">
        <f t="shared" si="277"/>
        <v/>
      </c>
    </row>
    <row r="17598" spans="2:3">
      <c r="B17598" t="str">
        <v/>
      </c>
      <c r="C17598" t="str">
        <f t="shared" si="277"/>
        <v/>
      </c>
    </row>
    <row r="17599" spans="2:3">
      <c r="B17599" t="str">
        <v/>
      </c>
      <c r="C17599" t="str">
        <f t="shared" si="277"/>
        <v/>
      </c>
    </row>
    <row r="17600" spans="2:3">
      <c r="B17600" t="str">
        <v/>
      </c>
      <c r="C17600" t="str">
        <f t="shared" si="277"/>
        <v/>
      </c>
    </row>
    <row r="17601" spans="2:3">
      <c r="B17601" t="str">
        <v/>
      </c>
      <c r="C17601" t="str">
        <f t="shared" si="277"/>
        <v/>
      </c>
    </row>
    <row r="17602" spans="2:3">
      <c r="B17602" t="str">
        <v/>
      </c>
      <c r="C17602" t="str">
        <f t="shared" si="277"/>
        <v/>
      </c>
    </row>
    <row r="17603" spans="2:3">
      <c r="B17603" t="str">
        <v/>
      </c>
      <c r="C17603" t="str">
        <f t="shared" si="277"/>
        <v/>
      </c>
    </row>
    <row r="17604" spans="2:3">
      <c r="B17604" t="str">
        <v/>
      </c>
      <c r="C17604" t="str">
        <f t="shared" si="277"/>
        <v/>
      </c>
    </row>
    <row r="17605" spans="2:3">
      <c r="B17605" t="str">
        <v/>
      </c>
      <c r="C17605" t="str">
        <f t="shared" ref="C17605:C17668" si="278">IFERROR(B17605,"")</f>
        <v/>
      </c>
    </row>
    <row r="17606" spans="2:3">
      <c r="B17606" t="str">
        <v/>
      </c>
      <c r="C17606" t="str">
        <f t="shared" si="278"/>
        <v/>
      </c>
    </row>
    <row r="17607" spans="2:3">
      <c r="B17607" t="str">
        <v/>
      </c>
      <c r="C17607" t="str">
        <f t="shared" si="278"/>
        <v/>
      </c>
    </row>
    <row r="17608" spans="2:3">
      <c r="B17608" t="str">
        <v/>
      </c>
      <c r="C17608" t="str">
        <f t="shared" si="278"/>
        <v/>
      </c>
    </row>
    <row r="17609" spans="2:3">
      <c r="B17609" t="str">
        <v/>
      </c>
      <c r="C17609" t="str">
        <f t="shared" si="278"/>
        <v/>
      </c>
    </row>
    <row r="17610" spans="2:3">
      <c r="B17610" t="str">
        <v/>
      </c>
      <c r="C17610" t="str">
        <f t="shared" si="278"/>
        <v/>
      </c>
    </row>
    <row r="17611" spans="2:3">
      <c r="B17611" t="str">
        <v/>
      </c>
      <c r="C17611" t="str">
        <f t="shared" si="278"/>
        <v/>
      </c>
    </row>
    <row r="17612" spans="2:3">
      <c r="B17612" t="str">
        <v/>
      </c>
      <c r="C17612" t="str">
        <f t="shared" si="278"/>
        <v/>
      </c>
    </row>
    <row r="17613" spans="2:3">
      <c r="B17613" t="str">
        <v/>
      </c>
      <c r="C17613" t="str">
        <f t="shared" si="278"/>
        <v/>
      </c>
    </row>
    <row r="17614" spans="2:3">
      <c r="B17614" t="str">
        <v/>
      </c>
      <c r="C17614" t="str">
        <f t="shared" si="278"/>
        <v/>
      </c>
    </row>
    <row r="17615" spans="2:3">
      <c r="B17615" t="str">
        <v/>
      </c>
      <c r="C17615" t="str">
        <f t="shared" si="278"/>
        <v/>
      </c>
    </row>
    <row r="17616" spans="2:3">
      <c r="B17616" t="str">
        <v/>
      </c>
      <c r="C17616" t="str">
        <f t="shared" si="278"/>
        <v/>
      </c>
    </row>
    <row r="17617" spans="2:3">
      <c r="B17617" t="str">
        <v/>
      </c>
      <c r="C17617" t="str">
        <f t="shared" si="278"/>
        <v/>
      </c>
    </row>
    <row r="17618" spans="2:3">
      <c r="B17618" t="str">
        <v/>
      </c>
      <c r="C17618" t="str">
        <f t="shared" si="278"/>
        <v/>
      </c>
    </row>
    <row r="17619" spans="2:3">
      <c r="B17619" t="str">
        <v/>
      </c>
      <c r="C17619" t="str">
        <f t="shared" si="278"/>
        <v/>
      </c>
    </row>
    <row r="17620" spans="2:3">
      <c r="B17620" t="str">
        <v/>
      </c>
      <c r="C17620" t="str">
        <f t="shared" si="278"/>
        <v/>
      </c>
    </row>
    <row r="17621" spans="2:3">
      <c r="B17621" t="str">
        <v/>
      </c>
      <c r="C17621" t="str">
        <f t="shared" si="278"/>
        <v/>
      </c>
    </row>
    <row r="17622" spans="2:3">
      <c r="B17622" t="str">
        <v/>
      </c>
      <c r="C17622" t="str">
        <f t="shared" si="278"/>
        <v/>
      </c>
    </row>
    <row r="17623" spans="2:3">
      <c r="B17623" t="str">
        <v/>
      </c>
      <c r="C17623" t="str">
        <f t="shared" si="278"/>
        <v/>
      </c>
    </row>
    <row r="17624" spans="2:3">
      <c r="B17624" t="str">
        <v/>
      </c>
      <c r="C17624" t="str">
        <f t="shared" si="278"/>
        <v/>
      </c>
    </row>
    <row r="17625" spans="2:3">
      <c r="B17625" t="str">
        <v/>
      </c>
      <c r="C17625" t="str">
        <f t="shared" si="278"/>
        <v/>
      </c>
    </row>
    <row r="17626" spans="2:3">
      <c r="B17626" t="str">
        <v/>
      </c>
      <c r="C17626" t="str">
        <f t="shared" si="278"/>
        <v/>
      </c>
    </row>
    <row r="17627" spans="2:3">
      <c r="B17627" t="str">
        <v/>
      </c>
      <c r="C17627" t="str">
        <f t="shared" si="278"/>
        <v/>
      </c>
    </row>
    <row r="17628" spans="2:3">
      <c r="B17628" t="str">
        <v/>
      </c>
      <c r="C17628" t="str">
        <f t="shared" si="278"/>
        <v/>
      </c>
    </row>
    <row r="17629" spans="2:3">
      <c r="B17629" t="str">
        <v/>
      </c>
      <c r="C17629" t="str">
        <f t="shared" si="278"/>
        <v/>
      </c>
    </row>
    <row r="17630" spans="2:3">
      <c r="B17630" t="str">
        <v/>
      </c>
      <c r="C17630" t="str">
        <f t="shared" si="278"/>
        <v/>
      </c>
    </row>
    <row r="17631" spans="2:3">
      <c r="B17631" t="str">
        <v/>
      </c>
      <c r="C17631" t="str">
        <f t="shared" si="278"/>
        <v/>
      </c>
    </row>
    <row r="17632" spans="2:3">
      <c r="B17632" t="str">
        <v/>
      </c>
      <c r="C17632" t="str">
        <f t="shared" si="278"/>
        <v/>
      </c>
    </row>
    <row r="17633" spans="2:3">
      <c r="B17633" t="str">
        <v/>
      </c>
      <c r="C17633" t="str">
        <f t="shared" si="278"/>
        <v/>
      </c>
    </row>
    <row r="17634" spans="2:3">
      <c r="B17634" t="str">
        <v/>
      </c>
      <c r="C17634" t="str">
        <f t="shared" si="278"/>
        <v/>
      </c>
    </row>
    <row r="17635" spans="2:3">
      <c r="B17635" t="str">
        <v/>
      </c>
      <c r="C17635" t="str">
        <f t="shared" si="278"/>
        <v/>
      </c>
    </row>
    <row r="17636" spans="2:3">
      <c r="B17636" t="str">
        <v/>
      </c>
      <c r="C17636" t="str">
        <f t="shared" si="278"/>
        <v/>
      </c>
    </row>
    <row r="17637" spans="2:3">
      <c r="B17637" t="str">
        <v/>
      </c>
      <c r="C17637" t="str">
        <f t="shared" si="278"/>
        <v/>
      </c>
    </row>
    <row r="17638" spans="2:3">
      <c r="B17638" t="str">
        <v/>
      </c>
      <c r="C17638" t="str">
        <f t="shared" si="278"/>
        <v/>
      </c>
    </row>
    <row r="17639" spans="2:3">
      <c r="B17639" t="str">
        <v/>
      </c>
      <c r="C17639" t="str">
        <f t="shared" si="278"/>
        <v/>
      </c>
    </row>
    <row r="17640" spans="2:3">
      <c r="B17640" t="str">
        <v/>
      </c>
      <c r="C17640" t="str">
        <f t="shared" si="278"/>
        <v/>
      </c>
    </row>
    <row r="17641" spans="2:3">
      <c r="B17641" t="str">
        <v/>
      </c>
      <c r="C17641" t="str">
        <f t="shared" si="278"/>
        <v/>
      </c>
    </row>
    <row r="17642" spans="2:3">
      <c r="B17642" t="str">
        <v/>
      </c>
      <c r="C17642" t="str">
        <f t="shared" si="278"/>
        <v/>
      </c>
    </row>
    <row r="17643" spans="2:3">
      <c r="B17643" t="str">
        <v/>
      </c>
      <c r="C17643" t="str">
        <f t="shared" si="278"/>
        <v/>
      </c>
    </row>
    <row r="17644" spans="2:3">
      <c r="B17644" t="str">
        <v/>
      </c>
      <c r="C17644" t="str">
        <f t="shared" si="278"/>
        <v/>
      </c>
    </row>
    <row r="17645" spans="2:3">
      <c r="B17645" t="str">
        <v/>
      </c>
      <c r="C17645" t="str">
        <f t="shared" si="278"/>
        <v/>
      </c>
    </row>
    <row r="17646" spans="2:3">
      <c r="B17646" t="str">
        <v/>
      </c>
      <c r="C17646" t="str">
        <f t="shared" si="278"/>
        <v/>
      </c>
    </row>
    <row r="17647" spans="2:3">
      <c r="B17647" t="str">
        <v/>
      </c>
      <c r="C17647" t="str">
        <f t="shared" si="278"/>
        <v/>
      </c>
    </row>
    <row r="17648" spans="2:3">
      <c r="B17648" t="str">
        <v/>
      </c>
      <c r="C17648" t="str">
        <f t="shared" si="278"/>
        <v/>
      </c>
    </row>
    <row r="17649" spans="2:3">
      <c r="B17649" t="str">
        <v/>
      </c>
      <c r="C17649" t="str">
        <f t="shared" si="278"/>
        <v/>
      </c>
    </row>
    <row r="17650" spans="2:3">
      <c r="B17650" t="str">
        <v/>
      </c>
      <c r="C17650" t="str">
        <f t="shared" si="278"/>
        <v/>
      </c>
    </row>
    <row r="17651" spans="2:3">
      <c r="B17651" t="str">
        <v/>
      </c>
      <c r="C17651" t="str">
        <f t="shared" si="278"/>
        <v/>
      </c>
    </row>
    <row r="17652" spans="2:3">
      <c r="B17652" t="str">
        <v/>
      </c>
      <c r="C17652" t="str">
        <f t="shared" si="278"/>
        <v/>
      </c>
    </row>
    <row r="17653" spans="2:3">
      <c r="B17653" t="str">
        <v/>
      </c>
      <c r="C17653" t="str">
        <f t="shared" si="278"/>
        <v/>
      </c>
    </row>
    <row r="17654" spans="2:3">
      <c r="B17654" t="str">
        <v/>
      </c>
      <c r="C17654" t="str">
        <f t="shared" si="278"/>
        <v/>
      </c>
    </row>
    <row r="17655" spans="2:3">
      <c r="B17655" t="str">
        <v/>
      </c>
      <c r="C17655" t="str">
        <f t="shared" si="278"/>
        <v/>
      </c>
    </row>
    <row r="17656" spans="2:3">
      <c r="B17656" t="str">
        <v/>
      </c>
      <c r="C17656" t="str">
        <f t="shared" si="278"/>
        <v/>
      </c>
    </row>
    <row r="17657" spans="2:3">
      <c r="B17657" t="str">
        <v/>
      </c>
      <c r="C17657" t="str">
        <f t="shared" si="278"/>
        <v/>
      </c>
    </row>
    <row r="17658" spans="2:3">
      <c r="B17658" t="str">
        <v/>
      </c>
      <c r="C17658" t="str">
        <f t="shared" si="278"/>
        <v/>
      </c>
    </row>
    <row r="17659" spans="2:3">
      <c r="B17659" t="str">
        <v/>
      </c>
      <c r="C17659" t="str">
        <f t="shared" si="278"/>
        <v/>
      </c>
    </row>
    <row r="17660" spans="2:3">
      <c r="B17660" t="str">
        <v/>
      </c>
      <c r="C17660" t="str">
        <f t="shared" si="278"/>
        <v/>
      </c>
    </row>
    <row r="17661" spans="2:3">
      <c r="B17661" t="str">
        <v/>
      </c>
      <c r="C17661" t="str">
        <f t="shared" si="278"/>
        <v/>
      </c>
    </row>
    <row r="17662" spans="2:3">
      <c r="B17662" t="str">
        <v/>
      </c>
      <c r="C17662" t="str">
        <f t="shared" si="278"/>
        <v/>
      </c>
    </row>
    <row r="17663" spans="2:3">
      <c r="B17663" t="str">
        <v/>
      </c>
      <c r="C17663" t="str">
        <f t="shared" si="278"/>
        <v/>
      </c>
    </row>
    <row r="17664" spans="2:3">
      <c r="B17664" t="str">
        <v/>
      </c>
      <c r="C17664" t="str">
        <f t="shared" si="278"/>
        <v/>
      </c>
    </row>
    <row r="17665" spans="2:3">
      <c r="B17665" t="str">
        <v/>
      </c>
      <c r="C17665" t="str">
        <f t="shared" si="278"/>
        <v/>
      </c>
    </row>
    <row r="17666" spans="2:3">
      <c r="B17666" t="str">
        <v/>
      </c>
      <c r="C17666" t="str">
        <f t="shared" si="278"/>
        <v/>
      </c>
    </row>
    <row r="17667" spans="2:3">
      <c r="B17667" t="str">
        <v/>
      </c>
      <c r="C17667" t="str">
        <f t="shared" si="278"/>
        <v/>
      </c>
    </row>
    <row r="17668" spans="2:3">
      <c r="B17668" t="str">
        <v/>
      </c>
      <c r="C17668" t="str">
        <f t="shared" si="278"/>
        <v/>
      </c>
    </row>
    <row r="17669" spans="2:3">
      <c r="B17669" t="str">
        <v/>
      </c>
      <c r="C17669" t="str">
        <f t="shared" ref="C17669:C17732" si="279">IFERROR(B17669,"")</f>
        <v/>
      </c>
    </row>
    <row r="17670" spans="2:3">
      <c r="B17670" t="str">
        <v/>
      </c>
      <c r="C17670" t="str">
        <f t="shared" si="279"/>
        <v/>
      </c>
    </row>
    <row r="17671" spans="2:3">
      <c r="B17671" t="str">
        <v/>
      </c>
      <c r="C17671" t="str">
        <f t="shared" si="279"/>
        <v/>
      </c>
    </row>
    <row r="17672" spans="2:3">
      <c r="B17672" t="str">
        <v/>
      </c>
      <c r="C17672" t="str">
        <f t="shared" si="279"/>
        <v/>
      </c>
    </row>
    <row r="17673" spans="2:3">
      <c r="B17673" t="str">
        <v/>
      </c>
      <c r="C17673" t="str">
        <f t="shared" si="279"/>
        <v/>
      </c>
    </row>
    <row r="17674" spans="2:3">
      <c r="B17674" t="str">
        <v/>
      </c>
      <c r="C17674" t="str">
        <f t="shared" si="279"/>
        <v/>
      </c>
    </row>
    <row r="17675" spans="2:3">
      <c r="B17675" t="str">
        <v/>
      </c>
      <c r="C17675" t="str">
        <f t="shared" si="279"/>
        <v/>
      </c>
    </row>
    <row r="17676" spans="2:3">
      <c r="B17676" t="str">
        <v/>
      </c>
      <c r="C17676" t="str">
        <f t="shared" si="279"/>
        <v/>
      </c>
    </row>
    <row r="17677" spans="2:3">
      <c r="B17677" t="str">
        <v/>
      </c>
      <c r="C17677" t="str">
        <f t="shared" si="279"/>
        <v/>
      </c>
    </row>
    <row r="17678" spans="2:3">
      <c r="B17678" t="str">
        <v/>
      </c>
      <c r="C17678" t="str">
        <f t="shared" si="279"/>
        <v/>
      </c>
    </row>
    <row r="17679" spans="2:3">
      <c r="B17679" t="str">
        <v/>
      </c>
      <c r="C17679" t="str">
        <f t="shared" si="279"/>
        <v/>
      </c>
    </row>
    <row r="17680" spans="2:3">
      <c r="B17680" t="str">
        <v/>
      </c>
      <c r="C17680" t="str">
        <f t="shared" si="279"/>
        <v/>
      </c>
    </row>
    <row r="17681" spans="2:3">
      <c r="B17681" t="str">
        <v/>
      </c>
      <c r="C17681" t="str">
        <f t="shared" si="279"/>
        <v/>
      </c>
    </row>
    <row r="17682" spans="2:3">
      <c r="B17682" t="str">
        <v/>
      </c>
      <c r="C17682" t="str">
        <f t="shared" si="279"/>
        <v/>
      </c>
    </row>
    <row r="17683" spans="2:3">
      <c r="B17683" t="str">
        <v/>
      </c>
      <c r="C17683" t="str">
        <f t="shared" si="279"/>
        <v/>
      </c>
    </row>
    <row r="17684" spans="2:3">
      <c r="B17684" t="str">
        <v/>
      </c>
      <c r="C17684" t="str">
        <f t="shared" si="279"/>
        <v/>
      </c>
    </row>
    <row r="17685" spans="2:3">
      <c r="B17685" t="str">
        <v/>
      </c>
      <c r="C17685" t="str">
        <f t="shared" si="279"/>
        <v/>
      </c>
    </row>
    <row r="17686" spans="2:3">
      <c r="B17686" t="str">
        <v/>
      </c>
      <c r="C17686" t="str">
        <f t="shared" si="279"/>
        <v/>
      </c>
    </row>
    <row r="17687" spans="2:3">
      <c r="B17687" t="str">
        <v/>
      </c>
      <c r="C17687" t="str">
        <f t="shared" si="279"/>
        <v/>
      </c>
    </row>
    <row r="17688" spans="2:3">
      <c r="B17688" t="str">
        <v/>
      </c>
      <c r="C17688" t="str">
        <f t="shared" si="279"/>
        <v/>
      </c>
    </row>
    <row r="17689" spans="2:3">
      <c r="B17689" t="str">
        <v/>
      </c>
      <c r="C17689" t="str">
        <f t="shared" si="279"/>
        <v/>
      </c>
    </row>
    <row r="17690" spans="2:3">
      <c r="B17690" t="str">
        <v/>
      </c>
      <c r="C17690" t="str">
        <f t="shared" si="279"/>
        <v/>
      </c>
    </row>
    <row r="17691" spans="2:3">
      <c r="B17691" t="str">
        <v/>
      </c>
      <c r="C17691" t="str">
        <f t="shared" si="279"/>
        <v/>
      </c>
    </row>
    <row r="17692" spans="2:3">
      <c r="B17692" t="str">
        <v/>
      </c>
      <c r="C17692" t="str">
        <f t="shared" si="279"/>
        <v/>
      </c>
    </row>
    <row r="17693" spans="2:3">
      <c r="B17693" t="str">
        <v/>
      </c>
      <c r="C17693" t="str">
        <f t="shared" si="279"/>
        <v/>
      </c>
    </row>
    <row r="17694" spans="2:3">
      <c r="B17694" t="str">
        <v/>
      </c>
      <c r="C17694" t="str">
        <f t="shared" si="279"/>
        <v/>
      </c>
    </row>
    <row r="17695" spans="2:3">
      <c r="B17695" t="str">
        <v/>
      </c>
      <c r="C17695" t="str">
        <f t="shared" si="279"/>
        <v/>
      </c>
    </row>
    <row r="17696" spans="2:3">
      <c r="B17696" t="str">
        <v/>
      </c>
      <c r="C17696" t="str">
        <f t="shared" si="279"/>
        <v/>
      </c>
    </row>
    <row r="17697" spans="2:3">
      <c r="B17697" t="str">
        <v/>
      </c>
      <c r="C17697" t="str">
        <f t="shared" si="279"/>
        <v/>
      </c>
    </row>
    <row r="17698" spans="2:3">
      <c r="B17698" t="str">
        <v/>
      </c>
      <c r="C17698" t="str">
        <f t="shared" si="279"/>
        <v/>
      </c>
    </row>
    <row r="17699" spans="2:3">
      <c r="B17699" t="str">
        <v/>
      </c>
      <c r="C17699" t="str">
        <f t="shared" si="279"/>
        <v/>
      </c>
    </row>
    <row r="17700" spans="2:3">
      <c r="B17700" t="str">
        <v/>
      </c>
      <c r="C17700" t="str">
        <f t="shared" si="279"/>
        <v/>
      </c>
    </row>
    <row r="17701" spans="2:3">
      <c r="B17701" t="str">
        <v/>
      </c>
      <c r="C17701" t="str">
        <f t="shared" si="279"/>
        <v/>
      </c>
    </row>
    <row r="17702" spans="2:3">
      <c r="B17702" t="str">
        <v/>
      </c>
      <c r="C17702" t="str">
        <f t="shared" si="279"/>
        <v/>
      </c>
    </row>
    <row r="17703" spans="2:3">
      <c r="B17703" t="str">
        <v/>
      </c>
      <c r="C17703" t="str">
        <f t="shared" si="279"/>
        <v/>
      </c>
    </row>
    <row r="17704" spans="2:3">
      <c r="B17704" t="str">
        <v/>
      </c>
      <c r="C17704" t="str">
        <f t="shared" si="279"/>
        <v/>
      </c>
    </row>
    <row r="17705" spans="2:3">
      <c r="B17705" t="str">
        <v/>
      </c>
      <c r="C17705" t="str">
        <f t="shared" si="279"/>
        <v/>
      </c>
    </row>
    <row r="17706" spans="2:3">
      <c r="B17706" t="str">
        <v/>
      </c>
      <c r="C17706" t="str">
        <f t="shared" si="279"/>
        <v/>
      </c>
    </row>
    <row r="17707" spans="2:3">
      <c r="B17707" t="str">
        <v/>
      </c>
      <c r="C17707" t="str">
        <f t="shared" si="279"/>
        <v/>
      </c>
    </row>
    <row r="17708" spans="2:3">
      <c r="B17708" t="str">
        <v/>
      </c>
      <c r="C17708" t="str">
        <f t="shared" si="279"/>
        <v/>
      </c>
    </row>
    <row r="17709" spans="2:3">
      <c r="B17709" t="str">
        <v/>
      </c>
      <c r="C17709" t="str">
        <f t="shared" si="279"/>
        <v/>
      </c>
    </row>
    <row r="17710" spans="2:3">
      <c r="B17710" t="str">
        <v/>
      </c>
      <c r="C17710" t="str">
        <f t="shared" si="279"/>
        <v/>
      </c>
    </row>
    <row r="17711" spans="2:3">
      <c r="B17711" t="str">
        <v/>
      </c>
      <c r="C17711" t="str">
        <f t="shared" si="279"/>
        <v/>
      </c>
    </row>
    <row r="17712" spans="2:3">
      <c r="B17712" t="str">
        <v/>
      </c>
      <c r="C17712" t="str">
        <f t="shared" si="279"/>
        <v/>
      </c>
    </row>
    <row r="17713" spans="2:3">
      <c r="B17713" t="str">
        <v/>
      </c>
      <c r="C17713" t="str">
        <f t="shared" si="279"/>
        <v/>
      </c>
    </row>
    <row r="17714" spans="2:3">
      <c r="B17714" t="str">
        <v/>
      </c>
      <c r="C17714" t="str">
        <f t="shared" si="279"/>
        <v/>
      </c>
    </row>
    <row r="17715" spans="2:3">
      <c r="B17715" t="str">
        <v/>
      </c>
      <c r="C17715" t="str">
        <f t="shared" si="279"/>
        <v/>
      </c>
    </row>
    <row r="17716" spans="2:3">
      <c r="B17716" t="str">
        <v/>
      </c>
      <c r="C17716" t="str">
        <f t="shared" si="279"/>
        <v/>
      </c>
    </row>
    <row r="17717" spans="2:3">
      <c r="B17717" t="str">
        <v/>
      </c>
      <c r="C17717" t="str">
        <f t="shared" si="279"/>
        <v/>
      </c>
    </row>
    <row r="17718" spans="2:3">
      <c r="B17718" t="str">
        <v/>
      </c>
      <c r="C17718" t="str">
        <f t="shared" si="279"/>
        <v/>
      </c>
    </row>
    <row r="17719" spans="2:3">
      <c r="B17719" t="str">
        <v/>
      </c>
      <c r="C17719" t="str">
        <f t="shared" si="279"/>
        <v/>
      </c>
    </row>
    <row r="17720" spans="2:3">
      <c r="B17720" t="str">
        <v/>
      </c>
      <c r="C17720" t="str">
        <f t="shared" si="279"/>
        <v/>
      </c>
    </row>
    <row r="17721" spans="2:3">
      <c r="B17721" t="str">
        <v/>
      </c>
      <c r="C17721" t="str">
        <f t="shared" si="279"/>
        <v/>
      </c>
    </row>
    <row r="17722" spans="2:3">
      <c r="B17722" t="str">
        <v/>
      </c>
      <c r="C17722" t="str">
        <f t="shared" si="279"/>
        <v/>
      </c>
    </row>
    <row r="17723" spans="2:3">
      <c r="B17723" t="str">
        <v/>
      </c>
      <c r="C17723" t="str">
        <f t="shared" si="279"/>
        <v/>
      </c>
    </row>
    <row r="17724" spans="2:3">
      <c r="B17724" t="str">
        <v/>
      </c>
      <c r="C17724" t="str">
        <f t="shared" si="279"/>
        <v/>
      </c>
    </row>
    <row r="17725" spans="2:3">
      <c r="B17725" t="str">
        <v/>
      </c>
      <c r="C17725" t="str">
        <f t="shared" si="279"/>
        <v/>
      </c>
    </row>
    <row r="17726" spans="2:3">
      <c r="B17726" t="str">
        <v/>
      </c>
      <c r="C17726" t="str">
        <f t="shared" si="279"/>
        <v/>
      </c>
    </row>
    <row r="17727" spans="2:3">
      <c r="B17727" t="str">
        <v/>
      </c>
      <c r="C17727" t="str">
        <f t="shared" si="279"/>
        <v/>
      </c>
    </row>
    <row r="17728" spans="2:3">
      <c r="B17728" t="str">
        <v/>
      </c>
      <c r="C17728" t="str">
        <f t="shared" si="279"/>
        <v/>
      </c>
    </row>
    <row r="17729" spans="2:3">
      <c r="B17729" t="str">
        <v/>
      </c>
      <c r="C17729" t="str">
        <f t="shared" si="279"/>
        <v/>
      </c>
    </row>
    <row r="17730" spans="2:3">
      <c r="B17730" t="str">
        <v/>
      </c>
      <c r="C17730" t="str">
        <f t="shared" si="279"/>
        <v/>
      </c>
    </row>
    <row r="17731" spans="2:3">
      <c r="B17731" t="str">
        <v/>
      </c>
      <c r="C17731" t="str">
        <f t="shared" si="279"/>
        <v/>
      </c>
    </row>
    <row r="17732" spans="2:3">
      <c r="B17732" t="str">
        <v/>
      </c>
      <c r="C17732" t="str">
        <f t="shared" si="279"/>
        <v/>
      </c>
    </row>
    <row r="17733" spans="2:3">
      <c r="B17733" t="str">
        <v/>
      </c>
      <c r="C17733" t="str">
        <f t="shared" ref="C17733:C17796" si="280">IFERROR(B17733,"")</f>
        <v/>
      </c>
    </row>
    <row r="17734" spans="2:3">
      <c r="B17734" t="str">
        <v/>
      </c>
      <c r="C17734" t="str">
        <f t="shared" si="280"/>
        <v/>
      </c>
    </row>
    <row r="17735" spans="2:3">
      <c r="B17735" t="str">
        <v/>
      </c>
      <c r="C17735" t="str">
        <f t="shared" si="280"/>
        <v/>
      </c>
    </row>
    <row r="17736" spans="2:3">
      <c r="B17736" t="str">
        <v/>
      </c>
      <c r="C17736" t="str">
        <f t="shared" si="280"/>
        <v/>
      </c>
    </row>
    <row r="17737" spans="2:3">
      <c r="B17737" t="str">
        <v/>
      </c>
      <c r="C17737" t="str">
        <f t="shared" si="280"/>
        <v/>
      </c>
    </row>
    <row r="17738" spans="2:3">
      <c r="B17738" t="str">
        <v/>
      </c>
      <c r="C17738" t="str">
        <f t="shared" si="280"/>
        <v/>
      </c>
    </row>
    <row r="17739" spans="2:3">
      <c r="B17739" t="str">
        <v/>
      </c>
      <c r="C17739" t="str">
        <f t="shared" si="280"/>
        <v/>
      </c>
    </row>
    <row r="17740" spans="2:3">
      <c r="B17740" t="str">
        <v/>
      </c>
      <c r="C17740" t="str">
        <f t="shared" si="280"/>
        <v/>
      </c>
    </row>
    <row r="17741" spans="2:3">
      <c r="B17741" t="str">
        <v/>
      </c>
      <c r="C17741" t="str">
        <f t="shared" si="280"/>
        <v/>
      </c>
    </row>
    <row r="17742" spans="2:3">
      <c r="B17742" t="str">
        <v/>
      </c>
      <c r="C17742" t="str">
        <f t="shared" si="280"/>
        <v/>
      </c>
    </row>
    <row r="17743" spans="2:3">
      <c r="B17743" t="str">
        <v/>
      </c>
      <c r="C17743" t="str">
        <f t="shared" si="280"/>
        <v/>
      </c>
    </row>
    <row r="17744" spans="2:3">
      <c r="B17744" t="str">
        <v/>
      </c>
      <c r="C17744" t="str">
        <f t="shared" si="280"/>
        <v/>
      </c>
    </row>
    <row r="17745" spans="2:3">
      <c r="B17745" t="str">
        <v/>
      </c>
      <c r="C17745" t="str">
        <f t="shared" si="280"/>
        <v/>
      </c>
    </row>
    <row r="17746" spans="2:3">
      <c r="B17746" t="str">
        <v/>
      </c>
      <c r="C17746" t="str">
        <f t="shared" si="280"/>
        <v/>
      </c>
    </row>
    <row r="17747" spans="2:3">
      <c r="B17747" t="str">
        <v/>
      </c>
      <c r="C17747" t="str">
        <f t="shared" si="280"/>
        <v/>
      </c>
    </row>
    <row r="17748" spans="2:3">
      <c r="B17748" t="str">
        <v/>
      </c>
      <c r="C17748" t="str">
        <f t="shared" si="280"/>
        <v/>
      </c>
    </row>
    <row r="17749" spans="2:3">
      <c r="B17749" t="str">
        <v/>
      </c>
      <c r="C17749" t="str">
        <f t="shared" si="280"/>
        <v/>
      </c>
    </row>
    <row r="17750" spans="2:3">
      <c r="B17750" t="str">
        <v/>
      </c>
      <c r="C17750" t="str">
        <f t="shared" si="280"/>
        <v/>
      </c>
    </row>
    <row r="17751" spans="2:3">
      <c r="B17751" t="str">
        <v/>
      </c>
      <c r="C17751" t="str">
        <f t="shared" si="280"/>
        <v/>
      </c>
    </row>
    <row r="17752" spans="2:3">
      <c r="B17752" t="str">
        <v/>
      </c>
      <c r="C17752" t="str">
        <f t="shared" si="280"/>
        <v/>
      </c>
    </row>
    <row r="17753" spans="2:3">
      <c r="B17753" t="str">
        <v/>
      </c>
      <c r="C17753" t="str">
        <f t="shared" si="280"/>
        <v/>
      </c>
    </row>
    <row r="17754" spans="2:3">
      <c r="B17754" t="str">
        <v/>
      </c>
      <c r="C17754" t="str">
        <f t="shared" si="280"/>
        <v/>
      </c>
    </row>
    <row r="17755" spans="2:3">
      <c r="B17755" t="str">
        <v/>
      </c>
      <c r="C17755" t="str">
        <f t="shared" si="280"/>
        <v/>
      </c>
    </row>
    <row r="17756" spans="2:3">
      <c r="B17756" t="str">
        <v/>
      </c>
      <c r="C17756" t="str">
        <f t="shared" si="280"/>
        <v/>
      </c>
    </row>
    <row r="17757" spans="2:3">
      <c r="B17757" t="str">
        <v/>
      </c>
      <c r="C17757" t="str">
        <f t="shared" si="280"/>
        <v/>
      </c>
    </row>
    <row r="17758" spans="2:3">
      <c r="B17758" t="str">
        <v/>
      </c>
      <c r="C17758" t="str">
        <f t="shared" si="280"/>
        <v/>
      </c>
    </row>
    <row r="17759" spans="2:3">
      <c r="B17759" t="str">
        <v/>
      </c>
      <c r="C17759" t="str">
        <f t="shared" si="280"/>
        <v/>
      </c>
    </row>
    <row r="17760" spans="2:3">
      <c r="B17760" t="str">
        <v/>
      </c>
      <c r="C17760" t="str">
        <f t="shared" si="280"/>
        <v/>
      </c>
    </row>
    <row r="17761" spans="2:3">
      <c r="B17761" t="str">
        <v/>
      </c>
      <c r="C17761" t="str">
        <f t="shared" si="280"/>
        <v/>
      </c>
    </row>
    <row r="17762" spans="2:3">
      <c r="B17762" t="str">
        <v/>
      </c>
      <c r="C17762" t="str">
        <f t="shared" si="280"/>
        <v/>
      </c>
    </row>
    <row r="17763" spans="2:3">
      <c r="B17763" t="str">
        <v/>
      </c>
      <c r="C17763" t="str">
        <f t="shared" si="280"/>
        <v/>
      </c>
    </row>
    <row r="17764" spans="2:3">
      <c r="B17764" t="str">
        <v/>
      </c>
      <c r="C17764" t="str">
        <f t="shared" si="280"/>
        <v/>
      </c>
    </row>
    <row r="17765" spans="2:3">
      <c r="B17765" t="str">
        <v/>
      </c>
      <c r="C17765" t="str">
        <f t="shared" si="280"/>
        <v/>
      </c>
    </row>
    <row r="17766" spans="2:3">
      <c r="B17766" t="str">
        <v/>
      </c>
      <c r="C17766" t="str">
        <f t="shared" si="280"/>
        <v/>
      </c>
    </row>
    <row r="17767" spans="2:3">
      <c r="B17767" t="str">
        <v/>
      </c>
      <c r="C17767" t="str">
        <f t="shared" si="280"/>
        <v/>
      </c>
    </row>
    <row r="17768" spans="2:3">
      <c r="B17768" t="str">
        <v/>
      </c>
      <c r="C17768" t="str">
        <f t="shared" si="280"/>
        <v/>
      </c>
    </row>
    <row r="17769" spans="2:3">
      <c r="B17769" t="str">
        <v/>
      </c>
      <c r="C17769" t="str">
        <f t="shared" si="280"/>
        <v/>
      </c>
    </row>
    <row r="17770" spans="2:3">
      <c r="B17770" t="str">
        <v/>
      </c>
      <c r="C17770" t="str">
        <f t="shared" si="280"/>
        <v/>
      </c>
    </row>
    <row r="17771" spans="2:3">
      <c r="B17771" t="str">
        <v/>
      </c>
      <c r="C17771" t="str">
        <f t="shared" si="280"/>
        <v/>
      </c>
    </row>
    <row r="17772" spans="2:3">
      <c r="B17772" t="str">
        <v/>
      </c>
      <c r="C17772" t="str">
        <f t="shared" si="280"/>
        <v/>
      </c>
    </row>
    <row r="17773" spans="2:3">
      <c r="B17773" t="str">
        <v/>
      </c>
      <c r="C17773" t="str">
        <f t="shared" si="280"/>
        <v/>
      </c>
    </row>
    <row r="17774" spans="2:3">
      <c r="B17774" t="str">
        <v/>
      </c>
      <c r="C17774" t="str">
        <f t="shared" si="280"/>
        <v/>
      </c>
    </row>
    <row r="17775" spans="2:3">
      <c r="B17775" t="str">
        <v/>
      </c>
      <c r="C17775" t="str">
        <f t="shared" si="280"/>
        <v/>
      </c>
    </row>
    <row r="17776" spans="2:3">
      <c r="B17776" t="str">
        <v/>
      </c>
      <c r="C17776" t="str">
        <f t="shared" si="280"/>
        <v/>
      </c>
    </row>
    <row r="17777" spans="2:3">
      <c r="B17777" t="str">
        <v/>
      </c>
      <c r="C17777" t="str">
        <f t="shared" si="280"/>
        <v/>
      </c>
    </row>
    <row r="17778" spans="2:3">
      <c r="B17778" t="str">
        <v/>
      </c>
      <c r="C17778" t="str">
        <f t="shared" si="280"/>
        <v/>
      </c>
    </row>
    <row r="17779" spans="2:3">
      <c r="B17779" t="str">
        <v/>
      </c>
      <c r="C17779" t="str">
        <f t="shared" si="280"/>
        <v/>
      </c>
    </row>
    <row r="17780" spans="2:3">
      <c r="B17780" t="str">
        <v/>
      </c>
      <c r="C17780" t="str">
        <f t="shared" si="280"/>
        <v/>
      </c>
    </row>
    <row r="17781" spans="2:3">
      <c r="B17781" t="str">
        <v/>
      </c>
      <c r="C17781" t="str">
        <f t="shared" si="280"/>
        <v/>
      </c>
    </row>
    <row r="17782" spans="2:3">
      <c r="B17782" t="str">
        <v/>
      </c>
      <c r="C17782" t="str">
        <f t="shared" si="280"/>
        <v/>
      </c>
    </row>
    <row r="17783" spans="2:3">
      <c r="B17783" t="str">
        <v/>
      </c>
      <c r="C17783" t="str">
        <f t="shared" si="280"/>
        <v/>
      </c>
    </row>
    <row r="17784" spans="2:3">
      <c r="B17784" t="str">
        <v/>
      </c>
      <c r="C17784" t="str">
        <f t="shared" si="280"/>
        <v/>
      </c>
    </row>
    <row r="17785" spans="2:3">
      <c r="B17785" t="str">
        <v/>
      </c>
      <c r="C17785" t="str">
        <f t="shared" si="280"/>
        <v/>
      </c>
    </row>
    <row r="17786" spans="2:3">
      <c r="B17786" t="str">
        <v/>
      </c>
      <c r="C17786" t="str">
        <f t="shared" si="280"/>
        <v/>
      </c>
    </row>
    <row r="17787" spans="2:3">
      <c r="B17787" t="str">
        <v/>
      </c>
      <c r="C17787" t="str">
        <f t="shared" si="280"/>
        <v/>
      </c>
    </row>
    <row r="17788" spans="2:3">
      <c r="B17788" t="str">
        <v/>
      </c>
      <c r="C17788" t="str">
        <f t="shared" si="280"/>
        <v/>
      </c>
    </row>
    <row r="17789" spans="2:3">
      <c r="B17789" t="str">
        <v/>
      </c>
      <c r="C17789" t="str">
        <f t="shared" si="280"/>
        <v/>
      </c>
    </row>
    <row r="17790" spans="2:3">
      <c r="B17790" t="str">
        <v/>
      </c>
      <c r="C17790" t="str">
        <f t="shared" si="280"/>
        <v/>
      </c>
    </row>
    <row r="17791" spans="2:3">
      <c r="B17791" t="str">
        <v/>
      </c>
      <c r="C17791" t="str">
        <f t="shared" si="280"/>
        <v/>
      </c>
    </row>
    <row r="17792" spans="2:3">
      <c r="B17792" t="str">
        <v/>
      </c>
      <c r="C17792" t="str">
        <f t="shared" si="280"/>
        <v/>
      </c>
    </row>
    <row r="17793" spans="2:3">
      <c r="B17793" t="str">
        <v/>
      </c>
      <c r="C17793" t="str">
        <f t="shared" si="280"/>
        <v/>
      </c>
    </row>
    <row r="17794" spans="2:3">
      <c r="B17794" t="str">
        <v/>
      </c>
      <c r="C17794" t="str">
        <f t="shared" si="280"/>
        <v/>
      </c>
    </row>
    <row r="17795" spans="2:3">
      <c r="B17795" t="str">
        <v/>
      </c>
      <c r="C17795" t="str">
        <f t="shared" si="280"/>
        <v/>
      </c>
    </row>
    <row r="17796" spans="2:3">
      <c r="B17796" t="str">
        <v/>
      </c>
      <c r="C17796" t="str">
        <f t="shared" si="280"/>
        <v/>
      </c>
    </row>
    <row r="17797" spans="2:3">
      <c r="B17797" t="str">
        <v/>
      </c>
      <c r="C17797" t="str">
        <f t="shared" ref="C17797:C17860" si="281">IFERROR(B17797,"")</f>
        <v/>
      </c>
    </row>
    <row r="17798" spans="2:3">
      <c r="B17798" t="str">
        <v/>
      </c>
      <c r="C17798" t="str">
        <f t="shared" si="281"/>
        <v/>
      </c>
    </row>
    <row r="17799" spans="2:3">
      <c r="B17799" t="str">
        <v/>
      </c>
      <c r="C17799" t="str">
        <f t="shared" si="281"/>
        <v/>
      </c>
    </row>
    <row r="17800" spans="2:3">
      <c r="B17800" t="str">
        <v/>
      </c>
      <c r="C17800" t="str">
        <f t="shared" si="281"/>
        <v/>
      </c>
    </row>
    <row r="17801" spans="2:3">
      <c r="B17801" t="str">
        <v/>
      </c>
      <c r="C17801" t="str">
        <f t="shared" si="281"/>
        <v/>
      </c>
    </row>
    <row r="17802" spans="2:3">
      <c r="B17802" t="str">
        <v/>
      </c>
      <c r="C17802" t="str">
        <f t="shared" si="281"/>
        <v/>
      </c>
    </row>
    <row r="17803" spans="2:3">
      <c r="B17803" t="str">
        <v/>
      </c>
      <c r="C17803" t="str">
        <f t="shared" si="281"/>
        <v/>
      </c>
    </row>
    <row r="17804" spans="2:3">
      <c r="B17804" t="str">
        <v/>
      </c>
      <c r="C17804" t="str">
        <f t="shared" si="281"/>
        <v/>
      </c>
    </row>
    <row r="17805" spans="2:3">
      <c r="B17805" t="str">
        <v/>
      </c>
      <c r="C17805" t="str">
        <f t="shared" si="281"/>
        <v/>
      </c>
    </row>
    <row r="17806" spans="2:3">
      <c r="B17806" t="str">
        <v/>
      </c>
      <c r="C17806" t="str">
        <f t="shared" si="281"/>
        <v/>
      </c>
    </row>
    <row r="17807" spans="2:3">
      <c r="B17807" t="str">
        <v/>
      </c>
      <c r="C17807" t="str">
        <f t="shared" si="281"/>
        <v/>
      </c>
    </row>
    <row r="17808" spans="2:3">
      <c r="B17808" t="str">
        <v/>
      </c>
      <c r="C17808" t="str">
        <f t="shared" si="281"/>
        <v/>
      </c>
    </row>
    <row r="17809" spans="2:3">
      <c r="B17809" t="str">
        <v/>
      </c>
      <c r="C17809" t="str">
        <f t="shared" si="281"/>
        <v/>
      </c>
    </row>
    <row r="17810" spans="2:3">
      <c r="B17810" t="str">
        <v/>
      </c>
      <c r="C17810" t="str">
        <f t="shared" si="281"/>
        <v/>
      </c>
    </row>
    <row r="17811" spans="2:3">
      <c r="B17811" t="str">
        <v/>
      </c>
      <c r="C17811" t="str">
        <f t="shared" si="281"/>
        <v/>
      </c>
    </row>
    <row r="17812" spans="2:3">
      <c r="B17812" t="str">
        <v/>
      </c>
      <c r="C17812" t="str">
        <f t="shared" si="281"/>
        <v/>
      </c>
    </row>
    <row r="17813" spans="2:3">
      <c r="B17813" t="str">
        <v/>
      </c>
      <c r="C17813" t="str">
        <f t="shared" si="281"/>
        <v/>
      </c>
    </row>
    <row r="17814" spans="2:3">
      <c r="B17814" t="str">
        <v/>
      </c>
      <c r="C17814" t="str">
        <f t="shared" si="281"/>
        <v/>
      </c>
    </row>
    <row r="17815" spans="2:3">
      <c r="B17815" t="str">
        <v/>
      </c>
      <c r="C17815" t="str">
        <f t="shared" si="281"/>
        <v/>
      </c>
    </row>
    <row r="17816" spans="2:3">
      <c r="B17816" t="str">
        <v/>
      </c>
      <c r="C17816" t="str">
        <f t="shared" si="281"/>
        <v/>
      </c>
    </row>
    <row r="17817" spans="2:3">
      <c r="B17817" t="str">
        <v/>
      </c>
      <c r="C17817" t="str">
        <f t="shared" si="281"/>
        <v/>
      </c>
    </row>
    <row r="17818" spans="2:3">
      <c r="B17818" t="str">
        <v/>
      </c>
      <c r="C17818" t="str">
        <f t="shared" si="281"/>
        <v/>
      </c>
    </row>
    <row r="17819" spans="2:3">
      <c r="B17819" t="str">
        <v/>
      </c>
      <c r="C17819" t="str">
        <f t="shared" si="281"/>
        <v/>
      </c>
    </row>
    <row r="17820" spans="2:3">
      <c r="B17820" t="str">
        <v/>
      </c>
      <c r="C17820" t="str">
        <f t="shared" si="281"/>
        <v/>
      </c>
    </row>
    <row r="17821" spans="2:3">
      <c r="B17821" t="str">
        <v/>
      </c>
      <c r="C17821" t="str">
        <f t="shared" si="281"/>
        <v/>
      </c>
    </row>
    <row r="17822" spans="2:3">
      <c r="B17822" t="str">
        <v/>
      </c>
      <c r="C17822" t="str">
        <f t="shared" si="281"/>
        <v/>
      </c>
    </row>
    <row r="17823" spans="2:3">
      <c r="B17823" t="str">
        <v/>
      </c>
      <c r="C17823" t="str">
        <f t="shared" si="281"/>
        <v/>
      </c>
    </row>
    <row r="17824" spans="2:3">
      <c r="B17824" t="str">
        <v/>
      </c>
      <c r="C17824" t="str">
        <f t="shared" si="281"/>
        <v/>
      </c>
    </row>
    <row r="17825" spans="2:3">
      <c r="B17825" t="str">
        <v/>
      </c>
      <c r="C17825" t="str">
        <f t="shared" si="281"/>
        <v/>
      </c>
    </row>
    <row r="17826" spans="2:3">
      <c r="B17826" t="str">
        <v/>
      </c>
      <c r="C17826" t="str">
        <f t="shared" si="281"/>
        <v/>
      </c>
    </row>
    <row r="17827" spans="2:3">
      <c r="B17827" t="str">
        <v/>
      </c>
      <c r="C17827" t="str">
        <f t="shared" si="281"/>
        <v/>
      </c>
    </row>
    <row r="17828" spans="2:3">
      <c r="B17828" t="str">
        <v/>
      </c>
      <c r="C17828" t="str">
        <f t="shared" si="281"/>
        <v/>
      </c>
    </row>
    <row r="17829" spans="2:3">
      <c r="B17829" t="str">
        <v/>
      </c>
      <c r="C17829" t="str">
        <f t="shared" si="281"/>
        <v/>
      </c>
    </row>
    <row r="17830" spans="2:3">
      <c r="B17830" t="str">
        <v/>
      </c>
      <c r="C17830" t="str">
        <f t="shared" si="281"/>
        <v/>
      </c>
    </row>
    <row r="17831" spans="2:3">
      <c r="B17831" t="str">
        <v/>
      </c>
      <c r="C17831" t="str">
        <f t="shared" si="281"/>
        <v/>
      </c>
    </row>
    <row r="17832" spans="2:3">
      <c r="B17832" t="str">
        <v/>
      </c>
      <c r="C17832" t="str">
        <f t="shared" si="281"/>
        <v/>
      </c>
    </row>
    <row r="17833" spans="2:3">
      <c r="B17833" t="str">
        <v/>
      </c>
      <c r="C17833" t="str">
        <f t="shared" si="281"/>
        <v/>
      </c>
    </row>
    <row r="17834" spans="2:3">
      <c r="B17834" t="str">
        <v/>
      </c>
      <c r="C17834" t="str">
        <f t="shared" si="281"/>
        <v/>
      </c>
    </row>
    <row r="17835" spans="2:3">
      <c r="B17835" t="str">
        <v/>
      </c>
      <c r="C17835" t="str">
        <f t="shared" si="281"/>
        <v/>
      </c>
    </row>
    <row r="17836" spans="2:3">
      <c r="B17836" t="str">
        <v/>
      </c>
      <c r="C17836" t="str">
        <f t="shared" si="281"/>
        <v/>
      </c>
    </row>
    <row r="17837" spans="2:3">
      <c r="B17837" t="str">
        <v/>
      </c>
      <c r="C17837" t="str">
        <f t="shared" si="281"/>
        <v/>
      </c>
    </row>
    <row r="17838" spans="2:3">
      <c r="B17838" t="str">
        <v/>
      </c>
      <c r="C17838" t="str">
        <f t="shared" si="281"/>
        <v/>
      </c>
    </row>
    <row r="17839" spans="2:3">
      <c r="B17839" t="str">
        <v/>
      </c>
      <c r="C17839" t="str">
        <f t="shared" si="281"/>
        <v/>
      </c>
    </row>
    <row r="17840" spans="2:3">
      <c r="B17840" t="str">
        <v/>
      </c>
      <c r="C17840" t="str">
        <f t="shared" si="281"/>
        <v/>
      </c>
    </row>
    <row r="17841" spans="2:3">
      <c r="B17841" t="str">
        <v/>
      </c>
      <c r="C17841" t="str">
        <f t="shared" si="281"/>
        <v/>
      </c>
    </row>
    <row r="17842" spans="2:3">
      <c r="B17842" t="str">
        <v/>
      </c>
      <c r="C17842" t="str">
        <f t="shared" si="281"/>
        <v/>
      </c>
    </row>
    <row r="17843" spans="2:3">
      <c r="B17843" t="str">
        <v/>
      </c>
      <c r="C17843" t="str">
        <f t="shared" si="281"/>
        <v/>
      </c>
    </row>
    <row r="17844" spans="2:3">
      <c r="B17844" t="str">
        <v/>
      </c>
      <c r="C17844" t="str">
        <f t="shared" si="281"/>
        <v/>
      </c>
    </row>
    <row r="17845" spans="2:3">
      <c r="B17845" t="str">
        <v/>
      </c>
      <c r="C17845" t="str">
        <f t="shared" si="281"/>
        <v/>
      </c>
    </row>
    <row r="17846" spans="2:3">
      <c r="B17846" t="str">
        <v/>
      </c>
      <c r="C17846" t="str">
        <f t="shared" si="281"/>
        <v/>
      </c>
    </row>
    <row r="17847" spans="2:3">
      <c r="B17847" t="str">
        <v/>
      </c>
      <c r="C17847" t="str">
        <f t="shared" si="281"/>
        <v/>
      </c>
    </row>
    <row r="17848" spans="2:3">
      <c r="B17848" t="str">
        <v/>
      </c>
      <c r="C17848" t="str">
        <f t="shared" si="281"/>
        <v/>
      </c>
    </row>
    <row r="17849" spans="2:3">
      <c r="B17849" t="str">
        <v/>
      </c>
      <c r="C17849" t="str">
        <f t="shared" si="281"/>
        <v/>
      </c>
    </row>
    <row r="17850" spans="2:3">
      <c r="B17850" t="str">
        <v/>
      </c>
      <c r="C17850" t="str">
        <f t="shared" si="281"/>
        <v/>
      </c>
    </row>
    <row r="17851" spans="2:3">
      <c r="B17851" t="str">
        <v/>
      </c>
      <c r="C17851" t="str">
        <f t="shared" si="281"/>
        <v/>
      </c>
    </row>
    <row r="17852" spans="2:3">
      <c r="B17852" t="str">
        <v/>
      </c>
      <c r="C17852" t="str">
        <f t="shared" si="281"/>
        <v/>
      </c>
    </row>
    <row r="17853" spans="2:3">
      <c r="B17853" t="str">
        <v/>
      </c>
      <c r="C17853" t="str">
        <f t="shared" si="281"/>
        <v/>
      </c>
    </row>
    <row r="17854" spans="2:3">
      <c r="B17854" t="str">
        <v/>
      </c>
      <c r="C17854" t="str">
        <f t="shared" si="281"/>
        <v/>
      </c>
    </row>
    <row r="17855" spans="2:3">
      <c r="B17855" t="str">
        <v/>
      </c>
      <c r="C17855" t="str">
        <f t="shared" si="281"/>
        <v/>
      </c>
    </row>
    <row r="17856" spans="2:3">
      <c r="B17856" t="str">
        <v/>
      </c>
      <c r="C17856" t="str">
        <f t="shared" si="281"/>
        <v/>
      </c>
    </row>
    <row r="17857" spans="2:3">
      <c r="B17857" t="str">
        <v/>
      </c>
      <c r="C17857" t="str">
        <f t="shared" si="281"/>
        <v/>
      </c>
    </row>
    <row r="17858" spans="2:3">
      <c r="B17858" t="str">
        <v/>
      </c>
      <c r="C17858" t="str">
        <f t="shared" si="281"/>
        <v/>
      </c>
    </row>
    <row r="17859" spans="2:3">
      <c r="B17859" t="str">
        <v/>
      </c>
      <c r="C17859" t="str">
        <f t="shared" si="281"/>
        <v/>
      </c>
    </row>
    <row r="17860" spans="2:3">
      <c r="B17860" t="str">
        <v/>
      </c>
      <c r="C17860" t="str">
        <f t="shared" si="281"/>
        <v/>
      </c>
    </row>
    <row r="17861" spans="2:3">
      <c r="B17861" t="str">
        <v/>
      </c>
      <c r="C17861" t="str">
        <f t="shared" ref="C17861:C17924" si="282">IFERROR(B17861,"")</f>
        <v/>
      </c>
    </row>
    <row r="17862" spans="2:3">
      <c r="B17862" t="str">
        <v/>
      </c>
      <c r="C17862" t="str">
        <f t="shared" si="282"/>
        <v/>
      </c>
    </row>
    <row r="17863" spans="2:3">
      <c r="B17863" t="str">
        <v/>
      </c>
      <c r="C17863" t="str">
        <f t="shared" si="282"/>
        <v/>
      </c>
    </row>
    <row r="17864" spans="2:3">
      <c r="B17864" t="str">
        <v/>
      </c>
      <c r="C17864" t="str">
        <f t="shared" si="282"/>
        <v/>
      </c>
    </row>
    <row r="17865" spans="2:3">
      <c r="B17865" t="str">
        <v/>
      </c>
      <c r="C17865" t="str">
        <f t="shared" si="282"/>
        <v/>
      </c>
    </row>
    <row r="17866" spans="2:3">
      <c r="B17866" t="str">
        <v/>
      </c>
      <c r="C17866" t="str">
        <f t="shared" si="282"/>
        <v/>
      </c>
    </row>
    <row r="17867" spans="2:3">
      <c r="B17867" t="str">
        <v/>
      </c>
      <c r="C17867" t="str">
        <f t="shared" si="282"/>
        <v/>
      </c>
    </row>
    <row r="17868" spans="2:3">
      <c r="B17868" t="str">
        <v/>
      </c>
      <c r="C17868" t="str">
        <f t="shared" si="282"/>
        <v/>
      </c>
    </row>
    <row r="17869" spans="2:3">
      <c r="B17869" t="str">
        <v/>
      </c>
      <c r="C17869" t="str">
        <f t="shared" si="282"/>
        <v/>
      </c>
    </row>
    <row r="17870" spans="2:3">
      <c r="B17870" t="str">
        <v/>
      </c>
      <c r="C17870" t="str">
        <f t="shared" si="282"/>
        <v/>
      </c>
    </row>
    <row r="17871" spans="2:3">
      <c r="B17871" t="str">
        <v/>
      </c>
      <c r="C17871" t="str">
        <f t="shared" si="282"/>
        <v/>
      </c>
    </row>
    <row r="17872" spans="2:3">
      <c r="B17872" t="str">
        <v/>
      </c>
      <c r="C17872" t="str">
        <f t="shared" si="282"/>
        <v/>
      </c>
    </row>
    <row r="17873" spans="2:3">
      <c r="B17873" t="str">
        <v/>
      </c>
      <c r="C17873" t="str">
        <f t="shared" si="282"/>
        <v/>
      </c>
    </row>
    <row r="17874" spans="2:3">
      <c r="B17874" t="str">
        <v/>
      </c>
      <c r="C17874" t="str">
        <f t="shared" si="282"/>
        <v/>
      </c>
    </row>
    <row r="17875" spans="2:3">
      <c r="B17875" t="str">
        <v/>
      </c>
      <c r="C17875" t="str">
        <f t="shared" si="282"/>
        <v/>
      </c>
    </row>
    <row r="17876" spans="2:3">
      <c r="B17876" t="str">
        <v/>
      </c>
      <c r="C17876" t="str">
        <f t="shared" si="282"/>
        <v/>
      </c>
    </row>
    <row r="17877" spans="2:3">
      <c r="B17877" t="str">
        <v/>
      </c>
      <c r="C17877" t="str">
        <f t="shared" si="282"/>
        <v/>
      </c>
    </row>
    <row r="17878" spans="2:3">
      <c r="B17878" t="str">
        <v/>
      </c>
      <c r="C17878" t="str">
        <f t="shared" si="282"/>
        <v/>
      </c>
    </row>
    <row r="17879" spans="2:3">
      <c r="B17879" t="str">
        <v/>
      </c>
      <c r="C17879" t="str">
        <f t="shared" si="282"/>
        <v/>
      </c>
    </row>
    <row r="17880" spans="2:3">
      <c r="B17880" t="str">
        <v/>
      </c>
      <c r="C17880" t="str">
        <f t="shared" si="282"/>
        <v/>
      </c>
    </row>
    <row r="17881" spans="2:3">
      <c r="B17881" t="str">
        <v/>
      </c>
      <c r="C17881" t="str">
        <f t="shared" si="282"/>
        <v/>
      </c>
    </row>
    <row r="17882" spans="2:3">
      <c r="B17882" t="str">
        <v/>
      </c>
      <c r="C17882" t="str">
        <f t="shared" si="282"/>
        <v/>
      </c>
    </row>
    <row r="17883" spans="2:3">
      <c r="B17883" t="str">
        <v/>
      </c>
      <c r="C17883" t="str">
        <f t="shared" si="282"/>
        <v/>
      </c>
    </row>
    <row r="17884" spans="2:3">
      <c r="B17884" t="str">
        <v/>
      </c>
      <c r="C17884" t="str">
        <f t="shared" si="282"/>
        <v/>
      </c>
    </row>
    <row r="17885" spans="2:3">
      <c r="B17885" t="str">
        <v/>
      </c>
      <c r="C17885" t="str">
        <f t="shared" si="282"/>
        <v/>
      </c>
    </row>
    <row r="17886" spans="2:3">
      <c r="B17886" t="str">
        <v/>
      </c>
      <c r="C17886" t="str">
        <f t="shared" si="282"/>
        <v/>
      </c>
    </row>
    <row r="17887" spans="2:3">
      <c r="B17887" t="str">
        <v/>
      </c>
      <c r="C17887" t="str">
        <f t="shared" si="282"/>
        <v/>
      </c>
    </row>
    <row r="17888" spans="2:3">
      <c r="B17888" t="str">
        <v/>
      </c>
      <c r="C17888" t="str">
        <f t="shared" si="282"/>
        <v/>
      </c>
    </row>
    <row r="17889" spans="2:3">
      <c r="B17889" t="str">
        <v/>
      </c>
      <c r="C17889" t="str">
        <f t="shared" si="282"/>
        <v/>
      </c>
    </row>
    <row r="17890" spans="2:3">
      <c r="B17890" t="str">
        <v/>
      </c>
      <c r="C17890" t="str">
        <f t="shared" si="282"/>
        <v/>
      </c>
    </row>
    <row r="17891" spans="2:3">
      <c r="B17891" t="str">
        <v/>
      </c>
      <c r="C17891" t="str">
        <f t="shared" si="282"/>
        <v/>
      </c>
    </row>
    <row r="17892" spans="2:3">
      <c r="B17892" t="str">
        <v/>
      </c>
      <c r="C17892" t="str">
        <f t="shared" si="282"/>
        <v/>
      </c>
    </row>
    <row r="17893" spans="2:3">
      <c r="B17893" t="str">
        <v/>
      </c>
      <c r="C17893" t="str">
        <f t="shared" si="282"/>
        <v/>
      </c>
    </row>
    <row r="17894" spans="2:3">
      <c r="B17894" t="str">
        <v/>
      </c>
      <c r="C17894" t="str">
        <f t="shared" si="282"/>
        <v/>
      </c>
    </row>
    <row r="17895" spans="2:3">
      <c r="B17895" t="str">
        <v/>
      </c>
      <c r="C17895" t="str">
        <f t="shared" si="282"/>
        <v/>
      </c>
    </row>
    <row r="17896" spans="2:3">
      <c r="B17896" t="str">
        <v/>
      </c>
      <c r="C17896" t="str">
        <f t="shared" si="282"/>
        <v/>
      </c>
    </row>
    <row r="17897" spans="2:3">
      <c r="B17897" t="str">
        <v/>
      </c>
      <c r="C17897" t="str">
        <f t="shared" si="282"/>
        <v/>
      </c>
    </row>
    <row r="17898" spans="2:3">
      <c r="B17898" t="str">
        <v/>
      </c>
      <c r="C17898" t="str">
        <f t="shared" si="282"/>
        <v/>
      </c>
    </row>
    <row r="17899" spans="2:3">
      <c r="B17899" t="str">
        <v/>
      </c>
      <c r="C17899" t="str">
        <f t="shared" si="282"/>
        <v/>
      </c>
    </row>
    <row r="17900" spans="2:3">
      <c r="B17900" t="str">
        <v/>
      </c>
      <c r="C17900" t="str">
        <f t="shared" si="282"/>
        <v/>
      </c>
    </row>
    <row r="17901" spans="2:3">
      <c r="B17901" t="str">
        <v/>
      </c>
      <c r="C17901" t="str">
        <f t="shared" si="282"/>
        <v/>
      </c>
    </row>
    <row r="17902" spans="2:3">
      <c r="B17902" t="str">
        <v/>
      </c>
      <c r="C17902" t="str">
        <f t="shared" si="282"/>
        <v/>
      </c>
    </row>
    <row r="17903" spans="2:3">
      <c r="B17903" t="str">
        <v/>
      </c>
      <c r="C17903" t="str">
        <f t="shared" si="282"/>
        <v/>
      </c>
    </row>
    <row r="17904" spans="2:3">
      <c r="B17904" t="str">
        <v/>
      </c>
      <c r="C17904" t="str">
        <f t="shared" si="282"/>
        <v/>
      </c>
    </row>
    <row r="17905" spans="2:3">
      <c r="B17905" t="str">
        <v/>
      </c>
      <c r="C17905" t="str">
        <f t="shared" si="282"/>
        <v/>
      </c>
    </row>
    <row r="17906" spans="2:3">
      <c r="B17906" t="str">
        <v/>
      </c>
      <c r="C17906" t="str">
        <f t="shared" si="282"/>
        <v/>
      </c>
    </row>
    <row r="17907" spans="2:3">
      <c r="B17907" t="str">
        <v/>
      </c>
      <c r="C17907" t="str">
        <f t="shared" si="282"/>
        <v/>
      </c>
    </row>
    <row r="17908" spans="2:3">
      <c r="B17908" t="str">
        <v/>
      </c>
      <c r="C17908" t="str">
        <f t="shared" si="282"/>
        <v/>
      </c>
    </row>
    <row r="17909" spans="2:3">
      <c r="B17909" t="str">
        <v/>
      </c>
      <c r="C17909" t="str">
        <f t="shared" si="282"/>
        <v/>
      </c>
    </row>
    <row r="17910" spans="2:3">
      <c r="B17910" t="str">
        <v/>
      </c>
      <c r="C17910" t="str">
        <f t="shared" si="282"/>
        <v/>
      </c>
    </row>
    <row r="17911" spans="2:3">
      <c r="B17911" t="str">
        <v/>
      </c>
      <c r="C17911" t="str">
        <f t="shared" si="282"/>
        <v/>
      </c>
    </row>
    <row r="17912" spans="2:3">
      <c r="B17912" t="str">
        <v/>
      </c>
      <c r="C17912" t="str">
        <f t="shared" si="282"/>
        <v/>
      </c>
    </row>
    <row r="17913" spans="2:3">
      <c r="B17913" t="str">
        <v/>
      </c>
      <c r="C17913" t="str">
        <f t="shared" si="282"/>
        <v/>
      </c>
    </row>
    <row r="17914" spans="2:3">
      <c r="B17914" t="str">
        <v/>
      </c>
      <c r="C17914" t="str">
        <f t="shared" si="282"/>
        <v/>
      </c>
    </row>
    <row r="17915" spans="2:3">
      <c r="B17915" t="str">
        <v/>
      </c>
      <c r="C17915" t="str">
        <f t="shared" si="282"/>
        <v/>
      </c>
    </row>
    <row r="17916" spans="2:3">
      <c r="B17916" t="str">
        <v/>
      </c>
      <c r="C17916" t="str">
        <f t="shared" si="282"/>
        <v/>
      </c>
    </row>
    <row r="17917" spans="2:3">
      <c r="B17917" t="str">
        <v/>
      </c>
      <c r="C17917" t="str">
        <f t="shared" si="282"/>
        <v/>
      </c>
    </row>
    <row r="17918" spans="2:3">
      <c r="B17918" t="str">
        <v/>
      </c>
      <c r="C17918" t="str">
        <f t="shared" si="282"/>
        <v/>
      </c>
    </row>
    <row r="17919" spans="2:3">
      <c r="B17919" t="str">
        <v/>
      </c>
      <c r="C17919" t="str">
        <f t="shared" si="282"/>
        <v/>
      </c>
    </row>
    <row r="17920" spans="2:3">
      <c r="B17920" t="str">
        <v/>
      </c>
      <c r="C17920" t="str">
        <f t="shared" si="282"/>
        <v/>
      </c>
    </row>
    <row r="17921" spans="2:3">
      <c r="B17921" t="str">
        <v/>
      </c>
      <c r="C17921" t="str">
        <f t="shared" si="282"/>
        <v/>
      </c>
    </row>
    <row r="17922" spans="2:3">
      <c r="B17922" t="str">
        <v/>
      </c>
      <c r="C17922" t="str">
        <f t="shared" si="282"/>
        <v/>
      </c>
    </row>
    <row r="17923" spans="2:3">
      <c r="B17923" t="str">
        <v/>
      </c>
      <c r="C17923" t="str">
        <f t="shared" si="282"/>
        <v/>
      </c>
    </row>
    <row r="17924" spans="2:3">
      <c r="B17924" t="str">
        <v/>
      </c>
      <c r="C17924" t="str">
        <f t="shared" si="282"/>
        <v/>
      </c>
    </row>
    <row r="17925" spans="2:3">
      <c r="B17925" t="str">
        <v/>
      </c>
      <c r="C17925" t="str">
        <f t="shared" ref="C17925:C17988" si="283">IFERROR(B17925,"")</f>
        <v/>
      </c>
    </row>
    <row r="17926" spans="2:3">
      <c r="B17926" t="str">
        <v/>
      </c>
      <c r="C17926" t="str">
        <f t="shared" si="283"/>
        <v/>
      </c>
    </row>
    <row r="17927" spans="2:3">
      <c r="B17927" t="str">
        <v/>
      </c>
      <c r="C17927" t="str">
        <f t="shared" si="283"/>
        <v/>
      </c>
    </row>
    <row r="17928" spans="2:3">
      <c r="B17928" t="str">
        <v/>
      </c>
      <c r="C17928" t="str">
        <f t="shared" si="283"/>
        <v/>
      </c>
    </row>
    <row r="17929" spans="2:3">
      <c r="B17929" t="str">
        <v/>
      </c>
      <c r="C17929" t="str">
        <f t="shared" si="283"/>
        <v/>
      </c>
    </row>
    <row r="17930" spans="2:3">
      <c r="B17930" t="str">
        <v/>
      </c>
      <c r="C17930" t="str">
        <f t="shared" si="283"/>
        <v/>
      </c>
    </row>
    <row r="17931" spans="2:3">
      <c r="B17931" t="str">
        <v/>
      </c>
      <c r="C17931" t="str">
        <f t="shared" si="283"/>
        <v/>
      </c>
    </row>
    <row r="17932" spans="2:3">
      <c r="B17932" t="str">
        <v/>
      </c>
      <c r="C17932" t="str">
        <f t="shared" si="283"/>
        <v/>
      </c>
    </row>
    <row r="17933" spans="2:3">
      <c r="B17933" t="str">
        <v/>
      </c>
      <c r="C17933" t="str">
        <f t="shared" si="283"/>
        <v/>
      </c>
    </row>
    <row r="17934" spans="2:3">
      <c r="B17934" t="str">
        <v/>
      </c>
      <c r="C17934" t="str">
        <f t="shared" si="283"/>
        <v/>
      </c>
    </row>
    <row r="17935" spans="2:3">
      <c r="B17935" t="str">
        <v/>
      </c>
      <c r="C17935" t="str">
        <f t="shared" si="283"/>
        <v/>
      </c>
    </row>
    <row r="17936" spans="2:3">
      <c r="B17936" t="str">
        <v/>
      </c>
      <c r="C17936" t="str">
        <f t="shared" si="283"/>
        <v/>
      </c>
    </row>
    <row r="17937" spans="2:3">
      <c r="B17937" t="str">
        <v/>
      </c>
      <c r="C17937" t="str">
        <f t="shared" si="283"/>
        <v/>
      </c>
    </row>
    <row r="17938" spans="2:3">
      <c r="B17938" t="str">
        <v/>
      </c>
      <c r="C17938" t="str">
        <f t="shared" si="283"/>
        <v/>
      </c>
    </row>
    <row r="17939" spans="2:3">
      <c r="B17939" t="str">
        <v/>
      </c>
      <c r="C17939" t="str">
        <f t="shared" si="283"/>
        <v/>
      </c>
    </row>
    <row r="17940" spans="2:3">
      <c r="B17940" t="str">
        <v/>
      </c>
      <c r="C17940" t="str">
        <f t="shared" si="283"/>
        <v/>
      </c>
    </row>
    <row r="17941" spans="2:3">
      <c r="B17941" t="str">
        <v/>
      </c>
      <c r="C17941" t="str">
        <f t="shared" si="283"/>
        <v/>
      </c>
    </row>
    <row r="17942" spans="2:3">
      <c r="B17942" t="str">
        <v/>
      </c>
      <c r="C17942" t="str">
        <f t="shared" si="283"/>
        <v/>
      </c>
    </row>
    <row r="17943" spans="2:3">
      <c r="B17943" t="str">
        <v/>
      </c>
      <c r="C17943" t="str">
        <f t="shared" si="283"/>
        <v/>
      </c>
    </row>
    <row r="17944" spans="2:3">
      <c r="B17944" t="str">
        <v/>
      </c>
      <c r="C17944" t="str">
        <f t="shared" si="283"/>
        <v/>
      </c>
    </row>
    <row r="17945" spans="2:3">
      <c r="B17945" t="str">
        <v/>
      </c>
      <c r="C17945" t="str">
        <f t="shared" si="283"/>
        <v/>
      </c>
    </row>
    <row r="17946" spans="2:3">
      <c r="B17946" t="str">
        <v/>
      </c>
      <c r="C17946" t="str">
        <f t="shared" si="283"/>
        <v/>
      </c>
    </row>
    <row r="17947" spans="2:3">
      <c r="B17947" t="str">
        <v/>
      </c>
      <c r="C17947" t="str">
        <f t="shared" si="283"/>
        <v/>
      </c>
    </row>
    <row r="17948" spans="2:3">
      <c r="B17948" t="str">
        <v/>
      </c>
      <c r="C17948" t="str">
        <f t="shared" si="283"/>
        <v/>
      </c>
    </row>
    <row r="17949" spans="2:3">
      <c r="B17949" t="str">
        <v/>
      </c>
      <c r="C17949" t="str">
        <f t="shared" si="283"/>
        <v/>
      </c>
    </row>
    <row r="17950" spans="2:3">
      <c r="B17950" t="str">
        <v/>
      </c>
      <c r="C17950" t="str">
        <f t="shared" si="283"/>
        <v/>
      </c>
    </row>
    <row r="17951" spans="2:3">
      <c r="B17951" t="str">
        <v/>
      </c>
      <c r="C17951" t="str">
        <f t="shared" si="283"/>
        <v/>
      </c>
    </row>
    <row r="17952" spans="2:3">
      <c r="B17952" t="str">
        <v/>
      </c>
      <c r="C17952" t="str">
        <f t="shared" si="283"/>
        <v/>
      </c>
    </row>
    <row r="17953" spans="2:3">
      <c r="B17953" t="str">
        <v/>
      </c>
      <c r="C17953" t="str">
        <f t="shared" si="283"/>
        <v/>
      </c>
    </row>
    <row r="17954" spans="2:3">
      <c r="B17954" t="str">
        <v/>
      </c>
      <c r="C17954" t="str">
        <f t="shared" si="283"/>
        <v/>
      </c>
    </row>
    <row r="17955" spans="2:3">
      <c r="B17955" t="str">
        <v/>
      </c>
      <c r="C17955" t="str">
        <f t="shared" si="283"/>
        <v/>
      </c>
    </row>
    <row r="17956" spans="2:3">
      <c r="B17956" t="str">
        <v/>
      </c>
      <c r="C17956" t="str">
        <f t="shared" si="283"/>
        <v/>
      </c>
    </row>
    <row r="17957" spans="2:3">
      <c r="B17957" t="str">
        <v/>
      </c>
      <c r="C17957" t="str">
        <f t="shared" si="283"/>
        <v/>
      </c>
    </row>
    <row r="17958" spans="2:3">
      <c r="B17958" t="str">
        <v/>
      </c>
      <c r="C17958" t="str">
        <f t="shared" si="283"/>
        <v/>
      </c>
    </row>
    <row r="17959" spans="2:3">
      <c r="B17959" t="str">
        <v/>
      </c>
      <c r="C17959" t="str">
        <f t="shared" si="283"/>
        <v/>
      </c>
    </row>
    <row r="17960" spans="2:3">
      <c r="B17960" t="str">
        <v/>
      </c>
      <c r="C17960" t="str">
        <f t="shared" si="283"/>
        <v/>
      </c>
    </row>
    <row r="17961" spans="2:3">
      <c r="B17961" t="str">
        <v/>
      </c>
      <c r="C17961" t="str">
        <f t="shared" si="283"/>
        <v/>
      </c>
    </row>
    <row r="17962" spans="2:3">
      <c r="B17962" t="str">
        <v/>
      </c>
      <c r="C17962" t="str">
        <f t="shared" si="283"/>
        <v/>
      </c>
    </row>
    <row r="17963" spans="2:3">
      <c r="B17963" t="str">
        <v/>
      </c>
      <c r="C17963" t="str">
        <f t="shared" si="283"/>
        <v/>
      </c>
    </row>
    <row r="17964" spans="2:3">
      <c r="B17964" t="str">
        <v/>
      </c>
      <c r="C17964" t="str">
        <f t="shared" si="283"/>
        <v/>
      </c>
    </row>
    <row r="17965" spans="2:3">
      <c r="B17965" t="str">
        <v/>
      </c>
      <c r="C17965" t="str">
        <f t="shared" si="283"/>
        <v/>
      </c>
    </row>
    <row r="17966" spans="2:3">
      <c r="B17966" t="str">
        <v/>
      </c>
      <c r="C17966" t="str">
        <f t="shared" si="283"/>
        <v/>
      </c>
    </row>
    <row r="17967" spans="2:3">
      <c r="B17967" t="str">
        <v/>
      </c>
      <c r="C17967" t="str">
        <f t="shared" si="283"/>
        <v/>
      </c>
    </row>
    <row r="17968" spans="2:3">
      <c r="B17968" t="str">
        <v/>
      </c>
      <c r="C17968" t="str">
        <f t="shared" si="283"/>
        <v/>
      </c>
    </row>
    <row r="17969" spans="2:3">
      <c r="B17969" t="str">
        <v/>
      </c>
      <c r="C17969" t="str">
        <f t="shared" si="283"/>
        <v/>
      </c>
    </row>
    <row r="17970" spans="2:3">
      <c r="B17970" t="str">
        <v/>
      </c>
      <c r="C17970" t="str">
        <f t="shared" si="283"/>
        <v/>
      </c>
    </row>
    <row r="17971" spans="2:3">
      <c r="B17971" t="str">
        <v/>
      </c>
      <c r="C17971" t="str">
        <f t="shared" si="283"/>
        <v/>
      </c>
    </row>
    <row r="17972" spans="2:3">
      <c r="B17972" t="str">
        <v/>
      </c>
      <c r="C17972" t="str">
        <f t="shared" si="283"/>
        <v/>
      </c>
    </row>
    <row r="17973" spans="2:3">
      <c r="B17973" t="str">
        <v/>
      </c>
      <c r="C17973" t="str">
        <f t="shared" si="283"/>
        <v/>
      </c>
    </row>
    <row r="17974" spans="2:3">
      <c r="B17974" t="str">
        <v/>
      </c>
      <c r="C17974" t="str">
        <f t="shared" si="283"/>
        <v/>
      </c>
    </row>
    <row r="17975" spans="2:3">
      <c r="B17975" t="str">
        <v/>
      </c>
      <c r="C17975" t="str">
        <f t="shared" si="283"/>
        <v/>
      </c>
    </row>
    <row r="17976" spans="2:3">
      <c r="B17976" t="str">
        <v/>
      </c>
      <c r="C17976" t="str">
        <f t="shared" si="283"/>
        <v/>
      </c>
    </row>
    <row r="17977" spans="2:3">
      <c r="B17977" t="str">
        <v/>
      </c>
      <c r="C17977" t="str">
        <f t="shared" si="283"/>
        <v/>
      </c>
    </row>
    <row r="17978" spans="2:3">
      <c r="B17978" t="str">
        <v/>
      </c>
      <c r="C17978" t="str">
        <f t="shared" si="283"/>
        <v/>
      </c>
    </row>
    <row r="17979" spans="2:3">
      <c r="B17979" t="str">
        <v/>
      </c>
      <c r="C17979" t="str">
        <f t="shared" si="283"/>
        <v/>
      </c>
    </row>
    <row r="17980" spans="2:3">
      <c r="B17980" t="str">
        <v/>
      </c>
      <c r="C17980" t="str">
        <f t="shared" si="283"/>
        <v/>
      </c>
    </row>
    <row r="17981" spans="2:3">
      <c r="B17981" t="str">
        <v/>
      </c>
      <c r="C17981" t="str">
        <f t="shared" si="283"/>
        <v/>
      </c>
    </row>
    <row r="17982" spans="2:3">
      <c r="B17982" t="str">
        <v/>
      </c>
      <c r="C17982" t="str">
        <f t="shared" si="283"/>
        <v/>
      </c>
    </row>
    <row r="17983" spans="2:3">
      <c r="B17983" t="str">
        <v/>
      </c>
      <c r="C17983" t="str">
        <f t="shared" si="283"/>
        <v/>
      </c>
    </row>
    <row r="17984" spans="2:3">
      <c r="B17984" t="str">
        <v/>
      </c>
      <c r="C17984" t="str">
        <f t="shared" si="283"/>
        <v/>
      </c>
    </row>
    <row r="17985" spans="2:3">
      <c r="B17985" t="str">
        <v/>
      </c>
      <c r="C17985" t="str">
        <f t="shared" si="283"/>
        <v/>
      </c>
    </row>
    <row r="17986" spans="2:3">
      <c r="B17986" t="str">
        <v/>
      </c>
      <c r="C17986" t="str">
        <f t="shared" si="283"/>
        <v/>
      </c>
    </row>
    <row r="17987" spans="2:3">
      <c r="B17987" t="str">
        <v/>
      </c>
      <c r="C17987" t="str">
        <f t="shared" si="283"/>
        <v/>
      </c>
    </row>
    <row r="17988" spans="2:3">
      <c r="B17988" t="str">
        <v/>
      </c>
      <c r="C17988" t="str">
        <f t="shared" si="283"/>
        <v/>
      </c>
    </row>
    <row r="17989" spans="2:3">
      <c r="B17989" t="str">
        <v/>
      </c>
      <c r="C17989" t="str">
        <f t="shared" ref="C17989:C18052" si="284">IFERROR(B17989,"")</f>
        <v/>
      </c>
    </row>
    <row r="17990" spans="2:3">
      <c r="B17990" t="str">
        <v/>
      </c>
      <c r="C17990" t="str">
        <f t="shared" si="284"/>
        <v/>
      </c>
    </row>
    <row r="17991" spans="2:3">
      <c r="B17991" t="str">
        <v/>
      </c>
      <c r="C17991" t="str">
        <f t="shared" si="284"/>
        <v/>
      </c>
    </row>
    <row r="17992" spans="2:3">
      <c r="B17992" t="str">
        <v/>
      </c>
      <c r="C17992" t="str">
        <f t="shared" si="284"/>
        <v/>
      </c>
    </row>
    <row r="17993" spans="2:3">
      <c r="B17993" t="str">
        <v/>
      </c>
      <c r="C17993" t="str">
        <f t="shared" si="284"/>
        <v/>
      </c>
    </row>
    <row r="17994" spans="2:3">
      <c r="B17994" t="str">
        <v/>
      </c>
      <c r="C17994" t="str">
        <f t="shared" si="284"/>
        <v/>
      </c>
    </row>
    <row r="17995" spans="2:3">
      <c r="B17995" t="str">
        <v/>
      </c>
      <c r="C17995" t="str">
        <f t="shared" si="284"/>
        <v/>
      </c>
    </row>
    <row r="17996" spans="2:3">
      <c r="B17996" t="str">
        <v/>
      </c>
      <c r="C17996" t="str">
        <f t="shared" si="284"/>
        <v/>
      </c>
    </row>
    <row r="17997" spans="2:3">
      <c r="B17997" t="str">
        <v/>
      </c>
      <c r="C17997" t="str">
        <f t="shared" si="284"/>
        <v/>
      </c>
    </row>
    <row r="17998" spans="2:3">
      <c r="B17998" t="str">
        <v/>
      </c>
      <c r="C17998" t="str">
        <f t="shared" si="284"/>
        <v/>
      </c>
    </row>
    <row r="17999" spans="2:3">
      <c r="B17999" t="str">
        <v/>
      </c>
      <c r="C17999" t="str">
        <f t="shared" si="284"/>
        <v/>
      </c>
    </row>
    <row r="18000" spans="2:3">
      <c r="B18000" t="str">
        <v/>
      </c>
      <c r="C18000" t="str">
        <f t="shared" si="284"/>
        <v/>
      </c>
    </row>
    <row r="18001" spans="2:3">
      <c r="B18001" t="str">
        <v/>
      </c>
      <c r="C18001" t="str">
        <f t="shared" si="284"/>
        <v/>
      </c>
    </row>
    <row r="18002" spans="2:3">
      <c r="B18002" t="str">
        <v/>
      </c>
      <c r="C18002" t="str">
        <f t="shared" si="284"/>
        <v/>
      </c>
    </row>
    <row r="18003" spans="2:3">
      <c r="B18003" t="str">
        <v/>
      </c>
      <c r="C18003" t="str">
        <f t="shared" si="284"/>
        <v/>
      </c>
    </row>
    <row r="18004" spans="2:3">
      <c r="B18004" t="str">
        <v/>
      </c>
      <c r="C18004" t="str">
        <f t="shared" si="284"/>
        <v/>
      </c>
    </row>
    <row r="18005" spans="2:3">
      <c r="B18005" t="str">
        <v/>
      </c>
      <c r="C18005" t="str">
        <f t="shared" si="284"/>
        <v/>
      </c>
    </row>
    <row r="18006" spans="2:3">
      <c r="B18006" t="str">
        <v/>
      </c>
      <c r="C18006" t="str">
        <f t="shared" si="284"/>
        <v/>
      </c>
    </row>
    <row r="18007" spans="2:3">
      <c r="B18007" t="str">
        <v/>
      </c>
      <c r="C18007" t="str">
        <f t="shared" si="284"/>
        <v/>
      </c>
    </row>
    <row r="18008" spans="2:3">
      <c r="B18008" t="str">
        <v/>
      </c>
      <c r="C18008" t="str">
        <f t="shared" si="284"/>
        <v/>
      </c>
    </row>
    <row r="18009" spans="2:3">
      <c r="B18009" t="str">
        <v/>
      </c>
      <c r="C18009" t="str">
        <f t="shared" si="284"/>
        <v/>
      </c>
    </row>
    <row r="18010" spans="2:3">
      <c r="B18010" t="str">
        <v/>
      </c>
      <c r="C18010" t="str">
        <f t="shared" si="284"/>
        <v/>
      </c>
    </row>
    <row r="18011" spans="2:3">
      <c r="B18011" t="str">
        <v/>
      </c>
      <c r="C18011" t="str">
        <f t="shared" si="284"/>
        <v/>
      </c>
    </row>
    <row r="18012" spans="2:3">
      <c r="B18012" t="str">
        <v/>
      </c>
      <c r="C18012" t="str">
        <f t="shared" si="284"/>
        <v/>
      </c>
    </row>
    <row r="18013" spans="2:3">
      <c r="B18013" t="str">
        <v/>
      </c>
      <c r="C18013" t="str">
        <f t="shared" si="284"/>
        <v/>
      </c>
    </row>
    <row r="18014" spans="2:3">
      <c r="B18014" t="str">
        <v/>
      </c>
      <c r="C18014" t="str">
        <f t="shared" si="284"/>
        <v/>
      </c>
    </row>
    <row r="18015" spans="2:3">
      <c r="B18015" t="str">
        <v/>
      </c>
      <c r="C18015" t="str">
        <f t="shared" si="284"/>
        <v/>
      </c>
    </row>
    <row r="18016" spans="2:3">
      <c r="B18016" t="str">
        <v/>
      </c>
      <c r="C18016" t="str">
        <f t="shared" si="284"/>
        <v/>
      </c>
    </row>
    <row r="18017" spans="2:3">
      <c r="B18017" t="str">
        <v/>
      </c>
      <c r="C18017" t="str">
        <f t="shared" si="284"/>
        <v/>
      </c>
    </row>
    <row r="18018" spans="2:3">
      <c r="B18018" t="str">
        <v/>
      </c>
      <c r="C18018" t="str">
        <f t="shared" si="284"/>
        <v/>
      </c>
    </row>
    <row r="18019" spans="2:3">
      <c r="B18019" t="str">
        <v/>
      </c>
      <c r="C18019" t="str">
        <f t="shared" si="284"/>
        <v/>
      </c>
    </row>
    <row r="18020" spans="2:3">
      <c r="B18020" t="str">
        <v/>
      </c>
      <c r="C18020" t="str">
        <f t="shared" si="284"/>
        <v/>
      </c>
    </row>
    <row r="18021" spans="2:3">
      <c r="B18021" t="str">
        <v/>
      </c>
      <c r="C18021" t="str">
        <f t="shared" si="284"/>
        <v/>
      </c>
    </row>
    <row r="18022" spans="2:3">
      <c r="B18022" t="str">
        <v/>
      </c>
      <c r="C18022" t="str">
        <f t="shared" si="284"/>
        <v/>
      </c>
    </row>
    <row r="18023" spans="2:3">
      <c r="B18023" t="str">
        <v/>
      </c>
      <c r="C18023" t="str">
        <f t="shared" si="284"/>
        <v/>
      </c>
    </row>
    <row r="18024" spans="2:3">
      <c r="B18024" t="str">
        <v/>
      </c>
      <c r="C18024" t="str">
        <f t="shared" si="284"/>
        <v/>
      </c>
    </row>
    <row r="18025" spans="2:3">
      <c r="B18025" t="str">
        <v/>
      </c>
      <c r="C18025" t="str">
        <f t="shared" si="284"/>
        <v/>
      </c>
    </row>
    <row r="18026" spans="2:3">
      <c r="B18026" t="str">
        <v/>
      </c>
      <c r="C18026" t="str">
        <f t="shared" si="284"/>
        <v/>
      </c>
    </row>
    <row r="18027" spans="2:3">
      <c r="B18027" t="str">
        <v/>
      </c>
      <c r="C18027" t="str">
        <f t="shared" si="284"/>
        <v/>
      </c>
    </row>
    <row r="18028" spans="2:3">
      <c r="B18028" t="str">
        <v/>
      </c>
      <c r="C18028" t="str">
        <f t="shared" si="284"/>
        <v/>
      </c>
    </row>
    <row r="18029" spans="2:3">
      <c r="B18029" t="str">
        <v/>
      </c>
      <c r="C18029" t="str">
        <f t="shared" si="284"/>
        <v/>
      </c>
    </row>
    <row r="18030" spans="2:3">
      <c r="B18030" t="str">
        <v/>
      </c>
      <c r="C18030" t="str">
        <f t="shared" si="284"/>
        <v/>
      </c>
    </row>
    <row r="18031" spans="2:3">
      <c r="B18031" t="str">
        <v/>
      </c>
      <c r="C18031" t="str">
        <f t="shared" si="284"/>
        <v/>
      </c>
    </row>
    <row r="18032" spans="2:3">
      <c r="B18032" t="str">
        <v/>
      </c>
      <c r="C18032" t="str">
        <f t="shared" si="284"/>
        <v/>
      </c>
    </row>
    <row r="18033" spans="2:3">
      <c r="B18033" t="str">
        <v/>
      </c>
      <c r="C18033" t="str">
        <f t="shared" si="284"/>
        <v/>
      </c>
    </row>
    <row r="18034" spans="2:3">
      <c r="B18034" t="str">
        <v/>
      </c>
      <c r="C18034" t="str">
        <f t="shared" si="284"/>
        <v/>
      </c>
    </row>
    <row r="18035" spans="2:3">
      <c r="B18035" t="str">
        <v/>
      </c>
      <c r="C18035" t="str">
        <f t="shared" si="284"/>
        <v/>
      </c>
    </row>
    <row r="18036" spans="2:3">
      <c r="B18036" t="str">
        <v/>
      </c>
      <c r="C18036" t="str">
        <f t="shared" si="284"/>
        <v/>
      </c>
    </row>
    <row r="18037" spans="2:3">
      <c r="B18037" t="str">
        <v/>
      </c>
      <c r="C18037" t="str">
        <f t="shared" si="284"/>
        <v/>
      </c>
    </row>
    <row r="18038" spans="2:3">
      <c r="B18038" t="str">
        <v/>
      </c>
      <c r="C18038" t="str">
        <f t="shared" si="284"/>
        <v/>
      </c>
    </row>
    <row r="18039" spans="2:3">
      <c r="B18039" t="str">
        <v/>
      </c>
      <c r="C18039" t="str">
        <f t="shared" si="284"/>
        <v/>
      </c>
    </row>
    <row r="18040" spans="2:3">
      <c r="B18040" t="str">
        <v/>
      </c>
      <c r="C18040" t="str">
        <f t="shared" si="284"/>
        <v/>
      </c>
    </row>
    <row r="18041" spans="2:3">
      <c r="B18041" t="str">
        <v/>
      </c>
      <c r="C18041" t="str">
        <f t="shared" si="284"/>
        <v/>
      </c>
    </row>
    <row r="18042" spans="2:3">
      <c r="B18042" t="str">
        <v/>
      </c>
      <c r="C18042" t="str">
        <f t="shared" si="284"/>
        <v/>
      </c>
    </row>
    <row r="18043" spans="2:3">
      <c r="B18043" t="str">
        <v/>
      </c>
      <c r="C18043" t="str">
        <f t="shared" si="284"/>
        <v/>
      </c>
    </row>
    <row r="18044" spans="2:3">
      <c r="B18044" t="str">
        <v/>
      </c>
      <c r="C18044" t="str">
        <f t="shared" si="284"/>
        <v/>
      </c>
    </row>
    <row r="18045" spans="2:3">
      <c r="B18045" t="str">
        <v/>
      </c>
      <c r="C18045" t="str">
        <f t="shared" si="284"/>
        <v/>
      </c>
    </row>
    <row r="18046" spans="2:3">
      <c r="B18046" t="str">
        <v/>
      </c>
      <c r="C18046" t="str">
        <f t="shared" si="284"/>
        <v/>
      </c>
    </row>
    <row r="18047" spans="2:3">
      <c r="B18047" t="str">
        <v/>
      </c>
      <c r="C18047" t="str">
        <f t="shared" si="284"/>
        <v/>
      </c>
    </row>
    <row r="18048" spans="2:3">
      <c r="B18048" t="str">
        <v/>
      </c>
      <c r="C18048" t="str">
        <f t="shared" si="284"/>
        <v/>
      </c>
    </row>
    <row r="18049" spans="2:3">
      <c r="B18049" t="str">
        <v/>
      </c>
      <c r="C18049" t="str">
        <f t="shared" si="284"/>
        <v/>
      </c>
    </row>
    <row r="18050" spans="2:3">
      <c r="B18050" t="str">
        <v/>
      </c>
      <c r="C18050" t="str">
        <f t="shared" si="284"/>
        <v/>
      </c>
    </row>
    <row r="18051" spans="2:3">
      <c r="B18051" t="str">
        <v/>
      </c>
      <c r="C18051" t="str">
        <f t="shared" si="284"/>
        <v/>
      </c>
    </row>
    <row r="18052" spans="2:3">
      <c r="B18052" t="str">
        <v/>
      </c>
      <c r="C18052" t="str">
        <f t="shared" si="284"/>
        <v/>
      </c>
    </row>
    <row r="18053" spans="2:3">
      <c r="B18053" t="str">
        <v/>
      </c>
      <c r="C18053" t="str">
        <f t="shared" ref="C18053:C18116" si="285">IFERROR(B18053,"")</f>
        <v/>
      </c>
    </row>
    <row r="18054" spans="2:3">
      <c r="B18054" t="str">
        <v/>
      </c>
      <c r="C18054" t="str">
        <f t="shared" si="285"/>
        <v/>
      </c>
    </row>
    <row r="18055" spans="2:3">
      <c r="B18055" t="str">
        <v/>
      </c>
      <c r="C18055" t="str">
        <f t="shared" si="285"/>
        <v/>
      </c>
    </row>
    <row r="18056" spans="2:3">
      <c r="B18056" t="str">
        <v/>
      </c>
      <c r="C18056" t="str">
        <f t="shared" si="285"/>
        <v/>
      </c>
    </row>
    <row r="18057" spans="2:3">
      <c r="B18057" t="str">
        <v/>
      </c>
      <c r="C18057" t="str">
        <f t="shared" si="285"/>
        <v/>
      </c>
    </row>
    <row r="18058" spans="2:3">
      <c r="B18058" t="str">
        <v/>
      </c>
      <c r="C18058" t="str">
        <f t="shared" si="285"/>
        <v/>
      </c>
    </row>
    <row r="18059" spans="2:3">
      <c r="B18059" t="str">
        <v/>
      </c>
      <c r="C18059" t="str">
        <f t="shared" si="285"/>
        <v/>
      </c>
    </row>
    <row r="18060" spans="2:3">
      <c r="B18060" t="str">
        <v/>
      </c>
      <c r="C18060" t="str">
        <f t="shared" si="285"/>
        <v/>
      </c>
    </row>
    <row r="18061" spans="2:3">
      <c r="B18061" t="str">
        <v/>
      </c>
      <c r="C18061" t="str">
        <f t="shared" si="285"/>
        <v/>
      </c>
    </row>
    <row r="18062" spans="2:3">
      <c r="B18062" t="str">
        <v/>
      </c>
      <c r="C18062" t="str">
        <f t="shared" si="285"/>
        <v/>
      </c>
    </row>
    <row r="18063" spans="2:3">
      <c r="B18063" t="str">
        <v/>
      </c>
      <c r="C18063" t="str">
        <f t="shared" si="285"/>
        <v/>
      </c>
    </row>
    <row r="18064" spans="2:3">
      <c r="B18064" t="str">
        <v/>
      </c>
      <c r="C18064" t="str">
        <f t="shared" si="285"/>
        <v/>
      </c>
    </row>
    <row r="18065" spans="2:3">
      <c r="B18065" t="str">
        <v/>
      </c>
      <c r="C18065" t="str">
        <f t="shared" si="285"/>
        <v/>
      </c>
    </row>
    <row r="18066" spans="2:3">
      <c r="B18066" t="str">
        <v/>
      </c>
      <c r="C18066" t="str">
        <f t="shared" si="285"/>
        <v/>
      </c>
    </row>
    <row r="18067" spans="2:3">
      <c r="B18067" t="str">
        <v/>
      </c>
      <c r="C18067" t="str">
        <f t="shared" si="285"/>
        <v/>
      </c>
    </row>
    <row r="18068" spans="2:3">
      <c r="B18068" t="str">
        <v/>
      </c>
      <c r="C18068" t="str">
        <f t="shared" si="285"/>
        <v/>
      </c>
    </row>
    <row r="18069" spans="2:3">
      <c r="B18069" t="str">
        <v/>
      </c>
      <c r="C18069" t="str">
        <f t="shared" si="285"/>
        <v/>
      </c>
    </row>
    <row r="18070" spans="2:3">
      <c r="B18070" t="str">
        <v/>
      </c>
      <c r="C18070" t="str">
        <f t="shared" si="285"/>
        <v/>
      </c>
    </row>
    <row r="18071" spans="2:3">
      <c r="B18071" t="str">
        <v/>
      </c>
      <c r="C18071" t="str">
        <f t="shared" si="285"/>
        <v/>
      </c>
    </row>
    <row r="18072" spans="2:3">
      <c r="B18072" t="str">
        <v/>
      </c>
      <c r="C18072" t="str">
        <f t="shared" si="285"/>
        <v/>
      </c>
    </row>
    <row r="18073" spans="2:3">
      <c r="B18073" t="str">
        <v/>
      </c>
      <c r="C18073" t="str">
        <f t="shared" si="285"/>
        <v/>
      </c>
    </row>
    <row r="18074" spans="2:3">
      <c r="B18074" t="str">
        <v/>
      </c>
      <c r="C18074" t="str">
        <f t="shared" si="285"/>
        <v/>
      </c>
    </row>
    <row r="18075" spans="2:3">
      <c r="B18075" t="str">
        <v/>
      </c>
      <c r="C18075" t="str">
        <f t="shared" si="285"/>
        <v/>
      </c>
    </row>
    <row r="18076" spans="2:3">
      <c r="B18076" t="str">
        <v/>
      </c>
      <c r="C18076" t="str">
        <f t="shared" si="285"/>
        <v/>
      </c>
    </row>
    <row r="18077" spans="2:3">
      <c r="B18077" t="str">
        <v/>
      </c>
      <c r="C18077" t="str">
        <f t="shared" si="285"/>
        <v/>
      </c>
    </row>
    <row r="18078" spans="2:3">
      <c r="B18078" t="str">
        <v/>
      </c>
      <c r="C18078" t="str">
        <f t="shared" si="285"/>
        <v/>
      </c>
    </row>
    <row r="18079" spans="2:3">
      <c r="B18079" t="str">
        <v/>
      </c>
      <c r="C18079" t="str">
        <f t="shared" si="285"/>
        <v/>
      </c>
    </row>
    <row r="18080" spans="2:3">
      <c r="B18080" t="str">
        <v/>
      </c>
      <c r="C18080" t="str">
        <f t="shared" si="285"/>
        <v/>
      </c>
    </row>
    <row r="18081" spans="2:3">
      <c r="B18081" t="str">
        <v/>
      </c>
      <c r="C18081" t="str">
        <f t="shared" si="285"/>
        <v/>
      </c>
    </row>
    <row r="18082" spans="2:3">
      <c r="B18082" t="str">
        <v/>
      </c>
      <c r="C18082" t="str">
        <f t="shared" si="285"/>
        <v/>
      </c>
    </row>
    <row r="18083" spans="2:3">
      <c r="B18083" t="str">
        <v/>
      </c>
      <c r="C18083" t="str">
        <f t="shared" si="285"/>
        <v/>
      </c>
    </row>
    <row r="18084" spans="2:3">
      <c r="B18084" t="str">
        <v/>
      </c>
      <c r="C18084" t="str">
        <f t="shared" si="285"/>
        <v/>
      </c>
    </row>
    <row r="18085" spans="2:3">
      <c r="B18085" t="str">
        <v/>
      </c>
      <c r="C18085" t="str">
        <f t="shared" si="285"/>
        <v/>
      </c>
    </row>
    <row r="18086" spans="2:3">
      <c r="B18086" t="str">
        <v/>
      </c>
      <c r="C18086" t="str">
        <f t="shared" si="285"/>
        <v/>
      </c>
    </row>
    <row r="18087" spans="2:3">
      <c r="B18087" t="str">
        <v/>
      </c>
      <c r="C18087" t="str">
        <f t="shared" si="285"/>
        <v/>
      </c>
    </row>
    <row r="18088" spans="2:3">
      <c r="B18088" t="str">
        <v/>
      </c>
      <c r="C18088" t="str">
        <f t="shared" si="285"/>
        <v/>
      </c>
    </row>
    <row r="18089" spans="2:3">
      <c r="B18089" t="str">
        <v/>
      </c>
      <c r="C18089" t="str">
        <f t="shared" si="285"/>
        <v/>
      </c>
    </row>
    <row r="18090" spans="2:3">
      <c r="B18090" t="str">
        <v/>
      </c>
      <c r="C18090" t="str">
        <f t="shared" si="285"/>
        <v/>
      </c>
    </row>
    <row r="18091" spans="2:3">
      <c r="B18091" t="str">
        <v/>
      </c>
      <c r="C18091" t="str">
        <f t="shared" si="285"/>
        <v/>
      </c>
    </row>
    <row r="18092" spans="2:3">
      <c r="B18092" t="str">
        <v/>
      </c>
      <c r="C18092" t="str">
        <f t="shared" si="285"/>
        <v/>
      </c>
    </row>
    <row r="18093" spans="2:3">
      <c r="B18093" t="str">
        <v/>
      </c>
      <c r="C18093" t="str">
        <f t="shared" si="285"/>
        <v/>
      </c>
    </row>
    <row r="18094" spans="2:3">
      <c r="B18094" t="str">
        <v/>
      </c>
      <c r="C18094" t="str">
        <f t="shared" si="285"/>
        <v/>
      </c>
    </row>
    <row r="18095" spans="2:3">
      <c r="B18095" t="str">
        <v/>
      </c>
      <c r="C18095" t="str">
        <f t="shared" si="285"/>
        <v/>
      </c>
    </row>
    <row r="18096" spans="2:3">
      <c r="B18096" t="str">
        <v/>
      </c>
      <c r="C18096" t="str">
        <f t="shared" si="285"/>
        <v/>
      </c>
    </row>
    <row r="18097" spans="2:3">
      <c r="B18097" t="str">
        <v/>
      </c>
      <c r="C18097" t="str">
        <f t="shared" si="285"/>
        <v/>
      </c>
    </row>
    <row r="18098" spans="2:3">
      <c r="B18098" t="str">
        <v/>
      </c>
      <c r="C18098" t="str">
        <f t="shared" si="285"/>
        <v/>
      </c>
    </row>
    <row r="18099" spans="2:3">
      <c r="B18099" t="str">
        <v/>
      </c>
      <c r="C18099" t="str">
        <f t="shared" si="285"/>
        <v/>
      </c>
    </row>
    <row r="18100" spans="2:3">
      <c r="B18100" t="str">
        <v/>
      </c>
      <c r="C18100" t="str">
        <f t="shared" si="285"/>
        <v/>
      </c>
    </row>
    <row r="18101" spans="2:3">
      <c r="B18101" t="str">
        <v/>
      </c>
      <c r="C18101" t="str">
        <f t="shared" si="285"/>
        <v/>
      </c>
    </row>
    <row r="18102" spans="2:3">
      <c r="B18102" t="str">
        <v/>
      </c>
      <c r="C18102" t="str">
        <f t="shared" si="285"/>
        <v/>
      </c>
    </row>
    <row r="18103" spans="2:3">
      <c r="B18103" t="str">
        <v/>
      </c>
      <c r="C18103" t="str">
        <f t="shared" si="285"/>
        <v/>
      </c>
    </row>
    <row r="18104" spans="2:3">
      <c r="B18104" t="str">
        <v/>
      </c>
      <c r="C18104" t="str">
        <f t="shared" si="285"/>
        <v/>
      </c>
    </row>
    <row r="18105" spans="2:3">
      <c r="B18105" t="str">
        <v/>
      </c>
      <c r="C18105" t="str">
        <f t="shared" si="285"/>
        <v/>
      </c>
    </row>
    <row r="18106" spans="2:3">
      <c r="B18106" t="str">
        <v/>
      </c>
      <c r="C18106" t="str">
        <f t="shared" si="285"/>
        <v/>
      </c>
    </row>
    <row r="18107" spans="2:3">
      <c r="B18107" t="str">
        <v/>
      </c>
      <c r="C18107" t="str">
        <f t="shared" si="285"/>
        <v/>
      </c>
    </row>
    <row r="18108" spans="2:3">
      <c r="B18108" t="str">
        <v/>
      </c>
      <c r="C18108" t="str">
        <f t="shared" si="285"/>
        <v/>
      </c>
    </row>
    <row r="18109" spans="2:3">
      <c r="B18109" t="str">
        <v/>
      </c>
      <c r="C18109" t="str">
        <f t="shared" si="285"/>
        <v/>
      </c>
    </row>
    <row r="18110" spans="2:3">
      <c r="B18110" t="str">
        <v/>
      </c>
      <c r="C18110" t="str">
        <f t="shared" si="285"/>
        <v/>
      </c>
    </row>
    <row r="18111" spans="2:3">
      <c r="B18111" t="str">
        <v/>
      </c>
      <c r="C18111" t="str">
        <f t="shared" si="285"/>
        <v/>
      </c>
    </row>
    <row r="18112" spans="2:3">
      <c r="B18112" t="str">
        <v/>
      </c>
      <c r="C18112" t="str">
        <f t="shared" si="285"/>
        <v/>
      </c>
    </row>
    <row r="18113" spans="2:3">
      <c r="B18113" t="str">
        <v/>
      </c>
      <c r="C18113" t="str">
        <f t="shared" si="285"/>
        <v/>
      </c>
    </row>
    <row r="18114" spans="2:3">
      <c r="B18114" t="str">
        <v/>
      </c>
      <c r="C18114" t="str">
        <f t="shared" si="285"/>
        <v/>
      </c>
    </row>
    <row r="18115" spans="2:3">
      <c r="B18115" t="str">
        <v/>
      </c>
      <c r="C18115" t="str">
        <f t="shared" si="285"/>
        <v/>
      </c>
    </row>
    <row r="18116" spans="2:3">
      <c r="B18116" t="str">
        <v/>
      </c>
      <c r="C18116" t="str">
        <f t="shared" si="285"/>
        <v/>
      </c>
    </row>
    <row r="18117" spans="2:3">
      <c r="B18117" t="str">
        <v/>
      </c>
      <c r="C18117" t="str">
        <f t="shared" ref="C18117:C18180" si="286">IFERROR(B18117,"")</f>
        <v/>
      </c>
    </row>
    <row r="18118" spans="2:3">
      <c r="B18118" t="str">
        <v/>
      </c>
      <c r="C18118" t="str">
        <f t="shared" si="286"/>
        <v/>
      </c>
    </row>
    <row r="18119" spans="2:3">
      <c r="B18119" t="str">
        <v/>
      </c>
      <c r="C18119" t="str">
        <f t="shared" si="286"/>
        <v/>
      </c>
    </row>
    <row r="18120" spans="2:3">
      <c r="B18120" t="str">
        <v/>
      </c>
      <c r="C18120" t="str">
        <f t="shared" si="286"/>
        <v/>
      </c>
    </row>
    <row r="18121" spans="2:3">
      <c r="B18121" t="str">
        <v/>
      </c>
      <c r="C18121" t="str">
        <f t="shared" si="286"/>
        <v/>
      </c>
    </row>
    <row r="18122" spans="2:3">
      <c r="B18122" t="str">
        <v/>
      </c>
      <c r="C18122" t="str">
        <f t="shared" si="286"/>
        <v/>
      </c>
    </row>
    <row r="18123" spans="2:3">
      <c r="B18123" t="str">
        <v/>
      </c>
      <c r="C18123" t="str">
        <f t="shared" si="286"/>
        <v/>
      </c>
    </row>
    <row r="18124" spans="2:3">
      <c r="B18124" t="str">
        <v/>
      </c>
      <c r="C18124" t="str">
        <f t="shared" si="286"/>
        <v/>
      </c>
    </row>
    <row r="18125" spans="2:3">
      <c r="B18125" t="str">
        <v/>
      </c>
      <c r="C18125" t="str">
        <f t="shared" si="286"/>
        <v/>
      </c>
    </row>
    <row r="18126" spans="2:3">
      <c r="B18126" t="str">
        <v/>
      </c>
      <c r="C18126" t="str">
        <f t="shared" si="286"/>
        <v/>
      </c>
    </row>
    <row r="18127" spans="2:3">
      <c r="B18127" t="str">
        <v/>
      </c>
      <c r="C18127" t="str">
        <f t="shared" si="286"/>
        <v/>
      </c>
    </row>
    <row r="18128" spans="2:3">
      <c r="B18128" t="str">
        <v/>
      </c>
      <c r="C18128" t="str">
        <f t="shared" si="286"/>
        <v/>
      </c>
    </row>
    <row r="18129" spans="2:3">
      <c r="B18129" t="str">
        <v/>
      </c>
      <c r="C18129" t="str">
        <f t="shared" si="286"/>
        <v/>
      </c>
    </row>
    <row r="18130" spans="2:3">
      <c r="B18130" t="str">
        <v/>
      </c>
      <c r="C18130" t="str">
        <f t="shared" si="286"/>
        <v/>
      </c>
    </row>
    <row r="18131" spans="2:3">
      <c r="B18131" t="str">
        <v/>
      </c>
      <c r="C18131" t="str">
        <f t="shared" si="286"/>
        <v/>
      </c>
    </row>
    <row r="18132" spans="2:3">
      <c r="B18132" t="str">
        <v/>
      </c>
      <c r="C18132" t="str">
        <f t="shared" si="286"/>
        <v/>
      </c>
    </row>
    <row r="18133" spans="2:3">
      <c r="B18133" t="str">
        <v/>
      </c>
      <c r="C18133" t="str">
        <f t="shared" si="286"/>
        <v/>
      </c>
    </row>
    <row r="18134" spans="2:3">
      <c r="B18134" t="str">
        <v/>
      </c>
      <c r="C18134" t="str">
        <f t="shared" si="286"/>
        <v/>
      </c>
    </row>
    <row r="18135" spans="2:3">
      <c r="B18135" t="str">
        <v/>
      </c>
      <c r="C18135" t="str">
        <f t="shared" si="286"/>
        <v/>
      </c>
    </row>
    <row r="18136" spans="2:3">
      <c r="B18136" t="str">
        <v/>
      </c>
      <c r="C18136" t="str">
        <f t="shared" si="286"/>
        <v/>
      </c>
    </row>
    <row r="18137" spans="2:3">
      <c r="B18137" t="str">
        <v/>
      </c>
      <c r="C18137" t="str">
        <f t="shared" si="286"/>
        <v/>
      </c>
    </row>
    <row r="18138" spans="2:3">
      <c r="B18138" t="str">
        <v/>
      </c>
      <c r="C18138" t="str">
        <f t="shared" si="286"/>
        <v/>
      </c>
    </row>
    <row r="18139" spans="2:3">
      <c r="B18139" t="str">
        <v/>
      </c>
      <c r="C18139" t="str">
        <f t="shared" si="286"/>
        <v/>
      </c>
    </row>
    <row r="18140" spans="2:3">
      <c r="B18140" t="str">
        <v/>
      </c>
      <c r="C18140" t="str">
        <f t="shared" si="286"/>
        <v/>
      </c>
    </row>
    <row r="18141" spans="2:3">
      <c r="B18141" t="str">
        <v/>
      </c>
      <c r="C18141" t="str">
        <f t="shared" si="286"/>
        <v/>
      </c>
    </row>
    <row r="18142" spans="2:3">
      <c r="B18142" t="str">
        <v/>
      </c>
      <c r="C18142" t="str">
        <f t="shared" si="286"/>
        <v/>
      </c>
    </row>
    <row r="18143" spans="2:3">
      <c r="B18143" t="str">
        <v/>
      </c>
      <c r="C18143" t="str">
        <f t="shared" si="286"/>
        <v/>
      </c>
    </row>
    <row r="18144" spans="2:3">
      <c r="B18144" t="str">
        <v/>
      </c>
      <c r="C18144" t="str">
        <f t="shared" si="286"/>
        <v/>
      </c>
    </row>
    <row r="18145" spans="2:3">
      <c r="B18145" t="str">
        <v/>
      </c>
      <c r="C18145" t="str">
        <f t="shared" si="286"/>
        <v/>
      </c>
    </row>
    <row r="18146" spans="2:3">
      <c r="B18146" t="str">
        <v/>
      </c>
      <c r="C18146" t="str">
        <f t="shared" si="286"/>
        <v/>
      </c>
    </row>
    <row r="18147" spans="2:3">
      <c r="B18147" t="str">
        <v/>
      </c>
      <c r="C18147" t="str">
        <f t="shared" si="286"/>
        <v/>
      </c>
    </row>
    <row r="18148" spans="2:3">
      <c r="B18148" t="str">
        <v/>
      </c>
      <c r="C18148" t="str">
        <f t="shared" si="286"/>
        <v/>
      </c>
    </row>
    <row r="18149" spans="2:3">
      <c r="B18149" t="str">
        <v/>
      </c>
      <c r="C18149" t="str">
        <f t="shared" si="286"/>
        <v/>
      </c>
    </row>
    <row r="18150" spans="2:3">
      <c r="B18150" t="str">
        <v/>
      </c>
      <c r="C18150" t="str">
        <f t="shared" si="286"/>
        <v/>
      </c>
    </row>
    <row r="18151" spans="2:3">
      <c r="B18151" t="str">
        <v/>
      </c>
      <c r="C18151" t="str">
        <f t="shared" si="286"/>
        <v/>
      </c>
    </row>
    <row r="18152" spans="2:3">
      <c r="B18152" t="str">
        <v/>
      </c>
      <c r="C18152" t="str">
        <f t="shared" si="286"/>
        <v/>
      </c>
    </row>
    <row r="18153" spans="2:3">
      <c r="B18153" t="str">
        <v/>
      </c>
      <c r="C18153" t="str">
        <f t="shared" si="286"/>
        <v/>
      </c>
    </row>
    <row r="18154" spans="2:3">
      <c r="B18154" t="str">
        <v/>
      </c>
      <c r="C18154" t="str">
        <f t="shared" si="286"/>
        <v/>
      </c>
    </row>
    <row r="18155" spans="2:3">
      <c r="B18155" t="str">
        <v/>
      </c>
      <c r="C18155" t="str">
        <f t="shared" si="286"/>
        <v/>
      </c>
    </row>
    <row r="18156" spans="2:3">
      <c r="B18156" t="str">
        <v/>
      </c>
      <c r="C18156" t="str">
        <f t="shared" si="286"/>
        <v/>
      </c>
    </row>
    <row r="18157" spans="2:3">
      <c r="B18157" t="str">
        <v/>
      </c>
      <c r="C18157" t="str">
        <f t="shared" si="286"/>
        <v/>
      </c>
    </row>
    <row r="18158" spans="2:3">
      <c r="B18158" t="str">
        <v/>
      </c>
      <c r="C18158" t="str">
        <f t="shared" si="286"/>
        <v/>
      </c>
    </row>
    <row r="18159" spans="2:3">
      <c r="B18159" t="str">
        <v/>
      </c>
      <c r="C18159" t="str">
        <f t="shared" si="286"/>
        <v/>
      </c>
    </row>
    <row r="18160" spans="2:3">
      <c r="B18160" t="str">
        <v/>
      </c>
      <c r="C18160" t="str">
        <f t="shared" si="286"/>
        <v/>
      </c>
    </row>
    <row r="18161" spans="2:3">
      <c r="B18161" t="str">
        <v/>
      </c>
      <c r="C18161" t="str">
        <f t="shared" si="286"/>
        <v/>
      </c>
    </row>
    <row r="18162" spans="2:3">
      <c r="B18162" t="str">
        <v/>
      </c>
      <c r="C18162" t="str">
        <f t="shared" si="286"/>
        <v/>
      </c>
    </row>
    <row r="18163" spans="2:3">
      <c r="B18163" t="str">
        <v/>
      </c>
      <c r="C18163" t="str">
        <f t="shared" si="286"/>
        <v/>
      </c>
    </row>
    <row r="18164" spans="2:3">
      <c r="B18164" t="str">
        <v/>
      </c>
      <c r="C18164" t="str">
        <f t="shared" si="286"/>
        <v/>
      </c>
    </row>
    <row r="18165" spans="2:3">
      <c r="B18165" t="str">
        <v/>
      </c>
      <c r="C18165" t="str">
        <f t="shared" si="286"/>
        <v/>
      </c>
    </row>
    <row r="18166" spans="2:3">
      <c r="B18166" t="str">
        <v/>
      </c>
      <c r="C18166" t="str">
        <f t="shared" si="286"/>
        <v/>
      </c>
    </row>
    <row r="18167" spans="2:3">
      <c r="B18167" t="str">
        <v/>
      </c>
      <c r="C18167" t="str">
        <f t="shared" si="286"/>
        <v/>
      </c>
    </row>
    <row r="18168" spans="2:3">
      <c r="B18168" t="str">
        <v/>
      </c>
      <c r="C18168" t="str">
        <f t="shared" si="286"/>
        <v/>
      </c>
    </row>
    <row r="18169" spans="2:3">
      <c r="B18169" t="str">
        <v/>
      </c>
      <c r="C18169" t="str">
        <f t="shared" si="286"/>
        <v/>
      </c>
    </row>
    <row r="18170" spans="2:3">
      <c r="B18170" t="str">
        <v/>
      </c>
      <c r="C18170" t="str">
        <f t="shared" si="286"/>
        <v/>
      </c>
    </row>
    <row r="18171" spans="2:3">
      <c r="B18171" t="str">
        <v/>
      </c>
      <c r="C18171" t="str">
        <f t="shared" si="286"/>
        <v/>
      </c>
    </row>
    <row r="18172" spans="2:3">
      <c r="B18172" t="str">
        <v/>
      </c>
      <c r="C18172" t="str">
        <f t="shared" si="286"/>
        <v/>
      </c>
    </row>
    <row r="18173" spans="2:3">
      <c r="B18173" t="str">
        <v/>
      </c>
      <c r="C18173" t="str">
        <f t="shared" si="286"/>
        <v/>
      </c>
    </row>
    <row r="18174" spans="2:3">
      <c r="B18174" t="str">
        <v/>
      </c>
      <c r="C18174" t="str">
        <f t="shared" si="286"/>
        <v/>
      </c>
    </row>
    <row r="18175" spans="2:3">
      <c r="B18175" t="str">
        <v/>
      </c>
      <c r="C18175" t="str">
        <f t="shared" si="286"/>
        <v/>
      </c>
    </row>
    <row r="18176" spans="2:3">
      <c r="B18176" t="str">
        <v/>
      </c>
      <c r="C18176" t="str">
        <f t="shared" si="286"/>
        <v/>
      </c>
    </row>
    <row r="18177" spans="2:3">
      <c r="B18177" t="str">
        <v/>
      </c>
      <c r="C18177" t="str">
        <f t="shared" si="286"/>
        <v/>
      </c>
    </row>
    <row r="18178" spans="2:3">
      <c r="B18178" t="str">
        <v/>
      </c>
      <c r="C18178" t="str">
        <f t="shared" si="286"/>
        <v/>
      </c>
    </row>
    <row r="18179" spans="2:3">
      <c r="B18179" t="str">
        <v/>
      </c>
      <c r="C18179" t="str">
        <f t="shared" si="286"/>
        <v/>
      </c>
    </row>
    <row r="18180" spans="2:3">
      <c r="B18180" t="str">
        <v/>
      </c>
      <c r="C18180" t="str">
        <f t="shared" si="286"/>
        <v/>
      </c>
    </row>
    <row r="18181" spans="2:3">
      <c r="B18181" t="str">
        <v/>
      </c>
      <c r="C18181" t="str">
        <f t="shared" ref="C18181:C18244" si="287">IFERROR(B18181,"")</f>
        <v/>
      </c>
    </row>
    <row r="18182" spans="2:3">
      <c r="B18182" t="str">
        <v/>
      </c>
      <c r="C18182" t="str">
        <f t="shared" si="287"/>
        <v/>
      </c>
    </row>
    <row r="18183" spans="2:3">
      <c r="B18183" t="str">
        <v/>
      </c>
      <c r="C18183" t="str">
        <f t="shared" si="287"/>
        <v/>
      </c>
    </row>
    <row r="18184" spans="2:3">
      <c r="B18184" t="str">
        <v/>
      </c>
      <c r="C18184" t="str">
        <f t="shared" si="287"/>
        <v/>
      </c>
    </row>
    <row r="18185" spans="2:3">
      <c r="B18185" t="str">
        <v/>
      </c>
      <c r="C18185" t="str">
        <f t="shared" si="287"/>
        <v/>
      </c>
    </row>
    <row r="18186" spans="2:3">
      <c r="B18186" t="str">
        <v/>
      </c>
      <c r="C18186" t="str">
        <f t="shared" si="287"/>
        <v/>
      </c>
    </row>
    <row r="18187" spans="2:3">
      <c r="B18187" t="str">
        <v/>
      </c>
      <c r="C18187" t="str">
        <f t="shared" si="287"/>
        <v/>
      </c>
    </row>
    <row r="18188" spans="2:3">
      <c r="B18188" t="str">
        <v/>
      </c>
      <c r="C18188" t="str">
        <f t="shared" si="287"/>
        <v/>
      </c>
    </row>
    <row r="18189" spans="2:3">
      <c r="B18189" t="str">
        <v/>
      </c>
      <c r="C18189" t="str">
        <f t="shared" si="287"/>
        <v/>
      </c>
    </row>
    <row r="18190" spans="2:3">
      <c r="B18190" t="str">
        <v/>
      </c>
      <c r="C18190" t="str">
        <f t="shared" si="287"/>
        <v/>
      </c>
    </row>
    <row r="18191" spans="2:3">
      <c r="B18191" t="str">
        <v/>
      </c>
      <c r="C18191" t="str">
        <f t="shared" si="287"/>
        <v/>
      </c>
    </row>
    <row r="18192" spans="2:3">
      <c r="B18192" t="str">
        <v/>
      </c>
      <c r="C18192" t="str">
        <f t="shared" si="287"/>
        <v/>
      </c>
    </row>
    <row r="18193" spans="2:3">
      <c r="B18193" t="str">
        <v/>
      </c>
      <c r="C18193" t="str">
        <f t="shared" si="287"/>
        <v/>
      </c>
    </row>
    <row r="18194" spans="2:3">
      <c r="B18194" t="str">
        <v/>
      </c>
      <c r="C18194" t="str">
        <f t="shared" si="287"/>
        <v/>
      </c>
    </row>
    <row r="18195" spans="2:3">
      <c r="B18195" t="str">
        <v/>
      </c>
      <c r="C18195" t="str">
        <f t="shared" si="287"/>
        <v/>
      </c>
    </row>
    <row r="18196" spans="2:3">
      <c r="B18196" t="str">
        <v/>
      </c>
      <c r="C18196" t="str">
        <f t="shared" si="287"/>
        <v/>
      </c>
    </row>
    <row r="18197" spans="2:3">
      <c r="B18197" t="str">
        <v/>
      </c>
      <c r="C18197" t="str">
        <f t="shared" si="287"/>
        <v/>
      </c>
    </row>
    <row r="18198" spans="2:3">
      <c r="B18198" t="str">
        <v/>
      </c>
      <c r="C18198" t="str">
        <f t="shared" si="287"/>
        <v/>
      </c>
    </row>
    <row r="18199" spans="2:3">
      <c r="B18199" t="str">
        <v/>
      </c>
      <c r="C18199" t="str">
        <f t="shared" si="287"/>
        <v/>
      </c>
    </row>
    <row r="18200" spans="2:3">
      <c r="B18200" t="str">
        <v/>
      </c>
      <c r="C18200" t="str">
        <f t="shared" si="287"/>
        <v/>
      </c>
    </row>
    <row r="18201" spans="2:3">
      <c r="B18201" t="str">
        <v/>
      </c>
      <c r="C18201" t="str">
        <f t="shared" si="287"/>
        <v/>
      </c>
    </row>
    <row r="18202" spans="2:3">
      <c r="B18202" t="str">
        <v/>
      </c>
      <c r="C18202" t="str">
        <f t="shared" si="287"/>
        <v/>
      </c>
    </row>
    <row r="18203" spans="2:3">
      <c r="B18203" t="str">
        <v/>
      </c>
      <c r="C18203" t="str">
        <f t="shared" si="287"/>
        <v/>
      </c>
    </row>
    <row r="18204" spans="2:3">
      <c r="B18204" t="str">
        <v/>
      </c>
      <c r="C18204" t="str">
        <f t="shared" si="287"/>
        <v/>
      </c>
    </row>
    <row r="18205" spans="2:3">
      <c r="B18205" t="str">
        <v/>
      </c>
      <c r="C18205" t="str">
        <f t="shared" si="287"/>
        <v/>
      </c>
    </row>
    <row r="18206" spans="2:3">
      <c r="B18206" t="str">
        <v/>
      </c>
      <c r="C18206" t="str">
        <f t="shared" si="287"/>
        <v/>
      </c>
    </row>
    <row r="18207" spans="2:3">
      <c r="B18207" t="str">
        <v/>
      </c>
      <c r="C18207" t="str">
        <f t="shared" si="287"/>
        <v/>
      </c>
    </row>
    <row r="18208" spans="2:3">
      <c r="B18208" t="str">
        <v/>
      </c>
      <c r="C18208" t="str">
        <f t="shared" si="287"/>
        <v/>
      </c>
    </row>
    <row r="18209" spans="2:3">
      <c r="B18209" t="str">
        <v/>
      </c>
      <c r="C18209" t="str">
        <f t="shared" si="287"/>
        <v/>
      </c>
    </row>
    <row r="18210" spans="2:3">
      <c r="B18210" t="str">
        <v/>
      </c>
      <c r="C18210" t="str">
        <f t="shared" si="287"/>
        <v/>
      </c>
    </row>
    <row r="18211" spans="2:3">
      <c r="B18211" t="str">
        <v/>
      </c>
      <c r="C18211" t="str">
        <f t="shared" si="287"/>
        <v/>
      </c>
    </row>
    <row r="18212" spans="2:3">
      <c r="B18212" t="str">
        <v/>
      </c>
      <c r="C18212" t="str">
        <f t="shared" si="287"/>
        <v/>
      </c>
    </row>
    <row r="18213" spans="2:3">
      <c r="B18213" t="str">
        <v/>
      </c>
      <c r="C18213" t="str">
        <f t="shared" si="287"/>
        <v/>
      </c>
    </row>
    <row r="18214" spans="2:3">
      <c r="B18214" t="str">
        <v/>
      </c>
      <c r="C18214" t="str">
        <f t="shared" si="287"/>
        <v/>
      </c>
    </row>
    <row r="18215" spans="2:3">
      <c r="B18215" t="str">
        <v/>
      </c>
      <c r="C18215" t="str">
        <f t="shared" si="287"/>
        <v/>
      </c>
    </row>
    <row r="18216" spans="2:3">
      <c r="B18216" t="str">
        <v/>
      </c>
      <c r="C18216" t="str">
        <f t="shared" si="287"/>
        <v/>
      </c>
    </row>
    <row r="18217" spans="2:3">
      <c r="B18217" t="str">
        <v/>
      </c>
      <c r="C18217" t="str">
        <f t="shared" si="287"/>
        <v/>
      </c>
    </row>
    <row r="18218" spans="2:3">
      <c r="B18218" t="str">
        <v/>
      </c>
      <c r="C18218" t="str">
        <f t="shared" si="287"/>
        <v/>
      </c>
    </row>
    <row r="18219" spans="2:3">
      <c r="B18219" t="str">
        <v/>
      </c>
      <c r="C18219" t="str">
        <f t="shared" si="287"/>
        <v/>
      </c>
    </row>
    <row r="18220" spans="2:3">
      <c r="B18220" t="str">
        <v/>
      </c>
      <c r="C18220" t="str">
        <f t="shared" si="287"/>
        <v/>
      </c>
    </row>
    <row r="18221" spans="2:3">
      <c r="B18221" t="str">
        <v/>
      </c>
      <c r="C18221" t="str">
        <f t="shared" si="287"/>
        <v/>
      </c>
    </row>
    <row r="18222" spans="2:3">
      <c r="B18222" t="str">
        <v/>
      </c>
      <c r="C18222" t="str">
        <f t="shared" si="287"/>
        <v/>
      </c>
    </row>
    <row r="18223" spans="2:3">
      <c r="B18223" t="str">
        <v/>
      </c>
      <c r="C18223" t="str">
        <f t="shared" si="287"/>
        <v/>
      </c>
    </row>
    <row r="18224" spans="2:3">
      <c r="B18224" t="str">
        <v/>
      </c>
      <c r="C18224" t="str">
        <f t="shared" si="287"/>
        <v/>
      </c>
    </row>
    <row r="18225" spans="2:3">
      <c r="B18225" t="str">
        <v/>
      </c>
      <c r="C18225" t="str">
        <f t="shared" si="287"/>
        <v/>
      </c>
    </row>
    <row r="18226" spans="2:3">
      <c r="B18226" t="str">
        <v/>
      </c>
      <c r="C18226" t="str">
        <f t="shared" si="287"/>
        <v/>
      </c>
    </row>
    <row r="18227" spans="2:3">
      <c r="B18227" t="str">
        <v/>
      </c>
      <c r="C18227" t="str">
        <f t="shared" si="287"/>
        <v/>
      </c>
    </row>
    <row r="18228" spans="2:3">
      <c r="B18228" t="str">
        <v/>
      </c>
      <c r="C18228" t="str">
        <f t="shared" si="287"/>
        <v/>
      </c>
    </row>
    <row r="18229" spans="2:3">
      <c r="B18229" t="str">
        <v/>
      </c>
      <c r="C18229" t="str">
        <f t="shared" si="287"/>
        <v/>
      </c>
    </row>
    <row r="18230" spans="2:3">
      <c r="B18230" t="str">
        <v/>
      </c>
      <c r="C18230" t="str">
        <f t="shared" si="287"/>
        <v/>
      </c>
    </row>
    <row r="18231" spans="2:3">
      <c r="B18231" t="str">
        <v/>
      </c>
      <c r="C18231" t="str">
        <f t="shared" si="287"/>
        <v/>
      </c>
    </row>
    <row r="18232" spans="2:3">
      <c r="B18232" t="str">
        <v/>
      </c>
      <c r="C18232" t="str">
        <f t="shared" si="287"/>
        <v/>
      </c>
    </row>
    <row r="18233" spans="2:3">
      <c r="B18233" t="str">
        <v/>
      </c>
      <c r="C18233" t="str">
        <f t="shared" si="287"/>
        <v/>
      </c>
    </row>
    <row r="18234" spans="2:3">
      <c r="B18234" t="str">
        <v/>
      </c>
      <c r="C18234" t="str">
        <f t="shared" si="287"/>
        <v/>
      </c>
    </row>
    <row r="18235" spans="2:3">
      <c r="B18235" t="str">
        <v/>
      </c>
      <c r="C18235" t="str">
        <f t="shared" si="287"/>
        <v/>
      </c>
    </row>
    <row r="18236" spans="2:3">
      <c r="B18236" t="str">
        <v/>
      </c>
      <c r="C18236" t="str">
        <f t="shared" si="287"/>
        <v/>
      </c>
    </row>
    <row r="18237" spans="2:3">
      <c r="B18237" t="str">
        <v/>
      </c>
      <c r="C18237" t="str">
        <f t="shared" si="287"/>
        <v/>
      </c>
    </row>
    <row r="18238" spans="2:3">
      <c r="B18238" t="str">
        <v/>
      </c>
      <c r="C18238" t="str">
        <f t="shared" si="287"/>
        <v/>
      </c>
    </row>
    <row r="18239" spans="2:3">
      <c r="B18239" t="str">
        <v/>
      </c>
      <c r="C18239" t="str">
        <f t="shared" si="287"/>
        <v/>
      </c>
    </row>
    <row r="18240" spans="2:3">
      <c r="B18240" t="str">
        <v/>
      </c>
      <c r="C18240" t="str">
        <f t="shared" si="287"/>
        <v/>
      </c>
    </row>
    <row r="18241" spans="2:3">
      <c r="B18241" t="str">
        <v/>
      </c>
      <c r="C18241" t="str">
        <f t="shared" si="287"/>
        <v/>
      </c>
    </row>
    <row r="18242" spans="2:3">
      <c r="B18242" t="str">
        <v/>
      </c>
      <c r="C18242" t="str">
        <f t="shared" si="287"/>
        <v/>
      </c>
    </row>
    <row r="18243" spans="2:3">
      <c r="B18243" t="str">
        <v/>
      </c>
      <c r="C18243" t="str">
        <f t="shared" si="287"/>
        <v/>
      </c>
    </row>
    <row r="18244" spans="2:3">
      <c r="B18244" t="str">
        <v/>
      </c>
      <c r="C18244" t="str">
        <f t="shared" si="287"/>
        <v/>
      </c>
    </row>
    <row r="18245" spans="2:3">
      <c r="B18245" t="str">
        <v/>
      </c>
      <c r="C18245" t="str">
        <f t="shared" ref="C18245:C18308" si="288">IFERROR(B18245,"")</f>
        <v/>
      </c>
    </row>
    <row r="18246" spans="2:3">
      <c r="B18246" t="str">
        <v/>
      </c>
      <c r="C18246" t="str">
        <f t="shared" si="288"/>
        <v/>
      </c>
    </row>
    <row r="18247" spans="2:3">
      <c r="B18247" t="str">
        <v/>
      </c>
      <c r="C18247" t="str">
        <f t="shared" si="288"/>
        <v/>
      </c>
    </row>
    <row r="18248" spans="2:3">
      <c r="B18248" t="str">
        <v/>
      </c>
      <c r="C18248" t="str">
        <f t="shared" si="288"/>
        <v/>
      </c>
    </row>
    <row r="18249" spans="2:3">
      <c r="B18249" t="str">
        <v/>
      </c>
      <c r="C18249" t="str">
        <f t="shared" si="288"/>
        <v/>
      </c>
    </row>
    <row r="18250" spans="2:3">
      <c r="B18250" t="str">
        <v/>
      </c>
      <c r="C18250" t="str">
        <f t="shared" si="288"/>
        <v/>
      </c>
    </row>
    <row r="18251" spans="2:3">
      <c r="B18251" t="str">
        <v/>
      </c>
      <c r="C18251" t="str">
        <f t="shared" si="288"/>
        <v/>
      </c>
    </row>
    <row r="18252" spans="2:3">
      <c r="B18252" t="str">
        <v/>
      </c>
      <c r="C18252" t="str">
        <f t="shared" si="288"/>
        <v/>
      </c>
    </row>
    <row r="18253" spans="2:3">
      <c r="B18253" t="str">
        <v/>
      </c>
      <c r="C18253" t="str">
        <f t="shared" si="288"/>
        <v/>
      </c>
    </row>
    <row r="18254" spans="2:3">
      <c r="B18254" t="str">
        <v/>
      </c>
      <c r="C18254" t="str">
        <f t="shared" si="288"/>
        <v/>
      </c>
    </row>
    <row r="18255" spans="2:3">
      <c r="B18255" t="str">
        <v/>
      </c>
      <c r="C18255" t="str">
        <f t="shared" si="288"/>
        <v/>
      </c>
    </row>
    <row r="18256" spans="2:3">
      <c r="B18256" t="str">
        <v/>
      </c>
      <c r="C18256" t="str">
        <f t="shared" si="288"/>
        <v/>
      </c>
    </row>
    <row r="18257" spans="2:3">
      <c r="B18257" t="str">
        <v/>
      </c>
      <c r="C18257" t="str">
        <f t="shared" si="288"/>
        <v/>
      </c>
    </row>
    <row r="18258" spans="2:3">
      <c r="B18258" t="str">
        <v/>
      </c>
      <c r="C18258" t="str">
        <f t="shared" si="288"/>
        <v/>
      </c>
    </row>
    <row r="18259" spans="2:3">
      <c r="B18259" t="str">
        <v/>
      </c>
      <c r="C18259" t="str">
        <f t="shared" si="288"/>
        <v/>
      </c>
    </row>
    <row r="18260" spans="2:3">
      <c r="B18260" t="str">
        <v/>
      </c>
      <c r="C18260" t="str">
        <f t="shared" si="288"/>
        <v/>
      </c>
    </row>
    <row r="18261" spans="2:3">
      <c r="B18261" t="str">
        <v/>
      </c>
      <c r="C18261" t="str">
        <f t="shared" si="288"/>
        <v/>
      </c>
    </row>
    <row r="18262" spans="2:3">
      <c r="B18262" t="str">
        <v/>
      </c>
      <c r="C18262" t="str">
        <f t="shared" si="288"/>
        <v/>
      </c>
    </row>
    <row r="18263" spans="2:3">
      <c r="B18263" t="str">
        <v/>
      </c>
      <c r="C18263" t="str">
        <f t="shared" si="288"/>
        <v/>
      </c>
    </row>
    <row r="18264" spans="2:3">
      <c r="B18264" t="str">
        <v/>
      </c>
      <c r="C18264" t="str">
        <f t="shared" si="288"/>
        <v/>
      </c>
    </row>
    <row r="18265" spans="2:3">
      <c r="B18265" t="str">
        <v/>
      </c>
      <c r="C18265" t="str">
        <f t="shared" si="288"/>
        <v/>
      </c>
    </row>
    <row r="18266" spans="2:3">
      <c r="B18266" t="str">
        <v/>
      </c>
      <c r="C18266" t="str">
        <f t="shared" si="288"/>
        <v/>
      </c>
    </row>
    <row r="18267" spans="2:3">
      <c r="B18267" t="str">
        <v/>
      </c>
      <c r="C18267" t="str">
        <f t="shared" si="288"/>
        <v/>
      </c>
    </row>
    <row r="18268" spans="2:3">
      <c r="B18268" t="str">
        <v/>
      </c>
      <c r="C18268" t="str">
        <f t="shared" si="288"/>
        <v/>
      </c>
    </row>
    <row r="18269" spans="2:3">
      <c r="B18269" t="str">
        <v/>
      </c>
      <c r="C18269" t="str">
        <f t="shared" si="288"/>
        <v/>
      </c>
    </row>
    <row r="18270" spans="2:3">
      <c r="B18270" t="str">
        <v/>
      </c>
      <c r="C18270" t="str">
        <f t="shared" si="288"/>
        <v/>
      </c>
    </row>
    <row r="18271" spans="2:3">
      <c r="B18271" t="str">
        <v/>
      </c>
      <c r="C18271" t="str">
        <f t="shared" si="288"/>
        <v/>
      </c>
    </row>
    <row r="18272" spans="2:3">
      <c r="B18272" t="str">
        <v/>
      </c>
      <c r="C18272" t="str">
        <f t="shared" si="288"/>
        <v/>
      </c>
    </row>
    <row r="18273" spans="2:3">
      <c r="B18273" t="str">
        <v/>
      </c>
      <c r="C18273" t="str">
        <f t="shared" si="288"/>
        <v/>
      </c>
    </row>
    <row r="18274" spans="2:3">
      <c r="B18274" t="str">
        <v/>
      </c>
      <c r="C18274" t="str">
        <f t="shared" si="288"/>
        <v/>
      </c>
    </row>
    <row r="18275" spans="2:3">
      <c r="B18275" t="str">
        <v/>
      </c>
      <c r="C18275" t="str">
        <f t="shared" si="288"/>
        <v/>
      </c>
    </row>
    <row r="18276" spans="2:3">
      <c r="B18276" t="str">
        <v/>
      </c>
      <c r="C18276" t="str">
        <f t="shared" si="288"/>
        <v/>
      </c>
    </row>
    <row r="18277" spans="2:3">
      <c r="B18277" t="str">
        <v/>
      </c>
      <c r="C18277" t="str">
        <f t="shared" si="288"/>
        <v/>
      </c>
    </row>
    <row r="18278" spans="2:3">
      <c r="B18278" t="str">
        <v/>
      </c>
      <c r="C18278" t="str">
        <f t="shared" si="288"/>
        <v/>
      </c>
    </row>
    <row r="18279" spans="2:3">
      <c r="B18279" t="str">
        <v/>
      </c>
      <c r="C18279" t="str">
        <f t="shared" si="288"/>
        <v/>
      </c>
    </row>
    <row r="18280" spans="2:3">
      <c r="B18280" t="str">
        <v/>
      </c>
      <c r="C18280" t="str">
        <f t="shared" si="288"/>
        <v/>
      </c>
    </row>
    <row r="18281" spans="2:3">
      <c r="B18281" t="str">
        <v/>
      </c>
      <c r="C18281" t="str">
        <f t="shared" si="288"/>
        <v/>
      </c>
    </row>
    <row r="18282" spans="2:3">
      <c r="B18282" t="str">
        <v/>
      </c>
      <c r="C18282" t="str">
        <f t="shared" si="288"/>
        <v/>
      </c>
    </row>
    <row r="18283" spans="2:3">
      <c r="B18283" t="str">
        <v/>
      </c>
      <c r="C18283" t="str">
        <f t="shared" si="288"/>
        <v/>
      </c>
    </row>
    <row r="18284" spans="2:3">
      <c r="B18284" t="str">
        <v/>
      </c>
      <c r="C18284" t="str">
        <f t="shared" si="288"/>
        <v/>
      </c>
    </row>
    <row r="18285" spans="2:3">
      <c r="B18285" t="str">
        <v/>
      </c>
      <c r="C18285" t="str">
        <f t="shared" si="288"/>
        <v/>
      </c>
    </row>
    <row r="18286" spans="2:3">
      <c r="B18286" t="str">
        <v/>
      </c>
      <c r="C18286" t="str">
        <f t="shared" si="288"/>
        <v/>
      </c>
    </row>
    <row r="18287" spans="2:3">
      <c r="B18287" t="str">
        <v/>
      </c>
      <c r="C18287" t="str">
        <f t="shared" si="288"/>
        <v/>
      </c>
    </row>
    <row r="18288" spans="2:3">
      <c r="B18288" t="str">
        <v/>
      </c>
      <c r="C18288" t="str">
        <f t="shared" si="288"/>
        <v/>
      </c>
    </row>
    <row r="18289" spans="2:3">
      <c r="B18289" t="str">
        <v/>
      </c>
      <c r="C18289" t="str">
        <f t="shared" si="288"/>
        <v/>
      </c>
    </row>
    <row r="18290" spans="2:3">
      <c r="B18290" t="str">
        <v/>
      </c>
      <c r="C18290" t="str">
        <f t="shared" si="288"/>
        <v/>
      </c>
    </row>
    <row r="18291" spans="2:3">
      <c r="B18291" t="str">
        <v/>
      </c>
      <c r="C18291" t="str">
        <f t="shared" si="288"/>
        <v/>
      </c>
    </row>
    <row r="18292" spans="2:3">
      <c r="B18292" t="str">
        <v/>
      </c>
      <c r="C18292" t="str">
        <f t="shared" si="288"/>
        <v/>
      </c>
    </row>
    <row r="18293" spans="2:3">
      <c r="B18293" t="str">
        <v/>
      </c>
      <c r="C18293" t="str">
        <f t="shared" si="288"/>
        <v/>
      </c>
    </row>
    <row r="18294" spans="2:3">
      <c r="B18294" t="str">
        <v/>
      </c>
      <c r="C18294" t="str">
        <f t="shared" si="288"/>
        <v/>
      </c>
    </row>
    <row r="18295" spans="2:3">
      <c r="B18295" t="str">
        <v/>
      </c>
      <c r="C18295" t="str">
        <f t="shared" si="288"/>
        <v/>
      </c>
    </row>
    <row r="18296" spans="2:3">
      <c r="B18296" t="str">
        <v/>
      </c>
      <c r="C18296" t="str">
        <f t="shared" si="288"/>
        <v/>
      </c>
    </row>
    <row r="18297" spans="2:3">
      <c r="B18297" t="str">
        <v/>
      </c>
      <c r="C18297" t="str">
        <f t="shared" si="288"/>
        <v/>
      </c>
    </row>
    <row r="18298" spans="2:3">
      <c r="B18298" t="str">
        <v/>
      </c>
      <c r="C18298" t="str">
        <f t="shared" si="288"/>
        <v/>
      </c>
    </row>
    <row r="18299" spans="2:3">
      <c r="B18299" t="str">
        <v/>
      </c>
      <c r="C18299" t="str">
        <f t="shared" si="288"/>
        <v/>
      </c>
    </row>
    <row r="18300" spans="2:3">
      <c r="B18300" t="str">
        <v/>
      </c>
      <c r="C18300" t="str">
        <f t="shared" si="288"/>
        <v/>
      </c>
    </row>
    <row r="18301" spans="2:3">
      <c r="B18301" t="str">
        <v/>
      </c>
      <c r="C18301" t="str">
        <f t="shared" si="288"/>
        <v/>
      </c>
    </row>
    <row r="18302" spans="2:3">
      <c r="B18302" t="str">
        <v/>
      </c>
      <c r="C18302" t="str">
        <f t="shared" si="288"/>
        <v/>
      </c>
    </row>
    <row r="18303" spans="2:3">
      <c r="B18303" t="str">
        <v/>
      </c>
      <c r="C18303" t="str">
        <f t="shared" si="288"/>
        <v/>
      </c>
    </row>
    <row r="18304" spans="2:3">
      <c r="B18304" t="str">
        <v/>
      </c>
      <c r="C18304" t="str">
        <f t="shared" si="288"/>
        <v/>
      </c>
    </row>
    <row r="18305" spans="2:3">
      <c r="B18305" t="str">
        <v/>
      </c>
      <c r="C18305" t="str">
        <f t="shared" si="288"/>
        <v/>
      </c>
    </row>
    <row r="18306" spans="2:3">
      <c r="B18306" t="str">
        <v/>
      </c>
      <c r="C18306" t="str">
        <f t="shared" si="288"/>
        <v/>
      </c>
    </row>
    <row r="18307" spans="2:3">
      <c r="B18307" t="str">
        <v/>
      </c>
      <c r="C18307" t="str">
        <f t="shared" si="288"/>
        <v/>
      </c>
    </row>
    <row r="18308" spans="2:3">
      <c r="B18308" t="str">
        <v/>
      </c>
      <c r="C18308" t="str">
        <f t="shared" si="288"/>
        <v/>
      </c>
    </row>
    <row r="18309" spans="2:3">
      <c r="B18309" t="str">
        <v/>
      </c>
      <c r="C18309" t="str">
        <f t="shared" ref="C18309:C18372" si="289">IFERROR(B18309,"")</f>
        <v/>
      </c>
    </row>
    <row r="18310" spans="2:3">
      <c r="B18310" t="str">
        <v/>
      </c>
      <c r="C18310" t="str">
        <f t="shared" si="289"/>
        <v/>
      </c>
    </row>
    <row r="18311" spans="2:3">
      <c r="B18311" t="str">
        <v/>
      </c>
      <c r="C18311" t="str">
        <f t="shared" si="289"/>
        <v/>
      </c>
    </row>
    <row r="18312" spans="2:3">
      <c r="B18312" t="str">
        <v/>
      </c>
      <c r="C18312" t="str">
        <f t="shared" si="289"/>
        <v/>
      </c>
    </row>
    <row r="18313" spans="2:3">
      <c r="B18313" t="str">
        <v/>
      </c>
      <c r="C18313" t="str">
        <f t="shared" si="289"/>
        <v/>
      </c>
    </row>
    <row r="18314" spans="2:3">
      <c r="B18314" t="str">
        <v/>
      </c>
      <c r="C18314" t="str">
        <f t="shared" si="289"/>
        <v/>
      </c>
    </row>
    <row r="18315" spans="2:3">
      <c r="B18315" t="str">
        <v/>
      </c>
      <c r="C18315" t="str">
        <f t="shared" si="289"/>
        <v/>
      </c>
    </row>
    <row r="18316" spans="2:3">
      <c r="B18316" t="str">
        <v/>
      </c>
      <c r="C18316" t="str">
        <f t="shared" si="289"/>
        <v/>
      </c>
    </row>
    <row r="18317" spans="2:3">
      <c r="B18317" t="str">
        <v/>
      </c>
      <c r="C18317" t="str">
        <f t="shared" si="289"/>
        <v/>
      </c>
    </row>
    <row r="18318" spans="2:3">
      <c r="B18318" t="str">
        <v/>
      </c>
      <c r="C18318" t="str">
        <f t="shared" si="289"/>
        <v/>
      </c>
    </row>
    <row r="18319" spans="2:3">
      <c r="B18319" t="str">
        <v/>
      </c>
      <c r="C18319" t="str">
        <f t="shared" si="289"/>
        <v/>
      </c>
    </row>
    <row r="18320" spans="2:3">
      <c r="B18320" t="str">
        <v/>
      </c>
      <c r="C18320" t="str">
        <f t="shared" si="289"/>
        <v/>
      </c>
    </row>
    <row r="18321" spans="2:3">
      <c r="B18321" t="str">
        <v/>
      </c>
      <c r="C18321" t="str">
        <f t="shared" si="289"/>
        <v/>
      </c>
    </row>
    <row r="18322" spans="2:3">
      <c r="B18322" t="str">
        <v/>
      </c>
      <c r="C18322" t="str">
        <f t="shared" si="289"/>
        <v/>
      </c>
    </row>
    <row r="18323" spans="2:3">
      <c r="B18323" t="str">
        <v/>
      </c>
      <c r="C18323" t="str">
        <f t="shared" si="289"/>
        <v/>
      </c>
    </row>
    <row r="18324" spans="2:3">
      <c r="B18324" t="str">
        <v/>
      </c>
      <c r="C18324" t="str">
        <f t="shared" si="289"/>
        <v/>
      </c>
    </row>
    <row r="18325" spans="2:3">
      <c r="B18325" t="str">
        <v/>
      </c>
      <c r="C18325" t="str">
        <f t="shared" si="289"/>
        <v/>
      </c>
    </row>
    <row r="18326" spans="2:3">
      <c r="B18326" t="str">
        <v/>
      </c>
      <c r="C18326" t="str">
        <f t="shared" si="289"/>
        <v/>
      </c>
    </row>
    <row r="18327" spans="2:3">
      <c r="B18327" t="str">
        <v/>
      </c>
      <c r="C18327" t="str">
        <f t="shared" si="289"/>
        <v/>
      </c>
    </row>
    <row r="18328" spans="2:3">
      <c r="B18328" t="str">
        <v/>
      </c>
      <c r="C18328" t="str">
        <f t="shared" si="289"/>
        <v/>
      </c>
    </row>
    <row r="18329" spans="2:3">
      <c r="B18329" t="str">
        <v/>
      </c>
      <c r="C18329" t="str">
        <f t="shared" si="289"/>
        <v/>
      </c>
    </row>
    <row r="18330" spans="2:3">
      <c r="B18330" t="str">
        <v/>
      </c>
      <c r="C18330" t="str">
        <f t="shared" si="289"/>
        <v/>
      </c>
    </row>
    <row r="18331" spans="2:3">
      <c r="B18331" t="str">
        <v/>
      </c>
      <c r="C18331" t="str">
        <f t="shared" si="289"/>
        <v/>
      </c>
    </row>
    <row r="18332" spans="2:3">
      <c r="B18332" t="str">
        <v/>
      </c>
      <c r="C18332" t="str">
        <f t="shared" si="289"/>
        <v/>
      </c>
    </row>
    <row r="18333" spans="2:3">
      <c r="B18333" t="str">
        <v/>
      </c>
      <c r="C18333" t="str">
        <f t="shared" si="289"/>
        <v/>
      </c>
    </row>
    <row r="18334" spans="2:3">
      <c r="B18334" t="str">
        <v/>
      </c>
      <c r="C18334" t="str">
        <f t="shared" si="289"/>
        <v/>
      </c>
    </row>
    <row r="18335" spans="2:3">
      <c r="B18335" t="str">
        <v/>
      </c>
      <c r="C18335" t="str">
        <f t="shared" si="289"/>
        <v/>
      </c>
    </row>
    <row r="18336" spans="2:3">
      <c r="B18336" t="str">
        <v/>
      </c>
      <c r="C18336" t="str">
        <f t="shared" si="289"/>
        <v/>
      </c>
    </row>
    <row r="18337" spans="2:3">
      <c r="B18337" t="str">
        <v/>
      </c>
      <c r="C18337" t="str">
        <f t="shared" si="289"/>
        <v/>
      </c>
    </row>
    <row r="18338" spans="2:3">
      <c r="B18338" t="str">
        <v/>
      </c>
      <c r="C18338" t="str">
        <f t="shared" si="289"/>
        <v/>
      </c>
    </row>
    <row r="18339" spans="2:3">
      <c r="B18339" t="str">
        <v/>
      </c>
      <c r="C18339" t="str">
        <f t="shared" si="289"/>
        <v/>
      </c>
    </row>
    <row r="18340" spans="2:3">
      <c r="B18340" t="str">
        <v/>
      </c>
      <c r="C18340" t="str">
        <f t="shared" si="289"/>
        <v/>
      </c>
    </row>
    <row r="18341" spans="2:3">
      <c r="B18341" t="str">
        <v/>
      </c>
      <c r="C18341" t="str">
        <f t="shared" si="289"/>
        <v/>
      </c>
    </row>
    <row r="18342" spans="2:3">
      <c r="B18342" t="str">
        <v/>
      </c>
      <c r="C18342" t="str">
        <f t="shared" si="289"/>
        <v/>
      </c>
    </row>
    <row r="18343" spans="2:3">
      <c r="B18343" t="str">
        <v/>
      </c>
      <c r="C18343" t="str">
        <f t="shared" si="289"/>
        <v/>
      </c>
    </row>
    <row r="18344" spans="2:3">
      <c r="B18344" t="str">
        <v/>
      </c>
      <c r="C18344" t="str">
        <f t="shared" si="289"/>
        <v/>
      </c>
    </row>
    <row r="18345" spans="2:3">
      <c r="B18345" t="str">
        <v/>
      </c>
      <c r="C18345" t="str">
        <f t="shared" si="289"/>
        <v/>
      </c>
    </row>
    <row r="18346" spans="2:3">
      <c r="B18346" t="str">
        <v/>
      </c>
      <c r="C18346" t="str">
        <f t="shared" si="289"/>
        <v/>
      </c>
    </row>
    <row r="18347" spans="2:3">
      <c r="B18347" t="str">
        <v/>
      </c>
      <c r="C18347" t="str">
        <f t="shared" si="289"/>
        <v/>
      </c>
    </row>
    <row r="18348" spans="2:3">
      <c r="B18348" t="str">
        <v/>
      </c>
      <c r="C18348" t="str">
        <f t="shared" si="289"/>
        <v/>
      </c>
    </row>
    <row r="18349" spans="2:3">
      <c r="B18349" t="str">
        <v/>
      </c>
      <c r="C18349" t="str">
        <f t="shared" si="289"/>
        <v/>
      </c>
    </row>
    <row r="18350" spans="2:3">
      <c r="B18350" t="str">
        <v/>
      </c>
      <c r="C18350" t="str">
        <f t="shared" si="289"/>
        <v/>
      </c>
    </row>
    <row r="18351" spans="2:3">
      <c r="B18351" t="str">
        <v/>
      </c>
      <c r="C18351" t="str">
        <f t="shared" si="289"/>
        <v/>
      </c>
    </row>
    <row r="18352" spans="2:3">
      <c r="B18352" t="str">
        <v/>
      </c>
      <c r="C18352" t="str">
        <f t="shared" si="289"/>
        <v/>
      </c>
    </row>
    <row r="18353" spans="2:3">
      <c r="B18353" t="str">
        <v/>
      </c>
      <c r="C18353" t="str">
        <f t="shared" si="289"/>
        <v/>
      </c>
    </row>
    <row r="18354" spans="2:3">
      <c r="B18354" t="str">
        <v/>
      </c>
      <c r="C18354" t="str">
        <f t="shared" si="289"/>
        <v/>
      </c>
    </row>
    <row r="18355" spans="2:3">
      <c r="B18355" t="str">
        <v/>
      </c>
      <c r="C18355" t="str">
        <f t="shared" si="289"/>
        <v/>
      </c>
    </row>
    <row r="18356" spans="2:3">
      <c r="B18356" t="str">
        <v/>
      </c>
      <c r="C18356" t="str">
        <f t="shared" si="289"/>
        <v/>
      </c>
    </row>
    <row r="18357" spans="2:3">
      <c r="B18357" t="str">
        <v/>
      </c>
      <c r="C18357" t="str">
        <f t="shared" si="289"/>
        <v/>
      </c>
    </row>
    <row r="18358" spans="2:3">
      <c r="B18358" t="str">
        <v/>
      </c>
      <c r="C18358" t="str">
        <f t="shared" si="289"/>
        <v/>
      </c>
    </row>
    <row r="18359" spans="2:3">
      <c r="B18359" t="str">
        <v/>
      </c>
      <c r="C18359" t="str">
        <f t="shared" si="289"/>
        <v/>
      </c>
    </row>
    <row r="18360" spans="2:3">
      <c r="B18360" t="str">
        <v/>
      </c>
      <c r="C18360" t="str">
        <f t="shared" si="289"/>
        <v/>
      </c>
    </row>
    <row r="18361" spans="2:3">
      <c r="B18361" t="str">
        <v/>
      </c>
      <c r="C18361" t="str">
        <f t="shared" si="289"/>
        <v/>
      </c>
    </row>
    <row r="18362" spans="2:3">
      <c r="B18362" t="str">
        <v/>
      </c>
      <c r="C18362" t="str">
        <f t="shared" si="289"/>
        <v/>
      </c>
    </row>
    <row r="18363" spans="2:3">
      <c r="B18363" t="str">
        <v/>
      </c>
      <c r="C18363" t="str">
        <f t="shared" si="289"/>
        <v/>
      </c>
    </row>
    <row r="18364" spans="2:3">
      <c r="B18364" t="str">
        <v/>
      </c>
      <c r="C18364" t="str">
        <f t="shared" si="289"/>
        <v/>
      </c>
    </row>
    <row r="18365" spans="2:3">
      <c r="B18365" t="str">
        <v/>
      </c>
      <c r="C18365" t="str">
        <f t="shared" si="289"/>
        <v/>
      </c>
    </row>
    <row r="18366" spans="2:3">
      <c r="B18366" t="str">
        <v/>
      </c>
      <c r="C18366" t="str">
        <f t="shared" si="289"/>
        <v/>
      </c>
    </row>
    <row r="18367" spans="2:3">
      <c r="B18367" t="str">
        <v/>
      </c>
      <c r="C18367" t="str">
        <f t="shared" si="289"/>
        <v/>
      </c>
    </row>
    <row r="18368" spans="2:3">
      <c r="B18368" t="str">
        <v/>
      </c>
      <c r="C18368" t="str">
        <f t="shared" si="289"/>
        <v/>
      </c>
    </row>
    <row r="18369" spans="2:3">
      <c r="B18369" t="str">
        <v/>
      </c>
      <c r="C18369" t="str">
        <f t="shared" si="289"/>
        <v/>
      </c>
    </row>
    <row r="18370" spans="2:3">
      <c r="B18370" t="str">
        <v/>
      </c>
      <c r="C18370" t="str">
        <f t="shared" si="289"/>
        <v/>
      </c>
    </row>
    <row r="18371" spans="2:3">
      <c r="B18371" t="str">
        <v/>
      </c>
      <c r="C18371" t="str">
        <f t="shared" si="289"/>
        <v/>
      </c>
    </row>
    <row r="18372" spans="2:3">
      <c r="B18372" t="str">
        <v/>
      </c>
      <c r="C18372" t="str">
        <f t="shared" si="289"/>
        <v/>
      </c>
    </row>
    <row r="18373" spans="2:3">
      <c r="B18373" t="str">
        <v/>
      </c>
      <c r="C18373" t="str">
        <f t="shared" ref="C18373:C18436" si="290">IFERROR(B18373,"")</f>
        <v/>
      </c>
    </row>
    <row r="18374" spans="2:3">
      <c r="B18374" t="str">
        <v/>
      </c>
      <c r="C18374" t="str">
        <f t="shared" si="290"/>
        <v/>
      </c>
    </row>
    <row r="18375" spans="2:3">
      <c r="B18375" t="str">
        <v/>
      </c>
      <c r="C18375" t="str">
        <f t="shared" si="290"/>
        <v/>
      </c>
    </row>
    <row r="18376" spans="2:3">
      <c r="B18376" t="str">
        <v/>
      </c>
      <c r="C18376" t="str">
        <f t="shared" si="290"/>
        <v/>
      </c>
    </row>
    <row r="18377" spans="2:3">
      <c r="B18377" t="str">
        <v/>
      </c>
      <c r="C18377" t="str">
        <f t="shared" si="290"/>
        <v/>
      </c>
    </row>
    <row r="18378" spans="2:3">
      <c r="B18378" t="str">
        <v/>
      </c>
      <c r="C18378" t="str">
        <f t="shared" si="290"/>
        <v/>
      </c>
    </row>
    <row r="18379" spans="2:3">
      <c r="B18379" t="str">
        <v/>
      </c>
      <c r="C18379" t="str">
        <f t="shared" si="290"/>
        <v/>
      </c>
    </row>
    <row r="18380" spans="2:3">
      <c r="B18380" t="str">
        <v/>
      </c>
      <c r="C18380" t="str">
        <f t="shared" si="290"/>
        <v/>
      </c>
    </row>
    <row r="18381" spans="2:3">
      <c r="B18381" t="str">
        <v/>
      </c>
      <c r="C18381" t="str">
        <f t="shared" si="290"/>
        <v/>
      </c>
    </row>
    <row r="18382" spans="2:3">
      <c r="B18382" t="str">
        <v/>
      </c>
      <c r="C18382" t="str">
        <f t="shared" si="290"/>
        <v/>
      </c>
    </row>
    <row r="18383" spans="2:3">
      <c r="B18383" t="str">
        <v/>
      </c>
      <c r="C18383" t="str">
        <f t="shared" si="290"/>
        <v/>
      </c>
    </row>
    <row r="18384" spans="2:3">
      <c r="B18384" t="str">
        <v/>
      </c>
      <c r="C18384" t="str">
        <f t="shared" si="290"/>
        <v/>
      </c>
    </row>
    <row r="18385" spans="2:3">
      <c r="B18385" t="str">
        <v/>
      </c>
      <c r="C18385" t="str">
        <f t="shared" si="290"/>
        <v/>
      </c>
    </row>
    <row r="18386" spans="2:3">
      <c r="B18386" t="str">
        <v/>
      </c>
      <c r="C18386" t="str">
        <f t="shared" si="290"/>
        <v/>
      </c>
    </row>
    <row r="18387" spans="2:3">
      <c r="B18387" t="str">
        <v/>
      </c>
      <c r="C18387" t="str">
        <f t="shared" si="290"/>
        <v/>
      </c>
    </row>
    <row r="18388" spans="2:3">
      <c r="B18388" t="str">
        <v/>
      </c>
      <c r="C18388" t="str">
        <f t="shared" si="290"/>
        <v/>
      </c>
    </row>
    <row r="18389" spans="2:3">
      <c r="B18389" t="str">
        <v/>
      </c>
      <c r="C18389" t="str">
        <f t="shared" si="290"/>
        <v/>
      </c>
    </row>
    <row r="18390" spans="2:3">
      <c r="B18390" t="str">
        <v/>
      </c>
      <c r="C18390" t="str">
        <f t="shared" si="290"/>
        <v/>
      </c>
    </row>
    <row r="18391" spans="2:3">
      <c r="B18391" t="str">
        <v/>
      </c>
      <c r="C18391" t="str">
        <f t="shared" si="290"/>
        <v/>
      </c>
    </row>
    <row r="18392" spans="2:3">
      <c r="B18392" t="str">
        <v/>
      </c>
      <c r="C18392" t="str">
        <f t="shared" si="290"/>
        <v/>
      </c>
    </row>
    <row r="18393" spans="2:3">
      <c r="B18393" t="str">
        <v/>
      </c>
      <c r="C18393" t="str">
        <f t="shared" si="290"/>
        <v/>
      </c>
    </row>
    <row r="18394" spans="2:3">
      <c r="B18394" t="str">
        <v/>
      </c>
      <c r="C18394" t="str">
        <f t="shared" si="290"/>
        <v/>
      </c>
    </row>
    <row r="18395" spans="2:3">
      <c r="B18395" t="str">
        <v/>
      </c>
      <c r="C18395" t="str">
        <f t="shared" si="290"/>
        <v/>
      </c>
    </row>
    <row r="18396" spans="2:3">
      <c r="B18396" t="str">
        <v/>
      </c>
      <c r="C18396" t="str">
        <f t="shared" si="290"/>
        <v/>
      </c>
    </row>
    <row r="18397" spans="2:3">
      <c r="B18397" t="str">
        <v/>
      </c>
      <c r="C18397" t="str">
        <f t="shared" si="290"/>
        <v/>
      </c>
    </row>
    <row r="18398" spans="2:3">
      <c r="B18398" t="str">
        <v/>
      </c>
      <c r="C18398" t="str">
        <f t="shared" si="290"/>
        <v/>
      </c>
    </row>
    <row r="18399" spans="2:3">
      <c r="B18399" t="str">
        <v/>
      </c>
      <c r="C18399" t="str">
        <f t="shared" si="290"/>
        <v/>
      </c>
    </row>
    <row r="18400" spans="2:3">
      <c r="B18400" t="str">
        <v/>
      </c>
      <c r="C18400" t="str">
        <f t="shared" si="290"/>
        <v/>
      </c>
    </row>
    <row r="18401" spans="2:3">
      <c r="B18401" t="str">
        <v/>
      </c>
      <c r="C18401" t="str">
        <f t="shared" si="290"/>
        <v/>
      </c>
    </row>
    <row r="18402" spans="2:3">
      <c r="B18402" t="str">
        <v/>
      </c>
      <c r="C18402" t="str">
        <f t="shared" si="290"/>
        <v/>
      </c>
    </row>
    <row r="18403" spans="2:3">
      <c r="B18403" t="str">
        <v/>
      </c>
      <c r="C18403" t="str">
        <f t="shared" si="290"/>
        <v/>
      </c>
    </row>
    <row r="18404" spans="2:3">
      <c r="B18404" t="str">
        <v/>
      </c>
      <c r="C18404" t="str">
        <f t="shared" si="290"/>
        <v/>
      </c>
    </row>
    <row r="18405" spans="2:3">
      <c r="B18405" t="str">
        <v/>
      </c>
      <c r="C18405" t="str">
        <f t="shared" si="290"/>
        <v/>
      </c>
    </row>
    <row r="18406" spans="2:3">
      <c r="B18406" t="str">
        <v/>
      </c>
      <c r="C18406" t="str">
        <f t="shared" si="290"/>
        <v/>
      </c>
    </row>
    <row r="18407" spans="2:3">
      <c r="B18407" t="str">
        <v/>
      </c>
      <c r="C18407" t="str">
        <f t="shared" si="290"/>
        <v/>
      </c>
    </row>
    <row r="18408" spans="2:3">
      <c r="B18408" t="str">
        <v/>
      </c>
      <c r="C18408" t="str">
        <f t="shared" si="290"/>
        <v/>
      </c>
    </row>
    <row r="18409" spans="2:3">
      <c r="B18409" t="str">
        <v/>
      </c>
      <c r="C18409" t="str">
        <f t="shared" si="290"/>
        <v/>
      </c>
    </row>
    <row r="18410" spans="2:3">
      <c r="B18410" t="str">
        <v/>
      </c>
      <c r="C18410" t="str">
        <f t="shared" si="290"/>
        <v/>
      </c>
    </row>
    <row r="18411" spans="2:3">
      <c r="B18411" t="str">
        <v/>
      </c>
      <c r="C18411" t="str">
        <f t="shared" si="290"/>
        <v/>
      </c>
    </row>
    <row r="18412" spans="2:3">
      <c r="B18412" t="str">
        <v/>
      </c>
      <c r="C18412" t="str">
        <f t="shared" si="290"/>
        <v/>
      </c>
    </row>
    <row r="18413" spans="2:3">
      <c r="B18413" t="str">
        <v/>
      </c>
      <c r="C18413" t="str">
        <f t="shared" si="290"/>
        <v/>
      </c>
    </row>
    <row r="18414" spans="2:3">
      <c r="B18414" t="str">
        <v/>
      </c>
      <c r="C18414" t="str">
        <f t="shared" si="290"/>
        <v/>
      </c>
    </row>
    <row r="18415" spans="2:3">
      <c r="B18415" t="str">
        <v/>
      </c>
      <c r="C18415" t="str">
        <f t="shared" si="290"/>
        <v/>
      </c>
    </row>
    <row r="18416" spans="2:3">
      <c r="B18416" t="str">
        <v/>
      </c>
      <c r="C18416" t="str">
        <f t="shared" si="290"/>
        <v/>
      </c>
    </row>
    <row r="18417" spans="2:3">
      <c r="B18417" t="str">
        <v/>
      </c>
      <c r="C18417" t="str">
        <f t="shared" si="290"/>
        <v/>
      </c>
    </row>
    <row r="18418" spans="2:3">
      <c r="B18418" t="str">
        <v/>
      </c>
      <c r="C18418" t="str">
        <f t="shared" si="290"/>
        <v/>
      </c>
    </row>
    <row r="18419" spans="2:3">
      <c r="B18419" t="str">
        <v/>
      </c>
      <c r="C18419" t="str">
        <f t="shared" si="290"/>
        <v/>
      </c>
    </row>
    <row r="18420" spans="2:3">
      <c r="B18420" t="str">
        <v/>
      </c>
      <c r="C18420" t="str">
        <f t="shared" si="290"/>
        <v/>
      </c>
    </row>
    <row r="18421" spans="2:3">
      <c r="B18421" t="str">
        <v/>
      </c>
      <c r="C18421" t="str">
        <f t="shared" si="290"/>
        <v/>
      </c>
    </row>
    <row r="18422" spans="2:3">
      <c r="B18422" t="str">
        <v/>
      </c>
      <c r="C18422" t="str">
        <f t="shared" si="290"/>
        <v/>
      </c>
    </row>
    <row r="18423" spans="2:3">
      <c r="B18423" t="str">
        <v/>
      </c>
      <c r="C18423" t="str">
        <f t="shared" si="290"/>
        <v/>
      </c>
    </row>
    <row r="18424" spans="2:3">
      <c r="B18424" t="str">
        <v/>
      </c>
      <c r="C18424" t="str">
        <f t="shared" si="290"/>
        <v/>
      </c>
    </row>
    <row r="18425" spans="2:3">
      <c r="B18425" t="str">
        <v/>
      </c>
      <c r="C18425" t="str">
        <f t="shared" si="290"/>
        <v/>
      </c>
    </row>
    <row r="18426" spans="2:3">
      <c r="B18426" t="str">
        <v/>
      </c>
      <c r="C18426" t="str">
        <f t="shared" si="290"/>
        <v/>
      </c>
    </row>
    <row r="18427" spans="2:3">
      <c r="B18427" t="str">
        <v/>
      </c>
      <c r="C18427" t="str">
        <f t="shared" si="290"/>
        <v/>
      </c>
    </row>
    <row r="18428" spans="2:3">
      <c r="B18428" t="str">
        <v/>
      </c>
      <c r="C18428" t="str">
        <f t="shared" si="290"/>
        <v/>
      </c>
    </row>
    <row r="18429" spans="2:3">
      <c r="B18429" t="str">
        <v/>
      </c>
      <c r="C18429" t="str">
        <f t="shared" si="290"/>
        <v/>
      </c>
    </row>
    <row r="18430" spans="2:3">
      <c r="B18430" t="str">
        <v/>
      </c>
      <c r="C18430" t="str">
        <f t="shared" si="290"/>
        <v/>
      </c>
    </row>
    <row r="18431" spans="2:3">
      <c r="B18431" t="str">
        <v/>
      </c>
      <c r="C18431" t="str">
        <f t="shared" si="290"/>
        <v/>
      </c>
    </row>
    <row r="18432" spans="2:3">
      <c r="B18432" t="str">
        <v/>
      </c>
      <c r="C18432" t="str">
        <f t="shared" si="290"/>
        <v/>
      </c>
    </row>
    <row r="18433" spans="2:3">
      <c r="B18433" t="str">
        <v/>
      </c>
      <c r="C18433" t="str">
        <f t="shared" si="290"/>
        <v/>
      </c>
    </row>
    <row r="18434" spans="2:3">
      <c r="B18434" t="str">
        <v/>
      </c>
      <c r="C18434" t="str">
        <f t="shared" si="290"/>
        <v/>
      </c>
    </row>
    <row r="18435" spans="2:3">
      <c r="B18435" t="str">
        <v/>
      </c>
      <c r="C18435" t="str">
        <f t="shared" si="290"/>
        <v/>
      </c>
    </row>
    <row r="18436" spans="2:3">
      <c r="B18436" t="str">
        <v/>
      </c>
      <c r="C18436" t="str">
        <f t="shared" si="290"/>
        <v/>
      </c>
    </row>
    <row r="18437" spans="2:3">
      <c r="B18437" t="str">
        <v/>
      </c>
      <c r="C18437" t="str">
        <f t="shared" ref="C18437:C18500" si="291">IFERROR(B18437,"")</f>
        <v/>
      </c>
    </row>
    <row r="18438" spans="2:3">
      <c r="B18438" t="str">
        <v/>
      </c>
      <c r="C18438" t="str">
        <f t="shared" si="291"/>
        <v/>
      </c>
    </row>
    <row r="18439" spans="2:3">
      <c r="B18439" t="str">
        <v/>
      </c>
      <c r="C18439" t="str">
        <f t="shared" si="291"/>
        <v/>
      </c>
    </row>
    <row r="18440" spans="2:3">
      <c r="B18440" t="str">
        <v/>
      </c>
      <c r="C18440" t="str">
        <f t="shared" si="291"/>
        <v/>
      </c>
    </row>
    <row r="18441" spans="2:3">
      <c r="B18441" t="str">
        <v/>
      </c>
      <c r="C18441" t="str">
        <f t="shared" si="291"/>
        <v/>
      </c>
    </row>
    <row r="18442" spans="2:3">
      <c r="B18442" t="str">
        <v/>
      </c>
      <c r="C18442" t="str">
        <f t="shared" si="291"/>
        <v/>
      </c>
    </row>
    <row r="18443" spans="2:3">
      <c r="B18443" t="str">
        <v/>
      </c>
      <c r="C18443" t="str">
        <f t="shared" si="291"/>
        <v/>
      </c>
    </row>
    <row r="18444" spans="2:3">
      <c r="B18444" t="str">
        <v/>
      </c>
      <c r="C18444" t="str">
        <f t="shared" si="291"/>
        <v/>
      </c>
    </row>
    <row r="18445" spans="2:3">
      <c r="B18445" t="str">
        <v/>
      </c>
      <c r="C18445" t="str">
        <f t="shared" si="291"/>
        <v/>
      </c>
    </row>
    <row r="18446" spans="2:3">
      <c r="B18446" t="str">
        <v/>
      </c>
      <c r="C18446" t="str">
        <f t="shared" si="291"/>
        <v/>
      </c>
    </row>
    <row r="18447" spans="2:3">
      <c r="B18447" t="str">
        <v/>
      </c>
      <c r="C18447" t="str">
        <f t="shared" si="291"/>
        <v/>
      </c>
    </row>
    <row r="18448" spans="2:3">
      <c r="B18448" t="str">
        <v/>
      </c>
      <c r="C18448" t="str">
        <f t="shared" si="291"/>
        <v/>
      </c>
    </row>
    <row r="18449" spans="2:3">
      <c r="B18449" t="str">
        <v/>
      </c>
      <c r="C18449" t="str">
        <f t="shared" si="291"/>
        <v/>
      </c>
    </row>
    <row r="18450" spans="2:3">
      <c r="B18450" t="str">
        <v/>
      </c>
      <c r="C18450" t="str">
        <f t="shared" si="291"/>
        <v/>
      </c>
    </row>
    <row r="18451" spans="2:3">
      <c r="B18451" t="str">
        <v/>
      </c>
      <c r="C18451" t="str">
        <f t="shared" si="291"/>
        <v/>
      </c>
    </row>
    <row r="18452" spans="2:3">
      <c r="B18452" t="str">
        <v/>
      </c>
      <c r="C18452" t="str">
        <f t="shared" si="291"/>
        <v/>
      </c>
    </row>
    <row r="18453" spans="2:3">
      <c r="B18453" t="str">
        <v/>
      </c>
      <c r="C18453" t="str">
        <f t="shared" si="291"/>
        <v/>
      </c>
    </row>
    <row r="18454" spans="2:3">
      <c r="B18454" t="str">
        <v/>
      </c>
      <c r="C18454" t="str">
        <f t="shared" si="291"/>
        <v/>
      </c>
    </row>
    <row r="18455" spans="2:3">
      <c r="B18455" t="str">
        <v/>
      </c>
      <c r="C18455" t="str">
        <f t="shared" si="291"/>
        <v/>
      </c>
    </row>
    <row r="18456" spans="2:3">
      <c r="B18456" t="str">
        <v/>
      </c>
      <c r="C18456" t="str">
        <f t="shared" si="291"/>
        <v/>
      </c>
    </row>
    <row r="18457" spans="2:3">
      <c r="B18457" t="str">
        <v/>
      </c>
      <c r="C18457" t="str">
        <f t="shared" si="291"/>
        <v/>
      </c>
    </row>
    <row r="18458" spans="2:3">
      <c r="B18458" t="str">
        <v/>
      </c>
      <c r="C18458" t="str">
        <f t="shared" si="291"/>
        <v/>
      </c>
    </row>
    <row r="18459" spans="2:3">
      <c r="B18459" t="str">
        <v/>
      </c>
      <c r="C18459" t="str">
        <f t="shared" si="291"/>
        <v/>
      </c>
    </row>
    <row r="18460" spans="2:3">
      <c r="B18460" t="str">
        <v/>
      </c>
      <c r="C18460" t="str">
        <f t="shared" si="291"/>
        <v/>
      </c>
    </row>
    <row r="18461" spans="2:3">
      <c r="B18461" t="str">
        <v/>
      </c>
      <c r="C18461" t="str">
        <f t="shared" si="291"/>
        <v/>
      </c>
    </row>
    <row r="18462" spans="2:3">
      <c r="B18462" t="str">
        <v/>
      </c>
      <c r="C18462" t="str">
        <f t="shared" si="291"/>
        <v/>
      </c>
    </row>
    <row r="18463" spans="2:3">
      <c r="B18463" t="str">
        <v/>
      </c>
      <c r="C18463" t="str">
        <f t="shared" si="291"/>
        <v/>
      </c>
    </row>
    <row r="18464" spans="2:3">
      <c r="B18464" t="str">
        <v/>
      </c>
      <c r="C18464" t="str">
        <f t="shared" si="291"/>
        <v/>
      </c>
    </row>
    <row r="18465" spans="2:3">
      <c r="B18465" t="str">
        <v/>
      </c>
      <c r="C18465" t="str">
        <f t="shared" si="291"/>
        <v/>
      </c>
    </row>
    <row r="18466" spans="2:3">
      <c r="B18466" t="str">
        <v/>
      </c>
      <c r="C18466" t="str">
        <f t="shared" si="291"/>
        <v/>
      </c>
    </row>
    <row r="18467" spans="2:3">
      <c r="B18467" t="str">
        <v/>
      </c>
      <c r="C18467" t="str">
        <f t="shared" si="291"/>
        <v/>
      </c>
    </row>
    <row r="18468" spans="2:3">
      <c r="B18468" t="str">
        <v/>
      </c>
      <c r="C18468" t="str">
        <f t="shared" si="291"/>
        <v/>
      </c>
    </row>
    <row r="18469" spans="2:3">
      <c r="B18469" t="str">
        <v/>
      </c>
      <c r="C18469" t="str">
        <f t="shared" si="291"/>
        <v/>
      </c>
    </row>
    <row r="18470" spans="2:3">
      <c r="B18470" t="str">
        <v/>
      </c>
      <c r="C18470" t="str">
        <f t="shared" si="291"/>
        <v/>
      </c>
    </row>
    <row r="18471" spans="2:3">
      <c r="B18471" t="str">
        <v/>
      </c>
      <c r="C18471" t="str">
        <f t="shared" si="291"/>
        <v/>
      </c>
    </row>
    <row r="18472" spans="2:3">
      <c r="B18472" t="str">
        <v/>
      </c>
      <c r="C18472" t="str">
        <f t="shared" si="291"/>
        <v/>
      </c>
    </row>
    <row r="18473" spans="2:3">
      <c r="B18473" t="str">
        <v/>
      </c>
      <c r="C18473" t="str">
        <f t="shared" si="291"/>
        <v/>
      </c>
    </row>
    <row r="18474" spans="2:3">
      <c r="B18474" t="str">
        <v/>
      </c>
      <c r="C18474" t="str">
        <f t="shared" si="291"/>
        <v/>
      </c>
    </row>
    <row r="18475" spans="2:3">
      <c r="B18475" t="str">
        <v/>
      </c>
      <c r="C18475" t="str">
        <f t="shared" si="291"/>
        <v/>
      </c>
    </row>
    <row r="18476" spans="2:3">
      <c r="B18476" t="str">
        <v/>
      </c>
      <c r="C18476" t="str">
        <f t="shared" si="291"/>
        <v/>
      </c>
    </row>
    <row r="18477" spans="2:3">
      <c r="B18477" t="str">
        <v/>
      </c>
      <c r="C18477" t="str">
        <f t="shared" si="291"/>
        <v/>
      </c>
    </row>
    <row r="18478" spans="2:3">
      <c r="B18478" t="str">
        <v/>
      </c>
      <c r="C18478" t="str">
        <f t="shared" si="291"/>
        <v/>
      </c>
    </row>
    <row r="18479" spans="2:3">
      <c r="B18479" t="str">
        <v/>
      </c>
      <c r="C18479" t="str">
        <f t="shared" si="291"/>
        <v/>
      </c>
    </row>
    <row r="18480" spans="2:3">
      <c r="B18480" t="str">
        <v/>
      </c>
      <c r="C18480" t="str">
        <f t="shared" si="291"/>
        <v/>
      </c>
    </row>
    <row r="18481" spans="2:3">
      <c r="B18481" t="str">
        <v/>
      </c>
      <c r="C18481" t="str">
        <f t="shared" si="291"/>
        <v/>
      </c>
    </row>
    <row r="18482" spans="2:3">
      <c r="B18482" t="str">
        <v/>
      </c>
      <c r="C18482" t="str">
        <f t="shared" si="291"/>
        <v/>
      </c>
    </row>
    <row r="18483" spans="2:3">
      <c r="B18483" t="str">
        <v/>
      </c>
      <c r="C18483" t="str">
        <f t="shared" si="291"/>
        <v/>
      </c>
    </row>
    <row r="18484" spans="2:3">
      <c r="B18484" t="str">
        <v/>
      </c>
      <c r="C18484" t="str">
        <f t="shared" si="291"/>
        <v/>
      </c>
    </row>
    <row r="18485" spans="2:3">
      <c r="B18485" t="str">
        <v/>
      </c>
      <c r="C18485" t="str">
        <f t="shared" si="291"/>
        <v/>
      </c>
    </row>
    <row r="18486" spans="2:3">
      <c r="B18486" t="str">
        <v/>
      </c>
      <c r="C18486" t="str">
        <f t="shared" si="291"/>
        <v/>
      </c>
    </row>
    <row r="18487" spans="2:3">
      <c r="B18487" t="str">
        <v/>
      </c>
      <c r="C18487" t="str">
        <f t="shared" si="291"/>
        <v/>
      </c>
    </row>
    <row r="18488" spans="2:3">
      <c r="B18488" t="str">
        <v/>
      </c>
      <c r="C18488" t="str">
        <f t="shared" si="291"/>
        <v/>
      </c>
    </row>
    <row r="18489" spans="2:3">
      <c r="B18489" t="str">
        <v/>
      </c>
      <c r="C18489" t="str">
        <f t="shared" si="291"/>
        <v/>
      </c>
    </row>
    <row r="18490" spans="2:3">
      <c r="B18490" t="str">
        <v/>
      </c>
      <c r="C18490" t="str">
        <f t="shared" si="291"/>
        <v/>
      </c>
    </row>
    <row r="18491" spans="2:3">
      <c r="B18491" t="str">
        <v/>
      </c>
      <c r="C18491" t="str">
        <f t="shared" si="291"/>
        <v/>
      </c>
    </row>
    <row r="18492" spans="2:3">
      <c r="B18492" t="str">
        <v/>
      </c>
      <c r="C18492" t="str">
        <f t="shared" si="291"/>
        <v/>
      </c>
    </row>
    <row r="18493" spans="2:3">
      <c r="B18493" t="str">
        <v/>
      </c>
      <c r="C18493" t="str">
        <f t="shared" si="291"/>
        <v/>
      </c>
    </row>
    <row r="18494" spans="2:3">
      <c r="B18494" t="str">
        <v/>
      </c>
      <c r="C18494" t="str">
        <f t="shared" si="291"/>
        <v/>
      </c>
    </row>
    <row r="18495" spans="2:3">
      <c r="B18495" t="str">
        <v/>
      </c>
      <c r="C18495" t="str">
        <f t="shared" si="291"/>
        <v/>
      </c>
    </row>
    <row r="18496" spans="2:3">
      <c r="B18496" t="str">
        <v/>
      </c>
      <c r="C18496" t="str">
        <f t="shared" si="291"/>
        <v/>
      </c>
    </row>
    <row r="18497" spans="2:3">
      <c r="B18497" t="str">
        <v/>
      </c>
      <c r="C18497" t="str">
        <f t="shared" si="291"/>
        <v/>
      </c>
    </row>
    <row r="18498" spans="2:3">
      <c r="B18498" t="str">
        <v/>
      </c>
      <c r="C18498" t="str">
        <f t="shared" si="291"/>
        <v/>
      </c>
    </row>
    <row r="18499" spans="2:3">
      <c r="B18499" t="str">
        <v/>
      </c>
      <c r="C18499" t="str">
        <f t="shared" si="291"/>
        <v/>
      </c>
    </row>
    <row r="18500" spans="2:3">
      <c r="B18500" t="str">
        <v/>
      </c>
      <c r="C18500" t="str">
        <f t="shared" si="291"/>
        <v/>
      </c>
    </row>
    <row r="18501" spans="2:3">
      <c r="B18501" t="str">
        <v/>
      </c>
      <c r="C18501" t="str">
        <f t="shared" ref="C18501:C18564" si="292">IFERROR(B18501,"")</f>
        <v/>
      </c>
    </row>
    <row r="18502" spans="2:3">
      <c r="B18502" t="str">
        <v/>
      </c>
      <c r="C18502" t="str">
        <f t="shared" si="292"/>
        <v/>
      </c>
    </row>
    <row r="18503" spans="2:3">
      <c r="B18503" t="str">
        <v/>
      </c>
      <c r="C18503" t="str">
        <f t="shared" si="292"/>
        <v/>
      </c>
    </row>
    <row r="18504" spans="2:3">
      <c r="B18504" t="str">
        <v/>
      </c>
      <c r="C18504" t="str">
        <f t="shared" si="292"/>
        <v/>
      </c>
    </row>
    <row r="18505" spans="2:3">
      <c r="B18505" t="str">
        <v/>
      </c>
      <c r="C18505" t="str">
        <f t="shared" si="292"/>
        <v/>
      </c>
    </row>
    <row r="18506" spans="2:3">
      <c r="B18506" t="str">
        <v/>
      </c>
      <c r="C18506" t="str">
        <f t="shared" si="292"/>
        <v/>
      </c>
    </row>
    <row r="18507" spans="2:3">
      <c r="B18507" t="str">
        <v/>
      </c>
      <c r="C18507" t="str">
        <f t="shared" si="292"/>
        <v/>
      </c>
    </row>
    <row r="18508" spans="2:3">
      <c r="B18508" t="str">
        <v/>
      </c>
      <c r="C18508" t="str">
        <f t="shared" si="292"/>
        <v/>
      </c>
    </row>
    <row r="18509" spans="2:3">
      <c r="B18509" t="str">
        <v/>
      </c>
      <c r="C18509" t="str">
        <f t="shared" si="292"/>
        <v/>
      </c>
    </row>
    <row r="18510" spans="2:3">
      <c r="B18510" t="str">
        <v/>
      </c>
      <c r="C18510" t="str">
        <f t="shared" si="292"/>
        <v/>
      </c>
    </row>
    <row r="18511" spans="2:3">
      <c r="B18511" t="str">
        <v/>
      </c>
      <c r="C18511" t="str">
        <f t="shared" si="292"/>
        <v/>
      </c>
    </row>
    <row r="18512" spans="2:3">
      <c r="B18512" t="str">
        <v/>
      </c>
      <c r="C18512" t="str">
        <f t="shared" si="292"/>
        <v/>
      </c>
    </row>
    <row r="18513" spans="2:3">
      <c r="B18513" t="str">
        <v/>
      </c>
      <c r="C18513" t="str">
        <f t="shared" si="292"/>
        <v/>
      </c>
    </row>
    <row r="18514" spans="2:3">
      <c r="B18514" t="str">
        <v/>
      </c>
      <c r="C18514" t="str">
        <f t="shared" si="292"/>
        <v/>
      </c>
    </row>
    <row r="18515" spans="2:3">
      <c r="B18515" t="str">
        <v/>
      </c>
      <c r="C18515" t="str">
        <f t="shared" si="292"/>
        <v/>
      </c>
    </row>
    <row r="18516" spans="2:3">
      <c r="B18516" t="str">
        <v/>
      </c>
      <c r="C18516" t="str">
        <f t="shared" si="292"/>
        <v/>
      </c>
    </row>
    <row r="18517" spans="2:3">
      <c r="B18517" t="str">
        <v/>
      </c>
      <c r="C18517" t="str">
        <f t="shared" si="292"/>
        <v/>
      </c>
    </row>
    <row r="18518" spans="2:3">
      <c r="B18518" t="str">
        <v/>
      </c>
      <c r="C18518" t="str">
        <f t="shared" si="292"/>
        <v/>
      </c>
    </row>
    <row r="18519" spans="2:3">
      <c r="B18519" t="str">
        <v/>
      </c>
      <c r="C18519" t="str">
        <f t="shared" si="292"/>
        <v/>
      </c>
    </row>
    <row r="18520" spans="2:3">
      <c r="B18520" t="str">
        <v/>
      </c>
      <c r="C18520" t="str">
        <f t="shared" si="292"/>
        <v/>
      </c>
    </row>
    <row r="18521" spans="2:3">
      <c r="B18521" t="str">
        <v/>
      </c>
      <c r="C18521" t="str">
        <f t="shared" si="292"/>
        <v/>
      </c>
    </row>
    <row r="18522" spans="2:3">
      <c r="B18522" t="str">
        <v/>
      </c>
      <c r="C18522" t="str">
        <f t="shared" si="292"/>
        <v/>
      </c>
    </row>
    <row r="18523" spans="2:3">
      <c r="B18523" t="str">
        <v/>
      </c>
      <c r="C18523" t="str">
        <f t="shared" si="292"/>
        <v/>
      </c>
    </row>
    <row r="18524" spans="2:3">
      <c r="B18524" t="str">
        <v/>
      </c>
      <c r="C18524" t="str">
        <f t="shared" si="292"/>
        <v/>
      </c>
    </row>
    <row r="18525" spans="2:3">
      <c r="B18525" t="str">
        <v/>
      </c>
      <c r="C18525" t="str">
        <f t="shared" si="292"/>
        <v/>
      </c>
    </row>
    <row r="18526" spans="2:3">
      <c r="B18526" t="str">
        <v/>
      </c>
      <c r="C18526" t="str">
        <f t="shared" si="292"/>
        <v/>
      </c>
    </row>
    <row r="18527" spans="2:3">
      <c r="B18527" t="str">
        <v/>
      </c>
      <c r="C18527" t="str">
        <f t="shared" si="292"/>
        <v/>
      </c>
    </row>
    <row r="18528" spans="2:3">
      <c r="B18528" t="str">
        <v/>
      </c>
      <c r="C18528" t="str">
        <f t="shared" si="292"/>
        <v/>
      </c>
    </row>
    <row r="18529" spans="2:3">
      <c r="B18529" t="str">
        <v/>
      </c>
      <c r="C18529" t="str">
        <f t="shared" si="292"/>
        <v/>
      </c>
    </row>
    <row r="18530" spans="2:3">
      <c r="B18530" t="str">
        <v/>
      </c>
      <c r="C18530" t="str">
        <f t="shared" si="292"/>
        <v/>
      </c>
    </row>
    <row r="18531" spans="2:3">
      <c r="B18531" t="str">
        <v/>
      </c>
      <c r="C18531" t="str">
        <f t="shared" si="292"/>
        <v/>
      </c>
    </row>
    <row r="18532" spans="2:3">
      <c r="B18532" t="str">
        <v/>
      </c>
      <c r="C18532" t="str">
        <f t="shared" si="292"/>
        <v/>
      </c>
    </row>
    <row r="18533" spans="2:3">
      <c r="B18533" t="str">
        <v/>
      </c>
      <c r="C18533" t="str">
        <f t="shared" si="292"/>
        <v/>
      </c>
    </row>
    <row r="18534" spans="2:3">
      <c r="B18534" t="str">
        <v/>
      </c>
      <c r="C18534" t="str">
        <f t="shared" si="292"/>
        <v/>
      </c>
    </row>
    <row r="18535" spans="2:3">
      <c r="B18535" t="str">
        <v/>
      </c>
      <c r="C18535" t="str">
        <f t="shared" si="292"/>
        <v/>
      </c>
    </row>
    <row r="18536" spans="2:3">
      <c r="B18536" t="str">
        <v/>
      </c>
      <c r="C18536" t="str">
        <f t="shared" si="292"/>
        <v/>
      </c>
    </row>
    <row r="18537" spans="2:3">
      <c r="B18537" t="str">
        <v/>
      </c>
      <c r="C18537" t="str">
        <f t="shared" si="292"/>
        <v/>
      </c>
    </row>
    <row r="18538" spans="2:3">
      <c r="B18538" t="str">
        <v/>
      </c>
      <c r="C18538" t="str">
        <f t="shared" si="292"/>
        <v/>
      </c>
    </row>
    <row r="18539" spans="2:3">
      <c r="B18539" t="str">
        <v/>
      </c>
      <c r="C18539" t="str">
        <f t="shared" si="292"/>
        <v/>
      </c>
    </row>
    <row r="18540" spans="2:3">
      <c r="B18540" t="str">
        <v/>
      </c>
      <c r="C18540" t="str">
        <f t="shared" si="292"/>
        <v/>
      </c>
    </row>
    <row r="18541" spans="2:3">
      <c r="B18541" t="str">
        <v/>
      </c>
      <c r="C18541" t="str">
        <f t="shared" si="292"/>
        <v/>
      </c>
    </row>
    <row r="18542" spans="2:3">
      <c r="B18542" t="str">
        <v/>
      </c>
      <c r="C18542" t="str">
        <f t="shared" si="292"/>
        <v/>
      </c>
    </row>
    <row r="18543" spans="2:3">
      <c r="B18543" t="str">
        <v/>
      </c>
      <c r="C18543" t="str">
        <f t="shared" si="292"/>
        <v/>
      </c>
    </row>
    <row r="18544" spans="2:3">
      <c r="B18544" t="str">
        <v/>
      </c>
      <c r="C18544" t="str">
        <f t="shared" si="292"/>
        <v/>
      </c>
    </row>
    <row r="18545" spans="2:3">
      <c r="B18545" t="str">
        <v/>
      </c>
      <c r="C18545" t="str">
        <f t="shared" si="292"/>
        <v/>
      </c>
    </row>
    <row r="18546" spans="2:3">
      <c r="B18546" t="str">
        <v/>
      </c>
      <c r="C18546" t="str">
        <f t="shared" si="292"/>
        <v/>
      </c>
    </row>
    <row r="18547" spans="2:3">
      <c r="B18547" t="str">
        <v/>
      </c>
      <c r="C18547" t="str">
        <f t="shared" si="292"/>
        <v/>
      </c>
    </row>
    <row r="18548" spans="2:3">
      <c r="B18548" t="str">
        <v/>
      </c>
      <c r="C18548" t="str">
        <f t="shared" si="292"/>
        <v/>
      </c>
    </row>
    <row r="18549" spans="2:3">
      <c r="B18549" t="str">
        <v/>
      </c>
      <c r="C18549" t="str">
        <f t="shared" si="292"/>
        <v/>
      </c>
    </row>
    <row r="18550" spans="2:3">
      <c r="B18550" t="str">
        <v/>
      </c>
      <c r="C18550" t="str">
        <f t="shared" si="292"/>
        <v/>
      </c>
    </row>
    <row r="18551" spans="2:3">
      <c r="B18551" t="str">
        <v/>
      </c>
      <c r="C18551" t="str">
        <f t="shared" si="292"/>
        <v/>
      </c>
    </row>
    <row r="18552" spans="2:3">
      <c r="B18552" t="str">
        <v/>
      </c>
      <c r="C18552" t="str">
        <f t="shared" si="292"/>
        <v/>
      </c>
    </row>
    <row r="18553" spans="2:3">
      <c r="B18553" t="str">
        <v/>
      </c>
      <c r="C18553" t="str">
        <f t="shared" si="292"/>
        <v/>
      </c>
    </row>
    <row r="18554" spans="2:3">
      <c r="B18554" t="str">
        <v/>
      </c>
      <c r="C18554" t="str">
        <f t="shared" si="292"/>
        <v/>
      </c>
    </row>
    <row r="18555" spans="2:3">
      <c r="B18555" t="str">
        <v/>
      </c>
      <c r="C18555" t="str">
        <f t="shared" si="292"/>
        <v/>
      </c>
    </row>
    <row r="18556" spans="2:3">
      <c r="B18556" t="str">
        <v/>
      </c>
      <c r="C18556" t="str">
        <f t="shared" si="292"/>
        <v/>
      </c>
    </row>
    <row r="18557" spans="2:3">
      <c r="B18557" t="str">
        <v/>
      </c>
      <c r="C18557" t="str">
        <f t="shared" si="292"/>
        <v/>
      </c>
    </row>
    <row r="18558" spans="2:3">
      <c r="B18558" t="str">
        <v/>
      </c>
      <c r="C18558" t="str">
        <f t="shared" si="292"/>
        <v/>
      </c>
    </row>
    <row r="18559" spans="2:3">
      <c r="B18559" t="str">
        <v/>
      </c>
      <c r="C18559" t="str">
        <f t="shared" si="292"/>
        <v/>
      </c>
    </row>
    <row r="18560" spans="2:3">
      <c r="B18560" t="str">
        <v/>
      </c>
      <c r="C18560" t="str">
        <f t="shared" si="292"/>
        <v/>
      </c>
    </row>
    <row r="18561" spans="2:3">
      <c r="B18561" t="str">
        <v/>
      </c>
      <c r="C18561" t="str">
        <f t="shared" si="292"/>
        <v/>
      </c>
    </row>
    <row r="18562" spans="2:3">
      <c r="B18562" t="str">
        <v/>
      </c>
      <c r="C18562" t="str">
        <f t="shared" si="292"/>
        <v/>
      </c>
    </row>
    <row r="18563" spans="2:3">
      <c r="B18563" t="str">
        <v/>
      </c>
      <c r="C18563" t="str">
        <f t="shared" si="292"/>
        <v/>
      </c>
    </row>
    <row r="18564" spans="2:3">
      <c r="B18564" t="str">
        <v/>
      </c>
      <c r="C18564" t="str">
        <f t="shared" si="292"/>
        <v/>
      </c>
    </row>
    <row r="18565" spans="2:3">
      <c r="B18565" t="str">
        <v/>
      </c>
      <c r="C18565" t="str">
        <f t="shared" ref="C18565:C18628" si="293">IFERROR(B18565,"")</f>
        <v/>
      </c>
    </row>
    <row r="18566" spans="2:3">
      <c r="B18566" t="str">
        <v/>
      </c>
      <c r="C18566" t="str">
        <f t="shared" si="293"/>
        <v/>
      </c>
    </row>
    <row r="18567" spans="2:3">
      <c r="B18567" t="str">
        <v/>
      </c>
      <c r="C18567" t="str">
        <f t="shared" si="293"/>
        <v/>
      </c>
    </row>
    <row r="18568" spans="2:3">
      <c r="B18568" t="str">
        <v/>
      </c>
      <c r="C18568" t="str">
        <f t="shared" si="293"/>
        <v/>
      </c>
    </row>
    <row r="18569" spans="2:3">
      <c r="B18569" t="str">
        <v/>
      </c>
      <c r="C18569" t="str">
        <f t="shared" si="293"/>
        <v/>
      </c>
    </row>
    <row r="18570" spans="2:3">
      <c r="B18570" t="str">
        <v/>
      </c>
      <c r="C18570" t="str">
        <f t="shared" si="293"/>
        <v/>
      </c>
    </row>
    <row r="18571" spans="2:3">
      <c r="B18571" t="str">
        <v/>
      </c>
      <c r="C18571" t="str">
        <f t="shared" si="293"/>
        <v/>
      </c>
    </row>
    <row r="18572" spans="2:3">
      <c r="B18572" t="str">
        <v/>
      </c>
      <c r="C18572" t="str">
        <f t="shared" si="293"/>
        <v/>
      </c>
    </row>
    <row r="18573" spans="2:3">
      <c r="B18573" t="str">
        <v/>
      </c>
      <c r="C18573" t="str">
        <f t="shared" si="293"/>
        <v/>
      </c>
    </row>
    <row r="18574" spans="2:3">
      <c r="B18574" t="str">
        <v/>
      </c>
      <c r="C18574" t="str">
        <f t="shared" si="293"/>
        <v/>
      </c>
    </row>
    <row r="18575" spans="2:3">
      <c r="B18575" t="str">
        <v/>
      </c>
      <c r="C18575" t="str">
        <f t="shared" si="293"/>
        <v/>
      </c>
    </row>
    <row r="18576" spans="2:3">
      <c r="B18576" t="str">
        <v/>
      </c>
      <c r="C18576" t="str">
        <f t="shared" si="293"/>
        <v/>
      </c>
    </row>
    <row r="18577" spans="2:3">
      <c r="B18577" t="str">
        <v/>
      </c>
      <c r="C18577" t="str">
        <f t="shared" si="293"/>
        <v/>
      </c>
    </row>
    <row r="18578" spans="2:3">
      <c r="B18578" t="str">
        <v/>
      </c>
      <c r="C18578" t="str">
        <f t="shared" si="293"/>
        <v/>
      </c>
    </row>
    <row r="18579" spans="2:3">
      <c r="B18579" t="str">
        <v/>
      </c>
      <c r="C18579" t="str">
        <f t="shared" si="293"/>
        <v/>
      </c>
    </row>
    <row r="18580" spans="2:3">
      <c r="B18580" t="str">
        <v/>
      </c>
      <c r="C18580" t="str">
        <f t="shared" si="293"/>
        <v/>
      </c>
    </row>
    <row r="18581" spans="2:3">
      <c r="B18581" t="str">
        <v/>
      </c>
      <c r="C18581" t="str">
        <f t="shared" si="293"/>
        <v/>
      </c>
    </row>
    <row r="18582" spans="2:3">
      <c r="B18582" t="str">
        <v/>
      </c>
      <c r="C18582" t="str">
        <f t="shared" si="293"/>
        <v/>
      </c>
    </row>
    <row r="18583" spans="2:3">
      <c r="B18583" t="str">
        <v/>
      </c>
      <c r="C18583" t="str">
        <f t="shared" si="293"/>
        <v/>
      </c>
    </row>
    <row r="18584" spans="2:3">
      <c r="B18584" t="str">
        <v/>
      </c>
      <c r="C18584" t="str">
        <f t="shared" si="293"/>
        <v/>
      </c>
    </row>
    <row r="18585" spans="2:3">
      <c r="B18585" t="str">
        <v/>
      </c>
      <c r="C18585" t="str">
        <f t="shared" si="293"/>
        <v/>
      </c>
    </row>
    <row r="18586" spans="2:3">
      <c r="B18586" t="str">
        <v/>
      </c>
      <c r="C18586" t="str">
        <f t="shared" si="293"/>
        <v/>
      </c>
    </row>
    <row r="18587" spans="2:3">
      <c r="B18587" t="str">
        <v/>
      </c>
      <c r="C18587" t="str">
        <f t="shared" si="293"/>
        <v/>
      </c>
    </row>
    <row r="18588" spans="2:3">
      <c r="B18588" t="str">
        <v/>
      </c>
      <c r="C18588" t="str">
        <f t="shared" si="293"/>
        <v/>
      </c>
    </row>
    <row r="18589" spans="2:3">
      <c r="B18589" t="str">
        <v/>
      </c>
      <c r="C18589" t="str">
        <f t="shared" si="293"/>
        <v/>
      </c>
    </row>
    <row r="18590" spans="2:3">
      <c r="B18590" t="str">
        <v/>
      </c>
      <c r="C18590" t="str">
        <f t="shared" si="293"/>
        <v/>
      </c>
    </row>
    <row r="18591" spans="2:3">
      <c r="B18591" t="str">
        <v/>
      </c>
      <c r="C18591" t="str">
        <f t="shared" si="293"/>
        <v/>
      </c>
    </row>
    <row r="18592" spans="2:3">
      <c r="B18592" t="str">
        <v/>
      </c>
      <c r="C18592" t="str">
        <f t="shared" si="293"/>
        <v/>
      </c>
    </row>
    <row r="18593" spans="2:3">
      <c r="B18593" t="str">
        <v/>
      </c>
      <c r="C18593" t="str">
        <f t="shared" si="293"/>
        <v/>
      </c>
    </row>
    <row r="18594" spans="2:3">
      <c r="B18594" t="str">
        <v/>
      </c>
      <c r="C18594" t="str">
        <f t="shared" si="293"/>
        <v/>
      </c>
    </row>
    <row r="18595" spans="2:3">
      <c r="B18595" t="str">
        <v/>
      </c>
      <c r="C18595" t="str">
        <f t="shared" si="293"/>
        <v/>
      </c>
    </row>
    <row r="18596" spans="2:3">
      <c r="B18596" t="str">
        <v/>
      </c>
      <c r="C18596" t="str">
        <f t="shared" si="293"/>
        <v/>
      </c>
    </row>
    <row r="18597" spans="2:3">
      <c r="B18597" t="str">
        <v/>
      </c>
      <c r="C18597" t="str">
        <f t="shared" si="293"/>
        <v/>
      </c>
    </row>
    <row r="18598" spans="2:3">
      <c r="B18598" t="str">
        <v/>
      </c>
      <c r="C18598" t="str">
        <f t="shared" si="293"/>
        <v/>
      </c>
    </row>
    <row r="18599" spans="2:3">
      <c r="B18599" t="str">
        <v/>
      </c>
      <c r="C18599" t="str">
        <f t="shared" si="293"/>
        <v/>
      </c>
    </row>
    <row r="18600" spans="2:3">
      <c r="B18600" t="str">
        <v/>
      </c>
      <c r="C18600" t="str">
        <f t="shared" si="293"/>
        <v/>
      </c>
    </row>
    <row r="18601" spans="2:3">
      <c r="B18601" t="str">
        <v/>
      </c>
      <c r="C18601" t="str">
        <f t="shared" si="293"/>
        <v/>
      </c>
    </row>
    <row r="18602" spans="2:3">
      <c r="B18602" t="str">
        <v/>
      </c>
      <c r="C18602" t="str">
        <f t="shared" si="293"/>
        <v/>
      </c>
    </row>
    <row r="18603" spans="2:3">
      <c r="B18603" t="str">
        <v/>
      </c>
      <c r="C18603" t="str">
        <f t="shared" si="293"/>
        <v/>
      </c>
    </row>
    <row r="18604" spans="2:3">
      <c r="B18604" t="str">
        <v/>
      </c>
      <c r="C18604" t="str">
        <f t="shared" si="293"/>
        <v/>
      </c>
    </row>
    <row r="18605" spans="2:3">
      <c r="B18605" t="str">
        <v/>
      </c>
      <c r="C18605" t="str">
        <f t="shared" si="293"/>
        <v/>
      </c>
    </row>
    <row r="18606" spans="2:3">
      <c r="B18606" t="str">
        <v/>
      </c>
      <c r="C18606" t="str">
        <f t="shared" si="293"/>
        <v/>
      </c>
    </row>
    <row r="18607" spans="2:3">
      <c r="B18607" t="str">
        <v/>
      </c>
      <c r="C18607" t="str">
        <f t="shared" si="293"/>
        <v/>
      </c>
    </row>
    <row r="18608" spans="2:3">
      <c r="B18608" t="str">
        <v/>
      </c>
      <c r="C18608" t="str">
        <f t="shared" si="293"/>
        <v/>
      </c>
    </row>
    <row r="18609" spans="2:3">
      <c r="B18609" t="str">
        <v/>
      </c>
      <c r="C18609" t="str">
        <f t="shared" si="293"/>
        <v/>
      </c>
    </row>
    <row r="18610" spans="2:3">
      <c r="B18610" t="str">
        <v/>
      </c>
      <c r="C18610" t="str">
        <f t="shared" si="293"/>
        <v/>
      </c>
    </row>
    <row r="18611" spans="2:3">
      <c r="B18611" t="str">
        <v/>
      </c>
      <c r="C18611" t="str">
        <f t="shared" si="293"/>
        <v/>
      </c>
    </row>
    <row r="18612" spans="2:3">
      <c r="B18612" t="str">
        <v/>
      </c>
      <c r="C18612" t="str">
        <f t="shared" si="293"/>
        <v/>
      </c>
    </row>
    <row r="18613" spans="2:3">
      <c r="B18613" t="str">
        <v/>
      </c>
      <c r="C18613" t="str">
        <f t="shared" si="293"/>
        <v/>
      </c>
    </row>
    <row r="18614" spans="2:3">
      <c r="B18614" t="str">
        <v/>
      </c>
      <c r="C18614" t="str">
        <f t="shared" si="293"/>
        <v/>
      </c>
    </row>
    <row r="18615" spans="2:3">
      <c r="B18615" t="str">
        <v/>
      </c>
      <c r="C18615" t="str">
        <f t="shared" si="293"/>
        <v/>
      </c>
    </row>
    <row r="18616" spans="2:3">
      <c r="B18616" t="str">
        <v/>
      </c>
      <c r="C18616" t="str">
        <f t="shared" si="293"/>
        <v/>
      </c>
    </row>
    <row r="18617" spans="2:3">
      <c r="B18617" t="str">
        <v/>
      </c>
      <c r="C18617" t="str">
        <f t="shared" si="293"/>
        <v/>
      </c>
    </row>
    <row r="18618" spans="2:3">
      <c r="B18618" t="str">
        <v/>
      </c>
      <c r="C18618" t="str">
        <f t="shared" si="293"/>
        <v/>
      </c>
    </row>
    <row r="18619" spans="2:3">
      <c r="B18619" t="str">
        <v/>
      </c>
      <c r="C18619" t="str">
        <f t="shared" si="293"/>
        <v/>
      </c>
    </row>
    <row r="18620" spans="2:3">
      <c r="B18620" t="str">
        <v/>
      </c>
      <c r="C18620" t="str">
        <f t="shared" si="293"/>
        <v/>
      </c>
    </row>
    <row r="18621" spans="2:3">
      <c r="B18621" t="str">
        <v/>
      </c>
      <c r="C18621" t="str">
        <f t="shared" si="293"/>
        <v/>
      </c>
    </row>
    <row r="18622" spans="2:3">
      <c r="B18622" t="str">
        <v/>
      </c>
      <c r="C18622" t="str">
        <f t="shared" si="293"/>
        <v/>
      </c>
    </row>
    <row r="18623" spans="2:3">
      <c r="B18623" t="str">
        <v/>
      </c>
      <c r="C18623" t="str">
        <f t="shared" si="293"/>
        <v/>
      </c>
    </row>
    <row r="18624" spans="2:3">
      <c r="B18624" t="str">
        <v/>
      </c>
      <c r="C18624" t="str">
        <f t="shared" si="293"/>
        <v/>
      </c>
    </row>
    <row r="18625" spans="2:3">
      <c r="B18625" t="str">
        <v/>
      </c>
      <c r="C18625" t="str">
        <f t="shared" si="293"/>
        <v/>
      </c>
    </row>
    <row r="18626" spans="2:3">
      <c r="B18626" t="str">
        <v/>
      </c>
      <c r="C18626" t="str">
        <f t="shared" si="293"/>
        <v/>
      </c>
    </row>
    <row r="18627" spans="2:3">
      <c r="B18627" t="str">
        <v/>
      </c>
      <c r="C18627" t="str">
        <f t="shared" si="293"/>
        <v/>
      </c>
    </row>
    <row r="18628" spans="2:3">
      <c r="B18628" t="str">
        <v/>
      </c>
      <c r="C18628" t="str">
        <f t="shared" si="293"/>
        <v/>
      </c>
    </row>
    <row r="18629" spans="2:3">
      <c r="B18629" t="str">
        <v/>
      </c>
      <c r="C18629" t="str">
        <f t="shared" ref="C18629:C18692" si="294">IFERROR(B18629,"")</f>
        <v/>
      </c>
    </row>
    <row r="18630" spans="2:3">
      <c r="B18630" t="str">
        <v/>
      </c>
      <c r="C18630" t="str">
        <f t="shared" si="294"/>
        <v/>
      </c>
    </row>
    <row r="18631" spans="2:3">
      <c r="B18631" t="str">
        <v/>
      </c>
      <c r="C18631" t="str">
        <f t="shared" si="294"/>
        <v/>
      </c>
    </row>
    <row r="18632" spans="2:3">
      <c r="B18632" t="str">
        <v/>
      </c>
      <c r="C18632" t="str">
        <f t="shared" si="294"/>
        <v/>
      </c>
    </row>
    <row r="18633" spans="2:3">
      <c r="B18633" t="str">
        <v/>
      </c>
      <c r="C18633" t="str">
        <f t="shared" si="294"/>
        <v/>
      </c>
    </row>
    <row r="18634" spans="2:3">
      <c r="B18634" t="str">
        <v/>
      </c>
      <c r="C18634" t="str">
        <f t="shared" si="294"/>
        <v/>
      </c>
    </row>
    <row r="18635" spans="2:3">
      <c r="B18635" t="str">
        <v/>
      </c>
      <c r="C18635" t="str">
        <f t="shared" si="294"/>
        <v/>
      </c>
    </row>
    <row r="18636" spans="2:3">
      <c r="B18636" t="str">
        <v/>
      </c>
      <c r="C18636" t="str">
        <f t="shared" si="294"/>
        <v/>
      </c>
    </row>
    <row r="18637" spans="2:3">
      <c r="B18637" t="str">
        <v/>
      </c>
      <c r="C18637" t="str">
        <f t="shared" si="294"/>
        <v/>
      </c>
    </row>
    <row r="18638" spans="2:3">
      <c r="B18638" t="str">
        <v/>
      </c>
      <c r="C18638" t="str">
        <f t="shared" si="294"/>
        <v/>
      </c>
    </row>
    <row r="18639" spans="2:3">
      <c r="B18639" t="str">
        <v/>
      </c>
      <c r="C18639" t="str">
        <f t="shared" si="294"/>
        <v/>
      </c>
    </row>
    <row r="18640" spans="2:3">
      <c r="B18640" t="str">
        <v/>
      </c>
      <c r="C18640" t="str">
        <f t="shared" si="294"/>
        <v/>
      </c>
    </row>
    <row r="18641" spans="2:3">
      <c r="B18641" t="str">
        <v/>
      </c>
      <c r="C18641" t="str">
        <f t="shared" si="294"/>
        <v/>
      </c>
    </row>
    <row r="18642" spans="2:3">
      <c r="B18642" t="str">
        <v/>
      </c>
      <c r="C18642" t="str">
        <f t="shared" si="294"/>
        <v/>
      </c>
    </row>
    <row r="18643" spans="2:3">
      <c r="B18643" t="str">
        <v/>
      </c>
      <c r="C18643" t="str">
        <f t="shared" si="294"/>
        <v/>
      </c>
    </row>
    <row r="18644" spans="2:3">
      <c r="B18644" t="str">
        <v/>
      </c>
      <c r="C18644" t="str">
        <f t="shared" si="294"/>
        <v/>
      </c>
    </row>
    <row r="18645" spans="2:3">
      <c r="B18645" t="str">
        <v/>
      </c>
      <c r="C18645" t="str">
        <f t="shared" si="294"/>
        <v/>
      </c>
    </row>
    <row r="18646" spans="2:3">
      <c r="B18646" t="str">
        <v/>
      </c>
      <c r="C18646" t="str">
        <f t="shared" si="294"/>
        <v/>
      </c>
    </row>
    <row r="18647" spans="2:3">
      <c r="B18647" t="str">
        <v/>
      </c>
      <c r="C18647" t="str">
        <f t="shared" si="294"/>
        <v/>
      </c>
    </row>
    <row r="18648" spans="2:3">
      <c r="B18648" t="str">
        <v/>
      </c>
      <c r="C18648" t="str">
        <f t="shared" si="294"/>
        <v/>
      </c>
    </row>
    <row r="18649" spans="2:3">
      <c r="B18649" t="str">
        <v/>
      </c>
      <c r="C18649" t="str">
        <f t="shared" si="294"/>
        <v/>
      </c>
    </row>
    <row r="18650" spans="2:3">
      <c r="B18650" t="str">
        <v/>
      </c>
      <c r="C18650" t="str">
        <f t="shared" si="294"/>
        <v/>
      </c>
    </row>
    <row r="18651" spans="2:3">
      <c r="B18651" t="str">
        <v/>
      </c>
      <c r="C18651" t="str">
        <f t="shared" si="294"/>
        <v/>
      </c>
    </row>
    <row r="18652" spans="2:3">
      <c r="B18652" t="str">
        <v/>
      </c>
      <c r="C18652" t="str">
        <f t="shared" si="294"/>
        <v/>
      </c>
    </row>
    <row r="18653" spans="2:3">
      <c r="B18653" t="str">
        <v/>
      </c>
      <c r="C18653" t="str">
        <f t="shared" si="294"/>
        <v/>
      </c>
    </row>
    <row r="18654" spans="2:3">
      <c r="B18654" t="str">
        <v/>
      </c>
      <c r="C18654" t="str">
        <f t="shared" si="294"/>
        <v/>
      </c>
    </row>
    <row r="18655" spans="2:3">
      <c r="B18655" t="str">
        <v/>
      </c>
      <c r="C18655" t="str">
        <f t="shared" si="294"/>
        <v/>
      </c>
    </row>
    <row r="18656" spans="2:3">
      <c r="B18656" t="str">
        <v/>
      </c>
      <c r="C18656" t="str">
        <f t="shared" si="294"/>
        <v/>
      </c>
    </row>
    <row r="18657" spans="2:3">
      <c r="B18657" t="str">
        <v/>
      </c>
      <c r="C18657" t="str">
        <f t="shared" si="294"/>
        <v/>
      </c>
    </row>
    <row r="18658" spans="2:3">
      <c r="B18658" t="str">
        <v/>
      </c>
      <c r="C18658" t="str">
        <f t="shared" si="294"/>
        <v/>
      </c>
    </row>
    <row r="18659" spans="2:3">
      <c r="B18659" t="str">
        <v/>
      </c>
      <c r="C18659" t="str">
        <f t="shared" si="294"/>
        <v/>
      </c>
    </row>
    <row r="18660" spans="2:3">
      <c r="B18660" t="str">
        <v/>
      </c>
      <c r="C18660" t="str">
        <f t="shared" si="294"/>
        <v/>
      </c>
    </row>
    <row r="18661" spans="2:3">
      <c r="B18661" t="str">
        <v/>
      </c>
      <c r="C18661" t="str">
        <f t="shared" si="294"/>
        <v/>
      </c>
    </row>
    <row r="18662" spans="2:3">
      <c r="B18662" t="str">
        <v/>
      </c>
      <c r="C18662" t="str">
        <f t="shared" si="294"/>
        <v/>
      </c>
    </row>
    <row r="18663" spans="2:3">
      <c r="B18663" t="str">
        <v/>
      </c>
      <c r="C18663" t="str">
        <f t="shared" si="294"/>
        <v/>
      </c>
    </row>
    <row r="18664" spans="2:3">
      <c r="B18664" t="str">
        <v/>
      </c>
      <c r="C18664" t="str">
        <f t="shared" si="294"/>
        <v/>
      </c>
    </row>
    <row r="18665" spans="2:3">
      <c r="B18665" t="str">
        <v/>
      </c>
      <c r="C18665" t="str">
        <f t="shared" si="294"/>
        <v/>
      </c>
    </row>
    <row r="18666" spans="2:3">
      <c r="B18666" t="str">
        <v/>
      </c>
      <c r="C18666" t="str">
        <f t="shared" si="294"/>
        <v/>
      </c>
    </row>
    <row r="18667" spans="2:3">
      <c r="B18667" t="str">
        <v/>
      </c>
      <c r="C18667" t="str">
        <f t="shared" si="294"/>
        <v/>
      </c>
    </row>
    <row r="18668" spans="2:3">
      <c r="B18668" t="str">
        <v/>
      </c>
      <c r="C18668" t="str">
        <f t="shared" si="294"/>
        <v/>
      </c>
    </row>
    <row r="18669" spans="2:3">
      <c r="B18669" t="str">
        <v/>
      </c>
      <c r="C18669" t="str">
        <f t="shared" si="294"/>
        <v/>
      </c>
    </row>
    <row r="18670" spans="2:3">
      <c r="B18670" t="str">
        <v/>
      </c>
      <c r="C18670" t="str">
        <f t="shared" si="294"/>
        <v/>
      </c>
    </row>
    <row r="18671" spans="2:3">
      <c r="B18671" t="str">
        <v/>
      </c>
      <c r="C18671" t="str">
        <f t="shared" si="294"/>
        <v/>
      </c>
    </row>
    <row r="18672" spans="2:3">
      <c r="B18672" t="str">
        <v/>
      </c>
      <c r="C18672" t="str">
        <f t="shared" si="294"/>
        <v/>
      </c>
    </row>
    <row r="18673" spans="2:3">
      <c r="B18673" t="str">
        <v/>
      </c>
      <c r="C18673" t="str">
        <f t="shared" si="294"/>
        <v/>
      </c>
    </row>
    <row r="18674" spans="2:3">
      <c r="B18674" t="str">
        <v/>
      </c>
      <c r="C18674" t="str">
        <f t="shared" si="294"/>
        <v/>
      </c>
    </row>
    <row r="18675" spans="2:3">
      <c r="B18675" t="str">
        <v/>
      </c>
      <c r="C18675" t="str">
        <f t="shared" si="294"/>
        <v/>
      </c>
    </row>
    <row r="18676" spans="2:3">
      <c r="B18676" t="str">
        <v/>
      </c>
      <c r="C18676" t="str">
        <f t="shared" si="294"/>
        <v/>
      </c>
    </row>
    <row r="18677" spans="2:3">
      <c r="B18677" t="str">
        <v/>
      </c>
      <c r="C18677" t="str">
        <f t="shared" si="294"/>
        <v/>
      </c>
    </row>
    <row r="18678" spans="2:3">
      <c r="B18678" t="str">
        <v/>
      </c>
      <c r="C18678" t="str">
        <f t="shared" si="294"/>
        <v/>
      </c>
    </row>
    <row r="18679" spans="2:3">
      <c r="B18679" t="str">
        <v/>
      </c>
      <c r="C18679" t="str">
        <f t="shared" si="294"/>
        <v/>
      </c>
    </row>
    <row r="18680" spans="2:3">
      <c r="B18680" t="str">
        <v/>
      </c>
      <c r="C18680" t="str">
        <f t="shared" si="294"/>
        <v/>
      </c>
    </row>
    <row r="18681" spans="2:3">
      <c r="B18681" t="str">
        <v/>
      </c>
      <c r="C18681" t="str">
        <f t="shared" si="294"/>
        <v/>
      </c>
    </row>
    <row r="18682" spans="2:3">
      <c r="B18682" t="str">
        <v/>
      </c>
      <c r="C18682" t="str">
        <f t="shared" si="294"/>
        <v/>
      </c>
    </row>
    <row r="18683" spans="2:3">
      <c r="B18683" t="str">
        <v/>
      </c>
      <c r="C18683" t="str">
        <f t="shared" si="294"/>
        <v/>
      </c>
    </row>
    <row r="18684" spans="2:3">
      <c r="B18684" t="str">
        <v/>
      </c>
      <c r="C18684" t="str">
        <f t="shared" si="294"/>
        <v/>
      </c>
    </row>
    <row r="18685" spans="2:3">
      <c r="B18685" t="str">
        <v/>
      </c>
      <c r="C18685" t="str">
        <f t="shared" si="294"/>
        <v/>
      </c>
    </row>
    <row r="18686" spans="2:3">
      <c r="B18686" t="str">
        <v/>
      </c>
      <c r="C18686" t="str">
        <f t="shared" si="294"/>
        <v/>
      </c>
    </row>
    <row r="18687" spans="2:3">
      <c r="B18687" t="str">
        <v/>
      </c>
      <c r="C18687" t="str">
        <f t="shared" si="294"/>
        <v/>
      </c>
    </row>
    <row r="18688" spans="2:3">
      <c r="B18688" t="str">
        <v/>
      </c>
      <c r="C18688" t="str">
        <f t="shared" si="294"/>
        <v/>
      </c>
    </row>
    <row r="18689" spans="2:3">
      <c r="B18689" t="str">
        <v/>
      </c>
      <c r="C18689" t="str">
        <f t="shared" si="294"/>
        <v/>
      </c>
    </row>
    <row r="18690" spans="2:3">
      <c r="B18690" t="str">
        <v/>
      </c>
      <c r="C18690" t="str">
        <f t="shared" si="294"/>
        <v/>
      </c>
    </row>
    <row r="18691" spans="2:3">
      <c r="B18691" t="str">
        <v/>
      </c>
      <c r="C18691" t="str">
        <f t="shared" si="294"/>
        <v/>
      </c>
    </row>
    <row r="18692" spans="2:3">
      <c r="B18692" t="str">
        <v/>
      </c>
      <c r="C18692" t="str">
        <f t="shared" si="294"/>
        <v/>
      </c>
    </row>
    <row r="18693" spans="2:3">
      <c r="B18693" t="str">
        <v/>
      </c>
      <c r="C18693" t="str">
        <f t="shared" ref="C18693:C18756" si="295">IFERROR(B18693,"")</f>
        <v/>
      </c>
    </row>
    <row r="18694" spans="2:3">
      <c r="B18694" t="str">
        <v/>
      </c>
      <c r="C18694" t="str">
        <f t="shared" si="295"/>
        <v/>
      </c>
    </row>
    <row r="18695" spans="2:3">
      <c r="B18695" t="str">
        <v/>
      </c>
      <c r="C18695" t="str">
        <f t="shared" si="295"/>
        <v/>
      </c>
    </row>
    <row r="18696" spans="2:3">
      <c r="B18696" t="str">
        <v/>
      </c>
      <c r="C18696" t="str">
        <f t="shared" si="295"/>
        <v/>
      </c>
    </row>
    <row r="18697" spans="2:3">
      <c r="B18697" t="str">
        <v/>
      </c>
      <c r="C18697" t="str">
        <f t="shared" si="295"/>
        <v/>
      </c>
    </row>
    <row r="18698" spans="2:3">
      <c r="B18698" t="str">
        <v/>
      </c>
      <c r="C18698" t="str">
        <f t="shared" si="295"/>
        <v/>
      </c>
    </row>
    <row r="18699" spans="2:3">
      <c r="B18699" t="str">
        <v/>
      </c>
      <c r="C18699" t="str">
        <f t="shared" si="295"/>
        <v/>
      </c>
    </row>
    <row r="18700" spans="2:3">
      <c r="B18700" t="str">
        <v/>
      </c>
      <c r="C18700" t="str">
        <f t="shared" si="295"/>
        <v/>
      </c>
    </row>
    <row r="18701" spans="2:3">
      <c r="B18701" t="str">
        <v/>
      </c>
      <c r="C18701" t="str">
        <f t="shared" si="295"/>
        <v/>
      </c>
    </row>
    <row r="18702" spans="2:3">
      <c r="B18702" t="str">
        <v/>
      </c>
      <c r="C18702" t="str">
        <f t="shared" si="295"/>
        <v/>
      </c>
    </row>
    <row r="18703" spans="2:3">
      <c r="B18703" t="str">
        <v/>
      </c>
      <c r="C18703" t="str">
        <f t="shared" si="295"/>
        <v/>
      </c>
    </row>
    <row r="18704" spans="2:3">
      <c r="B18704" t="str">
        <v/>
      </c>
      <c r="C18704" t="str">
        <f t="shared" si="295"/>
        <v/>
      </c>
    </row>
    <row r="18705" spans="2:3">
      <c r="B18705" t="str">
        <v/>
      </c>
      <c r="C18705" t="str">
        <f t="shared" si="295"/>
        <v/>
      </c>
    </row>
    <row r="18706" spans="2:3">
      <c r="B18706" t="str">
        <v/>
      </c>
      <c r="C18706" t="str">
        <f t="shared" si="295"/>
        <v/>
      </c>
    </row>
    <row r="18707" spans="2:3">
      <c r="B18707" t="str">
        <v/>
      </c>
      <c r="C18707" t="str">
        <f t="shared" si="295"/>
        <v/>
      </c>
    </row>
    <row r="18708" spans="2:3">
      <c r="B18708" t="str">
        <v/>
      </c>
      <c r="C18708" t="str">
        <f t="shared" si="295"/>
        <v/>
      </c>
    </row>
    <row r="18709" spans="2:3">
      <c r="B18709" t="str">
        <v/>
      </c>
      <c r="C18709" t="str">
        <f t="shared" si="295"/>
        <v/>
      </c>
    </row>
    <row r="18710" spans="2:3">
      <c r="B18710" t="str">
        <v/>
      </c>
      <c r="C18710" t="str">
        <f t="shared" si="295"/>
        <v/>
      </c>
    </row>
    <row r="18711" spans="2:3">
      <c r="B18711" t="str">
        <v/>
      </c>
      <c r="C18711" t="str">
        <f t="shared" si="295"/>
        <v/>
      </c>
    </row>
    <row r="18712" spans="2:3">
      <c r="B18712" t="str">
        <v/>
      </c>
      <c r="C18712" t="str">
        <f t="shared" si="295"/>
        <v/>
      </c>
    </row>
    <row r="18713" spans="2:3">
      <c r="B18713" t="str">
        <v/>
      </c>
      <c r="C18713" t="str">
        <f t="shared" si="295"/>
        <v/>
      </c>
    </row>
    <row r="18714" spans="2:3">
      <c r="B18714" t="str">
        <v/>
      </c>
      <c r="C18714" t="str">
        <f t="shared" si="295"/>
        <v/>
      </c>
    </row>
    <row r="18715" spans="2:3">
      <c r="B18715" t="str">
        <v/>
      </c>
      <c r="C18715" t="str">
        <f t="shared" si="295"/>
        <v/>
      </c>
    </row>
    <row r="18716" spans="2:3">
      <c r="B18716" t="str">
        <v/>
      </c>
      <c r="C18716" t="str">
        <f t="shared" si="295"/>
        <v/>
      </c>
    </row>
    <row r="18717" spans="2:3">
      <c r="B18717" t="str">
        <v/>
      </c>
      <c r="C18717" t="str">
        <f t="shared" si="295"/>
        <v/>
      </c>
    </row>
    <row r="18718" spans="2:3">
      <c r="B18718" t="str">
        <v/>
      </c>
      <c r="C18718" t="str">
        <f t="shared" si="295"/>
        <v/>
      </c>
    </row>
    <row r="18719" spans="2:3">
      <c r="B18719" t="str">
        <v/>
      </c>
      <c r="C18719" t="str">
        <f t="shared" si="295"/>
        <v/>
      </c>
    </row>
    <row r="18720" spans="2:3">
      <c r="B18720" t="str">
        <v/>
      </c>
      <c r="C18720" t="str">
        <f t="shared" si="295"/>
        <v/>
      </c>
    </row>
    <row r="18721" spans="2:3">
      <c r="B18721" t="str">
        <v/>
      </c>
      <c r="C18721" t="str">
        <f t="shared" si="295"/>
        <v/>
      </c>
    </row>
    <row r="18722" spans="2:3">
      <c r="B18722" t="str">
        <v/>
      </c>
      <c r="C18722" t="str">
        <f t="shared" si="295"/>
        <v/>
      </c>
    </row>
    <row r="18723" spans="2:3">
      <c r="B18723" t="str">
        <v/>
      </c>
      <c r="C18723" t="str">
        <f t="shared" si="295"/>
        <v/>
      </c>
    </row>
    <row r="18724" spans="2:3">
      <c r="B18724" t="str">
        <v/>
      </c>
      <c r="C18724" t="str">
        <f t="shared" si="295"/>
        <v/>
      </c>
    </row>
    <row r="18725" spans="2:3">
      <c r="B18725" t="str">
        <v/>
      </c>
      <c r="C18725" t="str">
        <f t="shared" si="295"/>
        <v/>
      </c>
    </row>
    <row r="18726" spans="2:3">
      <c r="B18726" t="str">
        <v/>
      </c>
      <c r="C18726" t="str">
        <f t="shared" si="295"/>
        <v/>
      </c>
    </row>
    <row r="18727" spans="2:3">
      <c r="B18727" t="str">
        <v/>
      </c>
      <c r="C18727" t="str">
        <f t="shared" si="295"/>
        <v/>
      </c>
    </row>
    <row r="18728" spans="2:3">
      <c r="B18728" t="str">
        <v/>
      </c>
      <c r="C18728" t="str">
        <f t="shared" si="295"/>
        <v/>
      </c>
    </row>
    <row r="18729" spans="2:3">
      <c r="B18729" t="str">
        <v/>
      </c>
      <c r="C18729" t="str">
        <f t="shared" si="295"/>
        <v/>
      </c>
    </row>
    <row r="18730" spans="2:3">
      <c r="B18730" t="str">
        <v/>
      </c>
      <c r="C18730" t="str">
        <f t="shared" si="295"/>
        <v/>
      </c>
    </row>
    <row r="18731" spans="2:3">
      <c r="B18731" t="str">
        <v/>
      </c>
      <c r="C18731" t="str">
        <f t="shared" si="295"/>
        <v/>
      </c>
    </row>
    <row r="18732" spans="2:3">
      <c r="B18732" t="str">
        <v/>
      </c>
      <c r="C18732" t="str">
        <f t="shared" si="295"/>
        <v/>
      </c>
    </row>
    <row r="18733" spans="2:3">
      <c r="B18733" t="str">
        <v/>
      </c>
      <c r="C18733" t="str">
        <f t="shared" si="295"/>
        <v/>
      </c>
    </row>
    <row r="18734" spans="2:3">
      <c r="B18734" t="str">
        <v/>
      </c>
      <c r="C18734" t="str">
        <f t="shared" si="295"/>
        <v/>
      </c>
    </row>
    <row r="18735" spans="2:3">
      <c r="B18735" t="str">
        <v/>
      </c>
      <c r="C18735" t="str">
        <f t="shared" si="295"/>
        <v/>
      </c>
    </row>
    <row r="18736" spans="2:3">
      <c r="B18736" t="str">
        <v/>
      </c>
      <c r="C18736" t="str">
        <f t="shared" si="295"/>
        <v/>
      </c>
    </row>
    <row r="18737" spans="2:3">
      <c r="B18737" t="str">
        <v/>
      </c>
      <c r="C18737" t="str">
        <f t="shared" si="295"/>
        <v/>
      </c>
    </row>
    <row r="18738" spans="2:3">
      <c r="B18738" t="str">
        <v/>
      </c>
      <c r="C18738" t="str">
        <f t="shared" si="295"/>
        <v/>
      </c>
    </row>
    <row r="18739" spans="2:3">
      <c r="B18739" t="str">
        <v/>
      </c>
      <c r="C18739" t="str">
        <f t="shared" si="295"/>
        <v/>
      </c>
    </row>
    <row r="18740" spans="2:3">
      <c r="B18740" t="str">
        <v/>
      </c>
      <c r="C18740" t="str">
        <f t="shared" si="295"/>
        <v/>
      </c>
    </row>
    <row r="18741" spans="2:3">
      <c r="B18741" t="str">
        <v/>
      </c>
      <c r="C18741" t="str">
        <f t="shared" si="295"/>
        <v/>
      </c>
    </row>
    <row r="18742" spans="2:3">
      <c r="B18742" t="str">
        <v/>
      </c>
      <c r="C18742" t="str">
        <f t="shared" si="295"/>
        <v/>
      </c>
    </row>
    <row r="18743" spans="2:3">
      <c r="B18743" t="str">
        <v/>
      </c>
      <c r="C18743" t="str">
        <f t="shared" si="295"/>
        <v/>
      </c>
    </row>
    <row r="18744" spans="2:3">
      <c r="B18744" t="str">
        <v/>
      </c>
      <c r="C18744" t="str">
        <f t="shared" si="295"/>
        <v/>
      </c>
    </row>
    <row r="18745" spans="2:3">
      <c r="B18745" t="str">
        <v/>
      </c>
      <c r="C18745" t="str">
        <f t="shared" si="295"/>
        <v/>
      </c>
    </row>
    <row r="18746" spans="2:3">
      <c r="B18746" t="str">
        <v/>
      </c>
      <c r="C18746" t="str">
        <f t="shared" si="295"/>
        <v/>
      </c>
    </row>
    <row r="18747" spans="2:3">
      <c r="B18747" t="str">
        <v/>
      </c>
      <c r="C18747" t="str">
        <f t="shared" si="295"/>
        <v/>
      </c>
    </row>
    <row r="18748" spans="2:3">
      <c r="B18748" t="str">
        <v/>
      </c>
      <c r="C18748" t="str">
        <f t="shared" si="295"/>
        <v/>
      </c>
    </row>
    <row r="18749" spans="2:3">
      <c r="B18749" t="str">
        <v/>
      </c>
      <c r="C18749" t="str">
        <f t="shared" si="295"/>
        <v/>
      </c>
    </row>
    <row r="18750" spans="2:3">
      <c r="B18750" t="str">
        <v/>
      </c>
      <c r="C18750" t="str">
        <f t="shared" si="295"/>
        <v/>
      </c>
    </row>
    <row r="18751" spans="2:3">
      <c r="B18751" t="str">
        <v/>
      </c>
      <c r="C18751" t="str">
        <f t="shared" si="295"/>
        <v/>
      </c>
    </row>
    <row r="18752" spans="2:3">
      <c r="B18752" t="str">
        <v/>
      </c>
      <c r="C18752" t="str">
        <f t="shared" si="295"/>
        <v/>
      </c>
    </row>
    <row r="18753" spans="2:3">
      <c r="B18753" t="str">
        <v/>
      </c>
      <c r="C18753" t="str">
        <f t="shared" si="295"/>
        <v/>
      </c>
    </row>
    <row r="18754" spans="2:3">
      <c r="B18754" t="str">
        <v/>
      </c>
      <c r="C18754" t="str">
        <f t="shared" si="295"/>
        <v/>
      </c>
    </row>
    <row r="18755" spans="2:3">
      <c r="B18755" t="str">
        <v/>
      </c>
      <c r="C18755" t="str">
        <f t="shared" si="295"/>
        <v/>
      </c>
    </row>
    <row r="18756" spans="2:3">
      <c r="B18756" t="str">
        <v/>
      </c>
      <c r="C18756" t="str">
        <f t="shared" si="295"/>
        <v/>
      </c>
    </row>
    <row r="18757" spans="2:3">
      <c r="B18757" t="str">
        <v/>
      </c>
      <c r="C18757" t="str">
        <f t="shared" ref="C18757:C18820" si="296">IFERROR(B18757,"")</f>
        <v/>
      </c>
    </row>
    <row r="18758" spans="2:3">
      <c r="B18758" t="str">
        <v/>
      </c>
      <c r="C18758" t="str">
        <f t="shared" si="296"/>
        <v/>
      </c>
    </row>
    <row r="18759" spans="2:3">
      <c r="B18759" t="str">
        <v/>
      </c>
      <c r="C18759" t="str">
        <f t="shared" si="296"/>
        <v/>
      </c>
    </row>
    <row r="18760" spans="2:3">
      <c r="B18760" t="str">
        <v/>
      </c>
      <c r="C18760" t="str">
        <f t="shared" si="296"/>
        <v/>
      </c>
    </row>
    <row r="18761" spans="2:3">
      <c r="B18761" t="str">
        <v/>
      </c>
      <c r="C18761" t="str">
        <f t="shared" si="296"/>
        <v/>
      </c>
    </row>
    <row r="18762" spans="2:3">
      <c r="B18762" t="str">
        <v/>
      </c>
      <c r="C18762" t="str">
        <f t="shared" si="296"/>
        <v/>
      </c>
    </row>
    <row r="18763" spans="2:3">
      <c r="B18763" t="str">
        <v/>
      </c>
      <c r="C18763" t="str">
        <f t="shared" si="296"/>
        <v/>
      </c>
    </row>
    <row r="18764" spans="2:3">
      <c r="B18764" t="str">
        <v/>
      </c>
      <c r="C18764" t="str">
        <f t="shared" si="296"/>
        <v/>
      </c>
    </row>
    <row r="18765" spans="2:3">
      <c r="B18765" t="str">
        <v/>
      </c>
      <c r="C18765" t="str">
        <f t="shared" si="296"/>
        <v/>
      </c>
    </row>
    <row r="18766" spans="2:3">
      <c r="B18766" t="str">
        <v/>
      </c>
      <c r="C18766" t="str">
        <f t="shared" si="296"/>
        <v/>
      </c>
    </row>
    <row r="18767" spans="2:3">
      <c r="B18767" t="str">
        <v/>
      </c>
      <c r="C18767" t="str">
        <f t="shared" si="296"/>
        <v/>
      </c>
    </row>
    <row r="18768" spans="2:3">
      <c r="B18768" t="str">
        <v/>
      </c>
      <c r="C18768" t="str">
        <f t="shared" si="296"/>
        <v/>
      </c>
    </row>
    <row r="18769" spans="2:3">
      <c r="B18769" t="str">
        <v/>
      </c>
      <c r="C18769" t="str">
        <f t="shared" si="296"/>
        <v/>
      </c>
    </row>
    <row r="18770" spans="2:3">
      <c r="B18770" t="str">
        <v/>
      </c>
      <c r="C18770" t="str">
        <f t="shared" si="296"/>
        <v/>
      </c>
    </row>
    <row r="18771" spans="2:3">
      <c r="B18771" t="str">
        <v/>
      </c>
      <c r="C18771" t="str">
        <f t="shared" si="296"/>
        <v/>
      </c>
    </row>
    <row r="18772" spans="2:3">
      <c r="B18772" t="str">
        <v/>
      </c>
      <c r="C18772" t="str">
        <f t="shared" si="296"/>
        <v/>
      </c>
    </row>
    <row r="18773" spans="2:3">
      <c r="B18773" t="str">
        <v/>
      </c>
      <c r="C18773" t="str">
        <f t="shared" si="296"/>
        <v/>
      </c>
    </row>
    <row r="18774" spans="2:3">
      <c r="B18774" t="str">
        <v/>
      </c>
      <c r="C18774" t="str">
        <f t="shared" si="296"/>
        <v/>
      </c>
    </row>
    <row r="18775" spans="2:3">
      <c r="B18775" t="str">
        <v/>
      </c>
      <c r="C18775" t="str">
        <f t="shared" si="296"/>
        <v/>
      </c>
    </row>
    <row r="18776" spans="2:3">
      <c r="B18776" t="str">
        <v/>
      </c>
      <c r="C18776" t="str">
        <f t="shared" si="296"/>
        <v/>
      </c>
    </row>
    <row r="18777" spans="2:3">
      <c r="B18777" t="str">
        <v/>
      </c>
      <c r="C18777" t="str">
        <f t="shared" si="296"/>
        <v/>
      </c>
    </row>
    <row r="18778" spans="2:3">
      <c r="B18778" t="str">
        <v/>
      </c>
      <c r="C18778" t="str">
        <f t="shared" si="296"/>
        <v/>
      </c>
    </row>
    <row r="18779" spans="2:3">
      <c r="B18779" t="str">
        <v/>
      </c>
      <c r="C18779" t="str">
        <f t="shared" si="296"/>
        <v/>
      </c>
    </row>
    <row r="18780" spans="2:3">
      <c r="B18780" t="str">
        <v/>
      </c>
      <c r="C18780" t="str">
        <f t="shared" si="296"/>
        <v/>
      </c>
    </row>
    <row r="18781" spans="2:3">
      <c r="B18781" t="str">
        <v/>
      </c>
      <c r="C18781" t="str">
        <f t="shared" si="296"/>
        <v/>
      </c>
    </row>
    <row r="18782" spans="2:3">
      <c r="B18782" t="str">
        <v/>
      </c>
      <c r="C18782" t="str">
        <f t="shared" si="296"/>
        <v/>
      </c>
    </row>
    <row r="18783" spans="2:3">
      <c r="B18783" t="str">
        <v/>
      </c>
      <c r="C18783" t="str">
        <f t="shared" si="296"/>
        <v/>
      </c>
    </row>
    <row r="18784" spans="2:3">
      <c r="B18784" t="str">
        <v/>
      </c>
      <c r="C18784" t="str">
        <f t="shared" si="296"/>
        <v/>
      </c>
    </row>
    <row r="18785" spans="2:3">
      <c r="B18785" t="str">
        <v/>
      </c>
      <c r="C18785" t="str">
        <f t="shared" si="296"/>
        <v/>
      </c>
    </row>
    <row r="18786" spans="2:3">
      <c r="B18786" t="str">
        <v/>
      </c>
      <c r="C18786" t="str">
        <f t="shared" si="296"/>
        <v/>
      </c>
    </row>
    <row r="18787" spans="2:3">
      <c r="B18787" t="str">
        <v/>
      </c>
      <c r="C18787" t="str">
        <f t="shared" si="296"/>
        <v/>
      </c>
    </row>
    <row r="18788" spans="2:3">
      <c r="B18788" t="str">
        <v/>
      </c>
      <c r="C18788" t="str">
        <f t="shared" si="296"/>
        <v/>
      </c>
    </row>
    <row r="18789" spans="2:3">
      <c r="B18789" t="str">
        <v/>
      </c>
      <c r="C18789" t="str">
        <f t="shared" si="296"/>
        <v/>
      </c>
    </row>
    <row r="18790" spans="2:3">
      <c r="B18790" t="str">
        <v/>
      </c>
      <c r="C18790" t="str">
        <f t="shared" si="296"/>
        <v/>
      </c>
    </row>
    <row r="18791" spans="2:3">
      <c r="B18791" t="str">
        <v/>
      </c>
      <c r="C18791" t="str">
        <f t="shared" si="296"/>
        <v/>
      </c>
    </row>
    <row r="18792" spans="2:3">
      <c r="B18792" t="str">
        <v/>
      </c>
      <c r="C18792" t="str">
        <f t="shared" si="296"/>
        <v/>
      </c>
    </row>
    <row r="18793" spans="2:3">
      <c r="B18793" t="str">
        <v/>
      </c>
      <c r="C18793" t="str">
        <f t="shared" si="296"/>
        <v/>
      </c>
    </row>
    <row r="18794" spans="2:3">
      <c r="B18794" t="str">
        <v/>
      </c>
      <c r="C18794" t="str">
        <f t="shared" si="296"/>
        <v/>
      </c>
    </row>
    <row r="18795" spans="2:3">
      <c r="B18795" t="str">
        <v/>
      </c>
      <c r="C18795" t="str">
        <f t="shared" si="296"/>
        <v/>
      </c>
    </row>
    <row r="18796" spans="2:3">
      <c r="B18796" t="str">
        <v/>
      </c>
      <c r="C18796" t="str">
        <f t="shared" si="296"/>
        <v/>
      </c>
    </row>
    <row r="18797" spans="2:3">
      <c r="B18797" t="str">
        <v/>
      </c>
      <c r="C18797" t="str">
        <f t="shared" si="296"/>
        <v/>
      </c>
    </row>
    <row r="18798" spans="2:3">
      <c r="B18798" t="str">
        <v/>
      </c>
      <c r="C18798" t="str">
        <f t="shared" si="296"/>
        <v/>
      </c>
    </row>
    <row r="18799" spans="2:3">
      <c r="B18799" t="str">
        <v/>
      </c>
      <c r="C18799" t="str">
        <f t="shared" si="296"/>
        <v/>
      </c>
    </row>
    <row r="18800" spans="2:3">
      <c r="B18800" t="str">
        <v/>
      </c>
      <c r="C18800" t="str">
        <f t="shared" si="296"/>
        <v/>
      </c>
    </row>
    <row r="18801" spans="2:3">
      <c r="B18801" t="str">
        <v/>
      </c>
      <c r="C18801" t="str">
        <f t="shared" si="296"/>
        <v/>
      </c>
    </row>
    <row r="18802" spans="2:3">
      <c r="B18802" t="str">
        <v/>
      </c>
      <c r="C18802" t="str">
        <f t="shared" si="296"/>
        <v/>
      </c>
    </row>
    <row r="18803" spans="2:3">
      <c r="B18803" t="str">
        <v/>
      </c>
      <c r="C18803" t="str">
        <f t="shared" si="296"/>
        <v/>
      </c>
    </row>
    <row r="18804" spans="2:3">
      <c r="B18804" t="str">
        <v/>
      </c>
      <c r="C18804" t="str">
        <f t="shared" si="296"/>
        <v/>
      </c>
    </row>
    <row r="18805" spans="2:3">
      <c r="B18805" t="str">
        <v/>
      </c>
      <c r="C18805" t="str">
        <f t="shared" si="296"/>
        <v/>
      </c>
    </row>
    <row r="18806" spans="2:3">
      <c r="B18806" t="str">
        <v/>
      </c>
      <c r="C18806" t="str">
        <f t="shared" si="296"/>
        <v/>
      </c>
    </row>
    <row r="18807" spans="2:3">
      <c r="B18807" t="str">
        <v/>
      </c>
      <c r="C18807" t="str">
        <f t="shared" si="296"/>
        <v/>
      </c>
    </row>
    <row r="18808" spans="2:3">
      <c r="B18808" t="str">
        <v/>
      </c>
      <c r="C18808" t="str">
        <f t="shared" si="296"/>
        <v/>
      </c>
    </row>
    <row r="18809" spans="2:3">
      <c r="B18809" t="str">
        <v/>
      </c>
      <c r="C18809" t="str">
        <f t="shared" si="296"/>
        <v/>
      </c>
    </row>
    <row r="18810" spans="2:3">
      <c r="B18810" t="str">
        <v/>
      </c>
      <c r="C18810" t="str">
        <f t="shared" si="296"/>
        <v/>
      </c>
    </row>
    <row r="18811" spans="2:3">
      <c r="B18811" t="str">
        <v/>
      </c>
      <c r="C18811" t="str">
        <f t="shared" si="296"/>
        <v/>
      </c>
    </row>
    <row r="18812" spans="2:3">
      <c r="B18812" t="str">
        <v/>
      </c>
      <c r="C18812" t="str">
        <f t="shared" si="296"/>
        <v/>
      </c>
    </row>
    <row r="18813" spans="2:3">
      <c r="B18813" t="str">
        <v/>
      </c>
      <c r="C18813" t="str">
        <f t="shared" si="296"/>
        <v/>
      </c>
    </row>
    <row r="18814" spans="2:3">
      <c r="B18814" t="str">
        <v/>
      </c>
      <c r="C18814" t="str">
        <f t="shared" si="296"/>
        <v/>
      </c>
    </row>
    <row r="18815" spans="2:3">
      <c r="B18815" t="str">
        <v/>
      </c>
      <c r="C18815" t="str">
        <f t="shared" si="296"/>
        <v/>
      </c>
    </row>
    <row r="18816" spans="2:3">
      <c r="B18816" t="str">
        <v/>
      </c>
      <c r="C18816" t="str">
        <f t="shared" si="296"/>
        <v/>
      </c>
    </row>
    <row r="18817" spans="2:3">
      <c r="B18817" t="str">
        <v/>
      </c>
      <c r="C18817" t="str">
        <f t="shared" si="296"/>
        <v/>
      </c>
    </row>
    <row r="18818" spans="2:3">
      <c r="B18818" t="str">
        <v/>
      </c>
      <c r="C18818" t="str">
        <f t="shared" si="296"/>
        <v/>
      </c>
    </row>
    <row r="18819" spans="2:3">
      <c r="B18819" t="str">
        <v/>
      </c>
      <c r="C18819" t="str">
        <f t="shared" si="296"/>
        <v/>
      </c>
    </row>
    <row r="18820" spans="2:3">
      <c r="B18820" t="str">
        <v/>
      </c>
      <c r="C18820" t="str">
        <f t="shared" si="296"/>
        <v/>
      </c>
    </row>
    <row r="18821" spans="2:3">
      <c r="B18821" t="str">
        <v/>
      </c>
      <c r="C18821" t="str">
        <f t="shared" ref="C18821:C18884" si="297">IFERROR(B18821,"")</f>
        <v/>
      </c>
    </row>
    <row r="18822" spans="2:3">
      <c r="B18822" t="str">
        <v/>
      </c>
      <c r="C18822" t="str">
        <f t="shared" si="297"/>
        <v/>
      </c>
    </row>
    <row r="18823" spans="2:3">
      <c r="B18823" t="str">
        <v/>
      </c>
      <c r="C18823" t="str">
        <f t="shared" si="297"/>
        <v/>
      </c>
    </row>
    <row r="18824" spans="2:3">
      <c r="B18824" t="str">
        <v/>
      </c>
      <c r="C18824" t="str">
        <f t="shared" si="297"/>
        <v/>
      </c>
    </row>
    <row r="18825" spans="2:3">
      <c r="B18825" t="str">
        <v/>
      </c>
      <c r="C18825" t="str">
        <f t="shared" si="297"/>
        <v/>
      </c>
    </row>
    <row r="18826" spans="2:3">
      <c r="B18826" t="str">
        <v/>
      </c>
      <c r="C18826" t="str">
        <f t="shared" si="297"/>
        <v/>
      </c>
    </row>
    <row r="18827" spans="2:3">
      <c r="B18827" t="str">
        <v/>
      </c>
      <c r="C18827" t="str">
        <f t="shared" si="297"/>
        <v/>
      </c>
    </row>
    <row r="18828" spans="2:3">
      <c r="B18828" t="str">
        <v/>
      </c>
      <c r="C18828" t="str">
        <f t="shared" si="297"/>
        <v/>
      </c>
    </row>
    <row r="18829" spans="2:3">
      <c r="B18829" t="str">
        <v/>
      </c>
      <c r="C18829" t="str">
        <f t="shared" si="297"/>
        <v/>
      </c>
    </row>
    <row r="18830" spans="2:3">
      <c r="B18830" t="str">
        <v/>
      </c>
      <c r="C18830" t="str">
        <f t="shared" si="297"/>
        <v/>
      </c>
    </row>
    <row r="18831" spans="2:3">
      <c r="B18831" t="str">
        <v/>
      </c>
      <c r="C18831" t="str">
        <f t="shared" si="297"/>
        <v/>
      </c>
    </row>
    <row r="18832" spans="2:3">
      <c r="B18832" t="str">
        <v/>
      </c>
      <c r="C18832" t="str">
        <f t="shared" si="297"/>
        <v/>
      </c>
    </row>
    <row r="18833" spans="2:3">
      <c r="B18833" t="str">
        <v/>
      </c>
      <c r="C18833" t="str">
        <f t="shared" si="297"/>
        <v/>
      </c>
    </row>
    <row r="18834" spans="2:3">
      <c r="B18834" t="str">
        <v/>
      </c>
      <c r="C18834" t="str">
        <f t="shared" si="297"/>
        <v/>
      </c>
    </row>
    <row r="18835" spans="2:3">
      <c r="B18835" t="str">
        <v/>
      </c>
      <c r="C18835" t="str">
        <f t="shared" si="297"/>
        <v/>
      </c>
    </row>
    <row r="18836" spans="2:3">
      <c r="B18836" t="str">
        <v/>
      </c>
      <c r="C18836" t="str">
        <f t="shared" si="297"/>
        <v/>
      </c>
    </row>
    <row r="18837" spans="2:3">
      <c r="B18837" t="str">
        <v/>
      </c>
      <c r="C18837" t="str">
        <f t="shared" si="297"/>
        <v/>
      </c>
    </row>
    <row r="18838" spans="2:3">
      <c r="B18838" t="str">
        <v/>
      </c>
      <c r="C18838" t="str">
        <f t="shared" si="297"/>
        <v/>
      </c>
    </row>
    <row r="18839" spans="2:3">
      <c r="B18839" t="str">
        <v/>
      </c>
      <c r="C18839" t="str">
        <f t="shared" si="297"/>
        <v/>
      </c>
    </row>
    <row r="18840" spans="2:3">
      <c r="B18840" t="str">
        <v/>
      </c>
      <c r="C18840" t="str">
        <f t="shared" si="297"/>
        <v/>
      </c>
    </row>
    <row r="18841" spans="2:3">
      <c r="B18841" t="str">
        <v/>
      </c>
      <c r="C18841" t="str">
        <f t="shared" si="297"/>
        <v/>
      </c>
    </row>
    <row r="18842" spans="2:3">
      <c r="B18842" t="str">
        <v/>
      </c>
      <c r="C18842" t="str">
        <f t="shared" si="297"/>
        <v/>
      </c>
    </row>
    <row r="18843" spans="2:3">
      <c r="B18843" t="str">
        <v/>
      </c>
      <c r="C18843" t="str">
        <f t="shared" si="297"/>
        <v/>
      </c>
    </row>
    <row r="18844" spans="2:3">
      <c r="B18844" t="str">
        <v/>
      </c>
      <c r="C18844" t="str">
        <f t="shared" si="297"/>
        <v/>
      </c>
    </row>
    <row r="18845" spans="2:3">
      <c r="B18845" t="str">
        <v/>
      </c>
      <c r="C18845" t="str">
        <f t="shared" si="297"/>
        <v/>
      </c>
    </row>
    <row r="18846" spans="2:3">
      <c r="B18846" t="str">
        <v/>
      </c>
      <c r="C18846" t="str">
        <f t="shared" si="297"/>
        <v/>
      </c>
    </row>
    <row r="18847" spans="2:3">
      <c r="B18847" t="str">
        <v/>
      </c>
      <c r="C18847" t="str">
        <f t="shared" si="297"/>
        <v/>
      </c>
    </row>
    <row r="18848" spans="2:3">
      <c r="B18848" t="str">
        <v/>
      </c>
      <c r="C18848" t="str">
        <f t="shared" si="297"/>
        <v/>
      </c>
    </row>
    <row r="18849" spans="2:3">
      <c r="B18849" t="str">
        <v/>
      </c>
      <c r="C18849" t="str">
        <f t="shared" si="297"/>
        <v/>
      </c>
    </row>
    <row r="18850" spans="2:3">
      <c r="B18850" t="str">
        <v/>
      </c>
      <c r="C18850" t="str">
        <f t="shared" si="297"/>
        <v/>
      </c>
    </row>
    <row r="18851" spans="2:3">
      <c r="B18851" t="str">
        <v/>
      </c>
      <c r="C18851" t="str">
        <f t="shared" si="297"/>
        <v/>
      </c>
    </row>
    <row r="18852" spans="2:3">
      <c r="B18852" t="str">
        <v/>
      </c>
      <c r="C18852" t="str">
        <f t="shared" si="297"/>
        <v/>
      </c>
    </row>
    <row r="18853" spans="2:3">
      <c r="B18853" t="str">
        <v/>
      </c>
      <c r="C18853" t="str">
        <f t="shared" si="297"/>
        <v/>
      </c>
    </row>
    <row r="18854" spans="2:3">
      <c r="B18854" t="str">
        <v/>
      </c>
      <c r="C18854" t="str">
        <f t="shared" si="297"/>
        <v/>
      </c>
    </row>
    <row r="18855" spans="2:3">
      <c r="B18855" t="str">
        <v/>
      </c>
      <c r="C18855" t="str">
        <f t="shared" si="297"/>
        <v/>
      </c>
    </row>
    <row r="18856" spans="2:3">
      <c r="B18856" t="str">
        <v/>
      </c>
      <c r="C18856" t="str">
        <f t="shared" si="297"/>
        <v/>
      </c>
    </row>
    <row r="18857" spans="2:3">
      <c r="B18857" t="str">
        <v/>
      </c>
      <c r="C18857" t="str">
        <f t="shared" si="297"/>
        <v/>
      </c>
    </row>
    <row r="18858" spans="2:3">
      <c r="B18858" t="str">
        <v/>
      </c>
      <c r="C18858" t="str">
        <f t="shared" si="297"/>
        <v/>
      </c>
    </row>
    <row r="18859" spans="2:3">
      <c r="B18859" t="str">
        <v/>
      </c>
      <c r="C18859" t="str">
        <f t="shared" si="297"/>
        <v/>
      </c>
    </row>
    <row r="18860" spans="2:3">
      <c r="B18860" t="str">
        <v/>
      </c>
      <c r="C18860" t="str">
        <f t="shared" si="297"/>
        <v/>
      </c>
    </row>
    <row r="18861" spans="2:3">
      <c r="B18861" t="str">
        <v/>
      </c>
      <c r="C18861" t="str">
        <f t="shared" si="297"/>
        <v/>
      </c>
    </row>
    <row r="18862" spans="2:3">
      <c r="B18862" t="str">
        <v/>
      </c>
      <c r="C18862" t="str">
        <f t="shared" si="297"/>
        <v/>
      </c>
    </row>
    <row r="18863" spans="2:3">
      <c r="B18863" t="str">
        <v/>
      </c>
      <c r="C18863" t="str">
        <f t="shared" si="297"/>
        <v/>
      </c>
    </row>
    <row r="18864" spans="2:3">
      <c r="B18864" t="str">
        <v/>
      </c>
      <c r="C18864" t="str">
        <f t="shared" si="297"/>
        <v/>
      </c>
    </row>
    <row r="18865" spans="2:3">
      <c r="B18865" t="str">
        <v/>
      </c>
      <c r="C18865" t="str">
        <f t="shared" si="297"/>
        <v/>
      </c>
    </row>
    <row r="18866" spans="2:3">
      <c r="B18866" t="str">
        <v/>
      </c>
      <c r="C18866" t="str">
        <f t="shared" si="297"/>
        <v/>
      </c>
    </row>
    <row r="18867" spans="2:3">
      <c r="B18867" t="str">
        <v/>
      </c>
      <c r="C18867" t="str">
        <f t="shared" si="297"/>
        <v/>
      </c>
    </row>
    <row r="18868" spans="2:3">
      <c r="B18868" t="str">
        <v/>
      </c>
      <c r="C18868" t="str">
        <f t="shared" si="297"/>
        <v/>
      </c>
    </row>
    <row r="18869" spans="2:3">
      <c r="B18869" t="str">
        <v/>
      </c>
      <c r="C18869" t="str">
        <f t="shared" si="297"/>
        <v/>
      </c>
    </row>
    <row r="18870" spans="2:3">
      <c r="B18870" t="str">
        <v/>
      </c>
      <c r="C18870" t="str">
        <f t="shared" si="297"/>
        <v/>
      </c>
    </row>
    <row r="18871" spans="2:3">
      <c r="B18871" t="str">
        <v/>
      </c>
      <c r="C18871" t="str">
        <f t="shared" si="297"/>
        <v/>
      </c>
    </row>
    <row r="18872" spans="2:3">
      <c r="B18872" t="str">
        <v/>
      </c>
      <c r="C18872" t="str">
        <f t="shared" si="297"/>
        <v/>
      </c>
    </row>
    <row r="18873" spans="2:3">
      <c r="B18873" t="str">
        <v/>
      </c>
      <c r="C18873" t="str">
        <f t="shared" si="297"/>
        <v/>
      </c>
    </row>
    <row r="18874" spans="2:3">
      <c r="B18874" t="str">
        <v/>
      </c>
      <c r="C18874" t="str">
        <f t="shared" si="297"/>
        <v/>
      </c>
    </row>
    <row r="18875" spans="2:3">
      <c r="B18875" t="str">
        <v/>
      </c>
      <c r="C18875" t="str">
        <f t="shared" si="297"/>
        <v/>
      </c>
    </row>
    <row r="18876" spans="2:3">
      <c r="B18876" t="str">
        <v/>
      </c>
      <c r="C18876" t="str">
        <f t="shared" si="297"/>
        <v/>
      </c>
    </row>
    <row r="18877" spans="2:3">
      <c r="B18877" t="str">
        <v/>
      </c>
      <c r="C18877" t="str">
        <f t="shared" si="297"/>
        <v/>
      </c>
    </row>
    <row r="18878" spans="2:3">
      <c r="B18878" t="str">
        <v/>
      </c>
      <c r="C18878" t="str">
        <f t="shared" si="297"/>
        <v/>
      </c>
    </row>
    <row r="18879" spans="2:3">
      <c r="B18879" t="str">
        <v/>
      </c>
      <c r="C18879" t="str">
        <f t="shared" si="297"/>
        <v/>
      </c>
    </row>
    <row r="18880" spans="2:3">
      <c r="B18880" t="str">
        <v/>
      </c>
      <c r="C18880" t="str">
        <f t="shared" si="297"/>
        <v/>
      </c>
    </row>
    <row r="18881" spans="2:3">
      <c r="B18881" t="str">
        <v/>
      </c>
      <c r="C18881" t="str">
        <f t="shared" si="297"/>
        <v/>
      </c>
    </row>
    <row r="18882" spans="2:3">
      <c r="B18882" t="str">
        <v/>
      </c>
      <c r="C18882" t="str">
        <f t="shared" si="297"/>
        <v/>
      </c>
    </row>
    <row r="18883" spans="2:3">
      <c r="B18883" t="str">
        <v/>
      </c>
      <c r="C18883" t="str">
        <f t="shared" si="297"/>
        <v/>
      </c>
    </row>
    <row r="18884" spans="2:3">
      <c r="B18884" t="str">
        <v/>
      </c>
      <c r="C18884" t="str">
        <f t="shared" si="297"/>
        <v/>
      </c>
    </row>
    <row r="18885" spans="2:3">
      <c r="B18885" t="str">
        <v/>
      </c>
      <c r="C18885" t="str">
        <f t="shared" ref="C18885:C18948" si="298">IFERROR(B18885,"")</f>
        <v/>
      </c>
    </row>
    <row r="18886" spans="2:3">
      <c r="B18886" t="str">
        <v/>
      </c>
      <c r="C18886" t="str">
        <f t="shared" si="298"/>
        <v/>
      </c>
    </row>
    <row r="18887" spans="2:3">
      <c r="B18887" t="str">
        <v/>
      </c>
      <c r="C18887" t="str">
        <f t="shared" si="298"/>
        <v/>
      </c>
    </row>
    <row r="18888" spans="2:3">
      <c r="B18888" t="str">
        <v/>
      </c>
      <c r="C18888" t="str">
        <f t="shared" si="298"/>
        <v/>
      </c>
    </row>
    <row r="18889" spans="2:3">
      <c r="B18889" t="str">
        <v/>
      </c>
      <c r="C18889" t="str">
        <f t="shared" si="298"/>
        <v/>
      </c>
    </row>
    <row r="18890" spans="2:3">
      <c r="B18890" t="str">
        <v/>
      </c>
      <c r="C18890" t="str">
        <f t="shared" si="298"/>
        <v/>
      </c>
    </row>
    <row r="18891" spans="2:3">
      <c r="B18891" t="str">
        <v/>
      </c>
      <c r="C18891" t="str">
        <f t="shared" si="298"/>
        <v/>
      </c>
    </row>
    <row r="18892" spans="2:3">
      <c r="B18892" t="str">
        <v/>
      </c>
      <c r="C18892" t="str">
        <f t="shared" si="298"/>
        <v/>
      </c>
    </row>
    <row r="18893" spans="2:3">
      <c r="B18893" t="str">
        <v/>
      </c>
      <c r="C18893" t="str">
        <f t="shared" si="298"/>
        <v/>
      </c>
    </row>
    <row r="18894" spans="2:3">
      <c r="B18894" t="str">
        <v/>
      </c>
      <c r="C18894" t="str">
        <f t="shared" si="298"/>
        <v/>
      </c>
    </row>
    <row r="18895" spans="2:3">
      <c r="B18895" t="str">
        <v/>
      </c>
      <c r="C18895" t="str">
        <f t="shared" si="298"/>
        <v/>
      </c>
    </row>
    <row r="18896" spans="2:3">
      <c r="B18896" t="str">
        <v/>
      </c>
      <c r="C18896" t="str">
        <f t="shared" si="298"/>
        <v/>
      </c>
    </row>
    <row r="18897" spans="2:3">
      <c r="B18897" t="str">
        <v/>
      </c>
      <c r="C18897" t="str">
        <f t="shared" si="298"/>
        <v/>
      </c>
    </row>
    <row r="18898" spans="2:3">
      <c r="B18898" t="str">
        <v/>
      </c>
      <c r="C18898" t="str">
        <f t="shared" si="298"/>
        <v/>
      </c>
    </row>
    <row r="18899" spans="2:3">
      <c r="B18899" t="str">
        <v/>
      </c>
      <c r="C18899" t="str">
        <f t="shared" si="298"/>
        <v/>
      </c>
    </row>
    <row r="18900" spans="2:3">
      <c r="B18900" t="str">
        <v/>
      </c>
      <c r="C18900" t="str">
        <f t="shared" si="298"/>
        <v/>
      </c>
    </row>
    <row r="18901" spans="2:3">
      <c r="B18901" t="str">
        <v/>
      </c>
      <c r="C18901" t="str">
        <f t="shared" si="298"/>
        <v/>
      </c>
    </row>
    <row r="18902" spans="2:3">
      <c r="B18902" t="str">
        <v/>
      </c>
      <c r="C18902" t="str">
        <f t="shared" si="298"/>
        <v/>
      </c>
    </row>
    <row r="18903" spans="2:3">
      <c r="B18903" t="str">
        <v/>
      </c>
      <c r="C18903" t="str">
        <f t="shared" si="298"/>
        <v/>
      </c>
    </row>
    <row r="18904" spans="2:3">
      <c r="B18904" t="str">
        <v/>
      </c>
      <c r="C18904" t="str">
        <f t="shared" si="298"/>
        <v/>
      </c>
    </row>
    <row r="18905" spans="2:3">
      <c r="B18905" t="str">
        <v/>
      </c>
      <c r="C18905" t="str">
        <f t="shared" si="298"/>
        <v/>
      </c>
    </row>
    <row r="18906" spans="2:3">
      <c r="B18906" t="str">
        <v/>
      </c>
      <c r="C18906" t="str">
        <f t="shared" si="298"/>
        <v/>
      </c>
    </row>
    <row r="18907" spans="2:3">
      <c r="B18907" t="str">
        <v/>
      </c>
      <c r="C18907" t="str">
        <f t="shared" si="298"/>
        <v/>
      </c>
    </row>
    <row r="18908" spans="2:3">
      <c r="B18908" t="str">
        <v/>
      </c>
      <c r="C18908" t="str">
        <f t="shared" si="298"/>
        <v/>
      </c>
    </row>
    <row r="18909" spans="2:3">
      <c r="B18909" t="str">
        <v/>
      </c>
      <c r="C18909" t="str">
        <f t="shared" si="298"/>
        <v/>
      </c>
    </row>
    <row r="18910" spans="2:3">
      <c r="B18910" t="str">
        <v/>
      </c>
      <c r="C18910" t="str">
        <f t="shared" si="298"/>
        <v/>
      </c>
    </row>
    <row r="18911" spans="2:3">
      <c r="B18911" t="str">
        <v/>
      </c>
      <c r="C18911" t="str">
        <f t="shared" si="298"/>
        <v/>
      </c>
    </row>
    <row r="18912" spans="2:3">
      <c r="B18912" t="str">
        <v/>
      </c>
      <c r="C18912" t="str">
        <f t="shared" si="298"/>
        <v/>
      </c>
    </row>
    <row r="18913" spans="2:3">
      <c r="B18913" t="str">
        <v/>
      </c>
      <c r="C18913" t="str">
        <f t="shared" si="298"/>
        <v/>
      </c>
    </row>
    <row r="18914" spans="2:3">
      <c r="B18914" t="str">
        <v/>
      </c>
      <c r="C18914" t="str">
        <f t="shared" si="298"/>
        <v/>
      </c>
    </row>
    <row r="18915" spans="2:3">
      <c r="B18915" t="str">
        <v/>
      </c>
      <c r="C18915" t="str">
        <f t="shared" si="298"/>
        <v/>
      </c>
    </row>
    <row r="18916" spans="2:3">
      <c r="B18916" t="str">
        <v/>
      </c>
      <c r="C18916" t="str">
        <f t="shared" si="298"/>
        <v/>
      </c>
    </row>
    <row r="18917" spans="2:3">
      <c r="B18917" t="str">
        <v/>
      </c>
      <c r="C18917" t="str">
        <f t="shared" si="298"/>
        <v/>
      </c>
    </row>
    <row r="18918" spans="2:3">
      <c r="B18918" t="str">
        <v/>
      </c>
      <c r="C18918" t="str">
        <f t="shared" si="298"/>
        <v/>
      </c>
    </row>
    <row r="18919" spans="2:3">
      <c r="B18919" t="str">
        <v/>
      </c>
      <c r="C18919" t="str">
        <f t="shared" si="298"/>
        <v/>
      </c>
    </row>
    <row r="18920" spans="2:3">
      <c r="B18920" t="str">
        <v/>
      </c>
      <c r="C18920" t="str">
        <f t="shared" si="298"/>
        <v/>
      </c>
    </row>
    <row r="18921" spans="2:3">
      <c r="B18921" t="str">
        <v/>
      </c>
      <c r="C18921" t="str">
        <f t="shared" si="298"/>
        <v/>
      </c>
    </row>
    <row r="18922" spans="2:3">
      <c r="B18922" t="str">
        <v/>
      </c>
      <c r="C18922" t="str">
        <f t="shared" si="298"/>
        <v/>
      </c>
    </row>
    <row r="18923" spans="2:3">
      <c r="B18923" t="str">
        <v/>
      </c>
      <c r="C18923" t="str">
        <f t="shared" si="298"/>
        <v/>
      </c>
    </row>
    <row r="18924" spans="2:3">
      <c r="B18924" t="str">
        <v/>
      </c>
      <c r="C18924" t="str">
        <f t="shared" si="298"/>
        <v/>
      </c>
    </row>
    <row r="18925" spans="2:3">
      <c r="B18925" t="str">
        <v/>
      </c>
      <c r="C18925" t="str">
        <f t="shared" si="298"/>
        <v/>
      </c>
    </row>
    <row r="18926" spans="2:3">
      <c r="B18926" t="str">
        <v/>
      </c>
      <c r="C18926" t="str">
        <f t="shared" si="298"/>
        <v/>
      </c>
    </row>
    <row r="18927" spans="2:3">
      <c r="B18927" t="str">
        <v/>
      </c>
      <c r="C18927" t="str">
        <f t="shared" si="298"/>
        <v/>
      </c>
    </row>
    <row r="18928" spans="2:3">
      <c r="B18928" t="str">
        <v/>
      </c>
      <c r="C18928" t="str">
        <f t="shared" si="298"/>
        <v/>
      </c>
    </row>
    <row r="18929" spans="2:3">
      <c r="B18929" t="str">
        <v/>
      </c>
      <c r="C18929" t="str">
        <f t="shared" si="298"/>
        <v/>
      </c>
    </row>
    <row r="18930" spans="2:3">
      <c r="B18930" t="str">
        <v/>
      </c>
      <c r="C18930" t="str">
        <f t="shared" si="298"/>
        <v/>
      </c>
    </row>
    <row r="18931" spans="2:3">
      <c r="B18931" t="str">
        <v/>
      </c>
      <c r="C18931" t="str">
        <f t="shared" si="298"/>
        <v/>
      </c>
    </row>
    <row r="18932" spans="2:3">
      <c r="B18932" t="str">
        <v/>
      </c>
      <c r="C18932" t="str">
        <f t="shared" si="298"/>
        <v/>
      </c>
    </row>
    <row r="18933" spans="2:3">
      <c r="B18933" t="str">
        <v/>
      </c>
      <c r="C18933" t="str">
        <f t="shared" si="298"/>
        <v/>
      </c>
    </row>
    <row r="18934" spans="2:3">
      <c r="B18934" t="str">
        <v/>
      </c>
      <c r="C18934" t="str">
        <f t="shared" si="298"/>
        <v/>
      </c>
    </row>
    <row r="18935" spans="2:3">
      <c r="B18935" t="str">
        <v/>
      </c>
      <c r="C18935" t="str">
        <f t="shared" si="298"/>
        <v/>
      </c>
    </row>
    <row r="18936" spans="2:3">
      <c r="B18936" t="str">
        <v/>
      </c>
      <c r="C18936" t="str">
        <f t="shared" si="298"/>
        <v/>
      </c>
    </row>
    <row r="18937" spans="2:3">
      <c r="B18937" t="str">
        <v/>
      </c>
      <c r="C18937" t="str">
        <f t="shared" si="298"/>
        <v/>
      </c>
    </row>
    <row r="18938" spans="2:3">
      <c r="B18938" t="str">
        <v/>
      </c>
      <c r="C18938" t="str">
        <f t="shared" si="298"/>
        <v/>
      </c>
    </row>
    <row r="18939" spans="2:3">
      <c r="B18939" t="str">
        <v/>
      </c>
      <c r="C18939" t="str">
        <f t="shared" si="298"/>
        <v/>
      </c>
    </row>
    <row r="18940" spans="2:3">
      <c r="B18940" t="str">
        <v/>
      </c>
      <c r="C18940" t="str">
        <f t="shared" si="298"/>
        <v/>
      </c>
    </row>
    <row r="18941" spans="2:3">
      <c r="B18941" t="str">
        <v/>
      </c>
      <c r="C18941" t="str">
        <f t="shared" si="298"/>
        <v/>
      </c>
    </row>
    <row r="18942" spans="2:3">
      <c r="B18942" t="str">
        <v/>
      </c>
      <c r="C18942" t="str">
        <f t="shared" si="298"/>
        <v/>
      </c>
    </row>
    <row r="18943" spans="2:3">
      <c r="B18943" t="str">
        <v/>
      </c>
      <c r="C18943" t="str">
        <f t="shared" si="298"/>
        <v/>
      </c>
    </row>
    <row r="18944" spans="2:3">
      <c r="B18944" t="str">
        <v/>
      </c>
      <c r="C18944" t="str">
        <f t="shared" si="298"/>
        <v/>
      </c>
    </row>
    <row r="18945" spans="2:3">
      <c r="B18945" t="str">
        <v/>
      </c>
      <c r="C18945" t="str">
        <f t="shared" si="298"/>
        <v/>
      </c>
    </row>
    <row r="18946" spans="2:3">
      <c r="B18946" t="str">
        <v/>
      </c>
      <c r="C18946" t="str">
        <f t="shared" si="298"/>
        <v/>
      </c>
    </row>
    <row r="18947" spans="2:3">
      <c r="B18947" t="str">
        <v/>
      </c>
      <c r="C18947" t="str">
        <f t="shared" si="298"/>
        <v/>
      </c>
    </row>
    <row r="18948" spans="2:3">
      <c r="B18948" t="str">
        <v/>
      </c>
      <c r="C18948" t="str">
        <f t="shared" si="298"/>
        <v/>
      </c>
    </row>
    <row r="18949" spans="2:3">
      <c r="B18949" t="str">
        <v/>
      </c>
      <c r="C18949" t="str">
        <f t="shared" ref="C18949:C19012" si="299">IFERROR(B18949,"")</f>
        <v/>
      </c>
    </row>
    <row r="18950" spans="2:3">
      <c r="B18950" t="str">
        <v/>
      </c>
      <c r="C18950" t="str">
        <f t="shared" si="299"/>
        <v/>
      </c>
    </row>
    <row r="18951" spans="2:3">
      <c r="B18951" t="str">
        <v/>
      </c>
      <c r="C18951" t="str">
        <f t="shared" si="299"/>
        <v/>
      </c>
    </row>
    <row r="18952" spans="2:3">
      <c r="B18952" t="str">
        <v/>
      </c>
      <c r="C18952" t="str">
        <f t="shared" si="299"/>
        <v/>
      </c>
    </row>
    <row r="18953" spans="2:3">
      <c r="B18953" t="str">
        <v/>
      </c>
      <c r="C18953" t="str">
        <f t="shared" si="299"/>
        <v/>
      </c>
    </row>
    <row r="18954" spans="2:3">
      <c r="B18954" t="str">
        <v/>
      </c>
      <c r="C18954" t="str">
        <f t="shared" si="299"/>
        <v/>
      </c>
    </row>
    <row r="18955" spans="2:3">
      <c r="B18955" t="str">
        <v/>
      </c>
      <c r="C18955" t="str">
        <f t="shared" si="299"/>
        <v/>
      </c>
    </row>
    <row r="18956" spans="2:3">
      <c r="B18956" t="str">
        <v/>
      </c>
      <c r="C18956" t="str">
        <f t="shared" si="299"/>
        <v/>
      </c>
    </row>
    <row r="18957" spans="2:3">
      <c r="B18957" t="str">
        <v/>
      </c>
      <c r="C18957" t="str">
        <f t="shared" si="299"/>
        <v/>
      </c>
    </row>
    <row r="18958" spans="2:3">
      <c r="B18958" t="str">
        <v/>
      </c>
      <c r="C18958" t="str">
        <f t="shared" si="299"/>
        <v/>
      </c>
    </row>
    <row r="18959" spans="2:3">
      <c r="B18959" t="str">
        <v/>
      </c>
      <c r="C18959" t="str">
        <f t="shared" si="299"/>
        <v/>
      </c>
    </row>
    <row r="18960" spans="2:3">
      <c r="B18960" t="str">
        <v/>
      </c>
      <c r="C18960" t="str">
        <f t="shared" si="299"/>
        <v/>
      </c>
    </row>
    <row r="18961" spans="2:3">
      <c r="B18961" t="str">
        <v/>
      </c>
      <c r="C18961" t="str">
        <f t="shared" si="299"/>
        <v/>
      </c>
    </row>
    <row r="18962" spans="2:3">
      <c r="B18962" t="str">
        <v/>
      </c>
      <c r="C18962" t="str">
        <f t="shared" si="299"/>
        <v/>
      </c>
    </row>
    <row r="18963" spans="2:3">
      <c r="B18963" t="str">
        <v/>
      </c>
      <c r="C18963" t="str">
        <f t="shared" si="299"/>
        <v/>
      </c>
    </row>
    <row r="18964" spans="2:3">
      <c r="B18964" t="str">
        <v/>
      </c>
      <c r="C18964" t="str">
        <f t="shared" si="299"/>
        <v/>
      </c>
    </row>
    <row r="18965" spans="2:3">
      <c r="B18965" t="str">
        <v/>
      </c>
      <c r="C18965" t="str">
        <f t="shared" si="299"/>
        <v/>
      </c>
    </row>
    <row r="18966" spans="2:3">
      <c r="B18966" t="str">
        <v/>
      </c>
      <c r="C18966" t="str">
        <f t="shared" si="299"/>
        <v/>
      </c>
    </row>
    <row r="18967" spans="2:3">
      <c r="B18967" t="str">
        <v/>
      </c>
      <c r="C18967" t="str">
        <f t="shared" si="299"/>
        <v/>
      </c>
    </row>
    <row r="18968" spans="2:3">
      <c r="B18968" t="str">
        <v/>
      </c>
      <c r="C18968" t="str">
        <f t="shared" si="299"/>
        <v/>
      </c>
    </row>
    <row r="18969" spans="2:3">
      <c r="B18969" t="str">
        <v/>
      </c>
      <c r="C18969" t="str">
        <f t="shared" si="299"/>
        <v/>
      </c>
    </row>
    <row r="18970" spans="2:3">
      <c r="B18970" t="str">
        <v/>
      </c>
      <c r="C18970" t="str">
        <f t="shared" si="299"/>
        <v/>
      </c>
    </row>
    <row r="18971" spans="2:3">
      <c r="B18971" t="str">
        <v/>
      </c>
      <c r="C18971" t="str">
        <f t="shared" si="299"/>
        <v/>
      </c>
    </row>
    <row r="18972" spans="2:3">
      <c r="B18972" t="str">
        <v/>
      </c>
      <c r="C18972" t="str">
        <f t="shared" si="299"/>
        <v/>
      </c>
    </row>
    <row r="18973" spans="2:3">
      <c r="B18973" t="str">
        <v/>
      </c>
      <c r="C18973" t="str">
        <f t="shared" si="299"/>
        <v/>
      </c>
    </row>
    <row r="18974" spans="2:3">
      <c r="B18974" t="str">
        <v/>
      </c>
      <c r="C18974" t="str">
        <f t="shared" si="299"/>
        <v/>
      </c>
    </row>
    <row r="18975" spans="2:3">
      <c r="B18975" t="str">
        <v/>
      </c>
      <c r="C18975" t="str">
        <f t="shared" si="299"/>
        <v/>
      </c>
    </row>
    <row r="18976" spans="2:3">
      <c r="B18976" t="str">
        <v/>
      </c>
      <c r="C18976" t="str">
        <f t="shared" si="299"/>
        <v/>
      </c>
    </row>
    <row r="18977" spans="2:3">
      <c r="B18977" t="str">
        <v/>
      </c>
      <c r="C18977" t="str">
        <f t="shared" si="299"/>
        <v/>
      </c>
    </row>
    <row r="18978" spans="2:3">
      <c r="B18978" t="str">
        <v/>
      </c>
      <c r="C18978" t="str">
        <f t="shared" si="299"/>
        <v/>
      </c>
    </row>
    <row r="18979" spans="2:3">
      <c r="B18979" t="str">
        <v/>
      </c>
      <c r="C18979" t="str">
        <f t="shared" si="299"/>
        <v/>
      </c>
    </row>
    <row r="18980" spans="2:3">
      <c r="B18980" t="str">
        <v/>
      </c>
      <c r="C18980" t="str">
        <f t="shared" si="299"/>
        <v/>
      </c>
    </row>
    <row r="18981" spans="2:3">
      <c r="B18981" t="str">
        <v/>
      </c>
      <c r="C18981" t="str">
        <f t="shared" si="299"/>
        <v/>
      </c>
    </row>
    <row r="18982" spans="2:3">
      <c r="B18982" t="str">
        <v/>
      </c>
      <c r="C18982" t="str">
        <f t="shared" si="299"/>
        <v/>
      </c>
    </row>
    <row r="18983" spans="2:3">
      <c r="B18983" t="str">
        <v/>
      </c>
      <c r="C18983" t="str">
        <f t="shared" si="299"/>
        <v/>
      </c>
    </row>
    <row r="18984" spans="2:3">
      <c r="B18984" t="str">
        <v/>
      </c>
      <c r="C18984" t="str">
        <f t="shared" si="299"/>
        <v/>
      </c>
    </row>
    <row r="18985" spans="2:3">
      <c r="B18985" t="str">
        <v/>
      </c>
      <c r="C18985" t="str">
        <f t="shared" si="299"/>
        <v/>
      </c>
    </row>
    <row r="18986" spans="2:3">
      <c r="B18986" t="str">
        <v/>
      </c>
      <c r="C18986" t="str">
        <f t="shared" si="299"/>
        <v/>
      </c>
    </row>
    <row r="18987" spans="2:3">
      <c r="B18987" t="str">
        <v/>
      </c>
      <c r="C18987" t="str">
        <f t="shared" si="299"/>
        <v/>
      </c>
    </row>
    <row r="18988" spans="2:3">
      <c r="B18988" t="str">
        <v/>
      </c>
      <c r="C18988" t="str">
        <f t="shared" si="299"/>
        <v/>
      </c>
    </row>
    <row r="18989" spans="2:3">
      <c r="B18989" t="str">
        <v/>
      </c>
      <c r="C18989" t="str">
        <f t="shared" si="299"/>
        <v/>
      </c>
    </row>
    <row r="18990" spans="2:3">
      <c r="B18990" t="str">
        <v/>
      </c>
      <c r="C18990" t="str">
        <f t="shared" si="299"/>
        <v/>
      </c>
    </row>
    <row r="18991" spans="2:3">
      <c r="B18991" t="str">
        <v/>
      </c>
      <c r="C18991" t="str">
        <f t="shared" si="299"/>
        <v/>
      </c>
    </row>
    <row r="18992" spans="2:3">
      <c r="B18992" t="str">
        <v/>
      </c>
      <c r="C18992" t="str">
        <f t="shared" si="299"/>
        <v/>
      </c>
    </row>
    <row r="18993" spans="2:3">
      <c r="B18993" t="str">
        <v/>
      </c>
      <c r="C18993" t="str">
        <f t="shared" si="299"/>
        <v/>
      </c>
    </row>
    <row r="18994" spans="2:3">
      <c r="B18994" t="str">
        <v/>
      </c>
      <c r="C18994" t="str">
        <f t="shared" si="299"/>
        <v/>
      </c>
    </row>
    <row r="18995" spans="2:3">
      <c r="B18995" t="str">
        <v/>
      </c>
      <c r="C18995" t="str">
        <f t="shared" si="299"/>
        <v/>
      </c>
    </row>
    <row r="18996" spans="2:3">
      <c r="B18996" t="str">
        <v/>
      </c>
      <c r="C18996" t="str">
        <f t="shared" si="299"/>
        <v/>
      </c>
    </row>
    <row r="18997" spans="2:3">
      <c r="B18997" t="str">
        <v/>
      </c>
      <c r="C18997" t="str">
        <f t="shared" si="299"/>
        <v/>
      </c>
    </row>
    <row r="18998" spans="2:3">
      <c r="B18998" t="str">
        <v/>
      </c>
      <c r="C18998" t="str">
        <f t="shared" si="299"/>
        <v/>
      </c>
    </row>
    <row r="18999" spans="2:3">
      <c r="B18999" t="str">
        <v/>
      </c>
      <c r="C18999" t="str">
        <f t="shared" si="299"/>
        <v/>
      </c>
    </row>
    <row r="19000" spans="2:3">
      <c r="B19000" t="str">
        <v/>
      </c>
      <c r="C19000" t="str">
        <f t="shared" si="299"/>
        <v/>
      </c>
    </row>
    <row r="19001" spans="2:3">
      <c r="B19001" t="str">
        <v/>
      </c>
      <c r="C19001" t="str">
        <f t="shared" si="299"/>
        <v/>
      </c>
    </row>
    <row r="19002" spans="2:3">
      <c r="B19002" t="str">
        <v/>
      </c>
      <c r="C19002" t="str">
        <f t="shared" si="299"/>
        <v/>
      </c>
    </row>
    <row r="19003" spans="2:3">
      <c r="B19003" t="str">
        <v/>
      </c>
      <c r="C19003" t="str">
        <f t="shared" si="299"/>
        <v/>
      </c>
    </row>
    <row r="19004" spans="2:3">
      <c r="B19004" t="str">
        <v/>
      </c>
      <c r="C19004" t="str">
        <f t="shared" si="299"/>
        <v/>
      </c>
    </row>
    <row r="19005" spans="2:3">
      <c r="B19005" t="str">
        <v/>
      </c>
      <c r="C19005" t="str">
        <f t="shared" si="299"/>
        <v/>
      </c>
    </row>
    <row r="19006" spans="2:3">
      <c r="B19006" t="str">
        <v/>
      </c>
      <c r="C19006" t="str">
        <f t="shared" si="299"/>
        <v/>
      </c>
    </row>
    <row r="19007" spans="2:3">
      <c r="B19007" t="str">
        <v/>
      </c>
      <c r="C19007" t="str">
        <f t="shared" si="299"/>
        <v/>
      </c>
    </row>
    <row r="19008" spans="2:3">
      <c r="B19008" t="str">
        <v/>
      </c>
      <c r="C19008" t="str">
        <f t="shared" si="299"/>
        <v/>
      </c>
    </row>
    <row r="19009" spans="2:3">
      <c r="B19009" t="str">
        <v/>
      </c>
      <c r="C19009" t="str">
        <f t="shared" si="299"/>
        <v/>
      </c>
    </row>
    <row r="19010" spans="2:3">
      <c r="B19010" t="str">
        <v/>
      </c>
      <c r="C19010" t="str">
        <f t="shared" si="299"/>
        <v/>
      </c>
    </row>
    <row r="19011" spans="2:3">
      <c r="B19011" t="str">
        <v/>
      </c>
      <c r="C19011" t="str">
        <f t="shared" si="299"/>
        <v/>
      </c>
    </row>
    <row r="19012" spans="2:3">
      <c r="B19012" t="str">
        <v/>
      </c>
      <c r="C19012" t="str">
        <f t="shared" si="299"/>
        <v/>
      </c>
    </row>
    <row r="19013" spans="2:3">
      <c r="B19013" t="str">
        <v/>
      </c>
      <c r="C19013" t="str">
        <f t="shared" ref="C19013:C19076" si="300">IFERROR(B19013,"")</f>
        <v/>
      </c>
    </row>
    <row r="19014" spans="2:3">
      <c r="B19014" t="str">
        <v/>
      </c>
      <c r="C19014" t="str">
        <f t="shared" si="300"/>
        <v/>
      </c>
    </row>
    <row r="19015" spans="2:3">
      <c r="B19015" t="str">
        <v/>
      </c>
      <c r="C19015" t="str">
        <f t="shared" si="300"/>
        <v/>
      </c>
    </row>
    <row r="19016" spans="2:3">
      <c r="B19016" t="str">
        <v/>
      </c>
      <c r="C19016" t="str">
        <f t="shared" si="300"/>
        <v/>
      </c>
    </row>
    <row r="19017" spans="2:3">
      <c r="B19017" t="str">
        <v/>
      </c>
      <c r="C19017" t="str">
        <f t="shared" si="300"/>
        <v/>
      </c>
    </row>
    <row r="19018" spans="2:3">
      <c r="B19018" t="str">
        <v/>
      </c>
      <c r="C19018" t="str">
        <f t="shared" si="300"/>
        <v/>
      </c>
    </row>
    <row r="19019" spans="2:3">
      <c r="B19019" t="str">
        <v/>
      </c>
      <c r="C19019" t="str">
        <f t="shared" si="300"/>
        <v/>
      </c>
    </row>
    <row r="19020" spans="2:3">
      <c r="B19020" t="str">
        <v/>
      </c>
      <c r="C19020" t="str">
        <f t="shared" si="300"/>
        <v/>
      </c>
    </row>
    <row r="19021" spans="2:3">
      <c r="B19021" t="str">
        <v/>
      </c>
      <c r="C19021" t="str">
        <f t="shared" si="300"/>
        <v/>
      </c>
    </row>
    <row r="19022" spans="2:3">
      <c r="B19022" t="str">
        <v/>
      </c>
      <c r="C19022" t="str">
        <f t="shared" si="300"/>
        <v/>
      </c>
    </row>
    <row r="19023" spans="2:3">
      <c r="B19023" t="str">
        <v/>
      </c>
      <c r="C19023" t="str">
        <f t="shared" si="300"/>
        <v/>
      </c>
    </row>
    <row r="19024" spans="2:3">
      <c r="B19024" t="str">
        <v/>
      </c>
      <c r="C19024" t="str">
        <f t="shared" si="300"/>
        <v/>
      </c>
    </row>
    <row r="19025" spans="2:3">
      <c r="B19025" t="str">
        <v/>
      </c>
      <c r="C19025" t="str">
        <f t="shared" si="300"/>
        <v/>
      </c>
    </row>
    <row r="19026" spans="2:3">
      <c r="B19026" t="str">
        <v/>
      </c>
      <c r="C19026" t="str">
        <f t="shared" si="300"/>
        <v/>
      </c>
    </row>
    <row r="19027" spans="2:3">
      <c r="B19027" t="str">
        <v/>
      </c>
      <c r="C19027" t="str">
        <f t="shared" si="300"/>
        <v/>
      </c>
    </row>
    <row r="19028" spans="2:3">
      <c r="B19028" t="str">
        <v/>
      </c>
      <c r="C19028" t="str">
        <f t="shared" si="300"/>
        <v/>
      </c>
    </row>
    <row r="19029" spans="2:3">
      <c r="B19029" t="str">
        <v/>
      </c>
      <c r="C19029" t="str">
        <f t="shared" si="300"/>
        <v/>
      </c>
    </row>
    <row r="19030" spans="2:3">
      <c r="B19030" t="str">
        <v/>
      </c>
      <c r="C19030" t="str">
        <f t="shared" si="300"/>
        <v/>
      </c>
    </row>
    <row r="19031" spans="2:3">
      <c r="B19031" t="str">
        <v/>
      </c>
      <c r="C19031" t="str">
        <f t="shared" si="300"/>
        <v/>
      </c>
    </row>
    <row r="19032" spans="2:3">
      <c r="B19032" t="str">
        <v/>
      </c>
      <c r="C19032" t="str">
        <f t="shared" si="300"/>
        <v/>
      </c>
    </row>
    <row r="19033" spans="2:3">
      <c r="B19033" t="str">
        <v/>
      </c>
      <c r="C19033" t="str">
        <f t="shared" si="300"/>
        <v/>
      </c>
    </row>
    <row r="19034" spans="2:3">
      <c r="B19034" t="str">
        <v/>
      </c>
      <c r="C19034" t="str">
        <f t="shared" si="300"/>
        <v/>
      </c>
    </row>
    <row r="19035" spans="2:3">
      <c r="B19035" t="str">
        <v/>
      </c>
      <c r="C19035" t="str">
        <f t="shared" si="300"/>
        <v/>
      </c>
    </row>
    <row r="19036" spans="2:3">
      <c r="B19036" t="str">
        <v/>
      </c>
      <c r="C19036" t="str">
        <f t="shared" si="300"/>
        <v/>
      </c>
    </row>
    <row r="19037" spans="2:3">
      <c r="B19037" t="str">
        <v/>
      </c>
      <c r="C19037" t="str">
        <f t="shared" si="300"/>
        <v/>
      </c>
    </row>
    <row r="19038" spans="2:3">
      <c r="B19038" t="str">
        <v/>
      </c>
      <c r="C19038" t="str">
        <f t="shared" si="300"/>
        <v/>
      </c>
    </row>
    <row r="19039" spans="2:3">
      <c r="B19039" t="str">
        <v/>
      </c>
      <c r="C19039" t="str">
        <f t="shared" si="300"/>
        <v/>
      </c>
    </row>
    <row r="19040" spans="2:3">
      <c r="B19040" t="str">
        <v/>
      </c>
      <c r="C19040" t="str">
        <f t="shared" si="300"/>
        <v/>
      </c>
    </row>
    <row r="19041" spans="2:3">
      <c r="B19041" t="str">
        <v/>
      </c>
      <c r="C19041" t="str">
        <f t="shared" si="300"/>
        <v/>
      </c>
    </row>
    <row r="19042" spans="2:3">
      <c r="B19042" t="str">
        <v/>
      </c>
      <c r="C19042" t="str">
        <f t="shared" si="300"/>
        <v/>
      </c>
    </row>
    <row r="19043" spans="2:3">
      <c r="B19043" t="str">
        <v/>
      </c>
      <c r="C19043" t="str">
        <f t="shared" si="300"/>
        <v/>
      </c>
    </row>
    <row r="19044" spans="2:3">
      <c r="B19044" t="str">
        <v/>
      </c>
      <c r="C19044" t="str">
        <f t="shared" si="300"/>
        <v/>
      </c>
    </row>
    <row r="19045" spans="2:3">
      <c r="B19045" t="str">
        <v/>
      </c>
      <c r="C19045" t="str">
        <f t="shared" si="300"/>
        <v/>
      </c>
    </row>
    <row r="19046" spans="2:3">
      <c r="B19046" t="str">
        <v/>
      </c>
      <c r="C19046" t="str">
        <f t="shared" si="300"/>
        <v/>
      </c>
    </row>
    <row r="19047" spans="2:3">
      <c r="B19047" t="str">
        <v/>
      </c>
      <c r="C19047" t="str">
        <f t="shared" si="300"/>
        <v/>
      </c>
    </row>
    <row r="19048" spans="2:3">
      <c r="B19048" t="str">
        <v/>
      </c>
      <c r="C19048" t="str">
        <f t="shared" si="300"/>
        <v/>
      </c>
    </row>
    <row r="19049" spans="2:3">
      <c r="B19049" t="str">
        <v/>
      </c>
      <c r="C19049" t="str">
        <f t="shared" si="300"/>
        <v/>
      </c>
    </row>
    <row r="19050" spans="2:3">
      <c r="B19050" t="str">
        <v/>
      </c>
      <c r="C19050" t="str">
        <f t="shared" si="300"/>
        <v/>
      </c>
    </row>
    <row r="19051" spans="2:3">
      <c r="B19051" t="str">
        <v/>
      </c>
      <c r="C19051" t="str">
        <f t="shared" si="300"/>
        <v/>
      </c>
    </row>
    <row r="19052" spans="2:3">
      <c r="B19052" t="str">
        <v/>
      </c>
      <c r="C19052" t="str">
        <f t="shared" si="300"/>
        <v/>
      </c>
    </row>
    <row r="19053" spans="2:3">
      <c r="B19053" t="str">
        <v/>
      </c>
      <c r="C19053" t="str">
        <f t="shared" si="300"/>
        <v/>
      </c>
    </row>
    <row r="19054" spans="2:3">
      <c r="B19054" t="str">
        <v/>
      </c>
      <c r="C19054" t="str">
        <f t="shared" si="300"/>
        <v/>
      </c>
    </row>
    <row r="19055" spans="2:3">
      <c r="B19055" t="str">
        <v/>
      </c>
      <c r="C19055" t="str">
        <f t="shared" si="300"/>
        <v/>
      </c>
    </row>
    <row r="19056" spans="2:3">
      <c r="B19056" t="str">
        <v/>
      </c>
      <c r="C19056" t="str">
        <f t="shared" si="300"/>
        <v/>
      </c>
    </row>
    <row r="19057" spans="2:3">
      <c r="B19057" t="str">
        <v/>
      </c>
      <c r="C19057" t="str">
        <f t="shared" si="300"/>
        <v/>
      </c>
    </row>
    <row r="19058" spans="2:3">
      <c r="B19058" t="str">
        <v/>
      </c>
      <c r="C19058" t="str">
        <f t="shared" si="300"/>
        <v/>
      </c>
    </row>
    <row r="19059" spans="2:3">
      <c r="B19059" t="str">
        <v/>
      </c>
      <c r="C19059" t="str">
        <f t="shared" si="300"/>
        <v/>
      </c>
    </row>
    <row r="19060" spans="2:3">
      <c r="B19060" t="str">
        <v/>
      </c>
      <c r="C19060" t="str">
        <f t="shared" si="300"/>
        <v/>
      </c>
    </row>
    <row r="19061" spans="2:3">
      <c r="B19061" t="str">
        <v/>
      </c>
      <c r="C19061" t="str">
        <f t="shared" si="300"/>
        <v/>
      </c>
    </row>
    <row r="19062" spans="2:3">
      <c r="B19062" t="str">
        <v/>
      </c>
      <c r="C19062" t="str">
        <f t="shared" si="300"/>
        <v/>
      </c>
    </row>
    <row r="19063" spans="2:3">
      <c r="B19063" t="str">
        <v/>
      </c>
      <c r="C19063" t="str">
        <f t="shared" si="300"/>
        <v/>
      </c>
    </row>
    <row r="19064" spans="2:3">
      <c r="B19064" t="str">
        <v/>
      </c>
      <c r="C19064" t="str">
        <f t="shared" si="300"/>
        <v/>
      </c>
    </row>
    <row r="19065" spans="2:3">
      <c r="B19065" t="str">
        <v/>
      </c>
      <c r="C19065" t="str">
        <f t="shared" si="300"/>
        <v/>
      </c>
    </row>
    <row r="19066" spans="2:3">
      <c r="B19066" t="str">
        <v/>
      </c>
      <c r="C19066" t="str">
        <f t="shared" si="300"/>
        <v/>
      </c>
    </row>
    <row r="19067" spans="2:3">
      <c r="B19067" t="str">
        <v/>
      </c>
      <c r="C19067" t="str">
        <f t="shared" si="300"/>
        <v/>
      </c>
    </row>
    <row r="19068" spans="2:3">
      <c r="B19068" t="str">
        <v/>
      </c>
      <c r="C19068" t="str">
        <f t="shared" si="300"/>
        <v/>
      </c>
    </row>
    <row r="19069" spans="2:3">
      <c r="B19069" t="str">
        <v/>
      </c>
      <c r="C19069" t="str">
        <f t="shared" si="300"/>
        <v/>
      </c>
    </row>
    <row r="19070" spans="2:3">
      <c r="B19070" t="str">
        <v/>
      </c>
      <c r="C19070" t="str">
        <f t="shared" si="300"/>
        <v/>
      </c>
    </row>
    <row r="19071" spans="2:3">
      <c r="B19071" t="str">
        <v/>
      </c>
      <c r="C19071" t="str">
        <f t="shared" si="300"/>
        <v/>
      </c>
    </row>
    <row r="19072" spans="2:3">
      <c r="B19072" t="str">
        <v/>
      </c>
      <c r="C19072" t="str">
        <f t="shared" si="300"/>
        <v/>
      </c>
    </row>
    <row r="19073" spans="2:3">
      <c r="B19073" t="str">
        <v/>
      </c>
      <c r="C19073" t="str">
        <f t="shared" si="300"/>
        <v/>
      </c>
    </row>
    <row r="19074" spans="2:3">
      <c r="B19074" t="str">
        <v/>
      </c>
      <c r="C19074" t="str">
        <f t="shared" si="300"/>
        <v/>
      </c>
    </row>
    <row r="19075" spans="2:3">
      <c r="B19075" t="str">
        <v/>
      </c>
      <c r="C19075" t="str">
        <f t="shared" si="300"/>
        <v/>
      </c>
    </row>
    <row r="19076" spans="2:3">
      <c r="B19076" t="str">
        <v/>
      </c>
      <c r="C19076" t="str">
        <f t="shared" si="300"/>
        <v/>
      </c>
    </row>
    <row r="19077" spans="2:3">
      <c r="B19077" t="str">
        <v/>
      </c>
      <c r="C19077" t="str">
        <f t="shared" ref="C19077:C19140" si="301">IFERROR(B19077,"")</f>
        <v/>
      </c>
    </row>
    <row r="19078" spans="2:3">
      <c r="B19078" t="str">
        <v/>
      </c>
      <c r="C19078" t="str">
        <f t="shared" si="301"/>
        <v/>
      </c>
    </row>
    <row r="19079" spans="2:3">
      <c r="B19079" t="str">
        <v/>
      </c>
      <c r="C19079" t="str">
        <f t="shared" si="301"/>
        <v/>
      </c>
    </row>
    <row r="19080" spans="2:3">
      <c r="B19080" t="str">
        <v/>
      </c>
      <c r="C19080" t="str">
        <f t="shared" si="301"/>
        <v/>
      </c>
    </row>
    <row r="19081" spans="2:3">
      <c r="B19081" t="str">
        <v/>
      </c>
      <c r="C19081" t="str">
        <f t="shared" si="301"/>
        <v/>
      </c>
    </row>
    <row r="19082" spans="2:3">
      <c r="B19082" t="str">
        <v/>
      </c>
      <c r="C19082" t="str">
        <f t="shared" si="301"/>
        <v/>
      </c>
    </row>
    <row r="19083" spans="2:3">
      <c r="B19083" t="str">
        <v/>
      </c>
      <c r="C19083" t="str">
        <f t="shared" si="301"/>
        <v/>
      </c>
    </row>
    <row r="19084" spans="2:3">
      <c r="B19084" t="str">
        <v/>
      </c>
      <c r="C19084" t="str">
        <f t="shared" si="301"/>
        <v/>
      </c>
    </row>
    <row r="19085" spans="2:3">
      <c r="B19085" t="str">
        <v/>
      </c>
      <c r="C19085" t="str">
        <f t="shared" si="301"/>
        <v/>
      </c>
    </row>
    <row r="19086" spans="2:3">
      <c r="B19086" t="str">
        <v/>
      </c>
      <c r="C19086" t="str">
        <f t="shared" si="301"/>
        <v/>
      </c>
    </row>
    <row r="19087" spans="2:3">
      <c r="B19087" t="str">
        <v/>
      </c>
      <c r="C19087" t="str">
        <f t="shared" si="301"/>
        <v/>
      </c>
    </row>
    <row r="19088" spans="2:3">
      <c r="B19088" t="str">
        <v/>
      </c>
      <c r="C19088" t="str">
        <f t="shared" si="301"/>
        <v/>
      </c>
    </row>
    <row r="19089" spans="2:3">
      <c r="B19089" t="str">
        <v/>
      </c>
      <c r="C19089" t="str">
        <f t="shared" si="301"/>
        <v/>
      </c>
    </row>
    <row r="19090" spans="2:3">
      <c r="B19090" t="str">
        <v/>
      </c>
      <c r="C19090" t="str">
        <f t="shared" si="301"/>
        <v/>
      </c>
    </row>
    <row r="19091" spans="2:3">
      <c r="B19091" t="str">
        <v/>
      </c>
      <c r="C19091" t="str">
        <f t="shared" si="301"/>
        <v/>
      </c>
    </row>
    <row r="19092" spans="2:3">
      <c r="B19092" t="str">
        <v/>
      </c>
      <c r="C19092" t="str">
        <f t="shared" si="301"/>
        <v/>
      </c>
    </row>
    <row r="19093" spans="2:3">
      <c r="B19093" t="str">
        <v/>
      </c>
      <c r="C19093" t="str">
        <f t="shared" si="301"/>
        <v/>
      </c>
    </row>
    <row r="19094" spans="2:3">
      <c r="B19094" t="str">
        <v/>
      </c>
      <c r="C19094" t="str">
        <f t="shared" si="301"/>
        <v/>
      </c>
    </row>
    <row r="19095" spans="2:3">
      <c r="B19095" t="str">
        <v/>
      </c>
      <c r="C19095" t="str">
        <f t="shared" si="301"/>
        <v/>
      </c>
    </row>
    <row r="19096" spans="2:3">
      <c r="B19096" t="str">
        <v/>
      </c>
      <c r="C19096" t="str">
        <f t="shared" si="301"/>
        <v/>
      </c>
    </row>
    <row r="19097" spans="2:3">
      <c r="B19097" t="str">
        <v/>
      </c>
      <c r="C19097" t="str">
        <f t="shared" si="301"/>
        <v/>
      </c>
    </row>
    <row r="19098" spans="2:3">
      <c r="B19098" t="str">
        <v/>
      </c>
      <c r="C19098" t="str">
        <f t="shared" si="301"/>
        <v/>
      </c>
    </row>
    <row r="19099" spans="2:3">
      <c r="B19099" t="str">
        <v/>
      </c>
      <c r="C19099" t="str">
        <f t="shared" si="301"/>
        <v/>
      </c>
    </row>
    <row r="19100" spans="2:3">
      <c r="B19100" t="str">
        <v/>
      </c>
      <c r="C19100" t="str">
        <f t="shared" si="301"/>
        <v/>
      </c>
    </row>
    <row r="19101" spans="2:3">
      <c r="B19101" t="str">
        <v/>
      </c>
      <c r="C19101" t="str">
        <f t="shared" si="301"/>
        <v/>
      </c>
    </row>
    <row r="19102" spans="2:3">
      <c r="B19102" t="str">
        <v/>
      </c>
      <c r="C19102" t="str">
        <f t="shared" si="301"/>
        <v/>
      </c>
    </row>
    <row r="19103" spans="2:3">
      <c r="B19103" t="str">
        <v/>
      </c>
      <c r="C19103" t="str">
        <f t="shared" si="301"/>
        <v/>
      </c>
    </row>
    <row r="19104" spans="2:3">
      <c r="B19104" t="str">
        <v/>
      </c>
      <c r="C19104" t="str">
        <f t="shared" si="301"/>
        <v/>
      </c>
    </row>
    <row r="19105" spans="2:3">
      <c r="B19105" t="str">
        <v/>
      </c>
      <c r="C19105" t="str">
        <f t="shared" si="301"/>
        <v/>
      </c>
    </row>
    <row r="19106" spans="2:3">
      <c r="B19106" t="str">
        <v/>
      </c>
      <c r="C19106" t="str">
        <f t="shared" si="301"/>
        <v/>
      </c>
    </row>
    <row r="19107" spans="2:3">
      <c r="B19107" t="str">
        <v/>
      </c>
      <c r="C19107" t="str">
        <f t="shared" si="301"/>
        <v/>
      </c>
    </row>
    <row r="19108" spans="2:3">
      <c r="B19108" t="str">
        <v/>
      </c>
      <c r="C19108" t="str">
        <f t="shared" si="301"/>
        <v/>
      </c>
    </row>
    <row r="19109" spans="2:3">
      <c r="B19109" t="str">
        <v/>
      </c>
      <c r="C19109" t="str">
        <f t="shared" si="301"/>
        <v/>
      </c>
    </row>
    <row r="19110" spans="2:3">
      <c r="B19110" t="str">
        <v/>
      </c>
      <c r="C19110" t="str">
        <f t="shared" si="301"/>
        <v/>
      </c>
    </row>
    <row r="19111" spans="2:3">
      <c r="B19111" t="str">
        <v/>
      </c>
      <c r="C19111" t="str">
        <f t="shared" si="301"/>
        <v/>
      </c>
    </row>
    <row r="19112" spans="2:3">
      <c r="B19112" t="str">
        <v/>
      </c>
      <c r="C19112" t="str">
        <f t="shared" si="301"/>
        <v/>
      </c>
    </row>
    <row r="19113" spans="2:3">
      <c r="B19113" t="str">
        <v/>
      </c>
      <c r="C19113" t="str">
        <f t="shared" si="301"/>
        <v/>
      </c>
    </row>
    <row r="19114" spans="2:3">
      <c r="B19114" t="str">
        <v/>
      </c>
      <c r="C19114" t="str">
        <f t="shared" si="301"/>
        <v/>
      </c>
    </row>
    <row r="19115" spans="2:3">
      <c r="B19115" t="str">
        <v/>
      </c>
      <c r="C19115" t="str">
        <f t="shared" si="301"/>
        <v/>
      </c>
    </row>
    <row r="19116" spans="2:3">
      <c r="B19116" t="str">
        <v/>
      </c>
      <c r="C19116" t="str">
        <f t="shared" si="301"/>
        <v/>
      </c>
    </row>
    <row r="19117" spans="2:3">
      <c r="B19117" t="str">
        <v/>
      </c>
      <c r="C19117" t="str">
        <f t="shared" si="301"/>
        <v/>
      </c>
    </row>
    <row r="19118" spans="2:3">
      <c r="B19118" t="str">
        <v/>
      </c>
      <c r="C19118" t="str">
        <f t="shared" si="301"/>
        <v/>
      </c>
    </row>
    <row r="19119" spans="2:3">
      <c r="B19119" t="str">
        <v/>
      </c>
      <c r="C19119" t="str">
        <f t="shared" si="301"/>
        <v/>
      </c>
    </row>
    <row r="19120" spans="2:3">
      <c r="B19120" t="str">
        <v/>
      </c>
      <c r="C19120" t="str">
        <f t="shared" si="301"/>
        <v/>
      </c>
    </row>
    <row r="19121" spans="2:3">
      <c r="B19121" t="str">
        <v/>
      </c>
      <c r="C19121" t="str">
        <f t="shared" si="301"/>
        <v/>
      </c>
    </row>
    <row r="19122" spans="2:3">
      <c r="B19122" t="str">
        <v/>
      </c>
      <c r="C19122" t="str">
        <f t="shared" si="301"/>
        <v/>
      </c>
    </row>
    <row r="19123" spans="2:3">
      <c r="B19123" t="str">
        <v/>
      </c>
      <c r="C19123" t="str">
        <f t="shared" si="301"/>
        <v/>
      </c>
    </row>
    <row r="19124" spans="2:3">
      <c r="B19124" t="str">
        <v/>
      </c>
      <c r="C19124" t="str">
        <f t="shared" si="301"/>
        <v/>
      </c>
    </row>
    <row r="19125" spans="2:3">
      <c r="B19125" t="str">
        <v/>
      </c>
      <c r="C19125" t="str">
        <f t="shared" si="301"/>
        <v/>
      </c>
    </row>
    <row r="19126" spans="2:3">
      <c r="B19126" t="str">
        <v/>
      </c>
      <c r="C19126" t="str">
        <f t="shared" si="301"/>
        <v/>
      </c>
    </row>
    <row r="19127" spans="2:3">
      <c r="B19127" t="str">
        <v/>
      </c>
      <c r="C19127" t="str">
        <f t="shared" si="301"/>
        <v/>
      </c>
    </row>
    <row r="19128" spans="2:3">
      <c r="B19128" t="str">
        <v/>
      </c>
      <c r="C19128" t="str">
        <f t="shared" si="301"/>
        <v/>
      </c>
    </row>
    <row r="19129" spans="2:3">
      <c r="B19129" t="str">
        <v/>
      </c>
      <c r="C19129" t="str">
        <f t="shared" si="301"/>
        <v/>
      </c>
    </row>
    <row r="19130" spans="2:3">
      <c r="B19130" t="str">
        <v/>
      </c>
      <c r="C19130" t="str">
        <f t="shared" si="301"/>
        <v/>
      </c>
    </row>
    <row r="19131" spans="2:3">
      <c r="B19131" t="str">
        <v/>
      </c>
      <c r="C19131" t="str">
        <f t="shared" si="301"/>
        <v/>
      </c>
    </row>
    <row r="19132" spans="2:3">
      <c r="B19132" t="str">
        <v/>
      </c>
      <c r="C19132" t="str">
        <f t="shared" si="301"/>
        <v/>
      </c>
    </row>
    <row r="19133" spans="2:3">
      <c r="B19133" t="str">
        <v/>
      </c>
      <c r="C19133" t="str">
        <f t="shared" si="301"/>
        <v/>
      </c>
    </row>
    <row r="19134" spans="2:3">
      <c r="B19134" t="str">
        <v/>
      </c>
      <c r="C19134" t="str">
        <f t="shared" si="301"/>
        <v/>
      </c>
    </row>
    <row r="19135" spans="2:3">
      <c r="B19135" t="str">
        <v/>
      </c>
      <c r="C19135" t="str">
        <f t="shared" si="301"/>
        <v/>
      </c>
    </row>
    <row r="19136" spans="2:3">
      <c r="B19136" t="str">
        <v/>
      </c>
      <c r="C19136" t="str">
        <f t="shared" si="301"/>
        <v/>
      </c>
    </row>
    <row r="19137" spans="2:3">
      <c r="B19137" t="str">
        <v/>
      </c>
      <c r="C19137" t="str">
        <f t="shared" si="301"/>
        <v/>
      </c>
    </row>
    <row r="19138" spans="2:3">
      <c r="B19138" t="str">
        <v/>
      </c>
      <c r="C19138" t="str">
        <f t="shared" si="301"/>
        <v/>
      </c>
    </row>
    <row r="19139" spans="2:3">
      <c r="B19139" t="str">
        <v/>
      </c>
      <c r="C19139" t="str">
        <f t="shared" si="301"/>
        <v/>
      </c>
    </row>
    <row r="19140" spans="2:3">
      <c r="B19140" t="str">
        <v/>
      </c>
      <c r="C19140" t="str">
        <f t="shared" si="301"/>
        <v/>
      </c>
    </row>
    <row r="19141" spans="2:3">
      <c r="B19141" t="str">
        <v/>
      </c>
      <c r="C19141" t="str">
        <f t="shared" ref="C19141:C19204" si="302">IFERROR(B19141,"")</f>
        <v/>
      </c>
    </row>
    <row r="19142" spans="2:3">
      <c r="B19142" t="str">
        <v/>
      </c>
      <c r="C19142" t="str">
        <f t="shared" si="302"/>
        <v/>
      </c>
    </row>
    <row r="19143" spans="2:3">
      <c r="B19143" t="str">
        <v/>
      </c>
      <c r="C19143" t="str">
        <f t="shared" si="302"/>
        <v/>
      </c>
    </row>
    <row r="19144" spans="2:3">
      <c r="B19144" t="str">
        <v/>
      </c>
      <c r="C19144" t="str">
        <f t="shared" si="302"/>
        <v/>
      </c>
    </row>
    <row r="19145" spans="2:3">
      <c r="B19145" t="str">
        <v/>
      </c>
      <c r="C19145" t="str">
        <f t="shared" si="302"/>
        <v/>
      </c>
    </row>
    <row r="19146" spans="2:3">
      <c r="B19146" t="str">
        <v/>
      </c>
      <c r="C19146" t="str">
        <f t="shared" si="302"/>
        <v/>
      </c>
    </row>
    <row r="19147" spans="2:3">
      <c r="B19147" t="str">
        <v/>
      </c>
      <c r="C19147" t="str">
        <f t="shared" si="302"/>
        <v/>
      </c>
    </row>
    <row r="19148" spans="2:3">
      <c r="B19148" t="str">
        <v/>
      </c>
      <c r="C19148" t="str">
        <f t="shared" si="302"/>
        <v/>
      </c>
    </row>
    <row r="19149" spans="2:3">
      <c r="B19149" t="str">
        <v/>
      </c>
      <c r="C19149" t="str">
        <f t="shared" si="302"/>
        <v/>
      </c>
    </row>
    <row r="19150" spans="2:3">
      <c r="B19150" t="str">
        <v/>
      </c>
      <c r="C19150" t="str">
        <f t="shared" si="302"/>
        <v/>
      </c>
    </row>
    <row r="19151" spans="2:3">
      <c r="B19151" t="str">
        <v/>
      </c>
      <c r="C19151" t="str">
        <f t="shared" si="302"/>
        <v/>
      </c>
    </row>
    <row r="19152" spans="2:3">
      <c r="B19152" t="str">
        <v/>
      </c>
      <c r="C19152" t="str">
        <f t="shared" si="302"/>
        <v/>
      </c>
    </row>
    <row r="19153" spans="2:3">
      <c r="B19153" t="str">
        <v/>
      </c>
      <c r="C19153" t="str">
        <f t="shared" si="302"/>
        <v/>
      </c>
    </row>
    <row r="19154" spans="2:3">
      <c r="B19154" t="str">
        <v/>
      </c>
      <c r="C19154" t="str">
        <f t="shared" si="302"/>
        <v/>
      </c>
    </row>
    <row r="19155" spans="2:3">
      <c r="B19155" t="str">
        <v/>
      </c>
      <c r="C19155" t="str">
        <f t="shared" si="302"/>
        <v/>
      </c>
    </row>
    <row r="19156" spans="2:3">
      <c r="B19156" t="str">
        <v/>
      </c>
      <c r="C19156" t="str">
        <f t="shared" si="302"/>
        <v/>
      </c>
    </row>
    <row r="19157" spans="2:3">
      <c r="B19157" t="str">
        <v/>
      </c>
      <c r="C19157" t="str">
        <f t="shared" si="302"/>
        <v/>
      </c>
    </row>
    <row r="19158" spans="2:3">
      <c r="B19158" t="str">
        <v/>
      </c>
      <c r="C19158" t="str">
        <f t="shared" si="302"/>
        <v/>
      </c>
    </row>
    <row r="19159" spans="2:3">
      <c r="B19159" t="str">
        <v/>
      </c>
      <c r="C19159" t="str">
        <f t="shared" si="302"/>
        <v/>
      </c>
    </row>
    <row r="19160" spans="2:3">
      <c r="B19160" t="str">
        <v/>
      </c>
      <c r="C19160" t="str">
        <f t="shared" si="302"/>
        <v/>
      </c>
    </row>
    <row r="19161" spans="2:3">
      <c r="B19161" t="str">
        <v/>
      </c>
      <c r="C19161" t="str">
        <f t="shared" si="302"/>
        <v/>
      </c>
    </row>
    <row r="19162" spans="2:3">
      <c r="B19162" t="str">
        <v/>
      </c>
      <c r="C19162" t="str">
        <f t="shared" si="302"/>
        <v/>
      </c>
    </row>
    <row r="19163" spans="2:3">
      <c r="B19163" t="str">
        <v/>
      </c>
      <c r="C19163" t="str">
        <f t="shared" si="302"/>
        <v/>
      </c>
    </row>
    <row r="19164" spans="2:3">
      <c r="B19164" t="str">
        <v/>
      </c>
      <c r="C19164" t="str">
        <f t="shared" si="302"/>
        <v/>
      </c>
    </row>
    <row r="19165" spans="2:3">
      <c r="B19165" t="str">
        <v/>
      </c>
      <c r="C19165" t="str">
        <f t="shared" si="302"/>
        <v/>
      </c>
    </row>
    <row r="19166" spans="2:3">
      <c r="B19166" t="str">
        <v/>
      </c>
      <c r="C19166" t="str">
        <f t="shared" si="302"/>
        <v/>
      </c>
    </row>
    <row r="19167" spans="2:3">
      <c r="B19167" t="str">
        <v/>
      </c>
      <c r="C19167" t="str">
        <f t="shared" si="302"/>
        <v/>
      </c>
    </row>
    <row r="19168" spans="2:3">
      <c r="B19168" t="str">
        <v/>
      </c>
      <c r="C19168" t="str">
        <f t="shared" si="302"/>
        <v/>
      </c>
    </row>
    <row r="19169" spans="2:3">
      <c r="B19169" t="str">
        <v/>
      </c>
      <c r="C19169" t="str">
        <f t="shared" si="302"/>
        <v/>
      </c>
    </row>
    <row r="19170" spans="2:3">
      <c r="B19170" t="str">
        <v/>
      </c>
      <c r="C19170" t="str">
        <f t="shared" si="302"/>
        <v/>
      </c>
    </row>
    <row r="19171" spans="2:3">
      <c r="B19171" t="str">
        <v/>
      </c>
      <c r="C19171" t="str">
        <f t="shared" si="302"/>
        <v/>
      </c>
    </row>
    <row r="19172" spans="2:3">
      <c r="B19172" t="str">
        <v/>
      </c>
      <c r="C19172" t="str">
        <f t="shared" si="302"/>
        <v/>
      </c>
    </row>
    <row r="19173" spans="2:3">
      <c r="B19173" t="str">
        <v/>
      </c>
      <c r="C19173" t="str">
        <f t="shared" si="302"/>
        <v/>
      </c>
    </row>
    <row r="19174" spans="2:3">
      <c r="B19174" t="str">
        <v/>
      </c>
      <c r="C19174" t="str">
        <f t="shared" si="302"/>
        <v/>
      </c>
    </row>
    <row r="19175" spans="2:3">
      <c r="B19175" t="str">
        <v/>
      </c>
      <c r="C19175" t="str">
        <f t="shared" si="302"/>
        <v/>
      </c>
    </row>
    <row r="19176" spans="2:3">
      <c r="B19176" t="str">
        <v/>
      </c>
      <c r="C19176" t="str">
        <f t="shared" si="302"/>
        <v/>
      </c>
    </row>
    <row r="19177" spans="2:3">
      <c r="B19177" t="str">
        <v/>
      </c>
      <c r="C19177" t="str">
        <f t="shared" si="302"/>
        <v/>
      </c>
    </row>
    <row r="19178" spans="2:3">
      <c r="B19178" t="str">
        <v/>
      </c>
      <c r="C19178" t="str">
        <f t="shared" si="302"/>
        <v/>
      </c>
    </row>
    <row r="19179" spans="2:3">
      <c r="B19179" t="str">
        <v/>
      </c>
      <c r="C19179" t="str">
        <f t="shared" si="302"/>
        <v/>
      </c>
    </row>
    <row r="19180" spans="2:3">
      <c r="B19180" t="str">
        <v/>
      </c>
      <c r="C19180" t="str">
        <f t="shared" si="302"/>
        <v/>
      </c>
    </row>
    <row r="19181" spans="2:3">
      <c r="B19181" t="str">
        <v/>
      </c>
      <c r="C19181" t="str">
        <f t="shared" si="302"/>
        <v/>
      </c>
    </row>
    <row r="19182" spans="2:3">
      <c r="B19182" t="str">
        <v/>
      </c>
      <c r="C19182" t="str">
        <f t="shared" si="302"/>
        <v/>
      </c>
    </row>
    <row r="19183" spans="2:3">
      <c r="B19183" t="str">
        <v/>
      </c>
      <c r="C19183" t="str">
        <f t="shared" si="302"/>
        <v/>
      </c>
    </row>
    <row r="19184" spans="2:3">
      <c r="B19184" t="str">
        <v/>
      </c>
      <c r="C19184" t="str">
        <f t="shared" si="302"/>
        <v/>
      </c>
    </row>
    <row r="19185" spans="2:3">
      <c r="B19185" t="str">
        <v/>
      </c>
      <c r="C19185" t="str">
        <f t="shared" si="302"/>
        <v/>
      </c>
    </row>
    <row r="19186" spans="2:3">
      <c r="B19186" t="str">
        <v/>
      </c>
      <c r="C19186" t="str">
        <f t="shared" si="302"/>
        <v/>
      </c>
    </row>
    <row r="19187" spans="2:3">
      <c r="B19187" t="str">
        <v/>
      </c>
      <c r="C19187" t="str">
        <f t="shared" si="302"/>
        <v/>
      </c>
    </row>
    <row r="19188" spans="2:3">
      <c r="B19188" t="str">
        <v/>
      </c>
      <c r="C19188" t="str">
        <f t="shared" si="302"/>
        <v/>
      </c>
    </row>
    <row r="19189" spans="2:3">
      <c r="B19189" t="str">
        <v/>
      </c>
      <c r="C19189" t="str">
        <f t="shared" si="302"/>
        <v/>
      </c>
    </row>
    <row r="19190" spans="2:3">
      <c r="B19190" t="str">
        <v/>
      </c>
      <c r="C19190" t="str">
        <f t="shared" si="302"/>
        <v/>
      </c>
    </row>
    <row r="19191" spans="2:3">
      <c r="B19191" t="str">
        <v/>
      </c>
      <c r="C19191" t="str">
        <f t="shared" si="302"/>
        <v/>
      </c>
    </row>
    <row r="19192" spans="2:3">
      <c r="B19192" t="str">
        <v/>
      </c>
      <c r="C19192" t="str">
        <f t="shared" si="302"/>
        <v/>
      </c>
    </row>
    <row r="19193" spans="2:3">
      <c r="B19193" t="str">
        <v/>
      </c>
      <c r="C19193" t="str">
        <f t="shared" si="302"/>
        <v/>
      </c>
    </row>
    <row r="19194" spans="2:3">
      <c r="B19194" t="str">
        <v/>
      </c>
      <c r="C19194" t="str">
        <f t="shared" si="302"/>
        <v/>
      </c>
    </row>
    <row r="19195" spans="2:3">
      <c r="B19195" t="str">
        <v/>
      </c>
      <c r="C19195" t="str">
        <f t="shared" si="302"/>
        <v/>
      </c>
    </row>
    <row r="19196" spans="2:3">
      <c r="B19196" t="str">
        <v/>
      </c>
      <c r="C19196" t="str">
        <f t="shared" si="302"/>
        <v/>
      </c>
    </row>
    <row r="19197" spans="2:3">
      <c r="B19197" t="str">
        <v/>
      </c>
      <c r="C19197" t="str">
        <f t="shared" si="302"/>
        <v/>
      </c>
    </row>
    <row r="19198" spans="2:3">
      <c r="B19198" t="str">
        <v/>
      </c>
      <c r="C19198" t="str">
        <f t="shared" si="302"/>
        <v/>
      </c>
    </row>
    <row r="19199" spans="2:3">
      <c r="B19199" t="str">
        <v/>
      </c>
      <c r="C19199" t="str">
        <f t="shared" si="302"/>
        <v/>
      </c>
    </row>
    <row r="19200" spans="2:3">
      <c r="B19200" t="str">
        <v/>
      </c>
      <c r="C19200" t="str">
        <f t="shared" si="302"/>
        <v/>
      </c>
    </row>
    <row r="19201" spans="2:3">
      <c r="B19201" t="str">
        <v/>
      </c>
      <c r="C19201" t="str">
        <f t="shared" si="302"/>
        <v/>
      </c>
    </row>
    <row r="19202" spans="2:3">
      <c r="B19202" t="str">
        <v/>
      </c>
      <c r="C19202" t="str">
        <f t="shared" si="302"/>
        <v/>
      </c>
    </row>
    <row r="19203" spans="2:3">
      <c r="B19203" t="str">
        <v/>
      </c>
      <c r="C19203" t="str">
        <f t="shared" si="302"/>
        <v/>
      </c>
    </row>
    <row r="19204" spans="2:3">
      <c r="B19204" t="str">
        <v/>
      </c>
      <c r="C19204" t="str">
        <f t="shared" si="302"/>
        <v/>
      </c>
    </row>
    <row r="19205" spans="2:3">
      <c r="B19205" t="str">
        <v/>
      </c>
      <c r="C19205" t="str">
        <f t="shared" ref="C19205:C19268" si="303">IFERROR(B19205,"")</f>
        <v/>
      </c>
    </row>
    <row r="19206" spans="2:3">
      <c r="B19206" t="str">
        <v/>
      </c>
      <c r="C19206" t="str">
        <f t="shared" si="303"/>
        <v/>
      </c>
    </row>
    <row r="19207" spans="2:3">
      <c r="B19207" t="str">
        <v/>
      </c>
      <c r="C19207" t="str">
        <f t="shared" si="303"/>
        <v/>
      </c>
    </row>
    <row r="19208" spans="2:3">
      <c r="B19208" t="str">
        <v/>
      </c>
      <c r="C19208" t="str">
        <f t="shared" si="303"/>
        <v/>
      </c>
    </row>
    <row r="19209" spans="2:3">
      <c r="B19209" t="str">
        <v/>
      </c>
      <c r="C19209" t="str">
        <f t="shared" si="303"/>
        <v/>
      </c>
    </row>
    <row r="19210" spans="2:3">
      <c r="B19210" t="str">
        <v/>
      </c>
      <c r="C19210" t="str">
        <f t="shared" si="303"/>
        <v/>
      </c>
    </row>
    <row r="19211" spans="2:3">
      <c r="B19211" t="str">
        <v/>
      </c>
      <c r="C19211" t="str">
        <f t="shared" si="303"/>
        <v/>
      </c>
    </row>
    <row r="19212" spans="2:3">
      <c r="B19212" t="str">
        <v/>
      </c>
      <c r="C19212" t="str">
        <f t="shared" si="303"/>
        <v/>
      </c>
    </row>
    <row r="19213" spans="2:3">
      <c r="B19213" t="str">
        <v/>
      </c>
      <c r="C19213" t="str">
        <f t="shared" si="303"/>
        <v/>
      </c>
    </row>
    <row r="19214" spans="2:3">
      <c r="B19214" t="str">
        <v/>
      </c>
      <c r="C19214" t="str">
        <f t="shared" si="303"/>
        <v/>
      </c>
    </row>
    <row r="19215" spans="2:3">
      <c r="B19215" t="str">
        <v/>
      </c>
      <c r="C19215" t="str">
        <f t="shared" si="303"/>
        <v/>
      </c>
    </row>
    <row r="19216" spans="2:3">
      <c r="B19216" t="str">
        <v/>
      </c>
      <c r="C19216" t="str">
        <f t="shared" si="303"/>
        <v/>
      </c>
    </row>
    <row r="19217" spans="2:3">
      <c r="B19217" t="str">
        <v/>
      </c>
      <c r="C19217" t="str">
        <f t="shared" si="303"/>
        <v/>
      </c>
    </row>
    <row r="19218" spans="2:3">
      <c r="B19218" t="str">
        <v/>
      </c>
      <c r="C19218" t="str">
        <f t="shared" si="303"/>
        <v/>
      </c>
    </row>
    <row r="19219" spans="2:3">
      <c r="B19219" t="str">
        <v/>
      </c>
      <c r="C19219" t="str">
        <f t="shared" si="303"/>
        <v/>
      </c>
    </row>
    <row r="19220" spans="2:3">
      <c r="B19220" t="str">
        <v/>
      </c>
      <c r="C19220" t="str">
        <f t="shared" si="303"/>
        <v/>
      </c>
    </row>
    <row r="19221" spans="2:3">
      <c r="B19221" t="str">
        <v/>
      </c>
      <c r="C19221" t="str">
        <f t="shared" si="303"/>
        <v/>
      </c>
    </row>
    <row r="19222" spans="2:3">
      <c r="B19222" t="str">
        <v/>
      </c>
      <c r="C19222" t="str">
        <f t="shared" si="303"/>
        <v/>
      </c>
    </row>
    <row r="19223" spans="2:3">
      <c r="B19223" t="str">
        <v/>
      </c>
      <c r="C19223" t="str">
        <f t="shared" si="303"/>
        <v/>
      </c>
    </row>
    <row r="19224" spans="2:3">
      <c r="B19224" t="str">
        <v/>
      </c>
      <c r="C19224" t="str">
        <f t="shared" si="303"/>
        <v/>
      </c>
    </row>
    <row r="19225" spans="2:3">
      <c r="B19225" t="str">
        <v/>
      </c>
      <c r="C19225" t="str">
        <f t="shared" si="303"/>
        <v/>
      </c>
    </row>
    <row r="19226" spans="2:3">
      <c r="B19226" t="str">
        <v/>
      </c>
      <c r="C19226" t="str">
        <f t="shared" si="303"/>
        <v/>
      </c>
    </row>
    <row r="19227" spans="2:3">
      <c r="B19227" t="str">
        <v/>
      </c>
      <c r="C19227" t="str">
        <f t="shared" si="303"/>
        <v/>
      </c>
    </row>
    <row r="19228" spans="2:3">
      <c r="B19228" t="str">
        <v/>
      </c>
      <c r="C19228" t="str">
        <f t="shared" si="303"/>
        <v/>
      </c>
    </row>
    <row r="19229" spans="2:3">
      <c r="B19229" t="str">
        <v/>
      </c>
      <c r="C19229" t="str">
        <f t="shared" si="303"/>
        <v/>
      </c>
    </row>
    <row r="19230" spans="2:3">
      <c r="B19230" t="str">
        <v/>
      </c>
      <c r="C19230" t="str">
        <f t="shared" si="303"/>
        <v/>
      </c>
    </row>
    <row r="19231" spans="2:3">
      <c r="B19231" t="str">
        <v/>
      </c>
      <c r="C19231" t="str">
        <f t="shared" si="303"/>
        <v/>
      </c>
    </row>
    <row r="19232" spans="2:3">
      <c r="B19232" t="str">
        <v/>
      </c>
      <c r="C19232" t="str">
        <f t="shared" si="303"/>
        <v/>
      </c>
    </row>
    <row r="19233" spans="2:3">
      <c r="B19233" t="str">
        <v/>
      </c>
      <c r="C19233" t="str">
        <f t="shared" si="303"/>
        <v/>
      </c>
    </row>
    <row r="19234" spans="2:3">
      <c r="B19234" t="str">
        <v/>
      </c>
      <c r="C19234" t="str">
        <f t="shared" si="303"/>
        <v/>
      </c>
    </row>
    <row r="19235" spans="2:3">
      <c r="B19235" t="str">
        <v/>
      </c>
      <c r="C19235" t="str">
        <f t="shared" si="303"/>
        <v/>
      </c>
    </row>
    <row r="19236" spans="2:3">
      <c r="B19236" t="str">
        <v/>
      </c>
      <c r="C19236" t="str">
        <f t="shared" si="303"/>
        <v/>
      </c>
    </row>
    <row r="19237" spans="2:3">
      <c r="B19237" t="str">
        <v/>
      </c>
      <c r="C19237" t="str">
        <f t="shared" si="303"/>
        <v/>
      </c>
    </row>
    <row r="19238" spans="2:3">
      <c r="B19238" t="str">
        <v/>
      </c>
      <c r="C19238" t="str">
        <f t="shared" si="303"/>
        <v/>
      </c>
    </row>
    <row r="19239" spans="2:3">
      <c r="B19239" t="str">
        <v/>
      </c>
      <c r="C19239" t="str">
        <f t="shared" si="303"/>
        <v/>
      </c>
    </row>
    <row r="19240" spans="2:3">
      <c r="B19240" t="str">
        <v/>
      </c>
      <c r="C19240" t="str">
        <f t="shared" si="303"/>
        <v/>
      </c>
    </row>
    <row r="19241" spans="2:3">
      <c r="B19241" t="str">
        <v/>
      </c>
      <c r="C19241" t="str">
        <f t="shared" si="303"/>
        <v/>
      </c>
    </row>
    <row r="19242" spans="2:3">
      <c r="B19242" t="str">
        <v/>
      </c>
      <c r="C19242" t="str">
        <f t="shared" si="303"/>
        <v/>
      </c>
    </row>
    <row r="19243" spans="2:3">
      <c r="B19243" t="str">
        <v/>
      </c>
      <c r="C19243" t="str">
        <f t="shared" si="303"/>
        <v/>
      </c>
    </row>
    <row r="19244" spans="2:3">
      <c r="B19244" t="str">
        <v/>
      </c>
      <c r="C19244" t="str">
        <f t="shared" si="303"/>
        <v/>
      </c>
    </row>
    <row r="19245" spans="2:3">
      <c r="B19245" t="str">
        <v/>
      </c>
      <c r="C19245" t="str">
        <f t="shared" si="303"/>
        <v/>
      </c>
    </row>
    <row r="19246" spans="2:3">
      <c r="B19246" t="str">
        <v/>
      </c>
      <c r="C19246" t="str">
        <f t="shared" si="303"/>
        <v/>
      </c>
    </row>
    <row r="19247" spans="2:3">
      <c r="B19247" t="str">
        <v/>
      </c>
      <c r="C19247" t="str">
        <f t="shared" si="303"/>
        <v/>
      </c>
    </row>
    <row r="19248" spans="2:3">
      <c r="B19248" t="str">
        <v/>
      </c>
      <c r="C19248" t="str">
        <f t="shared" si="303"/>
        <v/>
      </c>
    </row>
    <row r="19249" spans="2:3">
      <c r="B19249" t="str">
        <v/>
      </c>
      <c r="C19249" t="str">
        <f t="shared" si="303"/>
        <v/>
      </c>
    </row>
    <row r="19250" spans="2:3">
      <c r="B19250" t="str">
        <v/>
      </c>
      <c r="C19250" t="str">
        <f t="shared" si="303"/>
        <v/>
      </c>
    </row>
    <row r="19251" spans="2:3">
      <c r="B19251" t="str">
        <v/>
      </c>
      <c r="C19251" t="str">
        <f t="shared" si="303"/>
        <v/>
      </c>
    </row>
    <row r="19252" spans="2:3">
      <c r="B19252" t="str">
        <v/>
      </c>
      <c r="C19252" t="str">
        <f t="shared" si="303"/>
        <v/>
      </c>
    </row>
    <row r="19253" spans="2:3">
      <c r="B19253" t="str">
        <v/>
      </c>
      <c r="C19253" t="str">
        <f t="shared" si="303"/>
        <v/>
      </c>
    </row>
    <row r="19254" spans="2:3">
      <c r="B19254" t="str">
        <v/>
      </c>
      <c r="C19254" t="str">
        <f t="shared" si="303"/>
        <v/>
      </c>
    </row>
    <row r="19255" spans="2:3">
      <c r="B19255" t="str">
        <v/>
      </c>
      <c r="C19255" t="str">
        <f t="shared" si="303"/>
        <v/>
      </c>
    </row>
    <row r="19256" spans="2:3">
      <c r="B19256" t="str">
        <v/>
      </c>
      <c r="C19256" t="str">
        <f t="shared" si="303"/>
        <v/>
      </c>
    </row>
    <row r="19257" spans="2:3">
      <c r="B19257" t="str">
        <v/>
      </c>
      <c r="C19257" t="str">
        <f t="shared" si="303"/>
        <v/>
      </c>
    </row>
    <row r="19258" spans="2:3">
      <c r="B19258" t="str">
        <v/>
      </c>
      <c r="C19258" t="str">
        <f t="shared" si="303"/>
        <v/>
      </c>
    </row>
    <row r="19259" spans="2:3">
      <c r="B19259" t="str">
        <v/>
      </c>
      <c r="C19259" t="str">
        <f t="shared" si="303"/>
        <v/>
      </c>
    </row>
    <row r="19260" spans="2:3">
      <c r="B19260" t="str">
        <v/>
      </c>
      <c r="C19260" t="str">
        <f t="shared" si="303"/>
        <v/>
      </c>
    </row>
    <row r="19261" spans="2:3">
      <c r="B19261" t="str">
        <v/>
      </c>
      <c r="C19261" t="str">
        <f t="shared" si="303"/>
        <v/>
      </c>
    </row>
    <row r="19262" spans="2:3">
      <c r="B19262" t="str">
        <v/>
      </c>
      <c r="C19262" t="str">
        <f t="shared" si="303"/>
        <v/>
      </c>
    </row>
    <row r="19263" spans="2:3">
      <c r="B19263" t="str">
        <v/>
      </c>
      <c r="C19263" t="str">
        <f t="shared" si="303"/>
        <v/>
      </c>
    </row>
    <row r="19264" spans="2:3">
      <c r="B19264" t="str">
        <v/>
      </c>
      <c r="C19264" t="str">
        <f t="shared" si="303"/>
        <v/>
      </c>
    </row>
    <row r="19265" spans="2:3">
      <c r="B19265" t="str">
        <v/>
      </c>
      <c r="C19265" t="str">
        <f t="shared" si="303"/>
        <v/>
      </c>
    </row>
    <row r="19266" spans="2:3">
      <c r="B19266" t="str">
        <v/>
      </c>
      <c r="C19266" t="str">
        <f t="shared" si="303"/>
        <v/>
      </c>
    </row>
    <row r="19267" spans="2:3">
      <c r="B19267" t="str">
        <v/>
      </c>
      <c r="C19267" t="str">
        <f t="shared" si="303"/>
        <v/>
      </c>
    </row>
    <row r="19268" spans="2:3">
      <c r="B19268" t="str">
        <v/>
      </c>
      <c r="C19268" t="str">
        <f t="shared" si="303"/>
        <v/>
      </c>
    </row>
    <row r="19269" spans="2:3">
      <c r="B19269" t="str">
        <v/>
      </c>
      <c r="C19269" t="str">
        <f t="shared" ref="C19269:C19332" si="304">IFERROR(B19269,"")</f>
        <v/>
      </c>
    </row>
    <row r="19270" spans="2:3">
      <c r="B19270" t="str">
        <v/>
      </c>
      <c r="C19270" t="str">
        <f t="shared" si="304"/>
        <v/>
      </c>
    </row>
    <row r="19271" spans="2:3">
      <c r="B19271" t="str">
        <v/>
      </c>
      <c r="C19271" t="str">
        <f t="shared" si="304"/>
        <v/>
      </c>
    </row>
    <row r="19272" spans="2:3">
      <c r="B19272" t="str">
        <v/>
      </c>
      <c r="C19272" t="str">
        <f t="shared" si="304"/>
        <v/>
      </c>
    </row>
    <row r="19273" spans="2:3">
      <c r="B19273" t="str">
        <v/>
      </c>
      <c r="C19273" t="str">
        <f t="shared" si="304"/>
        <v/>
      </c>
    </row>
    <row r="19274" spans="2:3">
      <c r="B19274" t="str">
        <v/>
      </c>
      <c r="C19274" t="str">
        <f t="shared" si="304"/>
        <v/>
      </c>
    </row>
    <row r="19275" spans="2:3">
      <c r="B19275" t="str">
        <v/>
      </c>
      <c r="C19275" t="str">
        <f t="shared" si="304"/>
        <v/>
      </c>
    </row>
    <row r="19276" spans="2:3">
      <c r="B19276" t="str">
        <v/>
      </c>
      <c r="C19276" t="str">
        <f t="shared" si="304"/>
        <v/>
      </c>
    </row>
    <row r="19277" spans="2:3">
      <c r="B19277" t="str">
        <v/>
      </c>
      <c r="C19277" t="str">
        <f t="shared" si="304"/>
        <v/>
      </c>
    </row>
    <row r="19278" spans="2:3">
      <c r="B19278" t="str">
        <v/>
      </c>
      <c r="C19278" t="str">
        <f t="shared" si="304"/>
        <v/>
      </c>
    </row>
    <row r="19279" spans="2:3">
      <c r="B19279" t="str">
        <v/>
      </c>
      <c r="C19279" t="str">
        <f t="shared" si="304"/>
        <v/>
      </c>
    </row>
    <row r="19280" spans="2:3">
      <c r="B19280" t="str">
        <v/>
      </c>
      <c r="C19280" t="str">
        <f t="shared" si="304"/>
        <v/>
      </c>
    </row>
    <row r="19281" spans="2:3">
      <c r="B19281" t="str">
        <v/>
      </c>
      <c r="C19281" t="str">
        <f t="shared" si="304"/>
        <v/>
      </c>
    </row>
    <row r="19282" spans="2:3">
      <c r="B19282" t="str">
        <v/>
      </c>
      <c r="C19282" t="str">
        <f t="shared" si="304"/>
        <v/>
      </c>
    </row>
    <row r="19283" spans="2:3">
      <c r="B19283" t="str">
        <v/>
      </c>
      <c r="C19283" t="str">
        <f t="shared" si="304"/>
        <v/>
      </c>
    </row>
    <row r="19284" spans="2:3">
      <c r="B19284" t="str">
        <v/>
      </c>
      <c r="C19284" t="str">
        <f t="shared" si="304"/>
        <v/>
      </c>
    </row>
    <row r="19285" spans="2:3">
      <c r="B19285" t="str">
        <v/>
      </c>
      <c r="C19285" t="str">
        <f t="shared" si="304"/>
        <v/>
      </c>
    </row>
    <row r="19286" spans="2:3">
      <c r="B19286" t="str">
        <v/>
      </c>
      <c r="C19286" t="str">
        <f t="shared" si="304"/>
        <v/>
      </c>
    </row>
    <row r="19287" spans="2:3">
      <c r="B19287" t="str">
        <v/>
      </c>
      <c r="C19287" t="str">
        <f t="shared" si="304"/>
        <v/>
      </c>
    </row>
    <row r="19288" spans="2:3">
      <c r="B19288" t="str">
        <v/>
      </c>
      <c r="C19288" t="str">
        <f t="shared" si="304"/>
        <v/>
      </c>
    </row>
    <row r="19289" spans="2:3">
      <c r="B19289" t="str">
        <v/>
      </c>
      <c r="C19289" t="str">
        <f t="shared" si="304"/>
        <v/>
      </c>
    </row>
    <row r="19290" spans="2:3">
      <c r="B19290" t="str">
        <v/>
      </c>
      <c r="C19290" t="str">
        <f t="shared" si="304"/>
        <v/>
      </c>
    </row>
    <row r="19291" spans="2:3">
      <c r="B19291" t="str">
        <v/>
      </c>
      <c r="C19291" t="str">
        <f t="shared" si="304"/>
        <v/>
      </c>
    </row>
    <row r="19292" spans="2:3">
      <c r="B19292" t="str">
        <v/>
      </c>
      <c r="C19292" t="str">
        <f t="shared" si="304"/>
        <v/>
      </c>
    </row>
    <row r="19293" spans="2:3">
      <c r="B19293" t="str">
        <v/>
      </c>
      <c r="C19293" t="str">
        <f t="shared" si="304"/>
        <v/>
      </c>
    </row>
    <row r="19294" spans="2:3">
      <c r="B19294" t="str">
        <v/>
      </c>
      <c r="C19294" t="str">
        <f t="shared" si="304"/>
        <v/>
      </c>
    </row>
    <row r="19295" spans="2:3">
      <c r="B19295" t="str">
        <v/>
      </c>
      <c r="C19295" t="str">
        <f t="shared" si="304"/>
        <v/>
      </c>
    </row>
    <row r="19296" spans="2:3">
      <c r="B19296" t="str">
        <v/>
      </c>
      <c r="C19296" t="str">
        <f t="shared" si="304"/>
        <v/>
      </c>
    </row>
    <row r="19297" spans="2:3">
      <c r="B19297" t="str">
        <v/>
      </c>
      <c r="C19297" t="str">
        <f t="shared" si="304"/>
        <v/>
      </c>
    </row>
    <row r="19298" spans="2:3">
      <c r="B19298" t="str">
        <v/>
      </c>
      <c r="C19298" t="str">
        <f t="shared" si="304"/>
        <v/>
      </c>
    </row>
    <row r="19299" spans="2:3">
      <c r="B19299" t="str">
        <v/>
      </c>
      <c r="C19299" t="str">
        <f t="shared" si="304"/>
        <v/>
      </c>
    </row>
    <row r="19300" spans="2:3">
      <c r="B19300" t="str">
        <v/>
      </c>
      <c r="C19300" t="str">
        <f t="shared" si="304"/>
        <v/>
      </c>
    </row>
    <row r="19301" spans="2:3">
      <c r="B19301" t="str">
        <v/>
      </c>
      <c r="C19301" t="str">
        <f t="shared" si="304"/>
        <v/>
      </c>
    </row>
    <row r="19302" spans="2:3">
      <c r="B19302" t="str">
        <v/>
      </c>
      <c r="C19302" t="str">
        <f t="shared" si="304"/>
        <v/>
      </c>
    </row>
    <row r="19303" spans="2:3">
      <c r="B19303" t="str">
        <v/>
      </c>
      <c r="C19303" t="str">
        <f t="shared" si="304"/>
        <v/>
      </c>
    </row>
    <row r="19304" spans="2:3">
      <c r="B19304" t="str">
        <v/>
      </c>
      <c r="C19304" t="str">
        <f t="shared" si="304"/>
        <v/>
      </c>
    </row>
    <row r="19305" spans="2:3">
      <c r="B19305" t="str">
        <v/>
      </c>
      <c r="C19305" t="str">
        <f t="shared" si="304"/>
        <v/>
      </c>
    </row>
    <row r="19306" spans="2:3">
      <c r="B19306" t="str">
        <v/>
      </c>
      <c r="C19306" t="str">
        <f t="shared" si="304"/>
        <v/>
      </c>
    </row>
    <row r="19307" spans="2:3">
      <c r="B19307" t="str">
        <v/>
      </c>
      <c r="C19307" t="str">
        <f t="shared" si="304"/>
        <v/>
      </c>
    </row>
    <row r="19308" spans="2:3">
      <c r="B19308" t="str">
        <v/>
      </c>
      <c r="C19308" t="str">
        <f t="shared" si="304"/>
        <v/>
      </c>
    </row>
    <row r="19309" spans="2:3">
      <c r="B19309" t="str">
        <v/>
      </c>
      <c r="C19309" t="str">
        <f t="shared" si="304"/>
        <v/>
      </c>
    </row>
    <row r="19310" spans="2:3">
      <c r="B19310" t="str">
        <v/>
      </c>
      <c r="C19310" t="str">
        <f t="shared" si="304"/>
        <v/>
      </c>
    </row>
    <row r="19311" spans="2:3">
      <c r="B19311" t="str">
        <v/>
      </c>
      <c r="C19311" t="str">
        <f t="shared" si="304"/>
        <v/>
      </c>
    </row>
    <row r="19312" spans="2:3">
      <c r="B19312" t="str">
        <v/>
      </c>
      <c r="C19312" t="str">
        <f t="shared" si="304"/>
        <v/>
      </c>
    </row>
    <row r="19313" spans="2:3">
      <c r="B19313" t="str">
        <v/>
      </c>
      <c r="C19313" t="str">
        <f t="shared" si="304"/>
        <v/>
      </c>
    </row>
    <row r="19314" spans="2:3">
      <c r="B19314" t="str">
        <v/>
      </c>
      <c r="C19314" t="str">
        <f t="shared" si="304"/>
        <v/>
      </c>
    </row>
    <row r="19315" spans="2:3">
      <c r="B19315" t="str">
        <v/>
      </c>
      <c r="C19315" t="str">
        <f t="shared" si="304"/>
        <v/>
      </c>
    </row>
    <row r="19316" spans="2:3">
      <c r="B19316" t="str">
        <v/>
      </c>
      <c r="C19316" t="str">
        <f t="shared" si="304"/>
        <v/>
      </c>
    </row>
    <row r="19317" spans="2:3">
      <c r="B19317" t="str">
        <v/>
      </c>
      <c r="C19317" t="str">
        <f t="shared" si="304"/>
        <v/>
      </c>
    </row>
    <row r="19318" spans="2:3">
      <c r="B19318" t="str">
        <v/>
      </c>
      <c r="C19318" t="str">
        <f t="shared" si="304"/>
        <v/>
      </c>
    </row>
    <row r="19319" spans="2:3">
      <c r="B19319" t="str">
        <v/>
      </c>
      <c r="C19319" t="str">
        <f t="shared" si="304"/>
        <v/>
      </c>
    </row>
    <row r="19320" spans="2:3">
      <c r="B19320" t="str">
        <v/>
      </c>
      <c r="C19320" t="str">
        <f t="shared" si="304"/>
        <v/>
      </c>
    </row>
    <row r="19321" spans="2:3">
      <c r="B19321" t="str">
        <v/>
      </c>
      <c r="C19321" t="str">
        <f t="shared" si="304"/>
        <v/>
      </c>
    </row>
    <row r="19322" spans="2:3">
      <c r="B19322" t="str">
        <v/>
      </c>
      <c r="C19322" t="str">
        <f t="shared" si="304"/>
        <v/>
      </c>
    </row>
    <row r="19323" spans="2:3">
      <c r="B19323" t="str">
        <v/>
      </c>
      <c r="C19323" t="str">
        <f t="shared" si="304"/>
        <v/>
      </c>
    </row>
    <row r="19324" spans="2:3">
      <c r="B19324" t="str">
        <v/>
      </c>
      <c r="C19324" t="str">
        <f t="shared" si="304"/>
        <v/>
      </c>
    </row>
    <row r="19325" spans="2:3">
      <c r="B19325" t="str">
        <v/>
      </c>
      <c r="C19325" t="str">
        <f t="shared" si="304"/>
        <v/>
      </c>
    </row>
    <row r="19326" spans="2:3">
      <c r="B19326" t="str">
        <v/>
      </c>
      <c r="C19326" t="str">
        <f t="shared" si="304"/>
        <v/>
      </c>
    </row>
    <row r="19327" spans="2:3">
      <c r="B19327" t="str">
        <v/>
      </c>
      <c r="C19327" t="str">
        <f t="shared" si="304"/>
        <v/>
      </c>
    </row>
    <row r="19328" spans="2:3">
      <c r="B19328" t="str">
        <v/>
      </c>
      <c r="C19328" t="str">
        <f t="shared" si="304"/>
        <v/>
      </c>
    </row>
    <row r="19329" spans="2:3">
      <c r="B19329" t="str">
        <v/>
      </c>
      <c r="C19329" t="str">
        <f t="shared" si="304"/>
        <v/>
      </c>
    </row>
    <row r="19330" spans="2:3">
      <c r="B19330" t="str">
        <v/>
      </c>
      <c r="C19330" t="str">
        <f t="shared" si="304"/>
        <v/>
      </c>
    </row>
    <row r="19331" spans="2:3">
      <c r="B19331" t="str">
        <v/>
      </c>
      <c r="C19331" t="str">
        <f t="shared" si="304"/>
        <v/>
      </c>
    </row>
    <row r="19332" spans="2:3">
      <c r="B19332" t="str">
        <v/>
      </c>
      <c r="C19332" t="str">
        <f t="shared" si="304"/>
        <v/>
      </c>
    </row>
    <row r="19333" spans="2:3">
      <c r="B19333" t="str">
        <v/>
      </c>
      <c r="C19333" t="str">
        <f t="shared" ref="C19333:C19396" si="305">IFERROR(B19333,"")</f>
        <v/>
      </c>
    </row>
    <row r="19334" spans="2:3">
      <c r="B19334" t="str">
        <v/>
      </c>
      <c r="C19334" t="str">
        <f t="shared" si="305"/>
        <v/>
      </c>
    </row>
    <row r="19335" spans="2:3">
      <c r="B19335" t="str">
        <v/>
      </c>
      <c r="C19335" t="str">
        <f t="shared" si="305"/>
        <v/>
      </c>
    </row>
    <row r="19336" spans="2:3">
      <c r="B19336" t="str">
        <v/>
      </c>
      <c r="C19336" t="str">
        <f t="shared" si="305"/>
        <v/>
      </c>
    </row>
    <row r="19337" spans="2:3">
      <c r="B19337" t="str">
        <v/>
      </c>
      <c r="C19337" t="str">
        <f t="shared" si="305"/>
        <v/>
      </c>
    </row>
    <row r="19338" spans="2:3">
      <c r="B19338" t="str">
        <v/>
      </c>
      <c r="C19338" t="str">
        <f t="shared" si="305"/>
        <v/>
      </c>
    </row>
    <row r="19339" spans="2:3">
      <c r="B19339" t="str">
        <v/>
      </c>
      <c r="C19339" t="str">
        <f t="shared" si="305"/>
        <v/>
      </c>
    </row>
    <row r="19340" spans="2:3">
      <c r="B19340" t="str">
        <v/>
      </c>
      <c r="C19340" t="str">
        <f t="shared" si="305"/>
        <v/>
      </c>
    </row>
    <row r="19341" spans="2:3">
      <c r="B19341" t="str">
        <v/>
      </c>
      <c r="C19341" t="str">
        <f t="shared" si="305"/>
        <v/>
      </c>
    </row>
    <row r="19342" spans="2:3">
      <c r="B19342" t="str">
        <v/>
      </c>
      <c r="C19342" t="str">
        <f t="shared" si="305"/>
        <v/>
      </c>
    </row>
    <row r="19343" spans="2:3">
      <c r="B19343" t="str">
        <v/>
      </c>
      <c r="C19343" t="str">
        <f t="shared" si="305"/>
        <v/>
      </c>
    </row>
    <row r="19344" spans="2:3">
      <c r="B19344" t="str">
        <v/>
      </c>
      <c r="C19344" t="str">
        <f t="shared" si="305"/>
        <v/>
      </c>
    </row>
    <row r="19345" spans="2:3">
      <c r="B19345" t="str">
        <v/>
      </c>
      <c r="C19345" t="str">
        <f t="shared" si="305"/>
        <v/>
      </c>
    </row>
    <row r="19346" spans="2:3">
      <c r="B19346" t="str">
        <v/>
      </c>
      <c r="C19346" t="str">
        <f t="shared" si="305"/>
        <v/>
      </c>
    </row>
    <row r="19347" spans="2:3">
      <c r="B19347" t="str">
        <v/>
      </c>
      <c r="C19347" t="str">
        <f t="shared" si="305"/>
        <v/>
      </c>
    </row>
    <row r="19348" spans="2:3">
      <c r="B19348" t="str">
        <v/>
      </c>
      <c r="C19348" t="str">
        <f t="shared" si="305"/>
        <v/>
      </c>
    </row>
    <row r="19349" spans="2:3">
      <c r="B19349" t="str">
        <v/>
      </c>
      <c r="C19349" t="str">
        <f t="shared" si="305"/>
        <v/>
      </c>
    </row>
    <row r="19350" spans="2:3">
      <c r="B19350" t="str">
        <v/>
      </c>
      <c r="C19350" t="str">
        <f t="shared" si="305"/>
        <v/>
      </c>
    </row>
    <row r="19351" spans="2:3">
      <c r="B19351" t="str">
        <v/>
      </c>
      <c r="C19351" t="str">
        <f t="shared" si="305"/>
        <v/>
      </c>
    </row>
    <row r="19352" spans="2:3">
      <c r="B19352" t="str">
        <v/>
      </c>
      <c r="C19352" t="str">
        <f t="shared" si="305"/>
        <v/>
      </c>
    </row>
    <row r="19353" spans="2:3">
      <c r="B19353" t="str">
        <v/>
      </c>
      <c r="C19353" t="str">
        <f t="shared" si="305"/>
        <v/>
      </c>
    </row>
    <row r="19354" spans="2:3">
      <c r="B19354" t="str">
        <v/>
      </c>
      <c r="C19354" t="str">
        <f t="shared" si="305"/>
        <v/>
      </c>
    </row>
    <row r="19355" spans="2:3">
      <c r="B19355" t="str">
        <v/>
      </c>
      <c r="C19355" t="str">
        <f t="shared" si="305"/>
        <v/>
      </c>
    </row>
    <row r="19356" spans="2:3">
      <c r="B19356" t="str">
        <v/>
      </c>
      <c r="C19356" t="str">
        <f t="shared" si="305"/>
        <v/>
      </c>
    </row>
    <row r="19357" spans="2:3">
      <c r="B19357" t="str">
        <v/>
      </c>
      <c r="C19357" t="str">
        <f t="shared" si="305"/>
        <v/>
      </c>
    </row>
    <row r="19358" spans="2:3">
      <c r="B19358" t="str">
        <v/>
      </c>
      <c r="C19358" t="str">
        <f t="shared" si="305"/>
        <v/>
      </c>
    </row>
    <row r="19359" spans="2:3">
      <c r="B19359" t="str">
        <v/>
      </c>
      <c r="C19359" t="str">
        <f t="shared" si="305"/>
        <v/>
      </c>
    </row>
    <row r="19360" spans="2:3">
      <c r="B19360" t="str">
        <v/>
      </c>
      <c r="C19360" t="str">
        <f t="shared" si="305"/>
        <v/>
      </c>
    </row>
    <row r="19361" spans="2:3">
      <c r="B19361" t="str">
        <v/>
      </c>
      <c r="C19361" t="str">
        <f t="shared" si="305"/>
        <v/>
      </c>
    </row>
    <row r="19362" spans="2:3">
      <c r="B19362" t="str">
        <v/>
      </c>
      <c r="C19362" t="str">
        <f t="shared" si="305"/>
        <v/>
      </c>
    </row>
    <row r="19363" spans="2:3">
      <c r="B19363" t="str">
        <v/>
      </c>
      <c r="C19363" t="str">
        <f t="shared" si="305"/>
        <v/>
      </c>
    </row>
    <row r="19364" spans="2:3">
      <c r="B19364" t="str">
        <v/>
      </c>
      <c r="C19364" t="str">
        <f t="shared" si="305"/>
        <v/>
      </c>
    </row>
    <row r="19365" spans="2:3">
      <c r="B19365" t="str">
        <v/>
      </c>
      <c r="C19365" t="str">
        <f t="shared" si="305"/>
        <v/>
      </c>
    </row>
    <row r="19366" spans="2:3">
      <c r="B19366" t="str">
        <v/>
      </c>
      <c r="C19366" t="str">
        <f t="shared" si="305"/>
        <v/>
      </c>
    </row>
    <row r="19367" spans="2:3">
      <c r="B19367" t="str">
        <v/>
      </c>
      <c r="C19367" t="str">
        <f t="shared" si="305"/>
        <v/>
      </c>
    </row>
    <row r="19368" spans="2:3">
      <c r="B19368" t="str">
        <v/>
      </c>
      <c r="C19368" t="str">
        <f t="shared" si="305"/>
        <v/>
      </c>
    </row>
    <row r="19369" spans="2:3">
      <c r="B19369" t="str">
        <v/>
      </c>
      <c r="C19369" t="str">
        <f t="shared" si="305"/>
        <v/>
      </c>
    </row>
    <row r="19370" spans="2:3">
      <c r="B19370" t="str">
        <v/>
      </c>
      <c r="C19370" t="str">
        <f t="shared" si="305"/>
        <v/>
      </c>
    </row>
    <row r="19371" spans="2:3">
      <c r="B19371" t="str">
        <v/>
      </c>
      <c r="C19371" t="str">
        <f t="shared" si="305"/>
        <v/>
      </c>
    </row>
    <row r="19372" spans="2:3">
      <c r="B19372" t="str">
        <v/>
      </c>
      <c r="C19372" t="str">
        <f t="shared" si="305"/>
        <v/>
      </c>
    </row>
    <row r="19373" spans="2:3">
      <c r="B19373" t="str">
        <v/>
      </c>
      <c r="C19373" t="str">
        <f t="shared" si="305"/>
        <v/>
      </c>
    </row>
    <row r="19374" spans="2:3">
      <c r="B19374" t="str">
        <v/>
      </c>
      <c r="C19374" t="str">
        <f t="shared" si="305"/>
        <v/>
      </c>
    </row>
    <row r="19375" spans="2:3">
      <c r="B19375" t="str">
        <v/>
      </c>
      <c r="C19375" t="str">
        <f t="shared" si="305"/>
        <v/>
      </c>
    </row>
    <row r="19376" spans="2:3">
      <c r="B19376" t="str">
        <v/>
      </c>
      <c r="C19376" t="str">
        <f t="shared" si="305"/>
        <v/>
      </c>
    </row>
    <row r="19377" spans="2:3">
      <c r="B19377" t="str">
        <v/>
      </c>
      <c r="C19377" t="str">
        <f t="shared" si="305"/>
        <v/>
      </c>
    </row>
    <row r="19378" spans="2:3">
      <c r="B19378" t="str">
        <v/>
      </c>
      <c r="C19378" t="str">
        <f t="shared" si="305"/>
        <v/>
      </c>
    </row>
    <row r="19379" spans="2:3">
      <c r="B19379" t="str">
        <v/>
      </c>
      <c r="C19379" t="str">
        <f t="shared" si="305"/>
        <v/>
      </c>
    </row>
    <row r="19380" spans="2:3">
      <c r="B19380" t="str">
        <v/>
      </c>
      <c r="C19380" t="str">
        <f t="shared" si="305"/>
        <v/>
      </c>
    </row>
    <row r="19381" spans="2:3">
      <c r="B19381" t="str">
        <v/>
      </c>
      <c r="C19381" t="str">
        <f t="shared" si="305"/>
        <v/>
      </c>
    </row>
    <row r="19382" spans="2:3">
      <c r="B19382" t="str">
        <v/>
      </c>
      <c r="C19382" t="str">
        <f t="shared" si="305"/>
        <v/>
      </c>
    </row>
    <row r="19383" spans="2:3">
      <c r="B19383" t="str">
        <v/>
      </c>
      <c r="C19383" t="str">
        <f t="shared" si="305"/>
        <v/>
      </c>
    </row>
    <row r="19384" spans="2:3">
      <c r="B19384" t="str">
        <v/>
      </c>
      <c r="C19384" t="str">
        <f t="shared" si="305"/>
        <v/>
      </c>
    </row>
    <row r="19385" spans="2:3">
      <c r="B19385" t="str">
        <v/>
      </c>
      <c r="C19385" t="str">
        <f t="shared" si="305"/>
        <v/>
      </c>
    </row>
    <row r="19386" spans="2:3">
      <c r="B19386" t="str">
        <v/>
      </c>
      <c r="C19386" t="str">
        <f t="shared" si="305"/>
        <v/>
      </c>
    </row>
    <row r="19387" spans="2:3">
      <c r="B19387" t="str">
        <v/>
      </c>
      <c r="C19387" t="str">
        <f t="shared" si="305"/>
        <v/>
      </c>
    </row>
    <row r="19388" spans="2:3">
      <c r="B19388" t="str">
        <v/>
      </c>
      <c r="C19388" t="str">
        <f t="shared" si="305"/>
        <v/>
      </c>
    </row>
    <row r="19389" spans="2:3">
      <c r="B19389" t="str">
        <v/>
      </c>
      <c r="C19389" t="str">
        <f t="shared" si="305"/>
        <v/>
      </c>
    </row>
    <row r="19390" spans="2:3">
      <c r="B19390" t="str">
        <v/>
      </c>
      <c r="C19390" t="str">
        <f t="shared" si="305"/>
        <v/>
      </c>
    </row>
    <row r="19391" spans="2:3">
      <c r="B19391" t="str">
        <v/>
      </c>
      <c r="C19391" t="str">
        <f t="shared" si="305"/>
        <v/>
      </c>
    </row>
    <row r="19392" spans="2:3">
      <c r="B19392" t="str">
        <v/>
      </c>
      <c r="C19392" t="str">
        <f t="shared" si="305"/>
        <v/>
      </c>
    </row>
    <row r="19393" spans="2:3">
      <c r="B19393" t="str">
        <v/>
      </c>
      <c r="C19393" t="str">
        <f t="shared" si="305"/>
        <v/>
      </c>
    </row>
    <row r="19394" spans="2:3">
      <c r="B19394" t="str">
        <v/>
      </c>
      <c r="C19394" t="str">
        <f t="shared" si="305"/>
        <v/>
      </c>
    </row>
    <row r="19395" spans="2:3">
      <c r="B19395" t="str">
        <v/>
      </c>
      <c r="C19395" t="str">
        <f t="shared" si="305"/>
        <v/>
      </c>
    </row>
    <row r="19396" spans="2:3">
      <c r="B19396" t="str">
        <v/>
      </c>
      <c r="C19396" t="str">
        <f t="shared" si="305"/>
        <v/>
      </c>
    </row>
    <row r="19397" spans="2:3">
      <c r="B19397" t="str">
        <v/>
      </c>
      <c r="C19397" t="str">
        <f t="shared" ref="C19397:C19460" si="306">IFERROR(B19397,"")</f>
        <v/>
      </c>
    </row>
    <row r="19398" spans="2:3">
      <c r="B19398" t="str">
        <v/>
      </c>
      <c r="C19398" t="str">
        <f t="shared" si="306"/>
        <v/>
      </c>
    </row>
    <row r="19399" spans="2:3">
      <c r="B19399" t="str">
        <v/>
      </c>
      <c r="C19399" t="str">
        <f t="shared" si="306"/>
        <v/>
      </c>
    </row>
    <row r="19400" spans="2:3">
      <c r="B19400" t="str">
        <v/>
      </c>
      <c r="C19400" t="str">
        <f t="shared" si="306"/>
        <v/>
      </c>
    </row>
    <row r="19401" spans="2:3">
      <c r="B19401" t="str">
        <v/>
      </c>
      <c r="C19401" t="str">
        <f t="shared" si="306"/>
        <v/>
      </c>
    </row>
    <row r="19402" spans="2:3">
      <c r="B19402" t="str">
        <v/>
      </c>
      <c r="C19402" t="str">
        <f t="shared" si="306"/>
        <v/>
      </c>
    </row>
    <row r="19403" spans="2:3">
      <c r="B19403" t="str">
        <v/>
      </c>
      <c r="C19403" t="str">
        <f t="shared" si="306"/>
        <v/>
      </c>
    </row>
    <row r="19404" spans="2:3">
      <c r="B19404" t="str">
        <v/>
      </c>
      <c r="C19404" t="str">
        <f t="shared" si="306"/>
        <v/>
      </c>
    </row>
    <row r="19405" spans="2:3">
      <c r="B19405" t="str">
        <v/>
      </c>
      <c r="C19405" t="str">
        <f t="shared" si="306"/>
        <v/>
      </c>
    </row>
    <row r="19406" spans="2:3">
      <c r="B19406" t="str">
        <v/>
      </c>
      <c r="C19406" t="str">
        <f t="shared" si="306"/>
        <v/>
      </c>
    </row>
    <row r="19407" spans="2:3">
      <c r="B19407" t="str">
        <v/>
      </c>
      <c r="C19407" t="str">
        <f t="shared" si="306"/>
        <v/>
      </c>
    </row>
    <row r="19408" spans="2:3">
      <c r="B19408" t="str">
        <v/>
      </c>
      <c r="C19408" t="str">
        <f t="shared" si="306"/>
        <v/>
      </c>
    </row>
    <row r="19409" spans="2:3">
      <c r="B19409" t="str">
        <v/>
      </c>
      <c r="C19409" t="str">
        <f t="shared" si="306"/>
        <v/>
      </c>
    </row>
    <row r="19410" spans="2:3">
      <c r="B19410" t="str">
        <v/>
      </c>
      <c r="C19410" t="str">
        <f t="shared" si="306"/>
        <v/>
      </c>
    </row>
    <row r="19411" spans="2:3">
      <c r="B19411" t="str">
        <v/>
      </c>
      <c r="C19411" t="str">
        <f t="shared" si="306"/>
        <v/>
      </c>
    </row>
    <row r="19412" spans="2:3">
      <c r="B19412" t="str">
        <v/>
      </c>
      <c r="C19412" t="str">
        <f t="shared" si="306"/>
        <v/>
      </c>
    </row>
    <row r="19413" spans="2:3">
      <c r="B19413" t="str">
        <v/>
      </c>
      <c r="C19413" t="str">
        <f t="shared" si="306"/>
        <v/>
      </c>
    </row>
    <row r="19414" spans="2:3">
      <c r="B19414" t="str">
        <v/>
      </c>
      <c r="C19414" t="str">
        <f t="shared" si="306"/>
        <v/>
      </c>
    </row>
    <row r="19415" spans="2:3">
      <c r="B19415" t="str">
        <v/>
      </c>
      <c r="C19415" t="str">
        <f t="shared" si="306"/>
        <v/>
      </c>
    </row>
    <row r="19416" spans="2:3">
      <c r="B19416" t="str">
        <v/>
      </c>
      <c r="C19416" t="str">
        <f t="shared" si="306"/>
        <v/>
      </c>
    </row>
    <row r="19417" spans="2:3">
      <c r="B19417" t="str">
        <v/>
      </c>
      <c r="C19417" t="str">
        <f t="shared" si="306"/>
        <v/>
      </c>
    </row>
    <row r="19418" spans="2:3">
      <c r="B19418" t="str">
        <v/>
      </c>
      <c r="C19418" t="str">
        <f t="shared" si="306"/>
        <v/>
      </c>
    </row>
    <row r="19419" spans="2:3">
      <c r="B19419" t="str">
        <v/>
      </c>
      <c r="C19419" t="str">
        <f t="shared" si="306"/>
        <v/>
      </c>
    </row>
    <row r="19420" spans="2:3">
      <c r="B19420" t="str">
        <v/>
      </c>
      <c r="C19420" t="str">
        <f t="shared" si="306"/>
        <v/>
      </c>
    </row>
    <row r="19421" spans="2:3">
      <c r="B19421" t="str">
        <v/>
      </c>
      <c r="C19421" t="str">
        <f t="shared" si="306"/>
        <v/>
      </c>
    </row>
    <row r="19422" spans="2:3">
      <c r="B19422" t="str">
        <v/>
      </c>
      <c r="C19422" t="str">
        <f t="shared" si="306"/>
        <v/>
      </c>
    </row>
    <row r="19423" spans="2:3">
      <c r="B19423" t="str">
        <v/>
      </c>
      <c r="C19423" t="str">
        <f t="shared" si="306"/>
        <v/>
      </c>
    </row>
    <row r="19424" spans="2:3">
      <c r="B19424" t="str">
        <v/>
      </c>
      <c r="C19424" t="str">
        <f t="shared" si="306"/>
        <v/>
      </c>
    </row>
    <row r="19425" spans="2:3">
      <c r="B19425" t="str">
        <v/>
      </c>
      <c r="C19425" t="str">
        <f t="shared" si="306"/>
        <v/>
      </c>
    </row>
    <row r="19426" spans="2:3">
      <c r="B19426" t="str">
        <v/>
      </c>
      <c r="C19426" t="str">
        <f t="shared" si="306"/>
        <v/>
      </c>
    </row>
    <row r="19427" spans="2:3">
      <c r="B19427" t="str">
        <v/>
      </c>
      <c r="C19427" t="str">
        <f t="shared" si="306"/>
        <v/>
      </c>
    </row>
    <row r="19428" spans="2:3">
      <c r="B19428" t="str">
        <v/>
      </c>
      <c r="C19428" t="str">
        <f t="shared" si="306"/>
        <v/>
      </c>
    </row>
    <row r="19429" spans="2:3">
      <c r="B19429" t="str">
        <v/>
      </c>
      <c r="C19429" t="str">
        <f t="shared" si="306"/>
        <v/>
      </c>
    </row>
    <row r="19430" spans="2:3">
      <c r="B19430" t="str">
        <v/>
      </c>
      <c r="C19430" t="str">
        <f t="shared" si="306"/>
        <v/>
      </c>
    </row>
    <row r="19431" spans="2:3">
      <c r="B19431" t="str">
        <v/>
      </c>
      <c r="C19431" t="str">
        <f t="shared" si="306"/>
        <v/>
      </c>
    </row>
    <row r="19432" spans="2:3">
      <c r="B19432" t="str">
        <v/>
      </c>
      <c r="C19432" t="str">
        <f t="shared" si="306"/>
        <v/>
      </c>
    </row>
    <row r="19433" spans="2:3">
      <c r="B19433" t="str">
        <v/>
      </c>
      <c r="C19433" t="str">
        <f t="shared" si="306"/>
        <v/>
      </c>
    </row>
    <row r="19434" spans="2:3">
      <c r="B19434" t="str">
        <v/>
      </c>
      <c r="C19434" t="str">
        <f t="shared" si="306"/>
        <v/>
      </c>
    </row>
    <row r="19435" spans="2:3">
      <c r="B19435" t="str">
        <v/>
      </c>
      <c r="C19435" t="str">
        <f t="shared" si="306"/>
        <v/>
      </c>
    </row>
    <row r="19436" spans="2:3">
      <c r="B19436" t="str">
        <v/>
      </c>
      <c r="C19436" t="str">
        <f t="shared" si="306"/>
        <v/>
      </c>
    </row>
    <row r="19437" spans="2:3">
      <c r="B19437" t="str">
        <v/>
      </c>
      <c r="C19437" t="str">
        <f t="shared" si="306"/>
        <v/>
      </c>
    </row>
    <row r="19438" spans="2:3">
      <c r="B19438" t="str">
        <v/>
      </c>
      <c r="C19438" t="str">
        <f t="shared" si="306"/>
        <v/>
      </c>
    </row>
    <row r="19439" spans="2:3">
      <c r="B19439" t="str">
        <v/>
      </c>
      <c r="C19439" t="str">
        <f t="shared" si="306"/>
        <v/>
      </c>
    </row>
    <row r="19440" spans="2:3">
      <c r="B19440" t="str">
        <v/>
      </c>
      <c r="C19440" t="str">
        <f t="shared" si="306"/>
        <v/>
      </c>
    </row>
    <row r="19441" spans="2:3">
      <c r="B19441" t="str">
        <v/>
      </c>
      <c r="C19441" t="str">
        <f t="shared" si="306"/>
        <v/>
      </c>
    </row>
    <row r="19442" spans="2:3">
      <c r="B19442" t="str">
        <v/>
      </c>
      <c r="C19442" t="str">
        <f t="shared" si="306"/>
        <v/>
      </c>
    </row>
    <row r="19443" spans="2:3">
      <c r="B19443" t="str">
        <v/>
      </c>
      <c r="C19443" t="str">
        <f t="shared" si="306"/>
        <v/>
      </c>
    </row>
    <row r="19444" spans="2:3">
      <c r="B19444" t="str">
        <v/>
      </c>
      <c r="C19444" t="str">
        <f t="shared" si="306"/>
        <v/>
      </c>
    </row>
    <row r="19445" spans="2:3">
      <c r="B19445" t="str">
        <v/>
      </c>
      <c r="C19445" t="str">
        <f t="shared" si="306"/>
        <v/>
      </c>
    </row>
    <row r="19446" spans="2:3">
      <c r="B19446" t="str">
        <v/>
      </c>
      <c r="C19446" t="str">
        <f t="shared" si="306"/>
        <v/>
      </c>
    </row>
    <row r="19447" spans="2:3">
      <c r="B19447" t="str">
        <v/>
      </c>
      <c r="C19447" t="str">
        <f t="shared" si="306"/>
        <v/>
      </c>
    </row>
    <row r="19448" spans="2:3">
      <c r="B19448" t="str">
        <v/>
      </c>
      <c r="C19448" t="str">
        <f t="shared" si="306"/>
        <v/>
      </c>
    </row>
    <row r="19449" spans="2:3">
      <c r="B19449" t="str">
        <v/>
      </c>
      <c r="C19449" t="str">
        <f t="shared" si="306"/>
        <v/>
      </c>
    </row>
    <row r="19450" spans="2:3">
      <c r="B19450" t="str">
        <v/>
      </c>
      <c r="C19450" t="str">
        <f t="shared" si="306"/>
        <v/>
      </c>
    </row>
    <row r="19451" spans="2:3">
      <c r="B19451" t="str">
        <v/>
      </c>
      <c r="C19451" t="str">
        <f t="shared" si="306"/>
        <v/>
      </c>
    </row>
    <row r="19452" spans="2:3">
      <c r="B19452" t="str">
        <v/>
      </c>
      <c r="C19452" t="str">
        <f t="shared" si="306"/>
        <v/>
      </c>
    </row>
    <row r="19453" spans="2:3">
      <c r="B19453" t="str">
        <v/>
      </c>
      <c r="C19453" t="str">
        <f t="shared" si="306"/>
        <v/>
      </c>
    </row>
    <row r="19454" spans="2:3">
      <c r="B19454" t="str">
        <v/>
      </c>
      <c r="C19454" t="str">
        <f t="shared" si="306"/>
        <v/>
      </c>
    </row>
    <row r="19455" spans="2:3">
      <c r="B19455" t="str">
        <v/>
      </c>
      <c r="C19455" t="str">
        <f t="shared" si="306"/>
        <v/>
      </c>
    </row>
    <row r="19456" spans="2:3">
      <c r="B19456" t="str">
        <v/>
      </c>
      <c r="C19456" t="str">
        <f t="shared" si="306"/>
        <v/>
      </c>
    </row>
    <row r="19457" spans="2:3">
      <c r="B19457" t="str">
        <v/>
      </c>
      <c r="C19457" t="str">
        <f t="shared" si="306"/>
        <v/>
      </c>
    </row>
    <row r="19458" spans="2:3">
      <c r="B19458" t="str">
        <v/>
      </c>
      <c r="C19458" t="str">
        <f t="shared" si="306"/>
        <v/>
      </c>
    </row>
    <row r="19459" spans="2:3">
      <c r="B19459" t="str">
        <v/>
      </c>
      <c r="C19459" t="str">
        <f t="shared" si="306"/>
        <v/>
      </c>
    </row>
    <row r="19460" spans="2:3">
      <c r="B19460" t="str">
        <v/>
      </c>
      <c r="C19460" t="str">
        <f t="shared" si="306"/>
        <v/>
      </c>
    </row>
    <row r="19461" spans="2:3">
      <c r="B19461" t="str">
        <v/>
      </c>
      <c r="C19461" t="str">
        <f t="shared" ref="C19461:C19524" si="307">IFERROR(B19461,"")</f>
        <v/>
      </c>
    </row>
    <row r="19462" spans="2:3">
      <c r="B19462" t="str">
        <v/>
      </c>
      <c r="C19462" t="str">
        <f t="shared" si="307"/>
        <v/>
      </c>
    </row>
    <row r="19463" spans="2:3">
      <c r="B19463" t="str">
        <v/>
      </c>
      <c r="C19463" t="str">
        <f t="shared" si="307"/>
        <v/>
      </c>
    </row>
    <row r="19464" spans="2:3">
      <c r="B19464" t="str">
        <v/>
      </c>
      <c r="C19464" t="str">
        <f t="shared" si="307"/>
        <v/>
      </c>
    </row>
    <row r="19465" spans="2:3">
      <c r="B19465" t="str">
        <v/>
      </c>
      <c r="C19465" t="str">
        <f t="shared" si="307"/>
        <v/>
      </c>
    </row>
    <row r="19466" spans="2:3">
      <c r="B19466" t="str">
        <v/>
      </c>
      <c r="C19466" t="str">
        <f t="shared" si="307"/>
        <v/>
      </c>
    </row>
    <row r="19467" spans="2:3">
      <c r="B19467" t="str">
        <v/>
      </c>
      <c r="C19467" t="str">
        <f t="shared" si="307"/>
        <v/>
      </c>
    </row>
    <row r="19468" spans="2:3">
      <c r="B19468" t="str">
        <v/>
      </c>
      <c r="C19468" t="str">
        <f t="shared" si="307"/>
        <v/>
      </c>
    </row>
    <row r="19469" spans="2:3">
      <c r="B19469" t="str">
        <v/>
      </c>
      <c r="C19469" t="str">
        <f t="shared" si="307"/>
        <v/>
      </c>
    </row>
    <row r="19470" spans="2:3">
      <c r="B19470" t="str">
        <v/>
      </c>
      <c r="C19470" t="str">
        <f t="shared" si="307"/>
        <v/>
      </c>
    </row>
    <row r="19471" spans="2:3">
      <c r="B19471" t="str">
        <v/>
      </c>
      <c r="C19471" t="str">
        <f t="shared" si="307"/>
        <v/>
      </c>
    </row>
    <row r="19472" spans="2:3">
      <c r="B19472" t="str">
        <v/>
      </c>
      <c r="C19472" t="str">
        <f t="shared" si="307"/>
        <v/>
      </c>
    </row>
    <row r="19473" spans="2:3">
      <c r="B19473" t="str">
        <v/>
      </c>
      <c r="C19473" t="str">
        <f t="shared" si="307"/>
        <v/>
      </c>
    </row>
    <row r="19474" spans="2:3">
      <c r="B19474" t="str">
        <v/>
      </c>
      <c r="C19474" t="str">
        <f t="shared" si="307"/>
        <v/>
      </c>
    </row>
    <row r="19475" spans="2:3">
      <c r="B19475" t="str">
        <v/>
      </c>
      <c r="C19475" t="str">
        <f t="shared" si="307"/>
        <v/>
      </c>
    </row>
    <row r="19476" spans="2:3">
      <c r="B19476" t="str">
        <v/>
      </c>
      <c r="C19476" t="str">
        <f t="shared" si="307"/>
        <v/>
      </c>
    </row>
    <row r="19477" spans="2:3">
      <c r="B19477" t="str">
        <v/>
      </c>
      <c r="C19477" t="str">
        <f t="shared" si="307"/>
        <v/>
      </c>
    </row>
    <row r="19478" spans="2:3">
      <c r="B19478" t="str">
        <v/>
      </c>
      <c r="C19478" t="str">
        <f t="shared" si="307"/>
        <v/>
      </c>
    </row>
    <row r="19479" spans="2:3">
      <c r="B19479" t="str">
        <v/>
      </c>
      <c r="C19479" t="str">
        <f t="shared" si="307"/>
        <v/>
      </c>
    </row>
    <row r="19480" spans="2:3">
      <c r="B19480" t="str">
        <v/>
      </c>
      <c r="C19480" t="str">
        <f t="shared" si="307"/>
        <v/>
      </c>
    </row>
    <row r="19481" spans="2:3">
      <c r="B19481" t="str">
        <v/>
      </c>
      <c r="C19481" t="str">
        <f t="shared" si="307"/>
        <v/>
      </c>
    </row>
    <row r="19482" spans="2:3">
      <c r="B19482" t="str">
        <v/>
      </c>
      <c r="C19482" t="str">
        <f t="shared" si="307"/>
        <v/>
      </c>
    </row>
    <row r="19483" spans="2:3">
      <c r="B19483" t="str">
        <v/>
      </c>
      <c r="C19483" t="str">
        <f t="shared" si="307"/>
        <v/>
      </c>
    </row>
    <row r="19484" spans="2:3">
      <c r="B19484" t="str">
        <v/>
      </c>
      <c r="C19484" t="str">
        <f t="shared" si="307"/>
        <v/>
      </c>
    </row>
    <row r="19485" spans="2:3">
      <c r="B19485" t="str">
        <v/>
      </c>
      <c r="C19485" t="str">
        <f t="shared" si="307"/>
        <v/>
      </c>
    </row>
    <row r="19486" spans="2:3">
      <c r="B19486" t="str">
        <v/>
      </c>
      <c r="C19486" t="str">
        <f t="shared" si="307"/>
        <v/>
      </c>
    </row>
    <row r="19487" spans="2:3">
      <c r="B19487" t="str">
        <v/>
      </c>
      <c r="C19487" t="str">
        <f t="shared" si="307"/>
        <v/>
      </c>
    </row>
    <row r="19488" spans="2:3">
      <c r="B19488" t="str">
        <v/>
      </c>
      <c r="C19488" t="str">
        <f t="shared" si="307"/>
        <v/>
      </c>
    </row>
    <row r="19489" spans="2:3">
      <c r="B19489" t="str">
        <v/>
      </c>
      <c r="C19489" t="str">
        <f t="shared" si="307"/>
        <v/>
      </c>
    </row>
    <row r="19490" spans="2:3">
      <c r="B19490" t="str">
        <v/>
      </c>
      <c r="C19490" t="str">
        <f t="shared" si="307"/>
        <v/>
      </c>
    </row>
    <row r="19491" spans="2:3">
      <c r="B19491" t="str">
        <v/>
      </c>
      <c r="C19491" t="str">
        <f t="shared" si="307"/>
        <v/>
      </c>
    </row>
    <row r="19492" spans="2:3">
      <c r="B19492" t="str">
        <v/>
      </c>
      <c r="C19492" t="str">
        <f t="shared" si="307"/>
        <v/>
      </c>
    </row>
    <row r="19493" spans="2:3">
      <c r="B19493" t="str">
        <v/>
      </c>
      <c r="C19493" t="str">
        <f t="shared" si="307"/>
        <v/>
      </c>
    </row>
    <row r="19494" spans="2:3">
      <c r="B19494" t="str">
        <v/>
      </c>
      <c r="C19494" t="str">
        <f t="shared" si="307"/>
        <v/>
      </c>
    </row>
    <row r="19495" spans="2:3">
      <c r="B19495" t="str">
        <v/>
      </c>
      <c r="C19495" t="str">
        <f t="shared" si="307"/>
        <v/>
      </c>
    </row>
    <row r="19496" spans="2:3">
      <c r="B19496" t="str">
        <v/>
      </c>
      <c r="C19496" t="str">
        <f t="shared" si="307"/>
        <v/>
      </c>
    </row>
    <row r="19497" spans="2:3">
      <c r="B19497" t="str">
        <v/>
      </c>
      <c r="C19497" t="str">
        <f t="shared" si="307"/>
        <v/>
      </c>
    </row>
    <row r="19498" spans="2:3">
      <c r="B19498" t="str">
        <v/>
      </c>
      <c r="C19498" t="str">
        <f t="shared" si="307"/>
        <v/>
      </c>
    </row>
    <row r="19499" spans="2:3">
      <c r="B19499" t="str">
        <v/>
      </c>
      <c r="C19499" t="str">
        <f t="shared" si="307"/>
        <v/>
      </c>
    </row>
    <row r="19500" spans="2:3">
      <c r="B19500" t="str">
        <v/>
      </c>
      <c r="C19500" t="str">
        <f t="shared" si="307"/>
        <v/>
      </c>
    </row>
    <row r="19501" spans="2:3">
      <c r="B19501" t="str">
        <v/>
      </c>
      <c r="C19501" t="str">
        <f t="shared" si="307"/>
        <v/>
      </c>
    </row>
    <row r="19502" spans="2:3">
      <c r="B19502" t="str">
        <v/>
      </c>
      <c r="C19502" t="str">
        <f t="shared" si="307"/>
        <v/>
      </c>
    </row>
    <row r="19503" spans="2:3">
      <c r="B19503" t="str">
        <v/>
      </c>
      <c r="C19503" t="str">
        <f t="shared" si="307"/>
        <v/>
      </c>
    </row>
    <row r="19504" spans="2:3">
      <c r="B19504" t="str">
        <v/>
      </c>
      <c r="C19504" t="str">
        <f t="shared" si="307"/>
        <v/>
      </c>
    </row>
    <row r="19505" spans="2:3">
      <c r="B19505" t="str">
        <v/>
      </c>
      <c r="C19505" t="str">
        <f t="shared" si="307"/>
        <v/>
      </c>
    </row>
    <row r="19506" spans="2:3">
      <c r="B19506" t="str">
        <v/>
      </c>
      <c r="C19506" t="str">
        <f t="shared" si="307"/>
        <v/>
      </c>
    </row>
    <row r="19507" spans="2:3">
      <c r="B19507" t="str">
        <v/>
      </c>
      <c r="C19507" t="str">
        <f t="shared" si="307"/>
        <v/>
      </c>
    </row>
    <row r="19508" spans="2:3">
      <c r="B19508" t="str">
        <v/>
      </c>
      <c r="C19508" t="str">
        <f t="shared" si="307"/>
        <v/>
      </c>
    </row>
    <row r="19509" spans="2:3">
      <c r="B19509" t="str">
        <v/>
      </c>
      <c r="C19509" t="str">
        <f t="shared" si="307"/>
        <v/>
      </c>
    </row>
    <row r="19510" spans="2:3">
      <c r="B19510" t="str">
        <v/>
      </c>
      <c r="C19510" t="str">
        <f t="shared" si="307"/>
        <v/>
      </c>
    </row>
    <row r="19511" spans="2:3">
      <c r="B19511" t="str">
        <v/>
      </c>
      <c r="C19511" t="str">
        <f t="shared" si="307"/>
        <v/>
      </c>
    </row>
    <row r="19512" spans="2:3">
      <c r="B19512" t="str">
        <v/>
      </c>
      <c r="C19512" t="str">
        <f t="shared" si="307"/>
        <v/>
      </c>
    </row>
    <row r="19513" spans="2:3">
      <c r="B19513" t="str">
        <v/>
      </c>
      <c r="C19513" t="str">
        <f t="shared" si="307"/>
        <v/>
      </c>
    </row>
    <row r="19514" spans="2:3">
      <c r="B19514" t="str">
        <v/>
      </c>
      <c r="C19514" t="str">
        <f t="shared" si="307"/>
        <v/>
      </c>
    </row>
    <row r="19515" spans="2:3">
      <c r="B19515" t="str">
        <v/>
      </c>
      <c r="C19515" t="str">
        <f t="shared" si="307"/>
        <v/>
      </c>
    </row>
    <row r="19516" spans="2:3">
      <c r="B19516" t="str">
        <v/>
      </c>
      <c r="C19516" t="str">
        <f t="shared" si="307"/>
        <v/>
      </c>
    </row>
    <row r="19517" spans="2:3">
      <c r="B19517" t="str">
        <v/>
      </c>
      <c r="C19517" t="str">
        <f t="shared" si="307"/>
        <v/>
      </c>
    </row>
    <row r="19518" spans="2:3">
      <c r="B19518" t="str">
        <v/>
      </c>
      <c r="C19518" t="str">
        <f t="shared" si="307"/>
        <v/>
      </c>
    </row>
    <row r="19519" spans="2:3">
      <c r="B19519" t="str">
        <v/>
      </c>
      <c r="C19519" t="str">
        <f t="shared" si="307"/>
        <v/>
      </c>
    </row>
    <row r="19520" spans="2:3">
      <c r="B19520" t="str">
        <v/>
      </c>
      <c r="C19520" t="str">
        <f t="shared" si="307"/>
        <v/>
      </c>
    </row>
    <row r="19521" spans="2:3">
      <c r="B19521" t="str">
        <v/>
      </c>
      <c r="C19521" t="str">
        <f t="shared" si="307"/>
        <v/>
      </c>
    </row>
    <row r="19522" spans="2:3">
      <c r="B19522" t="str">
        <v/>
      </c>
      <c r="C19522" t="str">
        <f t="shared" si="307"/>
        <v/>
      </c>
    </row>
    <row r="19523" spans="2:3">
      <c r="B19523" t="str">
        <v/>
      </c>
      <c r="C19523" t="str">
        <f t="shared" si="307"/>
        <v/>
      </c>
    </row>
    <row r="19524" spans="2:3">
      <c r="B19524" t="str">
        <v/>
      </c>
      <c r="C19524" t="str">
        <f t="shared" si="307"/>
        <v/>
      </c>
    </row>
    <row r="19525" spans="2:3">
      <c r="B19525" t="str">
        <v/>
      </c>
      <c r="C19525" t="str">
        <f t="shared" ref="C19525:C19588" si="308">IFERROR(B19525,"")</f>
        <v/>
      </c>
    </row>
    <row r="19526" spans="2:3">
      <c r="B19526" t="str">
        <v/>
      </c>
      <c r="C19526" t="str">
        <f t="shared" si="308"/>
        <v/>
      </c>
    </row>
    <row r="19527" spans="2:3">
      <c r="B19527" t="str">
        <v/>
      </c>
      <c r="C19527" t="str">
        <f t="shared" si="308"/>
        <v/>
      </c>
    </row>
    <row r="19528" spans="2:3">
      <c r="B19528" t="str">
        <v/>
      </c>
      <c r="C19528" t="str">
        <f t="shared" si="308"/>
        <v/>
      </c>
    </row>
    <row r="19529" spans="2:3">
      <c r="B19529" t="str">
        <v/>
      </c>
      <c r="C19529" t="str">
        <f t="shared" si="308"/>
        <v/>
      </c>
    </row>
    <row r="19530" spans="2:3">
      <c r="B19530" t="str">
        <v/>
      </c>
      <c r="C19530" t="str">
        <f t="shared" si="308"/>
        <v/>
      </c>
    </row>
    <row r="19531" spans="2:3">
      <c r="B19531" t="str">
        <v/>
      </c>
      <c r="C19531" t="str">
        <f t="shared" si="308"/>
        <v/>
      </c>
    </row>
    <row r="19532" spans="2:3">
      <c r="B19532" t="str">
        <v/>
      </c>
      <c r="C19532" t="str">
        <f t="shared" si="308"/>
        <v/>
      </c>
    </row>
    <row r="19533" spans="2:3">
      <c r="B19533" t="str">
        <v/>
      </c>
      <c r="C19533" t="str">
        <f t="shared" si="308"/>
        <v/>
      </c>
    </row>
    <row r="19534" spans="2:3">
      <c r="B19534" t="str">
        <v/>
      </c>
      <c r="C19534" t="str">
        <f t="shared" si="308"/>
        <v/>
      </c>
    </row>
    <row r="19535" spans="2:3">
      <c r="B19535" t="str">
        <v/>
      </c>
      <c r="C19535" t="str">
        <f t="shared" si="308"/>
        <v/>
      </c>
    </row>
    <row r="19536" spans="2:3">
      <c r="B19536" t="str">
        <v/>
      </c>
      <c r="C19536" t="str">
        <f t="shared" si="308"/>
        <v/>
      </c>
    </row>
    <row r="19537" spans="2:3">
      <c r="B19537" t="str">
        <v/>
      </c>
      <c r="C19537" t="str">
        <f t="shared" si="308"/>
        <v/>
      </c>
    </row>
    <row r="19538" spans="2:3">
      <c r="B19538" t="str">
        <v/>
      </c>
      <c r="C19538" t="str">
        <f t="shared" si="308"/>
        <v/>
      </c>
    </row>
    <row r="19539" spans="2:3">
      <c r="B19539" t="str">
        <v/>
      </c>
      <c r="C19539" t="str">
        <f t="shared" si="308"/>
        <v/>
      </c>
    </row>
    <row r="19540" spans="2:3">
      <c r="B19540" t="str">
        <v/>
      </c>
      <c r="C19540" t="str">
        <f t="shared" si="308"/>
        <v/>
      </c>
    </row>
    <row r="19541" spans="2:3">
      <c r="B19541" t="str">
        <v/>
      </c>
      <c r="C19541" t="str">
        <f t="shared" si="308"/>
        <v/>
      </c>
    </row>
    <row r="19542" spans="2:3">
      <c r="B19542" t="str">
        <v/>
      </c>
      <c r="C19542" t="str">
        <f t="shared" si="308"/>
        <v/>
      </c>
    </row>
    <row r="19543" spans="2:3">
      <c r="B19543" t="str">
        <v/>
      </c>
      <c r="C19543" t="str">
        <f t="shared" si="308"/>
        <v/>
      </c>
    </row>
    <row r="19544" spans="2:3">
      <c r="B19544" t="str">
        <v/>
      </c>
      <c r="C19544" t="str">
        <f t="shared" si="308"/>
        <v/>
      </c>
    </row>
    <row r="19545" spans="2:3">
      <c r="B19545" t="str">
        <v/>
      </c>
      <c r="C19545" t="str">
        <f t="shared" si="308"/>
        <v/>
      </c>
    </row>
    <row r="19546" spans="2:3">
      <c r="B19546" t="str">
        <v/>
      </c>
      <c r="C19546" t="str">
        <f t="shared" si="308"/>
        <v/>
      </c>
    </row>
    <row r="19547" spans="2:3">
      <c r="B19547" t="str">
        <v/>
      </c>
      <c r="C19547" t="str">
        <f t="shared" si="308"/>
        <v/>
      </c>
    </row>
    <row r="19548" spans="2:3">
      <c r="B19548" t="str">
        <v/>
      </c>
      <c r="C19548" t="str">
        <f t="shared" si="308"/>
        <v/>
      </c>
    </row>
    <row r="19549" spans="2:3">
      <c r="B19549" t="str">
        <v/>
      </c>
      <c r="C19549" t="str">
        <f t="shared" si="308"/>
        <v/>
      </c>
    </row>
    <row r="19550" spans="2:3">
      <c r="B19550" t="str">
        <v/>
      </c>
      <c r="C19550" t="str">
        <f t="shared" si="308"/>
        <v/>
      </c>
    </row>
    <row r="19551" spans="2:3">
      <c r="B19551" t="str">
        <v/>
      </c>
      <c r="C19551" t="str">
        <f t="shared" si="308"/>
        <v/>
      </c>
    </row>
    <row r="19552" spans="2:3">
      <c r="B19552" t="str">
        <v/>
      </c>
      <c r="C19552" t="str">
        <f t="shared" si="308"/>
        <v/>
      </c>
    </row>
    <row r="19553" spans="2:3">
      <c r="B19553" t="str">
        <v/>
      </c>
      <c r="C19553" t="str">
        <f t="shared" si="308"/>
        <v/>
      </c>
    </row>
    <row r="19554" spans="2:3">
      <c r="B19554" t="str">
        <v/>
      </c>
      <c r="C19554" t="str">
        <f t="shared" si="308"/>
        <v/>
      </c>
    </row>
    <row r="19555" spans="2:3">
      <c r="B19555" t="str">
        <v/>
      </c>
      <c r="C19555" t="str">
        <f t="shared" si="308"/>
        <v/>
      </c>
    </row>
    <row r="19556" spans="2:3">
      <c r="B19556" t="str">
        <v/>
      </c>
      <c r="C19556" t="str">
        <f t="shared" si="308"/>
        <v/>
      </c>
    </row>
    <row r="19557" spans="2:3">
      <c r="B19557" t="str">
        <v/>
      </c>
      <c r="C19557" t="str">
        <f t="shared" si="308"/>
        <v/>
      </c>
    </row>
    <row r="19558" spans="2:3">
      <c r="B19558" t="str">
        <v/>
      </c>
      <c r="C19558" t="str">
        <f t="shared" si="308"/>
        <v/>
      </c>
    </row>
    <row r="19559" spans="2:3">
      <c r="B19559" t="str">
        <v/>
      </c>
      <c r="C19559" t="str">
        <f t="shared" si="308"/>
        <v/>
      </c>
    </row>
    <row r="19560" spans="2:3">
      <c r="B19560" t="str">
        <v/>
      </c>
      <c r="C19560" t="str">
        <f t="shared" si="308"/>
        <v/>
      </c>
    </row>
    <row r="19561" spans="2:3">
      <c r="B19561" t="str">
        <v/>
      </c>
      <c r="C19561" t="str">
        <f t="shared" si="308"/>
        <v/>
      </c>
    </row>
    <row r="19562" spans="2:3">
      <c r="B19562" t="str">
        <v/>
      </c>
      <c r="C19562" t="str">
        <f t="shared" si="308"/>
        <v/>
      </c>
    </row>
    <row r="19563" spans="2:3">
      <c r="B19563" t="str">
        <v/>
      </c>
      <c r="C19563" t="str">
        <f t="shared" si="308"/>
        <v/>
      </c>
    </row>
    <row r="19564" spans="2:3">
      <c r="B19564" t="str">
        <v/>
      </c>
      <c r="C19564" t="str">
        <f t="shared" si="308"/>
        <v/>
      </c>
    </row>
    <row r="19565" spans="2:3">
      <c r="B19565" t="str">
        <v/>
      </c>
      <c r="C19565" t="str">
        <f t="shared" si="308"/>
        <v/>
      </c>
    </row>
    <row r="19566" spans="2:3">
      <c r="B19566" t="str">
        <v/>
      </c>
      <c r="C19566" t="str">
        <f t="shared" si="308"/>
        <v/>
      </c>
    </row>
    <row r="19567" spans="2:3">
      <c r="B19567" t="str">
        <v/>
      </c>
      <c r="C19567" t="str">
        <f t="shared" si="308"/>
        <v/>
      </c>
    </row>
    <row r="19568" spans="2:3">
      <c r="B19568" t="str">
        <v/>
      </c>
      <c r="C19568" t="str">
        <f t="shared" si="308"/>
        <v/>
      </c>
    </row>
    <row r="19569" spans="2:3">
      <c r="B19569" t="str">
        <v/>
      </c>
      <c r="C19569" t="str">
        <f t="shared" si="308"/>
        <v/>
      </c>
    </row>
    <row r="19570" spans="2:3">
      <c r="B19570" t="str">
        <v/>
      </c>
      <c r="C19570" t="str">
        <f t="shared" si="308"/>
        <v/>
      </c>
    </row>
    <row r="19571" spans="2:3">
      <c r="B19571" t="str">
        <v/>
      </c>
      <c r="C19571" t="str">
        <f t="shared" si="308"/>
        <v/>
      </c>
    </row>
    <row r="19572" spans="2:3">
      <c r="B19572" t="str">
        <v/>
      </c>
      <c r="C19572" t="str">
        <f t="shared" si="308"/>
        <v/>
      </c>
    </row>
    <row r="19573" spans="2:3">
      <c r="B19573" t="str">
        <v/>
      </c>
      <c r="C19573" t="str">
        <f t="shared" si="308"/>
        <v/>
      </c>
    </row>
    <row r="19574" spans="2:3">
      <c r="B19574" t="str">
        <v/>
      </c>
      <c r="C19574" t="str">
        <f t="shared" si="308"/>
        <v/>
      </c>
    </row>
    <row r="19575" spans="2:3">
      <c r="B19575" t="str">
        <v/>
      </c>
      <c r="C19575" t="str">
        <f t="shared" si="308"/>
        <v/>
      </c>
    </row>
    <row r="19576" spans="2:3">
      <c r="B19576" t="str">
        <v/>
      </c>
      <c r="C19576" t="str">
        <f t="shared" si="308"/>
        <v/>
      </c>
    </row>
    <row r="19577" spans="2:3">
      <c r="B19577" t="str">
        <v/>
      </c>
      <c r="C19577" t="str">
        <f t="shared" si="308"/>
        <v/>
      </c>
    </row>
    <row r="19578" spans="2:3">
      <c r="B19578" t="str">
        <v/>
      </c>
      <c r="C19578" t="str">
        <f t="shared" si="308"/>
        <v/>
      </c>
    </row>
    <row r="19579" spans="2:3">
      <c r="B19579" t="str">
        <v/>
      </c>
      <c r="C19579" t="str">
        <f t="shared" si="308"/>
        <v/>
      </c>
    </row>
    <row r="19580" spans="2:3">
      <c r="B19580" t="str">
        <v/>
      </c>
      <c r="C19580" t="str">
        <f t="shared" si="308"/>
        <v/>
      </c>
    </row>
    <row r="19581" spans="2:3">
      <c r="B19581" t="str">
        <v/>
      </c>
      <c r="C19581" t="str">
        <f t="shared" si="308"/>
        <v/>
      </c>
    </row>
    <row r="19582" spans="2:3">
      <c r="B19582" t="str">
        <v/>
      </c>
      <c r="C19582" t="str">
        <f t="shared" si="308"/>
        <v/>
      </c>
    </row>
    <row r="19583" spans="2:3">
      <c r="B19583" t="str">
        <v/>
      </c>
      <c r="C19583" t="str">
        <f t="shared" si="308"/>
        <v/>
      </c>
    </row>
    <row r="19584" spans="2:3">
      <c r="B19584" t="str">
        <v/>
      </c>
      <c r="C19584" t="str">
        <f t="shared" si="308"/>
        <v/>
      </c>
    </row>
    <row r="19585" spans="2:3">
      <c r="B19585" t="str">
        <v/>
      </c>
      <c r="C19585" t="str">
        <f t="shared" si="308"/>
        <v/>
      </c>
    </row>
    <row r="19586" spans="2:3">
      <c r="B19586" t="str">
        <v/>
      </c>
      <c r="C19586" t="str">
        <f t="shared" si="308"/>
        <v/>
      </c>
    </row>
    <row r="19587" spans="2:3">
      <c r="B19587" t="str">
        <v/>
      </c>
      <c r="C19587" t="str">
        <f t="shared" si="308"/>
        <v/>
      </c>
    </row>
    <row r="19588" spans="2:3">
      <c r="B19588" t="str">
        <v/>
      </c>
      <c r="C19588" t="str">
        <f t="shared" si="308"/>
        <v/>
      </c>
    </row>
    <row r="19589" spans="2:3">
      <c r="B19589" t="str">
        <v/>
      </c>
      <c r="C19589" t="str">
        <f t="shared" ref="C19589:C19652" si="309">IFERROR(B19589,"")</f>
        <v/>
      </c>
    </row>
    <row r="19590" spans="2:3">
      <c r="B19590" t="str">
        <v/>
      </c>
      <c r="C19590" t="str">
        <f t="shared" si="309"/>
        <v/>
      </c>
    </row>
    <row r="19591" spans="2:3">
      <c r="B19591" t="str">
        <v/>
      </c>
      <c r="C19591" t="str">
        <f t="shared" si="309"/>
        <v/>
      </c>
    </row>
    <row r="19592" spans="2:3">
      <c r="B19592" t="str">
        <v/>
      </c>
      <c r="C19592" t="str">
        <f t="shared" si="309"/>
        <v/>
      </c>
    </row>
    <row r="19593" spans="2:3">
      <c r="B19593" t="str">
        <v/>
      </c>
      <c r="C19593" t="str">
        <f t="shared" si="309"/>
        <v/>
      </c>
    </row>
    <row r="19594" spans="2:3">
      <c r="B19594" t="str">
        <v/>
      </c>
      <c r="C19594" t="str">
        <f t="shared" si="309"/>
        <v/>
      </c>
    </row>
    <row r="19595" spans="2:3">
      <c r="B19595" t="str">
        <v/>
      </c>
      <c r="C19595" t="str">
        <f t="shared" si="309"/>
        <v/>
      </c>
    </row>
    <row r="19596" spans="2:3">
      <c r="B19596" t="str">
        <v/>
      </c>
      <c r="C19596" t="str">
        <f t="shared" si="309"/>
        <v/>
      </c>
    </row>
    <row r="19597" spans="2:3">
      <c r="B19597" t="str">
        <v/>
      </c>
      <c r="C19597" t="str">
        <f t="shared" si="309"/>
        <v/>
      </c>
    </row>
    <row r="19598" spans="2:3">
      <c r="B19598" t="str">
        <v/>
      </c>
      <c r="C19598" t="str">
        <f t="shared" si="309"/>
        <v/>
      </c>
    </row>
    <row r="19599" spans="2:3">
      <c r="B19599" t="str">
        <v/>
      </c>
      <c r="C19599" t="str">
        <f t="shared" si="309"/>
        <v/>
      </c>
    </row>
    <row r="19600" spans="2:3">
      <c r="B19600" t="str">
        <v/>
      </c>
      <c r="C19600" t="str">
        <f t="shared" si="309"/>
        <v/>
      </c>
    </row>
    <row r="19601" spans="2:3">
      <c r="B19601" t="str">
        <v/>
      </c>
      <c r="C19601" t="str">
        <f t="shared" si="309"/>
        <v/>
      </c>
    </row>
    <row r="19602" spans="2:3">
      <c r="B19602" t="str">
        <v/>
      </c>
      <c r="C19602" t="str">
        <f t="shared" si="309"/>
        <v/>
      </c>
    </row>
    <row r="19603" spans="2:3">
      <c r="B19603" t="str">
        <v/>
      </c>
      <c r="C19603" t="str">
        <f t="shared" si="309"/>
        <v/>
      </c>
    </row>
    <row r="19604" spans="2:3">
      <c r="B19604" t="str">
        <v/>
      </c>
      <c r="C19604" t="str">
        <f t="shared" si="309"/>
        <v/>
      </c>
    </row>
    <row r="19605" spans="2:3">
      <c r="B19605" t="str">
        <v/>
      </c>
      <c r="C19605" t="str">
        <f t="shared" si="309"/>
        <v/>
      </c>
    </row>
    <row r="19606" spans="2:3">
      <c r="B19606" t="str">
        <v/>
      </c>
      <c r="C19606" t="str">
        <f t="shared" si="309"/>
        <v/>
      </c>
    </row>
    <row r="19607" spans="2:3">
      <c r="B19607" t="str">
        <v/>
      </c>
      <c r="C19607" t="str">
        <f t="shared" si="309"/>
        <v/>
      </c>
    </row>
    <row r="19608" spans="2:3">
      <c r="B19608" t="str">
        <v/>
      </c>
      <c r="C19608" t="str">
        <f t="shared" si="309"/>
        <v/>
      </c>
    </row>
    <row r="19609" spans="2:3">
      <c r="B19609" t="str">
        <v/>
      </c>
      <c r="C19609" t="str">
        <f t="shared" si="309"/>
        <v/>
      </c>
    </row>
    <row r="19610" spans="2:3">
      <c r="B19610" t="str">
        <v/>
      </c>
      <c r="C19610" t="str">
        <f t="shared" si="309"/>
        <v/>
      </c>
    </row>
    <row r="19611" spans="2:3">
      <c r="B19611" t="str">
        <v/>
      </c>
      <c r="C19611" t="str">
        <f t="shared" si="309"/>
        <v/>
      </c>
    </row>
    <row r="19612" spans="2:3">
      <c r="B19612" t="str">
        <v/>
      </c>
      <c r="C19612" t="str">
        <f t="shared" si="309"/>
        <v/>
      </c>
    </row>
    <row r="19613" spans="2:3">
      <c r="B19613" t="str">
        <v/>
      </c>
      <c r="C19613" t="str">
        <f t="shared" si="309"/>
        <v/>
      </c>
    </row>
    <row r="19614" spans="2:3">
      <c r="B19614" t="str">
        <v/>
      </c>
      <c r="C19614" t="str">
        <f t="shared" si="309"/>
        <v/>
      </c>
    </row>
    <row r="19615" spans="2:3">
      <c r="B19615" t="str">
        <v/>
      </c>
      <c r="C19615" t="str">
        <f t="shared" si="309"/>
        <v/>
      </c>
    </row>
    <row r="19616" spans="2:3">
      <c r="B19616" t="str">
        <v/>
      </c>
      <c r="C19616" t="str">
        <f t="shared" si="309"/>
        <v/>
      </c>
    </row>
    <row r="19617" spans="2:3">
      <c r="B19617" t="str">
        <v/>
      </c>
      <c r="C19617" t="str">
        <f t="shared" si="309"/>
        <v/>
      </c>
    </row>
    <row r="19618" spans="2:3">
      <c r="B19618" t="str">
        <v/>
      </c>
      <c r="C19618" t="str">
        <f t="shared" si="309"/>
        <v/>
      </c>
    </row>
    <row r="19619" spans="2:3">
      <c r="B19619" t="str">
        <v/>
      </c>
      <c r="C19619" t="str">
        <f t="shared" si="309"/>
        <v/>
      </c>
    </row>
    <row r="19620" spans="2:3">
      <c r="B19620" t="str">
        <v/>
      </c>
      <c r="C19620" t="str">
        <f t="shared" si="309"/>
        <v/>
      </c>
    </row>
    <row r="19621" spans="2:3">
      <c r="B19621" t="str">
        <v/>
      </c>
      <c r="C19621" t="str">
        <f t="shared" si="309"/>
        <v/>
      </c>
    </row>
    <row r="19622" spans="2:3">
      <c r="B19622" t="str">
        <v/>
      </c>
      <c r="C19622" t="str">
        <f t="shared" si="309"/>
        <v/>
      </c>
    </row>
    <row r="19623" spans="2:3">
      <c r="B19623" t="str">
        <v/>
      </c>
      <c r="C19623" t="str">
        <f t="shared" si="309"/>
        <v/>
      </c>
    </row>
    <row r="19624" spans="2:3">
      <c r="B19624" t="str">
        <v/>
      </c>
      <c r="C19624" t="str">
        <f t="shared" si="309"/>
        <v/>
      </c>
    </row>
    <row r="19625" spans="2:3">
      <c r="B19625" t="str">
        <v/>
      </c>
      <c r="C19625" t="str">
        <f t="shared" si="309"/>
        <v/>
      </c>
    </row>
    <row r="19626" spans="2:3">
      <c r="B19626" t="str">
        <v/>
      </c>
      <c r="C19626" t="str">
        <f t="shared" si="309"/>
        <v/>
      </c>
    </row>
    <row r="19627" spans="2:3">
      <c r="B19627" t="str">
        <v/>
      </c>
      <c r="C19627" t="str">
        <f t="shared" si="309"/>
        <v/>
      </c>
    </row>
    <row r="19628" spans="2:3">
      <c r="B19628" t="str">
        <v/>
      </c>
      <c r="C19628" t="str">
        <f t="shared" si="309"/>
        <v/>
      </c>
    </row>
    <row r="19629" spans="2:3">
      <c r="B19629" t="str">
        <v/>
      </c>
      <c r="C19629" t="str">
        <f t="shared" si="309"/>
        <v/>
      </c>
    </row>
    <row r="19630" spans="2:3">
      <c r="B19630" t="str">
        <v/>
      </c>
      <c r="C19630" t="str">
        <f t="shared" si="309"/>
        <v/>
      </c>
    </row>
    <row r="19631" spans="2:3">
      <c r="B19631" t="str">
        <v/>
      </c>
      <c r="C19631" t="str">
        <f t="shared" si="309"/>
        <v/>
      </c>
    </row>
    <row r="19632" spans="2:3">
      <c r="B19632" t="str">
        <v/>
      </c>
      <c r="C19632" t="str">
        <f t="shared" si="309"/>
        <v/>
      </c>
    </row>
    <row r="19633" spans="2:3">
      <c r="B19633" t="str">
        <v/>
      </c>
      <c r="C19633" t="str">
        <f t="shared" si="309"/>
        <v/>
      </c>
    </row>
    <row r="19634" spans="2:3">
      <c r="B19634" t="str">
        <v/>
      </c>
      <c r="C19634" t="str">
        <f t="shared" si="309"/>
        <v/>
      </c>
    </row>
    <row r="19635" spans="2:3">
      <c r="B19635" t="str">
        <v/>
      </c>
      <c r="C19635" t="str">
        <f t="shared" si="309"/>
        <v/>
      </c>
    </row>
    <row r="19636" spans="2:3">
      <c r="B19636" t="str">
        <v/>
      </c>
      <c r="C19636" t="str">
        <f t="shared" si="309"/>
        <v/>
      </c>
    </row>
    <row r="19637" spans="2:3">
      <c r="B19637" t="str">
        <v/>
      </c>
      <c r="C19637" t="str">
        <f t="shared" si="309"/>
        <v/>
      </c>
    </row>
    <row r="19638" spans="2:3">
      <c r="B19638" t="str">
        <v/>
      </c>
      <c r="C19638" t="str">
        <f t="shared" si="309"/>
        <v/>
      </c>
    </row>
    <row r="19639" spans="2:3">
      <c r="B19639" t="str">
        <v/>
      </c>
      <c r="C19639" t="str">
        <f t="shared" si="309"/>
        <v/>
      </c>
    </row>
    <row r="19640" spans="2:3">
      <c r="B19640" t="str">
        <v/>
      </c>
      <c r="C19640" t="str">
        <f t="shared" si="309"/>
        <v/>
      </c>
    </row>
    <row r="19641" spans="2:3">
      <c r="B19641" t="str">
        <v/>
      </c>
      <c r="C19641" t="str">
        <f t="shared" si="309"/>
        <v/>
      </c>
    </row>
    <row r="19642" spans="2:3">
      <c r="B19642" t="str">
        <v/>
      </c>
      <c r="C19642" t="str">
        <f t="shared" si="309"/>
        <v/>
      </c>
    </row>
    <row r="19643" spans="2:3">
      <c r="B19643" t="str">
        <v/>
      </c>
      <c r="C19643" t="str">
        <f t="shared" si="309"/>
        <v/>
      </c>
    </row>
    <row r="19644" spans="2:3">
      <c r="B19644" t="str">
        <v/>
      </c>
      <c r="C19644" t="str">
        <f t="shared" si="309"/>
        <v/>
      </c>
    </row>
    <row r="19645" spans="2:3">
      <c r="B19645" t="str">
        <v/>
      </c>
      <c r="C19645" t="str">
        <f t="shared" si="309"/>
        <v/>
      </c>
    </row>
    <row r="19646" spans="2:3">
      <c r="B19646" t="str">
        <v/>
      </c>
      <c r="C19646" t="str">
        <f t="shared" si="309"/>
        <v/>
      </c>
    </row>
    <row r="19647" spans="2:3">
      <c r="B19647" t="str">
        <v/>
      </c>
      <c r="C19647" t="str">
        <f t="shared" si="309"/>
        <v/>
      </c>
    </row>
    <row r="19648" spans="2:3">
      <c r="B19648" t="str">
        <v/>
      </c>
      <c r="C19648" t="str">
        <f t="shared" si="309"/>
        <v/>
      </c>
    </row>
    <row r="19649" spans="2:3">
      <c r="B19649" t="str">
        <v/>
      </c>
      <c r="C19649" t="str">
        <f t="shared" si="309"/>
        <v/>
      </c>
    </row>
    <row r="19650" spans="2:3">
      <c r="B19650" t="str">
        <v/>
      </c>
      <c r="C19650" t="str">
        <f t="shared" si="309"/>
        <v/>
      </c>
    </row>
    <row r="19651" spans="2:3">
      <c r="B19651" t="str">
        <v/>
      </c>
      <c r="C19651" t="str">
        <f t="shared" si="309"/>
        <v/>
      </c>
    </row>
    <row r="19652" spans="2:3">
      <c r="B19652" t="str">
        <v/>
      </c>
      <c r="C19652" t="str">
        <f t="shared" si="309"/>
        <v/>
      </c>
    </row>
    <row r="19653" spans="2:3">
      <c r="B19653" t="str">
        <v/>
      </c>
      <c r="C19653" t="str">
        <f t="shared" ref="C19653:C19716" si="310">IFERROR(B19653,"")</f>
        <v/>
      </c>
    </row>
    <row r="19654" spans="2:3">
      <c r="B19654" t="str">
        <v/>
      </c>
      <c r="C19654" t="str">
        <f t="shared" si="310"/>
        <v/>
      </c>
    </row>
    <row r="19655" spans="2:3">
      <c r="B19655" t="str">
        <v/>
      </c>
      <c r="C19655" t="str">
        <f t="shared" si="310"/>
        <v/>
      </c>
    </row>
    <row r="19656" spans="2:3">
      <c r="B19656" t="str">
        <v/>
      </c>
      <c r="C19656" t="str">
        <f t="shared" si="310"/>
        <v/>
      </c>
    </row>
    <row r="19657" spans="2:3">
      <c r="B19657" t="str">
        <v/>
      </c>
      <c r="C19657" t="str">
        <f t="shared" si="310"/>
        <v/>
      </c>
    </row>
    <row r="19658" spans="2:3">
      <c r="B19658" t="str">
        <v/>
      </c>
      <c r="C19658" t="str">
        <f t="shared" si="310"/>
        <v/>
      </c>
    </row>
    <row r="19659" spans="2:3">
      <c r="B19659" t="str">
        <v/>
      </c>
      <c r="C19659" t="str">
        <f t="shared" si="310"/>
        <v/>
      </c>
    </row>
    <row r="19660" spans="2:3">
      <c r="B19660" t="str">
        <v/>
      </c>
      <c r="C19660" t="str">
        <f t="shared" si="310"/>
        <v/>
      </c>
    </row>
    <row r="19661" spans="2:3">
      <c r="B19661" t="str">
        <v/>
      </c>
      <c r="C19661" t="str">
        <f t="shared" si="310"/>
        <v/>
      </c>
    </row>
    <row r="19662" spans="2:3">
      <c r="B19662" t="str">
        <v/>
      </c>
      <c r="C19662" t="str">
        <f t="shared" si="310"/>
        <v/>
      </c>
    </row>
    <row r="19663" spans="2:3">
      <c r="B19663" t="str">
        <v/>
      </c>
      <c r="C19663" t="str">
        <f t="shared" si="310"/>
        <v/>
      </c>
    </row>
    <row r="19664" spans="2:3">
      <c r="B19664" t="str">
        <v/>
      </c>
      <c r="C19664" t="str">
        <f t="shared" si="310"/>
        <v/>
      </c>
    </row>
    <row r="19665" spans="2:3">
      <c r="B19665" t="str">
        <v/>
      </c>
      <c r="C19665" t="str">
        <f t="shared" si="310"/>
        <v/>
      </c>
    </row>
    <row r="19666" spans="2:3">
      <c r="B19666" t="str">
        <v/>
      </c>
      <c r="C19666" t="str">
        <f t="shared" si="310"/>
        <v/>
      </c>
    </row>
    <row r="19667" spans="2:3">
      <c r="B19667" t="str">
        <v/>
      </c>
      <c r="C19667" t="str">
        <f t="shared" si="310"/>
        <v/>
      </c>
    </row>
    <row r="19668" spans="2:3">
      <c r="B19668" t="str">
        <v/>
      </c>
      <c r="C19668" t="str">
        <f t="shared" si="310"/>
        <v/>
      </c>
    </row>
    <row r="19669" spans="2:3">
      <c r="B19669" t="str">
        <v/>
      </c>
      <c r="C19669" t="str">
        <f t="shared" si="310"/>
        <v/>
      </c>
    </row>
    <row r="19670" spans="2:3">
      <c r="B19670" t="str">
        <v/>
      </c>
      <c r="C19670" t="str">
        <f t="shared" si="310"/>
        <v/>
      </c>
    </row>
    <row r="19671" spans="2:3">
      <c r="B19671" t="str">
        <v/>
      </c>
      <c r="C19671" t="str">
        <f t="shared" si="310"/>
        <v/>
      </c>
    </row>
    <row r="19672" spans="2:3">
      <c r="B19672" t="str">
        <v/>
      </c>
      <c r="C19672" t="str">
        <f t="shared" si="310"/>
        <v/>
      </c>
    </row>
    <row r="19673" spans="2:3">
      <c r="B19673" t="str">
        <v/>
      </c>
      <c r="C19673" t="str">
        <f t="shared" si="310"/>
        <v/>
      </c>
    </row>
    <row r="19674" spans="2:3">
      <c r="B19674" t="str">
        <v/>
      </c>
      <c r="C19674" t="str">
        <f t="shared" si="310"/>
        <v/>
      </c>
    </row>
    <row r="19675" spans="2:3">
      <c r="B19675" t="str">
        <v/>
      </c>
      <c r="C19675" t="str">
        <f t="shared" si="310"/>
        <v/>
      </c>
    </row>
    <row r="19676" spans="2:3">
      <c r="B19676" t="str">
        <v/>
      </c>
      <c r="C19676" t="str">
        <f t="shared" si="310"/>
        <v/>
      </c>
    </row>
    <row r="19677" spans="2:3">
      <c r="B19677" t="str">
        <v/>
      </c>
      <c r="C19677" t="str">
        <f t="shared" si="310"/>
        <v/>
      </c>
    </row>
    <row r="19678" spans="2:3">
      <c r="B19678" t="str">
        <v/>
      </c>
      <c r="C19678" t="str">
        <f t="shared" si="310"/>
        <v/>
      </c>
    </row>
    <row r="19679" spans="2:3">
      <c r="B19679" t="str">
        <v/>
      </c>
      <c r="C19679" t="str">
        <f t="shared" si="310"/>
        <v/>
      </c>
    </row>
    <row r="19680" spans="2:3">
      <c r="B19680" t="str">
        <v/>
      </c>
      <c r="C19680" t="str">
        <f t="shared" si="310"/>
        <v/>
      </c>
    </row>
    <row r="19681" spans="2:3">
      <c r="B19681" t="str">
        <v/>
      </c>
      <c r="C19681" t="str">
        <f t="shared" si="310"/>
        <v/>
      </c>
    </row>
    <row r="19682" spans="2:3">
      <c r="B19682" t="str">
        <v/>
      </c>
      <c r="C19682" t="str">
        <f t="shared" si="310"/>
        <v/>
      </c>
    </row>
    <row r="19683" spans="2:3">
      <c r="B19683" t="str">
        <v/>
      </c>
      <c r="C19683" t="str">
        <f t="shared" si="310"/>
        <v/>
      </c>
    </row>
    <row r="19684" spans="2:3">
      <c r="B19684" t="str">
        <v/>
      </c>
      <c r="C19684" t="str">
        <f t="shared" si="310"/>
        <v/>
      </c>
    </row>
    <row r="19685" spans="2:3">
      <c r="B19685" t="str">
        <v/>
      </c>
      <c r="C19685" t="str">
        <f t="shared" si="310"/>
        <v/>
      </c>
    </row>
    <row r="19686" spans="2:3">
      <c r="B19686" t="str">
        <v/>
      </c>
      <c r="C19686" t="str">
        <f t="shared" si="310"/>
        <v/>
      </c>
    </row>
    <row r="19687" spans="2:3">
      <c r="B19687" t="str">
        <v/>
      </c>
      <c r="C19687" t="str">
        <f t="shared" si="310"/>
        <v/>
      </c>
    </row>
    <row r="19688" spans="2:3">
      <c r="B19688" t="str">
        <v/>
      </c>
      <c r="C19688" t="str">
        <f t="shared" si="310"/>
        <v/>
      </c>
    </row>
    <row r="19689" spans="2:3">
      <c r="B19689" t="str">
        <v/>
      </c>
      <c r="C19689" t="str">
        <f t="shared" si="310"/>
        <v/>
      </c>
    </row>
    <row r="19690" spans="2:3">
      <c r="B19690" t="str">
        <v/>
      </c>
      <c r="C19690" t="str">
        <f t="shared" si="310"/>
        <v/>
      </c>
    </row>
    <row r="19691" spans="2:3">
      <c r="B19691" t="str">
        <v/>
      </c>
      <c r="C19691" t="str">
        <f t="shared" si="310"/>
        <v/>
      </c>
    </row>
    <row r="19692" spans="2:3">
      <c r="B19692" t="str">
        <v/>
      </c>
      <c r="C19692" t="str">
        <f t="shared" si="310"/>
        <v/>
      </c>
    </row>
    <row r="19693" spans="2:3">
      <c r="B19693" t="str">
        <v/>
      </c>
      <c r="C19693" t="str">
        <f t="shared" si="310"/>
        <v/>
      </c>
    </row>
    <row r="19694" spans="2:3">
      <c r="B19694" t="str">
        <v/>
      </c>
      <c r="C19694" t="str">
        <f t="shared" si="310"/>
        <v/>
      </c>
    </row>
    <row r="19695" spans="2:3">
      <c r="B19695" t="str">
        <v/>
      </c>
      <c r="C19695" t="str">
        <f t="shared" si="310"/>
        <v/>
      </c>
    </row>
    <row r="19696" spans="2:3">
      <c r="B19696" t="str">
        <v/>
      </c>
      <c r="C19696" t="str">
        <f t="shared" si="310"/>
        <v/>
      </c>
    </row>
    <row r="19697" spans="2:3">
      <c r="B19697" t="str">
        <v/>
      </c>
      <c r="C19697" t="str">
        <f t="shared" si="310"/>
        <v/>
      </c>
    </row>
    <row r="19698" spans="2:3">
      <c r="B19698" t="str">
        <v/>
      </c>
      <c r="C19698" t="str">
        <f t="shared" si="310"/>
        <v/>
      </c>
    </row>
    <row r="19699" spans="2:3">
      <c r="B19699" t="str">
        <v/>
      </c>
      <c r="C19699" t="str">
        <f t="shared" si="310"/>
        <v/>
      </c>
    </row>
    <row r="19700" spans="2:3">
      <c r="B19700" t="str">
        <v/>
      </c>
      <c r="C19700" t="str">
        <f t="shared" si="310"/>
        <v/>
      </c>
    </row>
    <row r="19701" spans="2:3">
      <c r="B19701" t="str">
        <v/>
      </c>
      <c r="C19701" t="str">
        <f t="shared" si="310"/>
        <v/>
      </c>
    </row>
    <row r="19702" spans="2:3">
      <c r="B19702" t="str">
        <v/>
      </c>
      <c r="C19702" t="str">
        <f t="shared" si="310"/>
        <v/>
      </c>
    </row>
    <row r="19703" spans="2:3">
      <c r="B19703" t="str">
        <v/>
      </c>
      <c r="C19703" t="str">
        <f t="shared" si="310"/>
        <v/>
      </c>
    </row>
    <row r="19704" spans="2:3">
      <c r="B19704" t="str">
        <v/>
      </c>
      <c r="C19704" t="str">
        <f t="shared" si="310"/>
        <v/>
      </c>
    </row>
    <row r="19705" spans="2:3">
      <c r="B19705" t="str">
        <v/>
      </c>
      <c r="C19705" t="str">
        <f t="shared" si="310"/>
        <v/>
      </c>
    </row>
    <row r="19706" spans="2:3">
      <c r="B19706" t="str">
        <v/>
      </c>
      <c r="C19706" t="str">
        <f t="shared" si="310"/>
        <v/>
      </c>
    </row>
    <row r="19707" spans="2:3">
      <c r="B19707" t="str">
        <v/>
      </c>
      <c r="C19707" t="str">
        <f t="shared" si="310"/>
        <v/>
      </c>
    </row>
    <row r="19708" spans="2:3">
      <c r="B19708" t="str">
        <v/>
      </c>
      <c r="C19708" t="str">
        <f t="shared" si="310"/>
        <v/>
      </c>
    </row>
    <row r="19709" spans="2:3">
      <c r="B19709" t="str">
        <v/>
      </c>
      <c r="C19709" t="str">
        <f t="shared" si="310"/>
        <v/>
      </c>
    </row>
    <row r="19710" spans="2:3">
      <c r="B19710" t="str">
        <v/>
      </c>
      <c r="C19710" t="str">
        <f t="shared" si="310"/>
        <v/>
      </c>
    </row>
    <row r="19711" spans="2:3">
      <c r="B19711" t="str">
        <v/>
      </c>
      <c r="C19711" t="str">
        <f t="shared" si="310"/>
        <v/>
      </c>
    </row>
    <row r="19712" spans="2:3">
      <c r="B19712" t="str">
        <v/>
      </c>
      <c r="C19712" t="str">
        <f t="shared" si="310"/>
        <v/>
      </c>
    </row>
    <row r="19713" spans="2:3">
      <c r="B19713" t="str">
        <v/>
      </c>
      <c r="C19713" t="str">
        <f t="shared" si="310"/>
        <v/>
      </c>
    </row>
    <row r="19714" spans="2:3">
      <c r="B19714" t="str">
        <v/>
      </c>
      <c r="C19714" t="str">
        <f t="shared" si="310"/>
        <v/>
      </c>
    </row>
    <row r="19715" spans="2:3">
      <c r="B19715" t="str">
        <v/>
      </c>
      <c r="C19715" t="str">
        <f t="shared" si="310"/>
        <v/>
      </c>
    </row>
    <row r="19716" spans="2:3">
      <c r="B19716" t="str">
        <v/>
      </c>
      <c r="C19716" t="str">
        <f t="shared" si="310"/>
        <v/>
      </c>
    </row>
    <row r="19717" spans="2:3">
      <c r="B19717" t="str">
        <v/>
      </c>
      <c r="C19717" t="str">
        <f t="shared" ref="C19717:C19780" si="311">IFERROR(B19717,"")</f>
        <v/>
      </c>
    </row>
    <row r="19718" spans="2:3">
      <c r="B19718" t="str">
        <v/>
      </c>
      <c r="C19718" t="str">
        <f t="shared" si="311"/>
        <v/>
      </c>
    </row>
    <row r="19719" spans="2:3">
      <c r="B19719" t="str">
        <v/>
      </c>
      <c r="C19719" t="str">
        <f t="shared" si="311"/>
        <v/>
      </c>
    </row>
    <row r="19720" spans="2:3">
      <c r="B19720" t="str">
        <v/>
      </c>
      <c r="C19720" t="str">
        <f t="shared" si="311"/>
        <v/>
      </c>
    </row>
    <row r="19721" spans="2:3">
      <c r="B19721" t="str">
        <v/>
      </c>
      <c r="C19721" t="str">
        <f t="shared" si="311"/>
        <v/>
      </c>
    </row>
    <row r="19722" spans="2:3">
      <c r="B19722" t="str">
        <v/>
      </c>
      <c r="C19722" t="str">
        <f t="shared" si="311"/>
        <v/>
      </c>
    </row>
    <row r="19723" spans="2:3">
      <c r="B19723" t="str">
        <v/>
      </c>
      <c r="C19723" t="str">
        <f t="shared" si="311"/>
        <v/>
      </c>
    </row>
    <row r="19724" spans="2:3">
      <c r="B19724" t="str">
        <v/>
      </c>
      <c r="C19724" t="str">
        <f t="shared" si="311"/>
        <v/>
      </c>
    </row>
    <row r="19725" spans="2:3">
      <c r="B19725" t="str">
        <v/>
      </c>
      <c r="C19725" t="str">
        <f t="shared" si="311"/>
        <v/>
      </c>
    </row>
    <row r="19726" spans="2:3">
      <c r="B19726" t="str">
        <v/>
      </c>
      <c r="C19726" t="str">
        <f t="shared" si="311"/>
        <v/>
      </c>
    </row>
    <row r="19727" spans="2:3">
      <c r="B19727" t="str">
        <v/>
      </c>
      <c r="C19727" t="str">
        <f t="shared" si="311"/>
        <v/>
      </c>
    </row>
    <row r="19728" spans="2:3">
      <c r="B19728" t="str">
        <v/>
      </c>
      <c r="C19728" t="str">
        <f t="shared" si="311"/>
        <v/>
      </c>
    </row>
    <row r="19729" spans="2:3">
      <c r="B19729" t="str">
        <v/>
      </c>
      <c r="C19729" t="str">
        <f t="shared" si="311"/>
        <v/>
      </c>
    </row>
    <row r="19730" spans="2:3">
      <c r="B19730" t="str">
        <v/>
      </c>
      <c r="C19730" t="str">
        <f t="shared" si="311"/>
        <v/>
      </c>
    </row>
    <row r="19731" spans="2:3">
      <c r="B19731" t="str">
        <v/>
      </c>
      <c r="C19731" t="str">
        <f t="shared" si="311"/>
        <v/>
      </c>
    </row>
    <row r="19732" spans="2:3">
      <c r="B19732" t="str">
        <v/>
      </c>
      <c r="C19732" t="str">
        <f t="shared" si="311"/>
        <v/>
      </c>
    </row>
    <row r="19733" spans="2:3">
      <c r="B19733" t="str">
        <v/>
      </c>
      <c r="C19733" t="str">
        <f t="shared" si="311"/>
        <v/>
      </c>
    </row>
    <row r="19734" spans="2:3">
      <c r="B19734" t="str">
        <v/>
      </c>
      <c r="C19734" t="str">
        <f t="shared" si="311"/>
        <v/>
      </c>
    </row>
    <row r="19735" spans="2:3">
      <c r="B19735" t="str">
        <v/>
      </c>
      <c r="C19735" t="str">
        <f t="shared" si="311"/>
        <v/>
      </c>
    </row>
    <row r="19736" spans="2:3">
      <c r="B19736" t="str">
        <v/>
      </c>
      <c r="C19736" t="str">
        <f t="shared" si="311"/>
        <v/>
      </c>
    </row>
    <row r="19737" spans="2:3">
      <c r="B19737" t="str">
        <v/>
      </c>
      <c r="C19737" t="str">
        <f t="shared" si="311"/>
        <v/>
      </c>
    </row>
    <row r="19738" spans="2:3">
      <c r="B19738" t="str">
        <v/>
      </c>
      <c r="C19738" t="str">
        <f t="shared" si="311"/>
        <v/>
      </c>
    </row>
    <row r="19739" spans="2:3">
      <c r="B19739" t="str">
        <v/>
      </c>
      <c r="C19739" t="str">
        <f t="shared" si="311"/>
        <v/>
      </c>
    </row>
    <row r="19740" spans="2:3">
      <c r="B19740" t="str">
        <v/>
      </c>
      <c r="C19740" t="str">
        <f t="shared" si="311"/>
        <v/>
      </c>
    </row>
    <row r="19741" spans="2:3">
      <c r="B19741" t="str">
        <v/>
      </c>
      <c r="C19741" t="str">
        <f t="shared" si="311"/>
        <v/>
      </c>
    </row>
    <row r="19742" spans="2:3">
      <c r="B19742" t="str">
        <v/>
      </c>
      <c r="C19742" t="str">
        <f t="shared" si="311"/>
        <v/>
      </c>
    </row>
    <row r="19743" spans="2:3">
      <c r="B19743" t="str">
        <v/>
      </c>
      <c r="C19743" t="str">
        <f t="shared" si="311"/>
        <v/>
      </c>
    </row>
    <row r="19744" spans="2:3">
      <c r="B19744" t="str">
        <v/>
      </c>
      <c r="C19744" t="str">
        <f t="shared" si="311"/>
        <v/>
      </c>
    </row>
    <row r="19745" spans="2:3">
      <c r="B19745" t="str">
        <v/>
      </c>
      <c r="C19745" t="str">
        <f t="shared" si="311"/>
        <v/>
      </c>
    </row>
    <row r="19746" spans="2:3">
      <c r="B19746" t="str">
        <v/>
      </c>
      <c r="C19746" t="str">
        <f t="shared" si="311"/>
        <v/>
      </c>
    </row>
    <row r="19747" spans="2:3">
      <c r="B19747" t="str">
        <v/>
      </c>
      <c r="C19747" t="str">
        <f t="shared" si="311"/>
        <v/>
      </c>
    </row>
    <row r="19748" spans="2:3">
      <c r="B19748" t="str">
        <v/>
      </c>
      <c r="C19748" t="str">
        <f t="shared" si="311"/>
        <v/>
      </c>
    </row>
    <row r="19749" spans="2:3">
      <c r="B19749" t="str">
        <v/>
      </c>
      <c r="C19749" t="str">
        <f t="shared" si="311"/>
        <v/>
      </c>
    </row>
    <row r="19750" spans="2:3">
      <c r="B19750" t="str">
        <v/>
      </c>
      <c r="C19750" t="str">
        <f t="shared" si="311"/>
        <v/>
      </c>
    </row>
    <row r="19751" spans="2:3">
      <c r="B19751" t="str">
        <v/>
      </c>
      <c r="C19751" t="str">
        <f t="shared" si="311"/>
        <v/>
      </c>
    </row>
    <row r="19752" spans="2:3">
      <c r="B19752" t="str">
        <v/>
      </c>
      <c r="C19752" t="str">
        <f t="shared" si="311"/>
        <v/>
      </c>
    </row>
    <row r="19753" spans="2:3">
      <c r="B19753" t="str">
        <v/>
      </c>
      <c r="C19753" t="str">
        <f t="shared" si="311"/>
        <v/>
      </c>
    </row>
    <row r="19754" spans="2:3">
      <c r="B19754" t="str">
        <v/>
      </c>
      <c r="C19754" t="str">
        <f t="shared" si="311"/>
        <v/>
      </c>
    </row>
    <row r="19755" spans="2:3">
      <c r="B19755" t="str">
        <v/>
      </c>
      <c r="C19755" t="str">
        <f t="shared" si="311"/>
        <v/>
      </c>
    </row>
    <row r="19756" spans="2:3">
      <c r="B19756" t="str">
        <v/>
      </c>
      <c r="C19756" t="str">
        <f t="shared" si="311"/>
        <v/>
      </c>
    </row>
    <row r="19757" spans="2:3">
      <c r="B19757" t="str">
        <v/>
      </c>
      <c r="C19757" t="str">
        <f t="shared" si="311"/>
        <v/>
      </c>
    </row>
    <row r="19758" spans="2:3">
      <c r="B19758" t="str">
        <v/>
      </c>
      <c r="C19758" t="str">
        <f t="shared" si="311"/>
        <v/>
      </c>
    </row>
    <row r="19759" spans="2:3">
      <c r="B19759" t="str">
        <v/>
      </c>
      <c r="C19759" t="str">
        <f t="shared" si="311"/>
        <v/>
      </c>
    </row>
    <row r="19760" spans="2:3">
      <c r="B19760" t="str">
        <v/>
      </c>
      <c r="C19760" t="str">
        <f t="shared" si="311"/>
        <v/>
      </c>
    </row>
    <row r="19761" spans="2:3">
      <c r="B19761" t="str">
        <v/>
      </c>
      <c r="C19761" t="str">
        <f t="shared" si="311"/>
        <v/>
      </c>
    </row>
    <row r="19762" spans="2:3">
      <c r="B19762" t="str">
        <v/>
      </c>
      <c r="C19762" t="str">
        <f t="shared" si="311"/>
        <v/>
      </c>
    </row>
    <row r="19763" spans="2:3">
      <c r="B19763" t="str">
        <v/>
      </c>
      <c r="C19763" t="str">
        <f t="shared" si="311"/>
        <v/>
      </c>
    </row>
    <row r="19764" spans="2:3">
      <c r="B19764" t="str">
        <v/>
      </c>
      <c r="C19764" t="str">
        <f t="shared" si="311"/>
        <v/>
      </c>
    </row>
    <row r="19765" spans="2:3">
      <c r="B19765" t="str">
        <v/>
      </c>
      <c r="C19765" t="str">
        <f t="shared" si="311"/>
        <v/>
      </c>
    </row>
    <row r="19766" spans="2:3">
      <c r="B19766" t="str">
        <v/>
      </c>
      <c r="C19766" t="str">
        <f t="shared" si="311"/>
        <v/>
      </c>
    </row>
    <row r="19767" spans="2:3">
      <c r="B19767" t="str">
        <v/>
      </c>
      <c r="C19767" t="str">
        <f t="shared" si="311"/>
        <v/>
      </c>
    </row>
    <row r="19768" spans="2:3">
      <c r="B19768" t="str">
        <v/>
      </c>
      <c r="C19768" t="str">
        <f t="shared" si="311"/>
        <v/>
      </c>
    </row>
    <row r="19769" spans="2:3">
      <c r="B19769" t="str">
        <v/>
      </c>
      <c r="C19769" t="str">
        <f t="shared" si="311"/>
        <v/>
      </c>
    </row>
    <row r="19770" spans="2:3">
      <c r="B19770" t="str">
        <v/>
      </c>
      <c r="C19770" t="str">
        <f t="shared" si="311"/>
        <v/>
      </c>
    </row>
    <row r="19771" spans="2:3">
      <c r="B19771" t="str">
        <v/>
      </c>
      <c r="C19771" t="str">
        <f t="shared" si="311"/>
        <v/>
      </c>
    </row>
    <row r="19772" spans="2:3">
      <c r="B19772" t="str">
        <v/>
      </c>
      <c r="C19772" t="str">
        <f t="shared" si="311"/>
        <v/>
      </c>
    </row>
    <row r="19773" spans="2:3">
      <c r="B19773" t="str">
        <v/>
      </c>
      <c r="C19773" t="str">
        <f t="shared" si="311"/>
        <v/>
      </c>
    </row>
    <row r="19774" spans="2:3">
      <c r="B19774" t="str">
        <v/>
      </c>
      <c r="C19774" t="str">
        <f t="shared" si="311"/>
        <v/>
      </c>
    </row>
    <row r="19775" spans="2:3">
      <c r="B19775" t="str">
        <v/>
      </c>
      <c r="C19775" t="str">
        <f t="shared" si="311"/>
        <v/>
      </c>
    </row>
    <row r="19776" spans="2:3">
      <c r="B19776" t="str">
        <v/>
      </c>
      <c r="C19776" t="str">
        <f t="shared" si="311"/>
        <v/>
      </c>
    </row>
    <row r="19777" spans="2:3">
      <c r="B19777" t="str">
        <v/>
      </c>
      <c r="C19777" t="str">
        <f t="shared" si="311"/>
        <v/>
      </c>
    </row>
    <row r="19778" spans="2:3">
      <c r="B19778" t="str">
        <v/>
      </c>
      <c r="C19778" t="str">
        <f t="shared" si="311"/>
        <v/>
      </c>
    </row>
    <row r="19779" spans="2:3">
      <c r="B19779" t="str">
        <v/>
      </c>
      <c r="C19779" t="str">
        <f t="shared" si="311"/>
        <v/>
      </c>
    </row>
    <row r="19780" spans="2:3">
      <c r="B19780" t="str">
        <v/>
      </c>
      <c r="C19780" t="str">
        <f t="shared" si="311"/>
        <v/>
      </c>
    </row>
    <row r="19781" spans="2:3">
      <c r="B19781" t="str">
        <v/>
      </c>
      <c r="C19781" t="str">
        <f t="shared" ref="C19781:C19844" si="312">IFERROR(B19781,"")</f>
        <v/>
      </c>
    </row>
    <row r="19782" spans="2:3">
      <c r="B19782" t="str">
        <v/>
      </c>
      <c r="C19782" t="str">
        <f t="shared" si="312"/>
        <v/>
      </c>
    </row>
    <row r="19783" spans="2:3">
      <c r="B19783" t="str">
        <v/>
      </c>
      <c r="C19783" t="str">
        <f t="shared" si="312"/>
        <v/>
      </c>
    </row>
    <row r="19784" spans="2:3">
      <c r="B19784" t="str">
        <v/>
      </c>
      <c r="C19784" t="str">
        <f t="shared" si="312"/>
        <v/>
      </c>
    </row>
    <row r="19785" spans="2:3">
      <c r="B19785" t="str">
        <v/>
      </c>
      <c r="C19785" t="str">
        <f t="shared" si="312"/>
        <v/>
      </c>
    </row>
    <row r="19786" spans="2:3">
      <c r="B19786" t="str">
        <v/>
      </c>
      <c r="C19786" t="str">
        <f t="shared" si="312"/>
        <v/>
      </c>
    </row>
    <row r="19787" spans="2:3">
      <c r="B19787" t="str">
        <v/>
      </c>
      <c r="C19787" t="str">
        <f t="shared" si="312"/>
        <v/>
      </c>
    </row>
    <row r="19788" spans="2:3">
      <c r="B19788" t="str">
        <v/>
      </c>
      <c r="C19788" t="str">
        <f t="shared" si="312"/>
        <v/>
      </c>
    </row>
    <row r="19789" spans="2:3">
      <c r="B19789" t="str">
        <v/>
      </c>
      <c r="C19789" t="str">
        <f t="shared" si="312"/>
        <v/>
      </c>
    </row>
    <row r="19790" spans="2:3">
      <c r="B19790" t="str">
        <v/>
      </c>
      <c r="C19790" t="str">
        <f t="shared" si="312"/>
        <v/>
      </c>
    </row>
    <row r="19791" spans="2:3">
      <c r="B19791" t="str">
        <v/>
      </c>
      <c r="C19791" t="str">
        <f t="shared" si="312"/>
        <v/>
      </c>
    </row>
    <row r="19792" spans="2:3">
      <c r="B19792" t="str">
        <v/>
      </c>
      <c r="C19792" t="str">
        <f t="shared" si="312"/>
        <v/>
      </c>
    </row>
    <row r="19793" spans="2:3">
      <c r="B19793" t="str">
        <v/>
      </c>
      <c r="C19793" t="str">
        <f t="shared" si="312"/>
        <v/>
      </c>
    </row>
    <row r="19794" spans="2:3">
      <c r="B19794" t="str">
        <v/>
      </c>
      <c r="C19794" t="str">
        <f t="shared" si="312"/>
        <v/>
      </c>
    </row>
    <row r="19795" spans="2:3">
      <c r="B19795" t="str">
        <v/>
      </c>
      <c r="C19795" t="str">
        <f t="shared" si="312"/>
        <v/>
      </c>
    </row>
    <row r="19796" spans="2:3">
      <c r="B19796" t="str">
        <v/>
      </c>
      <c r="C19796" t="str">
        <f t="shared" si="312"/>
        <v/>
      </c>
    </row>
    <row r="19797" spans="2:3">
      <c r="B19797" t="str">
        <v/>
      </c>
      <c r="C19797" t="str">
        <f t="shared" si="312"/>
        <v/>
      </c>
    </row>
    <row r="19798" spans="2:3">
      <c r="B19798" t="str">
        <v/>
      </c>
      <c r="C19798" t="str">
        <f t="shared" si="312"/>
        <v/>
      </c>
    </row>
    <row r="19799" spans="2:3">
      <c r="B19799" t="str">
        <v/>
      </c>
      <c r="C19799" t="str">
        <f t="shared" si="312"/>
        <v/>
      </c>
    </row>
    <row r="19800" spans="2:3">
      <c r="B19800" t="str">
        <v/>
      </c>
      <c r="C19800" t="str">
        <f t="shared" si="312"/>
        <v/>
      </c>
    </row>
    <row r="19801" spans="2:3">
      <c r="B19801" t="str">
        <v/>
      </c>
      <c r="C19801" t="str">
        <f t="shared" si="312"/>
        <v/>
      </c>
    </row>
    <row r="19802" spans="2:3">
      <c r="B19802" t="str">
        <v/>
      </c>
      <c r="C19802" t="str">
        <f t="shared" si="312"/>
        <v/>
      </c>
    </row>
    <row r="19803" spans="2:3">
      <c r="B19803" t="str">
        <v/>
      </c>
      <c r="C19803" t="str">
        <f t="shared" si="312"/>
        <v/>
      </c>
    </row>
    <row r="19804" spans="2:3">
      <c r="B19804" t="str">
        <v/>
      </c>
      <c r="C19804" t="str">
        <f t="shared" si="312"/>
        <v/>
      </c>
    </row>
    <row r="19805" spans="2:3">
      <c r="B19805" t="str">
        <v/>
      </c>
      <c r="C19805" t="str">
        <f t="shared" si="312"/>
        <v/>
      </c>
    </row>
    <row r="19806" spans="2:3">
      <c r="B19806" t="str">
        <v/>
      </c>
      <c r="C19806" t="str">
        <f t="shared" si="312"/>
        <v/>
      </c>
    </row>
    <row r="19807" spans="2:3">
      <c r="B19807" t="str">
        <v/>
      </c>
      <c r="C19807" t="str">
        <f t="shared" si="312"/>
        <v/>
      </c>
    </row>
    <row r="19808" spans="2:3">
      <c r="B19808" t="str">
        <v/>
      </c>
      <c r="C19808" t="str">
        <f t="shared" si="312"/>
        <v/>
      </c>
    </row>
    <row r="19809" spans="2:3">
      <c r="B19809" t="str">
        <v/>
      </c>
      <c r="C19809" t="str">
        <f t="shared" si="312"/>
        <v/>
      </c>
    </row>
    <row r="19810" spans="2:3">
      <c r="B19810" t="str">
        <v/>
      </c>
      <c r="C19810" t="str">
        <f t="shared" si="312"/>
        <v/>
      </c>
    </row>
    <row r="19811" spans="2:3">
      <c r="B19811" t="str">
        <v/>
      </c>
      <c r="C19811" t="str">
        <f t="shared" si="312"/>
        <v/>
      </c>
    </row>
    <row r="19812" spans="2:3">
      <c r="B19812" t="str">
        <v/>
      </c>
      <c r="C19812" t="str">
        <f t="shared" si="312"/>
        <v/>
      </c>
    </row>
    <row r="19813" spans="2:3">
      <c r="B19813" t="str">
        <v/>
      </c>
      <c r="C19813" t="str">
        <f t="shared" si="312"/>
        <v/>
      </c>
    </row>
    <row r="19814" spans="2:3">
      <c r="B19814" t="str">
        <v/>
      </c>
      <c r="C19814" t="str">
        <f t="shared" si="312"/>
        <v/>
      </c>
    </row>
    <row r="19815" spans="2:3">
      <c r="B19815" t="str">
        <v/>
      </c>
      <c r="C19815" t="str">
        <f t="shared" si="312"/>
        <v/>
      </c>
    </row>
    <row r="19816" spans="2:3">
      <c r="B19816" t="str">
        <v/>
      </c>
      <c r="C19816" t="str">
        <f t="shared" si="312"/>
        <v/>
      </c>
    </row>
    <row r="19817" spans="2:3">
      <c r="B19817" t="str">
        <v/>
      </c>
      <c r="C19817" t="str">
        <f t="shared" si="312"/>
        <v/>
      </c>
    </row>
    <row r="19818" spans="2:3">
      <c r="B19818" t="str">
        <v/>
      </c>
      <c r="C19818" t="str">
        <f t="shared" si="312"/>
        <v/>
      </c>
    </row>
    <row r="19819" spans="2:3">
      <c r="B19819" t="str">
        <v/>
      </c>
      <c r="C19819" t="str">
        <f t="shared" si="312"/>
        <v/>
      </c>
    </row>
    <row r="19820" spans="2:3">
      <c r="B19820" t="str">
        <v/>
      </c>
      <c r="C19820" t="str">
        <f t="shared" si="312"/>
        <v/>
      </c>
    </row>
    <row r="19821" spans="2:3">
      <c r="B19821" t="str">
        <v/>
      </c>
      <c r="C19821" t="str">
        <f t="shared" si="312"/>
        <v/>
      </c>
    </row>
    <row r="19822" spans="2:3">
      <c r="B19822" t="str">
        <v/>
      </c>
      <c r="C19822" t="str">
        <f t="shared" si="312"/>
        <v/>
      </c>
    </row>
    <row r="19823" spans="2:3">
      <c r="B19823" t="str">
        <v/>
      </c>
      <c r="C19823" t="str">
        <f t="shared" si="312"/>
        <v/>
      </c>
    </row>
    <row r="19824" spans="2:3">
      <c r="B19824" t="str">
        <v/>
      </c>
      <c r="C19824" t="str">
        <f t="shared" si="312"/>
        <v/>
      </c>
    </row>
    <row r="19825" spans="2:3">
      <c r="B19825" t="str">
        <v/>
      </c>
      <c r="C19825" t="str">
        <f t="shared" si="312"/>
        <v/>
      </c>
    </row>
    <row r="19826" spans="2:3">
      <c r="B19826" t="str">
        <v/>
      </c>
      <c r="C19826" t="str">
        <f t="shared" si="312"/>
        <v/>
      </c>
    </row>
    <row r="19827" spans="2:3">
      <c r="B19827" t="str">
        <v/>
      </c>
      <c r="C19827" t="str">
        <f t="shared" si="312"/>
        <v/>
      </c>
    </row>
    <row r="19828" spans="2:3">
      <c r="B19828" t="str">
        <v/>
      </c>
      <c r="C19828" t="str">
        <f t="shared" si="312"/>
        <v/>
      </c>
    </row>
    <row r="19829" spans="2:3">
      <c r="B19829" t="str">
        <v/>
      </c>
      <c r="C19829" t="str">
        <f t="shared" si="312"/>
        <v/>
      </c>
    </row>
    <row r="19830" spans="2:3">
      <c r="B19830" t="str">
        <v/>
      </c>
      <c r="C19830" t="str">
        <f t="shared" si="312"/>
        <v/>
      </c>
    </row>
    <row r="19831" spans="2:3">
      <c r="B19831" t="str">
        <v/>
      </c>
      <c r="C19831" t="str">
        <f t="shared" si="312"/>
        <v/>
      </c>
    </row>
    <row r="19832" spans="2:3">
      <c r="B19832" t="str">
        <v/>
      </c>
      <c r="C19832" t="str">
        <f t="shared" si="312"/>
        <v/>
      </c>
    </row>
    <row r="19833" spans="2:3">
      <c r="B19833" t="str">
        <v/>
      </c>
      <c r="C19833" t="str">
        <f t="shared" si="312"/>
        <v/>
      </c>
    </row>
    <row r="19834" spans="2:3">
      <c r="B19834" t="str">
        <v/>
      </c>
      <c r="C19834" t="str">
        <f t="shared" si="312"/>
        <v/>
      </c>
    </row>
    <row r="19835" spans="2:3">
      <c r="B19835" t="str">
        <v/>
      </c>
      <c r="C19835" t="str">
        <f t="shared" si="312"/>
        <v/>
      </c>
    </row>
    <row r="19836" spans="2:3">
      <c r="B19836" t="str">
        <v/>
      </c>
      <c r="C19836" t="str">
        <f t="shared" si="312"/>
        <v/>
      </c>
    </row>
    <row r="19837" spans="2:3">
      <c r="B19837" t="str">
        <v/>
      </c>
      <c r="C19837" t="str">
        <f t="shared" si="312"/>
        <v/>
      </c>
    </row>
    <row r="19838" spans="2:3">
      <c r="B19838" t="str">
        <v/>
      </c>
      <c r="C19838" t="str">
        <f t="shared" si="312"/>
        <v/>
      </c>
    </row>
    <row r="19839" spans="2:3">
      <c r="B19839" t="str">
        <v/>
      </c>
      <c r="C19839" t="str">
        <f t="shared" si="312"/>
        <v/>
      </c>
    </row>
    <row r="19840" spans="2:3">
      <c r="B19840" t="str">
        <v/>
      </c>
      <c r="C19840" t="str">
        <f t="shared" si="312"/>
        <v/>
      </c>
    </row>
    <row r="19841" spans="2:3">
      <c r="B19841" t="str">
        <v/>
      </c>
      <c r="C19841" t="str">
        <f t="shared" si="312"/>
        <v/>
      </c>
    </row>
    <row r="19842" spans="2:3">
      <c r="B19842" t="str">
        <v/>
      </c>
      <c r="C19842" t="str">
        <f t="shared" si="312"/>
        <v/>
      </c>
    </row>
    <row r="19843" spans="2:3">
      <c r="B19843" t="str">
        <v/>
      </c>
      <c r="C19843" t="str">
        <f t="shared" si="312"/>
        <v/>
      </c>
    </row>
    <row r="19844" spans="2:3">
      <c r="B19844" t="str">
        <v/>
      </c>
      <c r="C19844" t="str">
        <f t="shared" si="312"/>
        <v/>
      </c>
    </row>
    <row r="19845" spans="2:3">
      <c r="B19845" t="str">
        <v/>
      </c>
      <c r="C19845" t="str">
        <f t="shared" ref="C19845:C19908" si="313">IFERROR(B19845,"")</f>
        <v/>
      </c>
    </row>
    <row r="19846" spans="2:3">
      <c r="B19846" t="str">
        <v/>
      </c>
      <c r="C19846" t="str">
        <f t="shared" si="313"/>
        <v/>
      </c>
    </row>
    <row r="19847" spans="2:3">
      <c r="B19847" t="str">
        <v/>
      </c>
      <c r="C19847" t="str">
        <f t="shared" si="313"/>
        <v/>
      </c>
    </row>
    <row r="19848" spans="2:3">
      <c r="B19848" t="str">
        <v/>
      </c>
      <c r="C19848" t="str">
        <f t="shared" si="313"/>
        <v/>
      </c>
    </row>
    <row r="19849" spans="2:3">
      <c r="B19849" t="str">
        <v/>
      </c>
      <c r="C19849" t="str">
        <f t="shared" si="313"/>
        <v/>
      </c>
    </row>
    <row r="19850" spans="2:3">
      <c r="B19850" t="str">
        <v/>
      </c>
      <c r="C19850" t="str">
        <f t="shared" si="313"/>
        <v/>
      </c>
    </row>
    <row r="19851" spans="2:3">
      <c r="B19851" t="str">
        <v/>
      </c>
      <c r="C19851" t="str">
        <f t="shared" si="313"/>
        <v/>
      </c>
    </row>
    <row r="19852" spans="2:3">
      <c r="B19852" t="str">
        <v/>
      </c>
      <c r="C19852" t="str">
        <f t="shared" si="313"/>
        <v/>
      </c>
    </row>
    <row r="19853" spans="2:3">
      <c r="B19853" t="str">
        <v/>
      </c>
      <c r="C19853" t="str">
        <f t="shared" si="313"/>
        <v/>
      </c>
    </row>
    <row r="19854" spans="2:3">
      <c r="B19854" t="str">
        <v/>
      </c>
      <c r="C19854" t="str">
        <f t="shared" si="313"/>
        <v/>
      </c>
    </row>
    <row r="19855" spans="2:3">
      <c r="B19855" t="str">
        <v/>
      </c>
      <c r="C19855" t="str">
        <f t="shared" si="313"/>
        <v/>
      </c>
    </row>
    <row r="19856" spans="2:3">
      <c r="B19856" t="str">
        <v/>
      </c>
      <c r="C19856" t="str">
        <f t="shared" si="313"/>
        <v/>
      </c>
    </row>
    <row r="19857" spans="2:3">
      <c r="B19857" t="str">
        <v/>
      </c>
      <c r="C19857" t="str">
        <f t="shared" si="313"/>
        <v/>
      </c>
    </row>
    <row r="19858" spans="2:3">
      <c r="B19858" t="str">
        <v/>
      </c>
      <c r="C19858" t="str">
        <f t="shared" si="313"/>
        <v/>
      </c>
    </row>
    <row r="19859" spans="2:3">
      <c r="B19859" t="str">
        <v/>
      </c>
      <c r="C19859" t="str">
        <f t="shared" si="313"/>
        <v/>
      </c>
    </row>
    <row r="19860" spans="2:3">
      <c r="B19860" t="str">
        <v/>
      </c>
      <c r="C19860" t="str">
        <f t="shared" si="313"/>
        <v/>
      </c>
    </row>
    <row r="19861" spans="2:3">
      <c r="B19861" t="str">
        <v/>
      </c>
      <c r="C19861" t="str">
        <f t="shared" si="313"/>
        <v/>
      </c>
    </row>
    <row r="19862" spans="2:3">
      <c r="B19862" t="str">
        <v/>
      </c>
      <c r="C19862" t="str">
        <f t="shared" si="313"/>
        <v/>
      </c>
    </row>
    <row r="19863" spans="2:3">
      <c r="B19863" t="str">
        <v/>
      </c>
      <c r="C19863" t="str">
        <f t="shared" si="313"/>
        <v/>
      </c>
    </row>
    <row r="19864" spans="2:3">
      <c r="B19864" t="str">
        <v/>
      </c>
      <c r="C19864" t="str">
        <f t="shared" si="313"/>
        <v/>
      </c>
    </row>
    <row r="19865" spans="2:3">
      <c r="B19865" t="str">
        <v/>
      </c>
      <c r="C19865" t="str">
        <f t="shared" si="313"/>
        <v/>
      </c>
    </row>
    <row r="19866" spans="2:3">
      <c r="B19866" t="str">
        <v/>
      </c>
      <c r="C19866" t="str">
        <f t="shared" si="313"/>
        <v/>
      </c>
    </row>
    <row r="19867" spans="2:3">
      <c r="B19867" t="str">
        <v/>
      </c>
      <c r="C19867" t="str">
        <f t="shared" si="313"/>
        <v/>
      </c>
    </row>
    <row r="19868" spans="2:3">
      <c r="B19868" t="str">
        <v/>
      </c>
      <c r="C19868" t="str">
        <f t="shared" si="313"/>
        <v/>
      </c>
    </row>
    <row r="19869" spans="2:3">
      <c r="B19869" t="str">
        <v/>
      </c>
      <c r="C19869" t="str">
        <f t="shared" si="313"/>
        <v/>
      </c>
    </row>
    <row r="19870" spans="2:3">
      <c r="B19870" t="str">
        <v/>
      </c>
      <c r="C19870" t="str">
        <f t="shared" si="313"/>
        <v/>
      </c>
    </row>
    <row r="19871" spans="2:3">
      <c r="B19871" t="str">
        <v/>
      </c>
      <c r="C19871" t="str">
        <f t="shared" si="313"/>
        <v/>
      </c>
    </row>
    <row r="19872" spans="2:3">
      <c r="B19872" t="str">
        <v/>
      </c>
      <c r="C19872" t="str">
        <f t="shared" si="313"/>
        <v/>
      </c>
    </row>
    <row r="19873" spans="2:3">
      <c r="B19873" t="str">
        <v/>
      </c>
      <c r="C19873" t="str">
        <f t="shared" si="313"/>
        <v/>
      </c>
    </row>
    <row r="19874" spans="2:3">
      <c r="B19874" t="str">
        <v/>
      </c>
      <c r="C19874" t="str">
        <f t="shared" si="313"/>
        <v/>
      </c>
    </row>
    <row r="19875" spans="2:3">
      <c r="B19875" t="str">
        <v/>
      </c>
      <c r="C19875" t="str">
        <f t="shared" si="313"/>
        <v/>
      </c>
    </row>
    <row r="19876" spans="2:3">
      <c r="B19876" t="str">
        <v/>
      </c>
      <c r="C19876" t="str">
        <f t="shared" si="313"/>
        <v/>
      </c>
    </row>
    <row r="19877" spans="2:3">
      <c r="B19877" t="str">
        <v/>
      </c>
      <c r="C19877" t="str">
        <f t="shared" si="313"/>
        <v/>
      </c>
    </row>
    <row r="19878" spans="2:3">
      <c r="B19878" t="str">
        <v/>
      </c>
      <c r="C19878" t="str">
        <f t="shared" si="313"/>
        <v/>
      </c>
    </row>
    <row r="19879" spans="2:3">
      <c r="B19879" t="str">
        <v/>
      </c>
      <c r="C19879" t="str">
        <f t="shared" si="313"/>
        <v/>
      </c>
    </row>
    <row r="19880" spans="2:3">
      <c r="B19880" t="str">
        <v/>
      </c>
      <c r="C19880" t="str">
        <f t="shared" si="313"/>
        <v/>
      </c>
    </row>
    <row r="19881" spans="2:3">
      <c r="B19881" t="str">
        <v/>
      </c>
      <c r="C19881" t="str">
        <f t="shared" si="313"/>
        <v/>
      </c>
    </row>
    <row r="19882" spans="2:3">
      <c r="B19882" t="str">
        <v/>
      </c>
      <c r="C19882" t="str">
        <f t="shared" si="313"/>
        <v/>
      </c>
    </row>
    <row r="19883" spans="2:3">
      <c r="B19883" t="str">
        <v/>
      </c>
      <c r="C19883" t="str">
        <f t="shared" si="313"/>
        <v/>
      </c>
    </row>
    <row r="19884" spans="2:3">
      <c r="B19884" t="str">
        <v/>
      </c>
      <c r="C19884" t="str">
        <f t="shared" si="313"/>
        <v/>
      </c>
    </row>
    <row r="19885" spans="2:3">
      <c r="B19885" t="str">
        <v/>
      </c>
      <c r="C19885" t="str">
        <f t="shared" si="313"/>
        <v/>
      </c>
    </row>
    <row r="19886" spans="2:3">
      <c r="B19886" t="str">
        <v/>
      </c>
      <c r="C19886" t="str">
        <f t="shared" si="313"/>
        <v/>
      </c>
    </row>
    <row r="19887" spans="2:3">
      <c r="B19887" t="str">
        <v/>
      </c>
      <c r="C19887" t="str">
        <f t="shared" si="313"/>
        <v/>
      </c>
    </row>
    <row r="19888" spans="2:3">
      <c r="B19888" t="str">
        <v/>
      </c>
      <c r="C19888" t="str">
        <f t="shared" si="313"/>
        <v/>
      </c>
    </row>
    <row r="19889" spans="2:3">
      <c r="B19889" t="str">
        <v/>
      </c>
      <c r="C19889" t="str">
        <f t="shared" si="313"/>
        <v/>
      </c>
    </row>
    <row r="19890" spans="2:3">
      <c r="B19890" t="str">
        <v/>
      </c>
      <c r="C19890" t="str">
        <f t="shared" si="313"/>
        <v/>
      </c>
    </row>
    <row r="19891" spans="2:3">
      <c r="B19891" t="str">
        <v/>
      </c>
      <c r="C19891" t="str">
        <f t="shared" si="313"/>
        <v/>
      </c>
    </row>
    <row r="19892" spans="2:3">
      <c r="B19892" t="str">
        <v/>
      </c>
      <c r="C19892" t="str">
        <f t="shared" si="313"/>
        <v/>
      </c>
    </row>
    <row r="19893" spans="2:3">
      <c r="B19893" t="str">
        <v/>
      </c>
      <c r="C19893" t="str">
        <f t="shared" si="313"/>
        <v/>
      </c>
    </row>
    <row r="19894" spans="2:3">
      <c r="B19894" t="str">
        <v/>
      </c>
      <c r="C19894" t="str">
        <f t="shared" si="313"/>
        <v/>
      </c>
    </row>
    <row r="19895" spans="2:3">
      <c r="B19895" t="str">
        <v/>
      </c>
      <c r="C19895" t="str">
        <f t="shared" si="313"/>
        <v/>
      </c>
    </row>
    <row r="19896" spans="2:3">
      <c r="B19896" t="str">
        <v/>
      </c>
      <c r="C19896" t="str">
        <f t="shared" si="313"/>
        <v/>
      </c>
    </row>
    <row r="19897" spans="2:3">
      <c r="B19897" t="str">
        <v/>
      </c>
      <c r="C19897" t="str">
        <f t="shared" si="313"/>
        <v/>
      </c>
    </row>
    <row r="19898" spans="2:3">
      <c r="B19898" t="str">
        <v/>
      </c>
      <c r="C19898" t="str">
        <f t="shared" si="313"/>
        <v/>
      </c>
    </row>
    <row r="19899" spans="2:3">
      <c r="B19899" t="str">
        <v/>
      </c>
      <c r="C19899" t="str">
        <f t="shared" si="313"/>
        <v/>
      </c>
    </row>
    <row r="19900" spans="2:3">
      <c r="B19900" t="str">
        <v/>
      </c>
      <c r="C19900" t="str">
        <f t="shared" si="313"/>
        <v/>
      </c>
    </row>
    <row r="19901" spans="2:3">
      <c r="B19901" t="str">
        <v/>
      </c>
      <c r="C19901" t="str">
        <f t="shared" si="313"/>
        <v/>
      </c>
    </row>
    <row r="19902" spans="2:3">
      <c r="B19902" t="str">
        <v/>
      </c>
      <c r="C19902" t="str">
        <f t="shared" si="313"/>
        <v/>
      </c>
    </row>
    <row r="19903" spans="2:3">
      <c r="B19903" t="str">
        <v/>
      </c>
      <c r="C19903" t="str">
        <f t="shared" si="313"/>
        <v/>
      </c>
    </row>
    <row r="19904" spans="2:3">
      <c r="B19904" t="str">
        <v/>
      </c>
      <c r="C19904" t="str">
        <f t="shared" si="313"/>
        <v/>
      </c>
    </row>
    <row r="19905" spans="2:3">
      <c r="B19905" t="str">
        <v/>
      </c>
      <c r="C19905" t="str">
        <f t="shared" si="313"/>
        <v/>
      </c>
    </row>
    <row r="19906" spans="2:3">
      <c r="B19906" t="str">
        <v/>
      </c>
      <c r="C19906" t="str">
        <f t="shared" si="313"/>
        <v/>
      </c>
    </row>
    <row r="19907" spans="2:3">
      <c r="B19907" t="str">
        <v/>
      </c>
      <c r="C19907" t="str">
        <f t="shared" si="313"/>
        <v/>
      </c>
    </row>
    <row r="19908" spans="2:3">
      <c r="B19908" t="str">
        <v/>
      </c>
      <c r="C19908" t="str">
        <f t="shared" si="313"/>
        <v/>
      </c>
    </row>
    <row r="19909" spans="2:3">
      <c r="B19909" t="str">
        <v/>
      </c>
      <c r="C19909" t="str">
        <f t="shared" ref="C19909:C19972" si="314">IFERROR(B19909,"")</f>
        <v/>
      </c>
    </row>
    <row r="19910" spans="2:3">
      <c r="B19910" t="str">
        <v/>
      </c>
      <c r="C19910" t="str">
        <f t="shared" si="314"/>
        <v/>
      </c>
    </row>
    <row r="19911" spans="2:3">
      <c r="B19911" t="str">
        <v/>
      </c>
      <c r="C19911" t="str">
        <f t="shared" si="314"/>
        <v/>
      </c>
    </row>
    <row r="19912" spans="2:3">
      <c r="B19912" t="str">
        <v/>
      </c>
      <c r="C19912" t="str">
        <f t="shared" si="314"/>
        <v/>
      </c>
    </row>
    <row r="19913" spans="2:3">
      <c r="B19913" t="str">
        <v/>
      </c>
      <c r="C19913" t="str">
        <f t="shared" si="314"/>
        <v/>
      </c>
    </row>
    <row r="19914" spans="2:3">
      <c r="B19914" t="str">
        <v/>
      </c>
      <c r="C19914" t="str">
        <f t="shared" si="314"/>
        <v/>
      </c>
    </row>
    <row r="19915" spans="2:3">
      <c r="B19915" t="str">
        <v/>
      </c>
      <c r="C19915" t="str">
        <f t="shared" si="314"/>
        <v/>
      </c>
    </row>
    <row r="19916" spans="2:3">
      <c r="B19916" t="str">
        <v/>
      </c>
      <c r="C19916" t="str">
        <f t="shared" si="314"/>
        <v/>
      </c>
    </row>
    <row r="19917" spans="2:3">
      <c r="B19917" t="str">
        <v/>
      </c>
      <c r="C19917" t="str">
        <f t="shared" si="314"/>
        <v/>
      </c>
    </row>
    <row r="19918" spans="2:3">
      <c r="B19918" t="str">
        <v/>
      </c>
      <c r="C19918" t="str">
        <f t="shared" si="314"/>
        <v/>
      </c>
    </row>
    <row r="19919" spans="2:3">
      <c r="B19919" t="str">
        <v/>
      </c>
      <c r="C19919" t="str">
        <f t="shared" si="314"/>
        <v/>
      </c>
    </row>
    <row r="19920" spans="2:3">
      <c r="B19920" t="str">
        <v/>
      </c>
      <c r="C19920" t="str">
        <f t="shared" si="314"/>
        <v/>
      </c>
    </row>
    <row r="19921" spans="2:3">
      <c r="B19921" t="str">
        <v/>
      </c>
      <c r="C19921" t="str">
        <f t="shared" si="314"/>
        <v/>
      </c>
    </row>
    <row r="19922" spans="2:3">
      <c r="B19922" t="str">
        <v/>
      </c>
      <c r="C19922" t="str">
        <f t="shared" si="314"/>
        <v/>
      </c>
    </row>
    <row r="19923" spans="2:3">
      <c r="B19923" t="str">
        <v/>
      </c>
      <c r="C19923" t="str">
        <f t="shared" si="314"/>
        <v/>
      </c>
    </row>
    <row r="19924" spans="2:3">
      <c r="B19924" t="str">
        <v/>
      </c>
      <c r="C19924" t="str">
        <f t="shared" si="314"/>
        <v/>
      </c>
    </row>
    <row r="19925" spans="2:3">
      <c r="B19925" t="str">
        <v/>
      </c>
      <c r="C19925" t="str">
        <f t="shared" si="314"/>
        <v/>
      </c>
    </row>
    <row r="19926" spans="2:3">
      <c r="B19926" t="str">
        <v/>
      </c>
      <c r="C19926" t="str">
        <f t="shared" si="314"/>
        <v/>
      </c>
    </row>
    <row r="19927" spans="2:3">
      <c r="B19927" t="str">
        <v/>
      </c>
      <c r="C19927" t="str">
        <f t="shared" si="314"/>
        <v/>
      </c>
    </row>
    <row r="19928" spans="2:3">
      <c r="B19928" t="str">
        <v/>
      </c>
      <c r="C19928" t="str">
        <f t="shared" si="314"/>
        <v/>
      </c>
    </row>
    <row r="19929" spans="2:3">
      <c r="B19929" t="str">
        <v/>
      </c>
      <c r="C19929" t="str">
        <f t="shared" si="314"/>
        <v/>
      </c>
    </row>
    <row r="19930" spans="2:3">
      <c r="B19930" t="str">
        <v/>
      </c>
      <c r="C19930" t="str">
        <f t="shared" si="314"/>
        <v/>
      </c>
    </row>
    <row r="19931" spans="2:3">
      <c r="B19931" t="str">
        <v/>
      </c>
      <c r="C19931" t="str">
        <f t="shared" si="314"/>
        <v/>
      </c>
    </row>
    <row r="19932" spans="2:3">
      <c r="B19932" t="str">
        <v/>
      </c>
      <c r="C19932" t="str">
        <f t="shared" si="314"/>
        <v/>
      </c>
    </row>
    <row r="19933" spans="2:3">
      <c r="B19933" t="str">
        <v/>
      </c>
      <c r="C19933" t="str">
        <f t="shared" si="314"/>
        <v/>
      </c>
    </row>
    <row r="19934" spans="2:3">
      <c r="B19934" t="str">
        <v/>
      </c>
      <c r="C19934" t="str">
        <f t="shared" si="314"/>
        <v/>
      </c>
    </row>
    <row r="19935" spans="2:3">
      <c r="B19935" t="str">
        <v/>
      </c>
      <c r="C19935" t="str">
        <f t="shared" si="314"/>
        <v/>
      </c>
    </row>
    <row r="19936" spans="2:3">
      <c r="B19936" t="str">
        <v/>
      </c>
      <c r="C19936" t="str">
        <f t="shared" si="314"/>
        <v/>
      </c>
    </row>
    <row r="19937" spans="2:3">
      <c r="B19937" t="str">
        <v/>
      </c>
      <c r="C19937" t="str">
        <f t="shared" si="314"/>
        <v/>
      </c>
    </row>
    <row r="19938" spans="2:3">
      <c r="B19938" t="str">
        <v/>
      </c>
      <c r="C19938" t="str">
        <f t="shared" si="314"/>
        <v/>
      </c>
    </row>
    <row r="19939" spans="2:3">
      <c r="B19939" t="str">
        <v/>
      </c>
      <c r="C19939" t="str">
        <f t="shared" si="314"/>
        <v/>
      </c>
    </row>
    <row r="19940" spans="2:3">
      <c r="B19940" t="str">
        <v/>
      </c>
      <c r="C19940" t="str">
        <f t="shared" si="314"/>
        <v/>
      </c>
    </row>
    <row r="19941" spans="2:3">
      <c r="B19941" t="str">
        <v/>
      </c>
      <c r="C19941" t="str">
        <f t="shared" si="314"/>
        <v/>
      </c>
    </row>
    <row r="19942" spans="2:3">
      <c r="B19942" t="str">
        <v/>
      </c>
      <c r="C19942" t="str">
        <f t="shared" si="314"/>
        <v/>
      </c>
    </row>
    <row r="19943" spans="2:3">
      <c r="B19943" t="str">
        <v/>
      </c>
      <c r="C19943" t="str">
        <f t="shared" si="314"/>
        <v/>
      </c>
    </row>
    <row r="19944" spans="2:3">
      <c r="B19944" t="str">
        <v/>
      </c>
      <c r="C19944" t="str">
        <f t="shared" si="314"/>
        <v/>
      </c>
    </row>
    <row r="19945" spans="2:3">
      <c r="B19945" t="str">
        <v/>
      </c>
      <c r="C19945" t="str">
        <f t="shared" si="314"/>
        <v/>
      </c>
    </row>
    <row r="19946" spans="2:3">
      <c r="B19946" t="str">
        <v/>
      </c>
      <c r="C19946" t="str">
        <f t="shared" si="314"/>
        <v/>
      </c>
    </row>
    <row r="19947" spans="2:3">
      <c r="B19947" t="str">
        <v/>
      </c>
      <c r="C19947" t="str">
        <f t="shared" si="314"/>
        <v/>
      </c>
    </row>
    <row r="19948" spans="2:3">
      <c r="B19948" t="str">
        <v/>
      </c>
      <c r="C19948" t="str">
        <f t="shared" si="314"/>
        <v/>
      </c>
    </row>
    <row r="19949" spans="2:3">
      <c r="B19949" t="str">
        <v/>
      </c>
      <c r="C19949" t="str">
        <f t="shared" si="314"/>
        <v/>
      </c>
    </row>
    <row r="19950" spans="2:3">
      <c r="B19950" t="str">
        <v/>
      </c>
      <c r="C19950" t="str">
        <f t="shared" si="314"/>
        <v/>
      </c>
    </row>
    <row r="19951" spans="2:3">
      <c r="B19951" t="str">
        <v/>
      </c>
      <c r="C19951" t="str">
        <f t="shared" si="314"/>
        <v/>
      </c>
    </row>
    <row r="19952" spans="2:3">
      <c r="B19952" t="str">
        <v/>
      </c>
      <c r="C19952" t="str">
        <f t="shared" si="314"/>
        <v/>
      </c>
    </row>
    <row r="19953" spans="2:3">
      <c r="B19953" t="str">
        <v/>
      </c>
      <c r="C19953" t="str">
        <f t="shared" si="314"/>
        <v/>
      </c>
    </row>
    <row r="19954" spans="2:3">
      <c r="B19954" t="str">
        <v/>
      </c>
      <c r="C19954" t="str">
        <f t="shared" si="314"/>
        <v/>
      </c>
    </row>
    <row r="19955" spans="2:3">
      <c r="B19955" t="str">
        <v/>
      </c>
      <c r="C19955" t="str">
        <f t="shared" si="314"/>
        <v/>
      </c>
    </row>
    <row r="19956" spans="2:3">
      <c r="B19956" t="str">
        <v/>
      </c>
      <c r="C19956" t="str">
        <f t="shared" si="314"/>
        <v/>
      </c>
    </row>
    <row r="19957" spans="2:3">
      <c r="B19957" t="str">
        <v/>
      </c>
      <c r="C19957" t="str">
        <f t="shared" si="314"/>
        <v/>
      </c>
    </row>
    <row r="19958" spans="2:3">
      <c r="B19958" t="str">
        <v/>
      </c>
      <c r="C19958" t="str">
        <f t="shared" si="314"/>
        <v/>
      </c>
    </row>
    <row r="19959" spans="2:3">
      <c r="B19959" t="str">
        <v/>
      </c>
      <c r="C19959" t="str">
        <f t="shared" si="314"/>
        <v/>
      </c>
    </row>
    <row r="19960" spans="2:3">
      <c r="B19960" t="str">
        <v/>
      </c>
      <c r="C19960" t="str">
        <f t="shared" si="314"/>
        <v/>
      </c>
    </row>
    <row r="19961" spans="2:3">
      <c r="B19961" t="str">
        <v/>
      </c>
      <c r="C19961" t="str">
        <f t="shared" si="314"/>
        <v/>
      </c>
    </row>
    <row r="19962" spans="2:3">
      <c r="B19962" t="str">
        <v/>
      </c>
      <c r="C19962" t="str">
        <f t="shared" si="314"/>
        <v/>
      </c>
    </row>
    <row r="19963" spans="2:3">
      <c r="B19963" t="str">
        <v/>
      </c>
      <c r="C19963" t="str">
        <f t="shared" si="314"/>
        <v/>
      </c>
    </row>
    <row r="19964" spans="2:3">
      <c r="B19964" t="str">
        <v/>
      </c>
      <c r="C19964" t="str">
        <f t="shared" si="314"/>
        <v/>
      </c>
    </row>
    <row r="19965" spans="2:3">
      <c r="B19965" t="str">
        <v/>
      </c>
      <c r="C19965" t="str">
        <f t="shared" si="314"/>
        <v/>
      </c>
    </row>
    <row r="19966" spans="2:3">
      <c r="B19966" t="str">
        <v/>
      </c>
      <c r="C19966" t="str">
        <f t="shared" si="314"/>
        <v/>
      </c>
    </row>
    <row r="19967" spans="2:3">
      <c r="B19967" t="str">
        <v/>
      </c>
      <c r="C19967" t="str">
        <f t="shared" si="314"/>
        <v/>
      </c>
    </row>
    <row r="19968" spans="2:3">
      <c r="B19968" t="str">
        <v/>
      </c>
      <c r="C19968" t="str">
        <f t="shared" si="314"/>
        <v/>
      </c>
    </row>
    <row r="19969" spans="2:3">
      <c r="B19969" t="str">
        <v/>
      </c>
      <c r="C19969" t="str">
        <f t="shared" si="314"/>
        <v/>
      </c>
    </row>
    <row r="19970" spans="2:3">
      <c r="B19970" t="str">
        <v/>
      </c>
      <c r="C19970" t="str">
        <f t="shared" si="314"/>
        <v/>
      </c>
    </row>
    <row r="19971" spans="2:3">
      <c r="B19971" t="str">
        <v/>
      </c>
      <c r="C19971" t="str">
        <f t="shared" si="314"/>
        <v/>
      </c>
    </row>
    <row r="19972" spans="2:3">
      <c r="B19972" t="str">
        <v/>
      </c>
      <c r="C19972" t="str">
        <f t="shared" si="314"/>
        <v/>
      </c>
    </row>
    <row r="19973" spans="2:3">
      <c r="B19973" t="str">
        <v/>
      </c>
      <c r="C19973" t="str">
        <f t="shared" ref="C19973:C20004" si="315">IFERROR(B19973,"")</f>
        <v/>
      </c>
    </row>
    <row r="19974" spans="2:3">
      <c r="B19974" t="str">
        <v/>
      </c>
      <c r="C19974" t="str">
        <f t="shared" si="315"/>
        <v/>
      </c>
    </row>
    <row r="19975" spans="2:3">
      <c r="B19975" t="str">
        <v/>
      </c>
      <c r="C19975" t="str">
        <f t="shared" si="315"/>
        <v/>
      </c>
    </row>
    <row r="19976" spans="2:3">
      <c r="B19976" t="str">
        <v/>
      </c>
      <c r="C19976" t="str">
        <f t="shared" si="315"/>
        <v/>
      </c>
    </row>
    <row r="19977" spans="2:3">
      <c r="B19977" t="str">
        <v/>
      </c>
      <c r="C19977" t="str">
        <f t="shared" si="315"/>
        <v/>
      </c>
    </row>
    <row r="19978" spans="2:3">
      <c r="B19978" t="str">
        <v/>
      </c>
      <c r="C19978" t="str">
        <f t="shared" si="315"/>
        <v/>
      </c>
    </row>
    <row r="19979" spans="2:3">
      <c r="B19979" t="str">
        <v/>
      </c>
      <c r="C19979" t="str">
        <f t="shared" si="315"/>
        <v/>
      </c>
    </row>
    <row r="19980" spans="2:3">
      <c r="B19980" t="str">
        <v/>
      </c>
      <c r="C19980" t="str">
        <f t="shared" si="315"/>
        <v/>
      </c>
    </row>
    <row r="19981" spans="2:3">
      <c r="B19981" t="str">
        <v/>
      </c>
      <c r="C19981" t="str">
        <f t="shared" si="315"/>
        <v/>
      </c>
    </row>
    <row r="19982" spans="2:3">
      <c r="B19982" t="str">
        <v/>
      </c>
      <c r="C19982" t="str">
        <f t="shared" si="315"/>
        <v/>
      </c>
    </row>
    <row r="19983" spans="2:3">
      <c r="B19983" t="str">
        <v/>
      </c>
      <c r="C19983" t="str">
        <f t="shared" si="315"/>
        <v/>
      </c>
    </row>
    <row r="19984" spans="2:3">
      <c r="B19984" t="str">
        <v/>
      </c>
      <c r="C19984" t="str">
        <f t="shared" si="315"/>
        <v/>
      </c>
    </row>
    <row r="19985" spans="2:3">
      <c r="B19985" t="str">
        <v/>
      </c>
      <c r="C19985" t="str">
        <f t="shared" si="315"/>
        <v/>
      </c>
    </row>
    <row r="19986" spans="2:3">
      <c r="B19986" t="str">
        <v/>
      </c>
      <c r="C19986" t="str">
        <f t="shared" si="315"/>
        <v/>
      </c>
    </row>
    <row r="19987" spans="2:3">
      <c r="B19987" t="str">
        <v/>
      </c>
      <c r="C19987" t="str">
        <f t="shared" si="315"/>
        <v/>
      </c>
    </row>
    <row r="19988" spans="2:3">
      <c r="B19988" t="str">
        <v/>
      </c>
      <c r="C19988" t="str">
        <f t="shared" si="315"/>
        <v/>
      </c>
    </row>
    <row r="19989" spans="2:3">
      <c r="B19989" t="str">
        <v/>
      </c>
      <c r="C19989" t="str">
        <f t="shared" si="315"/>
        <v/>
      </c>
    </row>
    <row r="19990" spans="2:3">
      <c r="B19990" t="str">
        <v/>
      </c>
      <c r="C19990" t="str">
        <f t="shared" si="315"/>
        <v/>
      </c>
    </row>
    <row r="19991" spans="2:3">
      <c r="B19991" t="str">
        <v/>
      </c>
      <c r="C19991" t="str">
        <f t="shared" si="315"/>
        <v/>
      </c>
    </row>
    <row r="19992" spans="2:3">
      <c r="B19992" t="str">
        <v/>
      </c>
      <c r="C19992" t="str">
        <f t="shared" si="315"/>
        <v/>
      </c>
    </row>
    <row r="19993" spans="2:3">
      <c r="B19993" t="str">
        <v/>
      </c>
      <c r="C19993" t="str">
        <f t="shared" si="315"/>
        <v/>
      </c>
    </row>
    <row r="19994" spans="2:3">
      <c r="B19994" t="str">
        <v/>
      </c>
      <c r="C19994" t="str">
        <f t="shared" si="315"/>
        <v/>
      </c>
    </row>
    <row r="19995" spans="2:3">
      <c r="B19995" t="str">
        <v/>
      </c>
      <c r="C19995" t="str">
        <f t="shared" si="315"/>
        <v/>
      </c>
    </row>
    <row r="19996" spans="2:3">
      <c r="B19996" t="str">
        <v/>
      </c>
      <c r="C19996" t="str">
        <f t="shared" si="315"/>
        <v/>
      </c>
    </row>
    <row r="19997" spans="2:3">
      <c r="B19997" t="str">
        <v/>
      </c>
      <c r="C19997" t="str">
        <f t="shared" si="315"/>
        <v/>
      </c>
    </row>
    <row r="19998" spans="2:3">
      <c r="B19998" t="str">
        <v/>
      </c>
      <c r="C19998" t="str">
        <f t="shared" si="315"/>
        <v/>
      </c>
    </row>
    <row r="19999" spans="2:3">
      <c r="B19999" t="str">
        <v/>
      </c>
      <c r="C19999" t="str">
        <f t="shared" si="315"/>
        <v/>
      </c>
    </row>
    <row r="20000" spans="2:3">
      <c r="B20000" t="str">
        <v/>
      </c>
      <c r="C20000" t="str">
        <f t="shared" si="315"/>
        <v/>
      </c>
    </row>
    <row r="20001" spans="2:12">
      <c r="B20001" t="str">
        <v/>
      </c>
      <c r="C20001" t="str">
        <f t="shared" si="315"/>
        <v/>
      </c>
    </row>
    <row r="20002" spans="2:12">
      <c r="B20002" t="str">
        <v/>
      </c>
      <c r="C20002" t="str">
        <f t="shared" si="315"/>
        <v/>
      </c>
    </row>
    <row r="20003" spans="2:12">
      <c r="B20003" t="str">
        <v/>
      </c>
      <c r="C20003" t="str">
        <f t="shared" si="315"/>
        <v/>
      </c>
    </row>
    <row r="20004" spans="2:12" s="183" customFormat="1">
      <c r="B20004" s="183" t="s">
        <v>168</v>
      </c>
      <c r="C20004" s="183" t="str">
        <f t="shared" si="315"/>
        <v>x</v>
      </c>
      <c r="E20004" s="183" t="s">
        <v>168</v>
      </c>
      <c r="F20004" s="183" t="s">
        <v>168</v>
      </c>
      <c r="G20004" s="183" t="s">
        <v>168</v>
      </c>
      <c r="K20004" s="183" t="s">
        <v>168</v>
      </c>
      <c r="L20004" s="183" t="s">
        <v>168</v>
      </c>
    </row>
  </sheetData>
  <sheetProtection sheet="1" objects="1" scenarios="1"/>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BFA46-B846-4B62-AF3D-562916B7D5B6}">
  <dimension ref="A1:F43"/>
  <sheetViews>
    <sheetView topLeftCell="A19" workbookViewId="0">
      <selection activeCell="A10" sqref="A10"/>
    </sheetView>
  </sheetViews>
  <sheetFormatPr defaultColWidth="9" defaultRowHeight="15"/>
  <cols>
    <col min="1" max="1" width="31.625" customWidth="1"/>
    <col min="4" max="4" width="56" style="50" customWidth="1"/>
    <col min="5" max="5" width="32" customWidth="1"/>
  </cols>
  <sheetData>
    <row r="1" spans="1:6" s="365" customFormat="1">
      <c r="A1" s="365" t="s">
        <v>170</v>
      </c>
      <c r="B1" s="365" t="s">
        <v>137</v>
      </c>
      <c r="C1" s="365" t="s">
        <v>138</v>
      </c>
      <c r="D1" s="64" t="s">
        <v>171</v>
      </c>
      <c r="E1" s="365" t="s">
        <v>172</v>
      </c>
    </row>
    <row r="2" spans="1:6">
      <c r="A2" t="s">
        <v>173</v>
      </c>
      <c r="B2" t="s">
        <v>174</v>
      </c>
      <c r="C2" t="s">
        <v>175</v>
      </c>
      <c r="D2" s="50" t="s">
        <v>176</v>
      </c>
      <c r="E2" s="183"/>
      <c r="F2" t="s">
        <v>177</v>
      </c>
    </row>
    <row r="3" spans="1:6">
      <c r="A3" t="s">
        <v>178</v>
      </c>
      <c r="B3" t="s">
        <v>179</v>
      </c>
      <c r="C3" t="s">
        <v>180</v>
      </c>
      <c r="D3" s="50" t="s">
        <v>181</v>
      </c>
      <c r="E3" s="183" t="s">
        <v>182</v>
      </c>
    </row>
    <row r="4" spans="1:6" ht="30">
      <c r="A4" t="s">
        <v>183</v>
      </c>
      <c r="B4" t="s">
        <v>184</v>
      </c>
      <c r="C4" t="s">
        <v>185</v>
      </c>
      <c r="D4" s="50" t="s">
        <v>186</v>
      </c>
      <c r="E4" s="183" t="s">
        <v>187</v>
      </c>
    </row>
    <row r="5" spans="1:6" ht="60">
      <c r="A5" t="s">
        <v>188</v>
      </c>
      <c r="B5" t="s">
        <v>184</v>
      </c>
      <c r="C5" t="s">
        <v>185</v>
      </c>
      <c r="D5" s="50" t="s">
        <v>189</v>
      </c>
      <c r="E5" s="183" t="s">
        <v>187</v>
      </c>
    </row>
    <row r="6" spans="1:6">
      <c r="A6" t="s">
        <v>190</v>
      </c>
      <c r="B6" t="s">
        <v>184</v>
      </c>
      <c r="C6" t="s">
        <v>191</v>
      </c>
      <c r="D6" s="50" t="s">
        <v>192</v>
      </c>
      <c r="E6" s="183" t="s">
        <v>193</v>
      </c>
    </row>
    <row r="7" spans="1:6">
      <c r="A7" t="s">
        <v>194</v>
      </c>
      <c r="B7" t="s">
        <v>184</v>
      </c>
      <c r="C7" t="s">
        <v>195</v>
      </c>
      <c r="D7" s="50" t="s">
        <v>196</v>
      </c>
      <c r="E7" s="183" t="s">
        <v>197</v>
      </c>
      <c r="F7" s="389"/>
    </row>
    <row r="8" spans="1:6">
      <c r="A8" t="s">
        <v>198</v>
      </c>
      <c r="B8" t="s">
        <v>179</v>
      </c>
      <c r="C8" t="s">
        <v>180</v>
      </c>
      <c r="D8" s="50" t="s">
        <v>181</v>
      </c>
      <c r="E8" s="183" t="s">
        <v>182</v>
      </c>
    </row>
    <row r="9" spans="1:6" ht="30">
      <c r="A9" t="s">
        <v>199</v>
      </c>
      <c r="B9" t="s">
        <v>184</v>
      </c>
      <c r="C9" t="s">
        <v>200</v>
      </c>
      <c r="D9" s="50" t="s">
        <v>201</v>
      </c>
      <c r="E9" s="183" t="s">
        <v>202</v>
      </c>
    </row>
    <row r="10" spans="1:6" ht="30">
      <c r="A10" t="s">
        <v>203</v>
      </c>
      <c r="B10" t="s">
        <v>179</v>
      </c>
      <c r="C10" t="s">
        <v>204</v>
      </c>
      <c r="D10" s="50" t="s">
        <v>205</v>
      </c>
      <c r="E10" s="183" t="s">
        <v>206</v>
      </c>
      <c r="F10" s="389"/>
    </row>
    <row r="11" spans="1:6">
      <c r="A11" t="s">
        <v>207</v>
      </c>
      <c r="B11" t="s">
        <v>174</v>
      </c>
      <c r="C11" t="s">
        <v>208</v>
      </c>
      <c r="D11" s="50" t="s">
        <v>209</v>
      </c>
      <c r="E11" s="183"/>
      <c r="F11" t="s">
        <v>210</v>
      </c>
    </row>
    <row r="12" spans="1:6">
      <c r="A12" t="s">
        <v>211</v>
      </c>
      <c r="B12" t="s">
        <v>179</v>
      </c>
      <c r="C12" t="s">
        <v>180</v>
      </c>
      <c r="D12" s="50" t="s">
        <v>181</v>
      </c>
      <c r="E12" s="183" t="s">
        <v>182</v>
      </c>
    </row>
    <row r="13" spans="1:6" ht="30">
      <c r="A13" t="s">
        <v>212</v>
      </c>
      <c r="B13" t="s">
        <v>184</v>
      </c>
      <c r="C13" t="s">
        <v>213</v>
      </c>
      <c r="D13" s="50" t="s">
        <v>214</v>
      </c>
      <c r="E13" s="183" t="s">
        <v>215</v>
      </c>
    </row>
    <row r="14" spans="1:6">
      <c r="A14" t="s">
        <v>216</v>
      </c>
      <c r="B14" t="s">
        <v>179</v>
      </c>
      <c r="C14" t="s">
        <v>180</v>
      </c>
      <c r="D14" s="50" t="s">
        <v>181</v>
      </c>
      <c r="E14" s="183" t="s">
        <v>182</v>
      </c>
    </row>
    <row r="15" spans="1:6">
      <c r="A15" t="s">
        <v>217</v>
      </c>
      <c r="B15" t="s">
        <v>174</v>
      </c>
      <c r="C15" t="s">
        <v>218</v>
      </c>
      <c r="D15" s="50" t="s">
        <v>219</v>
      </c>
      <c r="E15" s="183" t="s">
        <v>220</v>
      </c>
    </row>
    <row r="16" spans="1:6" ht="30">
      <c r="A16" t="s">
        <v>221</v>
      </c>
      <c r="B16" t="s">
        <v>184</v>
      </c>
      <c r="C16" t="s">
        <v>191</v>
      </c>
      <c r="D16" s="50" t="s">
        <v>222</v>
      </c>
      <c r="E16" s="183" t="s">
        <v>223</v>
      </c>
      <c r="F16" s="389"/>
    </row>
    <row r="17" spans="1:6" ht="45">
      <c r="A17" t="s">
        <v>143</v>
      </c>
      <c r="B17" t="s">
        <v>174</v>
      </c>
      <c r="C17" t="s">
        <v>224</v>
      </c>
      <c r="D17" s="50" t="s">
        <v>225</v>
      </c>
      <c r="E17" s="183"/>
      <c r="F17" t="s">
        <v>177</v>
      </c>
    </row>
    <row r="18" spans="1:6">
      <c r="A18" t="s">
        <v>226</v>
      </c>
      <c r="B18" t="s">
        <v>174</v>
      </c>
      <c r="C18" t="s">
        <v>227</v>
      </c>
      <c r="D18" s="50" t="s">
        <v>228</v>
      </c>
      <c r="E18" s="183" t="s">
        <v>229</v>
      </c>
    </row>
    <row r="19" spans="1:6" ht="30">
      <c r="A19" t="s">
        <v>230</v>
      </c>
      <c r="B19" t="s">
        <v>174</v>
      </c>
      <c r="C19" t="s">
        <v>231</v>
      </c>
      <c r="D19" s="50" t="s">
        <v>232</v>
      </c>
      <c r="E19" s="183" t="s">
        <v>233</v>
      </c>
    </row>
    <row r="20" spans="1:6">
      <c r="A20" t="s">
        <v>234</v>
      </c>
      <c r="B20" t="s">
        <v>179</v>
      </c>
      <c r="C20" t="s">
        <v>235</v>
      </c>
      <c r="D20" s="50" t="s">
        <v>236</v>
      </c>
      <c r="E20" s="183" t="s">
        <v>237</v>
      </c>
    </row>
    <row r="21" spans="1:6" ht="30">
      <c r="A21" t="s">
        <v>238</v>
      </c>
      <c r="B21" t="s">
        <v>174</v>
      </c>
      <c r="C21" t="s">
        <v>239</v>
      </c>
      <c r="D21" s="50" t="s">
        <v>240</v>
      </c>
      <c r="E21" s="183"/>
      <c r="F21" t="s">
        <v>210</v>
      </c>
    </row>
    <row r="22" spans="1:6">
      <c r="A22" t="s">
        <v>241</v>
      </c>
      <c r="B22" t="s">
        <v>184</v>
      </c>
      <c r="C22" t="s">
        <v>242</v>
      </c>
      <c r="D22" s="50" t="s">
        <v>236</v>
      </c>
      <c r="E22" s="183" t="s">
        <v>237</v>
      </c>
    </row>
    <row r="23" spans="1:6" ht="30">
      <c r="A23" t="s">
        <v>243</v>
      </c>
      <c r="B23" t="s">
        <v>174</v>
      </c>
      <c r="C23" t="s">
        <v>231</v>
      </c>
      <c r="D23" s="50" t="s">
        <v>244</v>
      </c>
      <c r="E23" s="183" t="s">
        <v>233</v>
      </c>
    </row>
    <row r="24" spans="1:6">
      <c r="A24" t="s">
        <v>245</v>
      </c>
      <c r="B24" t="s">
        <v>174</v>
      </c>
      <c r="C24" t="s">
        <v>208</v>
      </c>
      <c r="D24" s="50" t="s">
        <v>209</v>
      </c>
      <c r="E24" s="183"/>
      <c r="F24" t="s">
        <v>210</v>
      </c>
    </row>
    <row r="25" spans="1:6" ht="30">
      <c r="A25" t="s">
        <v>246</v>
      </c>
      <c r="B25" t="s">
        <v>174</v>
      </c>
      <c r="C25" t="s">
        <v>247</v>
      </c>
      <c r="D25" s="50" t="s">
        <v>248</v>
      </c>
      <c r="E25" s="183"/>
      <c r="F25" t="s">
        <v>249</v>
      </c>
    </row>
    <row r="26" spans="1:6" ht="30">
      <c r="A26" t="s">
        <v>250</v>
      </c>
      <c r="B26" t="s">
        <v>174</v>
      </c>
      <c r="C26" t="s">
        <v>251</v>
      </c>
      <c r="D26" s="50" t="s">
        <v>240</v>
      </c>
      <c r="E26" s="183"/>
      <c r="F26" t="s">
        <v>177</v>
      </c>
    </row>
    <row r="27" spans="1:6">
      <c r="A27" t="s">
        <v>252</v>
      </c>
      <c r="B27" t="s">
        <v>179</v>
      </c>
      <c r="C27" t="s">
        <v>235</v>
      </c>
      <c r="D27" s="50" t="s">
        <v>236</v>
      </c>
      <c r="E27" s="183" t="s">
        <v>237</v>
      </c>
    </row>
    <row r="28" spans="1:6">
      <c r="A28" t="s">
        <v>253</v>
      </c>
      <c r="B28" t="s">
        <v>179</v>
      </c>
      <c r="C28" t="s">
        <v>254</v>
      </c>
      <c r="D28" s="50" t="s">
        <v>255</v>
      </c>
      <c r="E28" s="183" t="s">
        <v>256</v>
      </c>
      <c r="F28" s="389"/>
    </row>
    <row r="29" spans="1:6" ht="30">
      <c r="A29" t="s">
        <v>257</v>
      </c>
      <c r="B29" t="s">
        <v>184</v>
      </c>
      <c r="C29" t="s">
        <v>258</v>
      </c>
      <c r="D29" s="50" t="s">
        <v>259</v>
      </c>
      <c r="E29" s="183"/>
      <c r="F29" t="s">
        <v>210</v>
      </c>
    </row>
    <row r="30" spans="1:6" ht="30">
      <c r="A30" t="s">
        <v>260</v>
      </c>
      <c r="B30" t="s">
        <v>184</v>
      </c>
      <c r="C30" t="s">
        <v>185</v>
      </c>
      <c r="D30" s="50" t="s">
        <v>186</v>
      </c>
      <c r="E30" s="183" t="s">
        <v>187</v>
      </c>
    </row>
    <row r="31" spans="1:6">
      <c r="A31" t="s">
        <v>261</v>
      </c>
      <c r="B31" t="s">
        <v>174</v>
      </c>
      <c r="C31" t="s">
        <v>262</v>
      </c>
      <c r="D31" s="50" t="s">
        <v>263</v>
      </c>
      <c r="E31" s="183" t="s">
        <v>264</v>
      </c>
      <c r="F31" s="389"/>
    </row>
    <row r="32" spans="1:6">
      <c r="A32" t="s">
        <v>265</v>
      </c>
      <c r="B32" t="s">
        <v>174</v>
      </c>
      <c r="C32" t="s">
        <v>247</v>
      </c>
      <c r="D32" s="50" t="s">
        <v>266</v>
      </c>
      <c r="E32" s="183" t="s">
        <v>267</v>
      </c>
      <c r="F32" s="389"/>
    </row>
    <row r="33" spans="1:6" ht="30">
      <c r="A33" t="s">
        <v>268</v>
      </c>
      <c r="B33" t="s">
        <v>179</v>
      </c>
      <c r="C33" t="s">
        <v>269</v>
      </c>
      <c r="D33" s="50" t="s">
        <v>270</v>
      </c>
      <c r="E33" s="183" t="s">
        <v>271</v>
      </c>
    </row>
    <row r="34" spans="1:6">
      <c r="A34" t="s">
        <v>272</v>
      </c>
      <c r="B34" t="s">
        <v>184</v>
      </c>
      <c r="C34" t="s">
        <v>273</v>
      </c>
      <c r="D34" s="50" t="s">
        <v>274</v>
      </c>
      <c r="E34" s="183"/>
      <c r="F34" t="s">
        <v>275</v>
      </c>
    </row>
    <row r="35" spans="1:6">
      <c r="A35" t="s">
        <v>276</v>
      </c>
      <c r="B35" t="s">
        <v>174</v>
      </c>
      <c r="C35" t="s">
        <v>277</v>
      </c>
      <c r="D35" s="50" t="s">
        <v>278</v>
      </c>
      <c r="E35" s="183"/>
      <c r="F35" t="s">
        <v>279</v>
      </c>
    </row>
    <row r="36" spans="1:6">
      <c r="A36" t="s">
        <v>280</v>
      </c>
      <c r="B36" t="s">
        <v>184</v>
      </c>
      <c r="C36" t="s">
        <v>273</v>
      </c>
      <c r="D36" s="50" t="s">
        <v>274</v>
      </c>
      <c r="E36" s="183"/>
      <c r="F36" t="s">
        <v>275</v>
      </c>
    </row>
    <row r="37" spans="1:6">
      <c r="A37" t="s">
        <v>281</v>
      </c>
      <c r="B37" t="s">
        <v>184</v>
      </c>
      <c r="C37" t="s">
        <v>282</v>
      </c>
      <c r="D37" s="50" t="s">
        <v>283</v>
      </c>
      <c r="E37" s="183"/>
      <c r="F37" t="s">
        <v>279</v>
      </c>
    </row>
    <row r="38" spans="1:6">
      <c r="A38" t="s">
        <v>284</v>
      </c>
      <c r="B38" t="s">
        <v>184</v>
      </c>
      <c r="C38" t="s">
        <v>285</v>
      </c>
      <c r="D38" s="50" t="s">
        <v>192</v>
      </c>
      <c r="E38" s="183" t="s">
        <v>193</v>
      </c>
    </row>
    <row r="39" spans="1:6">
      <c r="A39" t="s">
        <v>286</v>
      </c>
      <c r="B39" t="s">
        <v>184</v>
      </c>
      <c r="C39" t="s">
        <v>287</v>
      </c>
      <c r="D39" s="50" t="s">
        <v>192</v>
      </c>
      <c r="E39" s="183" t="s">
        <v>193</v>
      </c>
      <c r="F39" s="389"/>
    </row>
    <row r="40" spans="1:6">
      <c r="A40" t="s">
        <v>288</v>
      </c>
      <c r="B40" t="s">
        <v>184</v>
      </c>
      <c r="C40" t="s">
        <v>289</v>
      </c>
      <c r="D40" s="50" t="s">
        <v>290</v>
      </c>
      <c r="E40" s="183" t="s">
        <v>193</v>
      </c>
    </row>
    <row r="41" spans="1:6" ht="30">
      <c r="A41" t="s">
        <v>291</v>
      </c>
      <c r="B41" t="s">
        <v>184</v>
      </c>
      <c r="C41" t="s">
        <v>292</v>
      </c>
      <c r="D41" s="50" t="s">
        <v>293</v>
      </c>
      <c r="E41" s="183" t="s">
        <v>294</v>
      </c>
    </row>
    <row r="42" spans="1:6" ht="30">
      <c r="A42" t="s">
        <v>295</v>
      </c>
      <c r="B42" t="s">
        <v>174</v>
      </c>
      <c r="C42" t="s">
        <v>296</v>
      </c>
      <c r="D42" s="50" t="s">
        <v>297</v>
      </c>
      <c r="E42" s="183" t="s">
        <v>298</v>
      </c>
    </row>
    <row r="43" spans="1:6">
      <c r="A43" t="s">
        <v>299</v>
      </c>
      <c r="B43" t="s">
        <v>184</v>
      </c>
      <c r="C43" t="s">
        <v>289</v>
      </c>
      <c r="D43" s="50" t="s">
        <v>192</v>
      </c>
      <c r="E43" s="183" t="s">
        <v>193</v>
      </c>
    </row>
  </sheetData>
  <conditionalFormatting sqref="A1:A1048576">
    <cfRule type="duplicateValues" dxfId="28" priority="2"/>
  </conditionalFormatting>
  <conditionalFormatting sqref="E1:E1048576">
    <cfRule type="duplicateValues" dxfId="27" priority="1"/>
  </conditionalFormatting>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9187E018-782A-4B9E-A642-92F304A05BFB}">
          <x14:formula1>
            <xm:f>PROD_A!$J$5:$J$801</xm:f>
          </x14:formula1>
          <xm:sqref>E2:E43</xm:sqref>
        </x14:dataValidation>
      </x14:dataValidations>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2:AT385"/>
  <sheetViews>
    <sheetView tabSelected="1" zoomScale="55" zoomScaleNormal="55" workbookViewId="0">
      <pane xSplit="3" ySplit="4" topLeftCell="J310" activePane="bottomRight" state="frozen"/>
      <selection pane="bottomRight" activeCell="I4" sqref="I4"/>
      <selection pane="bottomLeft"/>
      <selection pane="topRight"/>
    </sheetView>
  </sheetViews>
  <sheetFormatPr defaultColWidth="8.875" defaultRowHeight="13.5" customHeight="1"/>
  <cols>
    <col min="1" max="1" width="6.625" style="3" customWidth="1"/>
    <col min="2" max="2" width="25.375" style="363" customWidth="1"/>
    <col min="3" max="3" width="25.25" style="455" customWidth="1"/>
    <col min="4" max="4" width="17.25" style="457" customWidth="1"/>
    <col min="5" max="5" width="15.375" style="457" customWidth="1"/>
    <col min="6" max="6" width="6.75" style="457" customWidth="1"/>
    <col min="7" max="8" width="10.75" style="457" customWidth="1"/>
    <col min="9" max="9" width="12.75" style="3" customWidth="1"/>
    <col min="10" max="10" width="31.375" style="455" customWidth="1"/>
    <col min="11" max="11" width="16.625" style="460" customWidth="1"/>
    <col min="12" max="12" width="15.375" style="3" customWidth="1"/>
    <col min="13" max="13" width="17.375" style="3" customWidth="1"/>
    <col min="14" max="14" width="13" style="3" customWidth="1"/>
    <col min="15" max="15" width="20.875" style="3" customWidth="1"/>
    <col min="16" max="16" width="7.375" style="3" customWidth="1"/>
    <col min="17" max="17" width="13" style="3" customWidth="1"/>
    <col min="18" max="18" width="19.875" style="457" customWidth="1"/>
    <col min="19" max="19" width="15.875" style="363" customWidth="1"/>
    <col min="20" max="20" width="17.125" style="3" customWidth="1"/>
    <col min="21" max="21" width="19.875" style="83" customWidth="1"/>
    <col min="22" max="22" width="15" style="457" customWidth="1"/>
    <col min="23" max="23" width="19.125" style="3" customWidth="1"/>
    <col min="24" max="24" width="13.875" style="3" customWidth="1"/>
    <col min="25" max="25" width="22.125" style="3" customWidth="1"/>
    <col min="26" max="26" width="16.375" style="3" customWidth="1"/>
    <col min="27" max="44" width="10.875" style="3" bestFit="1" customWidth="1"/>
    <col min="45" max="16384" width="8.875" style="3"/>
  </cols>
  <sheetData>
    <row r="2" spans="1:46" s="200" customFormat="1" ht="19.5">
      <c r="A2" s="201" t="s">
        <v>300</v>
      </c>
      <c r="B2" s="397"/>
      <c r="C2" s="451"/>
      <c r="D2" s="456"/>
      <c r="E2" s="456"/>
      <c r="F2" s="456"/>
      <c r="G2" s="456"/>
      <c r="H2" s="456"/>
      <c r="I2" s="202"/>
      <c r="J2" s="452"/>
      <c r="K2" s="458"/>
      <c r="R2" s="452"/>
      <c r="S2" s="364"/>
      <c r="V2" s="452"/>
    </row>
    <row r="3" spans="1:46" s="200" customFormat="1" ht="12.75">
      <c r="B3" s="364"/>
      <c r="C3" s="452"/>
      <c r="D3" s="452"/>
      <c r="E3" s="452"/>
      <c r="F3" s="452"/>
      <c r="G3" s="452"/>
      <c r="H3" s="452"/>
      <c r="J3" s="452"/>
      <c r="K3" s="458"/>
      <c r="R3" s="452"/>
      <c r="S3" s="364"/>
      <c r="V3" s="452"/>
    </row>
    <row r="4" spans="1:46" s="50" customFormat="1" ht="75">
      <c r="A4" s="470" t="s">
        <v>152</v>
      </c>
      <c r="B4" s="400" t="s">
        <v>301</v>
      </c>
      <c r="C4" s="471" t="s">
        <v>136</v>
      </c>
      <c r="D4" s="471" t="s">
        <v>302</v>
      </c>
      <c r="E4" s="471" t="s">
        <v>303</v>
      </c>
      <c r="F4" s="471" t="s">
        <v>137</v>
      </c>
      <c r="G4" s="471" t="s">
        <v>138</v>
      </c>
      <c r="H4" s="471" t="s">
        <v>304</v>
      </c>
      <c r="I4" s="402" t="s">
        <v>305</v>
      </c>
      <c r="J4" s="471" t="s">
        <v>306</v>
      </c>
      <c r="K4" s="472" t="s">
        <v>307</v>
      </c>
      <c r="L4" s="402" t="s">
        <v>308</v>
      </c>
      <c r="M4" s="402" t="s">
        <v>309</v>
      </c>
      <c r="N4" s="402" t="s">
        <v>310</v>
      </c>
      <c r="O4" s="402" t="s">
        <v>311</v>
      </c>
      <c r="P4" s="402" t="s">
        <v>312</v>
      </c>
      <c r="Q4" s="402" t="s">
        <v>313</v>
      </c>
      <c r="R4" s="471" t="s">
        <v>314</v>
      </c>
      <c r="S4" s="400" t="s">
        <v>315</v>
      </c>
      <c r="T4" s="402" t="s">
        <v>316</v>
      </c>
      <c r="U4" s="402" t="s">
        <v>317</v>
      </c>
      <c r="V4" s="471" t="s">
        <v>318</v>
      </c>
      <c r="W4" s="402" t="s">
        <v>319</v>
      </c>
      <c r="X4" s="402" t="s">
        <v>320</v>
      </c>
      <c r="Y4" s="402" t="s">
        <v>321</v>
      </c>
      <c r="Z4" s="402" t="s">
        <v>322</v>
      </c>
      <c r="AA4" s="402" t="s">
        <v>323</v>
      </c>
      <c r="AB4" s="402" t="s">
        <v>75</v>
      </c>
      <c r="AC4" s="402" t="s">
        <v>324</v>
      </c>
      <c r="AD4" s="402" t="s">
        <v>325</v>
      </c>
      <c r="AE4" s="402" t="s">
        <v>326</v>
      </c>
      <c r="AF4" s="402" t="s">
        <v>327</v>
      </c>
      <c r="AG4" s="402" t="s">
        <v>328</v>
      </c>
      <c r="AH4" s="402" t="s">
        <v>329</v>
      </c>
      <c r="AI4" s="402" t="s">
        <v>330</v>
      </c>
      <c r="AJ4" s="402" t="s">
        <v>331</v>
      </c>
      <c r="AK4" s="402" t="s">
        <v>332</v>
      </c>
      <c r="AL4" s="402" t="s">
        <v>333</v>
      </c>
      <c r="AM4" s="402" t="s">
        <v>334</v>
      </c>
      <c r="AN4" s="402" t="s">
        <v>335</v>
      </c>
      <c r="AO4" s="402" t="s">
        <v>336</v>
      </c>
      <c r="AP4" s="402" t="s">
        <v>337</v>
      </c>
      <c r="AQ4" s="402" t="s">
        <v>338</v>
      </c>
      <c r="AR4" s="402" t="s">
        <v>339</v>
      </c>
      <c r="AS4" s="402" t="s">
        <v>340</v>
      </c>
      <c r="AT4" s="402" t="s">
        <v>341</v>
      </c>
    </row>
    <row r="5" spans="1:46" s="57" customFormat="1" ht="30">
      <c r="A5" s="479">
        <f>IF($B5="","",COUNTA($B$5:B5))</f>
        <v>1</v>
      </c>
      <c r="B5" s="25" t="str">
        <f t="shared" ref="B5:B36" si="0">C5&amp;"-"&amp;F5&amp;"-"&amp;G5&amp;"-"&amp;$H5</f>
        <v>WSLRWEX-G-H2S-100-2-7-</v>
      </c>
      <c r="C5" s="480" t="s">
        <v>221</v>
      </c>
      <c r="D5" s="480"/>
      <c r="E5" s="480"/>
      <c r="F5" s="480" t="s">
        <v>342</v>
      </c>
      <c r="G5" s="480" t="s">
        <v>343</v>
      </c>
      <c r="H5" s="480"/>
      <c r="I5" s="479" t="s">
        <v>344</v>
      </c>
      <c r="J5" s="480" t="s">
        <v>223</v>
      </c>
      <c r="K5" s="481">
        <v>45701</v>
      </c>
      <c r="L5" s="479" t="s">
        <v>345</v>
      </c>
      <c r="M5" s="479" t="s">
        <v>346</v>
      </c>
      <c r="N5" s="479" t="s">
        <v>347</v>
      </c>
      <c r="O5" s="479">
        <v>1200</v>
      </c>
      <c r="P5" s="479">
        <v>1</v>
      </c>
      <c r="Q5" s="479">
        <v>400</v>
      </c>
      <c r="R5" s="480" t="s">
        <v>348</v>
      </c>
      <c r="S5" s="25">
        <f>VLOOKUP($R5,TABS!$A$6:$G$50,COUNTA(TABS!$A$5:$E$5),FALSE)</f>
        <v>17000</v>
      </c>
      <c r="T5" s="479">
        <v>12</v>
      </c>
      <c r="U5" s="482">
        <v>0</v>
      </c>
      <c r="V5" s="480">
        <v>11</v>
      </c>
      <c r="W5" s="479">
        <v>1</v>
      </c>
      <c r="X5" s="479">
        <v>0</v>
      </c>
      <c r="Y5" s="479">
        <v>0</v>
      </c>
      <c r="Z5" s="479">
        <v>1</v>
      </c>
      <c r="AA5" s="479" t="s">
        <v>168</v>
      </c>
      <c r="AB5" s="479" t="s">
        <v>168</v>
      </c>
      <c r="AC5" s="479" t="s">
        <v>168</v>
      </c>
      <c r="AD5" s="479" t="s">
        <v>168</v>
      </c>
      <c r="AE5" s="479" t="s">
        <v>168</v>
      </c>
      <c r="AF5" s="479" t="s">
        <v>168</v>
      </c>
      <c r="AG5" s="479" t="s">
        <v>168</v>
      </c>
      <c r="AH5" s="479" t="s">
        <v>168</v>
      </c>
      <c r="AI5" s="479" t="s">
        <v>168</v>
      </c>
      <c r="AJ5" s="479" t="s">
        <v>168</v>
      </c>
      <c r="AK5" s="479" t="s">
        <v>168</v>
      </c>
      <c r="AL5" s="479" t="s">
        <v>168</v>
      </c>
      <c r="AM5" s="479" t="s">
        <v>168</v>
      </c>
      <c r="AN5" s="483" t="s">
        <v>168</v>
      </c>
      <c r="AO5" s="483" t="s">
        <v>168</v>
      </c>
      <c r="AP5" s="483" t="s">
        <v>168</v>
      </c>
      <c r="AQ5" s="483" t="s">
        <v>168</v>
      </c>
      <c r="AR5" s="483" t="s">
        <v>168</v>
      </c>
      <c r="AS5" s="483" t="s">
        <v>168</v>
      </c>
      <c r="AT5" s="483" t="s">
        <v>168</v>
      </c>
    </row>
    <row r="6" spans="1:46" s="57" customFormat="1" ht="15.75" customHeight="1">
      <c r="A6" s="479">
        <f>IF($B6="","",COUNTA($B$5:B6))</f>
        <v>2</v>
      </c>
      <c r="B6" s="25" t="str">
        <f t="shared" si="0"/>
        <v>WSLRW-GCB-CO-500-01-1-1-</v>
      </c>
      <c r="C6" s="480" t="s">
        <v>261</v>
      </c>
      <c r="D6" s="480"/>
      <c r="E6" s="480"/>
      <c r="F6" s="480" t="s">
        <v>349</v>
      </c>
      <c r="G6" s="480" t="s">
        <v>349</v>
      </c>
      <c r="H6" s="480"/>
      <c r="I6" s="479" t="s">
        <v>344</v>
      </c>
      <c r="J6" s="480" t="s">
        <v>264</v>
      </c>
      <c r="K6" s="481">
        <v>45701</v>
      </c>
      <c r="L6" s="479" t="s">
        <v>345</v>
      </c>
      <c r="M6" s="479" t="s">
        <v>346</v>
      </c>
      <c r="N6" s="479" t="s">
        <v>350</v>
      </c>
      <c r="O6" s="479">
        <v>50</v>
      </c>
      <c r="P6" s="479">
        <v>4</v>
      </c>
      <c r="Q6" s="479">
        <v>400</v>
      </c>
      <c r="R6" s="480" t="s">
        <v>348</v>
      </c>
      <c r="S6" s="25">
        <f>VLOOKUP($R6,TABS!$A$6:$G$50,COUNTA(TABS!$A$5:$E$5),FALSE)</f>
        <v>17000</v>
      </c>
      <c r="T6" s="479">
        <v>12</v>
      </c>
      <c r="U6" s="482">
        <v>0</v>
      </c>
      <c r="V6" s="480">
        <v>11</v>
      </c>
      <c r="W6" s="479">
        <v>1</v>
      </c>
      <c r="X6" s="479">
        <v>0</v>
      </c>
      <c r="Y6" s="479">
        <v>0</v>
      </c>
      <c r="Z6" s="479">
        <v>1</v>
      </c>
      <c r="AA6" s="479" t="s">
        <v>168</v>
      </c>
      <c r="AB6" s="479" t="s">
        <v>168</v>
      </c>
      <c r="AC6" s="479" t="s">
        <v>168</v>
      </c>
      <c r="AD6" s="479" t="s">
        <v>168</v>
      </c>
      <c r="AE6" s="479" t="s">
        <v>168</v>
      </c>
      <c r="AF6" s="479" t="s">
        <v>168</v>
      </c>
      <c r="AG6" s="479" t="s">
        <v>168</v>
      </c>
      <c r="AH6" s="479" t="s">
        <v>168</v>
      </c>
      <c r="AI6" s="479" t="s">
        <v>168</v>
      </c>
      <c r="AJ6" s="479" t="s">
        <v>168</v>
      </c>
      <c r="AK6" s="479" t="s">
        <v>168</v>
      </c>
      <c r="AL6" s="479" t="s">
        <v>168</v>
      </c>
      <c r="AM6" s="479" t="s">
        <v>168</v>
      </c>
      <c r="AN6" s="483" t="s">
        <v>168</v>
      </c>
      <c r="AO6" s="483" t="s">
        <v>168</v>
      </c>
      <c r="AP6" s="483" t="s">
        <v>168</v>
      </c>
      <c r="AQ6" s="483" t="s">
        <v>168</v>
      </c>
      <c r="AR6" s="483" t="s">
        <v>168</v>
      </c>
      <c r="AS6" s="483" t="s">
        <v>168</v>
      </c>
      <c r="AT6" s="483" t="s">
        <v>168</v>
      </c>
    </row>
    <row r="7" spans="1:46" s="57" customFormat="1" ht="30">
      <c r="A7" s="479">
        <f>IF($B7="","",COUNTA($B$5:B7))</f>
        <v>3</v>
      </c>
      <c r="B7" s="25" t="str">
        <f t="shared" si="0"/>
        <v>WSLRW-G4-SO2-20-01-2-7-</v>
      </c>
      <c r="C7" s="480" t="s">
        <v>351</v>
      </c>
      <c r="D7" s="480"/>
      <c r="E7" s="480"/>
      <c r="F7" s="480" t="s">
        <v>342</v>
      </c>
      <c r="G7" s="480">
        <v>7</v>
      </c>
      <c r="H7" s="480"/>
      <c r="I7" s="479" t="s">
        <v>344</v>
      </c>
      <c r="J7" s="480" t="s">
        <v>352</v>
      </c>
      <c r="K7" s="481">
        <v>45701</v>
      </c>
      <c r="L7" s="479" t="s">
        <v>345</v>
      </c>
      <c r="M7" s="479" t="s">
        <v>353</v>
      </c>
      <c r="N7" s="479" t="s">
        <v>354</v>
      </c>
      <c r="O7" s="479">
        <v>500</v>
      </c>
      <c r="P7" s="479">
        <v>1</v>
      </c>
      <c r="Q7" s="479">
        <v>400</v>
      </c>
      <c r="R7" s="480" t="s">
        <v>355</v>
      </c>
      <c r="S7" s="25">
        <f>VLOOKUP($R7,TABS!$A$6:$G$50,COUNTA(TABS!$A$5:$E$5),FALSE)</f>
        <v>3500</v>
      </c>
      <c r="T7" s="479">
        <v>12</v>
      </c>
      <c r="U7" s="482">
        <v>0</v>
      </c>
      <c r="V7" s="480">
        <v>11</v>
      </c>
      <c r="W7" s="479">
        <v>1</v>
      </c>
      <c r="X7" s="479">
        <v>0</v>
      </c>
      <c r="Y7" s="479">
        <v>0</v>
      </c>
      <c r="Z7" s="479">
        <v>1</v>
      </c>
      <c r="AA7" s="479" t="s">
        <v>168</v>
      </c>
      <c r="AB7" s="479" t="s">
        <v>168</v>
      </c>
      <c r="AC7" s="479" t="s">
        <v>168</v>
      </c>
      <c r="AD7" s="479" t="s">
        <v>168</v>
      </c>
      <c r="AE7" s="479" t="s">
        <v>168</v>
      </c>
      <c r="AF7" s="479" t="s">
        <v>168</v>
      </c>
      <c r="AG7" s="479" t="s">
        <v>168</v>
      </c>
      <c r="AH7" s="479" t="s">
        <v>168</v>
      </c>
      <c r="AI7" s="479" t="s">
        <v>168</v>
      </c>
      <c r="AJ7" s="479" t="s">
        <v>168</v>
      </c>
      <c r="AK7" s="479" t="s">
        <v>168</v>
      </c>
      <c r="AL7" s="479" t="s">
        <v>168</v>
      </c>
      <c r="AM7" s="479" t="s">
        <v>168</v>
      </c>
      <c r="AN7" s="483" t="s">
        <v>168</v>
      </c>
      <c r="AO7" s="483" t="s">
        <v>168</v>
      </c>
      <c r="AP7" s="483" t="s">
        <v>168</v>
      </c>
      <c r="AQ7" s="483" t="s">
        <v>168</v>
      </c>
      <c r="AR7" s="483" t="s">
        <v>168</v>
      </c>
      <c r="AS7" s="483" t="s">
        <v>168</v>
      </c>
      <c r="AT7" s="483" t="s">
        <v>168</v>
      </c>
    </row>
    <row r="8" spans="1:46" s="57" customFormat="1" ht="15" customHeight="1">
      <c r="A8" s="479">
        <f>IF($B8="","",COUNTA($B$5:B8))</f>
        <v>4</v>
      </c>
      <c r="B8" s="25" t="str">
        <f t="shared" si="0"/>
        <v>WSLRW-G4-NO2-20-01-2-7-</v>
      </c>
      <c r="C8" s="480" t="s">
        <v>356</v>
      </c>
      <c r="D8" s="480"/>
      <c r="E8" s="480"/>
      <c r="F8" s="480" t="s">
        <v>342</v>
      </c>
      <c r="G8" s="480">
        <v>7</v>
      </c>
      <c r="H8" s="480"/>
      <c r="I8" s="479" t="s">
        <v>344</v>
      </c>
      <c r="J8" s="480" t="s">
        <v>357</v>
      </c>
      <c r="K8" s="481">
        <v>45701</v>
      </c>
      <c r="L8" s="479" t="s">
        <v>345</v>
      </c>
      <c r="M8" s="479" t="s">
        <v>353</v>
      </c>
      <c r="N8" s="479" t="s">
        <v>358</v>
      </c>
      <c r="O8" s="479">
        <v>600</v>
      </c>
      <c r="P8" s="479">
        <v>1</v>
      </c>
      <c r="Q8" s="479">
        <v>400</v>
      </c>
      <c r="R8" s="480" t="s">
        <v>355</v>
      </c>
      <c r="S8" s="25">
        <f>VLOOKUP($R8,TABS!$A$6:$G$50,COUNTA(TABS!$A$5:$E$5),FALSE)</f>
        <v>3500</v>
      </c>
      <c r="T8" s="479">
        <v>12</v>
      </c>
      <c r="U8" s="482">
        <v>0</v>
      </c>
      <c r="V8" s="480">
        <v>11</v>
      </c>
      <c r="W8" s="479">
        <v>1</v>
      </c>
      <c r="X8" s="479">
        <v>0</v>
      </c>
      <c r="Y8" s="479">
        <v>0</v>
      </c>
      <c r="Z8" s="479">
        <v>1</v>
      </c>
      <c r="AA8" s="479" t="s">
        <v>168</v>
      </c>
      <c r="AB8" s="479" t="s">
        <v>168</v>
      </c>
      <c r="AC8" s="479" t="s">
        <v>168</v>
      </c>
      <c r="AD8" s="479" t="s">
        <v>168</v>
      </c>
      <c r="AE8" s="479" t="s">
        <v>168</v>
      </c>
      <c r="AF8" s="479" t="s">
        <v>168</v>
      </c>
      <c r="AG8" s="479" t="s">
        <v>168</v>
      </c>
      <c r="AH8" s="479" t="s">
        <v>168</v>
      </c>
      <c r="AI8" s="479" t="s">
        <v>168</v>
      </c>
      <c r="AJ8" s="479" t="s">
        <v>168</v>
      </c>
      <c r="AK8" s="479" t="s">
        <v>168</v>
      </c>
      <c r="AL8" s="479" t="s">
        <v>168</v>
      </c>
      <c r="AM8" s="479" t="s">
        <v>168</v>
      </c>
      <c r="AN8" s="483" t="s">
        <v>168</v>
      </c>
      <c r="AO8" s="483" t="s">
        <v>168</v>
      </c>
      <c r="AP8" s="483" t="s">
        <v>168</v>
      </c>
      <c r="AQ8" s="483" t="s">
        <v>168</v>
      </c>
      <c r="AR8" s="483" t="s">
        <v>168</v>
      </c>
      <c r="AS8" s="483" t="s">
        <v>168</v>
      </c>
      <c r="AT8" s="483" t="s">
        <v>168</v>
      </c>
    </row>
    <row r="9" spans="1:46" s="57" customFormat="1" ht="15" customHeight="1">
      <c r="A9" s="479">
        <f>IF($B9="","",COUNTA($B$5:B9))</f>
        <v>5</v>
      </c>
      <c r="B9" s="25" t="str">
        <f t="shared" si="0"/>
        <v>WSLRW-G4-CO-200-01-2-7-</v>
      </c>
      <c r="C9" s="480" t="s">
        <v>359</v>
      </c>
      <c r="D9" s="480"/>
      <c r="E9" s="480"/>
      <c r="F9" s="480" t="s">
        <v>342</v>
      </c>
      <c r="G9" s="480">
        <v>7</v>
      </c>
      <c r="H9" s="480"/>
      <c r="I9" s="479" t="s">
        <v>344</v>
      </c>
      <c r="J9" s="480" t="s">
        <v>360</v>
      </c>
      <c r="K9" s="481">
        <v>45701</v>
      </c>
      <c r="L9" s="479" t="s">
        <v>345</v>
      </c>
      <c r="M9" s="479" t="s">
        <v>353</v>
      </c>
      <c r="N9" s="479" t="s">
        <v>361</v>
      </c>
      <c r="O9" s="479">
        <v>600</v>
      </c>
      <c r="P9" s="479">
        <v>1</v>
      </c>
      <c r="Q9" s="479">
        <v>400</v>
      </c>
      <c r="R9" s="480" t="s">
        <v>355</v>
      </c>
      <c r="S9" s="25">
        <f>VLOOKUP($R9,TABS!$A$6:$G$50,COUNTA(TABS!$A$5:$E$5),FALSE)</f>
        <v>3500</v>
      </c>
      <c r="T9" s="479">
        <v>12</v>
      </c>
      <c r="U9" s="482">
        <v>0</v>
      </c>
      <c r="V9" s="480">
        <v>11</v>
      </c>
      <c r="W9" s="479">
        <v>1</v>
      </c>
      <c r="X9" s="479">
        <v>0</v>
      </c>
      <c r="Y9" s="479">
        <v>0</v>
      </c>
      <c r="Z9" s="479">
        <v>1</v>
      </c>
      <c r="AA9" s="479" t="s">
        <v>168</v>
      </c>
      <c r="AB9" s="479" t="s">
        <v>168</v>
      </c>
      <c r="AC9" s="479" t="s">
        <v>168</v>
      </c>
      <c r="AD9" s="479" t="s">
        <v>168</v>
      </c>
      <c r="AE9" s="479" t="s">
        <v>168</v>
      </c>
      <c r="AF9" s="479" t="s">
        <v>168</v>
      </c>
      <c r="AG9" s="479" t="s">
        <v>168</v>
      </c>
      <c r="AH9" s="479" t="s">
        <v>168</v>
      </c>
      <c r="AI9" s="479" t="s">
        <v>168</v>
      </c>
      <c r="AJ9" s="479" t="s">
        <v>168</v>
      </c>
      <c r="AK9" s="479" t="s">
        <v>168</v>
      </c>
      <c r="AL9" s="479" t="s">
        <v>168</v>
      </c>
      <c r="AM9" s="479" t="s">
        <v>168</v>
      </c>
      <c r="AN9" s="483" t="s">
        <v>168</v>
      </c>
      <c r="AO9" s="483" t="s">
        <v>168</v>
      </c>
      <c r="AP9" s="483" t="s">
        <v>168</v>
      </c>
      <c r="AQ9" s="483" t="s">
        <v>168</v>
      </c>
      <c r="AR9" s="483" t="s">
        <v>168</v>
      </c>
      <c r="AS9" s="483" t="s">
        <v>168</v>
      </c>
      <c r="AT9" s="483" t="s">
        <v>168</v>
      </c>
    </row>
    <row r="10" spans="1:46" s="57" customFormat="1" ht="30">
      <c r="A10" s="479">
        <f>IF($B10="","",COUNTA($B$5:B10))</f>
        <v>6</v>
      </c>
      <c r="B10" s="25" t="str">
        <f t="shared" si="0"/>
        <v>WSLRW-PT100-01-1-1-</v>
      </c>
      <c r="C10" s="480" t="s">
        <v>226</v>
      </c>
      <c r="D10" s="480"/>
      <c r="E10" s="480"/>
      <c r="F10" s="480" t="s">
        <v>349</v>
      </c>
      <c r="G10" s="480" t="s">
        <v>349</v>
      </c>
      <c r="H10" s="480"/>
      <c r="I10" s="479" t="s">
        <v>344</v>
      </c>
      <c r="J10" s="480" t="s">
        <v>229</v>
      </c>
      <c r="K10" s="481">
        <v>45701</v>
      </c>
      <c r="L10" s="479" t="s">
        <v>345</v>
      </c>
      <c r="M10" s="479" t="s">
        <v>346</v>
      </c>
      <c r="N10" s="479" t="s">
        <v>168</v>
      </c>
      <c r="O10" s="479">
        <v>0</v>
      </c>
      <c r="P10" s="479">
        <v>0</v>
      </c>
      <c r="Q10" s="479">
        <f>100+100</f>
        <v>200</v>
      </c>
      <c r="R10" s="480" t="s">
        <v>355</v>
      </c>
      <c r="S10" s="25">
        <f>VLOOKUP($R10,TABS!$A$6:$G$50,COUNTA(TABS!$A$5:$E$5),FALSE)</f>
        <v>3500</v>
      </c>
      <c r="T10" s="479">
        <v>12</v>
      </c>
      <c r="U10" s="482">
        <v>2000</v>
      </c>
      <c r="V10" s="480">
        <v>7</v>
      </c>
      <c r="W10" s="479">
        <v>1</v>
      </c>
      <c r="X10" s="479">
        <v>0</v>
      </c>
      <c r="Y10" s="479">
        <v>0</v>
      </c>
      <c r="Z10" s="479">
        <v>1</v>
      </c>
      <c r="AA10" s="479" t="s">
        <v>168</v>
      </c>
      <c r="AB10" s="479" t="s">
        <v>168</v>
      </c>
      <c r="AC10" s="479" t="s">
        <v>168</v>
      </c>
      <c r="AD10" s="479" t="s">
        <v>168</v>
      </c>
      <c r="AE10" s="479" t="s">
        <v>168</v>
      </c>
      <c r="AF10" s="479" t="s">
        <v>168</v>
      </c>
      <c r="AG10" s="479" t="s">
        <v>168</v>
      </c>
      <c r="AH10" s="479" t="s">
        <v>168</v>
      </c>
      <c r="AI10" s="479" t="s">
        <v>168</v>
      </c>
      <c r="AJ10" s="479" t="s">
        <v>168</v>
      </c>
      <c r="AK10" s="479" t="s">
        <v>168</v>
      </c>
      <c r="AL10" s="479" t="s">
        <v>168</v>
      </c>
      <c r="AM10" s="479" t="s">
        <v>168</v>
      </c>
      <c r="AN10" s="483" t="s">
        <v>168</v>
      </c>
      <c r="AO10" s="483" t="s">
        <v>168</v>
      </c>
      <c r="AP10" s="483" t="s">
        <v>168</v>
      </c>
      <c r="AQ10" s="483" t="s">
        <v>168</v>
      </c>
      <c r="AR10" s="483" t="s">
        <v>168</v>
      </c>
      <c r="AS10" s="483" t="s">
        <v>168</v>
      </c>
      <c r="AT10" s="483" t="s">
        <v>168</v>
      </c>
    </row>
    <row r="11" spans="1:46" s="57" customFormat="1" ht="30">
      <c r="A11" s="479">
        <f>IF($B11="","",COUNTA($B$5:B11))</f>
        <v>7</v>
      </c>
      <c r="B11" s="25" t="str">
        <f t="shared" si="0"/>
        <v>WSLRW-GCB-C3H8-01-1-1-</v>
      </c>
      <c r="C11" s="480" t="s">
        <v>362</v>
      </c>
      <c r="D11" s="480"/>
      <c r="E11" s="480"/>
      <c r="F11" s="480" t="s">
        <v>349</v>
      </c>
      <c r="G11" s="480">
        <v>1</v>
      </c>
      <c r="H11" s="480"/>
      <c r="I11" s="479" t="s">
        <v>344</v>
      </c>
      <c r="J11" s="480" t="s">
        <v>363</v>
      </c>
      <c r="K11" s="481">
        <v>45701</v>
      </c>
      <c r="L11" s="479" t="s">
        <v>345</v>
      </c>
      <c r="M11" s="479" t="s">
        <v>346</v>
      </c>
      <c r="N11" s="479" t="s">
        <v>168</v>
      </c>
      <c r="O11" s="479">
        <v>0</v>
      </c>
      <c r="P11" s="479">
        <v>0</v>
      </c>
      <c r="Q11" s="479">
        <v>60</v>
      </c>
      <c r="R11" s="480" t="s">
        <v>348</v>
      </c>
      <c r="S11" s="25">
        <f>VLOOKUP($R11,TABS!$A$6:$G$50,COUNTA(TABS!$A$5:$E$5),FALSE)</f>
        <v>17000</v>
      </c>
      <c r="T11" s="479">
        <v>67</v>
      </c>
      <c r="U11" s="482">
        <v>220</v>
      </c>
      <c r="V11" s="480">
        <v>11</v>
      </c>
      <c r="W11" s="479">
        <v>1</v>
      </c>
      <c r="X11" s="479">
        <v>0</v>
      </c>
      <c r="Y11" s="479">
        <v>0</v>
      </c>
      <c r="Z11" s="479">
        <v>1</v>
      </c>
      <c r="AA11" s="479" t="s">
        <v>168</v>
      </c>
      <c r="AB11" s="479" t="s">
        <v>168</v>
      </c>
      <c r="AC11" s="479" t="s">
        <v>168</v>
      </c>
      <c r="AD11" s="479" t="s">
        <v>168</v>
      </c>
      <c r="AE11" s="479" t="s">
        <v>168</v>
      </c>
      <c r="AF11" s="479" t="s">
        <v>168</v>
      </c>
      <c r="AG11" s="479" t="s">
        <v>168</v>
      </c>
      <c r="AH11" s="479" t="s">
        <v>168</v>
      </c>
      <c r="AI11" s="479" t="s">
        <v>168</v>
      </c>
      <c r="AJ11" s="479" t="s">
        <v>168</v>
      </c>
      <c r="AK11" s="479" t="s">
        <v>168</v>
      </c>
      <c r="AL11" s="479" t="s">
        <v>168</v>
      </c>
      <c r="AM11" s="479" t="s">
        <v>168</v>
      </c>
      <c r="AN11" s="483" t="s">
        <v>168</v>
      </c>
      <c r="AO11" s="483" t="s">
        <v>168</v>
      </c>
      <c r="AP11" s="483" t="s">
        <v>168</v>
      </c>
      <c r="AQ11" s="483" t="s">
        <v>168</v>
      </c>
      <c r="AR11" s="483" t="s">
        <v>168</v>
      </c>
      <c r="AS11" s="483" t="s">
        <v>168</v>
      </c>
      <c r="AT11" s="483" t="s">
        <v>168</v>
      </c>
    </row>
    <row r="12" spans="1:46" s="57" customFormat="1" ht="30">
      <c r="A12" s="479">
        <f>IF($B12="","",COUNTA($B$5:B12))</f>
        <v>8</v>
      </c>
      <c r="B12" s="25" t="str">
        <f t="shared" si="0"/>
        <v>WSLRW-PPS-G10-04-2-3-</v>
      </c>
      <c r="C12" s="480" t="s">
        <v>364</v>
      </c>
      <c r="D12" s="480"/>
      <c r="E12" s="480"/>
      <c r="F12" s="480" t="s">
        <v>342</v>
      </c>
      <c r="G12" s="480">
        <v>3</v>
      </c>
      <c r="H12" s="480"/>
      <c r="I12" s="479" t="s">
        <v>344</v>
      </c>
      <c r="J12" s="480" t="s">
        <v>365</v>
      </c>
      <c r="K12" s="481">
        <v>45701</v>
      </c>
      <c r="L12" s="479" t="s">
        <v>345</v>
      </c>
      <c r="M12" s="479" t="s">
        <v>346</v>
      </c>
      <c r="N12" s="479" t="s">
        <v>168</v>
      </c>
      <c r="O12" s="479">
        <v>0</v>
      </c>
      <c r="P12" s="479">
        <v>0</v>
      </c>
      <c r="Q12" s="479">
        <v>550</v>
      </c>
      <c r="R12" s="480" t="s">
        <v>355</v>
      </c>
      <c r="S12" s="25">
        <f>VLOOKUP($R12,TABS!$A$6:$G$50,COUNTA(TABS!$A$5:$E$5),FALSE)</f>
        <v>3500</v>
      </c>
      <c r="T12" s="479">
        <v>12</v>
      </c>
      <c r="U12" s="482">
        <v>155000</v>
      </c>
      <c r="V12" s="480">
        <v>10</v>
      </c>
      <c r="W12" s="479">
        <v>1</v>
      </c>
      <c r="X12" s="479">
        <v>0</v>
      </c>
      <c r="Y12" s="479">
        <v>0</v>
      </c>
      <c r="Z12" s="479">
        <v>1</v>
      </c>
      <c r="AA12" s="479" t="s">
        <v>168</v>
      </c>
      <c r="AB12" s="479" t="s">
        <v>168</v>
      </c>
      <c r="AC12" s="479" t="s">
        <v>168</v>
      </c>
      <c r="AD12" s="479" t="s">
        <v>168</v>
      </c>
      <c r="AE12" s="479" t="s">
        <v>168</v>
      </c>
      <c r="AF12" s="479" t="s">
        <v>168</v>
      </c>
      <c r="AG12" s="479" t="s">
        <v>168</v>
      </c>
      <c r="AH12" s="479" t="s">
        <v>168</v>
      </c>
      <c r="AI12" s="479" t="s">
        <v>168</v>
      </c>
      <c r="AJ12" s="479" t="s">
        <v>168</v>
      </c>
      <c r="AK12" s="479" t="s">
        <v>168</v>
      </c>
      <c r="AL12" s="479" t="s">
        <v>168</v>
      </c>
      <c r="AM12" s="479" t="s">
        <v>168</v>
      </c>
      <c r="AN12" s="483" t="s">
        <v>168</v>
      </c>
      <c r="AO12" s="483" t="s">
        <v>168</v>
      </c>
      <c r="AP12" s="483" t="s">
        <v>168</v>
      </c>
      <c r="AQ12" s="483" t="s">
        <v>168</v>
      </c>
      <c r="AR12" s="483" t="s">
        <v>168</v>
      </c>
      <c r="AS12" s="483" t="s">
        <v>168</v>
      </c>
      <c r="AT12" s="483" t="s">
        <v>168</v>
      </c>
    </row>
    <row r="13" spans="1:46" s="57" customFormat="1" ht="15">
      <c r="A13" s="479">
        <f>IF($B13="","",COUNTA($B$5:B13))</f>
        <v>9</v>
      </c>
      <c r="B13" s="25" t="str">
        <f t="shared" si="0"/>
        <v>WSLRW-PPS-G10-02-2-3-</v>
      </c>
      <c r="C13" s="480" t="s">
        <v>194</v>
      </c>
      <c r="D13" s="480"/>
      <c r="E13" s="480"/>
      <c r="F13" s="480" t="s">
        <v>342</v>
      </c>
      <c r="G13" s="480" t="s">
        <v>366</v>
      </c>
      <c r="H13" s="480"/>
      <c r="I13" s="479" t="s">
        <v>344</v>
      </c>
      <c r="J13" s="480" t="s">
        <v>197</v>
      </c>
      <c r="K13" s="481">
        <v>45701</v>
      </c>
      <c r="L13" s="479" t="s">
        <v>345</v>
      </c>
      <c r="M13" s="479" t="s">
        <v>346</v>
      </c>
      <c r="N13" s="479" t="s">
        <v>168</v>
      </c>
      <c r="O13" s="479">
        <v>0</v>
      </c>
      <c r="P13" s="479">
        <v>0</v>
      </c>
      <c r="Q13" s="479">
        <v>200</v>
      </c>
      <c r="R13" s="480" t="s">
        <v>355</v>
      </c>
      <c r="S13" s="25">
        <f>VLOOKUP($R13,TABS!$A$6:$G$50,COUNTA(TABS!$A$5:$E$5),FALSE)</f>
        <v>3500</v>
      </c>
      <c r="T13" s="479">
        <v>12</v>
      </c>
      <c r="U13" s="482">
        <v>32006</v>
      </c>
      <c r="V13" s="480">
        <v>8</v>
      </c>
      <c r="W13" s="479">
        <v>1</v>
      </c>
      <c r="X13" s="479">
        <v>0</v>
      </c>
      <c r="Y13" s="479">
        <v>0</v>
      </c>
      <c r="Z13" s="479">
        <v>1</v>
      </c>
      <c r="AA13" s="479" t="s">
        <v>168</v>
      </c>
      <c r="AB13" s="479" t="s">
        <v>168</v>
      </c>
      <c r="AC13" s="479" t="s">
        <v>168</v>
      </c>
      <c r="AD13" s="479" t="s">
        <v>168</v>
      </c>
      <c r="AE13" s="479" t="s">
        <v>168</v>
      </c>
      <c r="AF13" s="479" t="s">
        <v>168</v>
      </c>
      <c r="AG13" s="479" t="s">
        <v>168</v>
      </c>
      <c r="AH13" s="479" t="s">
        <v>168</v>
      </c>
      <c r="AI13" s="479" t="s">
        <v>168</v>
      </c>
      <c r="AJ13" s="479" t="s">
        <v>168</v>
      </c>
      <c r="AK13" s="479" t="s">
        <v>168</v>
      </c>
      <c r="AL13" s="479" t="s">
        <v>168</v>
      </c>
      <c r="AM13" s="479" t="s">
        <v>168</v>
      </c>
      <c r="AN13" s="483" t="s">
        <v>168</v>
      </c>
      <c r="AO13" s="483" t="s">
        <v>168</v>
      </c>
      <c r="AP13" s="483" t="s">
        <v>168</v>
      </c>
      <c r="AQ13" s="483" t="s">
        <v>168</v>
      </c>
      <c r="AR13" s="483" t="s">
        <v>168</v>
      </c>
      <c r="AS13" s="483" t="s">
        <v>168</v>
      </c>
      <c r="AT13" s="483" t="s">
        <v>168</v>
      </c>
    </row>
    <row r="14" spans="1:46" s="57" customFormat="1" ht="15">
      <c r="A14" s="479">
        <f>IF($B14="","",COUNTA($B$5:B14))</f>
        <v>10</v>
      </c>
      <c r="B14" s="25" t="str">
        <f t="shared" si="0"/>
        <v>WSLRW-AG-03-4-8-</v>
      </c>
      <c r="C14" s="480" t="s">
        <v>367</v>
      </c>
      <c r="D14" s="480"/>
      <c r="E14" s="480"/>
      <c r="F14" s="480" t="s">
        <v>368</v>
      </c>
      <c r="G14" s="480">
        <v>8</v>
      </c>
      <c r="H14" s="480"/>
      <c r="I14" s="479" t="s">
        <v>344</v>
      </c>
      <c r="J14" s="480" t="s">
        <v>369</v>
      </c>
      <c r="K14" s="481">
        <v>45701</v>
      </c>
      <c r="L14" s="479" t="s">
        <v>345</v>
      </c>
      <c r="M14" s="479" t="s">
        <v>346</v>
      </c>
      <c r="N14" s="479" t="s">
        <v>168</v>
      </c>
      <c r="O14" s="479">
        <v>0</v>
      </c>
      <c r="P14" s="479">
        <v>0</v>
      </c>
      <c r="Q14" s="479">
        <v>1688</v>
      </c>
      <c r="R14" s="480" t="s">
        <v>355</v>
      </c>
      <c r="S14" s="25">
        <f>VLOOKUP($R14,TABS!$A$6:$G$50,COUNTA(TABS!$A$5:$E$5),FALSE)</f>
        <v>3500</v>
      </c>
      <c r="T14" s="479">
        <v>12</v>
      </c>
      <c r="U14" s="482">
        <v>-962.08530805687201</v>
      </c>
      <c r="V14" s="480">
        <v>8</v>
      </c>
      <c r="W14" s="479">
        <v>1</v>
      </c>
      <c r="X14" s="479">
        <v>0</v>
      </c>
      <c r="Y14" s="479">
        <v>0</v>
      </c>
      <c r="Z14" s="479">
        <v>1</v>
      </c>
      <c r="AA14" s="479" t="s">
        <v>168</v>
      </c>
      <c r="AB14" s="479" t="s">
        <v>168</v>
      </c>
      <c r="AC14" s="479" t="s">
        <v>168</v>
      </c>
      <c r="AD14" s="479" t="s">
        <v>168</v>
      </c>
      <c r="AE14" s="479" t="s">
        <v>168</v>
      </c>
      <c r="AF14" s="479" t="s">
        <v>168</v>
      </c>
      <c r="AG14" s="479" t="s">
        <v>168</v>
      </c>
      <c r="AH14" s="479" t="s">
        <v>168</v>
      </c>
      <c r="AI14" s="479" t="s">
        <v>168</v>
      </c>
      <c r="AJ14" s="479" t="s">
        <v>168</v>
      </c>
      <c r="AK14" s="479" t="s">
        <v>168</v>
      </c>
      <c r="AL14" s="479" t="s">
        <v>168</v>
      </c>
      <c r="AM14" s="479" t="s">
        <v>168</v>
      </c>
      <c r="AN14" s="483" t="s">
        <v>168</v>
      </c>
      <c r="AO14" s="483" t="s">
        <v>168</v>
      </c>
      <c r="AP14" s="483" t="s">
        <v>168</v>
      </c>
      <c r="AQ14" s="483" t="s">
        <v>168</v>
      </c>
      <c r="AR14" s="483" t="s">
        <v>168</v>
      </c>
      <c r="AS14" s="483" t="s">
        <v>168</v>
      </c>
      <c r="AT14" s="483" t="s">
        <v>168</v>
      </c>
    </row>
    <row r="15" spans="1:46" s="57" customFormat="1" ht="30">
      <c r="A15" s="479">
        <f>IF($B15="","",COUNTA($B$5:B15))</f>
        <v>11</v>
      </c>
      <c r="B15" s="25" t="str">
        <f t="shared" si="0"/>
        <v>WSLRW-SMT-01-2-3-</v>
      </c>
      <c r="C15" s="480" t="s">
        <v>241</v>
      </c>
      <c r="D15" s="480"/>
      <c r="E15" s="480"/>
      <c r="F15" s="480" t="s">
        <v>342</v>
      </c>
      <c r="G15" s="480">
        <v>3</v>
      </c>
      <c r="H15" s="480"/>
      <c r="I15" s="479" t="s">
        <v>344</v>
      </c>
      <c r="J15" s="480" t="s">
        <v>370</v>
      </c>
      <c r="K15" s="481">
        <v>45701</v>
      </c>
      <c r="L15" s="479" t="s">
        <v>345</v>
      </c>
      <c r="M15" s="479" t="s">
        <v>346</v>
      </c>
      <c r="N15" s="479" t="s">
        <v>168</v>
      </c>
      <c r="O15" s="479">
        <v>0</v>
      </c>
      <c r="P15" s="479">
        <v>0</v>
      </c>
      <c r="Q15" s="479">
        <v>504</v>
      </c>
      <c r="R15" s="480" t="s">
        <v>355</v>
      </c>
      <c r="S15" s="25">
        <f>VLOOKUP($R15,TABS!$A$6:$G$50,COUNTA(TABS!$A$5:$E$5),FALSE)</f>
        <v>3500</v>
      </c>
      <c r="T15" s="479">
        <v>12</v>
      </c>
      <c r="U15" s="482">
        <v>47952.380952380998</v>
      </c>
      <c r="V15" s="480">
        <v>6</v>
      </c>
      <c r="W15" s="479">
        <v>1</v>
      </c>
      <c r="X15" s="479">
        <v>0</v>
      </c>
      <c r="Y15" s="479">
        <v>0</v>
      </c>
      <c r="Z15" s="479">
        <v>1</v>
      </c>
      <c r="AA15" s="479" t="s">
        <v>168</v>
      </c>
      <c r="AB15" s="479" t="s">
        <v>168</v>
      </c>
      <c r="AC15" s="479" t="s">
        <v>168</v>
      </c>
      <c r="AD15" s="479" t="s">
        <v>168</v>
      </c>
      <c r="AE15" s="479" t="s">
        <v>168</v>
      </c>
      <c r="AF15" s="479" t="s">
        <v>168</v>
      </c>
      <c r="AG15" s="479" t="s">
        <v>168</v>
      </c>
      <c r="AH15" s="479" t="s">
        <v>168</v>
      </c>
      <c r="AI15" s="479" t="s">
        <v>168</v>
      </c>
      <c r="AJ15" s="479" t="s">
        <v>168</v>
      </c>
      <c r="AK15" s="479" t="s">
        <v>168</v>
      </c>
      <c r="AL15" s="479" t="s">
        <v>168</v>
      </c>
      <c r="AM15" s="479" t="s">
        <v>168</v>
      </c>
      <c r="AN15" s="483" t="s">
        <v>168</v>
      </c>
      <c r="AO15" s="483" t="s">
        <v>168</v>
      </c>
      <c r="AP15" s="483" t="s">
        <v>168</v>
      </c>
      <c r="AQ15" s="483" t="s">
        <v>168</v>
      </c>
      <c r="AR15" s="483" t="s">
        <v>168</v>
      </c>
      <c r="AS15" s="483" t="s">
        <v>168</v>
      </c>
      <c r="AT15" s="483" t="s">
        <v>168</v>
      </c>
    </row>
    <row r="16" spans="1:46" s="57" customFormat="1" ht="15">
      <c r="A16" s="479">
        <f>IF($B16="","",COUNTA($B$5:B16))</f>
        <v>12</v>
      </c>
      <c r="B16" s="25" t="str">
        <f t="shared" si="0"/>
        <v>WSLRW-SMT-01-2-2-</v>
      </c>
      <c r="C16" s="480" t="s">
        <v>241</v>
      </c>
      <c r="D16" s="480"/>
      <c r="E16" s="480"/>
      <c r="F16" s="480" t="s">
        <v>342</v>
      </c>
      <c r="G16" s="480">
        <v>2</v>
      </c>
      <c r="H16" s="480"/>
      <c r="I16" s="479" t="s">
        <v>344</v>
      </c>
      <c r="J16" s="480" t="s">
        <v>371</v>
      </c>
      <c r="K16" s="481">
        <v>45701</v>
      </c>
      <c r="L16" s="479" t="s">
        <v>345</v>
      </c>
      <c r="M16" s="479" t="s">
        <v>346</v>
      </c>
      <c r="N16" s="479" t="s">
        <v>168</v>
      </c>
      <c r="O16" s="479">
        <v>0</v>
      </c>
      <c r="P16" s="479">
        <v>0</v>
      </c>
      <c r="Q16" s="479">
        <v>1300</v>
      </c>
      <c r="R16" s="480" t="s">
        <v>355</v>
      </c>
      <c r="S16" s="25">
        <f>VLOOKUP($R16,TABS!$A$6:$G$50,COUNTA(TABS!$A$5:$E$5),FALSE)</f>
        <v>3500</v>
      </c>
      <c r="T16" s="479">
        <v>12</v>
      </c>
      <c r="U16" s="482">
        <v>95000</v>
      </c>
      <c r="V16" s="480">
        <v>6</v>
      </c>
      <c r="W16" s="479">
        <v>1</v>
      </c>
      <c r="X16" s="479">
        <v>0</v>
      </c>
      <c r="Y16" s="479">
        <v>0</v>
      </c>
      <c r="Z16" s="479">
        <v>1</v>
      </c>
      <c r="AA16" s="479" t="s">
        <v>168</v>
      </c>
      <c r="AB16" s="479" t="s">
        <v>168</v>
      </c>
      <c r="AC16" s="479" t="s">
        <v>168</v>
      </c>
      <c r="AD16" s="479" t="s">
        <v>168</v>
      </c>
      <c r="AE16" s="479" t="s">
        <v>168</v>
      </c>
      <c r="AF16" s="479" t="s">
        <v>168</v>
      </c>
      <c r="AG16" s="479" t="s">
        <v>168</v>
      </c>
      <c r="AH16" s="479" t="s">
        <v>168</v>
      </c>
      <c r="AI16" s="479" t="s">
        <v>168</v>
      </c>
      <c r="AJ16" s="479" t="s">
        <v>168</v>
      </c>
      <c r="AK16" s="479" t="s">
        <v>168</v>
      </c>
      <c r="AL16" s="479" t="s">
        <v>168</v>
      </c>
      <c r="AM16" s="479" t="s">
        <v>168</v>
      </c>
      <c r="AN16" s="483" t="s">
        <v>168</v>
      </c>
      <c r="AO16" s="483" t="s">
        <v>168</v>
      </c>
      <c r="AP16" s="483" t="s">
        <v>168</v>
      </c>
      <c r="AQ16" s="483" t="s">
        <v>168</v>
      </c>
      <c r="AR16" s="483" t="s">
        <v>168</v>
      </c>
      <c r="AS16" s="483" t="s">
        <v>168</v>
      </c>
      <c r="AT16" s="483" t="s">
        <v>168</v>
      </c>
    </row>
    <row r="17" spans="1:46" s="57" customFormat="1" ht="15">
      <c r="A17" s="479">
        <f>IF($B17="","",COUNTA($B$5:B17))</f>
        <v>13</v>
      </c>
      <c r="B17" s="25" t="str">
        <f t="shared" si="0"/>
        <v>WSLRW-SMT-07-3-5-</v>
      </c>
      <c r="C17" s="480" t="s">
        <v>234</v>
      </c>
      <c r="D17" s="480"/>
      <c r="E17" s="480"/>
      <c r="F17" s="480" t="s">
        <v>366</v>
      </c>
      <c r="G17" s="480" t="s">
        <v>372</v>
      </c>
      <c r="H17" s="480"/>
      <c r="I17" s="479" t="s">
        <v>344</v>
      </c>
      <c r="J17" s="480" t="s">
        <v>237</v>
      </c>
      <c r="K17" s="481">
        <v>45701</v>
      </c>
      <c r="L17" s="479" t="s">
        <v>345</v>
      </c>
      <c r="M17" s="479" t="s">
        <v>346</v>
      </c>
      <c r="N17" s="479" t="s">
        <v>168</v>
      </c>
      <c r="O17" s="479">
        <v>0</v>
      </c>
      <c r="P17" s="479">
        <v>0</v>
      </c>
      <c r="Q17" s="479">
        <v>450</v>
      </c>
      <c r="R17" s="480" t="s">
        <v>355</v>
      </c>
      <c r="S17" s="25">
        <f>VLOOKUP($R17,TABS!$A$6:$G$50,COUNTA(TABS!$A$5:$E$5),FALSE)</f>
        <v>3500</v>
      </c>
      <c r="T17" s="479">
        <v>12</v>
      </c>
      <c r="U17" s="482">
        <v>80555.555555555606</v>
      </c>
      <c r="V17" s="480">
        <v>6</v>
      </c>
      <c r="W17" s="479">
        <v>1</v>
      </c>
      <c r="X17" s="479">
        <v>0</v>
      </c>
      <c r="Y17" s="479">
        <v>0</v>
      </c>
      <c r="Z17" s="479">
        <v>1</v>
      </c>
      <c r="AA17" s="479" t="s">
        <v>168</v>
      </c>
      <c r="AB17" s="479" t="s">
        <v>168</v>
      </c>
      <c r="AC17" s="479" t="s">
        <v>168</v>
      </c>
      <c r="AD17" s="479" t="s">
        <v>168</v>
      </c>
      <c r="AE17" s="479" t="s">
        <v>168</v>
      </c>
      <c r="AF17" s="479" t="s">
        <v>168</v>
      </c>
      <c r="AG17" s="479" t="s">
        <v>168</v>
      </c>
      <c r="AH17" s="479" t="s">
        <v>168</v>
      </c>
      <c r="AI17" s="479" t="s">
        <v>168</v>
      </c>
      <c r="AJ17" s="479" t="s">
        <v>168</v>
      </c>
      <c r="AK17" s="479" t="s">
        <v>168</v>
      </c>
      <c r="AL17" s="479" t="s">
        <v>168</v>
      </c>
      <c r="AM17" s="479" t="s">
        <v>168</v>
      </c>
      <c r="AN17" s="483" t="s">
        <v>168</v>
      </c>
      <c r="AO17" s="483" t="s">
        <v>168</v>
      </c>
      <c r="AP17" s="483" t="s">
        <v>168</v>
      </c>
      <c r="AQ17" s="483" t="s">
        <v>168</v>
      </c>
      <c r="AR17" s="483" t="s">
        <v>168</v>
      </c>
      <c r="AS17" s="483" t="s">
        <v>168</v>
      </c>
      <c r="AT17" s="483" t="s">
        <v>168</v>
      </c>
    </row>
    <row r="18" spans="1:46" s="57" customFormat="1" ht="15">
      <c r="A18" s="479">
        <f>IF($B18="","",COUNTA($B$5:B18))</f>
        <v>14</v>
      </c>
      <c r="B18" s="25" t="str">
        <f t="shared" si="0"/>
        <v>WSLRW-SMT-01-3-5-</v>
      </c>
      <c r="C18" s="480" t="s">
        <v>241</v>
      </c>
      <c r="D18" s="480"/>
      <c r="E18" s="480"/>
      <c r="F18" s="480" t="s">
        <v>366</v>
      </c>
      <c r="G18" s="480" t="s">
        <v>372</v>
      </c>
      <c r="H18" s="480"/>
      <c r="I18" s="479" t="s">
        <v>344</v>
      </c>
      <c r="J18" s="480" t="s">
        <v>237</v>
      </c>
      <c r="K18" s="481">
        <v>45701</v>
      </c>
      <c r="L18" s="479" t="s">
        <v>345</v>
      </c>
      <c r="M18" s="479" t="s">
        <v>346</v>
      </c>
      <c r="N18" s="479" t="s">
        <v>168</v>
      </c>
      <c r="O18" s="479">
        <v>0</v>
      </c>
      <c r="P18" s="479">
        <v>0</v>
      </c>
      <c r="Q18" s="479">
        <v>450</v>
      </c>
      <c r="R18" s="480" t="s">
        <v>355</v>
      </c>
      <c r="S18" s="25">
        <f>VLOOKUP($R18,TABS!$A$6:$G$50,COUNTA(TABS!$A$5:$E$5),FALSE)</f>
        <v>3500</v>
      </c>
      <c r="T18" s="479">
        <v>12</v>
      </c>
      <c r="U18" s="482">
        <v>80555.555555555606</v>
      </c>
      <c r="V18" s="480">
        <v>6</v>
      </c>
      <c r="W18" s="479">
        <v>1</v>
      </c>
      <c r="X18" s="479">
        <v>0</v>
      </c>
      <c r="Y18" s="479">
        <v>0</v>
      </c>
      <c r="Z18" s="479">
        <v>1</v>
      </c>
      <c r="AA18" s="479" t="s">
        <v>168</v>
      </c>
      <c r="AB18" s="479" t="s">
        <v>168</v>
      </c>
      <c r="AC18" s="479" t="s">
        <v>168</v>
      </c>
      <c r="AD18" s="479" t="s">
        <v>168</v>
      </c>
      <c r="AE18" s="479" t="s">
        <v>168</v>
      </c>
      <c r="AF18" s="479" t="s">
        <v>168</v>
      </c>
      <c r="AG18" s="479" t="s">
        <v>168</v>
      </c>
      <c r="AH18" s="479" t="s">
        <v>168</v>
      </c>
      <c r="AI18" s="479" t="s">
        <v>168</v>
      </c>
      <c r="AJ18" s="479" t="s">
        <v>168</v>
      </c>
      <c r="AK18" s="479" t="s">
        <v>168</v>
      </c>
      <c r="AL18" s="479" t="s">
        <v>168</v>
      </c>
      <c r="AM18" s="479" t="s">
        <v>168</v>
      </c>
      <c r="AN18" s="483" t="s">
        <v>168</v>
      </c>
      <c r="AO18" s="483" t="s">
        <v>168</v>
      </c>
      <c r="AP18" s="483" t="s">
        <v>168</v>
      </c>
      <c r="AQ18" s="483" t="s">
        <v>168</v>
      </c>
      <c r="AR18" s="483" t="s">
        <v>168</v>
      </c>
      <c r="AS18" s="483" t="s">
        <v>168</v>
      </c>
      <c r="AT18" s="483" t="s">
        <v>168</v>
      </c>
    </row>
    <row r="19" spans="1:46" s="57" customFormat="1" ht="15">
      <c r="A19" s="479">
        <f>IF($B19="","",COUNTA($B$5:B19))</f>
        <v>15</v>
      </c>
      <c r="B19" s="25" t="str">
        <f t="shared" si="0"/>
        <v>WSLRW-SMT-07-RN-3-5-</v>
      </c>
      <c r="C19" s="480" t="s">
        <v>252</v>
      </c>
      <c r="D19" s="480"/>
      <c r="E19" s="480"/>
      <c r="F19" s="480" t="s">
        <v>366</v>
      </c>
      <c r="G19" s="480" t="s">
        <v>372</v>
      </c>
      <c r="H19" s="480"/>
      <c r="I19" s="479" t="s">
        <v>344</v>
      </c>
      <c r="J19" s="480" t="s">
        <v>237</v>
      </c>
      <c r="K19" s="481">
        <v>45701</v>
      </c>
      <c r="L19" s="479" t="s">
        <v>345</v>
      </c>
      <c r="M19" s="479" t="s">
        <v>346</v>
      </c>
      <c r="N19" s="479" t="s">
        <v>168</v>
      </c>
      <c r="O19" s="479">
        <v>0</v>
      </c>
      <c r="P19" s="479">
        <v>0</v>
      </c>
      <c r="Q19" s="479">
        <v>450</v>
      </c>
      <c r="R19" s="480" t="s">
        <v>355</v>
      </c>
      <c r="S19" s="25">
        <f>VLOOKUP($R19,TABS!$A$6:$G$50,COUNTA(TABS!$A$5:$E$5),FALSE)</f>
        <v>3500</v>
      </c>
      <c r="T19" s="479">
        <v>12</v>
      </c>
      <c r="U19" s="482">
        <v>80555.555555555606</v>
      </c>
      <c r="V19" s="480">
        <v>6</v>
      </c>
      <c r="W19" s="479">
        <v>1</v>
      </c>
      <c r="X19" s="479">
        <v>0</v>
      </c>
      <c r="Y19" s="479">
        <v>0</v>
      </c>
      <c r="Z19" s="479">
        <v>1</v>
      </c>
      <c r="AA19" s="479" t="s">
        <v>168</v>
      </c>
      <c r="AB19" s="479" t="s">
        <v>168</v>
      </c>
      <c r="AC19" s="479" t="s">
        <v>168</v>
      </c>
      <c r="AD19" s="479" t="s">
        <v>168</v>
      </c>
      <c r="AE19" s="479" t="s">
        <v>168</v>
      </c>
      <c r="AF19" s="479" t="s">
        <v>168</v>
      </c>
      <c r="AG19" s="479" t="s">
        <v>168</v>
      </c>
      <c r="AH19" s="479" t="s">
        <v>168</v>
      </c>
      <c r="AI19" s="479" t="s">
        <v>168</v>
      </c>
      <c r="AJ19" s="479" t="s">
        <v>168</v>
      </c>
      <c r="AK19" s="479" t="s">
        <v>168</v>
      </c>
      <c r="AL19" s="479" t="s">
        <v>168</v>
      </c>
      <c r="AM19" s="479" t="s">
        <v>168</v>
      </c>
      <c r="AN19" s="483" t="s">
        <v>168</v>
      </c>
      <c r="AO19" s="483" t="s">
        <v>168</v>
      </c>
      <c r="AP19" s="483" t="s">
        <v>168</v>
      </c>
      <c r="AQ19" s="483" t="s">
        <v>168</v>
      </c>
      <c r="AR19" s="483" t="s">
        <v>168</v>
      </c>
      <c r="AS19" s="483" t="s">
        <v>168</v>
      </c>
      <c r="AT19" s="483" t="s">
        <v>168</v>
      </c>
    </row>
    <row r="20" spans="1:46" s="57" customFormat="1" ht="30">
      <c r="A20" s="479">
        <f>IF($B20="","",COUNTA($B$5:B20))</f>
        <v>16</v>
      </c>
      <c r="B20" s="25" t="str">
        <f t="shared" si="0"/>
        <v>WSSFCEX-PPS-G10-01-2-1-</v>
      </c>
      <c r="C20" s="480" t="s">
        <v>373</v>
      </c>
      <c r="D20" s="480"/>
      <c r="E20" s="480"/>
      <c r="F20" s="480" t="s">
        <v>342</v>
      </c>
      <c r="G20" s="480">
        <v>1</v>
      </c>
      <c r="H20" s="480"/>
      <c r="I20" s="479" t="s">
        <v>344</v>
      </c>
      <c r="J20" s="480" t="s">
        <v>374</v>
      </c>
      <c r="K20" s="481">
        <v>45701</v>
      </c>
      <c r="L20" s="479" t="s">
        <v>345</v>
      </c>
      <c r="M20" s="479" t="s">
        <v>353</v>
      </c>
      <c r="N20" s="479" t="s">
        <v>168</v>
      </c>
      <c r="O20" s="479">
        <v>0</v>
      </c>
      <c r="P20" s="479">
        <v>0</v>
      </c>
      <c r="Q20" s="479">
        <v>420</v>
      </c>
      <c r="R20" s="480" t="s">
        <v>375</v>
      </c>
      <c r="S20" s="25">
        <f>VLOOKUP($R20,TABS!$A$6:$G$50,COUNTA(TABS!$A$5:$E$5),FALSE)</f>
        <v>7700</v>
      </c>
      <c r="T20" s="479">
        <v>12</v>
      </c>
      <c r="U20" s="482">
        <v>7381</v>
      </c>
      <c r="V20" s="480">
        <v>9</v>
      </c>
      <c r="W20" s="479">
        <v>1</v>
      </c>
      <c r="X20" s="479">
        <v>0</v>
      </c>
      <c r="Y20" s="479">
        <v>0</v>
      </c>
      <c r="Z20" s="479">
        <v>1</v>
      </c>
      <c r="AA20" s="479" t="s">
        <v>168</v>
      </c>
      <c r="AB20" s="479" t="s">
        <v>168</v>
      </c>
      <c r="AC20" s="479" t="s">
        <v>168</v>
      </c>
      <c r="AD20" s="479" t="s">
        <v>168</v>
      </c>
      <c r="AE20" s="479" t="s">
        <v>168</v>
      </c>
      <c r="AF20" s="479" t="s">
        <v>168</v>
      </c>
      <c r="AG20" s="479" t="s">
        <v>168</v>
      </c>
      <c r="AH20" s="479" t="s">
        <v>168</v>
      </c>
      <c r="AI20" s="479" t="s">
        <v>168</v>
      </c>
      <c r="AJ20" s="479" t="s">
        <v>168</v>
      </c>
      <c r="AK20" s="479" t="s">
        <v>168</v>
      </c>
      <c r="AL20" s="479" t="s">
        <v>168</v>
      </c>
      <c r="AM20" s="479" t="s">
        <v>168</v>
      </c>
      <c r="AN20" s="483" t="s">
        <v>168</v>
      </c>
      <c r="AO20" s="483" t="s">
        <v>168</v>
      </c>
      <c r="AP20" s="483" t="s">
        <v>168</v>
      </c>
      <c r="AQ20" s="483" t="s">
        <v>168</v>
      </c>
      <c r="AR20" s="483" t="s">
        <v>168</v>
      </c>
      <c r="AS20" s="483" t="s">
        <v>168</v>
      </c>
      <c r="AT20" s="483" t="s">
        <v>168</v>
      </c>
    </row>
    <row r="21" spans="1:46" s="57" customFormat="1" ht="15" customHeight="1">
      <c r="A21" s="479">
        <f>IF($B21="","",COUNTA($B$5:B21))</f>
        <v>17</v>
      </c>
      <c r="B21" s="25" t="str">
        <f t="shared" si="0"/>
        <v>WSLRW-S-ATE-F12-500-2-3-</v>
      </c>
      <c r="C21" s="480" t="s">
        <v>212</v>
      </c>
      <c r="D21" s="480"/>
      <c r="E21" s="480"/>
      <c r="F21" s="480" t="s">
        <v>342</v>
      </c>
      <c r="G21" s="480" t="s">
        <v>366</v>
      </c>
      <c r="H21" s="480"/>
      <c r="I21" s="479" t="s">
        <v>344</v>
      </c>
      <c r="J21" s="480" t="s">
        <v>215</v>
      </c>
      <c r="K21" s="481">
        <v>45701</v>
      </c>
      <c r="L21" s="479" t="s">
        <v>345</v>
      </c>
      <c r="M21" s="479" t="s">
        <v>346</v>
      </c>
      <c r="N21" s="479" t="s">
        <v>168</v>
      </c>
      <c r="O21" s="479">
        <v>0</v>
      </c>
      <c r="P21" s="479">
        <v>0</v>
      </c>
      <c r="Q21" s="479">
        <v>500</v>
      </c>
      <c r="R21" s="480" t="s">
        <v>376</v>
      </c>
      <c r="S21" s="25">
        <f>VLOOKUP($R21,TABS!$A$6:$G$50,COUNTA(TABS!$A$5:$E$5),FALSE)</f>
        <v>2600</v>
      </c>
      <c r="T21" s="479">
        <v>12</v>
      </c>
      <c r="U21" s="482">
        <v>500</v>
      </c>
      <c r="V21" s="480">
        <v>5</v>
      </c>
      <c r="W21" s="479">
        <v>1</v>
      </c>
      <c r="X21" s="479">
        <v>0</v>
      </c>
      <c r="Y21" s="479">
        <v>0</v>
      </c>
      <c r="Z21" s="479">
        <v>1</v>
      </c>
      <c r="AA21" s="479" t="s">
        <v>168</v>
      </c>
      <c r="AB21" s="479" t="s">
        <v>168</v>
      </c>
      <c r="AC21" s="479" t="s">
        <v>168</v>
      </c>
      <c r="AD21" s="479" t="s">
        <v>168</v>
      </c>
      <c r="AE21" s="479" t="s">
        <v>168</v>
      </c>
      <c r="AF21" s="479" t="s">
        <v>168</v>
      </c>
      <c r="AG21" s="479" t="s">
        <v>168</v>
      </c>
      <c r="AH21" s="479" t="s">
        <v>168</v>
      </c>
      <c r="AI21" s="479" t="s">
        <v>168</v>
      </c>
      <c r="AJ21" s="479" t="s">
        <v>168</v>
      </c>
      <c r="AK21" s="479" t="s">
        <v>168</v>
      </c>
      <c r="AL21" s="479" t="s">
        <v>168</v>
      </c>
      <c r="AM21" s="479" t="s">
        <v>168</v>
      </c>
      <c r="AN21" s="483" t="s">
        <v>168</v>
      </c>
      <c r="AO21" s="483" t="s">
        <v>168</v>
      </c>
      <c r="AP21" s="483" t="s">
        <v>168</v>
      </c>
      <c r="AQ21" s="483" t="s">
        <v>168</v>
      </c>
      <c r="AR21" s="483" t="s">
        <v>168</v>
      </c>
      <c r="AS21" s="483" t="s">
        <v>168</v>
      </c>
      <c r="AT21" s="483" t="s">
        <v>168</v>
      </c>
    </row>
    <row r="22" spans="1:46" s="57" customFormat="1" ht="15" customHeight="1">
      <c r="A22" s="479">
        <f>IF($B22="","",COUNTA($B$5:B22))</f>
        <v>18</v>
      </c>
      <c r="B22" s="25" t="str">
        <f t="shared" si="0"/>
        <v>WSLRW-ATH-11-1-5-</v>
      </c>
      <c r="C22" s="480" t="s">
        <v>243</v>
      </c>
      <c r="D22" s="480"/>
      <c r="E22" s="480"/>
      <c r="F22" s="480" t="s">
        <v>349</v>
      </c>
      <c r="G22" s="480" t="s">
        <v>372</v>
      </c>
      <c r="H22" s="480"/>
      <c r="I22" s="479" t="s">
        <v>344</v>
      </c>
      <c r="J22" s="480" t="s">
        <v>233</v>
      </c>
      <c r="K22" s="481">
        <v>45701</v>
      </c>
      <c r="L22" s="479" t="s">
        <v>345</v>
      </c>
      <c r="M22" s="479" t="s">
        <v>346</v>
      </c>
      <c r="N22" s="479" t="s">
        <v>168</v>
      </c>
      <c r="O22" s="479">
        <v>0</v>
      </c>
      <c r="P22" s="479">
        <v>0</v>
      </c>
      <c r="Q22" s="479">
        <v>220</v>
      </c>
      <c r="R22" s="480" t="s">
        <v>355</v>
      </c>
      <c r="S22" s="25">
        <f>VLOOKUP($R22,TABS!$A$6:$G$50,COUNTA(TABS!$A$5:$E$5),FALSE)</f>
        <v>3500</v>
      </c>
      <c r="T22" s="479">
        <v>12</v>
      </c>
      <c r="U22" s="482">
        <v>500</v>
      </c>
      <c r="V22" s="480">
        <v>7</v>
      </c>
      <c r="W22" s="479">
        <v>1</v>
      </c>
      <c r="X22" s="479">
        <v>0</v>
      </c>
      <c r="Y22" s="479">
        <v>0</v>
      </c>
      <c r="Z22" s="479">
        <v>1</v>
      </c>
      <c r="AA22" s="479" t="s">
        <v>168</v>
      </c>
      <c r="AB22" s="479" t="s">
        <v>168</v>
      </c>
      <c r="AC22" s="479" t="s">
        <v>168</v>
      </c>
      <c r="AD22" s="479" t="s">
        <v>168</v>
      </c>
      <c r="AE22" s="479" t="s">
        <v>168</v>
      </c>
      <c r="AF22" s="479" t="s">
        <v>168</v>
      </c>
      <c r="AG22" s="479" t="s">
        <v>168</v>
      </c>
      <c r="AH22" s="479" t="s">
        <v>168</v>
      </c>
      <c r="AI22" s="479" t="s">
        <v>168</v>
      </c>
      <c r="AJ22" s="479" t="s">
        <v>168</v>
      </c>
      <c r="AK22" s="479" t="s">
        <v>168</v>
      </c>
      <c r="AL22" s="479" t="s">
        <v>168</v>
      </c>
      <c r="AM22" s="479" t="s">
        <v>168</v>
      </c>
      <c r="AN22" s="483" t="s">
        <v>168</v>
      </c>
      <c r="AO22" s="483" t="s">
        <v>168</v>
      </c>
      <c r="AP22" s="483" t="s">
        <v>168</v>
      </c>
      <c r="AQ22" s="483" t="s">
        <v>168</v>
      </c>
      <c r="AR22" s="483" t="s">
        <v>168</v>
      </c>
      <c r="AS22" s="483" t="s">
        <v>168</v>
      </c>
      <c r="AT22" s="483" t="s">
        <v>168</v>
      </c>
    </row>
    <row r="23" spans="1:46" s="57" customFormat="1" ht="15" customHeight="1">
      <c r="A23" s="479">
        <f>IF($B23="","",COUNTA($B$5:B23))</f>
        <v>19</v>
      </c>
      <c r="B23" s="25" t="str">
        <f t="shared" si="0"/>
        <v>WSLRW-AL-01-1-2-</v>
      </c>
      <c r="C23" s="480" t="s">
        <v>295</v>
      </c>
      <c r="D23" s="480"/>
      <c r="E23" s="480"/>
      <c r="F23" s="480" t="s">
        <v>349</v>
      </c>
      <c r="G23" s="480" t="s">
        <v>342</v>
      </c>
      <c r="H23" s="480"/>
      <c r="I23" s="479" t="s">
        <v>344</v>
      </c>
      <c r="J23" s="480" t="s">
        <v>298</v>
      </c>
      <c r="K23" s="481">
        <v>45701</v>
      </c>
      <c r="L23" s="479" t="s">
        <v>345</v>
      </c>
      <c r="M23" s="479" t="s">
        <v>346</v>
      </c>
      <c r="N23" s="479" t="s">
        <v>168</v>
      </c>
      <c r="O23" s="479">
        <v>0</v>
      </c>
      <c r="P23" s="479">
        <v>0</v>
      </c>
      <c r="Q23" s="479">
        <v>250</v>
      </c>
      <c r="R23" s="480" t="s">
        <v>355</v>
      </c>
      <c r="S23" s="25">
        <f>VLOOKUP($R23,TABS!$A$6:$G$50,COUNTA(TABS!$A$5:$E$5),FALSE)</f>
        <v>3500</v>
      </c>
      <c r="T23" s="479">
        <v>12</v>
      </c>
      <c r="U23" s="482">
        <v>500</v>
      </c>
      <c r="V23" s="480">
        <v>7</v>
      </c>
      <c r="W23" s="479">
        <v>1</v>
      </c>
      <c r="X23" s="479">
        <v>0</v>
      </c>
      <c r="Y23" s="479">
        <v>0</v>
      </c>
      <c r="Z23" s="479">
        <v>1</v>
      </c>
      <c r="AA23" s="479" t="s">
        <v>168</v>
      </c>
      <c r="AB23" s="479" t="s">
        <v>168</v>
      </c>
      <c r="AC23" s="479" t="s">
        <v>168</v>
      </c>
      <c r="AD23" s="479" t="s">
        <v>168</v>
      </c>
      <c r="AE23" s="479" t="s">
        <v>168</v>
      </c>
      <c r="AF23" s="479" t="s">
        <v>168</v>
      </c>
      <c r="AG23" s="479" t="s">
        <v>168</v>
      </c>
      <c r="AH23" s="479" t="s">
        <v>168</v>
      </c>
      <c r="AI23" s="479" t="s">
        <v>168</v>
      </c>
      <c r="AJ23" s="479" t="s">
        <v>168</v>
      </c>
      <c r="AK23" s="479" t="s">
        <v>168</v>
      </c>
      <c r="AL23" s="479" t="s">
        <v>168</v>
      </c>
      <c r="AM23" s="479" t="s">
        <v>168</v>
      </c>
      <c r="AN23" s="483" t="s">
        <v>168</v>
      </c>
      <c r="AO23" s="483" t="s">
        <v>168</v>
      </c>
      <c r="AP23" s="483" t="s">
        <v>168</v>
      </c>
      <c r="AQ23" s="483" t="s">
        <v>168</v>
      </c>
      <c r="AR23" s="483" t="s">
        <v>168</v>
      </c>
      <c r="AS23" s="483" t="s">
        <v>168</v>
      </c>
      <c r="AT23" s="483" t="s">
        <v>168</v>
      </c>
    </row>
    <row r="24" spans="1:46" s="57" customFormat="1" ht="15" customHeight="1">
      <c r="A24" s="479">
        <f>IF($B24="","",COUNTA($B$5:B24))</f>
        <v>20</v>
      </c>
      <c r="B24" s="25" t="str">
        <f t="shared" si="0"/>
        <v>WSLRW-G4-NH3-1000-01-2-7-</v>
      </c>
      <c r="C24" s="480" t="s">
        <v>190</v>
      </c>
      <c r="D24" s="480"/>
      <c r="E24" s="480"/>
      <c r="F24" s="480" t="s">
        <v>342</v>
      </c>
      <c r="G24" s="480" t="s">
        <v>343</v>
      </c>
      <c r="H24" s="480"/>
      <c r="I24" s="479" t="s">
        <v>344</v>
      </c>
      <c r="J24" s="480" t="s">
        <v>193</v>
      </c>
      <c r="K24" s="481">
        <v>45701</v>
      </c>
      <c r="L24" s="479" t="s">
        <v>345</v>
      </c>
      <c r="M24" s="479" t="s">
        <v>346</v>
      </c>
      <c r="N24" s="479" t="s">
        <v>377</v>
      </c>
      <c r="O24" s="479">
        <v>110</v>
      </c>
      <c r="P24" s="479">
        <v>3</v>
      </c>
      <c r="Q24" s="479">
        <v>400</v>
      </c>
      <c r="R24" s="480" t="s">
        <v>355</v>
      </c>
      <c r="S24" s="25">
        <f>VLOOKUP($R24,TABS!$A$6:$G$50,COUNTA(TABS!$A$5:$E$5),FALSE)</f>
        <v>3500</v>
      </c>
      <c r="T24" s="479">
        <v>12</v>
      </c>
      <c r="U24" s="482">
        <v>0</v>
      </c>
      <c r="V24" s="480">
        <v>10</v>
      </c>
      <c r="W24" s="479">
        <v>1</v>
      </c>
      <c r="X24" s="479">
        <v>0</v>
      </c>
      <c r="Y24" s="479">
        <v>0</v>
      </c>
      <c r="Z24" s="479">
        <v>1</v>
      </c>
      <c r="AA24" s="479" t="s">
        <v>168</v>
      </c>
      <c r="AB24" s="479" t="s">
        <v>168</v>
      </c>
      <c r="AC24" s="479" t="s">
        <v>168</v>
      </c>
      <c r="AD24" s="479" t="s">
        <v>168</v>
      </c>
      <c r="AE24" s="479" t="s">
        <v>168</v>
      </c>
      <c r="AF24" s="479" t="s">
        <v>168</v>
      </c>
      <c r="AG24" s="479" t="s">
        <v>168</v>
      </c>
      <c r="AH24" s="479" t="s">
        <v>168</v>
      </c>
      <c r="AI24" s="479" t="s">
        <v>168</v>
      </c>
      <c r="AJ24" s="479" t="s">
        <v>168</v>
      </c>
      <c r="AK24" s="479" t="s">
        <v>168</v>
      </c>
      <c r="AL24" s="479" t="s">
        <v>168</v>
      </c>
      <c r="AM24" s="479" t="s">
        <v>168</v>
      </c>
      <c r="AN24" s="483" t="s">
        <v>168</v>
      </c>
      <c r="AO24" s="483" t="s">
        <v>168</v>
      </c>
      <c r="AP24" s="483" t="s">
        <v>168</v>
      </c>
      <c r="AQ24" s="483" t="s">
        <v>168</v>
      </c>
      <c r="AR24" s="483" t="s">
        <v>168</v>
      </c>
      <c r="AS24" s="483" t="s">
        <v>168</v>
      </c>
      <c r="AT24" s="483" t="s">
        <v>168</v>
      </c>
    </row>
    <row r="25" spans="1:46" s="57" customFormat="1" ht="15" customHeight="1">
      <c r="A25" s="479">
        <f>IF($B25="","",COUNTA($B$5:B25))</f>
        <v>21</v>
      </c>
      <c r="B25" s="25" t="str">
        <f t="shared" si="0"/>
        <v>WSLRW-G4-NH3-100-01-2-7-</v>
      </c>
      <c r="C25" s="480" t="s">
        <v>284</v>
      </c>
      <c r="D25" s="480"/>
      <c r="E25" s="480"/>
      <c r="F25" s="480" t="s">
        <v>342</v>
      </c>
      <c r="G25" s="480" t="s">
        <v>343</v>
      </c>
      <c r="H25" s="480"/>
      <c r="I25" s="479" t="s">
        <v>344</v>
      </c>
      <c r="J25" s="480" t="s">
        <v>193</v>
      </c>
      <c r="K25" s="481">
        <v>45701</v>
      </c>
      <c r="L25" s="479" t="s">
        <v>345</v>
      </c>
      <c r="M25" s="479" t="s">
        <v>346</v>
      </c>
      <c r="N25" s="479" t="s">
        <v>377</v>
      </c>
      <c r="O25" s="479">
        <v>110</v>
      </c>
      <c r="P25" s="479">
        <v>3</v>
      </c>
      <c r="Q25" s="479">
        <v>400</v>
      </c>
      <c r="R25" s="480" t="s">
        <v>355</v>
      </c>
      <c r="S25" s="25">
        <f>VLOOKUP($R25,TABS!$A$6:$G$50,COUNTA(TABS!$A$5:$E$5),FALSE)</f>
        <v>3500</v>
      </c>
      <c r="T25" s="479">
        <v>12</v>
      </c>
      <c r="U25" s="482">
        <v>0</v>
      </c>
      <c r="V25" s="480">
        <v>10</v>
      </c>
      <c r="W25" s="479">
        <v>1</v>
      </c>
      <c r="X25" s="479">
        <v>0</v>
      </c>
      <c r="Y25" s="479">
        <v>0</v>
      </c>
      <c r="Z25" s="479">
        <v>1</v>
      </c>
      <c r="AA25" s="479" t="s">
        <v>168</v>
      </c>
      <c r="AB25" s="479" t="s">
        <v>168</v>
      </c>
      <c r="AC25" s="479" t="s">
        <v>168</v>
      </c>
      <c r="AD25" s="479" t="s">
        <v>168</v>
      </c>
      <c r="AE25" s="479" t="s">
        <v>168</v>
      </c>
      <c r="AF25" s="479" t="s">
        <v>168</v>
      </c>
      <c r="AG25" s="479" t="s">
        <v>168</v>
      </c>
      <c r="AH25" s="479" t="s">
        <v>168</v>
      </c>
      <c r="AI25" s="479" t="s">
        <v>168</v>
      </c>
      <c r="AJ25" s="479" t="s">
        <v>168</v>
      </c>
      <c r="AK25" s="479" t="s">
        <v>168</v>
      </c>
      <c r="AL25" s="479" t="s">
        <v>168</v>
      </c>
      <c r="AM25" s="479" t="s">
        <v>168</v>
      </c>
      <c r="AN25" s="483" t="s">
        <v>168</v>
      </c>
      <c r="AO25" s="483" t="s">
        <v>168</v>
      </c>
      <c r="AP25" s="483" t="s">
        <v>168</v>
      </c>
      <c r="AQ25" s="483" t="s">
        <v>168</v>
      </c>
      <c r="AR25" s="483" t="s">
        <v>168</v>
      </c>
      <c r="AS25" s="483" t="s">
        <v>168</v>
      </c>
      <c r="AT25" s="483" t="s">
        <v>168</v>
      </c>
    </row>
    <row r="26" spans="1:46" s="57" customFormat="1" ht="15" customHeight="1">
      <c r="A26" s="479">
        <f>IF($B26="","",COUNTA($B$5:B26))</f>
        <v>22</v>
      </c>
      <c r="B26" s="25" t="str">
        <f t="shared" si="0"/>
        <v>WSLRW-G4-CL2-20-01-2-7-</v>
      </c>
      <c r="C26" s="480" t="s">
        <v>286</v>
      </c>
      <c r="D26" s="480"/>
      <c r="E26" s="480"/>
      <c r="F26" s="480" t="s">
        <v>342</v>
      </c>
      <c r="G26" s="480" t="s">
        <v>343</v>
      </c>
      <c r="H26" s="480"/>
      <c r="I26" s="479" t="s">
        <v>344</v>
      </c>
      <c r="J26" s="480" t="s">
        <v>193</v>
      </c>
      <c r="K26" s="481">
        <v>45701</v>
      </c>
      <c r="L26" s="479" t="s">
        <v>345</v>
      </c>
      <c r="M26" s="479" t="s">
        <v>346</v>
      </c>
      <c r="N26" s="479" t="s">
        <v>377</v>
      </c>
      <c r="O26" s="479">
        <v>110</v>
      </c>
      <c r="P26" s="479">
        <v>3</v>
      </c>
      <c r="Q26" s="479">
        <v>400</v>
      </c>
      <c r="R26" s="480" t="s">
        <v>355</v>
      </c>
      <c r="S26" s="25">
        <f>VLOOKUP($R26,TABS!$A$6:$G$50,COUNTA(TABS!$A$5:$E$5),FALSE)</f>
        <v>3500</v>
      </c>
      <c r="T26" s="479">
        <v>12</v>
      </c>
      <c r="U26" s="482">
        <v>0</v>
      </c>
      <c r="V26" s="480">
        <v>10</v>
      </c>
      <c r="W26" s="479">
        <v>1</v>
      </c>
      <c r="X26" s="479">
        <v>0</v>
      </c>
      <c r="Y26" s="479">
        <v>0</v>
      </c>
      <c r="Z26" s="479">
        <v>1</v>
      </c>
      <c r="AA26" s="479" t="s">
        <v>168</v>
      </c>
      <c r="AB26" s="479" t="s">
        <v>168</v>
      </c>
      <c r="AC26" s="479" t="s">
        <v>168</v>
      </c>
      <c r="AD26" s="479" t="s">
        <v>168</v>
      </c>
      <c r="AE26" s="479" t="s">
        <v>168</v>
      </c>
      <c r="AF26" s="479" t="s">
        <v>168</v>
      </c>
      <c r="AG26" s="479" t="s">
        <v>168</v>
      </c>
      <c r="AH26" s="479" t="s">
        <v>168</v>
      </c>
      <c r="AI26" s="479" t="s">
        <v>168</v>
      </c>
      <c r="AJ26" s="479" t="s">
        <v>168</v>
      </c>
      <c r="AK26" s="479" t="s">
        <v>168</v>
      </c>
      <c r="AL26" s="479" t="s">
        <v>168</v>
      </c>
      <c r="AM26" s="479" t="s">
        <v>168</v>
      </c>
      <c r="AN26" s="483" t="s">
        <v>168</v>
      </c>
      <c r="AO26" s="483" t="s">
        <v>168</v>
      </c>
      <c r="AP26" s="483" t="s">
        <v>168</v>
      </c>
      <c r="AQ26" s="483" t="s">
        <v>168</v>
      </c>
      <c r="AR26" s="483" t="s">
        <v>168</v>
      </c>
      <c r="AS26" s="483" t="s">
        <v>168</v>
      </c>
      <c r="AT26" s="483" t="s">
        <v>168</v>
      </c>
    </row>
    <row r="27" spans="1:46" s="57" customFormat="1" ht="15" customHeight="1">
      <c r="A27" s="479">
        <f>IF($B27="","",COUNTA($B$5:B27))</f>
        <v>23</v>
      </c>
      <c r="B27" s="25" t="str">
        <f t="shared" si="0"/>
        <v>WSLRW-G4F-NH3-100-01-2-7-</v>
      </c>
      <c r="C27" s="480" t="s">
        <v>288</v>
      </c>
      <c r="D27" s="480"/>
      <c r="E27" s="480"/>
      <c r="F27" s="480" t="s">
        <v>342</v>
      </c>
      <c r="G27" s="480" t="s">
        <v>343</v>
      </c>
      <c r="H27" s="480"/>
      <c r="I27" s="479" t="s">
        <v>344</v>
      </c>
      <c r="J27" s="480" t="s">
        <v>193</v>
      </c>
      <c r="K27" s="481">
        <v>45701</v>
      </c>
      <c r="L27" s="479" t="s">
        <v>345</v>
      </c>
      <c r="M27" s="479" t="s">
        <v>346</v>
      </c>
      <c r="N27" s="479" t="s">
        <v>377</v>
      </c>
      <c r="O27" s="479">
        <v>110</v>
      </c>
      <c r="P27" s="479">
        <v>3</v>
      </c>
      <c r="Q27" s="479">
        <v>400</v>
      </c>
      <c r="R27" s="480" t="s">
        <v>355</v>
      </c>
      <c r="S27" s="25">
        <f>VLOOKUP($R27,TABS!$A$6:$G$50,COUNTA(TABS!$A$5:$E$5),FALSE)</f>
        <v>3500</v>
      </c>
      <c r="T27" s="479">
        <v>12</v>
      </c>
      <c r="U27" s="482">
        <v>0</v>
      </c>
      <c r="V27" s="480">
        <v>10</v>
      </c>
      <c r="W27" s="479">
        <v>1</v>
      </c>
      <c r="X27" s="479">
        <v>0</v>
      </c>
      <c r="Y27" s="479">
        <v>0</v>
      </c>
      <c r="Z27" s="479">
        <v>1</v>
      </c>
      <c r="AA27" s="479" t="s">
        <v>168</v>
      </c>
      <c r="AB27" s="479" t="s">
        <v>168</v>
      </c>
      <c r="AC27" s="479" t="s">
        <v>168</v>
      </c>
      <c r="AD27" s="479" t="s">
        <v>168</v>
      </c>
      <c r="AE27" s="479" t="s">
        <v>168</v>
      </c>
      <c r="AF27" s="479" t="s">
        <v>168</v>
      </c>
      <c r="AG27" s="479" t="s">
        <v>168</v>
      </c>
      <c r="AH27" s="479" t="s">
        <v>168</v>
      </c>
      <c r="AI27" s="479" t="s">
        <v>168</v>
      </c>
      <c r="AJ27" s="479" t="s">
        <v>168</v>
      </c>
      <c r="AK27" s="479" t="s">
        <v>168</v>
      </c>
      <c r="AL27" s="479" t="s">
        <v>168</v>
      </c>
      <c r="AM27" s="479" t="s">
        <v>168</v>
      </c>
      <c r="AN27" s="483" t="s">
        <v>168</v>
      </c>
      <c r="AO27" s="483" t="s">
        <v>168</v>
      </c>
      <c r="AP27" s="483" t="s">
        <v>168</v>
      </c>
      <c r="AQ27" s="483" t="s">
        <v>168</v>
      </c>
      <c r="AR27" s="483" t="s">
        <v>168</v>
      </c>
      <c r="AS27" s="483" t="s">
        <v>168</v>
      </c>
      <c r="AT27" s="483" t="s">
        <v>168</v>
      </c>
    </row>
    <row r="28" spans="1:46" s="57" customFormat="1" ht="15" customHeight="1">
      <c r="A28" s="479">
        <f>IF($B28="","",COUNTA($B$5:B28))</f>
        <v>24</v>
      </c>
      <c r="B28" s="25" t="str">
        <f t="shared" si="0"/>
        <v>WSLRW-G4-NH3-2000-01-2-7-</v>
      </c>
      <c r="C28" s="480" t="s">
        <v>299</v>
      </c>
      <c r="D28" s="480"/>
      <c r="E28" s="480"/>
      <c r="F28" s="480" t="s">
        <v>342</v>
      </c>
      <c r="G28" s="480" t="s">
        <v>343</v>
      </c>
      <c r="H28" s="480"/>
      <c r="I28" s="479" t="s">
        <v>344</v>
      </c>
      <c r="J28" s="480" t="s">
        <v>193</v>
      </c>
      <c r="K28" s="481">
        <v>45701</v>
      </c>
      <c r="L28" s="479" t="s">
        <v>345</v>
      </c>
      <c r="M28" s="479" t="s">
        <v>346</v>
      </c>
      <c r="N28" s="479" t="s">
        <v>377</v>
      </c>
      <c r="O28" s="479">
        <v>110</v>
      </c>
      <c r="P28" s="479">
        <v>3</v>
      </c>
      <c r="Q28" s="479">
        <v>400</v>
      </c>
      <c r="R28" s="480" t="s">
        <v>355</v>
      </c>
      <c r="S28" s="25">
        <f>VLOOKUP($R28,TABS!$A$6:$G$50,COUNTA(TABS!$A$5:$E$5),FALSE)</f>
        <v>3500</v>
      </c>
      <c r="T28" s="479">
        <v>12</v>
      </c>
      <c r="U28" s="482">
        <v>0</v>
      </c>
      <c r="V28" s="480">
        <v>10</v>
      </c>
      <c r="W28" s="479">
        <v>1</v>
      </c>
      <c r="X28" s="479">
        <v>0</v>
      </c>
      <c r="Y28" s="479">
        <v>0</v>
      </c>
      <c r="Z28" s="479">
        <v>1</v>
      </c>
      <c r="AA28" s="479" t="s">
        <v>168</v>
      </c>
      <c r="AB28" s="479" t="s">
        <v>168</v>
      </c>
      <c r="AC28" s="479" t="s">
        <v>168</v>
      </c>
      <c r="AD28" s="479" t="s">
        <v>168</v>
      </c>
      <c r="AE28" s="479" t="s">
        <v>168</v>
      </c>
      <c r="AF28" s="479" t="s">
        <v>168</v>
      </c>
      <c r="AG28" s="479" t="s">
        <v>168</v>
      </c>
      <c r="AH28" s="479" t="s">
        <v>168</v>
      </c>
      <c r="AI28" s="479" t="s">
        <v>168</v>
      </c>
      <c r="AJ28" s="479" t="s">
        <v>168</v>
      </c>
      <c r="AK28" s="479" t="s">
        <v>168</v>
      </c>
      <c r="AL28" s="479" t="s">
        <v>168</v>
      </c>
      <c r="AM28" s="479" t="s">
        <v>168</v>
      </c>
      <c r="AN28" s="483" t="s">
        <v>168</v>
      </c>
      <c r="AO28" s="483" t="s">
        <v>168</v>
      </c>
      <c r="AP28" s="483" t="s">
        <v>168</v>
      </c>
      <c r="AQ28" s="483" t="s">
        <v>168</v>
      </c>
      <c r="AR28" s="483" t="s">
        <v>168</v>
      </c>
      <c r="AS28" s="483" t="s">
        <v>168</v>
      </c>
      <c r="AT28" s="483" t="s">
        <v>168</v>
      </c>
    </row>
    <row r="29" spans="1:46" s="57" customFormat="1" ht="15" customHeight="1">
      <c r="A29" s="479">
        <f>IF($B29="","",COUNTA($B$5:B29))</f>
        <v>25</v>
      </c>
      <c r="B29" s="25" t="str">
        <f t="shared" si="0"/>
        <v>WSLRW-AG-02-2-4-</v>
      </c>
      <c r="C29" s="480" t="s">
        <v>198</v>
      </c>
      <c r="D29" s="480"/>
      <c r="E29" s="480"/>
      <c r="F29" s="480" t="s">
        <v>342</v>
      </c>
      <c r="G29" s="480">
        <v>4</v>
      </c>
      <c r="H29" s="480"/>
      <c r="I29" s="479" t="s">
        <v>344</v>
      </c>
      <c r="J29" s="480" t="s">
        <v>378</v>
      </c>
      <c r="K29" s="481">
        <v>45701</v>
      </c>
      <c r="L29" s="479" t="s">
        <v>345</v>
      </c>
      <c r="M29" s="479" t="s">
        <v>346</v>
      </c>
      <c r="N29" s="479" t="s">
        <v>168</v>
      </c>
      <c r="O29" s="479">
        <v>0</v>
      </c>
      <c r="P29" s="479">
        <v>0</v>
      </c>
      <c r="Q29" s="479">
        <v>150</v>
      </c>
      <c r="R29" s="480" t="s">
        <v>355</v>
      </c>
      <c r="S29" s="25">
        <f>VLOOKUP($R29,TABS!$A$6:$G$50,COUNTA(TABS!$A$5:$E$5),FALSE)</f>
        <v>3500</v>
      </c>
      <c r="T29" s="479">
        <v>12</v>
      </c>
      <c r="U29" s="482">
        <v>500</v>
      </c>
      <c r="V29" s="480">
        <v>8</v>
      </c>
      <c r="W29" s="479">
        <v>1</v>
      </c>
      <c r="X29" s="479">
        <v>0</v>
      </c>
      <c r="Y29" s="479">
        <v>0</v>
      </c>
      <c r="Z29" s="479">
        <v>1</v>
      </c>
      <c r="AA29" s="479" t="s">
        <v>168</v>
      </c>
      <c r="AB29" s="479" t="s">
        <v>168</v>
      </c>
      <c r="AC29" s="479" t="s">
        <v>168</v>
      </c>
      <c r="AD29" s="479" t="s">
        <v>168</v>
      </c>
      <c r="AE29" s="479" t="s">
        <v>168</v>
      </c>
      <c r="AF29" s="479" t="s">
        <v>168</v>
      </c>
      <c r="AG29" s="479" t="s">
        <v>168</v>
      </c>
      <c r="AH29" s="479" t="s">
        <v>168</v>
      </c>
      <c r="AI29" s="479" t="s">
        <v>168</v>
      </c>
      <c r="AJ29" s="479" t="s">
        <v>168</v>
      </c>
      <c r="AK29" s="479" t="s">
        <v>168</v>
      </c>
      <c r="AL29" s="479" t="s">
        <v>168</v>
      </c>
      <c r="AM29" s="479" t="s">
        <v>168</v>
      </c>
      <c r="AN29" s="483" t="s">
        <v>168</v>
      </c>
      <c r="AO29" s="483" t="s">
        <v>168</v>
      </c>
      <c r="AP29" s="483" t="s">
        <v>168</v>
      </c>
      <c r="AQ29" s="483" t="s">
        <v>168</v>
      </c>
      <c r="AR29" s="483" t="s">
        <v>168</v>
      </c>
      <c r="AS29" s="483" t="s">
        <v>168</v>
      </c>
      <c r="AT29" s="483" t="s">
        <v>168</v>
      </c>
    </row>
    <row r="30" spans="1:46" s="57" customFormat="1" ht="15" customHeight="1">
      <c r="A30" s="479">
        <f>IF($B30="","",COUNTA($B$5:B30))</f>
        <v>26</v>
      </c>
      <c r="B30" s="25" t="str">
        <f t="shared" si="0"/>
        <v>WSLRW-AG-01-1-2-</v>
      </c>
      <c r="C30" s="480" t="s">
        <v>211</v>
      </c>
      <c r="D30" s="480"/>
      <c r="E30" s="480"/>
      <c r="F30" s="480" t="s">
        <v>349</v>
      </c>
      <c r="G30" s="480">
        <v>2</v>
      </c>
      <c r="H30" s="480"/>
      <c r="I30" s="479" t="s">
        <v>344</v>
      </c>
      <c r="J30" s="480" t="s">
        <v>379</v>
      </c>
      <c r="K30" s="481">
        <v>45701</v>
      </c>
      <c r="L30" s="479" t="s">
        <v>345</v>
      </c>
      <c r="M30" s="479" t="s">
        <v>346</v>
      </c>
      <c r="N30" s="479" t="s">
        <v>168</v>
      </c>
      <c r="O30" s="479">
        <v>0</v>
      </c>
      <c r="P30" s="479">
        <v>0</v>
      </c>
      <c r="Q30" s="479">
        <v>350</v>
      </c>
      <c r="R30" s="480" t="s">
        <v>355</v>
      </c>
      <c r="S30" s="25">
        <f>VLOOKUP($R30,TABS!$A$6:$G$50,COUNTA(TABS!$A$5:$E$5),FALSE)</f>
        <v>3500</v>
      </c>
      <c r="T30" s="479">
        <v>12</v>
      </c>
      <c r="U30" s="482">
        <v>500</v>
      </c>
      <c r="V30" s="480">
        <v>8</v>
      </c>
      <c r="W30" s="479">
        <v>1</v>
      </c>
      <c r="X30" s="479">
        <v>0</v>
      </c>
      <c r="Y30" s="479">
        <v>0</v>
      </c>
      <c r="Z30" s="479">
        <v>1</v>
      </c>
      <c r="AA30" s="479" t="s">
        <v>168</v>
      </c>
      <c r="AB30" s="479" t="s">
        <v>168</v>
      </c>
      <c r="AC30" s="479" t="s">
        <v>168</v>
      </c>
      <c r="AD30" s="479" t="s">
        <v>168</v>
      </c>
      <c r="AE30" s="479" t="s">
        <v>168</v>
      </c>
      <c r="AF30" s="479" t="s">
        <v>168</v>
      </c>
      <c r="AG30" s="479" t="s">
        <v>168</v>
      </c>
      <c r="AH30" s="479" t="s">
        <v>168</v>
      </c>
      <c r="AI30" s="479" t="s">
        <v>168</v>
      </c>
      <c r="AJ30" s="479" t="s">
        <v>168</v>
      </c>
      <c r="AK30" s="479" t="s">
        <v>168</v>
      </c>
      <c r="AL30" s="479" t="s">
        <v>168</v>
      </c>
      <c r="AM30" s="479" t="s">
        <v>168</v>
      </c>
      <c r="AN30" s="483" t="s">
        <v>168</v>
      </c>
      <c r="AO30" s="483" t="s">
        <v>168</v>
      </c>
      <c r="AP30" s="483" t="s">
        <v>168</v>
      </c>
      <c r="AQ30" s="483" t="s">
        <v>168</v>
      </c>
      <c r="AR30" s="483" t="s">
        <v>168</v>
      </c>
      <c r="AS30" s="483" t="s">
        <v>168</v>
      </c>
      <c r="AT30" s="483" t="s">
        <v>168</v>
      </c>
    </row>
    <row r="31" spans="1:46" s="57" customFormat="1" ht="30">
      <c r="A31" s="479">
        <f>IF($B31="","",COUNTA($B$5:B31))</f>
        <v>27</v>
      </c>
      <c r="B31" s="25" t="str">
        <f t="shared" si="0"/>
        <v xml:space="preserve">	WSLRW-I-CO2-5000-ATH-D1-1-1-</v>
      </c>
      <c r="C31" s="480" t="s">
        <v>380</v>
      </c>
      <c r="D31" s="480"/>
      <c r="E31" s="480"/>
      <c r="F31" s="480" t="s">
        <v>349</v>
      </c>
      <c r="G31" s="480">
        <v>1</v>
      </c>
      <c r="H31" s="480"/>
      <c r="I31" s="479" t="s">
        <v>344</v>
      </c>
      <c r="J31" s="480" t="s">
        <v>381</v>
      </c>
      <c r="K31" s="481">
        <v>45701</v>
      </c>
      <c r="L31" s="479" t="s">
        <v>345</v>
      </c>
      <c r="M31" s="479" t="s">
        <v>346</v>
      </c>
      <c r="N31" s="479" t="s">
        <v>168</v>
      </c>
      <c r="O31" s="479">
        <v>0</v>
      </c>
      <c r="P31" s="479">
        <v>0</v>
      </c>
      <c r="Q31" s="479">
        <v>760</v>
      </c>
      <c r="R31" s="480" t="s">
        <v>355</v>
      </c>
      <c r="S31" s="25">
        <f>VLOOKUP($R31,TABS!$A$6:$G$50,COUNTA(TABS!$A$5:$E$5),FALSE)</f>
        <v>3500</v>
      </c>
      <c r="T31" s="479">
        <v>12</v>
      </c>
      <c r="U31" s="482">
        <v>5263.1578947368398</v>
      </c>
      <c r="V31" s="480">
        <v>8</v>
      </c>
      <c r="W31" s="479">
        <v>1</v>
      </c>
      <c r="X31" s="479">
        <v>20</v>
      </c>
      <c r="Y31" s="479">
        <v>15500</v>
      </c>
      <c r="Z31" s="479">
        <v>1</v>
      </c>
      <c r="AA31" s="479" t="s">
        <v>168</v>
      </c>
      <c r="AB31" s="479" t="s">
        <v>168</v>
      </c>
      <c r="AC31" s="479" t="s">
        <v>168</v>
      </c>
      <c r="AD31" s="479" t="s">
        <v>168</v>
      </c>
      <c r="AE31" s="479" t="s">
        <v>168</v>
      </c>
      <c r="AF31" s="479" t="s">
        <v>168</v>
      </c>
      <c r="AG31" s="479" t="s">
        <v>168</v>
      </c>
      <c r="AH31" s="479" t="s">
        <v>168</v>
      </c>
      <c r="AI31" s="479" t="s">
        <v>168</v>
      </c>
      <c r="AJ31" s="479" t="s">
        <v>168</v>
      </c>
      <c r="AK31" s="479" t="s">
        <v>168</v>
      </c>
      <c r="AL31" s="479" t="s">
        <v>168</v>
      </c>
      <c r="AM31" s="479" t="s">
        <v>168</v>
      </c>
      <c r="AN31" s="483" t="s">
        <v>168</v>
      </c>
      <c r="AO31" s="483" t="s">
        <v>168</v>
      </c>
      <c r="AP31" s="483" t="s">
        <v>168</v>
      </c>
      <c r="AQ31" s="483" t="s">
        <v>168</v>
      </c>
      <c r="AR31" s="483" t="s">
        <v>168</v>
      </c>
      <c r="AS31" s="483" t="s">
        <v>168</v>
      </c>
      <c r="AT31" s="483" t="s">
        <v>168</v>
      </c>
    </row>
    <row r="32" spans="1:46" s="57" customFormat="1" ht="15">
      <c r="A32" s="479">
        <f>IF($B32="","",COUNTA($B$5:B32))</f>
        <v>28</v>
      </c>
      <c r="B32" s="25" t="str">
        <f t="shared" si="0"/>
        <v>WSLRW-RLC-01-1-1-</v>
      </c>
      <c r="C32" s="480" t="s">
        <v>265</v>
      </c>
      <c r="D32" s="480"/>
      <c r="E32" s="480"/>
      <c r="F32" s="480" t="s">
        <v>349</v>
      </c>
      <c r="G32" s="480" t="s">
        <v>349</v>
      </c>
      <c r="H32" s="480"/>
      <c r="I32" s="479" t="s">
        <v>382</v>
      </c>
      <c r="J32" s="480" t="s">
        <v>267</v>
      </c>
      <c r="K32" s="481">
        <v>45701</v>
      </c>
      <c r="L32" s="479" t="s">
        <v>345</v>
      </c>
      <c r="M32" s="479" t="s">
        <v>346</v>
      </c>
      <c r="N32" s="479" t="s">
        <v>168</v>
      </c>
      <c r="O32" s="479">
        <v>0</v>
      </c>
      <c r="P32" s="479">
        <v>0</v>
      </c>
      <c r="Q32" s="479" t="s">
        <v>383</v>
      </c>
      <c r="R32" s="480" t="s">
        <v>355</v>
      </c>
      <c r="S32" s="25">
        <f>VLOOKUP($R32,TABS!$A$6:$G$50,COUNTA(TABS!$A$5:$E$5),FALSE)</f>
        <v>3500</v>
      </c>
      <c r="T32" s="479">
        <v>67</v>
      </c>
      <c r="U32" s="479">
        <v>60000</v>
      </c>
      <c r="V32" s="480">
        <v>9</v>
      </c>
      <c r="W32" s="479" t="s">
        <v>384</v>
      </c>
      <c r="X32" s="479">
        <v>0</v>
      </c>
      <c r="Y32" s="479">
        <v>0</v>
      </c>
      <c r="Z32" s="479">
        <v>1</v>
      </c>
      <c r="AA32" s="479" t="s">
        <v>168</v>
      </c>
      <c r="AB32" s="479" t="s">
        <v>168</v>
      </c>
      <c r="AC32" s="479" t="s">
        <v>168</v>
      </c>
      <c r="AD32" s="479" t="s">
        <v>168</v>
      </c>
      <c r="AE32" s="479" t="s">
        <v>168</v>
      </c>
      <c r="AF32" s="479" t="s">
        <v>168</v>
      </c>
      <c r="AG32" s="479" t="s">
        <v>168</v>
      </c>
      <c r="AH32" s="479" t="s">
        <v>168</v>
      </c>
      <c r="AI32" s="479" t="s">
        <v>168</v>
      </c>
      <c r="AJ32" s="479" t="s">
        <v>168</v>
      </c>
      <c r="AK32" s="479" t="s">
        <v>168</v>
      </c>
      <c r="AL32" s="479" t="s">
        <v>168</v>
      </c>
      <c r="AM32" s="479" t="s">
        <v>168</v>
      </c>
      <c r="AN32" s="483" t="s">
        <v>168</v>
      </c>
      <c r="AO32" s="483" t="s">
        <v>168</v>
      </c>
      <c r="AP32" s="483" t="s">
        <v>168</v>
      </c>
      <c r="AQ32" s="483" t="s">
        <v>168</v>
      </c>
      <c r="AR32" s="483" t="s">
        <v>168</v>
      </c>
      <c r="AS32" s="483" t="s">
        <v>168</v>
      </c>
      <c r="AT32" s="483" t="s">
        <v>168</v>
      </c>
    </row>
    <row r="33" spans="1:46" s="57" customFormat="1" ht="15">
      <c r="A33" s="479">
        <f>IF($B33="","",COUNTA($B$5:B33))</f>
        <v>29</v>
      </c>
      <c r="B33" s="25" t="str">
        <f t="shared" si="0"/>
        <v>WSLRW-ULC-01-2-3-</v>
      </c>
      <c r="C33" s="480" t="s">
        <v>188</v>
      </c>
      <c r="D33" s="480"/>
      <c r="E33" s="480"/>
      <c r="F33" s="480" t="s">
        <v>342</v>
      </c>
      <c r="G33" s="480">
        <v>3</v>
      </c>
      <c r="H33" s="480"/>
      <c r="I33" s="479" t="s">
        <v>382</v>
      </c>
      <c r="J33" s="480" t="s">
        <v>385</v>
      </c>
      <c r="K33" s="481">
        <v>45701</v>
      </c>
      <c r="L33" s="479" t="s">
        <v>345</v>
      </c>
      <c r="M33" s="479" t="s">
        <v>346</v>
      </c>
      <c r="N33" s="479" t="s">
        <v>168</v>
      </c>
      <c r="O33" s="479">
        <v>0</v>
      </c>
      <c r="P33" s="479">
        <v>0</v>
      </c>
      <c r="Q33" s="479" t="s">
        <v>383</v>
      </c>
      <c r="R33" s="480" t="s">
        <v>355</v>
      </c>
      <c r="S33" s="25">
        <f>VLOOKUP($R33,TABS!$A$6:$G$50,COUNTA(TABS!$A$5:$E$5),FALSE)</f>
        <v>3500</v>
      </c>
      <c r="T33" s="479">
        <v>12</v>
      </c>
      <c r="U33" s="484">
        <v>5000</v>
      </c>
      <c r="V33" s="480">
        <v>7</v>
      </c>
      <c r="W33" s="479" t="s">
        <v>384</v>
      </c>
      <c r="X33" s="479">
        <v>0</v>
      </c>
      <c r="Y33" s="479">
        <v>0</v>
      </c>
      <c r="Z33" s="479">
        <v>1</v>
      </c>
      <c r="AA33" s="479" t="s">
        <v>168</v>
      </c>
      <c r="AB33" s="479" t="s">
        <v>168</v>
      </c>
      <c r="AC33" s="479" t="s">
        <v>168</v>
      </c>
      <c r="AD33" s="479" t="s">
        <v>168</v>
      </c>
      <c r="AE33" s="479" t="s">
        <v>168</v>
      </c>
      <c r="AF33" s="479" t="s">
        <v>168</v>
      </c>
      <c r="AG33" s="479" t="s">
        <v>168</v>
      </c>
      <c r="AH33" s="479" t="s">
        <v>168</v>
      </c>
      <c r="AI33" s="479" t="s">
        <v>168</v>
      </c>
      <c r="AJ33" s="479" t="s">
        <v>168</v>
      </c>
      <c r="AK33" s="479" t="s">
        <v>168</v>
      </c>
      <c r="AL33" s="479" t="s">
        <v>168</v>
      </c>
      <c r="AM33" s="479" t="s">
        <v>168</v>
      </c>
      <c r="AN33" s="483" t="s">
        <v>168</v>
      </c>
      <c r="AO33" s="483" t="s">
        <v>168</v>
      </c>
      <c r="AP33" s="483" t="s">
        <v>168</v>
      </c>
      <c r="AQ33" s="483" t="s">
        <v>168</v>
      </c>
      <c r="AR33" s="483" t="s">
        <v>168</v>
      </c>
      <c r="AS33" s="483" t="s">
        <v>168</v>
      </c>
      <c r="AT33" s="483" t="s">
        <v>168</v>
      </c>
    </row>
    <row r="34" spans="1:46" s="57" customFormat="1" ht="15">
      <c r="A34" s="479">
        <f>IF($B34="","",COUNTA($B$5:B34))</f>
        <v>30</v>
      </c>
      <c r="B34" s="25" t="str">
        <f t="shared" si="0"/>
        <v>WSLRW-CAP10-1500-3-4-</v>
      </c>
      <c r="C34" s="480" t="s">
        <v>268</v>
      </c>
      <c r="D34" s="480"/>
      <c r="E34" s="480"/>
      <c r="F34" s="480" t="s">
        <v>366</v>
      </c>
      <c r="G34" s="480" t="s">
        <v>368</v>
      </c>
      <c r="H34" s="480"/>
      <c r="I34" s="479" t="s">
        <v>382</v>
      </c>
      <c r="J34" s="480" t="s">
        <v>271</v>
      </c>
      <c r="K34" s="481">
        <v>45701</v>
      </c>
      <c r="L34" s="479" t="s">
        <v>345</v>
      </c>
      <c r="M34" s="479" t="s">
        <v>346</v>
      </c>
      <c r="N34" s="479" t="s">
        <v>168</v>
      </c>
      <c r="O34" s="479">
        <v>0</v>
      </c>
      <c r="P34" s="479">
        <v>0</v>
      </c>
      <c r="Q34" s="479" t="s">
        <v>383</v>
      </c>
      <c r="R34" s="480" t="s">
        <v>355</v>
      </c>
      <c r="S34" s="25">
        <f>VLOOKUP($R34,TABS!$A$6:$G$50,COUNTA(TABS!$A$5:$E$5),FALSE)</f>
        <v>3500</v>
      </c>
      <c r="T34" s="479">
        <v>12</v>
      </c>
      <c r="U34" s="484">
        <v>65000</v>
      </c>
      <c r="V34" s="480">
        <v>7</v>
      </c>
      <c r="W34" s="479" t="s">
        <v>384</v>
      </c>
      <c r="X34" s="479">
        <v>0</v>
      </c>
      <c r="Y34" s="479">
        <v>0</v>
      </c>
      <c r="Z34" s="479">
        <v>1</v>
      </c>
      <c r="AA34" s="479" t="s">
        <v>168</v>
      </c>
      <c r="AB34" s="479" t="s">
        <v>168</v>
      </c>
      <c r="AC34" s="479" t="s">
        <v>168</v>
      </c>
      <c r="AD34" s="479" t="s">
        <v>168</v>
      </c>
      <c r="AE34" s="479" t="s">
        <v>168</v>
      </c>
      <c r="AF34" s="479" t="s">
        <v>168</v>
      </c>
      <c r="AG34" s="479" t="s">
        <v>168</v>
      </c>
      <c r="AH34" s="479" t="s">
        <v>168</v>
      </c>
      <c r="AI34" s="479" t="s">
        <v>168</v>
      </c>
      <c r="AJ34" s="479" t="s">
        <v>168</v>
      </c>
      <c r="AK34" s="479" t="s">
        <v>168</v>
      </c>
      <c r="AL34" s="479" t="s">
        <v>168</v>
      </c>
      <c r="AM34" s="479" t="s">
        <v>168</v>
      </c>
      <c r="AN34" s="483" t="s">
        <v>168</v>
      </c>
      <c r="AO34" s="483" t="s">
        <v>168</v>
      </c>
      <c r="AP34" s="483" t="s">
        <v>168</v>
      </c>
      <c r="AQ34" s="483" t="s">
        <v>168</v>
      </c>
      <c r="AR34" s="483" t="s">
        <v>168</v>
      </c>
      <c r="AS34" s="483" t="s">
        <v>168</v>
      </c>
      <c r="AT34" s="483" t="s">
        <v>168</v>
      </c>
    </row>
    <row r="35" spans="1:46" s="57" customFormat="1" ht="15">
      <c r="A35" s="479">
        <f>IF($B35="","",COUNTA($B$5:B35))</f>
        <v>31</v>
      </c>
      <c r="B35" s="25" t="str">
        <f t="shared" si="0"/>
        <v>WSLRW-ULC-01-2-2-</v>
      </c>
      <c r="C35" s="480" t="s">
        <v>188</v>
      </c>
      <c r="D35" s="480"/>
      <c r="E35" s="480"/>
      <c r="F35" s="480" t="s">
        <v>342</v>
      </c>
      <c r="G35" s="480">
        <v>2</v>
      </c>
      <c r="H35" s="480"/>
      <c r="I35" s="479" t="s">
        <v>382</v>
      </c>
      <c r="J35" s="480" t="s">
        <v>386</v>
      </c>
      <c r="K35" s="481">
        <v>45701</v>
      </c>
      <c r="L35" s="479" t="s">
        <v>345</v>
      </c>
      <c r="M35" s="479" t="s">
        <v>346</v>
      </c>
      <c r="N35" s="479" t="s">
        <v>168</v>
      </c>
      <c r="O35" s="479">
        <v>0</v>
      </c>
      <c r="P35" s="479">
        <v>0</v>
      </c>
      <c r="Q35" s="479" t="s">
        <v>383</v>
      </c>
      <c r="R35" s="480" t="s">
        <v>355</v>
      </c>
      <c r="S35" s="25">
        <f>VLOOKUP($R35,TABS!$A$6:$G$50,COUNTA(TABS!$A$5:$E$5),FALSE)</f>
        <v>3500</v>
      </c>
      <c r="T35" s="479">
        <v>12</v>
      </c>
      <c r="U35" s="484">
        <v>5000</v>
      </c>
      <c r="V35" s="480">
        <v>7</v>
      </c>
      <c r="W35" s="479" t="s">
        <v>384</v>
      </c>
      <c r="X35" s="479">
        <v>0</v>
      </c>
      <c r="Y35" s="479">
        <v>0</v>
      </c>
      <c r="Z35" s="479">
        <v>1</v>
      </c>
      <c r="AA35" s="479" t="s">
        <v>168</v>
      </c>
      <c r="AB35" s="479" t="s">
        <v>168</v>
      </c>
      <c r="AC35" s="479" t="s">
        <v>168</v>
      </c>
      <c r="AD35" s="479" t="s">
        <v>168</v>
      </c>
      <c r="AE35" s="479" t="s">
        <v>168</v>
      </c>
      <c r="AF35" s="479" t="s">
        <v>168</v>
      </c>
      <c r="AG35" s="479" t="s">
        <v>168</v>
      </c>
      <c r="AH35" s="479" t="s">
        <v>168</v>
      </c>
      <c r="AI35" s="479" t="s">
        <v>168</v>
      </c>
      <c r="AJ35" s="479" t="s">
        <v>168</v>
      </c>
      <c r="AK35" s="479" t="s">
        <v>168</v>
      </c>
      <c r="AL35" s="479" t="s">
        <v>168</v>
      </c>
      <c r="AM35" s="479" t="s">
        <v>168</v>
      </c>
      <c r="AN35" s="483" t="s">
        <v>168</v>
      </c>
      <c r="AO35" s="483" t="s">
        <v>168</v>
      </c>
      <c r="AP35" s="483" t="s">
        <v>168</v>
      </c>
      <c r="AQ35" s="483" t="s">
        <v>168</v>
      </c>
      <c r="AR35" s="483" t="s">
        <v>168</v>
      </c>
      <c r="AS35" s="483" t="s">
        <v>168</v>
      </c>
      <c r="AT35" s="483" t="s">
        <v>168</v>
      </c>
    </row>
    <row r="36" spans="1:46" s="57" customFormat="1" ht="15">
      <c r="A36" s="479">
        <f>IF($B36="","",COUNTA($B$5:B36))</f>
        <v>32</v>
      </c>
      <c r="B36" s="25" t="str">
        <f t="shared" si="0"/>
        <v>WSLRW-CAP10-1500-2-2-</v>
      </c>
      <c r="C36" s="480" t="s">
        <v>268</v>
      </c>
      <c r="D36" s="480"/>
      <c r="E36" s="480"/>
      <c r="F36" s="480" t="s">
        <v>342</v>
      </c>
      <c r="G36" s="480">
        <v>2</v>
      </c>
      <c r="H36" s="480"/>
      <c r="I36" s="479" t="s">
        <v>382</v>
      </c>
      <c r="J36" s="480" t="s">
        <v>387</v>
      </c>
      <c r="K36" s="481">
        <v>45701</v>
      </c>
      <c r="L36" s="479" t="s">
        <v>345</v>
      </c>
      <c r="M36" s="479" t="s">
        <v>346</v>
      </c>
      <c r="N36" s="479" t="s">
        <v>168</v>
      </c>
      <c r="O36" s="479">
        <v>0</v>
      </c>
      <c r="P36" s="479">
        <v>0</v>
      </c>
      <c r="Q36" s="479" t="s">
        <v>383</v>
      </c>
      <c r="R36" s="480" t="s">
        <v>355</v>
      </c>
      <c r="S36" s="25">
        <f>VLOOKUP($R36,TABS!$A$6:$G$50,COUNTA(TABS!$A$5:$E$5),FALSE)</f>
        <v>3500</v>
      </c>
      <c r="T36" s="479">
        <v>12</v>
      </c>
      <c r="U36" s="484">
        <v>65000</v>
      </c>
      <c r="V36" s="480">
        <v>9</v>
      </c>
      <c r="W36" s="479" t="s">
        <v>384</v>
      </c>
      <c r="X36" s="479">
        <v>0</v>
      </c>
      <c r="Y36" s="479">
        <v>0</v>
      </c>
      <c r="Z36" s="479">
        <v>1</v>
      </c>
      <c r="AA36" s="479" t="s">
        <v>168</v>
      </c>
      <c r="AB36" s="479" t="s">
        <v>168</v>
      </c>
      <c r="AC36" s="479" t="s">
        <v>168</v>
      </c>
      <c r="AD36" s="479" t="s">
        <v>168</v>
      </c>
      <c r="AE36" s="479" t="s">
        <v>168</v>
      </c>
      <c r="AF36" s="479" t="s">
        <v>168</v>
      </c>
      <c r="AG36" s="479" t="s">
        <v>168</v>
      </c>
      <c r="AH36" s="479" t="s">
        <v>168</v>
      </c>
      <c r="AI36" s="479" t="s">
        <v>168</v>
      </c>
      <c r="AJ36" s="479" t="s">
        <v>168</v>
      </c>
      <c r="AK36" s="479" t="s">
        <v>168</v>
      </c>
      <c r="AL36" s="479" t="s">
        <v>168</v>
      </c>
      <c r="AM36" s="479" t="s">
        <v>168</v>
      </c>
      <c r="AN36" s="483" t="s">
        <v>168</v>
      </c>
      <c r="AO36" s="483" t="s">
        <v>168</v>
      </c>
      <c r="AP36" s="483" t="s">
        <v>168</v>
      </c>
      <c r="AQ36" s="483" t="s">
        <v>168</v>
      </c>
      <c r="AR36" s="483" t="s">
        <v>168</v>
      </c>
      <c r="AS36" s="483" t="s">
        <v>168</v>
      </c>
      <c r="AT36" s="483" t="s">
        <v>168</v>
      </c>
    </row>
    <row r="37" spans="1:46" s="57" customFormat="1" ht="15">
      <c r="A37" s="479">
        <f>IF($B37="","",COUNTA($B$5:B37))</f>
        <v>33</v>
      </c>
      <c r="B37" s="25" t="str">
        <f t="shared" ref="B37:B68" si="1">C37&amp;"-"&amp;F37&amp;"-"&amp;G37&amp;"-"&amp;$H37</f>
        <v>WSLRW-ULC-01-XA-2-4-</v>
      </c>
      <c r="C37" s="480" t="s">
        <v>183</v>
      </c>
      <c r="D37" s="480"/>
      <c r="E37" s="480"/>
      <c r="F37" s="480" t="s">
        <v>342</v>
      </c>
      <c r="G37" s="480" t="s">
        <v>368</v>
      </c>
      <c r="H37" s="480"/>
      <c r="I37" s="479" t="s">
        <v>382</v>
      </c>
      <c r="J37" s="480" t="s">
        <v>187</v>
      </c>
      <c r="K37" s="481">
        <v>45701</v>
      </c>
      <c r="L37" s="479" t="s">
        <v>345</v>
      </c>
      <c r="M37" s="479" t="s">
        <v>346</v>
      </c>
      <c r="N37" s="479" t="s">
        <v>168</v>
      </c>
      <c r="O37" s="479">
        <v>0</v>
      </c>
      <c r="P37" s="479">
        <v>0</v>
      </c>
      <c r="Q37" s="479" t="s">
        <v>383</v>
      </c>
      <c r="R37" s="480" t="s">
        <v>355</v>
      </c>
      <c r="S37" s="25">
        <f>VLOOKUP($R37,TABS!$A$6:$G$50,COUNTA(TABS!$A$5:$E$5),FALSE)</f>
        <v>3500</v>
      </c>
      <c r="T37" s="479">
        <v>12</v>
      </c>
      <c r="U37" s="484">
        <v>5100</v>
      </c>
      <c r="V37" s="480">
        <v>7</v>
      </c>
      <c r="W37" s="479" t="s">
        <v>384</v>
      </c>
      <c r="X37" s="479">
        <v>1000</v>
      </c>
      <c r="Y37" s="479">
        <v>5100</v>
      </c>
      <c r="Z37" s="479">
        <v>1</v>
      </c>
      <c r="AA37" s="479" t="s">
        <v>168</v>
      </c>
      <c r="AB37" s="479" t="s">
        <v>168</v>
      </c>
      <c r="AC37" s="479" t="s">
        <v>168</v>
      </c>
      <c r="AD37" s="479" t="s">
        <v>168</v>
      </c>
      <c r="AE37" s="479" t="s">
        <v>168</v>
      </c>
      <c r="AF37" s="479" t="s">
        <v>168</v>
      </c>
      <c r="AG37" s="479" t="s">
        <v>168</v>
      </c>
      <c r="AH37" s="479" t="s">
        <v>168</v>
      </c>
      <c r="AI37" s="479" t="s">
        <v>168</v>
      </c>
      <c r="AJ37" s="479" t="s">
        <v>168</v>
      </c>
      <c r="AK37" s="479" t="s">
        <v>168</v>
      </c>
      <c r="AL37" s="479" t="s">
        <v>168</v>
      </c>
      <c r="AM37" s="479" t="s">
        <v>168</v>
      </c>
      <c r="AN37" s="483" t="s">
        <v>168</v>
      </c>
      <c r="AO37" s="483" t="s">
        <v>168</v>
      </c>
      <c r="AP37" s="483" t="s">
        <v>168</v>
      </c>
      <c r="AQ37" s="483" t="s">
        <v>168</v>
      </c>
      <c r="AR37" s="483" t="s">
        <v>168</v>
      </c>
      <c r="AS37" s="483" t="s">
        <v>168</v>
      </c>
      <c r="AT37" s="483" t="s">
        <v>168</v>
      </c>
    </row>
    <row r="38" spans="1:46" s="57" customFormat="1" ht="15">
      <c r="A38" s="479">
        <f>IF($B38="","",COUNTA($B$5:B38))</f>
        <v>34</v>
      </c>
      <c r="B38" s="25" t="str">
        <f t="shared" si="1"/>
        <v>WSLRW-ULC-01-2-4-</v>
      </c>
      <c r="C38" s="480" t="s">
        <v>188</v>
      </c>
      <c r="D38" s="480"/>
      <c r="E38" s="480"/>
      <c r="F38" s="480" t="s">
        <v>342</v>
      </c>
      <c r="G38" s="480" t="s">
        <v>368</v>
      </c>
      <c r="H38" s="480"/>
      <c r="I38" s="479" t="s">
        <v>382</v>
      </c>
      <c r="J38" s="480" t="s">
        <v>187</v>
      </c>
      <c r="K38" s="481">
        <v>45701</v>
      </c>
      <c r="L38" s="479" t="s">
        <v>345</v>
      </c>
      <c r="M38" s="479" t="s">
        <v>346</v>
      </c>
      <c r="N38" s="479" t="s">
        <v>168</v>
      </c>
      <c r="O38" s="479">
        <v>0</v>
      </c>
      <c r="P38" s="479">
        <v>0</v>
      </c>
      <c r="Q38" s="479" t="s">
        <v>383</v>
      </c>
      <c r="R38" s="480" t="s">
        <v>355</v>
      </c>
      <c r="S38" s="25">
        <f>VLOOKUP($R38,TABS!$A$6:$G$50,COUNTA(TABS!$A$5:$E$5),FALSE)</f>
        <v>3500</v>
      </c>
      <c r="T38" s="479">
        <v>12</v>
      </c>
      <c r="U38" s="484">
        <v>5100</v>
      </c>
      <c r="V38" s="480">
        <v>7</v>
      </c>
      <c r="W38" s="479" t="s">
        <v>384</v>
      </c>
      <c r="X38" s="479">
        <v>1000</v>
      </c>
      <c r="Y38" s="479">
        <v>5100</v>
      </c>
      <c r="Z38" s="479">
        <v>1</v>
      </c>
      <c r="AA38" s="479" t="s">
        <v>168</v>
      </c>
      <c r="AB38" s="479" t="s">
        <v>168</v>
      </c>
      <c r="AC38" s="479" t="s">
        <v>168</v>
      </c>
      <c r="AD38" s="479" t="s">
        <v>168</v>
      </c>
      <c r="AE38" s="479" t="s">
        <v>168</v>
      </c>
      <c r="AF38" s="479" t="s">
        <v>168</v>
      </c>
      <c r="AG38" s="479" t="s">
        <v>168</v>
      </c>
      <c r="AH38" s="479" t="s">
        <v>168</v>
      </c>
      <c r="AI38" s="479" t="s">
        <v>168</v>
      </c>
      <c r="AJ38" s="479" t="s">
        <v>168</v>
      </c>
      <c r="AK38" s="479" t="s">
        <v>168</v>
      </c>
      <c r="AL38" s="479" t="s">
        <v>168</v>
      </c>
      <c r="AM38" s="479" t="s">
        <v>168</v>
      </c>
      <c r="AN38" s="483" t="s">
        <v>168</v>
      </c>
      <c r="AO38" s="483" t="s">
        <v>168</v>
      </c>
      <c r="AP38" s="483" t="s">
        <v>168</v>
      </c>
      <c r="AQ38" s="483" t="s">
        <v>168</v>
      </c>
      <c r="AR38" s="483" t="s">
        <v>168</v>
      </c>
      <c r="AS38" s="483" t="s">
        <v>168</v>
      </c>
      <c r="AT38" s="483" t="s">
        <v>168</v>
      </c>
    </row>
    <row r="39" spans="1:46" s="57" customFormat="1" ht="15">
      <c r="A39" s="479">
        <f>IF($B39="","",COUNTA($B$5:B39))</f>
        <v>35</v>
      </c>
      <c r="B39" s="25" t="str">
        <f t="shared" si="1"/>
        <v>WSLRW-ULC-01-RN-2-4-</v>
      </c>
      <c r="C39" s="480" t="s">
        <v>260</v>
      </c>
      <c r="D39" s="480"/>
      <c r="E39" s="480"/>
      <c r="F39" s="480" t="s">
        <v>342</v>
      </c>
      <c r="G39" s="480" t="s">
        <v>368</v>
      </c>
      <c r="H39" s="480"/>
      <c r="I39" s="479" t="s">
        <v>382</v>
      </c>
      <c r="J39" s="480" t="s">
        <v>187</v>
      </c>
      <c r="K39" s="481">
        <v>45701</v>
      </c>
      <c r="L39" s="479" t="s">
        <v>345</v>
      </c>
      <c r="M39" s="479" t="s">
        <v>346</v>
      </c>
      <c r="N39" s="479" t="s">
        <v>168</v>
      </c>
      <c r="O39" s="479">
        <v>0</v>
      </c>
      <c r="P39" s="479">
        <v>0</v>
      </c>
      <c r="Q39" s="479" t="s">
        <v>383</v>
      </c>
      <c r="R39" s="480" t="s">
        <v>355</v>
      </c>
      <c r="S39" s="25">
        <f>VLOOKUP($R39,TABS!$A$6:$G$50,COUNTA(TABS!$A$5:$E$5),FALSE)</f>
        <v>3500</v>
      </c>
      <c r="T39" s="479">
        <v>12</v>
      </c>
      <c r="U39" s="484">
        <v>5100</v>
      </c>
      <c r="V39" s="480">
        <v>7</v>
      </c>
      <c r="W39" s="479" t="s">
        <v>384</v>
      </c>
      <c r="X39" s="479">
        <v>1000</v>
      </c>
      <c r="Y39" s="479">
        <v>5100</v>
      </c>
      <c r="Z39" s="479">
        <v>1</v>
      </c>
      <c r="AA39" s="479" t="s">
        <v>168</v>
      </c>
      <c r="AB39" s="479" t="s">
        <v>168</v>
      </c>
      <c r="AC39" s="479" t="s">
        <v>168</v>
      </c>
      <c r="AD39" s="479" t="s">
        <v>168</v>
      </c>
      <c r="AE39" s="479" t="s">
        <v>168</v>
      </c>
      <c r="AF39" s="479" t="s">
        <v>168</v>
      </c>
      <c r="AG39" s="479" t="s">
        <v>168</v>
      </c>
      <c r="AH39" s="479" t="s">
        <v>168</v>
      </c>
      <c r="AI39" s="479" t="s">
        <v>168</v>
      </c>
      <c r="AJ39" s="479" t="s">
        <v>168</v>
      </c>
      <c r="AK39" s="479" t="s">
        <v>168</v>
      </c>
      <c r="AL39" s="479" t="s">
        <v>168</v>
      </c>
      <c r="AM39" s="479" t="s">
        <v>168</v>
      </c>
      <c r="AN39" s="483" t="s">
        <v>168</v>
      </c>
      <c r="AO39" s="483" t="s">
        <v>168</v>
      </c>
      <c r="AP39" s="483" t="s">
        <v>168</v>
      </c>
      <c r="AQ39" s="483" t="s">
        <v>168</v>
      </c>
      <c r="AR39" s="483" t="s">
        <v>168</v>
      </c>
      <c r="AS39" s="483" t="s">
        <v>168</v>
      </c>
      <c r="AT39" s="483" t="s">
        <v>168</v>
      </c>
    </row>
    <row r="40" spans="1:46" s="57" customFormat="1" ht="30">
      <c r="A40" s="485">
        <f>IF($B40="","",COUNTA($B$5:B105))</f>
        <v>101</v>
      </c>
      <c r="B40" s="25" t="str">
        <f t="shared" si="1"/>
        <v>WSLRWEX-G4-O2-30-HH-2-7-</v>
      </c>
      <c r="C40" s="480" t="s">
        <v>388</v>
      </c>
      <c r="D40" s="480"/>
      <c r="E40" s="480"/>
      <c r="F40" s="480" t="s">
        <v>342</v>
      </c>
      <c r="G40" s="480">
        <v>7</v>
      </c>
      <c r="H40" s="480"/>
      <c r="I40" s="479" t="s">
        <v>382</v>
      </c>
      <c r="J40" s="480" t="s">
        <v>389</v>
      </c>
      <c r="K40" s="481">
        <v>45701</v>
      </c>
      <c r="L40" s="479" t="s">
        <v>345</v>
      </c>
      <c r="M40" s="479" t="s">
        <v>346</v>
      </c>
      <c r="N40" s="479" t="s">
        <v>168</v>
      </c>
      <c r="O40" s="479">
        <v>0</v>
      </c>
      <c r="P40" s="479">
        <v>0</v>
      </c>
      <c r="Q40" s="479" t="s">
        <v>383</v>
      </c>
      <c r="R40" s="480" t="s">
        <v>348</v>
      </c>
      <c r="S40" s="25">
        <f>VLOOKUP($R40,TABS!$A$6:$G$50,COUNTA(TABS!$A$5:$E$5),FALSE)</f>
        <v>17000</v>
      </c>
      <c r="T40" s="479">
        <v>322</v>
      </c>
      <c r="U40" s="484">
        <v>3122</v>
      </c>
      <c r="V40" s="480">
        <v>10</v>
      </c>
      <c r="W40" s="479" t="s">
        <v>384</v>
      </c>
      <c r="X40" s="479">
        <v>50000</v>
      </c>
      <c r="Y40" s="479">
        <v>2800</v>
      </c>
      <c r="Z40" s="479">
        <v>1</v>
      </c>
      <c r="AA40" s="479" t="s">
        <v>168</v>
      </c>
      <c r="AB40" s="479" t="s">
        <v>168</v>
      </c>
      <c r="AC40" s="479" t="s">
        <v>168</v>
      </c>
      <c r="AD40" s="479" t="s">
        <v>168</v>
      </c>
      <c r="AE40" s="479" t="s">
        <v>168</v>
      </c>
      <c r="AF40" s="479" t="s">
        <v>168</v>
      </c>
      <c r="AG40" s="479" t="s">
        <v>168</v>
      </c>
      <c r="AH40" s="479" t="s">
        <v>168</v>
      </c>
      <c r="AI40" s="479" t="s">
        <v>168</v>
      </c>
      <c r="AJ40" s="479" t="s">
        <v>168</v>
      </c>
      <c r="AK40" s="479" t="s">
        <v>168</v>
      </c>
      <c r="AL40" s="479" t="s">
        <v>168</v>
      </c>
      <c r="AM40" s="479" t="s">
        <v>168</v>
      </c>
      <c r="AN40" s="483" t="s">
        <v>168</v>
      </c>
      <c r="AO40" s="483" t="s">
        <v>168</v>
      </c>
      <c r="AP40" s="483" t="s">
        <v>168</v>
      </c>
      <c r="AQ40" s="483" t="s">
        <v>168</v>
      </c>
      <c r="AR40" s="483" t="s">
        <v>168</v>
      </c>
      <c r="AS40" s="483" t="s">
        <v>168</v>
      </c>
      <c r="AT40" s="483" t="s">
        <v>168</v>
      </c>
    </row>
    <row r="41" spans="1:46" s="57" customFormat="1" ht="15">
      <c r="A41" s="485">
        <f>IF($B41="","",COUNTA($B$5:B105))</f>
        <v>101</v>
      </c>
      <c r="B41" s="25" t="str">
        <f t="shared" si="1"/>
        <v>WSLRW-V1A-025-2-4-</v>
      </c>
      <c r="C41" s="480" t="s">
        <v>199</v>
      </c>
      <c r="D41" s="480"/>
      <c r="E41" s="480"/>
      <c r="F41" s="480" t="s">
        <v>342</v>
      </c>
      <c r="G41" s="480" t="s">
        <v>368</v>
      </c>
      <c r="H41" s="480"/>
      <c r="I41" s="479" t="s">
        <v>390</v>
      </c>
      <c r="J41" s="480" t="s">
        <v>202</v>
      </c>
      <c r="K41" s="481">
        <v>45701</v>
      </c>
      <c r="L41" s="479" t="s">
        <v>345</v>
      </c>
      <c r="M41" s="479" t="s">
        <v>346</v>
      </c>
      <c r="N41" s="479" t="s">
        <v>168</v>
      </c>
      <c r="O41" s="479">
        <v>0</v>
      </c>
      <c r="P41" s="479">
        <v>0</v>
      </c>
      <c r="Q41" s="479">
        <v>3600</v>
      </c>
      <c r="R41" s="480" t="s">
        <v>355</v>
      </c>
      <c r="S41" s="25">
        <f>VLOOKUP($R41,TABS!$A$6:$G$50,COUNTA(TABS!$A$5:$E$5),FALSE)</f>
        <v>3500</v>
      </c>
      <c r="T41" s="479">
        <v>12</v>
      </c>
      <c r="U41" s="484">
        <v>13000</v>
      </c>
      <c r="V41" s="480">
        <v>10</v>
      </c>
      <c r="W41" s="479">
        <v>1</v>
      </c>
      <c r="X41" s="479">
        <v>10000</v>
      </c>
      <c r="Y41" s="479">
        <v>13500</v>
      </c>
      <c r="Z41" s="479" t="s">
        <v>384</v>
      </c>
      <c r="AA41" s="479" t="s">
        <v>168</v>
      </c>
      <c r="AB41" s="479" t="s">
        <v>168</v>
      </c>
      <c r="AC41" s="479" t="s">
        <v>168</v>
      </c>
      <c r="AD41" s="479" t="s">
        <v>168</v>
      </c>
      <c r="AE41" s="479" t="s">
        <v>168</v>
      </c>
      <c r="AF41" s="479" t="s">
        <v>168</v>
      </c>
      <c r="AG41" s="479" t="s">
        <v>168</v>
      </c>
      <c r="AH41" s="479" t="s">
        <v>168</v>
      </c>
      <c r="AI41" s="479" t="s">
        <v>168</v>
      </c>
      <c r="AJ41" s="479" t="s">
        <v>168</v>
      </c>
      <c r="AK41" s="479" t="s">
        <v>168</v>
      </c>
      <c r="AL41" s="479" t="s">
        <v>168</v>
      </c>
      <c r="AM41" s="479" t="s">
        <v>168</v>
      </c>
      <c r="AN41" s="483" t="s">
        <v>168</v>
      </c>
      <c r="AO41" s="483" t="s">
        <v>168</v>
      </c>
      <c r="AP41" s="483" t="s">
        <v>168</v>
      </c>
      <c r="AQ41" s="483" t="s">
        <v>168</v>
      </c>
      <c r="AR41" s="483" t="s">
        <v>168</v>
      </c>
      <c r="AS41" s="483" t="s">
        <v>168</v>
      </c>
      <c r="AT41" s="483" t="s">
        <v>168</v>
      </c>
    </row>
    <row r="42" spans="1:46" s="57" customFormat="1" ht="30">
      <c r="A42" s="485">
        <f>IF($B42="","",COUNTA($B$5:B105))</f>
        <v>101</v>
      </c>
      <c r="B42" s="25" t="str">
        <f t="shared" si="1"/>
        <v>WSLRW-AG-02S-XA-3-10-</v>
      </c>
      <c r="C42" s="480" t="s">
        <v>178</v>
      </c>
      <c r="D42" s="480"/>
      <c r="E42" s="480"/>
      <c r="F42" s="480" t="s">
        <v>366</v>
      </c>
      <c r="G42" s="480">
        <v>10</v>
      </c>
      <c r="H42" s="480"/>
      <c r="I42" s="479" t="s">
        <v>391</v>
      </c>
      <c r="J42" s="480" t="s">
        <v>182</v>
      </c>
      <c r="K42" s="481">
        <v>45701</v>
      </c>
      <c r="L42" s="479" t="s">
        <v>345</v>
      </c>
      <c r="M42" s="479" t="s">
        <v>346</v>
      </c>
      <c r="N42" s="479" t="s">
        <v>168</v>
      </c>
      <c r="O42" s="479">
        <v>0</v>
      </c>
      <c r="P42" s="479">
        <v>0</v>
      </c>
      <c r="Q42" s="479">
        <v>650</v>
      </c>
      <c r="R42" s="480" t="s">
        <v>355</v>
      </c>
      <c r="S42" s="25">
        <f>VLOOKUP($R42,TABS!$A$6:$G$50,COUNTA(TABS!$A$5:$E$5),FALSE)</f>
        <v>3500</v>
      </c>
      <c r="T42" s="479" t="s">
        <v>383</v>
      </c>
      <c r="U42" s="484">
        <v>500</v>
      </c>
      <c r="V42" s="480">
        <v>8</v>
      </c>
      <c r="W42" s="479">
        <v>2</v>
      </c>
      <c r="X42" s="479">
        <v>0</v>
      </c>
      <c r="Y42" s="479">
        <v>0</v>
      </c>
      <c r="Z42" s="479">
        <v>1</v>
      </c>
      <c r="AA42" s="479" t="s">
        <v>168</v>
      </c>
      <c r="AB42" s="479" t="s">
        <v>384</v>
      </c>
      <c r="AC42" s="479" t="s">
        <v>168</v>
      </c>
      <c r="AD42" s="479" t="s">
        <v>168</v>
      </c>
      <c r="AE42" s="479" t="s">
        <v>168</v>
      </c>
      <c r="AF42" s="479" t="s">
        <v>168</v>
      </c>
      <c r="AG42" s="479" t="s">
        <v>168</v>
      </c>
      <c r="AH42" s="479" t="s">
        <v>168</v>
      </c>
      <c r="AI42" s="479" t="s">
        <v>168</v>
      </c>
      <c r="AJ42" s="479" t="s">
        <v>168</v>
      </c>
      <c r="AK42" s="479" t="s">
        <v>168</v>
      </c>
      <c r="AL42" s="479" t="s">
        <v>168</v>
      </c>
      <c r="AM42" s="479" t="s">
        <v>168</v>
      </c>
      <c r="AN42" s="483" t="s">
        <v>168</v>
      </c>
      <c r="AO42" s="483" t="s">
        <v>168</v>
      </c>
      <c r="AP42" s="483" t="s">
        <v>168</v>
      </c>
      <c r="AQ42" s="483" t="s">
        <v>168</v>
      </c>
      <c r="AR42" s="483" t="s">
        <v>168</v>
      </c>
      <c r="AS42" s="483" t="s">
        <v>168</v>
      </c>
      <c r="AT42" s="483" t="s">
        <v>168</v>
      </c>
    </row>
    <row r="43" spans="1:46" s="57" customFormat="1" ht="15">
      <c r="A43" s="485">
        <f>IF($B43="","",COUNTA($B$5:B105))</f>
        <v>101</v>
      </c>
      <c r="B43" s="25" t="str">
        <f t="shared" si="1"/>
        <v>WSLRW-AG-02-3-10-</v>
      </c>
      <c r="C43" s="480" t="s">
        <v>198</v>
      </c>
      <c r="D43" s="480"/>
      <c r="E43" s="480"/>
      <c r="F43" s="480" t="s">
        <v>366</v>
      </c>
      <c r="G43" s="480">
        <v>10</v>
      </c>
      <c r="H43" s="480"/>
      <c r="I43" s="479" t="s">
        <v>391</v>
      </c>
      <c r="J43" s="480" t="s">
        <v>182</v>
      </c>
      <c r="K43" s="481">
        <v>45701</v>
      </c>
      <c r="L43" s="479" t="s">
        <v>345</v>
      </c>
      <c r="M43" s="479" t="s">
        <v>346</v>
      </c>
      <c r="N43" s="479" t="s">
        <v>168</v>
      </c>
      <c r="O43" s="479">
        <v>0</v>
      </c>
      <c r="P43" s="479">
        <v>0</v>
      </c>
      <c r="Q43" s="479">
        <v>650</v>
      </c>
      <c r="R43" s="480" t="s">
        <v>355</v>
      </c>
      <c r="S43" s="25">
        <f>VLOOKUP($R43,TABS!$A$6:$G$50,COUNTA(TABS!$A$5:$E$5),FALSE)</f>
        <v>3500</v>
      </c>
      <c r="T43" s="479" t="s">
        <v>383</v>
      </c>
      <c r="U43" s="484">
        <v>500</v>
      </c>
      <c r="V43" s="480">
        <v>8</v>
      </c>
      <c r="W43" s="479">
        <v>2</v>
      </c>
      <c r="X43" s="479">
        <v>0</v>
      </c>
      <c r="Y43" s="479">
        <v>0</v>
      </c>
      <c r="Z43" s="479">
        <v>1</v>
      </c>
      <c r="AA43" s="479" t="s">
        <v>168</v>
      </c>
      <c r="AB43" s="479" t="s">
        <v>384</v>
      </c>
      <c r="AC43" s="479" t="s">
        <v>168</v>
      </c>
      <c r="AD43" s="479" t="s">
        <v>168</v>
      </c>
      <c r="AE43" s="479" t="s">
        <v>168</v>
      </c>
      <c r="AF43" s="479" t="s">
        <v>168</v>
      </c>
      <c r="AG43" s="479" t="s">
        <v>168</v>
      </c>
      <c r="AH43" s="479" t="s">
        <v>168</v>
      </c>
      <c r="AI43" s="479" t="s">
        <v>168</v>
      </c>
      <c r="AJ43" s="479" t="s">
        <v>168</v>
      </c>
      <c r="AK43" s="479" t="s">
        <v>168</v>
      </c>
      <c r="AL43" s="479" t="s">
        <v>168</v>
      </c>
      <c r="AM43" s="479" t="s">
        <v>168</v>
      </c>
      <c r="AN43" s="483" t="s">
        <v>168</v>
      </c>
      <c r="AO43" s="483" t="s">
        <v>168</v>
      </c>
      <c r="AP43" s="483" t="s">
        <v>168</v>
      </c>
      <c r="AQ43" s="483" t="s">
        <v>168</v>
      </c>
      <c r="AR43" s="483" t="s">
        <v>168</v>
      </c>
      <c r="AS43" s="483" t="s">
        <v>168</v>
      </c>
      <c r="AT43" s="483" t="s">
        <v>168</v>
      </c>
    </row>
    <row r="44" spans="1:46" s="57" customFormat="1" ht="15">
      <c r="A44" s="485">
        <f>IF($B44="","",COUNTA($B$5:B105))</f>
        <v>101</v>
      </c>
      <c r="B44" s="25" t="str">
        <f t="shared" si="1"/>
        <v>WSLRW-AG-01-3-10-</v>
      </c>
      <c r="C44" s="480" t="s">
        <v>211</v>
      </c>
      <c r="D44" s="480"/>
      <c r="E44" s="480"/>
      <c r="F44" s="480" t="s">
        <v>366</v>
      </c>
      <c r="G44" s="480">
        <v>10</v>
      </c>
      <c r="H44" s="480"/>
      <c r="I44" s="479" t="s">
        <v>391</v>
      </c>
      <c r="J44" s="480" t="s">
        <v>182</v>
      </c>
      <c r="K44" s="481">
        <v>45701</v>
      </c>
      <c r="L44" s="479" t="s">
        <v>345</v>
      </c>
      <c r="M44" s="479" t="s">
        <v>346</v>
      </c>
      <c r="N44" s="479" t="s">
        <v>168</v>
      </c>
      <c r="O44" s="479">
        <v>0</v>
      </c>
      <c r="P44" s="479">
        <v>0</v>
      </c>
      <c r="Q44" s="479">
        <v>650</v>
      </c>
      <c r="R44" s="480" t="s">
        <v>355</v>
      </c>
      <c r="S44" s="25">
        <f>VLOOKUP($R44,TABS!$A$6:$G$50,COUNTA(TABS!$A$5:$E$5),FALSE)</f>
        <v>3500</v>
      </c>
      <c r="T44" s="479" t="s">
        <v>383</v>
      </c>
      <c r="U44" s="484">
        <v>500</v>
      </c>
      <c r="V44" s="480">
        <v>8</v>
      </c>
      <c r="W44" s="479">
        <v>2</v>
      </c>
      <c r="X44" s="479">
        <v>0</v>
      </c>
      <c r="Y44" s="479">
        <v>0</v>
      </c>
      <c r="Z44" s="479">
        <v>1</v>
      </c>
      <c r="AA44" s="479" t="s">
        <v>168</v>
      </c>
      <c r="AB44" s="479" t="s">
        <v>384</v>
      </c>
      <c r="AC44" s="479" t="s">
        <v>168</v>
      </c>
      <c r="AD44" s="479" t="s">
        <v>168</v>
      </c>
      <c r="AE44" s="479" t="s">
        <v>168</v>
      </c>
      <c r="AF44" s="479" t="s">
        <v>168</v>
      </c>
      <c r="AG44" s="479" t="s">
        <v>168</v>
      </c>
      <c r="AH44" s="479" t="s">
        <v>168</v>
      </c>
      <c r="AI44" s="479" t="s">
        <v>168</v>
      </c>
      <c r="AJ44" s="479" t="s">
        <v>168</v>
      </c>
      <c r="AK44" s="479" t="s">
        <v>168</v>
      </c>
      <c r="AL44" s="479" t="s">
        <v>168</v>
      </c>
      <c r="AM44" s="479" t="s">
        <v>168</v>
      </c>
      <c r="AN44" s="483" t="s">
        <v>168</v>
      </c>
      <c r="AO44" s="483" t="s">
        <v>168</v>
      </c>
      <c r="AP44" s="483" t="s">
        <v>168</v>
      </c>
      <c r="AQ44" s="483" t="s">
        <v>168</v>
      </c>
      <c r="AR44" s="483" t="s">
        <v>168</v>
      </c>
      <c r="AS44" s="483" t="s">
        <v>168</v>
      </c>
      <c r="AT44" s="483" t="s">
        <v>168</v>
      </c>
    </row>
    <row r="45" spans="1:46" s="57" customFormat="1" ht="15">
      <c r="A45" s="485">
        <f>IF($B45="","",COUNTA($B$5:B105))</f>
        <v>101</v>
      </c>
      <c r="B45" s="25" t="str">
        <f t="shared" si="1"/>
        <v>WSLRW-AG-02S-3-10-</v>
      </c>
      <c r="C45" s="480" t="s">
        <v>216</v>
      </c>
      <c r="D45" s="480"/>
      <c r="E45" s="480"/>
      <c r="F45" s="480" t="s">
        <v>366</v>
      </c>
      <c r="G45" s="480">
        <v>10</v>
      </c>
      <c r="H45" s="480"/>
      <c r="I45" s="479" t="s">
        <v>391</v>
      </c>
      <c r="J45" s="480" t="s">
        <v>182</v>
      </c>
      <c r="K45" s="481">
        <v>45701</v>
      </c>
      <c r="L45" s="479" t="s">
        <v>345</v>
      </c>
      <c r="M45" s="479" t="s">
        <v>346</v>
      </c>
      <c r="N45" s="479" t="s">
        <v>168</v>
      </c>
      <c r="O45" s="479">
        <v>0</v>
      </c>
      <c r="P45" s="479">
        <v>0</v>
      </c>
      <c r="Q45" s="479">
        <v>650</v>
      </c>
      <c r="R45" s="480" t="s">
        <v>355</v>
      </c>
      <c r="S45" s="25">
        <f>VLOOKUP($R45,TABS!$A$6:$G$50,COUNTA(TABS!$A$5:$E$5),FALSE)</f>
        <v>3500</v>
      </c>
      <c r="T45" s="479" t="s">
        <v>383</v>
      </c>
      <c r="U45" s="484">
        <v>500</v>
      </c>
      <c r="V45" s="480">
        <v>8</v>
      </c>
      <c r="W45" s="479">
        <v>2</v>
      </c>
      <c r="X45" s="479">
        <v>0</v>
      </c>
      <c r="Y45" s="479">
        <v>0</v>
      </c>
      <c r="Z45" s="479">
        <v>1</v>
      </c>
      <c r="AA45" s="479" t="s">
        <v>168</v>
      </c>
      <c r="AB45" s="479" t="s">
        <v>384</v>
      </c>
      <c r="AC45" s="479" t="s">
        <v>168</v>
      </c>
      <c r="AD45" s="479" t="s">
        <v>168</v>
      </c>
      <c r="AE45" s="479" t="s">
        <v>168</v>
      </c>
      <c r="AF45" s="479" t="s">
        <v>168</v>
      </c>
      <c r="AG45" s="479" t="s">
        <v>168</v>
      </c>
      <c r="AH45" s="479" t="s">
        <v>168</v>
      </c>
      <c r="AI45" s="479" t="s">
        <v>168</v>
      </c>
      <c r="AJ45" s="479" t="s">
        <v>168</v>
      </c>
      <c r="AK45" s="479" t="s">
        <v>168</v>
      </c>
      <c r="AL45" s="479" t="s">
        <v>168</v>
      </c>
      <c r="AM45" s="479" t="s">
        <v>168</v>
      </c>
      <c r="AN45" s="483" t="s">
        <v>168</v>
      </c>
      <c r="AO45" s="483" t="s">
        <v>168</v>
      </c>
      <c r="AP45" s="483" t="s">
        <v>168</v>
      </c>
      <c r="AQ45" s="483" t="s">
        <v>168</v>
      </c>
      <c r="AR45" s="483" t="s">
        <v>168</v>
      </c>
      <c r="AS45" s="483" t="s">
        <v>168</v>
      </c>
      <c r="AT45" s="483" t="s">
        <v>168</v>
      </c>
    </row>
    <row r="46" spans="1:46" s="57" customFormat="1" ht="30">
      <c r="A46" s="485">
        <f>IF($B46="","",COUNTA($B$5:B105))</f>
        <v>101</v>
      </c>
      <c r="B46" s="25" t="str">
        <f t="shared" si="1"/>
        <v>WSLRW-MB485-01-2-2-</v>
      </c>
      <c r="C46" s="480" t="s">
        <v>392</v>
      </c>
      <c r="D46" s="480"/>
      <c r="E46" s="480"/>
      <c r="F46" s="480" t="s">
        <v>342</v>
      </c>
      <c r="G46" s="480">
        <v>2</v>
      </c>
      <c r="H46" s="480"/>
      <c r="I46" s="479" t="s">
        <v>393</v>
      </c>
      <c r="J46" s="480" t="s">
        <v>394</v>
      </c>
      <c r="K46" s="481">
        <v>45701</v>
      </c>
      <c r="L46" s="479" t="s">
        <v>345</v>
      </c>
      <c r="M46" s="479" t="s">
        <v>346</v>
      </c>
      <c r="N46" s="479" t="s">
        <v>168</v>
      </c>
      <c r="O46" s="479">
        <v>0</v>
      </c>
      <c r="P46" s="479">
        <v>0</v>
      </c>
      <c r="Q46" s="479" t="s">
        <v>383</v>
      </c>
      <c r="R46" s="480" t="s">
        <v>355</v>
      </c>
      <c r="S46" s="25">
        <f>VLOOKUP($R46,TABS!$A$6:$G$50,COUNTA(TABS!$A$5:$E$5),FALSE)</f>
        <v>3500</v>
      </c>
      <c r="T46" s="479">
        <v>12</v>
      </c>
      <c r="U46" s="484">
        <v>155000</v>
      </c>
      <c r="V46" s="480">
        <v>10</v>
      </c>
      <c r="W46" s="479" t="s">
        <v>384</v>
      </c>
      <c r="X46" s="479">
        <v>0</v>
      </c>
      <c r="Y46" s="479">
        <v>0</v>
      </c>
      <c r="Z46" s="479">
        <v>1</v>
      </c>
      <c r="AA46" s="479" t="s">
        <v>384</v>
      </c>
      <c r="AB46" s="479" t="s">
        <v>168</v>
      </c>
      <c r="AC46" s="479" t="s">
        <v>168</v>
      </c>
      <c r="AD46" s="479" t="s">
        <v>168</v>
      </c>
      <c r="AE46" s="479" t="s">
        <v>168</v>
      </c>
      <c r="AF46" s="479" t="s">
        <v>168</v>
      </c>
      <c r="AG46" s="479" t="s">
        <v>168</v>
      </c>
      <c r="AH46" s="479" t="s">
        <v>168</v>
      </c>
      <c r="AI46" s="479" t="s">
        <v>168</v>
      </c>
      <c r="AJ46" s="479" t="s">
        <v>168</v>
      </c>
      <c r="AK46" s="479" t="s">
        <v>168</v>
      </c>
      <c r="AL46" s="479" t="s">
        <v>168</v>
      </c>
      <c r="AM46" s="479" t="s">
        <v>168</v>
      </c>
      <c r="AN46" s="483" t="s">
        <v>168</v>
      </c>
      <c r="AO46" s="483" t="s">
        <v>168</v>
      </c>
      <c r="AP46" s="483" t="s">
        <v>168</v>
      </c>
      <c r="AQ46" s="483" t="s">
        <v>168</v>
      </c>
      <c r="AR46" s="483" t="s">
        <v>168</v>
      </c>
      <c r="AS46" s="483" t="s">
        <v>168</v>
      </c>
      <c r="AT46" s="483" t="s">
        <v>168</v>
      </c>
    </row>
    <row r="47" spans="1:46" s="57" customFormat="1" ht="30">
      <c r="A47" s="485">
        <f>IF($B47="","",COUNTA($B$5:B105))</f>
        <v>101</v>
      </c>
      <c r="B47" s="25" t="str">
        <f t="shared" si="1"/>
        <v>WSLRWEX-PPS-G200-01-3-4-</v>
      </c>
      <c r="C47" s="480" t="s">
        <v>203</v>
      </c>
      <c r="D47" s="480"/>
      <c r="E47" s="480"/>
      <c r="F47" s="480" t="s">
        <v>366</v>
      </c>
      <c r="G47" s="480" t="s">
        <v>368</v>
      </c>
      <c r="H47" s="480"/>
      <c r="I47" s="479" t="s">
        <v>395</v>
      </c>
      <c r="J47" s="480" t="s">
        <v>206</v>
      </c>
      <c r="K47" s="481">
        <v>45701</v>
      </c>
      <c r="L47" s="479" t="s">
        <v>345</v>
      </c>
      <c r="M47" s="479" t="s">
        <v>346</v>
      </c>
      <c r="N47" s="479" t="s">
        <v>168</v>
      </c>
      <c r="O47" s="479">
        <v>0</v>
      </c>
      <c r="P47" s="479">
        <v>0</v>
      </c>
      <c r="Q47" s="479" t="s">
        <v>383</v>
      </c>
      <c r="R47" s="480" t="s">
        <v>375</v>
      </c>
      <c r="S47" s="25">
        <f>VLOOKUP($R47,TABS!$A$6:$G$50,COUNTA(TABS!$A$5:$E$5),FALSE)</f>
        <v>7700</v>
      </c>
      <c r="T47" s="479">
        <v>12</v>
      </c>
      <c r="U47" s="484" t="s">
        <v>383</v>
      </c>
      <c r="V47" s="480">
        <v>9</v>
      </c>
      <c r="W47" s="479">
        <v>1</v>
      </c>
      <c r="X47" s="479">
        <v>0</v>
      </c>
      <c r="Y47" s="479">
        <v>0</v>
      </c>
      <c r="Z47" s="479">
        <v>1</v>
      </c>
      <c r="AA47" s="479" t="s">
        <v>384</v>
      </c>
      <c r="AB47" s="479" t="s">
        <v>168</v>
      </c>
      <c r="AC47" s="479" t="s">
        <v>384</v>
      </c>
      <c r="AD47" s="479" t="s">
        <v>168</v>
      </c>
      <c r="AE47" s="479" t="s">
        <v>168</v>
      </c>
      <c r="AF47" s="479" t="s">
        <v>168</v>
      </c>
      <c r="AG47" s="479" t="s">
        <v>168</v>
      </c>
      <c r="AH47" s="479" t="s">
        <v>168</v>
      </c>
      <c r="AI47" s="479" t="s">
        <v>168</v>
      </c>
      <c r="AJ47" s="479" t="s">
        <v>168</v>
      </c>
      <c r="AK47" s="479" t="s">
        <v>168</v>
      </c>
      <c r="AL47" s="479" t="s">
        <v>168</v>
      </c>
      <c r="AM47" s="479" t="s">
        <v>168</v>
      </c>
      <c r="AN47" s="483" t="s">
        <v>168</v>
      </c>
      <c r="AO47" s="483" t="s">
        <v>168</v>
      </c>
      <c r="AP47" s="483" t="s">
        <v>168</v>
      </c>
      <c r="AQ47" s="483" t="s">
        <v>168</v>
      </c>
      <c r="AR47" s="483" t="s">
        <v>168</v>
      </c>
      <c r="AS47" s="483" t="s">
        <v>168</v>
      </c>
      <c r="AT47" s="483" t="s">
        <v>168</v>
      </c>
    </row>
    <row r="48" spans="1:46" s="57" customFormat="1" ht="15">
      <c r="A48" s="485">
        <f>IF($B48="","",COUNTA($B$5:B105))</f>
        <v>101</v>
      </c>
      <c r="B48" s="25" t="str">
        <f t="shared" si="1"/>
        <v>WSLRW-LSL-50-1-2-</v>
      </c>
      <c r="C48" s="480" t="s">
        <v>396</v>
      </c>
      <c r="D48" s="480"/>
      <c r="E48" s="480"/>
      <c r="F48" s="480" t="s">
        <v>349</v>
      </c>
      <c r="G48" s="480">
        <v>2</v>
      </c>
      <c r="H48" s="480"/>
      <c r="I48" s="479" t="s">
        <v>397</v>
      </c>
      <c r="J48" s="480" t="s">
        <v>398</v>
      </c>
      <c r="K48" s="481">
        <v>45701</v>
      </c>
      <c r="L48" s="479" t="s">
        <v>345</v>
      </c>
      <c r="M48" s="479" t="s">
        <v>346</v>
      </c>
      <c r="N48" s="479" t="s">
        <v>168</v>
      </c>
      <c r="O48" s="479">
        <v>0</v>
      </c>
      <c r="P48" s="479">
        <v>0</v>
      </c>
      <c r="Q48" s="479" t="s">
        <v>383</v>
      </c>
      <c r="R48" s="480" t="s">
        <v>355</v>
      </c>
      <c r="S48" s="25">
        <f>VLOOKUP($R48,TABS!$A$6:$G$50,COUNTA(TABS!$A$5:$E$5),FALSE)</f>
        <v>3500</v>
      </c>
      <c r="T48" s="479">
        <v>12</v>
      </c>
      <c r="U48" s="484">
        <v>135000</v>
      </c>
      <c r="V48" s="480">
        <v>9</v>
      </c>
      <c r="W48" s="479" t="s">
        <v>384</v>
      </c>
      <c r="X48" s="479" t="s">
        <v>383</v>
      </c>
      <c r="Y48" s="479">
        <v>70000</v>
      </c>
      <c r="Z48" s="479">
        <v>1</v>
      </c>
      <c r="AA48" s="479" t="s">
        <v>168</v>
      </c>
      <c r="AB48" s="479" t="s">
        <v>168</v>
      </c>
      <c r="AC48" s="479" t="s">
        <v>168</v>
      </c>
      <c r="AD48" s="479" t="s">
        <v>384</v>
      </c>
      <c r="AE48" s="479" t="s">
        <v>168</v>
      </c>
      <c r="AF48" s="479" t="s">
        <v>168</v>
      </c>
      <c r="AG48" s="479" t="s">
        <v>168</v>
      </c>
      <c r="AH48" s="479" t="s">
        <v>168</v>
      </c>
      <c r="AI48" s="479" t="s">
        <v>168</v>
      </c>
      <c r="AJ48" s="479" t="s">
        <v>168</v>
      </c>
      <c r="AK48" s="479" t="s">
        <v>168</v>
      </c>
      <c r="AL48" s="479" t="s">
        <v>168</v>
      </c>
      <c r="AM48" s="479" t="s">
        <v>168</v>
      </c>
      <c r="AN48" s="483" t="s">
        <v>168</v>
      </c>
      <c r="AO48" s="483" t="s">
        <v>168</v>
      </c>
      <c r="AP48" s="483" t="s">
        <v>168</v>
      </c>
      <c r="AQ48" s="483" t="s">
        <v>168</v>
      </c>
      <c r="AR48" s="483" t="s">
        <v>168</v>
      </c>
      <c r="AS48" s="483" t="s">
        <v>168</v>
      </c>
      <c r="AT48" s="483" t="s">
        <v>168</v>
      </c>
    </row>
    <row r="49" spans="1:46" s="57" customFormat="1" ht="15">
      <c r="A49" s="485">
        <f>IF($B49="","",COUNTA($B$5:B105))</f>
        <v>101</v>
      </c>
      <c r="B49" s="25" t="str">
        <f t="shared" si="1"/>
        <v>WSLRW-TVS-02-1-1-</v>
      </c>
      <c r="C49" s="480" t="s">
        <v>399</v>
      </c>
      <c r="D49" s="480"/>
      <c r="E49" s="480"/>
      <c r="F49" s="480" t="s">
        <v>349</v>
      </c>
      <c r="G49" s="480">
        <v>1</v>
      </c>
      <c r="H49" s="480"/>
      <c r="I49" s="479" t="s">
        <v>400</v>
      </c>
      <c r="J49" s="480" t="s">
        <v>401</v>
      </c>
      <c r="K49" s="481">
        <v>45701</v>
      </c>
      <c r="L49" s="479" t="s">
        <v>345</v>
      </c>
      <c r="M49" s="479" t="s">
        <v>346</v>
      </c>
      <c r="N49" s="479" t="s">
        <v>168</v>
      </c>
      <c r="O49" s="479">
        <v>0</v>
      </c>
      <c r="P49" s="479">
        <v>0</v>
      </c>
      <c r="Q49" s="479">
        <v>31200</v>
      </c>
      <c r="R49" s="480" t="s">
        <v>402</v>
      </c>
      <c r="S49" s="25">
        <f>VLOOKUP($R49,TABS!$A$6:$G$50,COUNTA(TABS!$A$5:$E$5),FALSE)</f>
        <v>5000</v>
      </c>
      <c r="T49" s="479">
        <v>700</v>
      </c>
      <c r="U49" s="484">
        <v>97000</v>
      </c>
      <c r="V49" s="480">
        <v>11</v>
      </c>
      <c r="W49" s="479">
        <v>1</v>
      </c>
      <c r="X49" s="479">
        <v>0</v>
      </c>
      <c r="Y49" s="479">
        <v>0</v>
      </c>
      <c r="Z49" s="479">
        <v>1</v>
      </c>
      <c r="AA49" s="479" t="s">
        <v>168</v>
      </c>
      <c r="AB49" s="479" t="s">
        <v>168</v>
      </c>
      <c r="AC49" s="479" t="s">
        <v>168</v>
      </c>
      <c r="AD49" s="479" t="s">
        <v>168</v>
      </c>
      <c r="AE49" s="479">
        <v>0.36</v>
      </c>
      <c r="AF49" s="479" t="s">
        <v>168</v>
      </c>
      <c r="AG49" s="479" t="s">
        <v>168</v>
      </c>
      <c r="AH49" s="479" t="s">
        <v>168</v>
      </c>
      <c r="AI49" s="479" t="s">
        <v>168</v>
      </c>
      <c r="AJ49" s="479" t="s">
        <v>168</v>
      </c>
      <c r="AK49" s="479" t="s">
        <v>168</v>
      </c>
      <c r="AL49" s="479" t="s">
        <v>168</v>
      </c>
      <c r="AM49" s="479" t="s">
        <v>168</v>
      </c>
      <c r="AN49" s="483" t="s">
        <v>168</v>
      </c>
      <c r="AO49" s="483" t="s">
        <v>168</v>
      </c>
      <c r="AP49" s="483" t="s">
        <v>168</v>
      </c>
      <c r="AQ49" s="483" t="s">
        <v>168</v>
      </c>
      <c r="AR49" s="483" t="s">
        <v>168</v>
      </c>
      <c r="AS49" s="483" t="s">
        <v>168</v>
      </c>
      <c r="AT49" s="483" t="s">
        <v>168</v>
      </c>
    </row>
    <row r="50" spans="1:46" s="57" customFormat="1" ht="30">
      <c r="A50" s="485">
        <f>IF($B50="","",COUNTA($B$5:B105))</f>
        <v>101</v>
      </c>
      <c r="B50" s="25" t="str">
        <f t="shared" si="1"/>
        <v>WSLRW-RDW-02-XA-1-1-</v>
      </c>
      <c r="C50" s="480" t="s">
        <v>403</v>
      </c>
      <c r="D50" s="480"/>
      <c r="E50" s="480"/>
      <c r="F50" s="480" t="s">
        <v>349</v>
      </c>
      <c r="G50" s="480">
        <v>1</v>
      </c>
      <c r="H50" s="480"/>
      <c r="I50" s="479" t="s">
        <v>400</v>
      </c>
      <c r="J50" s="480" t="s">
        <v>404</v>
      </c>
      <c r="K50" s="481">
        <v>45701</v>
      </c>
      <c r="L50" s="479" t="s">
        <v>345</v>
      </c>
      <c r="M50" s="479" t="s">
        <v>346</v>
      </c>
      <c r="N50" s="479" t="s">
        <v>168</v>
      </c>
      <c r="O50" s="479">
        <v>0</v>
      </c>
      <c r="P50" s="479">
        <v>0</v>
      </c>
      <c r="Q50" s="479">
        <v>10000</v>
      </c>
      <c r="R50" s="480" t="s">
        <v>405</v>
      </c>
      <c r="S50" s="25">
        <f>VLOOKUP($R50,TABS!$A$6:$G$50,COUNTA(TABS!$A$5:$E$5),FALSE)</f>
        <v>3200</v>
      </c>
      <c r="T50" s="479">
        <v>700</v>
      </c>
      <c r="U50" s="484">
        <v>85000</v>
      </c>
      <c r="V50" s="480">
        <v>11</v>
      </c>
      <c r="W50" s="479">
        <v>1</v>
      </c>
      <c r="X50" s="479">
        <v>0</v>
      </c>
      <c r="Y50" s="479">
        <v>0</v>
      </c>
      <c r="Z50" s="479">
        <v>1</v>
      </c>
      <c r="AA50" s="479" t="s">
        <v>168</v>
      </c>
      <c r="AB50" s="479" t="s">
        <v>168</v>
      </c>
      <c r="AC50" s="479" t="s">
        <v>168</v>
      </c>
      <c r="AD50" s="479" t="s">
        <v>168</v>
      </c>
      <c r="AE50" s="479">
        <v>0.3</v>
      </c>
      <c r="AF50" s="479" t="s">
        <v>168</v>
      </c>
      <c r="AG50" s="479" t="s">
        <v>168</v>
      </c>
      <c r="AH50" s="479" t="s">
        <v>168</v>
      </c>
      <c r="AI50" s="479" t="s">
        <v>168</v>
      </c>
      <c r="AJ50" s="479" t="s">
        <v>168</v>
      </c>
      <c r="AK50" s="479" t="s">
        <v>168</v>
      </c>
      <c r="AL50" s="479" t="s">
        <v>168</v>
      </c>
      <c r="AM50" s="479" t="s">
        <v>168</v>
      </c>
      <c r="AN50" s="483" t="s">
        <v>168</v>
      </c>
      <c r="AO50" s="483" t="s">
        <v>168</v>
      </c>
      <c r="AP50" s="483" t="s">
        <v>168</v>
      </c>
      <c r="AQ50" s="483" t="s">
        <v>168</v>
      </c>
      <c r="AR50" s="483" t="s">
        <v>168</v>
      </c>
      <c r="AS50" s="483" t="s">
        <v>168</v>
      </c>
      <c r="AT50" s="483" t="s">
        <v>168</v>
      </c>
    </row>
    <row r="51" spans="1:46" s="57" customFormat="1" ht="15">
      <c r="A51" s="485">
        <f>IF($B51="","",COUNTA($B$5:B105))</f>
        <v>101</v>
      </c>
      <c r="B51" s="25" t="str">
        <f t="shared" si="1"/>
        <v>WSLRW-LPC-01-2-3-</v>
      </c>
      <c r="C51" s="480" t="s">
        <v>291</v>
      </c>
      <c r="D51" s="480"/>
      <c r="E51" s="480"/>
      <c r="F51" s="480" t="s">
        <v>342</v>
      </c>
      <c r="G51" s="480" t="s">
        <v>366</v>
      </c>
      <c r="H51" s="480"/>
      <c r="I51" s="479" t="s">
        <v>406</v>
      </c>
      <c r="J51" s="480" t="s">
        <v>294</v>
      </c>
      <c r="K51" s="481">
        <v>45701</v>
      </c>
      <c r="L51" s="479" t="s">
        <v>345</v>
      </c>
      <c r="M51" s="479" t="s">
        <v>346</v>
      </c>
      <c r="N51" s="479" t="s">
        <v>168</v>
      </c>
      <c r="O51" s="479">
        <v>0</v>
      </c>
      <c r="P51" s="479">
        <v>0</v>
      </c>
      <c r="Q51" s="479">
        <v>400000</v>
      </c>
      <c r="R51" s="480" t="s">
        <v>407</v>
      </c>
      <c r="S51" s="25">
        <f>VLOOKUP($R51,TABS!$A$6:$G$50,COUNTA(TABS!$A$5:$E$5),FALSE)</f>
        <v>3500</v>
      </c>
      <c r="T51" s="479">
        <v>108</v>
      </c>
      <c r="U51" s="479">
        <v>18000</v>
      </c>
      <c r="V51" s="480">
        <v>11</v>
      </c>
      <c r="W51" s="479">
        <v>100</v>
      </c>
      <c r="X51" s="479">
        <v>0</v>
      </c>
      <c r="Y51" s="479">
        <v>0</v>
      </c>
      <c r="Z51" s="479">
        <v>1</v>
      </c>
      <c r="AA51" s="479" t="s">
        <v>168</v>
      </c>
      <c r="AB51" s="479" t="s">
        <v>168</v>
      </c>
      <c r="AC51" s="479" t="s">
        <v>168</v>
      </c>
      <c r="AD51" s="479" t="s">
        <v>168</v>
      </c>
      <c r="AE51" s="479" t="s">
        <v>168</v>
      </c>
      <c r="AF51" s="479" t="s">
        <v>168</v>
      </c>
      <c r="AG51" s="479" t="s">
        <v>168</v>
      </c>
      <c r="AH51" s="479" t="s">
        <v>384</v>
      </c>
      <c r="AI51" s="479" t="s">
        <v>168</v>
      </c>
      <c r="AJ51" s="479" t="s">
        <v>168</v>
      </c>
      <c r="AK51" s="479" t="s">
        <v>168</v>
      </c>
      <c r="AL51" s="479" t="s">
        <v>168</v>
      </c>
      <c r="AM51" s="479" t="s">
        <v>168</v>
      </c>
      <c r="AN51" s="483" t="s">
        <v>168</v>
      </c>
      <c r="AO51" s="483" t="s">
        <v>168</v>
      </c>
      <c r="AP51" s="483" t="s">
        <v>168</v>
      </c>
      <c r="AQ51" s="483" t="s">
        <v>168</v>
      </c>
      <c r="AR51" s="483" t="s">
        <v>168</v>
      </c>
      <c r="AS51" s="483" t="s">
        <v>168</v>
      </c>
      <c r="AT51" s="483" t="s">
        <v>168</v>
      </c>
    </row>
    <row r="52" spans="1:46" s="57" customFormat="1" ht="30">
      <c r="A52" s="485">
        <f>IF($B52="","",COUNTA($B$5:B105))</f>
        <v>101</v>
      </c>
      <c r="B52" s="25" t="str">
        <f t="shared" si="1"/>
        <v>WSLRW-DI-12-1-2-Status</v>
      </c>
      <c r="C52" s="480" t="s">
        <v>217</v>
      </c>
      <c r="D52" s="480"/>
      <c r="E52" s="480"/>
      <c r="F52" s="480" t="s">
        <v>349</v>
      </c>
      <c r="G52" s="480" t="s">
        <v>342</v>
      </c>
      <c r="H52" s="480" t="s">
        <v>408</v>
      </c>
      <c r="I52" s="479" t="s">
        <v>409</v>
      </c>
      <c r="J52" s="480" t="s">
        <v>410</v>
      </c>
      <c r="K52" s="481">
        <v>45701</v>
      </c>
      <c r="L52" s="479" t="s">
        <v>345</v>
      </c>
      <c r="M52" s="479" t="s">
        <v>346</v>
      </c>
      <c r="N52" s="479" t="s">
        <v>168</v>
      </c>
      <c r="O52" s="479">
        <v>0</v>
      </c>
      <c r="P52" s="479">
        <v>0</v>
      </c>
      <c r="Q52" s="479">
        <v>3</v>
      </c>
      <c r="R52" s="480" t="s">
        <v>355</v>
      </c>
      <c r="S52" s="25">
        <f>VLOOKUP($R52,TABS!$A$6:$G$50,COUNTA(TABS!$A$5:$E$5),FALSE)</f>
        <v>3500</v>
      </c>
      <c r="T52" s="479">
        <v>45</v>
      </c>
      <c r="U52" s="479">
        <v>15033</v>
      </c>
      <c r="V52" s="480">
        <v>11</v>
      </c>
      <c r="W52" s="479" t="s">
        <v>168</v>
      </c>
      <c r="X52" s="479">
        <v>0</v>
      </c>
      <c r="Y52" s="479">
        <v>0</v>
      </c>
      <c r="Z52" s="479">
        <v>1</v>
      </c>
      <c r="AA52" s="479" t="s">
        <v>168</v>
      </c>
      <c r="AB52" s="479" t="s">
        <v>168</v>
      </c>
      <c r="AC52" s="479" t="s">
        <v>168</v>
      </c>
      <c r="AD52" s="479" t="s">
        <v>168</v>
      </c>
      <c r="AE52" s="479" t="s">
        <v>168</v>
      </c>
      <c r="AF52" s="479" t="s">
        <v>168</v>
      </c>
      <c r="AG52" s="479" t="s">
        <v>168</v>
      </c>
      <c r="AH52" s="479" t="s">
        <v>168</v>
      </c>
      <c r="AI52" s="479" t="s">
        <v>384</v>
      </c>
      <c r="AJ52" s="479" t="s">
        <v>168</v>
      </c>
      <c r="AK52" s="479" t="s">
        <v>168</v>
      </c>
      <c r="AL52" s="479" t="s">
        <v>168</v>
      </c>
      <c r="AM52" s="479" t="s">
        <v>168</v>
      </c>
      <c r="AN52" s="483" t="s">
        <v>168</v>
      </c>
      <c r="AO52" s="483" t="s">
        <v>168</v>
      </c>
      <c r="AP52" s="483" t="s">
        <v>168</v>
      </c>
      <c r="AQ52" s="483" t="s">
        <v>168</v>
      </c>
      <c r="AR52" s="483" t="s">
        <v>168</v>
      </c>
      <c r="AS52" s="483" t="s">
        <v>168</v>
      </c>
      <c r="AT52" s="483" t="s">
        <v>168</v>
      </c>
    </row>
    <row r="53" spans="1:46" s="57" customFormat="1" ht="30">
      <c r="A53" s="485">
        <f>IF($B53="","",COUNTA($B$5:B105))</f>
        <v>101</v>
      </c>
      <c r="B53" s="25" t="str">
        <f t="shared" si="1"/>
        <v>WSLRW-DI-12-1-2-Counter</v>
      </c>
      <c r="C53" s="480" t="s">
        <v>217</v>
      </c>
      <c r="D53" s="480"/>
      <c r="E53" s="480"/>
      <c r="F53" s="480" t="s">
        <v>349</v>
      </c>
      <c r="G53" s="480" t="s">
        <v>342</v>
      </c>
      <c r="H53" s="480" t="s">
        <v>411</v>
      </c>
      <c r="I53" s="479" t="s">
        <v>412</v>
      </c>
      <c r="J53" s="480" t="s">
        <v>220</v>
      </c>
      <c r="K53" s="481">
        <v>45701</v>
      </c>
      <c r="L53" s="479" t="s">
        <v>345</v>
      </c>
      <c r="M53" s="479" t="s">
        <v>346</v>
      </c>
      <c r="N53" s="479" t="s">
        <v>168</v>
      </c>
      <c r="O53" s="479">
        <v>0</v>
      </c>
      <c r="P53" s="479">
        <v>0</v>
      </c>
      <c r="Q53" s="479">
        <v>6000</v>
      </c>
      <c r="R53" s="480" t="s">
        <v>355</v>
      </c>
      <c r="S53" s="25">
        <f>VLOOKUP($R53,TABS!$A$6:$G$50,COUNTA(TABS!$A$5:$E$5),FALSE)</f>
        <v>3500</v>
      </c>
      <c r="T53" s="479">
        <v>25</v>
      </c>
      <c r="U53" s="479">
        <v>15033</v>
      </c>
      <c r="V53" s="480">
        <v>11</v>
      </c>
      <c r="W53" s="479">
        <v>1000</v>
      </c>
      <c r="X53" s="479">
        <v>0</v>
      </c>
      <c r="Y53" s="479">
        <v>0</v>
      </c>
      <c r="Z53" s="479">
        <v>1</v>
      </c>
      <c r="AA53" s="479" t="s">
        <v>168</v>
      </c>
      <c r="AB53" s="479" t="s">
        <v>168</v>
      </c>
      <c r="AC53" s="479" t="s">
        <v>168</v>
      </c>
      <c r="AD53" s="479" t="s">
        <v>168</v>
      </c>
      <c r="AE53" s="479" t="s">
        <v>168</v>
      </c>
      <c r="AF53" s="479" t="s">
        <v>168</v>
      </c>
      <c r="AG53" s="479" t="s">
        <v>168</v>
      </c>
      <c r="AH53" s="479" t="s">
        <v>168</v>
      </c>
      <c r="AI53" s="479" t="s">
        <v>168</v>
      </c>
      <c r="AJ53" s="479" t="s">
        <v>168</v>
      </c>
      <c r="AK53" s="479" t="s">
        <v>168</v>
      </c>
      <c r="AL53" s="479" t="s">
        <v>168</v>
      </c>
      <c r="AM53" s="479" t="s">
        <v>168</v>
      </c>
      <c r="AN53" s="483" t="s">
        <v>168</v>
      </c>
      <c r="AO53" s="483" t="s">
        <v>168</v>
      </c>
      <c r="AP53" s="483" t="s">
        <v>168</v>
      </c>
      <c r="AQ53" s="483" t="s">
        <v>168</v>
      </c>
      <c r="AR53" s="483" t="s">
        <v>168</v>
      </c>
      <c r="AS53" s="483" t="s">
        <v>168</v>
      </c>
      <c r="AT53" s="483" t="s">
        <v>168</v>
      </c>
    </row>
    <row r="54" spans="1:46" s="57" customFormat="1" ht="30">
      <c r="A54" s="485">
        <f>IF($B54="","",COUNTA($B$5:B105))</f>
        <v>101</v>
      </c>
      <c r="B54" s="25" t="str">
        <f t="shared" si="1"/>
        <v>WSLRW-BV-BR-20-3-4-</v>
      </c>
      <c r="C54" s="480" t="s">
        <v>253</v>
      </c>
      <c r="D54" s="480"/>
      <c r="E54" s="480"/>
      <c r="F54" s="480" t="s">
        <v>366</v>
      </c>
      <c r="G54" s="480" t="s">
        <v>368</v>
      </c>
      <c r="H54" s="480"/>
      <c r="I54" s="479" t="s">
        <v>413</v>
      </c>
      <c r="J54" s="480" t="s">
        <v>256</v>
      </c>
      <c r="K54" s="481">
        <v>45701</v>
      </c>
      <c r="L54" s="479" t="s">
        <v>345</v>
      </c>
      <c r="M54" s="479" t="s">
        <v>346</v>
      </c>
      <c r="N54" s="479" t="s">
        <v>168</v>
      </c>
      <c r="O54" s="479">
        <v>0</v>
      </c>
      <c r="P54" s="479">
        <v>0</v>
      </c>
      <c r="Q54" s="479">
        <v>6200</v>
      </c>
      <c r="R54" s="480" t="s">
        <v>414</v>
      </c>
      <c r="S54" s="25">
        <f>VLOOKUP($R54,TABS!$A$6:$G$50,COUNTA(TABS!$A$5:$E$5),FALSE)</f>
        <v>17000</v>
      </c>
      <c r="T54" s="479">
        <v>25</v>
      </c>
      <c r="U54" s="484">
        <v>154838.70967741901</v>
      </c>
      <c r="V54" s="480">
        <v>11</v>
      </c>
      <c r="W54" s="479">
        <v>1000</v>
      </c>
      <c r="X54" s="479">
        <v>0</v>
      </c>
      <c r="Y54" s="479">
        <v>0</v>
      </c>
      <c r="Z54" s="479">
        <v>1</v>
      </c>
      <c r="AA54" s="479" t="s">
        <v>168</v>
      </c>
      <c r="AB54" s="479" t="s">
        <v>168</v>
      </c>
      <c r="AC54" s="479" t="s">
        <v>168</v>
      </c>
      <c r="AD54" s="479" t="s">
        <v>168</v>
      </c>
      <c r="AE54" s="479" t="s">
        <v>168</v>
      </c>
      <c r="AF54" s="479" t="s">
        <v>168</v>
      </c>
      <c r="AG54" s="479" t="s">
        <v>415</v>
      </c>
      <c r="AH54" s="479" t="s">
        <v>168</v>
      </c>
      <c r="AI54" s="479" t="s">
        <v>168</v>
      </c>
      <c r="AJ54" s="479" t="s">
        <v>168</v>
      </c>
      <c r="AK54" s="479" t="s">
        <v>384</v>
      </c>
      <c r="AL54" s="479" t="s">
        <v>383</v>
      </c>
      <c r="AM54" s="479" t="s">
        <v>383</v>
      </c>
      <c r="AN54" s="483" t="s">
        <v>168</v>
      </c>
      <c r="AO54" s="483" t="s">
        <v>168</v>
      </c>
      <c r="AP54" s="483" t="s">
        <v>168</v>
      </c>
      <c r="AQ54" s="483" t="s">
        <v>168</v>
      </c>
      <c r="AR54" s="483" t="s">
        <v>168</v>
      </c>
      <c r="AS54" s="483" t="s">
        <v>168</v>
      </c>
      <c r="AT54" s="483" t="s">
        <v>168</v>
      </c>
    </row>
    <row r="55" spans="1:46" s="57" customFormat="1" ht="30">
      <c r="A55" s="485">
        <f>IF($B55="","",COUNTA($B$5:B105))</f>
        <v>101</v>
      </c>
      <c r="B55" s="25" t="str">
        <f t="shared" si="1"/>
        <v>WSLRW-BV-BR-25-3-4-</v>
      </c>
      <c r="C55" s="480" t="s">
        <v>416</v>
      </c>
      <c r="D55" s="480"/>
      <c r="E55" s="480"/>
      <c r="F55" s="480" t="s">
        <v>366</v>
      </c>
      <c r="G55" s="480" t="s">
        <v>368</v>
      </c>
      <c r="H55" s="480"/>
      <c r="I55" s="479" t="s">
        <v>413</v>
      </c>
      <c r="J55" s="480" t="s">
        <v>417</v>
      </c>
      <c r="K55" s="481">
        <v>45701</v>
      </c>
      <c r="L55" s="479" t="s">
        <v>345</v>
      </c>
      <c r="M55" s="479" t="s">
        <v>346</v>
      </c>
      <c r="N55" s="479" t="s">
        <v>168</v>
      </c>
      <c r="O55" s="479">
        <v>0</v>
      </c>
      <c r="P55" s="479">
        <v>0</v>
      </c>
      <c r="Q55" s="479">
        <v>5500</v>
      </c>
      <c r="R55" s="480" t="s">
        <v>414</v>
      </c>
      <c r="S55" s="25">
        <f>VLOOKUP($R55,TABS!$A$6:$G$50,COUNTA(TABS!$A$5:$E$5),FALSE)</f>
        <v>17000</v>
      </c>
      <c r="T55" s="479">
        <v>25</v>
      </c>
      <c r="U55" s="484">
        <v>141000</v>
      </c>
      <c r="V55" s="480">
        <v>11</v>
      </c>
      <c r="W55" s="479">
        <v>1000</v>
      </c>
      <c r="X55" s="479">
        <v>0</v>
      </c>
      <c r="Y55" s="479">
        <v>0</v>
      </c>
      <c r="Z55" s="479">
        <v>1</v>
      </c>
      <c r="AA55" s="479" t="s">
        <v>168</v>
      </c>
      <c r="AB55" s="479" t="s">
        <v>168</v>
      </c>
      <c r="AC55" s="479" t="s">
        <v>168</v>
      </c>
      <c r="AD55" s="479" t="s">
        <v>168</v>
      </c>
      <c r="AE55" s="479" t="s">
        <v>168</v>
      </c>
      <c r="AF55" s="479" t="s">
        <v>168</v>
      </c>
      <c r="AG55" s="479" t="s">
        <v>418</v>
      </c>
      <c r="AH55" s="479" t="s">
        <v>168</v>
      </c>
      <c r="AI55" s="479" t="s">
        <v>168</v>
      </c>
      <c r="AJ55" s="479" t="s">
        <v>168</v>
      </c>
      <c r="AK55" s="479" t="s">
        <v>384</v>
      </c>
      <c r="AL55" s="479" t="s">
        <v>383</v>
      </c>
      <c r="AM55" s="479" t="s">
        <v>383</v>
      </c>
      <c r="AN55" s="483" t="s">
        <v>168</v>
      </c>
      <c r="AO55" s="483" t="s">
        <v>168</v>
      </c>
      <c r="AP55" s="483" t="s">
        <v>168</v>
      </c>
      <c r="AQ55" s="483" t="s">
        <v>168</v>
      </c>
      <c r="AR55" s="483" t="s">
        <v>168</v>
      </c>
      <c r="AS55" s="483" t="s">
        <v>168</v>
      </c>
      <c r="AT55" s="483" t="s">
        <v>168</v>
      </c>
    </row>
    <row r="56" spans="1:46" s="57" customFormat="1" ht="15">
      <c r="A56" s="479">
        <f>IF($B56="","",COUNTA($B$5:B56))</f>
        <v>52</v>
      </c>
      <c r="B56" s="25" t="str">
        <f t="shared" si="1"/>
        <v>WSLRW-LRO-01-RN-1-2-</v>
      </c>
      <c r="C56" s="480" t="s">
        <v>419</v>
      </c>
      <c r="D56" s="480"/>
      <c r="E56" s="480"/>
      <c r="F56" s="480" t="s">
        <v>349</v>
      </c>
      <c r="G56" s="480">
        <v>2</v>
      </c>
      <c r="H56" s="480"/>
      <c r="I56" s="479" t="s">
        <v>420</v>
      </c>
      <c r="J56" s="480" t="s">
        <v>421</v>
      </c>
      <c r="K56" s="481">
        <v>45701</v>
      </c>
      <c r="L56" s="479" t="s">
        <v>345</v>
      </c>
      <c r="M56" s="479" t="s">
        <v>346</v>
      </c>
      <c r="N56" s="479" t="s">
        <v>168</v>
      </c>
      <c r="O56" s="479">
        <v>0</v>
      </c>
      <c r="P56" s="479">
        <v>0</v>
      </c>
      <c r="Q56" s="479">
        <v>12</v>
      </c>
      <c r="R56" s="480" t="s">
        <v>355</v>
      </c>
      <c r="S56" s="25">
        <f>VLOOKUP($R56,TABS!$A$6:$G$50,COUNTA(TABS!$A$5:$E$5),FALSE)</f>
        <v>3500</v>
      </c>
      <c r="T56" s="484">
        <v>12</v>
      </c>
      <c r="U56" s="484">
        <v>90450</v>
      </c>
      <c r="V56" s="480">
        <v>8</v>
      </c>
      <c r="W56" s="484" t="s">
        <v>384</v>
      </c>
      <c r="X56" s="484">
        <v>0</v>
      </c>
      <c r="Y56" s="484">
        <v>0</v>
      </c>
      <c r="Z56" s="484">
        <v>1</v>
      </c>
      <c r="AA56" s="484" t="s">
        <v>168</v>
      </c>
      <c r="AB56" s="484" t="s">
        <v>168</v>
      </c>
      <c r="AC56" s="479" t="s">
        <v>168</v>
      </c>
      <c r="AD56" s="479" t="s">
        <v>168</v>
      </c>
      <c r="AE56" s="479" t="s">
        <v>168</v>
      </c>
      <c r="AF56" s="486">
        <v>1</v>
      </c>
      <c r="AG56" s="479" t="s">
        <v>168</v>
      </c>
      <c r="AH56" s="479" t="s">
        <v>168</v>
      </c>
      <c r="AI56" s="479" t="s">
        <v>168</v>
      </c>
      <c r="AJ56" s="479" t="s">
        <v>168</v>
      </c>
      <c r="AK56" s="479" t="s">
        <v>384</v>
      </c>
      <c r="AL56" s="479" t="s">
        <v>168</v>
      </c>
      <c r="AM56" s="479" t="s">
        <v>168</v>
      </c>
      <c r="AN56" s="483" t="s">
        <v>168</v>
      </c>
      <c r="AO56" s="483" t="s">
        <v>168</v>
      </c>
      <c r="AP56" s="483" t="s">
        <v>168</v>
      </c>
      <c r="AQ56" s="483" t="s">
        <v>168</v>
      </c>
      <c r="AR56" s="483" t="s">
        <v>168</v>
      </c>
      <c r="AS56" s="483" t="s">
        <v>168</v>
      </c>
      <c r="AT56" s="483" t="s">
        <v>168</v>
      </c>
    </row>
    <row r="57" spans="1:46" s="57" customFormat="1" ht="30">
      <c r="A57" s="479">
        <f>IF($B57="","",COUNTA($B$5:B57))</f>
        <v>53</v>
      </c>
      <c r="B57" s="25" t="str">
        <f t="shared" si="1"/>
        <v>WSLRW-LSV-01-RN-3-5-RF</v>
      </c>
      <c r="C57" s="480" t="s">
        <v>422</v>
      </c>
      <c r="D57" s="480"/>
      <c r="E57" s="480"/>
      <c r="F57" s="480" t="s">
        <v>366</v>
      </c>
      <c r="G57" s="480">
        <v>5</v>
      </c>
      <c r="H57" s="480" t="s">
        <v>423</v>
      </c>
      <c r="I57" s="479" t="s">
        <v>420</v>
      </c>
      <c r="J57" s="480" t="s">
        <v>424</v>
      </c>
      <c r="K57" s="481">
        <v>45701</v>
      </c>
      <c r="L57" s="479" t="s">
        <v>345</v>
      </c>
      <c r="M57" s="479" t="s">
        <v>346</v>
      </c>
      <c r="N57" s="479" t="s">
        <v>168</v>
      </c>
      <c r="O57" s="479">
        <v>0</v>
      </c>
      <c r="P57" s="479">
        <v>0</v>
      </c>
      <c r="Q57" s="479">
        <v>0</v>
      </c>
      <c r="R57" s="480" t="s">
        <v>376</v>
      </c>
      <c r="S57" s="25">
        <f>VLOOKUP($R57,TABS!$A$6:$G$50,COUNTA(TABS!$A$5:$E$5),FALSE)</f>
        <v>2600</v>
      </c>
      <c r="T57" s="484">
        <v>50</v>
      </c>
      <c r="U57" s="484">
        <v>0</v>
      </c>
      <c r="V57" s="480">
        <v>11</v>
      </c>
      <c r="W57" s="484" t="s">
        <v>384</v>
      </c>
      <c r="X57" s="484">
        <v>0</v>
      </c>
      <c r="Y57" s="484">
        <v>0</v>
      </c>
      <c r="Z57" s="484">
        <v>1</v>
      </c>
      <c r="AA57" s="484" t="s">
        <v>168</v>
      </c>
      <c r="AB57" s="484" t="s">
        <v>168</v>
      </c>
      <c r="AC57" s="479" t="s">
        <v>168</v>
      </c>
      <c r="AD57" s="479" t="s">
        <v>168</v>
      </c>
      <c r="AE57" s="479" t="s">
        <v>168</v>
      </c>
      <c r="AF57" s="486">
        <v>1</v>
      </c>
      <c r="AG57" s="479" t="s">
        <v>168</v>
      </c>
      <c r="AH57" s="479" t="s">
        <v>168</v>
      </c>
      <c r="AI57" s="479" t="s">
        <v>168</v>
      </c>
      <c r="AJ57" s="479" t="s">
        <v>168</v>
      </c>
      <c r="AK57" s="479" t="s">
        <v>384</v>
      </c>
      <c r="AL57" s="479" t="s">
        <v>168</v>
      </c>
      <c r="AM57" s="479" t="s">
        <v>168</v>
      </c>
      <c r="AN57" s="483" t="s">
        <v>168</v>
      </c>
      <c r="AO57" s="483" t="s">
        <v>168</v>
      </c>
      <c r="AP57" s="483" t="s">
        <v>168</v>
      </c>
      <c r="AQ57" s="483" t="s">
        <v>168</v>
      </c>
      <c r="AR57" s="483" t="s">
        <v>168</v>
      </c>
      <c r="AS57" s="483" t="s">
        <v>168</v>
      </c>
      <c r="AT57" s="483" t="s">
        <v>168</v>
      </c>
    </row>
    <row r="58" spans="1:46" s="57" customFormat="1" ht="30">
      <c r="A58" s="485">
        <f>IF($B58="","",COUNTA($B$5:B105))</f>
        <v>101</v>
      </c>
      <c r="B58" s="25" t="str">
        <f t="shared" si="1"/>
        <v>WSLRW-LSV-01-RN-3-5-Valve</v>
      </c>
      <c r="C58" s="480" t="s">
        <v>422</v>
      </c>
      <c r="D58" s="480"/>
      <c r="E58" s="480"/>
      <c r="F58" s="480" t="s">
        <v>366</v>
      </c>
      <c r="G58" s="480">
        <v>5</v>
      </c>
      <c r="H58" s="480" t="s">
        <v>425</v>
      </c>
      <c r="I58" s="479" t="s">
        <v>420</v>
      </c>
      <c r="J58" s="480" t="s">
        <v>426</v>
      </c>
      <c r="K58" s="481">
        <v>45701</v>
      </c>
      <c r="L58" s="479" t="s">
        <v>345</v>
      </c>
      <c r="M58" s="479" t="s">
        <v>346</v>
      </c>
      <c r="N58" s="479" t="s">
        <v>168</v>
      </c>
      <c r="O58" s="479">
        <v>0</v>
      </c>
      <c r="P58" s="479">
        <v>0</v>
      </c>
      <c r="Q58" s="479">
        <v>40</v>
      </c>
      <c r="R58" s="480" t="s">
        <v>427</v>
      </c>
      <c r="S58" s="25">
        <f>VLOOKUP($R58,TABS!$A$6:$G$50,COUNTA(TABS!$A$5:$E$5),FALSE)</f>
        <v>600</v>
      </c>
      <c r="T58" s="484">
        <v>0</v>
      </c>
      <c r="U58" s="484">
        <v>400000</v>
      </c>
      <c r="V58" s="480">
        <v>0</v>
      </c>
      <c r="W58" s="484" t="s">
        <v>384</v>
      </c>
      <c r="X58" s="484">
        <v>0</v>
      </c>
      <c r="Y58" s="484">
        <v>0</v>
      </c>
      <c r="Z58" s="484">
        <v>0</v>
      </c>
      <c r="AA58" s="484" t="s">
        <v>168</v>
      </c>
      <c r="AB58" s="484" t="s">
        <v>168</v>
      </c>
      <c r="AC58" s="479" t="s">
        <v>168</v>
      </c>
      <c r="AD58" s="479" t="s">
        <v>168</v>
      </c>
      <c r="AE58" s="479" t="s">
        <v>168</v>
      </c>
      <c r="AF58" s="486">
        <v>0</v>
      </c>
      <c r="AG58" s="479" t="s">
        <v>168</v>
      </c>
      <c r="AH58" s="479" t="s">
        <v>168</v>
      </c>
      <c r="AI58" s="479" t="s">
        <v>168</v>
      </c>
      <c r="AJ58" s="479" t="s">
        <v>168</v>
      </c>
      <c r="AK58" s="479" t="s">
        <v>384</v>
      </c>
      <c r="AL58" s="479" t="s">
        <v>168</v>
      </c>
      <c r="AM58" s="479" t="s">
        <v>168</v>
      </c>
      <c r="AN58" s="483" t="s">
        <v>168</v>
      </c>
      <c r="AO58" s="483" t="s">
        <v>168</v>
      </c>
      <c r="AP58" s="483" t="s">
        <v>168</v>
      </c>
      <c r="AQ58" s="483" t="s">
        <v>168</v>
      </c>
      <c r="AR58" s="483" t="s">
        <v>168</v>
      </c>
      <c r="AS58" s="483" t="s">
        <v>168</v>
      </c>
      <c r="AT58" s="483" t="s">
        <v>168</v>
      </c>
    </row>
    <row r="59" spans="1:46" s="57" customFormat="1" ht="15">
      <c r="A59" s="485">
        <f>IF($B59="","",COUNTA($B$5:B105))</f>
        <v>101</v>
      </c>
      <c r="B59" s="487" t="str">
        <f t="shared" si="1"/>
        <v>WSLRW-ULC-01-2-5-</v>
      </c>
      <c r="C59" s="480" t="s">
        <v>188</v>
      </c>
      <c r="D59" s="488"/>
      <c r="E59" s="488"/>
      <c r="F59" s="480">
        <v>2</v>
      </c>
      <c r="G59" s="480">
        <v>5</v>
      </c>
      <c r="H59" s="480"/>
      <c r="I59" s="479" t="s">
        <v>382</v>
      </c>
      <c r="J59" s="480" t="s">
        <v>187</v>
      </c>
      <c r="K59" s="481">
        <v>45715</v>
      </c>
      <c r="L59" s="479" t="s">
        <v>428</v>
      </c>
      <c r="M59" s="479" t="s">
        <v>353</v>
      </c>
      <c r="N59" s="479" t="s">
        <v>168</v>
      </c>
      <c r="O59" s="479">
        <v>0</v>
      </c>
      <c r="P59" s="479">
        <v>0</v>
      </c>
      <c r="Q59" s="479" t="s">
        <v>383</v>
      </c>
      <c r="R59" s="480" t="s">
        <v>355</v>
      </c>
      <c r="S59" s="25">
        <f>VLOOKUP($R59,TABS!$A$6:$G$50,COUNTA(TABS!$A$5:$E$5),FALSE)</f>
        <v>3500</v>
      </c>
      <c r="T59" s="479">
        <v>12</v>
      </c>
      <c r="U59" s="484">
        <v>5100</v>
      </c>
      <c r="V59" s="480">
        <v>7</v>
      </c>
      <c r="W59" s="479" t="s">
        <v>384</v>
      </c>
      <c r="X59" s="479">
        <v>1000</v>
      </c>
      <c r="Y59" s="479">
        <v>5100</v>
      </c>
      <c r="Z59" s="479">
        <v>1</v>
      </c>
      <c r="AA59" s="479" t="s">
        <v>168</v>
      </c>
      <c r="AB59" s="479" t="s">
        <v>168</v>
      </c>
      <c r="AC59" s="479" t="s">
        <v>168</v>
      </c>
      <c r="AD59" s="479" t="s">
        <v>168</v>
      </c>
      <c r="AE59" s="479" t="s">
        <v>168</v>
      </c>
      <c r="AF59" s="479" t="s">
        <v>168</v>
      </c>
      <c r="AG59" s="479" t="s">
        <v>168</v>
      </c>
      <c r="AH59" s="479" t="s">
        <v>168</v>
      </c>
      <c r="AI59" s="479" t="s">
        <v>168</v>
      </c>
      <c r="AJ59" s="479" t="s">
        <v>168</v>
      </c>
      <c r="AK59" s="479" t="s">
        <v>168</v>
      </c>
      <c r="AL59" s="479" t="s">
        <v>168</v>
      </c>
      <c r="AM59" s="479" t="s">
        <v>168</v>
      </c>
      <c r="AN59" s="483" t="s">
        <v>168</v>
      </c>
      <c r="AO59" s="483" t="s">
        <v>168</v>
      </c>
      <c r="AP59" s="483" t="s">
        <v>168</v>
      </c>
      <c r="AQ59" s="483" t="s">
        <v>168</v>
      </c>
      <c r="AR59" s="483" t="s">
        <v>168</v>
      </c>
      <c r="AS59" s="483" t="s">
        <v>168</v>
      </c>
      <c r="AT59" s="483" t="s">
        <v>168</v>
      </c>
    </row>
    <row r="60" spans="1:46" s="57" customFormat="1" ht="13.5" customHeight="1">
      <c r="A60" s="485">
        <f>IF($B60="","",COUNTA($B$5:B105))</f>
        <v>101</v>
      </c>
      <c r="B60" s="487" t="str">
        <f t="shared" si="1"/>
        <v>WSLRW-ULC-01-XA-2-5-</v>
      </c>
      <c r="C60" s="488" t="s">
        <v>183</v>
      </c>
      <c r="D60" s="488"/>
      <c r="E60" s="488"/>
      <c r="F60" s="488">
        <v>2</v>
      </c>
      <c r="G60" s="488">
        <v>5</v>
      </c>
      <c r="H60" s="480"/>
      <c r="I60" s="483" t="s">
        <v>382</v>
      </c>
      <c r="J60" s="488" t="s">
        <v>187</v>
      </c>
      <c r="K60" s="481">
        <v>45715</v>
      </c>
      <c r="L60" s="479" t="s">
        <v>428</v>
      </c>
      <c r="M60" s="479" t="s">
        <v>353</v>
      </c>
      <c r="N60" s="483" t="s">
        <v>168</v>
      </c>
      <c r="O60" s="483">
        <v>0</v>
      </c>
      <c r="P60" s="483">
        <v>0</v>
      </c>
      <c r="Q60" s="483" t="s">
        <v>383</v>
      </c>
      <c r="R60" s="488" t="s">
        <v>355</v>
      </c>
      <c r="S60" s="487">
        <f>VLOOKUP($R60,TABS!$A$6:$G$50,COUNTA(TABS!$A$5:$E$5),FALSE)</f>
        <v>3500</v>
      </c>
      <c r="T60" s="483">
        <v>12</v>
      </c>
      <c r="U60" s="484">
        <v>5100</v>
      </c>
      <c r="V60" s="480">
        <v>7</v>
      </c>
      <c r="W60" s="483" t="s">
        <v>384</v>
      </c>
      <c r="X60" s="483">
        <v>1000</v>
      </c>
      <c r="Y60" s="483">
        <v>5100</v>
      </c>
      <c r="Z60" s="483">
        <v>1</v>
      </c>
      <c r="AA60" s="483" t="s">
        <v>168</v>
      </c>
      <c r="AB60" s="483" t="s">
        <v>168</v>
      </c>
      <c r="AC60" s="483" t="s">
        <v>168</v>
      </c>
      <c r="AD60" s="483" t="s">
        <v>168</v>
      </c>
      <c r="AE60" s="483" t="s">
        <v>168</v>
      </c>
      <c r="AF60" s="483" t="s">
        <v>168</v>
      </c>
      <c r="AG60" s="483" t="s">
        <v>168</v>
      </c>
      <c r="AH60" s="483" t="s">
        <v>168</v>
      </c>
      <c r="AI60" s="483" t="s">
        <v>168</v>
      </c>
      <c r="AJ60" s="483" t="s">
        <v>168</v>
      </c>
      <c r="AK60" s="483" t="s">
        <v>168</v>
      </c>
      <c r="AL60" s="483" t="s">
        <v>168</v>
      </c>
      <c r="AM60" s="483" t="s">
        <v>168</v>
      </c>
      <c r="AN60" s="483" t="s">
        <v>168</v>
      </c>
      <c r="AO60" s="483" t="s">
        <v>168</v>
      </c>
      <c r="AP60" s="483" t="s">
        <v>168</v>
      </c>
      <c r="AQ60" s="483" t="s">
        <v>168</v>
      </c>
      <c r="AR60" s="483" t="s">
        <v>168</v>
      </c>
      <c r="AS60" s="483" t="s">
        <v>168</v>
      </c>
      <c r="AT60" s="483" t="s">
        <v>168</v>
      </c>
    </row>
    <row r="61" spans="1:46" s="57" customFormat="1" ht="13.5" customHeight="1">
      <c r="A61" s="485">
        <f>IF($B61="","",COUNTA($B$5:B105))</f>
        <v>101</v>
      </c>
      <c r="B61" s="487" t="str">
        <f t="shared" si="1"/>
        <v>WSLRW-ULC-01-RN-2-5-</v>
      </c>
      <c r="C61" s="488" t="s">
        <v>260</v>
      </c>
      <c r="D61" s="488"/>
      <c r="E61" s="488"/>
      <c r="F61" s="488">
        <v>2</v>
      </c>
      <c r="G61" s="488">
        <v>5</v>
      </c>
      <c r="H61" s="480"/>
      <c r="I61" s="483" t="s">
        <v>382</v>
      </c>
      <c r="J61" s="488" t="s">
        <v>187</v>
      </c>
      <c r="K61" s="481">
        <v>45715</v>
      </c>
      <c r="L61" s="479" t="s">
        <v>428</v>
      </c>
      <c r="M61" s="479" t="s">
        <v>353</v>
      </c>
      <c r="N61" s="483" t="s">
        <v>168</v>
      </c>
      <c r="O61" s="483">
        <v>0</v>
      </c>
      <c r="P61" s="483">
        <v>0</v>
      </c>
      <c r="Q61" s="483" t="s">
        <v>383</v>
      </c>
      <c r="R61" s="488" t="s">
        <v>355</v>
      </c>
      <c r="S61" s="487">
        <f>VLOOKUP($R61,TABS!$A$6:$G$50,COUNTA(TABS!$A$5:$E$5),FALSE)</f>
        <v>3500</v>
      </c>
      <c r="T61" s="483">
        <v>12</v>
      </c>
      <c r="U61" s="484">
        <v>5100</v>
      </c>
      <c r="V61" s="480">
        <v>7</v>
      </c>
      <c r="W61" s="483" t="s">
        <v>384</v>
      </c>
      <c r="X61" s="483">
        <v>1000</v>
      </c>
      <c r="Y61" s="483">
        <v>5100</v>
      </c>
      <c r="Z61" s="483">
        <v>1</v>
      </c>
      <c r="AA61" s="483" t="s">
        <v>168</v>
      </c>
      <c r="AB61" s="483" t="s">
        <v>168</v>
      </c>
      <c r="AC61" s="483" t="s">
        <v>168</v>
      </c>
      <c r="AD61" s="483" t="s">
        <v>168</v>
      </c>
      <c r="AE61" s="483" t="s">
        <v>168</v>
      </c>
      <c r="AF61" s="483" t="s">
        <v>168</v>
      </c>
      <c r="AG61" s="483" t="s">
        <v>168</v>
      </c>
      <c r="AH61" s="483" t="s">
        <v>168</v>
      </c>
      <c r="AI61" s="483" t="s">
        <v>168</v>
      </c>
      <c r="AJ61" s="483" t="s">
        <v>168</v>
      </c>
      <c r="AK61" s="483" t="s">
        <v>168</v>
      </c>
      <c r="AL61" s="483" t="s">
        <v>168</v>
      </c>
      <c r="AM61" s="483" t="s">
        <v>168</v>
      </c>
      <c r="AN61" s="483" t="s">
        <v>168</v>
      </c>
      <c r="AO61" s="483" t="s">
        <v>168</v>
      </c>
      <c r="AP61" s="483" t="s">
        <v>168</v>
      </c>
      <c r="AQ61" s="483" t="s">
        <v>168</v>
      </c>
      <c r="AR61" s="483" t="s">
        <v>168</v>
      </c>
      <c r="AS61" s="483" t="s">
        <v>168</v>
      </c>
      <c r="AT61" s="483" t="s">
        <v>168</v>
      </c>
    </row>
    <row r="62" spans="1:46" s="57" customFormat="1" ht="13.5" customHeight="1">
      <c r="A62" s="485">
        <f>IF($B62="","",COUNTA($B$5:B105))</f>
        <v>101</v>
      </c>
      <c r="B62" s="487" t="str">
        <f t="shared" si="1"/>
        <v>WSLRW-PH100-PT100-1-1-</v>
      </c>
      <c r="C62" s="488" t="s">
        <v>429</v>
      </c>
      <c r="D62" s="488"/>
      <c r="E62" s="488"/>
      <c r="F62" s="488">
        <v>1</v>
      </c>
      <c r="G62" s="488">
        <v>1</v>
      </c>
      <c r="H62" s="480"/>
      <c r="I62" s="479" t="s">
        <v>344</v>
      </c>
      <c r="J62" s="488" t="s">
        <v>430</v>
      </c>
      <c r="K62" s="481">
        <v>45721</v>
      </c>
      <c r="L62" s="479" t="s">
        <v>431</v>
      </c>
      <c r="M62" s="479" t="s">
        <v>353</v>
      </c>
      <c r="N62" s="483" t="s">
        <v>168</v>
      </c>
      <c r="O62" s="483">
        <v>0</v>
      </c>
      <c r="P62" s="483">
        <v>0</v>
      </c>
      <c r="Q62" s="483">
        <v>200</v>
      </c>
      <c r="R62" s="488" t="s">
        <v>355</v>
      </c>
      <c r="S62" s="487">
        <f>VLOOKUP($R62,TABS!$A$6:$G$50,COUNTA(TABS!$A$5:$E$5),FALSE)</f>
        <v>3500</v>
      </c>
      <c r="T62" s="483">
        <v>50</v>
      </c>
      <c r="U62" s="484">
        <v>500</v>
      </c>
      <c r="V62" s="488">
        <v>6</v>
      </c>
      <c r="W62" s="483">
        <v>1</v>
      </c>
      <c r="X62" s="483">
        <v>0</v>
      </c>
      <c r="Y62" s="483">
        <v>0</v>
      </c>
      <c r="Z62" s="483" t="s">
        <v>168</v>
      </c>
      <c r="AA62" s="483" t="s">
        <v>168</v>
      </c>
      <c r="AB62" s="483" t="s">
        <v>168</v>
      </c>
      <c r="AC62" s="483" t="s">
        <v>168</v>
      </c>
      <c r="AD62" s="483" t="s">
        <v>168</v>
      </c>
      <c r="AE62" s="483" t="s">
        <v>168</v>
      </c>
      <c r="AF62" s="483" t="s">
        <v>168</v>
      </c>
      <c r="AG62" s="483" t="s">
        <v>168</v>
      </c>
      <c r="AH62" s="483" t="s">
        <v>168</v>
      </c>
      <c r="AI62" s="483" t="s">
        <v>168</v>
      </c>
      <c r="AJ62" s="483" t="s">
        <v>168</v>
      </c>
      <c r="AK62" s="483" t="s">
        <v>168</v>
      </c>
      <c r="AL62" s="483" t="s">
        <v>168</v>
      </c>
      <c r="AM62" s="483" t="s">
        <v>168</v>
      </c>
      <c r="AN62" s="483" t="s">
        <v>168</v>
      </c>
      <c r="AO62" s="483" t="s">
        <v>168</v>
      </c>
      <c r="AP62" s="483" t="s">
        <v>168</v>
      </c>
      <c r="AQ62" s="483" t="s">
        <v>168</v>
      </c>
      <c r="AR62" s="483" t="s">
        <v>168</v>
      </c>
      <c r="AS62" s="483" t="s">
        <v>168</v>
      </c>
      <c r="AT62" s="483" t="s">
        <v>168</v>
      </c>
    </row>
    <row r="63" spans="1:46" s="57" customFormat="1" ht="13.5" customHeight="1">
      <c r="A63" s="485">
        <f>IF($B63="","",COUNTA($B$5:B105))</f>
        <v>101</v>
      </c>
      <c r="B63" s="487" t="str">
        <f t="shared" si="1"/>
        <v>PINEX-E9-SINGLE-3-3-</v>
      </c>
      <c r="C63" s="488" t="s">
        <v>432</v>
      </c>
      <c r="D63" s="488"/>
      <c r="E63" s="488"/>
      <c r="F63" s="488">
        <v>3</v>
      </c>
      <c r="G63" s="488">
        <v>3</v>
      </c>
      <c r="H63" s="480"/>
      <c r="I63" s="483" t="s">
        <v>433</v>
      </c>
      <c r="J63" s="488" t="s">
        <v>434</v>
      </c>
      <c r="K63" s="481">
        <v>45721</v>
      </c>
      <c r="L63" s="479" t="s">
        <v>435</v>
      </c>
      <c r="M63" s="479" t="s">
        <v>346</v>
      </c>
      <c r="N63" s="483" t="s">
        <v>168</v>
      </c>
      <c r="O63" s="483" t="s">
        <v>168</v>
      </c>
      <c r="P63" s="483" t="s">
        <v>168</v>
      </c>
      <c r="Q63" s="483" t="s">
        <v>168</v>
      </c>
      <c r="R63" s="488" t="s">
        <v>436</v>
      </c>
      <c r="S63" s="487">
        <f>VLOOKUP($R63,TABS!$A$6:$G$50,COUNTA(TABS!$A$5:$E$5),FALSE)</f>
        <v>0</v>
      </c>
      <c r="T63" s="483" t="s">
        <v>168</v>
      </c>
      <c r="U63" s="489" t="s">
        <v>168</v>
      </c>
      <c r="V63" s="488" t="s">
        <v>168</v>
      </c>
      <c r="W63" s="483" t="s">
        <v>168</v>
      </c>
      <c r="X63" s="483" t="s">
        <v>168</v>
      </c>
      <c r="Y63" s="483" t="s">
        <v>168</v>
      </c>
      <c r="Z63" s="483" t="s">
        <v>168</v>
      </c>
      <c r="AA63" s="483" t="s">
        <v>168</v>
      </c>
      <c r="AB63" s="483" t="s">
        <v>168</v>
      </c>
      <c r="AC63" s="483" t="s">
        <v>168</v>
      </c>
      <c r="AD63" s="483" t="s">
        <v>168</v>
      </c>
      <c r="AE63" s="483" t="s">
        <v>168</v>
      </c>
      <c r="AF63" s="483" t="s">
        <v>168</v>
      </c>
      <c r="AG63" s="483" t="s">
        <v>168</v>
      </c>
      <c r="AH63" s="483" t="s">
        <v>168</v>
      </c>
      <c r="AI63" s="483" t="s">
        <v>168</v>
      </c>
      <c r="AJ63" s="483" t="s">
        <v>168</v>
      </c>
      <c r="AK63" s="483" t="s">
        <v>168</v>
      </c>
      <c r="AL63" s="483" t="s">
        <v>168</v>
      </c>
      <c r="AM63" s="483" t="s">
        <v>168</v>
      </c>
      <c r="AN63" s="483">
        <v>112.80200000000001</v>
      </c>
      <c r="AO63" s="483">
        <v>125.17700000000001</v>
      </c>
      <c r="AP63" s="483" t="s">
        <v>168</v>
      </c>
      <c r="AQ63" s="483" t="s">
        <v>168</v>
      </c>
      <c r="AR63" s="483" t="s">
        <v>168</v>
      </c>
      <c r="AS63" s="483" t="s">
        <v>168</v>
      </c>
      <c r="AT63" s="483" t="s">
        <v>168</v>
      </c>
    </row>
    <row r="64" spans="1:46" s="57" customFormat="1" ht="13.5" customHeight="1">
      <c r="A64" s="485">
        <f>IF($B64="","",COUNTA($B$5:B105))</f>
        <v>101</v>
      </c>
      <c r="B64" s="487" t="str">
        <f t="shared" si="1"/>
        <v>PINEX-E8-SINGLE-3-3-</v>
      </c>
      <c r="C64" s="488" t="s">
        <v>437</v>
      </c>
      <c r="D64" s="488"/>
      <c r="E64" s="488"/>
      <c r="F64" s="488">
        <v>3</v>
      </c>
      <c r="G64" s="488">
        <v>3</v>
      </c>
      <c r="H64" s="480"/>
      <c r="I64" s="483" t="s">
        <v>433</v>
      </c>
      <c r="J64" s="488" t="s">
        <v>438</v>
      </c>
      <c r="K64" s="481">
        <v>45721</v>
      </c>
      <c r="L64" s="479" t="s">
        <v>439</v>
      </c>
      <c r="M64" s="479" t="s">
        <v>353</v>
      </c>
      <c r="N64" s="483" t="s">
        <v>168</v>
      </c>
      <c r="O64" s="483" t="s">
        <v>168</v>
      </c>
      <c r="P64" s="483" t="s">
        <v>168</v>
      </c>
      <c r="Q64" s="483" t="s">
        <v>168</v>
      </c>
      <c r="R64" s="488" t="s">
        <v>436</v>
      </c>
      <c r="S64" s="487">
        <f>VLOOKUP($R64,TABS!$A$6:$G$50,COUNTA(TABS!$A$5:$E$5),FALSE)</f>
        <v>0</v>
      </c>
      <c r="T64" s="483" t="s">
        <v>168</v>
      </c>
      <c r="U64" s="489" t="s">
        <v>168</v>
      </c>
      <c r="V64" s="488" t="s">
        <v>168</v>
      </c>
      <c r="W64" s="483" t="s">
        <v>168</v>
      </c>
      <c r="X64" s="483" t="s">
        <v>168</v>
      </c>
      <c r="Y64" s="483" t="s">
        <v>168</v>
      </c>
      <c r="Z64" s="483" t="s">
        <v>168</v>
      </c>
      <c r="AA64" s="483" t="s">
        <v>168</v>
      </c>
      <c r="AB64" s="483" t="s">
        <v>168</v>
      </c>
      <c r="AC64" s="483" t="s">
        <v>168</v>
      </c>
      <c r="AD64" s="483" t="s">
        <v>168</v>
      </c>
      <c r="AE64" s="483" t="s">
        <v>168</v>
      </c>
      <c r="AF64" s="483" t="s">
        <v>168</v>
      </c>
      <c r="AG64" s="483" t="s">
        <v>168</v>
      </c>
      <c r="AH64" s="483" t="s">
        <v>168</v>
      </c>
      <c r="AI64" s="483" t="s">
        <v>168</v>
      </c>
      <c r="AJ64" s="483" t="s">
        <v>168</v>
      </c>
      <c r="AK64" s="483" t="s">
        <v>168</v>
      </c>
      <c r="AL64" s="483" t="s">
        <v>168</v>
      </c>
      <c r="AM64" s="483" t="s">
        <v>168</v>
      </c>
      <c r="AN64" s="483">
        <v>112.80200000000001</v>
      </c>
      <c r="AO64" s="483">
        <v>125.17700000000001</v>
      </c>
      <c r="AP64" s="483" t="s">
        <v>168</v>
      </c>
      <c r="AQ64" s="483" t="s">
        <v>168</v>
      </c>
      <c r="AR64" s="483" t="s">
        <v>168</v>
      </c>
      <c r="AS64" s="483" t="s">
        <v>168</v>
      </c>
      <c r="AT64" s="483" t="s">
        <v>168</v>
      </c>
    </row>
    <row r="65" spans="1:46" s="57" customFormat="1" ht="13.5" customHeight="1">
      <c r="A65" s="485">
        <f>IF($B65="","",COUNTA($B$5:B105))</f>
        <v>101</v>
      </c>
      <c r="B65" s="487" t="str">
        <f t="shared" si="1"/>
        <v>WSLRW-TCK-01-2-2-</v>
      </c>
      <c r="C65" s="488" t="s">
        <v>173</v>
      </c>
      <c r="D65" s="488"/>
      <c r="E65" s="488"/>
      <c r="F65" s="488">
        <v>2</v>
      </c>
      <c r="G65" s="488">
        <v>2</v>
      </c>
      <c r="H65" s="480"/>
      <c r="I65" s="479" t="s">
        <v>344</v>
      </c>
      <c r="J65" s="488" t="s">
        <v>440</v>
      </c>
      <c r="K65" s="481">
        <v>45721</v>
      </c>
      <c r="L65" s="479" t="s">
        <v>431</v>
      </c>
      <c r="M65" s="479" t="s">
        <v>353</v>
      </c>
      <c r="N65" s="483" t="s">
        <v>168</v>
      </c>
      <c r="O65" s="483">
        <v>0</v>
      </c>
      <c r="P65" s="483">
        <v>0</v>
      </c>
      <c r="Q65" s="483">
        <f>250+100</f>
        <v>350</v>
      </c>
      <c r="R65" s="488" t="s">
        <v>355</v>
      </c>
      <c r="S65" s="487">
        <f>VLOOKUP($R65,TABS!$A$6:$G$50,COUNTA(TABS!$A$5:$E$5),FALSE)</f>
        <v>3500</v>
      </c>
      <c r="T65" s="483">
        <v>12</v>
      </c>
      <c r="U65" s="484">
        <v>1000</v>
      </c>
      <c r="V65" s="488">
        <v>7</v>
      </c>
      <c r="W65" s="483">
        <v>1</v>
      </c>
      <c r="X65" s="483">
        <v>0</v>
      </c>
      <c r="Y65" s="483">
        <v>0</v>
      </c>
      <c r="Z65" s="483" t="s">
        <v>168</v>
      </c>
      <c r="AA65" s="483" t="s">
        <v>168</v>
      </c>
      <c r="AB65" s="483" t="s">
        <v>168</v>
      </c>
      <c r="AC65" s="483" t="s">
        <v>168</v>
      </c>
      <c r="AD65" s="483" t="s">
        <v>168</v>
      </c>
      <c r="AE65" s="483" t="s">
        <v>168</v>
      </c>
      <c r="AF65" s="483" t="s">
        <v>168</v>
      </c>
      <c r="AG65" s="483" t="s">
        <v>168</v>
      </c>
      <c r="AH65" s="483" t="s">
        <v>168</v>
      </c>
      <c r="AI65" s="483" t="s">
        <v>168</v>
      </c>
      <c r="AJ65" s="483" t="s">
        <v>168</v>
      </c>
      <c r="AK65" s="483" t="s">
        <v>168</v>
      </c>
      <c r="AL65" s="483" t="s">
        <v>168</v>
      </c>
      <c r="AM65" s="483" t="s">
        <v>168</v>
      </c>
      <c r="AN65" s="483" t="s">
        <v>168</v>
      </c>
      <c r="AO65" s="483" t="s">
        <v>168</v>
      </c>
      <c r="AP65" s="483" t="s">
        <v>168</v>
      </c>
      <c r="AQ65" s="483" t="s">
        <v>168</v>
      </c>
      <c r="AR65" s="483" t="s">
        <v>168</v>
      </c>
      <c r="AS65" s="483" t="s">
        <v>168</v>
      </c>
      <c r="AT65" s="483" t="s">
        <v>168</v>
      </c>
    </row>
    <row r="66" spans="1:46" s="57" customFormat="1" ht="13.5" customHeight="1">
      <c r="A66" s="485">
        <f>IF($B66="","",COUNTA($B$5:B105))</f>
        <v>101</v>
      </c>
      <c r="B66" s="487" t="str">
        <f t="shared" si="1"/>
        <v>PINEX-E8-SINGLE-WF-3-5-</v>
      </c>
      <c r="C66" s="488" t="s">
        <v>441</v>
      </c>
      <c r="D66" s="488"/>
      <c r="E66" s="488"/>
      <c r="F66" s="488">
        <v>3</v>
      </c>
      <c r="G66" s="488">
        <v>5</v>
      </c>
      <c r="H66" s="480"/>
      <c r="I66" s="483" t="s">
        <v>433</v>
      </c>
      <c r="J66" s="488" t="s">
        <v>441</v>
      </c>
      <c r="K66" s="481">
        <v>45730</v>
      </c>
      <c r="L66" s="479" t="s">
        <v>439</v>
      </c>
      <c r="M66" s="479" t="s">
        <v>346</v>
      </c>
      <c r="N66" s="483" t="s">
        <v>168</v>
      </c>
      <c r="O66" s="483" t="s">
        <v>168</v>
      </c>
      <c r="P66" s="483" t="s">
        <v>168</v>
      </c>
      <c r="Q66" s="483" t="s">
        <v>168</v>
      </c>
      <c r="R66" s="488" t="s">
        <v>436</v>
      </c>
      <c r="S66" s="487">
        <f>VLOOKUP($R66,TABS!$A$6:$G$50,COUNTA(TABS!$A$5:$E$5),FALSE)</f>
        <v>0</v>
      </c>
      <c r="T66" s="483" t="s">
        <v>168</v>
      </c>
      <c r="U66" s="489" t="s">
        <v>168</v>
      </c>
      <c r="V66" s="488" t="s">
        <v>168</v>
      </c>
      <c r="W66" s="483" t="s">
        <v>168</v>
      </c>
      <c r="X66" s="483" t="s">
        <v>168</v>
      </c>
      <c r="Y66" s="483" t="s">
        <v>168</v>
      </c>
      <c r="Z66" s="483" t="s">
        <v>168</v>
      </c>
      <c r="AA66" s="483" t="s">
        <v>168</v>
      </c>
      <c r="AB66" s="483" t="s">
        <v>168</v>
      </c>
      <c r="AC66" s="483" t="s">
        <v>168</v>
      </c>
      <c r="AD66" s="483" t="s">
        <v>168</v>
      </c>
      <c r="AE66" s="483" t="s">
        <v>168</v>
      </c>
      <c r="AF66" s="483" t="s">
        <v>168</v>
      </c>
      <c r="AG66" s="483" t="s">
        <v>168</v>
      </c>
      <c r="AH66" s="483" t="s">
        <v>168</v>
      </c>
      <c r="AI66" s="483" t="s">
        <v>168</v>
      </c>
      <c r="AJ66" s="483" t="s">
        <v>168</v>
      </c>
      <c r="AK66" s="483" t="s">
        <v>168</v>
      </c>
      <c r="AL66" s="483" t="s">
        <v>168</v>
      </c>
      <c r="AM66" s="483" t="s">
        <v>168</v>
      </c>
      <c r="AN66" s="483">
        <v>113.0609</v>
      </c>
      <c r="AO66" s="483">
        <v>138.07589999999999</v>
      </c>
      <c r="AP66" s="483" t="s">
        <v>168</v>
      </c>
      <c r="AQ66" s="483" t="s">
        <v>168</v>
      </c>
      <c r="AR66" s="483" t="s">
        <v>168</v>
      </c>
      <c r="AS66" s="483" t="s">
        <v>168</v>
      </c>
      <c r="AT66" s="483" t="s">
        <v>168</v>
      </c>
    </row>
    <row r="67" spans="1:46" s="57" customFormat="1" ht="13.5" customHeight="1">
      <c r="A67" s="485">
        <f>IF($B67="","",COUNTA($B$5:B105))</f>
        <v>101</v>
      </c>
      <c r="B67" s="487" t="str">
        <f t="shared" si="1"/>
        <v>PINEX-E9-SINGLE-WF-3-5-</v>
      </c>
      <c r="C67" s="488" t="s">
        <v>442</v>
      </c>
      <c r="D67" s="488"/>
      <c r="E67" s="488"/>
      <c r="F67" s="488">
        <v>3</v>
      </c>
      <c r="G67" s="488">
        <v>5</v>
      </c>
      <c r="H67" s="480"/>
      <c r="I67" s="483" t="s">
        <v>433</v>
      </c>
      <c r="J67" s="488" t="s">
        <v>442</v>
      </c>
      <c r="K67" s="481">
        <v>45730</v>
      </c>
      <c r="L67" s="479" t="s">
        <v>439</v>
      </c>
      <c r="M67" s="479" t="s">
        <v>353</v>
      </c>
      <c r="N67" s="483" t="s">
        <v>168</v>
      </c>
      <c r="O67" s="483" t="s">
        <v>168</v>
      </c>
      <c r="P67" s="483" t="s">
        <v>168</v>
      </c>
      <c r="Q67" s="483" t="s">
        <v>168</v>
      </c>
      <c r="R67" s="488" t="s">
        <v>436</v>
      </c>
      <c r="S67" s="487">
        <f>VLOOKUP($R67,TABS!$A$6:$G$50,COUNTA(TABS!$A$5:$E$5),FALSE)</f>
        <v>0</v>
      </c>
      <c r="T67" s="483" t="s">
        <v>168</v>
      </c>
      <c r="U67" s="489" t="s">
        <v>168</v>
      </c>
      <c r="V67" s="488" t="s">
        <v>168</v>
      </c>
      <c r="W67" s="483" t="s">
        <v>168</v>
      </c>
      <c r="X67" s="483" t="s">
        <v>168</v>
      </c>
      <c r="Y67" s="483" t="s">
        <v>168</v>
      </c>
      <c r="Z67" s="483" t="s">
        <v>168</v>
      </c>
      <c r="AA67" s="483" t="s">
        <v>168</v>
      </c>
      <c r="AB67" s="483" t="s">
        <v>168</v>
      </c>
      <c r="AC67" s="483" t="s">
        <v>168</v>
      </c>
      <c r="AD67" s="483" t="s">
        <v>168</v>
      </c>
      <c r="AE67" s="483" t="s">
        <v>168</v>
      </c>
      <c r="AF67" s="483" t="s">
        <v>168</v>
      </c>
      <c r="AG67" s="483" t="s">
        <v>168</v>
      </c>
      <c r="AH67" s="483" t="s">
        <v>168</v>
      </c>
      <c r="AI67" s="483" t="s">
        <v>168</v>
      </c>
      <c r="AJ67" s="483" t="s">
        <v>168</v>
      </c>
      <c r="AK67" s="483" t="s">
        <v>168</v>
      </c>
      <c r="AL67" s="483" t="s">
        <v>168</v>
      </c>
      <c r="AM67" s="483" t="s">
        <v>168</v>
      </c>
      <c r="AN67" s="483">
        <v>113.0609</v>
      </c>
      <c r="AO67" s="483">
        <v>138.07589999999999</v>
      </c>
      <c r="AP67" s="483" t="s">
        <v>168</v>
      </c>
      <c r="AQ67" s="483" t="s">
        <v>168</v>
      </c>
      <c r="AR67" s="483" t="s">
        <v>168</v>
      </c>
      <c r="AS67" s="483" t="s">
        <v>168</v>
      </c>
      <c r="AT67" s="483" t="s">
        <v>168</v>
      </c>
    </row>
    <row r="68" spans="1:46" s="57" customFormat="1" ht="13.5" customHeight="1">
      <c r="A68" s="485">
        <f>IF($B68="","",COUNTA($B$5:B105))</f>
        <v>101</v>
      </c>
      <c r="B68" s="487" t="str">
        <f t="shared" si="1"/>
        <v>WSLRWEX-PT100-02-1-2-</v>
      </c>
      <c r="C68" s="488" t="s">
        <v>443</v>
      </c>
      <c r="D68" s="488"/>
      <c r="E68" s="488"/>
      <c r="F68" s="488">
        <v>1</v>
      </c>
      <c r="G68" s="488">
        <v>2</v>
      </c>
      <c r="H68" s="480"/>
      <c r="I68" s="483" t="s">
        <v>344</v>
      </c>
      <c r="J68" s="488" t="s">
        <v>229</v>
      </c>
      <c r="K68" s="481">
        <v>45733</v>
      </c>
      <c r="L68" s="479" t="s">
        <v>345</v>
      </c>
      <c r="M68" s="479" t="s">
        <v>346</v>
      </c>
      <c r="N68" s="483" t="s">
        <v>168</v>
      </c>
      <c r="O68" s="483">
        <v>0</v>
      </c>
      <c r="P68" s="483">
        <v>0</v>
      </c>
      <c r="Q68" s="483">
        <f>100+100</f>
        <v>200</v>
      </c>
      <c r="R68" s="488" t="s">
        <v>348</v>
      </c>
      <c r="S68" s="487">
        <f>VLOOKUP($R68,TABS!$A$6:$G$50,COUNTA(TABS!$A$5:$E$5),FALSE)</f>
        <v>17000</v>
      </c>
      <c r="T68" s="483">
        <v>12</v>
      </c>
      <c r="U68" s="484">
        <v>2000</v>
      </c>
      <c r="V68" s="488">
        <v>7</v>
      </c>
      <c r="W68" s="483">
        <v>1</v>
      </c>
      <c r="X68" s="483">
        <v>0</v>
      </c>
      <c r="Y68" s="483">
        <v>0</v>
      </c>
      <c r="Z68" s="483">
        <v>1</v>
      </c>
      <c r="AA68" s="483" t="s">
        <v>168</v>
      </c>
      <c r="AB68" s="483" t="s">
        <v>168</v>
      </c>
      <c r="AC68" s="483" t="s">
        <v>168</v>
      </c>
      <c r="AD68" s="483" t="s">
        <v>168</v>
      </c>
      <c r="AE68" s="483" t="s">
        <v>168</v>
      </c>
      <c r="AF68" s="483" t="s">
        <v>168</v>
      </c>
      <c r="AG68" s="483" t="s">
        <v>168</v>
      </c>
      <c r="AH68" s="483" t="s">
        <v>168</v>
      </c>
      <c r="AI68" s="483" t="s">
        <v>168</v>
      </c>
      <c r="AJ68" s="483" t="s">
        <v>168</v>
      </c>
      <c r="AK68" s="483" t="s">
        <v>168</v>
      </c>
      <c r="AL68" s="483" t="s">
        <v>168</v>
      </c>
      <c r="AM68" s="483" t="s">
        <v>168</v>
      </c>
      <c r="AN68" s="483" t="s">
        <v>168</v>
      </c>
      <c r="AO68" s="483" t="s">
        <v>168</v>
      </c>
      <c r="AP68" s="483" t="s">
        <v>168</v>
      </c>
      <c r="AQ68" s="483" t="s">
        <v>168</v>
      </c>
      <c r="AR68" s="483" t="s">
        <v>168</v>
      </c>
      <c r="AS68" s="483" t="s">
        <v>168</v>
      </c>
      <c r="AT68" s="483" t="s">
        <v>168</v>
      </c>
    </row>
    <row r="69" spans="1:46" s="57" customFormat="1" ht="13.5" customHeight="1">
      <c r="A69" s="485">
        <f>IF($B69="","",COUNTA($B$5:B105))</f>
        <v>101</v>
      </c>
      <c r="B69" s="487" t="str">
        <f t="shared" ref="B69:B100" si="2">C69&amp;"-"&amp;F69&amp;"-"&amp;G69&amp;"-"&amp;$H69</f>
        <v>WSLRWEX-GHC-01-1-2-</v>
      </c>
      <c r="C69" s="488" t="s">
        <v>250</v>
      </c>
      <c r="D69" s="488"/>
      <c r="E69" s="488"/>
      <c r="F69" s="488">
        <v>1</v>
      </c>
      <c r="G69" s="488">
        <v>2</v>
      </c>
      <c r="H69" s="480"/>
      <c r="I69" s="483" t="s">
        <v>444</v>
      </c>
      <c r="J69" s="488" t="s">
        <v>445</v>
      </c>
      <c r="K69" s="481">
        <v>45736</v>
      </c>
      <c r="L69" s="479" t="s">
        <v>431</v>
      </c>
      <c r="M69" s="479" t="s">
        <v>353</v>
      </c>
      <c r="N69" s="483" t="s">
        <v>168</v>
      </c>
      <c r="O69" s="483">
        <v>0</v>
      </c>
      <c r="P69" s="483">
        <v>0</v>
      </c>
      <c r="Q69" s="483">
        <v>100</v>
      </c>
      <c r="R69" s="488" t="s">
        <v>375</v>
      </c>
      <c r="S69" s="487">
        <f>VLOOKUP($R69,TABS!$A$6:$G$50,COUNTA(TABS!$A$5:$E$5),FALSE)</f>
        <v>7700</v>
      </c>
      <c r="T69" s="483">
        <v>12</v>
      </c>
      <c r="U69" s="484">
        <f>1100</f>
        <v>1100</v>
      </c>
      <c r="V69" s="488">
        <v>6</v>
      </c>
      <c r="W69" s="483">
        <v>1</v>
      </c>
      <c r="X69" s="483">
        <f>100*1000</f>
        <v>100000</v>
      </c>
      <c r="Y69" s="483">
        <v>1100</v>
      </c>
      <c r="Z69" s="483">
        <v>1</v>
      </c>
      <c r="AA69" s="483" t="s">
        <v>168</v>
      </c>
      <c r="AB69" s="483" t="s">
        <v>168</v>
      </c>
      <c r="AC69" s="483" t="s">
        <v>168</v>
      </c>
      <c r="AD69" s="483" t="s">
        <v>168</v>
      </c>
      <c r="AE69" s="483" t="s">
        <v>168</v>
      </c>
      <c r="AF69" s="483" t="s">
        <v>168</v>
      </c>
      <c r="AG69" s="483" t="s">
        <v>168</v>
      </c>
      <c r="AH69" s="483" t="s">
        <v>168</v>
      </c>
      <c r="AI69" s="483" t="s">
        <v>168</v>
      </c>
      <c r="AJ69" s="483" t="s">
        <v>168</v>
      </c>
      <c r="AK69" s="483" t="s">
        <v>168</v>
      </c>
      <c r="AL69" s="483" t="s">
        <v>168</v>
      </c>
      <c r="AM69" s="483" t="s">
        <v>168</v>
      </c>
      <c r="AN69" s="483" t="s">
        <v>168</v>
      </c>
      <c r="AO69" s="483" t="s">
        <v>168</v>
      </c>
      <c r="AP69" s="483" t="s">
        <v>168</v>
      </c>
      <c r="AQ69" s="483" t="s">
        <v>168</v>
      </c>
      <c r="AR69" s="483" t="s">
        <v>168</v>
      </c>
      <c r="AS69" s="483" t="s">
        <v>168</v>
      </c>
      <c r="AT69" s="483" t="s">
        <v>168</v>
      </c>
    </row>
    <row r="70" spans="1:46" s="57" customFormat="1" ht="13.5" customHeight="1">
      <c r="A70" s="485">
        <f>IF($B70="","",COUNTA($B$5:B105))</f>
        <v>101</v>
      </c>
      <c r="B70" s="487" t="str">
        <f t="shared" si="2"/>
        <v>WSLRWEX-PPS-G400-01-3-4-</v>
      </c>
      <c r="C70" s="488" t="s">
        <v>446</v>
      </c>
      <c r="D70" s="488"/>
      <c r="E70" s="488"/>
      <c r="F70" s="488" t="s">
        <v>366</v>
      </c>
      <c r="G70" s="488" t="s">
        <v>368</v>
      </c>
      <c r="H70" s="480"/>
      <c r="I70" s="483" t="s">
        <v>395</v>
      </c>
      <c r="J70" s="488" t="s">
        <v>206</v>
      </c>
      <c r="K70" s="481">
        <v>45737</v>
      </c>
      <c r="L70" s="479" t="s">
        <v>439</v>
      </c>
      <c r="M70" s="479" t="s">
        <v>353</v>
      </c>
      <c r="N70" s="483" t="s">
        <v>168</v>
      </c>
      <c r="O70" s="483">
        <v>0</v>
      </c>
      <c r="P70" s="483">
        <v>0</v>
      </c>
      <c r="Q70" s="483" t="s">
        <v>383</v>
      </c>
      <c r="R70" s="488" t="s">
        <v>375</v>
      </c>
      <c r="S70" s="487">
        <f>VLOOKUP($R70,TABS!$A$6:$G$50,COUNTA(TABS!$A$5:$E$5),FALSE)</f>
        <v>7700</v>
      </c>
      <c r="T70" s="483">
        <v>12</v>
      </c>
      <c r="U70" s="489" t="s">
        <v>383</v>
      </c>
      <c r="V70" s="488">
        <v>9</v>
      </c>
      <c r="W70" s="483">
        <v>1</v>
      </c>
      <c r="X70" s="483">
        <v>0</v>
      </c>
      <c r="Y70" s="483">
        <v>0</v>
      </c>
      <c r="Z70" s="483">
        <v>1</v>
      </c>
      <c r="AA70" s="483" t="s">
        <v>384</v>
      </c>
      <c r="AB70" s="483" t="s">
        <v>168</v>
      </c>
      <c r="AC70" s="483" t="s">
        <v>384</v>
      </c>
      <c r="AD70" s="483" t="s">
        <v>168</v>
      </c>
      <c r="AE70" s="483" t="s">
        <v>168</v>
      </c>
      <c r="AF70" s="483" t="s">
        <v>168</v>
      </c>
      <c r="AG70" s="483" t="s">
        <v>168</v>
      </c>
      <c r="AH70" s="483" t="s">
        <v>168</v>
      </c>
      <c r="AI70" s="483" t="s">
        <v>168</v>
      </c>
      <c r="AJ70" s="483" t="s">
        <v>168</v>
      </c>
      <c r="AK70" s="483" t="s">
        <v>168</v>
      </c>
      <c r="AL70" s="483" t="s">
        <v>168</v>
      </c>
      <c r="AM70" s="483" t="s">
        <v>168</v>
      </c>
      <c r="AN70" s="483" t="s">
        <v>168</v>
      </c>
      <c r="AO70" s="483" t="s">
        <v>168</v>
      </c>
      <c r="AP70" s="483" t="s">
        <v>168</v>
      </c>
      <c r="AQ70" s="483" t="s">
        <v>168</v>
      </c>
      <c r="AR70" s="483" t="s">
        <v>168</v>
      </c>
      <c r="AS70" s="483" t="s">
        <v>168</v>
      </c>
      <c r="AT70" s="483" t="s">
        <v>168</v>
      </c>
    </row>
    <row r="71" spans="1:46" s="57" customFormat="1" ht="13.5" customHeight="1">
      <c r="A71" s="485">
        <f>IF($B71="","",COUNTA($B$5:B105))</f>
        <v>101</v>
      </c>
      <c r="B71" s="487" t="str">
        <f t="shared" si="2"/>
        <v>WSLRWEX-PPS-G10-01-3-4-</v>
      </c>
      <c r="C71" s="488" t="s">
        <v>447</v>
      </c>
      <c r="D71" s="488"/>
      <c r="E71" s="488"/>
      <c r="F71" s="488" t="s">
        <v>366</v>
      </c>
      <c r="G71" s="488" t="s">
        <v>368</v>
      </c>
      <c r="H71" s="480"/>
      <c r="I71" s="483" t="s">
        <v>395</v>
      </c>
      <c r="J71" s="488" t="s">
        <v>206</v>
      </c>
      <c r="K71" s="481">
        <v>45737</v>
      </c>
      <c r="L71" s="479" t="s">
        <v>439</v>
      </c>
      <c r="M71" s="479" t="s">
        <v>353</v>
      </c>
      <c r="N71" s="483" t="s">
        <v>168</v>
      </c>
      <c r="O71" s="483">
        <v>0</v>
      </c>
      <c r="P71" s="483">
        <v>0</v>
      </c>
      <c r="Q71" s="483" t="s">
        <v>383</v>
      </c>
      <c r="R71" s="488" t="s">
        <v>375</v>
      </c>
      <c r="S71" s="487">
        <f>VLOOKUP($R71,TABS!$A$6:$G$50,COUNTA(TABS!$A$5:$E$5),FALSE)</f>
        <v>7700</v>
      </c>
      <c r="T71" s="483">
        <v>12</v>
      </c>
      <c r="U71" s="489" t="s">
        <v>383</v>
      </c>
      <c r="V71" s="488">
        <v>9</v>
      </c>
      <c r="W71" s="483">
        <v>1</v>
      </c>
      <c r="X71" s="483">
        <v>0</v>
      </c>
      <c r="Y71" s="483">
        <v>0</v>
      </c>
      <c r="Z71" s="483">
        <v>1</v>
      </c>
      <c r="AA71" s="483" t="s">
        <v>384</v>
      </c>
      <c r="AB71" s="483" t="s">
        <v>168</v>
      </c>
      <c r="AC71" s="483" t="s">
        <v>384</v>
      </c>
      <c r="AD71" s="483" t="s">
        <v>168</v>
      </c>
      <c r="AE71" s="483" t="s">
        <v>168</v>
      </c>
      <c r="AF71" s="483" t="s">
        <v>168</v>
      </c>
      <c r="AG71" s="483" t="s">
        <v>168</v>
      </c>
      <c r="AH71" s="483" t="s">
        <v>168</v>
      </c>
      <c r="AI71" s="483" t="s">
        <v>168</v>
      </c>
      <c r="AJ71" s="483" t="s">
        <v>168</v>
      </c>
      <c r="AK71" s="483" t="s">
        <v>168</v>
      </c>
      <c r="AL71" s="483" t="s">
        <v>168</v>
      </c>
      <c r="AM71" s="483" t="s">
        <v>168</v>
      </c>
      <c r="AN71" s="483" t="s">
        <v>168</v>
      </c>
      <c r="AO71" s="483" t="s">
        <v>168</v>
      </c>
      <c r="AP71" s="483" t="s">
        <v>168</v>
      </c>
      <c r="AQ71" s="483" t="s">
        <v>168</v>
      </c>
      <c r="AR71" s="483" t="s">
        <v>168</v>
      </c>
      <c r="AS71" s="483" t="s">
        <v>168</v>
      </c>
      <c r="AT71" s="483" t="s">
        <v>168</v>
      </c>
    </row>
    <row r="72" spans="1:46" s="57" customFormat="1" ht="13.5" customHeight="1">
      <c r="A72" s="485">
        <f>IF($B72="","",COUNTA($B$5:B105))</f>
        <v>101</v>
      </c>
      <c r="B72" s="487" t="str">
        <f t="shared" si="2"/>
        <v>WSLRWEX-PPS-G20-01-3-4-</v>
      </c>
      <c r="C72" s="488" t="s">
        <v>448</v>
      </c>
      <c r="D72" s="488"/>
      <c r="E72" s="488"/>
      <c r="F72" s="488" t="s">
        <v>366</v>
      </c>
      <c r="G72" s="488" t="s">
        <v>368</v>
      </c>
      <c r="H72" s="480"/>
      <c r="I72" s="483" t="s">
        <v>395</v>
      </c>
      <c r="J72" s="488" t="s">
        <v>206</v>
      </c>
      <c r="K72" s="481">
        <v>45737</v>
      </c>
      <c r="L72" s="479" t="s">
        <v>439</v>
      </c>
      <c r="M72" s="479" t="s">
        <v>353</v>
      </c>
      <c r="N72" s="483" t="s">
        <v>168</v>
      </c>
      <c r="O72" s="483">
        <v>0</v>
      </c>
      <c r="P72" s="483">
        <v>0</v>
      </c>
      <c r="Q72" s="483" t="s">
        <v>383</v>
      </c>
      <c r="R72" s="488" t="s">
        <v>375</v>
      </c>
      <c r="S72" s="487">
        <f>VLOOKUP($R72,TABS!$A$6:$G$50,COUNTA(TABS!$A$5:$E$5),FALSE)</f>
        <v>7700</v>
      </c>
      <c r="T72" s="483">
        <v>12</v>
      </c>
      <c r="U72" s="489" t="s">
        <v>383</v>
      </c>
      <c r="V72" s="488">
        <v>9</v>
      </c>
      <c r="W72" s="483">
        <v>1</v>
      </c>
      <c r="X72" s="483">
        <v>0</v>
      </c>
      <c r="Y72" s="483">
        <v>0</v>
      </c>
      <c r="Z72" s="483">
        <v>1</v>
      </c>
      <c r="AA72" s="483" t="s">
        <v>384</v>
      </c>
      <c r="AB72" s="483" t="s">
        <v>168</v>
      </c>
      <c r="AC72" s="483" t="s">
        <v>384</v>
      </c>
      <c r="AD72" s="483" t="s">
        <v>168</v>
      </c>
      <c r="AE72" s="483" t="s">
        <v>168</v>
      </c>
      <c r="AF72" s="483" t="s">
        <v>168</v>
      </c>
      <c r="AG72" s="483" t="s">
        <v>168</v>
      </c>
      <c r="AH72" s="483" t="s">
        <v>168</v>
      </c>
      <c r="AI72" s="483" t="s">
        <v>168</v>
      </c>
      <c r="AJ72" s="483" t="s">
        <v>168</v>
      </c>
      <c r="AK72" s="483" t="s">
        <v>168</v>
      </c>
      <c r="AL72" s="483" t="s">
        <v>168</v>
      </c>
      <c r="AM72" s="483" t="s">
        <v>168</v>
      </c>
      <c r="AN72" s="483" t="s">
        <v>168</v>
      </c>
      <c r="AO72" s="483" t="s">
        <v>168</v>
      </c>
      <c r="AP72" s="483" t="s">
        <v>168</v>
      </c>
      <c r="AQ72" s="483" t="s">
        <v>168</v>
      </c>
      <c r="AR72" s="483" t="s">
        <v>168</v>
      </c>
      <c r="AS72" s="483" t="s">
        <v>168</v>
      </c>
      <c r="AT72" s="483" t="s">
        <v>168</v>
      </c>
    </row>
    <row r="73" spans="1:46" s="57" customFormat="1" ht="13.5" customHeight="1">
      <c r="A73" s="485">
        <f>IF($B73="","",COUNTA($B$5:B105))</f>
        <v>101</v>
      </c>
      <c r="B73" s="487" t="str">
        <f t="shared" si="2"/>
        <v>WSLRWEX-PPS-G100-01-3-4-</v>
      </c>
      <c r="C73" s="488" t="s">
        <v>449</v>
      </c>
      <c r="D73" s="488"/>
      <c r="E73" s="488"/>
      <c r="F73" s="488" t="s">
        <v>366</v>
      </c>
      <c r="G73" s="488" t="s">
        <v>368</v>
      </c>
      <c r="H73" s="480"/>
      <c r="I73" s="483" t="s">
        <v>395</v>
      </c>
      <c r="J73" s="488" t="s">
        <v>206</v>
      </c>
      <c r="K73" s="481">
        <v>45737</v>
      </c>
      <c r="L73" s="479" t="s">
        <v>439</v>
      </c>
      <c r="M73" s="479" t="s">
        <v>353</v>
      </c>
      <c r="N73" s="483" t="s">
        <v>168</v>
      </c>
      <c r="O73" s="483">
        <v>0</v>
      </c>
      <c r="P73" s="483">
        <v>0</v>
      </c>
      <c r="Q73" s="483" t="s">
        <v>383</v>
      </c>
      <c r="R73" s="488" t="s">
        <v>375</v>
      </c>
      <c r="S73" s="487">
        <f>VLOOKUP($R73,TABS!$A$6:$G$50,COUNTA(TABS!$A$5:$E$5),FALSE)</f>
        <v>7700</v>
      </c>
      <c r="T73" s="483">
        <v>12</v>
      </c>
      <c r="U73" s="489" t="s">
        <v>383</v>
      </c>
      <c r="V73" s="488">
        <v>9</v>
      </c>
      <c r="W73" s="483">
        <v>1</v>
      </c>
      <c r="X73" s="483">
        <v>0</v>
      </c>
      <c r="Y73" s="483">
        <v>0</v>
      </c>
      <c r="Z73" s="483">
        <v>1</v>
      </c>
      <c r="AA73" s="483" t="s">
        <v>384</v>
      </c>
      <c r="AB73" s="483" t="s">
        <v>168</v>
      </c>
      <c r="AC73" s="483" t="s">
        <v>384</v>
      </c>
      <c r="AD73" s="483" t="s">
        <v>168</v>
      </c>
      <c r="AE73" s="483" t="s">
        <v>168</v>
      </c>
      <c r="AF73" s="483" t="s">
        <v>168</v>
      </c>
      <c r="AG73" s="483" t="s">
        <v>168</v>
      </c>
      <c r="AH73" s="483" t="s">
        <v>168</v>
      </c>
      <c r="AI73" s="483" t="s">
        <v>168</v>
      </c>
      <c r="AJ73" s="483" t="s">
        <v>168</v>
      </c>
      <c r="AK73" s="483" t="s">
        <v>168</v>
      </c>
      <c r="AL73" s="483" t="s">
        <v>168</v>
      </c>
      <c r="AM73" s="483" t="s">
        <v>168</v>
      </c>
      <c r="AN73" s="483" t="s">
        <v>168</v>
      </c>
      <c r="AO73" s="483" t="s">
        <v>168</v>
      </c>
      <c r="AP73" s="483" t="s">
        <v>168</v>
      </c>
      <c r="AQ73" s="483" t="s">
        <v>168</v>
      </c>
      <c r="AR73" s="483" t="s">
        <v>168</v>
      </c>
      <c r="AS73" s="483" t="s">
        <v>168</v>
      </c>
      <c r="AT73" s="483" t="s">
        <v>168</v>
      </c>
    </row>
    <row r="74" spans="1:46" s="57" customFormat="1" ht="13.5" customHeight="1">
      <c r="A74" s="485">
        <f>IF($B74="","",COUNTA($B$5:B105))</f>
        <v>101</v>
      </c>
      <c r="B74" s="487" t="str">
        <f t="shared" si="2"/>
        <v>WSLRWEX-PPS-G1000-01-3-4-</v>
      </c>
      <c r="C74" s="488" t="s">
        <v>450</v>
      </c>
      <c r="D74" s="488"/>
      <c r="E74" s="488"/>
      <c r="F74" s="488" t="s">
        <v>366</v>
      </c>
      <c r="G74" s="488" t="s">
        <v>368</v>
      </c>
      <c r="H74" s="480"/>
      <c r="I74" s="483" t="s">
        <v>395</v>
      </c>
      <c r="J74" s="488" t="s">
        <v>206</v>
      </c>
      <c r="K74" s="481">
        <v>45737</v>
      </c>
      <c r="L74" s="479" t="s">
        <v>439</v>
      </c>
      <c r="M74" s="479" t="s">
        <v>353</v>
      </c>
      <c r="N74" s="483" t="s">
        <v>168</v>
      </c>
      <c r="O74" s="483">
        <v>0</v>
      </c>
      <c r="P74" s="483">
        <v>0</v>
      </c>
      <c r="Q74" s="483" t="s">
        <v>383</v>
      </c>
      <c r="R74" s="488" t="s">
        <v>375</v>
      </c>
      <c r="S74" s="487">
        <f>VLOOKUP($R74,TABS!$A$6:$G$50,COUNTA(TABS!$A$5:$E$5),FALSE)</f>
        <v>7700</v>
      </c>
      <c r="T74" s="483">
        <v>12</v>
      </c>
      <c r="U74" s="489" t="s">
        <v>383</v>
      </c>
      <c r="V74" s="488">
        <v>9</v>
      </c>
      <c r="W74" s="483">
        <v>1</v>
      </c>
      <c r="X74" s="483">
        <v>0</v>
      </c>
      <c r="Y74" s="483">
        <v>0</v>
      </c>
      <c r="Z74" s="483">
        <v>1</v>
      </c>
      <c r="AA74" s="483" t="s">
        <v>384</v>
      </c>
      <c r="AB74" s="483" t="s">
        <v>168</v>
      </c>
      <c r="AC74" s="483" t="s">
        <v>384</v>
      </c>
      <c r="AD74" s="483" t="s">
        <v>168</v>
      </c>
      <c r="AE74" s="483" t="s">
        <v>168</v>
      </c>
      <c r="AF74" s="483" t="s">
        <v>168</v>
      </c>
      <c r="AG74" s="483" t="s">
        <v>168</v>
      </c>
      <c r="AH74" s="483" t="s">
        <v>168</v>
      </c>
      <c r="AI74" s="483" t="s">
        <v>168</v>
      </c>
      <c r="AJ74" s="483" t="s">
        <v>168</v>
      </c>
      <c r="AK74" s="483" t="s">
        <v>168</v>
      </c>
      <c r="AL74" s="483" t="s">
        <v>168</v>
      </c>
      <c r="AM74" s="483" t="s">
        <v>168</v>
      </c>
      <c r="AN74" s="483" t="s">
        <v>168</v>
      </c>
      <c r="AO74" s="483" t="s">
        <v>168</v>
      </c>
      <c r="AP74" s="483" t="s">
        <v>168</v>
      </c>
      <c r="AQ74" s="483" t="s">
        <v>168</v>
      </c>
      <c r="AR74" s="483" t="s">
        <v>168</v>
      </c>
      <c r="AS74" s="483" t="s">
        <v>168</v>
      </c>
      <c r="AT74" s="483" t="s">
        <v>168</v>
      </c>
    </row>
    <row r="75" spans="1:46" s="57" customFormat="1" ht="13.5" customHeight="1">
      <c r="A75" s="485">
        <f>IF($B75="","",COUNTA($B$5:B105))</f>
        <v>101</v>
      </c>
      <c r="B75" s="487" t="str">
        <f t="shared" si="2"/>
        <v>WSLRWEX-PPS-G275-01-3-4-</v>
      </c>
      <c r="C75" s="488" t="s">
        <v>451</v>
      </c>
      <c r="D75" s="488"/>
      <c r="E75" s="488"/>
      <c r="F75" s="488" t="s">
        <v>366</v>
      </c>
      <c r="G75" s="488" t="s">
        <v>368</v>
      </c>
      <c r="H75" s="480"/>
      <c r="I75" s="483" t="s">
        <v>395</v>
      </c>
      <c r="J75" s="488" t="s">
        <v>206</v>
      </c>
      <c r="K75" s="481">
        <v>45737</v>
      </c>
      <c r="L75" s="479" t="s">
        <v>439</v>
      </c>
      <c r="M75" s="479" t="s">
        <v>353</v>
      </c>
      <c r="N75" s="483" t="s">
        <v>168</v>
      </c>
      <c r="O75" s="483">
        <v>0</v>
      </c>
      <c r="P75" s="483">
        <v>0</v>
      </c>
      <c r="Q75" s="483" t="s">
        <v>383</v>
      </c>
      <c r="R75" s="488" t="s">
        <v>375</v>
      </c>
      <c r="S75" s="487">
        <f>VLOOKUP($R75,TABS!$A$6:$G$50,COUNTA(TABS!$A$5:$E$5),FALSE)</f>
        <v>7700</v>
      </c>
      <c r="T75" s="483">
        <v>12</v>
      </c>
      <c r="U75" s="489" t="s">
        <v>383</v>
      </c>
      <c r="V75" s="488">
        <v>9</v>
      </c>
      <c r="W75" s="483">
        <v>1</v>
      </c>
      <c r="X75" s="483">
        <v>0</v>
      </c>
      <c r="Y75" s="483">
        <v>0</v>
      </c>
      <c r="Z75" s="483">
        <v>1</v>
      </c>
      <c r="AA75" s="483" t="s">
        <v>384</v>
      </c>
      <c r="AB75" s="483" t="s">
        <v>168</v>
      </c>
      <c r="AC75" s="483" t="s">
        <v>384</v>
      </c>
      <c r="AD75" s="483" t="s">
        <v>168</v>
      </c>
      <c r="AE75" s="483" t="s">
        <v>168</v>
      </c>
      <c r="AF75" s="483" t="s">
        <v>168</v>
      </c>
      <c r="AG75" s="483" t="s">
        <v>168</v>
      </c>
      <c r="AH75" s="483" t="s">
        <v>168</v>
      </c>
      <c r="AI75" s="483" t="s">
        <v>168</v>
      </c>
      <c r="AJ75" s="483" t="s">
        <v>168</v>
      </c>
      <c r="AK75" s="483" t="s">
        <v>168</v>
      </c>
      <c r="AL75" s="483" t="s">
        <v>168</v>
      </c>
      <c r="AM75" s="483" t="s">
        <v>168</v>
      </c>
      <c r="AN75" s="483" t="s">
        <v>168</v>
      </c>
      <c r="AO75" s="483" t="s">
        <v>168</v>
      </c>
      <c r="AP75" s="483" t="s">
        <v>168</v>
      </c>
      <c r="AQ75" s="483" t="s">
        <v>168</v>
      </c>
      <c r="AR75" s="483" t="s">
        <v>168</v>
      </c>
      <c r="AS75" s="483" t="s">
        <v>168</v>
      </c>
      <c r="AT75" s="483" t="s">
        <v>168</v>
      </c>
    </row>
    <row r="76" spans="1:46" s="57" customFormat="1" ht="13.5" customHeight="1">
      <c r="A76" s="485">
        <f>IF($B76="","",COUNTA($B$5:B105))</f>
        <v>101</v>
      </c>
      <c r="B76" s="487" t="str">
        <f t="shared" si="2"/>
        <v>WSLRW-G4-H2S-500-01-2-8-</v>
      </c>
      <c r="C76" s="488" t="s">
        <v>452</v>
      </c>
      <c r="D76" s="488"/>
      <c r="E76" s="488"/>
      <c r="F76" s="488" t="s">
        <v>342</v>
      </c>
      <c r="G76" s="488">
        <v>8</v>
      </c>
      <c r="H76" s="480"/>
      <c r="I76" s="483" t="s">
        <v>344</v>
      </c>
      <c r="J76" s="488"/>
      <c r="K76" s="481">
        <v>45737</v>
      </c>
      <c r="L76" s="479" t="s">
        <v>345</v>
      </c>
      <c r="M76" s="479" t="s">
        <v>346</v>
      </c>
      <c r="N76" s="483" t="s">
        <v>453</v>
      </c>
      <c r="O76" s="483">
        <v>100</v>
      </c>
      <c r="P76" s="483">
        <v>1</v>
      </c>
      <c r="Q76" s="483">
        <v>400</v>
      </c>
      <c r="R76" s="488" t="s">
        <v>355</v>
      </c>
      <c r="S76" s="487">
        <f>VLOOKUP($R76,TABS!$A$6:$G$50,COUNTA(TABS!$A$5:$E$5),FALSE)</f>
        <v>3500</v>
      </c>
      <c r="T76" s="483">
        <v>12</v>
      </c>
      <c r="U76" s="489">
        <v>0</v>
      </c>
      <c r="V76" s="488">
        <v>11</v>
      </c>
      <c r="W76" s="483">
        <v>1</v>
      </c>
      <c r="X76" s="483">
        <v>0</v>
      </c>
      <c r="Y76" s="483">
        <v>0</v>
      </c>
      <c r="Z76" s="483">
        <v>1</v>
      </c>
      <c r="AA76" s="483" t="s">
        <v>168</v>
      </c>
      <c r="AB76" s="483" t="s">
        <v>168</v>
      </c>
      <c r="AC76" s="483" t="s">
        <v>168</v>
      </c>
      <c r="AD76" s="483" t="s">
        <v>168</v>
      </c>
      <c r="AE76" s="483" t="s">
        <v>168</v>
      </c>
      <c r="AF76" s="483" t="s">
        <v>168</v>
      </c>
      <c r="AG76" s="483" t="s">
        <v>168</v>
      </c>
      <c r="AH76" s="483" t="s">
        <v>168</v>
      </c>
      <c r="AI76" s="483" t="s">
        <v>168</v>
      </c>
      <c r="AJ76" s="483" t="s">
        <v>168</v>
      </c>
      <c r="AK76" s="483" t="s">
        <v>168</v>
      </c>
      <c r="AL76" s="483" t="s">
        <v>168</v>
      </c>
      <c r="AM76" s="483" t="s">
        <v>168</v>
      </c>
      <c r="AN76" s="483" t="s">
        <v>168</v>
      </c>
      <c r="AO76" s="483" t="s">
        <v>168</v>
      </c>
      <c r="AP76" s="483" t="s">
        <v>168</v>
      </c>
      <c r="AQ76" s="483" t="s">
        <v>168</v>
      </c>
      <c r="AR76" s="483" t="s">
        <v>168</v>
      </c>
      <c r="AS76" s="483" t="s">
        <v>168</v>
      </c>
      <c r="AT76" s="483" t="s">
        <v>168</v>
      </c>
    </row>
    <row r="77" spans="1:46" s="57" customFormat="1" ht="13.5" customHeight="1">
      <c r="A77" s="483">
        <f>IF($B77="","",COUNTA($B$5:B77))</f>
        <v>73</v>
      </c>
      <c r="B77" s="487" t="str">
        <f t="shared" si="2"/>
        <v>WSSFC-TCK-01---</v>
      </c>
      <c r="C77" s="488" t="s">
        <v>454</v>
      </c>
      <c r="D77" s="488"/>
      <c r="E77" s="488"/>
      <c r="F77" s="487"/>
      <c r="G77" s="487"/>
      <c r="H77" s="480"/>
      <c r="I77" s="483" t="s">
        <v>455</v>
      </c>
      <c r="J77" s="488" t="s">
        <v>456</v>
      </c>
      <c r="K77" s="481">
        <v>45728</v>
      </c>
      <c r="L77" s="479" t="s">
        <v>345</v>
      </c>
      <c r="M77" s="479" t="s">
        <v>346</v>
      </c>
      <c r="N77" s="483" t="s">
        <v>168</v>
      </c>
      <c r="O77" s="483">
        <v>0</v>
      </c>
      <c r="P77" s="483">
        <v>0</v>
      </c>
      <c r="Q77" s="483">
        <v>350</v>
      </c>
      <c r="R77" s="488" t="s">
        <v>355</v>
      </c>
      <c r="S77" s="487">
        <f>VLOOKUP($R77,TABS!$A$6:$G$50,COUNTA(TABS!$A$5:$E$5),FALSE)</f>
        <v>3500</v>
      </c>
      <c r="T77" s="483">
        <v>10</v>
      </c>
      <c r="U77" s="483">
        <v>1000</v>
      </c>
      <c r="V77" s="488" t="s">
        <v>168</v>
      </c>
      <c r="W77" s="483" t="s">
        <v>168</v>
      </c>
      <c r="X77" s="483">
        <v>0</v>
      </c>
      <c r="Y77" s="483">
        <v>0</v>
      </c>
      <c r="Z77" s="483">
        <v>1</v>
      </c>
      <c r="AA77" s="483" t="s">
        <v>168</v>
      </c>
      <c r="AB77" s="483" t="s">
        <v>168</v>
      </c>
      <c r="AC77" s="483" t="s">
        <v>168</v>
      </c>
      <c r="AD77" s="483" t="s">
        <v>168</v>
      </c>
      <c r="AE77" s="483" t="s">
        <v>168</v>
      </c>
      <c r="AF77" s="483" t="s">
        <v>168</v>
      </c>
      <c r="AG77" s="483" t="s">
        <v>168</v>
      </c>
      <c r="AH77" s="483" t="s">
        <v>168</v>
      </c>
      <c r="AI77" s="483" t="s">
        <v>168</v>
      </c>
      <c r="AJ77" s="483" t="s">
        <v>168</v>
      </c>
      <c r="AK77" s="483" t="s">
        <v>168</v>
      </c>
      <c r="AL77" s="483" t="s">
        <v>168</v>
      </c>
      <c r="AM77" s="483" t="s">
        <v>168</v>
      </c>
      <c r="AN77" s="483" t="s">
        <v>168</v>
      </c>
      <c r="AO77" s="483" t="s">
        <v>168</v>
      </c>
      <c r="AP77" s="483" t="s">
        <v>168</v>
      </c>
      <c r="AQ77" s="483" t="s">
        <v>168</v>
      </c>
      <c r="AR77" s="483" t="s">
        <v>168</v>
      </c>
      <c r="AS77" s="483" t="s">
        <v>168</v>
      </c>
      <c r="AT77" s="483" t="s">
        <v>168</v>
      </c>
    </row>
    <row r="78" spans="1:46" s="57" customFormat="1" ht="13.5" customHeight="1">
      <c r="A78" s="483">
        <f>IF($B78="","",COUNTA($B$5:B78))</f>
        <v>74</v>
      </c>
      <c r="B78" s="487" t="str">
        <f t="shared" si="2"/>
        <v>WSSFC-GCB-C3H8-01-1-1-</v>
      </c>
      <c r="C78" s="488" t="s">
        <v>457</v>
      </c>
      <c r="D78" s="488"/>
      <c r="E78" s="488"/>
      <c r="F78" s="488">
        <v>1</v>
      </c>
      <c r="G78" s="488">
        <v>1</v>
      </c>
      <c r="H78" s="480"/>
      <c r="I78" s="483" t="s">
        <v>455</v>
      </c>
      <c r="J78" s="488" t="s">
        <v>458</v>
      </c>
      <c r="K78" s="481">
        <v>45728</v>
      </c>
      <c r="L78" s="479" t="s">
        <v>345</v>
      </c>
      <c r="M78" s="479" t="s">
        <v>346</v>
      </c>
      <c r="N78" s="483" t="s">
        <v>168</v>
      </c>
      <c r="O78" s="483">
        <v>0</v>
      </c>
      <c r="P78" s="483">
        <v>0</v>
      </c>
      <c r="Q78" s="483">
        <v>100</v>
      </c>
      <c r="R78" s="488" t="s">
        <v>348</v>
      </c>
      <c r="S78" s="487">
        <f>VLOOKUP($R78,TABS!$A$6:$G$50,COUNTA(TABS!$A$5:$E$5),FALSE)</f>
        <v>17000</v>
      </c>
      <c r="T78" s="483">
        <v>65</v>
      </c>
      <c r="U78" s="483">
        <v>220</v>
      </c>
      <c r="V78" s="488" t="s">
        <v>168</v>
      </c>
      <c r="W78" s="483" t="s">
        <v>168</v>
      </c>
      <c r="X78" s="483">
        <v>30</v>
      </c>
      <c r="Y78" s="483">
        <v>10000</v>
      </c>
      <c r="Z78" s="483">
        <v>1</v>
      </c>
      <c r="AA78" s="483" t="s">
        <v>168</v>
      </c>
      <c r="AB78" s="483" t="s">
        <v>168</v>
      </c>
      <c r="AC78" s="483" t="s">
        <v>168</v>
      </c>
      <c r="AD78" s="483" t="s">
        <v>168</v>
      </c>
      <c r="AE78" s="483" t="s">
        <v>168</v>
      </c>
      <c r="AF78" s="483" t="s">
        <v>168</v>
      </c>
      <c r="AG78" s="483" t="s">
        <v>168</v>
      </c>
      <c r="AH78" s="483" t="s">
        <v>168</v>
      </c>
      <c r="AI78" s="483" t="s">
        <v>168</v>
      </c>
      <c r="AJ78" s="483" t="s">
        <v>168</v>
      </c>
      <c r="AK78" s="483" t="s">
        <v>168</v>
      </c>
      <c r="AL78" s="483" t="s">
        <v>168</v>
      </c>
      <c r="AM78" s="483" t="s">
        <v>168</v>
      </c>
      <c r="AN78" s="483" t="s">
        <v>168</v>
      </c>
      <c r="AO78" s="483" t="s">
        <v>168</v>
      </c>
      <c r="AP78" s="483" t="s">
        <v>168</v>
      </c>
      <c r="AQ78" s="483" t="s">
        <v>168</v>
      </c>
      <c r="AR78" s="483" t="s">
        <v>168</v>
      </c>
      <c r="AS78" s="483" t="s">
        <v>168</v>
      </c>
      <c r="AT78" s="483" t="s">
        <v>168</v>
      </c>
    </row>
    <row r="79" spans="1:46" s="57" customFormat="1" ht="13.5" customHeight="1">
      <c r="A79" s="483">
        <f>IF($B79="","",COUNTA($B$5:B79))</f>
        <v>75</v>
      </c>
      <c r="B79" s="487" t="str">
        <f t="shared" si="2"/>
        <v>WSSFC-ATH-11---</v>
      </c>
      <c r="C79" s="488" t="s">
        <v>459</v>
      </c>
      <c r="D79" s="488"/>
      <c r="E79" s="488"/>
      <c r="F79" s="488"/>
      <c r="G79" s="488"/>
      <c r="H79" s="480"/>
      <c r="I79" s="483" t="s">
        <v>455</v>
      </c>
      <c r="J79" s="488" t="s">
        <v>460</v>
      </c>
      <c r="K79" s="481">
        <v>45728</v>
      </c>
      <c r="L79" s="479" t="s">
        <v>345</v>
      </c>
      <c r="M79" s="479" t="s">
        <v>346</v>
      </c>
      <c r="N79" s="483" t="s">
        <v>168</v>
      </c>
      <c r="O79" s="483">
        <v>0</v>
      </c>
      <c r="P79" s="483">
        <v>0</v>
      </c>
      <c r="Q79" s="483">
        <v>220</v>
      </c>
      <c r="R79" s="488" t="s">
        <v>355</v>
      </c>
      <c r="S79" s="487">
        <f>VLOOKUP($R79,TABS!$A$6:$G$50,COUNTA(TABS!$A$5:$E$5),FALSE)</f>
        <v>3500</v>
      </c>
      <c r="T79" s="483">
        <v>10</v>
      </c>
      <c r="U79" s="483">
        <v>500</v>
      </c>
      <c r="V79" s="488" t="s">
        <v>168</v>
      </c>
      <c r="W79" s="483" t="s">
        <v>168</v>
      </c>
      <c r="X79" s="483">
        <v>30</v>
      </c>
      <c r="Y79" s="483">
        <v>10000</v>
      </c>
      <c r="Z79" s="483">
        <v>1</v>
      </c>
      <c r="AA79" s="483" t="s">
        <v>168</v>
      </c>
      <c r="AB79" s="483" t="s">
        <v>168</v>
      </c>
      <c r="AC79" s="483" t="s">
        <v>168</v>
      </c>
      <c r="AD79" s="483" t="s">
        <v>168</v>
      </c>
      <c r="AE79" s="483" t="s">
        <v>168</v>
      </c>
      <c r="AF79" s="483" t="s">
        <v>168</v>
      </c>
      <c r="AG79" s="483" t="s">
        <v>168</v>
      </c>
      <c r="AH79" s="483" t="s">
        <v>168</v>
      </c>
      <c r="AI79" s="483" t="s">
        <v>168</v>
      </c>
      <c r="AJ79" s="483" t="s">
        <v>168</v>
      </c>
      <c r="AK79" s="483" t="s">
        <v>168</v>
      </c>
      <c r="AL79" s="483" t="s">
        <v>168</v>
      </c>
      <c r="AM79" s="483" t="s">
        <v>168</v>
      </c>
      <c r="AN79" s="483" t="s">
        <v>168</v>
      </c>
      <c r="AO79" s="483" t="s">
        <v>168</v>
      </c>
      <c r="AP79" s="483" t="s">
        <v>168</v>
      </c>
      <c r="AQ79" s="483" t="s">
        <v>168</v>
      </c>
      <c r="AR79" s="483" t="s">
        <v>168</v>
      </c>
      <c r="AS79" s="483" t="s">
        <v>168</v>
      </c>
      <c r="AT79" s="483" t="s">
        <v>168</v>
      </c>
    </row>
    <row r="80" spans="1:46" s="57" customFormat="1" ht="13.5" customHeight="1">
      <c r="A80" s="483">
        <f>IF($B80="","",COUNTA($B$5:B80))</f>
        <v>76</v>
      </c>
      <c r="B80" s="487" t="str">
        <f t="shared" si="2"/>
        <v>WSSFC-AL-01---</v>
      </c>
      <c r="C80" s="488" t="s">
        <v>461</v>
      </c>
      <c r="D80" s="488"/>
      <c r="E80" s="488"/>
      <c r="F80" s="487"/>
      <c r="G80" s="487"/>
      <c r="H80" s="480"/>
      <c r="I80" s="483" t="s">
        <v>455</v>
      </c>
      <c r="J80" s="488" t="s">
        <v>462</v>
      </c>
      <c r="K80" s="481">
        <v>45728</v>
      </c>
      <c r="L80" s="479" t="s">
        <v>345</v>
      </c>
      <c r="M80" s="479" t="s">
        <v>346</v>
      </c>
      <c r="N80" s="483" t="s">
        <v>168</v>
      </c>
      <c r="O80" s="483">
        <v>0</v>
      </c>
      <c r="P80" s="483">
        <v>0</v>
      </c>
      <c r="Q80" s="483">
        <v>250</v>
      </c>
      <c r="R80" s="488" t="s">
        <v>355</v>
      </c>
      <c r="S80" s="487">
        <f>VLOOKUP($R80,TABS!$A$6:$G$50,COUNTA(TABS!$A$5:$E$5),FALSE)</f>
        <v>3500</v>
      </c>
      <c r="T80" s="483">
        <v>10</v>
      </c>
      <c r="U80" s="483">
        <v>20</v>
      </c>
      <c r="V80" s="488" t="s">
        <v>168</v>
      </c>
      <c r="W80" s="483" t="s">
        <v>168</v>
      </c>
      <c r="X80" s="483">
        <v>30</v>
      </c>
      <c r="Y80" s="483">
        <v>10000</v>
      </c>
      <c r="Z80" s="483">
        <v>1</v>
      </c>
      <c r="AA80" s="483" t="s">
        <v>168</v>
      </c>
      <c r="AB80" s="483" t="s">
        <v>168</v>
      </c>
      <c r="AC80" s="483" t="s">
        <v>168</v>
      </c>
      <c r="AD80" s="483" t="s">
        <v>168</v>
      </c>
      <c r="AE80" s="483" t="s">
        <v>168</v>
      </c>
      <c r="AF80" s="483" t="s">
        <v>168</v>
      </c>
      <c r="AG80" s="483" t="s">
        <v>168</v>
      </c>
      <c r="AH80" s="483" t="s">
        <v>168</v>
      </c>
      <c r="AI80" s="483" t="s">
        <v>168</v>
      </c>
      <c r="AJ80" s="483" t="s">
        <v>168</v>
      </c>
      <c r="AK80" s="483" t="s">
        <v>168</v>
      </c>
      <c r="AL80" s="483" t="s">
        <v>168</v>
      </c>
      <c r="AM80" s="483" t="s">
        <v>168</v>
      </c>
      <c r="AN80" s="483" t="s">
        <v>168</v>
      </c>
      <c r="AO80" s="483" t="s">
        <v>168</v>
      </c>
      <c r="AP80" s="483" t="s">
        <v>168</v>
      </c>
      <c r="AQ80" s="483" t="s">
        <v>168</v>
      </c>
      <c r="AR80" s="483" t="s">
        <v>168</v>
      </c>
      <c r="AS80" s="483" t="s">
        <v>168</v>
      </c>
      <c r="AT80" s="483" t="s">
        <v>168</v>
      </c>
    </row>
    <row r="81" spans="1:46" s="57" customFormat="1" ht="13.5" customHeight="1">
      <c r="A81" s="483">
        <f>IF($B81="","",COUNTA($B$5:B81))</f>
        <v>77</v>
      </c>
      <c r="B81" s="487" t="str">
        <f t="shared" si="2"/>
        <v>WSSFC-V1A-025-2-5-</v>
      </c>
      <c r="C81" s="488" t="s">
        <v>463</v>
      </c>
      <c r="D81" s="488"/>
      <c r="E81" s="488"/>
      <c r="F81" s="488">
        <v>2</v>
      </c>
      <c r="G81" s="488">
        <v>5</v>
      </c>
      <c r="H81" s="480"/>
      <c r="I81" s="483" t="s">
        <v>455</v>
      </c>
      <c r="J81" s="488" t="s">
        <v>464</v>
      </c>
      <c r="K81" s="481">
        <v>45728</v>
      </c>
      <c r="L81" s="479" t="s">
        <v>345</v>
      </c>
      <c r="M81" s="479" t="s">
        <v>346</v>
      </c>
      <c r="N81" s="483" t="s">
        <v>168</v>
      </c>
      <c r="O81" s="483">
        <v>0</v>
      </c>
      <c r="P81" s="483">
        <v>0</v>
      </c>
      <c r="Q81" s="483">
        <v>10000</v>
      </c>
      <c r="R81" s="488" t="s">
        <v>355</v>
      </c>
      <c r="S81" s="487">
        <f>VLOOKUP($R81,TABS!$A$6:$G$50,COUNTA(TABS!$A$5:$E$5),FALSE)</f>
        <v>3500</v>
      </c>
      <c r="T81" s="483">
        <v>10</v>
      </c>
      <c r="U81" s="483">
        <v>6000</v>
      </c>
      <c r="V81" s="488" t="s">
        <v>168</v>
      </c>
      <c r="W81" s="483" t="s">
        <v>168</v>
      </c>
      <c r="X81" s="483">
        <v>150</v>
      </c>
      <c r="Y81" s="483">
        <v>25000</v>
      </c>
      <c r="Z81" s="483">
        <v>1</v>
      </c>
      <c r="AA81" s="483" t="s">
        <v>168</v>
      </c>
      <c r="AB81" s="483" t="s">
        <v>168</v>
      </c>
      <c r="AC81" s="483" t="s">
        <v>168</v>
      </c>
      <c r="AD81" s="483" t="s">
        <v>168</v>
      </c>
      <c r="AE81" s="483" t="s">
        <v>168</v>
      </c>
      <c r="AF81" s="483" t="s">
        <v>168</v>
      </c>
      <c r="AG81" s="483" t="s">
        <v>168</v>
      </c>
      <c r="AH81" s="483" t="s">
        <v>168</v>
      </c>
      <c r="AI81" s="483" t="s">
        <v>168</v>
      </c>
      <c r="AJ81" s="483" t="s">
        <v>168</v>
      </c>
      <c r="AK81" s="483" t="s">
        <v>168</v>
      </c>
      <c r="AL81" s="483" t="s">
        <v>168</v>
      </c>
      <c r="AM81" s="483" t="s">
        <v>168</v>
      </c>
      <c r="AN81" s="483" t="s">
        <v>168</v>
      </c>
      <c r="AO81" s="483" t="s">
        <v>168</v>
      </c>
      <c r="AP81" s="483" t="s">
        <v>168</v>
      </c>
      <c r="AQ81" s="483" t="s">
        <v>168</v>
      </c>
      <c r="AR81" s="483" t="s">
        <v>168</v>
      </c>
      <c r="AS81" s="483" t="s">
        <v>168</v>
      </c>
      <c r="AT81" s="483" t="s">
        <v>168</v>
      </c>
    </row>
    <row r="82" spans="1:46" s="57" customFormat="1" ht="13.5" customHeight="1">
      <c r="A82" s="483">
        <f>IF($B82="","",COUNTA($B$5:B82))</f>
        <v>78</v>
      </c>
      <c r="B82" s="487" t="str">
        <f t="shared" si="2"/>
        <v>WSSFCEX-GHC-01-1-2-</v>
      </c>
      <c r="C82" s="488" t="s">
        <v>465</v>
      </c>
      <c r="D82" s="488"/>
      <c r="E82" s="488"/>
      <c r="F82" s="488">
        <v>1</v>
      </c>
      <c r="G82" s="488">
        <v>2</v>
      </c>
      <c r="H82" s="480"/>
      <c r="I82" s="483" t="s">
        <v>455</v>
      </c>
      <c r="J82" s="488" t="s">
        <v>466</v>
      </c>
      <c r="K82" s="481">
        <v>45728</v>
      </c>
      <c r="L82" s="479" t="s">
        <v>345</v>
      </c>
      <c r="M82" s="479" t="s">
        <v>346</v>
      </c>
      <c r="N82" s="483" t="s">
        <v>168</v>
      </c>
      <c r="O82" s="483">
        <v>0</v>
      </c>
      <c r="P82" s="483">
        <v>0</v>
      </c>
      <c r="Q82" s="483">
        <v>100000</v>
      </c>
      <c r="R82" s="488" t="s">
        <v>355</v>
      </c>
      <c r="S82" s="487">
        <f>VLOOKUP($R82,TABS!$A$6:$G$50,COUNTA(TABS!$A$5:$E$5),FALSE)</f>
        <v>3500</v>
      </c>
      <c r="T82" s="483">
        <v>10</v>
      </c>
      <c r="U82" s="483">
        <v>-9500</v>
      </c>
      <c r="V82" s="488" t="s">
        <v>168</v>
      </c>
      <c r="W82" s="483" t="s">
        <v>168</v>
      </c>
      <c r="X82" s="483">
        <v>0</v>
      </c>
      <c r="Y82" s="483">
        <v>0</v>
      </c>
      <c r="Z82" s="483">
        <v>1</v>
      </c>
      <c r="AA82" s="483" t="s">
        <v>168</v>
      </c>
      <c r="AB82" s="483" t="s">
        <v>168</v>
      </c>
      <c r="AC82" s="483" t="s">
        <v>168</v>
      </c>
      <c r="AD82" s="483" t="s">
        <v>168</v>
      </c>
      <c r="AE82" s="483" t="s">
        <v>168</v>
      </c>
      <c r="AF82" s="483" t="s">
        <v>168</v>
      </c>
      <c r="AG82" s="483" t="s">
        <v>168</v>
      </c>
      <c r="AH82" s="483" t="s">
        <v>168</v>
      </c>
      <c r="AI82" s="483" t="s">
        <v>168</v>
      </c>
      <c r="AJ82" s="483" t="s">
        <v>168</v>
      </c>
      <c r="AK82" s="483" t="s">
        <v>168</v>
      </c>
      <c r="AL82" s="483" t="s">
        <v>168</v>
      </c>
      <c r="AM82" s="483" t="s">
        <v>168</v>
      </c>
      <c r="AN82" s="483" t="s">
        <v>168</v>
      </c>
      <c r="AO82" s="483" t="s">
        <v>168</v>
      </c>
      <c r="AP82" s="483" t="s">
        <v>168</v>
      </c>
      <c r="AQ82" s="483" t="s">
        <v>168</v>
      </c>
      <c r="AR82" s="483" t="s">
        <v>168</v>
      </c>
      <c r="AS82" s="483" t="s">
        <v>168</v>
      </c>
      <c r="AT82" s="483" t="s">
        <v>168</v>
      </c>
    </row>
    <row r="83" spans="1:46" s="57" customFormat="1" ht="13.5" customHeight="1">
      <c r="A83" s="483">
        <f>IF($B83="","",COUNTA($B$5:B83))</f>
        <v>79</v>
      </c>
      <c r="B83" s="487" t="str">
        <f t="shared" si="2"/>
        <v>WSSFC-ULA-01---</v>
      </c>
      <c r="C83" s="488" t="s">
        <v>467</v>
      </c>
      <c r="D83" s="488"/>
      <c r="E83" s="488"/>
      <c r="F83" s="488"/>
      <c r="G83" s="488"/>
      <c r="H83" s="480"/>
      <c r="I83" s="483" t="s">
        <v>455</v>
      </c>
      <c r="J83" s="488" t="s">
        <v>468</v>
      </c>
      <c r="K83" s="481">
        <v>45728</v>
      </c>
      <c r="L83" s="479" t="s">
        <v>345</v>
      </c>
      <c r="M83" s="479" t="s">
        <v>346</v>
      </c>
      <c r="N83" s="483" t="s">
        <v>168</v>
      </c>
      <c r="O83" s="483">
        <v>0</v>
      </c>
      <c r="P83" s="483">
        <v>0</v>
      </c>
      <c r="Q83" s="483">
        <v>400</v>
      </c>
      <c r="R83" s="488" t="s">
        <v>355</v>
      </c>
      <c r="S83" s="487">
        <f>VLOOKUP($R83,TABS!$A$6:$G$50,COUNTA(TABS!$A$5:$E$5),FALSE)</f>
        <v>3500</v>
      </c>
      <c r="T83" s="483">
        <v>10</v>
      </c>
      <c r="U83" s="483">
        <v>15000</v>
      </c>
      <c r="V83" s="488" t="s">
        <v>168</v>
      </c>
      <c r="W83" s="483" t="s">
        <v>168</v>
      </c>
      <c r="X83" s="483">
        <v>500</v>
      </c>
      <c r="Y83" s="483">
        <v>18000</v>
      </c>
      <c r="Z83" s="483">
        <v>1</v>
      </c>
      <c r="AA83" s="483" t="s">
        <v>168</v>
      </c>
      <c r="AB83" s="483" t="s">
        <v>168</v>
      </c>
      <c r="AC83" s="483" t="s">
        <v>168</v>
      </c>
      <c r="AD83" s="483" t="s">
        <v>168</v>
      </c>
      <c r="AE83" s="483" t="s">
        <v>168</v>
      </c>
      <c r="AF83" s="483" t="s">
        <v>168</v>
      </c>
      <c r="AG83" s="483" t="s">
        <v>168</v>
      </c>
      <c r="AH83" s="483" t="s">
        <v>168</v>
      </c>
      <c r="AI83" s="483" t="s">
        <v>168</v>
      </c>
      <c r="AJ83" s="483" t="s">
        <v>168</v>
      </c>
      <c r="AK83" s="483" t="s">
        <v>168</v>
      </c>
      <c r="AL83" s="483" t="s">
        <v>168</v>
      </c>
      <c r="AM83" s="483" t="s">
        <v>168</v>
      </c>
      <c r="AN83" s="483" t="s">
        <v>168</v>
      </c>
      <c r="AO83" s="483" t="s">
        <v>168</v>
      </c>
      <c r="AP83" s="483" t="s">
        <v>168</v>
      </c>
      <c r="AQ83" s="483" t="s">
        <v>168</v>
      </c>
      <c r="AR83" s="483" t="s">
        <v>168</v>
      </c>
      <c r="AS83" s="483" t="s">
        <v>168</v>
      </c>
      <c r="AT83" s="483" t="s">
        <v>168</v>
      </c>
    </row>
    <row r="84" spans="1:46" s="57" customFormat="1" ht="13.5" customHeight="1">
      <c r="A84" s="483">
        <f>IF($B84="","",COUNTA($B$5:B84))</f>
        <v>80</v>
      </c>
      <c r="B84" s="487" t="str">
        <f t="shared" si="2"/>
        <v>WSSFC-ULC-01---</v>
      </c>
      <c r="C84" s="488" t="s">
        <v>469</v>
      </c>
      <c r="D84" s="488"/>
      <c r="E84" s="488"/>
      <c r="F84" s="488"/>
      <c r="G84" s="488"/>
      <c r="H84" s="480"/>
      <c r="I84" s="483" t="s">
        <v>455</v>
      </c>
      <c r="J84" s="488" t="s">
        <v>470</v>
      </c>
      <c r="K84" s="481">
        <v>45728</v>
      </c>
      <c r="L84" s="479" t="s">
        <v>345</v>
      </c>
      <c r="M84" s="479" t="s">
        <v>346</v>
      </c>
      <c r="N84" s="483" t="s">
        <v>168</v>
      </c>
      <c r="O84" s="483">
        <v>0</v>
      </c>
      <c r="P84" s="483">
        <v>0</v>
      </c>
      <c r="Q84" s="483">
        <v>100</v>
      </c>
      <c r="R84" s="488" t="s">
        <v>355</v>
      </c>
      <c r="S84" s="487">
        <f>VLOOKUP($R84,TABS!$A$6:$G$50,COUNTA(TABS!$A$5:$E$5),FALSE)</f>
        <v>3500</v>
      </c>
      <c r="T84" s="483">
        <v>10</v>
      </c>
      <c r="U84" s="483">
        <v>6000</v>
      </c>
      <c r="V84" s="488" t="s">
        <v>168</v>
      </c>
      <c r="W84" s="483" t="s">
        <v>168</v>
      </c>
      <c r="X84" s="483">
        <v>200</v>
      </c>
      <c r="Y84" s="483">
        <v>10000</v>
      </c>
      <c r="Z84" s="483">
        <v>1</v>
      </c>
      <c r="AA84" s="483" t="s">
        <v>168</v>
      </c>
      <c r="AB84" s="483" t="s">
        <v>168</v>
      </c>
      <c r="AC84" s="483" t="s">
        <v>168</v>
      </c>
      <c r="AD84" s="483" t="s">
        <v>168</v>
      </c>
      <c r="AE84" s="483" t="s">
        <v>168</v>
      </c>
      <c r="AF84" s="483" t="s">
        <v>168</v>
      </c>
      <c r="AG84" s="483" t="s">
        <v>168</v>
      </c>
      <c r="AH84" s="483" t="s">
        <v>168</v>
      </c>
      <c r="AI84" s="483" t="s">
        <v>168</v>
      </c>
      <c r="AJ84" s="483" t="s">
        <v>168</v>
      </c>
      <c r="AK84" s="483" t="s">
        <v>168</v>
      </c>
      <c r="AL84" s="483" t="s">
        <v>168</v>
      </c>
      <c r="AM84" s="483" t="s">
        <v>168</v>
      </c>
      <c r="AN84" s="483" t="s">
        <v>168</v>
      </c>
      <c r="AO84" s="483" t="s">
        <v>168</v>
      </c>
      <c r="AP84" s="483" t="s">
        <v>168</v>
      </c>
      <c r="AQ84" s="483" t="s">
        <v>168</v>
      </c>
      <c r="AR84" s="483" t="s">
        <v>168</v>
      </c>
      <c r="AS84" s="483" t="s">
        <v>168</v>
      </c>
      <c r="AT84" s="483" t="s">
        <v>168</v>
      </c>
    </row>
    <row r="85" spans="1:46" s="57" customFormat="1" ht="13.5" customHeight="1">
      <c r="A85" s="483">
        <f>IF($B85="","",COUNTA($B$5:B85))</f>
        <v>81</v>
      </c>
      <c r="B85" s="487" t="str">
        <f t="shared" si="2"/>
        <v>WSSFC-V1A-025---</v>
      </c>
      <c r="C85" s="488" t="s">
        <v>463</v>
      </c>
      <c r="D85" s="488"/>
      <c r="E85" s="488"/>
      <c r="F85" s="488"/>
      <c r="G85" s="488"/>
      <c r="H85" s="480"/>
      <c r="I85" s="483" t="s">
        <v>455</v>
      </c>
      <c r="J85" s="488" t="s">
        <v>471</v>
      </c>
      <c r="K85" s="481">
        <v>45728</v>
      </c>
      <c r="L85" s="479" t="s">
        <v>345</v>
      </c>
      <c r="M85" s="479" t="s">
        <v>346</v>
      </c>
      <c r="N85" s="483" t="s">
        <v>168</v>
      </c>
      <c r="O85" s="483">
        <v>0</v>
      </c>
      <c r="P85" s="483">
        <v>0</v>
      </c>
      <c r="Q85" s="483">
        <v>1000</v>
      </c>
      <c r="R85" s="488" t="s">
        <v>355</v>
      </c>
      <c r="S85" s="487">
        <f>VLOOKUP($R85,TABS!$A$6:$G$50,COUNTA(TABS!$A$5:$E$5),FALSE)</f>
        <v>3500</v>
      </c>
      <c r="T85" s="483">
        <v>10</v>
      </c>
      <c r="U85" s="483">
        <v>18000</v>
      </c>
      <c r="V85" s="488" t="s">
        <v>168</v>
      </c>
      <c r="W85" s="483" t="s">
        <v>168</v>
      </c>
      <c r="X85" s="483">
        <v>3000</v>
      </c>
      <c r="Y85" s="483">
        <v>13500</v>
      </c>
      <c r="Z85" s="483">
        <v>1</v>
      </c>
      <c r="AA85" s="483" t="s">
        <v>168</v>
      </c>
      <c r="AB85" s="483" t="s">
        <v>168</v>
      </c>
      <c r="AC85" s="483" t="s">
        <v>168</v>
      </c>
      <c r="AD85" s="483" t="s">
        <v>168</v>
      </c>
      <c r="AE85" s="483" t="s">
        <v>168</v>
      </c>
      <c r="AF85" s="483" t="s">
        <v>168</v>
      </c>
      <c r="AG85" s="483" t="s">
        <v>168</v>
      </c>
      <c r="AH85" s="483" t="s">
        <v>168</v>
      </c>
      <c r="AI85" s="483" t="s">
        <v>168</v>
      </c>
      <c r="AJ85" s="483" t="s">
        <v>168</v>
      </c>
      <c r="AK85" s="483" t="s">
        <v>168</v>
      </c>
      <c r="AL85" s="483" t="s">
        <v>168</v>
      </c>
      <c r="AM85" s="483" t="s">
        <v>168</v>
      </c>
      <c r="AN85" s="483" t="s">
        <v>168</v>
      </c>
      <c r="AO85" s="483" t="s">
        <v>168</v>
      </c>
      <c r="AP85" s="483" t="s">
        <v>168</v>
      </c>
      <c r="AQ85" s="483" t="s">
        <v>168</v>
      </c>
      <c r="AR85" s="483" t="s">
        <v>168</v>
      </c>
      <c r="AS85" s="483" t="s">
        <v>168</v>
      </c>
      <c r="AT85" s="483" t="s">
        <v>168</v>
      </c>
    </row>
    <row r="86" spans="1:46" s="57" customFormat="1" ht="13.5" customHeight="1">
      <c r="A86" s="483">
        <f>IF($B86="","",COUNTA($B$5:B86))</f>
        <v>82</v>
      </c>
      <c r="B86" s="487" t="str">
        <f t="shared" si="2"/>
        <v>WSSFC-V1A-025---</v>
      </c>
      <c r="C86" s="488" t="s">
        <v>463</v>
      </c>
      <c r="D86" s="488"/>
      <c r="E86" s="488"/>
      <c r="F86" s="488"/>
      <c r="G86" s="488"/>
      <c r="H86" s="480"/>
      <c r="I86" s="483" t="s">
        <v>455</v>
      </c>
      <c r="J86" s="488" t="s">
        <v>472</v>
      </c>
      <c r="K86" s="481">
        <v>45728</v>
      </c>
      <c r="L86" s="479" t="s">
        <v>345</v>
      </c>
      <c r="M86" s="479" t="s">
        <v>346</v>
      </c>
      <c r="N86" s="483" t="s">
        <v>168</v>
      </c>
      <c r="O86" s="483">
        <v>0</v>
      </c>
      <c r="P86" s="483">
        <v>0</v>
      </c>
      <c r="Q86" s="483">
        <v>1000</v>
      </c>
      <c r="R86" s="488" t="s">
        <v>355</v>
      </c>
      <c r="S86" s="487">
        <f>VLOOKUP($R86,TABS!$A$6:$G$50,COUNTA(TABS!$A$5:$E$5),FALSE)</f>
        <v>3500</v>
      </c>
      <c r="T86" s="483">
        <v>10</v>
      </c>
      <c r="U86" s="483">
        <v>10920</v>
      </c>
      <c r="V86" s="488" t="s">
        <v>168</v>
      </c>
      <c r="W86" s="483" t="s">
        <v>168</v>
      </c>
      <c r="X86" s="483">
        <v>2000</v>
      </c>
      <c r="Y86" s="483">
        <v>15920</v>
      </c>
      <c r="Z86" s="483">
        <v>1</v>
      </c>
      <c r="AA86" s="483" t="s">
        <v>168</v>
      </c>
      <c r="AB86" s="483" t="s">
        <v>168</v>
      </c>
      <c r="AC86" s="483" t="s">
        <v>168</v>
      </c>
      <c r="AD86" s="483" t="s">
        <v>168</v>
      </c>
      <c r="AE86" s="483" t="s">
        <v>168</v>
      </c>
      <c r="AF86" s="483" t="s">
        <v>168</v>
      </c>
      <c r="AG86" s="483" t="s">
        <v>168</v>
      </c>
      <c r="AH86" s="483" t="s">
        <v>168</v>
      </c>
      <c r="AI86" s="483" t="s">
        <v>168</v>
      </c>
      <c r="AJ86" s="483" t="s">
        <v>168</v>
      </c>
      <c r="AK86" s="483" t="s">
        <v>168</v>
      </c>
      <c r="AL86" s="483" t="s">
        <v>168</v>
      </c>
      <c r="AM86" s="483" t="s">
        <v>168</v>
      </c>
      <c r="AN86" s="483" t="s">
        <v>168</v>
      </c>
      <c r="AO86" s="483" t="s">
        <v>168</v>
      </c>
      <c r="AP86" s="483" t="s">
        <v>168</v>
      </c>
      <c r="AQ86" s="483" t="s">
        <v>168</v>
      </c>
      <c r="AR86" s="483" t="s">
        <v>168</v>
      </c>
      <c r="AS86" s="483" t="s">
        <v>168</v>
      </c>
      <c r="AT86" s="483" t="s">
        <v>168</v>
      </c>
    </row>
    <row r="87" spans="1:46" s="57" customFormat="1" ht="13.5" customHeight="1">
      <c r="A87" s="483">
        <f>IF($B87="","",COUNTA($B$5:B87))</f>
        <v>83</v>
      </c>
      <c r="B87" s="487" t="str">
        <f t="shared" si="2"/>
        <v>WSSFC-SMT-07---</v>
      </c>
      <c r="C87" s="488" t="s">
        <v>473</v>
      </c>
      <c r="D87" s="488"/>
      <c r="E87" s="488"/>
      <c r="F87" s="488"/>
      <c r="G87" s="488"/>
      <c r="H87" s="480"/>
      <c r="I87" s="483" t="s">
        <v>455</v>
      </c>
      <c r="J87" s="488" t="s">
        <v>474</v>
      </c>
      <c r="K87" s="481">
        <v>45728</v>
      </c>
      <c r="L87" s="479" t="s">
        <v>345</v>
      </c>
      <c r="M87" s="479" t="s">
        <v>346</v>
      </c>
      <c r="N87" s="483" t="s">
        <v>168</v>
      </c>
      <c r="O87" s="483">
        <v>0</v>
      </c>
      <c r="P87" s="483">
        <v>0</v>
      </c>
      <c r="Q87" s="483">
        <v>400</v>
      </c>
      <c r="R87" s="488" t="s">
        <v>355</v>
      </c>
      <c r="S87" s="487">
        <f>VLOOKUP($R87,TABS!$A$6:$G$50,COUNTA(TABS!$A$5:$E$5),FALSE)</f>
        <v>3500</v>
      </c>
      <c r="T87" s="483">
        <v>10</v>
      </c>
      <c r="U87" s="483">
        <v>112500</v>
      </c>
      <c r="V87" s="488" t="s">
        <v>168</v>
      </c>
      <c r="W87" s="483" t="s">
        <v>168</v>
      </c>
      <c r="X87" s="483">
        <v>0</v>
      </c>
      <c r="Y87" s="483">
        <v>0</v>
      </c>
      <c r="Z87" s="483">
        <v>1</v>
      </c>
      <c r="AA87" s="483" t="s">
        <v>168</v>
      </c>
      <c r="AB87" s="483" t="s">
        <v>168</v>
      </c>
      <c r="AC87" s="483" t="s">
        <v>168</v>
      </c>
      <c r="AD87" s="483" t="s">
        <v>168</v>
      </c>
      <c r="AE87" s="483" t="s">
        <v>168</v>
      </c>
      <c r="AF87" s="483" t="s">
        <v>168</v>
      </c>
      <c r="AG87" s="483" t="s">
        <v>168</v>
      </c>
      <c r="AH87" s="483" t="s">
        <v>168</v>
      </c>
      <c r="AI87" s="483" t="s">
        <v>168</v>
      </c>
      <c r="AJ87" s="483" t="s">
        <v>168</v>
      </c>
      <c r="AK87" s="483" t="s">
        <v>168</v>
      </c>
      <c r="AL87" s="483" t="s">
        <v>168</v>
      </c>
      <c r="AM87" s="483" t="s">
        <v>168</v>
      </c>
      <c r="AN87" s="483" t="s">
        <v>168</v>
      </c>
      <c r="AO87" s="483" t="s">
        <v>168</v>
      </c>
      <c r="AP87" s="483" t="s">
        <v>168</v>
      </c>
      <c r="AQ87" s="483" t="s">
        <v>168</v>
      </c>
      <c r="AR87" s="483" t="s">
        <v>168</v>
      </c>
      <c r="AS87" s="483" t="s">
        <v>168</v>
      </c>
      <c r="AT87" s="483" t="s">
        <v>168</v>
      </c>
    </row>
    <row r="88" spans="1:46" s="57" customFormat="1" ht="13.5" customHeight="1">
      <c r="A88" s="483">
        <f>IF($B88="","",COUNTA($B$5:B88))</f>
        <v>84</v>
      </c>
      <c r="B88" s="487" t="str">
        <f t="shared" si="2"/>
        <v>WSSFC-AG-01---</v>
      </c>
      <c r="C88" s="488" t="s">
        <v>475</v>
      </c>
      <c r="D88" s="488"/>
      <c r="E88" s="488"/>
      <c r="F88" s="488"/>
      <c r="G88" s="488"/>
      <c r="H88" s="480"/>
      <c r="I88" s="483" t="s">
        <v>455</v>
      </c>
      <c r="J88" s="488" t="s">
        <v>476</v>
      </c>
      <c r="K88" s="481">
        <v>45728</v>
      </c>
      <c r="L88" s="479" t="s">
        <v>345</v>
      </c>
      <c r="M88" s="479" t="s">
        <v>346</v>
      </c>
      <c r="N88" s="483" t="s">
        <v>168</v>
      </c>
      <c r="O88" s="483">
        <v>0</v>
      </c>
      <c r="P88" s="483">
        <v>0</v>
      </c>
      <c r="Q88" s="483">
        <v>168</v>
      </c>
      <c r="R88" s="488" t="s">
        <v>355</v>
      </c>
      <c r="S88" s="487">
        <f>VLOOKUP($R88,TABS!$A$6:$G$50,COUNTA(TABS!$A$5:$E$5),FALSE)</f>
        <v>3500</v>
      </c>
      <c r="T88" s="483">
        <v>10</v>
      </c>
      <c r="U88" s="483">
        <v>500</v>
      </c>
      <c r="V88" s="488" t="s">
        <v>168</v>
      </c>
      <c r="W88" s="483" t="s">
        <v>168</v>
      </c>
      <c r="X88" s="483">
        <v>0</v>
      </c>
      <c r="Y88" s="483">
        <v>0</v>
      </c>
      <c r="Z88" s="483">
        <v>1</v>
      </c>
      <c r="AA88" s="483" t="s">
        <v>168</v>
      </c>
      <c r="AB88" s="483" t="s">
        <v>168</v>
      </c>
      <c r="AC88" s="483" t="s">
        <v>168</v>
      </c>
      <c r="AD88" s="483" t="s">
        <v>168</v>
      </c>
      <c r="AE88" s="483" t="s">
        <v>168</v>
      </c>
      <c r="AF88" s="483" t="s">
        <v>168</v>
      </c>
      <c r="AG88" s="483" t="s">
        <v>168</v>
      </c>
      <c r="AH88" s="483" t="s">
        <v>168</v>
      </c>
      <c r="AI88" s="483" t="s">
        <v>168</v>
      </c>
      <c r="AJ88" s="483" t="s">
        <v>168</v>
      </c>
      <c r="AK88" s="483" t="s">
        <v>168</v>
      </c>
      <c r="AL88" s="483" t="s">
        <v>168</v>
      </c>
      <c r="AM88" s="483" t="s">
        <v>168</v>
      </c>
      <c r="AN88" s="483" t="s">
        <v>168</v>
      </c>
      <c r="AO88" s="483" t="s">
        <v>168</v>
      </c>
      <c r="AP88" s="483" t="s">
        <v>168</v>
      </c>
      <c r="AQ88" s="483" t="s">
        <v>168</v>
      </c>
      <c r="AR88" s="483" t="s">
        <v>168</v>
      </c>
      <c r="AS88" s="483" t="s">
        <v>168</v>
      </c>
      <c r="AT88" s="483" t="s">
        <v>168</v>
      </c>
    </row>
    <row r="89" spans="1:46" s="57" customFormat="1" ht="13.5" customHeight="1">
      <c r="A89" s="483">
        <f>IF($B89="","",COUNTA($B$5:B89))</f>
        <v>85</v>
      </c>
      <c r="B89" s="487" t="str">
        <f t="shared" si="2"/>
        <v>WSSFC-G4F-NH3-100-01---</v>
      </c>
      <c r="C89" s="488" t="s">
        <v>477</v>
      </c>
      <c r="D89" s="488"/>
      <c r="E89" s="488"/>
      <c r="F89" s="488"/>
      <c r="G89" s="488"/>
      <c r="H89" s="480"/>
      <c r="I89" s="483" t="s">
        <v>455</v>
      </c>
      <c r="J89" s="488" t="s">
        <v>478</v>
      </c>
      <c r="K89" s="481">
        <v>45728</v>
      </c>
      <c r="L89" s="479" t="s">
        <v>345</v>
      </c>
      <c r="M89" s="479" t="s">
        <v>346</v>
      </c>
      <c r="N89" s="483" t="s">
        <v>168</v>
      </c>
      <c r="O89" s="483">
        <v>0</v>
      </c>
      <c r="P89" s="483">
        <v>0</v>
      </c>
      <c r="Q89" s="483">
        <v>320</v>
      </c>
      <c r="R89" s="488" t="s">
        <v>355</v>
      </c>
      <c r="S89" s="487">
        <f>VLOOKUP($R89,TABS!$A$6:$G$50,COUNTA(TABS!$A$5:$E$5),FALSE)</f>
        <v>3500</v>
      </c>
      <c r="T89" s="483">
        <v>10</v>
      </c>
      <c r="U89" s="483">
        <v>1000</v>
      </c>
      <c r="V89" s="488" t="s">
        <v>168</v>
      </c>
      <c r="W89" s="483" t="s">
        <v>168</v>
      </c>
      <c r="X89" s="483">
        <v>500</v>
      </c>
      <c r="Y89" s="483">
        <v>55000</v>
      </c>
      <c r="Z89" s="483">
        <v>1</v>
      </c>
      <c r="AA89" s="483" t="s">
        <v>168</v>
      </c>
      <c r="AB89" s="483" t="s">
        <v>168</v>
      </c>
      <c r="AC89" s="483" t="s">
        <v>168</v>
      </c>
      <c r="AD89" s="483" t="s">
        <v>168</v>
      </c>
      <c r="AE89" s="483" t="s">
        <v>168</v>
      </c>
      <c r="AF89" s="483" t="s">
        <v>168</v>
      </c>
      <c r="AG89" s="483" t="s">
        <v>168</v>
      </c>
      <c r="AH89" s="483" t="s">
        <v>168</v>
      </c>
      <c r="AI89" s="483" t="s">
        <v>168</v>
      </c>
      <c r="AJ89" s="483" t="s">
        <v>168</v>
      </c>
      <c r="AK89" s="483" t="s">
        <v>168</v>
      </c>
      <c r="AL89" s="483" t="s">
        <v>168</v>
      </c>
      <c r="AM89" s="483" t="s">
        <v>168</v>
      </c>
      <c r="AN89" s="483" t="s">
        <v>168</v>
      </c>
      <c r="AO89" s="483" t="s">
        <v>168</v>
      </c>
      <c r="AP89" s="483" t="s">
        <v>168</v>
      </c>
      <c r="AQ89" s="483" t="s">
        <v>168</v>
      </c>
      <c r="AR89" s="483" t="s">
        <v>168</v>
      </c>
      <c r="AS89" s="483" t="s">
        <v>168</v>
      </c>
      <c r="AT89" s="483" t="s">
        <v>168</v>
      </c>
    </row>
    <row r="90" spans="1:46" s="57" customFormat="1" ht="13.5" customHeight="1">
      <c r="A90" s="483">
        <f>IF($B90="","",COUNTA($B$5:B90))</f>
        <v>86</v>
      </c>
      <c r="B90" s="487" t="str">
        <f t="shared" si="2"/>
        <v>WSSFC-DI-12---</v>
      </c>
      <c r="C90" s="488" t="s">
        <v>479</v>
      </c>
      <c r="D90" s="488"/>
      <c r="E90" s="488"/>
      <c r="F90" s="488"/>
      <c r="G90" s="488"/>
      <c r="H90" s="480"/>
      <c r="I90" s="483" t="s">
        <v>455</v>
      </c>
      <c r="J90" s="488" t="s">
        <v>480</v>
      </c>
      <c r="K90" s="481">
        <v>45728</v>
      </c>
      <c r="L90" s="479" t="s">
        <v>345</v>
      </c>
      <c r="M90" s="479" t="s">
        <v>346</v>
      </c>
      <c r="N90" s="483" t="s">
        <v>168</v>
      </c>
      <c r="O90" s="483">
        <v>0</v>
      </c>
      <c r="P90" s="483">
        <v>0</v>
      </c>
      <c r="Q90" s="483">
        <v>0</v>
      </c>
      <c r="R90" s="488" t="s">
        <v>355</v>
      </c>
      <c r="S90" s="487">
        <f>VLOOKUP($R90,TABS!$A$6:$G$50,COUNTA(TABS!$A$5:$E$5),FALSE)</f>
        <v>3500</v>
      </c>
      <c r="T90" s="483">
        <v>80</v>
      </c>
      <c r="U90" s="483">
        <v>0</v>
      </c>
      <c r="V90" s="488" t="s">
        <v>168</v>
      </c>
      <c r="W90" s="483" t="s">
        <v>168</v>
      </c>
      <c r="X90" s="483">
        <v>0</v>
      </c>
      <c r="Y90" s="483">
        <v>0</v>
      </c>
      <c r="Z90" s="483">
        <v>1</v>
      </c>
      <c r="AA90" s="483" t="s">
        <v>168</v>
      </c>
      <c r="AB90" s="483" t="s">
        <v>168</v>
      </c>
      <c r="AC90" s="483" t="s">
        <v>168</v>
      </c>
      <c r="AD90" s="483" t="s">
        <v>168</v>
      </c>
      <c r="AE90" s="483" t="s">
        <v>168</v>
      </c>
      <c r="AF90" s="483" t="s">
        <v>168</v>
      </c>
      <c r="AG90" s="483" t="s">
        <v>168</v>
      </c>
      <c r="AH90" s="483" t="s">
        <v>168</v>
      </c>
      <c r="AI90" s="483" t="s">
        <v>168</v>
      </c>
      <c r="AJ90" s="483" t="s">
        <v>168</v>
      </c>
      <c r="AK90" s="483" t="s">
        <v>168</v>
      </c>
      <c r="AL90" s="483" t="s">
        <v>168</v>
      </c>
      <c r="AM90" s="483" t="s">
        <v>168</v>
      </c>
      <c r="AN90" s="483" t="s">
        <v>168</v>
      </c>
      <c r="AO90" s="483" t="s">
        <v>168</v>
      </c>
      <c r="AP90" s="483" t="s">
        <v>168</v>
      </c>
      <c r="AQ90" s="483" t="s">
        <v>168</v>
      </c>
      <c r="AR90" s="483" t="s">
        <v>168</v>
      </c>
      <c r="AS90" s="483" t="s">
        <v>168</v>
      </c>
      <c r="AT90" s="483" t="s">
        <v>168</v>
      </c>
    </row>
    <row r="91" spans="1:46" s="57" customFormat="1" ht="13.5" customHeight="1">
      <c r="A91" s="483">
        <f>IF($B91="","",COUNTA($B$5:B91))</f>
        <v>87</v>
      </c>
      <c r="B91" s="487" t="str">
        <f t="shared" si="2"/>
        <v>WSSFC-PPS-G10-01---</v>
      </c>
      <c r="C91" s="488" t="s">
        <v>481</v>
      </c>
      <c r="D91" s="488"/>
      <c r="E91" s="488"/>
      <c r="F91" s="488"/>
      <c r="G91" s="488"/>
      <c r="H91" s="480"/>
      <c r="I91" s="483" t="s">
        <v>455</v>
      </c>
      <c r="J91" s="488" t="s">
        <v>482</v>
      </c>
      <c r="K91" s="481">
        <v>45728</v>
      </c>
      <c r="L91" s="479" t="s">
        <v>345</v>
      </c>
      <c r="M91" s="479" t="s">
        <v>346</v>
      </c>
      <c r="N91" s="483" t="s">
        <v>168</v>
      </c>
      <c r="O91" s="483">
        <v>0</v>
      </c>
      <c r="P91" s="483">
        <v>0</v>
      </c>
      <c r="Q91" s="483">
        <v>360</v>
      </c>
      <c r="R91" s="488" t="s">
        <v>355</v>
      </c>
      <c r="S91" s="487">
        <f>VLOOKUP($R91,TABS!$A$6:$G$50,COUNTA(TABS!$A$5:$E$5),FALSE)</f>
        <v>3500</v>
      </c>
      <c r="T91" s="483">
        <v>10</v>
      </c>
      <c r="U91" s="483">
        <v>21666.666666666668</v>
      </c>
      <c r="V91" s="488" t="s">
        <v>168</v>
      </c>
      <c r="W91" s="483" t="s">
        <v>168</v>
      </c>
      <c r="X91" s="483">
        <v>0</v>
      </c>
      <c r="Y91" s="483">
        <v>0</v>
      </c>
      <c r="Z91" s="483">
        <v>1</v>
      </c>
      <c r="AA91" s="483">
        <v>200</v>
      </c>
      <c r="AB91" s="483" t="s">
        <v>168</v>
      </c>
      <c r="AC91" s="483" t="s">
        <v>168</v>
      </c>
      <c r="AD91" s="483" t="s">
        <v>168</v>
      </c>
      <c r="AE91" s="483" t="s">
        <v>168</v>
      </c>
      <c r="AF91" s="483" t="s">
        <v>168</v>
      </c>
      <c r="AG91" s="483" t="s">
        <v>168</v>
      </c>
      <c r="AH91" s="483" t="s">
        <v>168</v>
      </c>
      <c r="AI91" s="483" t="s">
        <v>168</v>
      </c>
      <c r="AJ91" s="483" t="s">
        <v>168</v>
      </c>
      <c r="AK91" s="483" t="s">
        <v>168</v>
      </c>
      <c r="AL91" s="483" t="s">
        <v>168</v>
      </c>
      <c r="AM91" s="483" t="s">
        <v>168</v>
      </c>
      <c r="AN91" s="483" t="s">
        <v>168</v>
      </c>
      <c r="AO91" s="483" t="s">
        <v>168</v>
      </c>
      <c r="AP91" s="483" t="s">
        <v>168</v>
      </c>
      <c r="AQ91" s="483" t="s">
        <v>168</v>
      </c>
      <c r="AR91" s="483" t="s">
        <v>168</v>
      </c>
      <c r="AS91" s="483" t="s">
        <v>168</v>
      </c>
      <c r="AT91" s="483" t="s">
        <v>168</v>
      </c>
    </row>
    <row r="92" spans="1:46" s="57" customFormat="1" ht="13.5" customHeight="1">
      <c r="A92" s="485">
        <f>IF($B92="","",COUNTA($B$5:B105))</f>
        <v>101</v>
      </c>
      <c r="B92" s="487" t="str">
        <f t="shared" si="2"/>
        <v>WSSFC-CO2-01---</v>
      </c>
      <c r="C92" s="488" t="s">
        <v>483</v>
      </c>
      <c r="D92" s="488"/>
      <c r="E92" s="488"/>
      <c r="F92" s="487"/>
      <c r="G92" s="487"/>
      <c r="H92" s="480"/>
      <c r="I92" s="483" t="s">
        <v>455</v>
      </c>
      <c r="J92" s="488" t="s">
        <v>484</v>
      </c>
      <c r="K92" s="481">
        <v>45728</v>
      </c>
      <c r="L92" s="479" t="s">
        <v>345</v>
      </c>
      <c r="M92" s="479" t="s">
        <v>346</v>
      </c>
      <c r="N92" s="483" t="s">
        <v>168</v>
      </c>
      <c r="O92" s="483">
        <v>0</v>
      </c>
      <c r="P92" s="483">
        <v>0</v>
      </c>
      <c r="Q92" s="483">
        <v>6800</v>
      </c>
      <c r="R92" s="488" t="s">
        <v>355</v>
      </c>
      <c r="S92" s="487">
        <f>VLOOKUP($R92,TABS!$A$6:$G$50,COUNTA(TABS!$A$5:$E$5),FALSE)</f>
        <v>3500</v>
      </c>
      <c r="T92" s="483">
        <v>10</v>
      </c>
      <c r="U92" s="483">
        <v>-5369.8560700876096</v>
      </c>
      <c r="V92" s="488" t="s">
        <v>168</v>
      </c>
      <c r="W92" s="483" t="s">
        <v>168</v>
      </c>
      <c r="X92" s="483">
        <v>0</v>
      </c>
      <c r="Y92" s="483">
        <v>0</v>
      </c>
      <c r="Z92" s="483">
        <v>1</v>
      </c>
      <c r="AA92" s="483">
        <v>6000</v>
      </c>
      <c r="AB92" s="483" t="s">
        <v>168</v>
      </c>
      <c r="AC92" s="483" t="s">
        <v>168</v>
      </c>
      <c r="AD92" s="483" t="s">
        <v>168</v>
      </c>
      <c r="AE92" s="483" t="s">
        <v>168</v>
      </c>
      <c r="AF92" s="483" t="s">
        <v>168</v>
      </c>
      <c r="AG92" s="483" t="s">
        <v>168</v>
      </c>
      <c r="AH92" s="483" t="s">
        <v>168</v>
      </c>
      <c r="AI92" s="483" t="s">
        <v>168</v>
      </c>
      <c r="AJ92" s="483" t="s">
        <v>168</v>
      </c>
      <c r="AK92" s="483" t="s">
        <v>168</v>
      </c>
      <c r="AL92" s="483" t="s">
        <v>168</v>
      </c>
      <c r="AM92" s="483" t="s">
        <v>168</v>
      </c>
      <c r="AN92" s="483" t="s">
        <v>168</v>
      </c>
      <c r="AO92" s="483" t="s">
        <v>168</v>
      </c>
      <c r="AP92" s="483" t="s">
        <v>168</v>
      </c>
      <c r="AQ92" s="483" t="s">
        <v>168</v>
      </c>
      <c r="AR92" s="483" t="s">
        <v>168</v>
      </c>
      <c r="AS92" s="483" t="s">
        <v>168</v>
      </c>
      <c r="AT92" s="483" t="s">
        <v>168</v>
      </c>
    </row>
    <row r="93" spans="1:46" s="57" customFormat="1" ht="13.5" customHeight="1">
      <c r="A93" s="483">
        <f>IF($B93="","",COUNTA($B$5:B93))</f>
        <v>89</v>
      </c>
      <c r="B93" s="487" t="str">
        <f t="shared" si="2"/>
        <v>WSSFC-ULC-01-2-3-</v>
      </c>
      <c r="C93" s="488" t="s">
        <v>469</v>
      </c>
      <c r="D93" s="488"/>
      <c r="E93" s="488"/>
      <c r="F93" s="488">
        <v>2</v>
      </c>
      <c r="G93" s="488">
        <v>3</v>
      </c>
      <c r="H93" s="480"/>
      <c r="I93" s="483" t="s">
        <v>455</v>
      </c>
      <c r="J93" s="488" t="s">
        <v>485</v>
      </c>
      <c r="K93" s="481">
        <v>45728</v>
      </c>
      <c r="L93" s="479" t="s">
        <v>345</v>
      </c>
      <c r="M93" s="479" t="s">
        <v>346</v>
      </c>
      <c r="N93" s="483" t="s">
        <v>168</v>
      </c>
      <c r="O93" s="483">
        <v>0</v>
      </c>
      <c r="P93" s="483">
        <v>0</v>
      </c>
      <c r="Q93" s="483">
        <v>2460</v>
      </c>
      <c r="R93" s="488" t="s">
        <v>355</v>
      </c>
      <c r="S93" s="487">
        <f>VLOOKUP($R93,TABS!$A$6:$G$50,COUNTA(TABS!$A$5:$E$5),FALSE)</f>
        <v>3500</v>
      </c>
      <c r="T93" s="483">
        <v>10</v>
      </c>
      <c r="U93" s="483">
        <v>5000</v>
      </c>
      <c r="V93" s="488" t="s">
        <v>168</v>
      </c>
      <c r="W93" s="483">
        <v>1</v>
      </c>
      <c r="X93" s="483">
        <v>0</v>
      </c>
      <c r="Y93" s="483">
        <v>0</v>
      </c>
      <c r="Z93" s="483">
        <v>1</v>
      </c>
      <c r="AA93" s="483" t="s">
        <v>168</v>
      </c>
      <c r="AB93" s="483" t="s">
        <v>168</v>
      </c>
      <c r="AC93" s="483" t="s">
        <v>168</v>
      </c>
      <c r="AD93" s="483" t="s">
        <v>168</v>
      </c>
      <c r="AE93" s="483" t="s">
        <v>168</v>
      </c>
      <c r="AF93" s="483" t="s">
        <v>168</v>
      </c>
      <c r="AG93" s="483" t="s">
        <v>168</v>
      </c>
      <c r="AH93" s="483" t="s">
        <v>168</v>
      </c>
      <c r="AI93" s="483" t="s">
        <v>168</v>
      </c>
      <c r="AJ93" s="483" t="s">
        <v>168</v>
      </c>
      <c r="AK93" s="483" t="s">
        <v>168</v>
      </c>
      <c r="AL93" s="483" t="s">
        <v>168</v>
      </c>
      <c r="AM93" s="483" t="s">
        <v>168</v>
      </c>
      <c r="AN93" s="483" t="s">
        <v>168</v>
      </c>
      <c r="AO93" s="483" t="s">
        <v>168</v>
      </c>
      <c r="AP93" s="483" t="s">
        <v>168</v>
      </c>
      <c r="AQ93" s="483" t="s">
        <v>168</v>
      </c>
      <c r="AR93" s="483" t="s">
        <v>168</v>
      </c>
      <c r="AS93" s="483" t="s">
        <v>168</v>
      </c>
      <c r="AT93" s="483" t="s">
        <v>168</v>
      </c>
    </row>
    <row r="94" spans="1:46" s="57" customFormat="1" ht="13.5" customHeight="1">
      <c r="A94" s="483">
        <f>IF($B94="","",COUNTA($B$5:B94))</f>
        <v>90</v>
      </c>
      <c r="B94" s="487" t="str">
        <f t="shared" si="2"/>
        <v>WSSFC-CAP10-1000---</v>
      </c>
      <c r="C94" s="488" t="s">
        <v>486</v>
      </c>
      <c r="D94" s="488"/>
      <c r="E94" s="488"/>
      <c r="F94" s="488"/>
      <c r="G94" s="488"/>
      <c r="H94" s="480"/>
      <c r="I94" s="483" t="s">
        <v>455</v>
      </c>
      <c r="J94" s="488" t="s">
        <v>487</v>
      </c>
      <c r="K94" s="481">
        <v>45728</v>
      </c>
      <c r="L94" s="479" t="s">
        <v>345</v>
      </c>
      <c r="M94" s="479" t="s">
        <v>346</v>
      </c>
      <c r="N94" s="483" t="s">
        <v>168</v>
      </c>
      <c r="O94" s="483">
        <v>0</v>
      </c>
      <c r="P94" s="483">
        <v>0</v>
      </c>
      <c r="Q94" s="483">
        <v>1300</v>
      </c>
      <c r="R94" s="488" t="s">
        <v>355</v>
      </c>
      <c r="S94" s="487">
        <f>VLOOKUP($R94,TABS!$A$6:$G$50,COUNTA(TABS!$A$5:$E$5),FALSE)</f>
        <v>3500</v>
      </c>
      <c r="T94" s="483">
        <v>10</v>
      </c>
      <c r="U94" s="483">
        <v>50000</v>
      </c>
      <c r="V94" s="488" t="s">
        <v>168</v>
      </c>
      <c r="W94" s="483">
        <v>2</v>
      </c>
      <c r="X94" s="483">
        <v>0</v>
      </c>
      <c r="Y94" s="483">
        <v>0</v>
      </c>
      <c r="Z94" s="483">
        <v>1</v>
      </c>
      <c r="AA94" s="483">
        <v>800</v>
      </c>
      <c r="AB94" s="483" t="s">
        <v>168</v>
      </c>
      <c r="AC94" s="483" t="s">
        <v>168</v>
      </c>
      <c r="AD94" s="483" t="s">
        <v>168</v>
      </c>
      <c r="AE94" s="483" t="s">
        <v>168</v>
      </c>
      <c r="AF94" s="483" t="s">
        <v>168</v>
      </c>
      <c r="AG94" s="483" t="s">
        <v>168</v>
      </c>
      <c r="AH94" s="483" t="s">
        <v>168</v>
      </c>
      <c r="AI94" s="483" t="s">
        <v>168</v>
      </c>
      <c r="AJ94" s="483" t="s">
        <v>168</v>
      </c>
      <c r="AK94" s="483" t="s">
        <v>168</v>
      </c>
      <c r="AL94" s="483" t="s">
        <v>168</v>
      </c>
      <c r="AM94" s="483" t="s">
        <v>168</v>
      </c>
      <c r="AN94" s="483" t="s">
        <v>168</v>
      </c>
      <c r="AO94" s="483" t="s">
        <v>168</v>
      </c>
      <c r="AP94" s="483" t="s">
        <v>168</v>
      </c>
      <c r="AQ94" s="483" t="s">
        <v>168</v>
      </c>
      <c r="AR94" s="483" t="s">
        <v>168</v>
      </c>
      <c r="AS94" s="483" t="s">
        <v>168</v>
      </c>
      <c r="AT94" s="483" t="s">
        <v>168</v>
      </c>
    </row>
    <row r="95" spans="1:46" s="57" customFormat="1" ht="13.5" customHeight="1">
      <c r="A95" s="483">
        <f>IF($B95="","",COUNTA($B$5:B95))</f>
        <v>91</v>
      </c>
      <c r="B95" s="487" t="str">
        <f t="shared" si="2"/>
        <v>WSSFCEX-PPS-G10-01---</v>
      </c>
      <c r="C95" s="488" t="s">
        <v>373</v>
      </c>
      <c r="D95" s="488"/>
      <c r="E95" s="488"/>
      <c r="F95" s="488"/>
      <c r="G95" s="488"/>
      <c r="H95" s="480"/>
      <c r="I95" s="483" t="s">
        <v>455</v>
      </c>
      <c r="J95" s="488" t="s">
        <v>488</v>
      </c>
      <c r="K95" s="481">
        <v>45728</v>
      </c>
      <c r="L95" s="479" t="s">
        <v>345</v>
      </c>
      <c r="M95" s="479" t="s">
        <v>346</v>
      </c>
      <c r="N95" s="483" t="s">
        <v>168</v>
      </c>
      <c r="O95" s="483">
        <v>0</v>
      </c>
      <c r="P95" s="483">
        <v>0</v>
      </c>
      <c r="Q95" s="483">
        <v>420</v>
      </c>
      <c r="R95" s="488" t="s">
        <v>375</v>
      </c>
      <c r="S95" s="487">
        <f>VLOOKUP($R95,TABS!$A$6:$G$50,COUNTA(TABS!$A$5:$E$5),FALSE)</f>
        <v>7700</v>
      </c>
      <c r="T95" s="483">
        <v>10</v>
      </c>
      <c r="U95" s="483">
        <v>12380.952380952378</v>
      </c>
      <c r="V95" s="488" t="s">
        <v>168</v>
      </c>
      <c r="W95" s="483" t="s">
        <v>168</v>
      </c>
      <c r="X95" s="483">
        <v>0</v>
      </c>
      <c r="Y95" s="483">
        <v>0</v>
      </c>
      <c r="Z95" s="483">
        <v>1</v>
      </c>
      <c r="AA95" s="483">
        <v>200</v>
      </c>
      <c r="AB95" s="483" t="s">
        <v>168</v>
      </c>
      <c r="AC95" s="483" t="s">
        <v>168</v>
      </c>
      <c r="AD95" s="483" t="s">
        <v>168</v>
      </c>
      <c r="AE95" s="483" t="s">
        <v>168</v>
      </c>
      <c r="AF95" s="483" t="s">
        <v>168</v>
      </c>
      <c r="AG95" s="483" t="s">
        <v>168</v>
      </c>
      <c r="AH95" s="483" t="s">
        <v>168</v>
      </c>
      <c r="AI95" s="483" t="s">
        <v>168</v>
      </c>
      <c r="AJ95" s="483" t="s">
        <v>168</v>
      </c>
      <c r="AK95" s="483" t="s">
        <v>168</v>
      </c>
      <c r="AL95" s="483" t="s">
        <v>168</v>
      </c>
      <c r="AM95" s="483" t="s">
        <v>168</v>
      </c>
      <c r="AN95" s="483" t="s">
        <v>168</v>
      </c>
      <c r="AO95" s="483" t="s">
        <v>168</v>
      </c>
      <c r="AP95" s="483" t="s">
        <v>168</v>
      </c>
      <c r="AQ95" s="483" t="s">
        <v>168</v>
      </c>
      <c r="AR95" s="483" t="s">
        <v>168</v>
      </c>
      <c r="AS95" s="483" t="s">
        <v>168</v>
      </c>
      <c r="AT95" s="483" t="s">
        <v>168</v>
      </c>
    </row>
    <row r="96" spans="1:46" s="57" customFormat="1" ht="13.5" customHeight="1">
      <c r="A96" s="483">
        <f>IF($B96="","",COUNTA($B$5:B96))</f>
        <v>92</v>
      </c>
      <c r="B96" s="487" t="str">
        <f t="shared" si="2"/>
        <v>WSSFC-M12F-AFD-2-1-</v>
      </c>
      <c r="C96" s="488" t="s">
        <v>489</v>
      </c>
      <c r="D96" s="488"/>
      <c r="E96" s="488"/>
      <c r="F96" s="488">
        <v>2</v>
      </c>
      <c r="G96" s="488">
        <v>1</v>
      </c>
      <c r="H96" s="480"/>
      <c r="I96" s="483" t="s">
        <v>455</v>
      </c>
      <c r="J96" s="488" t="s">
        <v>490</v>
      </c>
      <c r="K96" s="481">
        <v>45728</v>
      </c>
      <c r="L96" s="479" t="s">
        <v>345</v>
      </c>
      <c r="M96" s="479" t="s">
        <v>346</v>
      </c>
      <c r="N96" s="483" t="s">
        <v>168</v>
      </c>
      <c r="O96" s="483">
        <v>0</v>
      </c>
      <c r="P96" s="483">
        <v>0</v>
      </c>
      <c r="Q96" s="483">
        <v>400</v>
      </c>
      <c r="R96" s="488" t="s">
        <v>355</v>
      </c>
      <c r="S96" s="487">
        <f>VLOOKUP($R96,TABS!$A$6:$G$50,COUNTA(TABS!$A$5:$E$5),FALSE)</f>
        <v>3500</v>
      </c>
      <c r="T96" s="483">
        <v>10</v>
      </c>
      <c r="U96" s="483">
        <v>5000</v>
      </c>
      <c r="V96" s="488" t="s">
        <v>168</v>
      </c>
      <c r="W96" s="483" t="s">
        <v>168</v>
      </c>
      <c r="X96" s="483">
        <v>0</v>
      </c>
      <c r="Y96" s="483">
        <v>0</v>
      </c>
      <c r="Z96" s="483">
        <v>1</v>
      </c>
      <c r="AA96" s="483">
        <v>200</v>
      </c>
      <c r="AB96" s="483" t="s">
        <v>168</v>
      </c>
      <c r="AC96" s="483" t="s">
        <v>168</v>
      </c>
      <c r="AD96" s="483" t="s">
        <v>168</v>
      </c>
      <c r="AE96" s="483" t="s">
        <v>168</v>
      </c>
      <c r="AF96" s="483" t="s">
        <v>168</v>
      </c>
      <c r="AG96" s="483" t="s">
        <v>168</v>
      </c>
      <c r="AH96" s="483" t="s">
        <v>168</v>
      </c>
      <c r="AI96" s="483" t="s">
        <v>168</v>
      </c>
      <c r="AJ96" s="483" t="s">
        <v>168</v>
      </c>
      <c r="AK96" s="483" t="s">
        <v>168</v>
      </c>
      <c r="AL96" s="483" t="s">
        <v>168</v>
      </c>
      <c r="AM96" s="483" t="s">
        <v>168</v>
      </c>
      <c r="AN96" s="483" t="s">
        <v>168</v>
      </c>
      <c r="AO96" s="483" t="s">
        <v>168</v>
      </c>
      <c r="AP96" s="483" t="s">
        <v>168</v>
      </c>
      <c r="AQ96" s="483" t="s">
        <v>168</v>
      </c>
      <c r="AR96" s="483" t="s">
        <v>168</v>
      </c>
      <c r="AS96" s="483" t="s">
        <v>168</v>
      </c>
      <c r="AT96" s="483" t="s">
        <v>168</v>
      </c>
    </row>
    <row r="97" spans="1:46" s="57" customFormat="1" ht="13.5" customHeight="1">
      <c r="A97" s="483">
        <f>IF($B97="","",COUNTA($B$5:B97))</f>
        <v>93</v>
      </c>
      <c r="B97" s="487" t="str">
        <f t="shared" si="2"/>
        <v>WSSFC-AG-01-3-5-</v>
      </c>
      <c r="C97" s="488" t="s">
        <v>475</v>
      </c>
      <c r="D97" s="488"/>
      <c r="E97" s="488"/>
      <c r="F97" s="488">
        <v>3</v>
      </c>
      <c r="G97" s="488">
        <v>5</v>
      </c>
      <c r="H97" s="480"/>
      <c r="I97" s="483" t="s">
        <v>491</v>
      </c>
      <c r="J97" s="488" t="s">
        <v>492</v>
      </c>
      <c r="K97" s="481">
        <v>45728</v>
      </c>
      <c r="L97" s="479" t="s">
        <v>345</v>
      </c>
      <c r="M97" s="479" t="s">
        <v>346</v>
      </c>
      <c r="N97" s="483" t="s">
        <v>168</v>
      </c>
      <c r="O97" s="483">
        <v>0</v>
      </c>
      <c r="P97" s="483">
        <v>0</v>
      </c>
      <c r="Q97" s="483">
        <v>650</v>
      </c>
      <c r="R97" s="488" t="s">
        <v>355</v>
      </c>
      <c r="S97" s="487">
        <f>VLOOKUP($R97,TABS!$A$6:$G$50,COUNTA(TABS!$A$5:$E$5),FALSE)</f>
        <v>3500</v>
      </c>
      <c r="T97" s="483" t="s">
        <v>383</v>
      </c>
      <c r="U97" s="483">
        <v>5500</v>
      </c>
      <c r="V97" s="488" t="s">
        <v>168</v>
      </c>
      <c r="W97" s="483" t="s">
        <v>168</v>
      </c>
      <c r="X97" s="483">
        <v>0</v>
      </c>
      <c r="Y97" s="483">
        <v>0</v>
      </c>
      <c r="Z97" s="483">
        <v>1</v>
      </c>
      <c r="AA97" s="483" t="s">
        <v>168</v>
      </c>
      <c r="AB97" s="483" t="s">
        <v>384</v>
      </c>
      <c r="AC97" s="483" t="s">
        <v>168</v>
      </c>
      <c r="AD97" s="483" t="s">
        <v>168</v>
      </c>
      <c r="AE97" s="483" t="s">
        <v>168</v>
      </c>
      <c r="AF97" s="483" t="s">
        <v>168</v>
      </c>
      <c r="AG97" s="483" t="s">
        <v>168</v>
      </c>
      <c r="AH97" s="483" t="s">
        <v>168</v>
      </c>
      <c r="AI97" s="483" t="s">
        <v>168</v>
      </c>
      <c r="AJ97" s="483" t="s">
        <v>168</v>
      </c>
      <c r="AK97" s="483" t="s">
        <v>168</v>
      </c>
      <c r="AL97" s="483" t="s">
        <v>168</v>
      </c>
      <c r="AM97" s="483" t="s">
        <v>168</v>
      </c>
      <c r="AN97" s="483" t="s">
        <v>168</v>
      </c>
      <c r="AO97" s="483" t="s">
        <v>168</v>
      </c>
      <c r="AP97" s="483" t="s">
        <v>168</v>
      </c>
      <c r="AQ97" s="483" t="s">
        <v>168</v>
      </c>
      <c r="AR97" s="483" t="s">
        <v>168</v>
      </c>
      <c r="AS97" s="483" t="s">
        <v>168</v>
      </c>
      <c r="AT97" s="483" t="s">
        <v>168</v>
      </c>
    </row>
    <row r="98" spans="1:46" s="57" customFormat="1" ht="13.5" customHeight="1">
      <c r="A98" s="483">
        <f>IF($B98="","",COUNTA($B$5:B98))</f>
        <v>94</v>
      </c>
      <c r="B98" s="487" t="str">
        <f t="shared" si="2"/>
        <v>WSSFCEX-PPS-G20-01---</v>
      </c>
      <c r="C98" s="488" t="s">
        <v>493</v>
      </c>
      <c r="D98" s="488"/>
      <c r="E98" s="488"/>
      <c r="F98" s="488"/>
      <c r="G98" s="488"/>
      <c r="H98" s="480"/>
      <c r="I98" s="483" t="s">
        <v>494</v>
      </c>
      <c r="J98" s="488" t="s">
        <v>495</v>
      </c>
      <c r="K98" s="481">
        <v>45728</v>
      </c>
      <c r="L98" s="479" t="s">
        <v>345</v>
      </c>
      <c r="M98" s="479" t="s">
        <v>346</v>
      </c>
      <c r="N98" s="483" t="s">
        <v>168</v>
      </c>
      <c r="O98" s="483">
        <v>0</v>
      </c>
      <c r="P98" s="483">
        <v>0</v>
      </c>
      <c r="Q98" s="483">
        <v>276</v>
      </c>
      <c r="R98" s="488" t="s">
        <v>375</v>
      </c>
      <c r="S98" s="487">
        <f>VLOOKUP($R98,TABS!$A$6:$G$50,COUNTA(TABS!$A$5:$E$5),FALSE)</f>
        <v>7700</v>
      </c>
      <c r="T98" s="483">
        <v>10</v>
      </c>
      <c r="U98" s="483" t="s">
        <v>383</v>
      </c>
      <c r="V98" s="488" t="s">
        <v>168</v>
      </c>
      <c r="W98" s="483">
        <v>1</v>
      </c>
      <c r="X98" s="483">
        <v>0</v>
      </c>
      <c r="Y98" s="483">
        <v>0</v>
      </c>
      <c r="Z98" s="483">
        <v>1</v>
      </c>
      <c r="AA98" s="483">
        <v>200</v>
      </c>
      <c r="AB98" s="483" t="s">
        <v>168</v>
      </c>
      <c r="AC98" s="483" t="s">
        <v>384</v>
      </c>
      <c r="AD98" s="483" t="s">
        <v>168</v>
      </c>
      <c r="AE98" s="483" t="s">
        <v>168</v>
      </c>
      <c r="AF98" s="483" t="s">
        <v>168</v>
      </c>
      <c r="AG98" s="483" t="s">
        <v>168</v>
      </c>
      <c r="AH98" s="483" t="s">
        <v>168</v>
      </c>
      <c r="AI98" s="483" t="s">
        <v>168</v>
      </c>
      <c r="AJ98" s="483" t="s">
        <v>168</v>
      </c>
      <c r="AK98" s="483" t="s">
        <v>168</v>
      </c>
      <c r="AL98" s="483" t="s">
        <v>168</v>
      </c>
      <c r="AM98" s="483" t="s">
        <v>168</v>
      </c>
      <c r="AN98" s="483" t="s">
        <v>168</v>
      </c>
      <c r="AO98" s="483" t="s">
        <v>168</v>
      </c>
      <c r="AP98" s="483" t="s">
        <v>168</v>
      </c>
      <c r="AQ98" s="483" t="s">
        <v>168</v>
      </c>
      <c r="AR98" s="483" t="s">
        <v>168</v>
      </c>
      <c r="AS98" s="483" t="s">
        <v>168</v>
      </c>
      <c r="AT98" s="483" t="s">
        <v>168</v>
      </c>
    </row>
    <row r="99" spans="1:46" s="57" customFormat="1" ht="13.5" customHeight="1">
      <c r="A99" s="483">
        <f>IF($B99="","",COUNTA($B$5:B99))</f>
        <v>95</v>
      </c>
      <c r="B99" s="487" t="str">
        <f t="shared" si="2"/>
        <v>WSSFCB-G4-NH3-100-01---</v>
      </c>
      <c r="C99" s="488" t="s">
        <v>496</v>
      </c>
      <c r="D99" s="488"/>
      <c r="E99" s="488"/>
      <c r="F99" s="488"/>
      <c r="G99" s="488"/>
      <c r="H99" s="480"/>
      <c r="I99" s="483" t="s">
        <v>497</v>
      </c>
      <c r="J99" s="488" t="s">
        <v>498</v>
      </c>
      <c r="K99" s="481">
        <v>45728</v>
      </c>
      <c r="L99" s="479" t="s">
        <v>345</v>
      </c>
      <c r="M99" s="479" t="s">
        <v>346</v>
      </c>
      <c r="N99" s="483" t="s">
        <v>168</v>
      </c>
      <c r="O99" s="483">
        <v>0</v>
      </c>
      <c r="P99" s="483">
        <v>0</v>
      </c>
      <c r="Q99" s="483">
        <v>320</v>
      </c>
      <c r="R99" s="488" t="s">
        <v>355</v>
      </c>
      <c r="S99" s="487">
        <f>VLOOKUP($R99,TABS!$A$6:$G$50,COUNTA(TABS!$A$5:$E$5),FALSE)</f>
        <v>3500</v>
      </c>
      <c r="T99" s="483">
        <v>10</v>
      </c>
      <c r="U99" s="483">
        <v>1000</v>
      </c>
      <c r="V99" s="488" t="s">
        <v>168</v>
      </c>
      <c r="W99" s="483" t="s">
        <v>168</v>
      </c>
      <c r="X99" s="483" t="s">
        <v>383</v>
      </c>
      <c r="Y99" s="483" t="s">
        <v>383</v>
      </c>
      <c r="Z99" s="483">
        <v>1</v>
      </c>
      <c r="AA99" s="483" t="s">
        <v>168</v>
      </c>
      <c r="AB99" s="483" t="s">
        <v>168</v>
      </c>
      <c r="AC99" s="483" t="s">
        <v>168</v>
      </c>
      <c r="AD99" s="483" t="s">
        <v>168</v>
      </c>
      <c r="AE99" s="483" t="s">
        <v>168</v>
      </c>
      <c r="AF99" s="483" t="s">
        <v>168</v>
      </c>
      <c r="AG99" s="483" t="s">
        <v>168</v>
      </c>
      <c r="AH99" s="483" t="s">
        <v>168</v>
      </c>
      <c r="AI99" s="483" t="s">
        <v>168</v>
      </c>
      <c r="AJ99" s="483" t="s">
        <v>168</v>
      </c>
      <c r="AK99" s="483" t="s">
        <v>168</v>
      </c>
      <c r="AL99" s="483" t="s">
        <v>168</v>
      </c>
      <c r="AM99" s="483" t="s">
        <v>168</v>
      </c>
      <c r="AN99" s="483" t="s">
        <v>168</v>
      </c>
      <c r="AO99" s="483" t="s">
        <v>168</v>
      </c>
      <c r="AP99" s="483" t="s">
        <v>384</v>
      </c>
      <c r="AQ99" s="483" t="s">
        <v>384</v>
      </c>
      <c r="AR99" s="483" t="s">
        <v>384</v>
      </c>
      <c r="AS99" s="483" t="s">
        <v>168</v>
      </c>
      <c r="AT99" s="483" t="s">
        <v>168</v>
      </c>
    </row>
    <row r="100" spans="1:46" s="57" customFormat="1" ht="13.5" customHeight="1">
      <c r="A100" s="483">
        <f>IF($B100="","",COUNTA($B$5:B100))</f>
        <v>96</v>
      </c>
      <c r="B100" s="487" t="str">
        <f t="shared" si="2"/>
        <v>WSSFC-TVS-02-1-1-</v>
      </c>
      <c r="C100" s="488" t="s">
        <v>499</v>
      </c>
      <c r="D100" s="488"/>
      <c r="E100" s="488"/>
      <c r="F100" s="488">
        <v>1</v>
      </c>
      <c r="G100" s="488">
        <v>1</v>
      </c>
      <c r="H100" s="480"/>
      <c r="I100" s="483" t="s">
        <v>500</v>
      </c>
      <c r="J100" s="488" t="s">
        <v>501</v>
      </c>
      <c r="K100" s="481">
        <v>45728</v>
      </c>
      <c r="L100" s="479" t="s">
        <v>345</v>
      </c>
      <c r="M100" s="479" t="s">
        <v>346</v>
      </c>
      <c r="N100" s="483" t="s">
        <v>168</v>
      </c>
      <c r="O100" s="483">
        <v>0</v>
      </c>
      <c r="P100" s="483">
        <v>0</v>
      </c>
      <c r="Q100" s="483">
        <v>31200</v>
      </c>
      <c r="R100" s="488" t="s">
        <v>402</v>
      </c>
      <c r="S100" s="487">
        <f>VLOOKUP($R100,TABS!$A$6:$G$50,COUNTA(TABS!$A$5:$E$5),FALSE)</f>
        <v>5000</v>
      </c>
      <c r="T100" s="483">
        <v>13500</v>
      </c>
      <c r="U100" s="483">
        <v>97000</v>
      </c>
      <c r="V100" s="488" t="s">
        <v>168</v>
      </c>
      <c r="W100" s="483" t="s">
        <v>168</v>
      </c>
      <c r="X100" s="483">
        <v>0</v>
      </c>
      <c r="Y100" s="483">
        <v>0</v>
      </c>
      <c r="Z100" s="483">
        <v>1</v>
      </c>
      <c r="AA100" s="483" t="s">
        <v>168</v>
      </c>
      <c r="AB100" s="483" t="s">
        <v>168</v>
      </c>
      <c r="AC100" s="483" t="s">
        <v>168</v>
      </c>
      <c r="AD100" s="483" t="s">
        <v>168</v>
      </c>
      <c r="AE100" s="483">
        <v>0.5</v>
      </c>
      <c r="AF100" s="483" t="s">
        <v>168</v>
      </c>
      <c r="AG100" s="483" t="s">
        <v>168</v>
      </c>
      <c r="AH100" s="483" t="s">
        <v>168</v>
      </c>
      <c r="AI100" s="483" t="s">
        <v>168</v>
      </c>
      <c r="AJ100" s="483" t="s">
        <v>168</v>
      </c>
      <c r="AK100" s="483" t="s">
        <v>168</v>
      </c>
      <c r="AL100" s="483" t="s">
        <v>168</v>
      </c>
      <c r="AM100" s="483" t="s">
        <v>168</v>
      </c>
      <c r="AN100" s="483" t="s">
        <v>168</v>
      </c>
      <c r="AO100" s="483" t="s">
        <v>168</v>
      </c>
      <c r="AP100" s="483" t="s">
        <v>168</v>
      </c>
      <c r="AQ100" s="483" t="s">
        <v>168</v>
      </c>
      <c r="AR100" s="483" t="s">
        <v>168</v>
      </c>
      <c r="AS100" s="483" t="s">
        <v>168</v>
      </c>
      <c r="AT100" s="483" t="s">
        <v>168</v>
      </c>
    </row>
    <row r="101" spans="1:46" s="57" customFormat="1" ht="13.5" customHeight="1">
      <c r="A101" s="483">
        <f>IF($B101="","",COUNTA($B$5:B101))</f>
        <v>97</v>
      </c>
      <c r="B101" s="487" t="str">
        <f t="shared" ref="B101:B132" si="3">C101&amp;"-"&amp;F101&amp;"-"&amp;G101&amp;"-"&amp;$H101</f>
        <v>WSLRWEX-G4-H2S-050-2-8-</v>
      </c>
      <c r="C101" s="488" t="s">
        <v>502</v>
      </c>
      <c r="D101" s="488" t="s">
        <v>503</v>
      </c>
      <c r="E101" s="488" t="s">
        <v>504</v>
      </c>
      <c r="F101" s="488">
        <v>2</v>
      </c>
      <c r="G101" s="488">
        <v>8</v>
      </c>
      <c r="H101" s="480"/>
      <c r="I101" s="479" t="s">
        <v>344</v>
      </c>
      <c r="J101" s="488" t="s">
        <v>505</v>
      </c>
      <c r="K101" s="481">
        <v>45742</v>
      </c>
      <c r="L101" s="479" t="s">
        <v>345</v>
      </c>
      <c r="M101" s="479" t="s">
        <v>346</v>
      </c>
      <c r="N101" s="479" t="s">
        <v>347</v>
      </c>
      <c r="O101" s="479">
        <v>1200</v>
      </c>
      <c r="P101" s="479">
        <v>1</v>
      </c>
      <c r="Q101" s="479">
        <v>400</v>
      </c>
      <c r="R101" s="488" t="s">
        <v>348</v>
      </c>
      <c r="S101" s="487">
        <f>VLOOKUP($R101,TABS!$A$6:$G$50,COUNTA(TABS!$A$5:$E$5),FALSE)</f>
        <v>17000</v>
      </c>
      <c r="T101" s="479">
        <v>12</v>
      </c>
      <c r="U101" s="482">
        <v>0</v>
      </c>
      <c r="V101" s="480">
        <v>10</v>
      </c>
      <c r="W101" s="479">
        <v>1</v>
      </c>
      <c r="X101" s="479">
        <v>0</v>
      </c>
      <c r="Y101" s="479">
        <v>0</v>
      </c>
      <c r="Z101" s="479">
        <v>1</v>
      </c>
      <c r="AA101" s="479" t="s">
        <v>168</v>
      </c>
      <c r="AB101" s="479" t="s">
        <v>168</v>
      </c>
      <c r="AC101" s="479" t="s">
        <v>168</v>
      </c>
      <c r="AD101" s="479" t="s">
        <v>168</v>
      </c>
      <c r="AE101" s="479" t="s">
        <v>168</v>
      </c>
      <c r="AF101" s="479" t="s">
        <v>168</v>
      </c>
      <c r="AG101" s="479" t="s">
        <v>168</v>
      </c>
      <c r="AH101" s="479" t="s">
        <v>168</v>
      </c>
      <c r="AI101" s="479" t="s">
        <v>168</v>
      </c>
      <c r="AJ101" s="479" t="s">
        <v>168</v>
      </c>
      <c r="AK101" s="479" t="s">
        <v>168</v>
      </c>
      <c r="AL101" s="479" t="s">
        <v>168</v>
      </c>
      <c r="AM101" s="479" t="s">
        <v>168</v>
      </c>
      <c r="AN101" s="483" t="s">
        <v>168</v>
      </c>
      <c r="AO101" s="483" t="s">
        <v>168</v>
      </c>
      <c r="AP101" s="483" t="s">
        <v>168</v>
      </c>
      <c r="AQ101" s="483" t="s">
        <v>168</v>
      </c>
      <c r="AR101" s="483" t="s">
        <v>168</v>
      </c>
      <c r="AS101" s="483" t="s">
        <v>168</v>
      </c>
      <c r="AT101" s="483" t="s">
        <v>168</v>
      </c>
    </row>
    <row r="102" spans="1:46" s="57" customFormat="1" ht="13.5" customHeight="1">
      <c r="A102" s="483">
        <f>IF($B102="","",COUNTA($B$5:B102))</f>
        <v>98</v>
      </c>
      <c r="B102" s="487" t="str">
        <f t="shared" si="3"/>
        <v>WSLRWEX-G4-O2-30-HH-2-8-</v>
      </c>
      <c r="C102" s="488" t="s">
        <v>388</v>
      </c>
      <c r="D102" s="488" t="s">
        <v>503</v>
      </c>
      <c r="E102" s="488" t="s">
        <v>504</v>
      </c>
      <c r="F102" s="488">
        <v>2</v>
      </c>
      <c r="G102" s="488">
        <v>8</v>
      </c>
      <c r="H102" s="480"/>
      <c r="I102" s="479" t="s">
        <v>382</v>
      </c>
      <c r="J102" s="488" t="s">
        <v>506</v>
      </c>
      <c r="K102" s="481">
        <v>45742</v>
      </c>
      <c r="L102" s="479" t="s">
        <v>345</v>
      </c>
      <c r="M102" s="479" t="s">
        <v>346</v>
      </c>
      <c r="N102" s="479" t="s">
        <v>168</v>
      </c>
      <c r="O102" s="479">
        <v>0</v>
      </c>
      <c r="P102" s="479">
        <v>0</v>
      </c>
      <c r="Q102" s="479" t="s">
        <v>383</v>
      </c>
      <c r="R102" s="480" t="s">
        <v>348</v>
      </c>
      <c r="S102" s="25">
        <f>VLOOKUP($R102,TABS!$A$6:$G$50,COUNTA(TABS!$A$5:$E$5),FALSE)</f>
        <v>17000</v>
      </c>
      <c r="T102" s="479">
        <v>322</v>
      </c>
      <c r="U102" s="484">
        <v>3122</v>
      </c>
      <c r="V102" s="480">
        <v>10</v>
      </c>
      <c r="W102" s="479" t="s">
        <v>384</v>
      </c>
      <c r="X102" s="479">
        <v>50000</v>
      </c>
      <c r="Y102" s="479">
        <v>2800</v>
      </c>
      <c r="Z102" s="479">
        <v>1</v>
      </c>
      <c r="AA102" s="479" t="s">
        <v>168</v>
      </c>
      <c r="AB102" s="479" t="s">
        <v>168</v>
      </c>
      <c r="AC102" s="479" t="s">
        <v>168</v>
      </c>
      <c r="AD102" s="479" t="s">
        <v>168</v>
      </c>
      <c r="AE102" s="479" t="s">
        <v>168</v>
      </c>
      <c r="AF102" s="479" t="s">
        <v>168</v>
      </c>
      <c r="AG102" s="479" t="s">
        <v>168</v>
      </c>
      <c r="AH102" s="479" t="s">
        <v>168</v>
      </c>
      <c r="AI102" s="479" t="s">
        <v>168</v>
      </c>
      <c r="AJ102" s="479" t="s">
        <v>168</v>
      </c>
      <c r="AK102" s="479" t="s">
        <v>168</v>
      </c>
      <c r="AL102" s="479" t="s">
        <v>168</v>
      </c>
      <c r="AM102" s="479" t="s">
        <v>168</v>
      </c>
      <c r="AN102" s="483" t="s">
        <v>168</v>
      </c>
      <c r="AO102" s="483" t="s">
        <v>168</v>
      </c>
      <c r="AP102" s="483" t="s">
        <v>168</v>
      </c>
      <c r="AQ102" s="483" t="s">
        <v>168</v>
      </c>
      <c r="AR102" s="483" t="s">
        <v>168</v>
      </c>
      <c r="AS102" s="483" t="s">
        <v>168</v>
      </c>
      <c r="AT102" s="483" t="s">
        <v>168</v>
      </c>
    </row>
    <row r="103" spans="1:46" s="57" customFormat="1" ht="13.5" customHeight="1">
      <c r="A103" s="483">
        <f>IF($B103="","",COUNTA($B$5:B103))</f>
        <v>99</v>
      </c>
      <c r="B103" s="487" t="str">
        <f t="shared" si="3"/>
        <v>WSLRWEX-G4-CO-500-2-8-</v>
      </c>
      <c r="C103" s="488" t="s">
        <v>507</v>
      </c>
      <c r="D103" s="488" t="s">
        <v>503</v>
      </c>
      <c r="E103" s="488" t="s">
        <v>504</v>
      </c>
      <c r="F103" s="488">
        <v>2</v>
      </c>
      <c r="G103" s="488">
        <v>8</v>
      </c>
      <c r="H103" s="480"/>
      <c r="I103" s="479" t="s">
        <v>344</v>
      </c>
      <c r="J103" s="488" t="s">
        <v>508</v>
      </c>
      <c r="K103" s="481">
        <v>45742</v>
      </c>
      <c r="L103" s="479" t="s">
        <v>345</v>
      </c>
      <c r="M103" s="479" t="s">
        <v>346</v>
      </c>
      <c r="N103" s="479" t="s">
        <v>350</v>
      </c>
      <c r="O103" s="479">
        <v>50</v>
      </c>
      <c r="P103" s="479">
        <v>4</v>
      </c>
      <c r="Q103" s="479">
        <v>400</v>
      </c>
      <c r="R103" s="480" t="s">
        <v>348</v>
      </c>
      <c r="S103" s="25">
        <f>VLOOKUP($R103,TABS!$A$6:$G$50,COUNTA(TABS!$A$5:$E$5),FALSE)</f>
        <v>17000</v>
      </c>
      <c r="T103" s="479">
        <v>12</v>
      </c>
      <c r="U103" s="482">
        <v>0</v>
      </c>
      <c r="V103" s="480">
        <v>10</v>
      </c>
      <c r="W103" s="479">
        <v>1</v>
      </c>
      <c r="X103" s="479">
        <v>0</v>
      </c>
      <c r="Y103" s="479">
        <v>0</v>
      </c>
      <c r="Z103" s="479">
        <v>1</v>
      </c>
      <c r="AA103" s="479" t="s">
        <v>168</v>
      </c>
      <c r="AB103" s="479" t="s">
        <v>168</v>
      </c>
      <c r="AC103" s="479" t="s">
        <v>168</v>
      </c>
      <c r="AD103" s="479" t="s">
        <v>168</v>
      </c>
      <c r="AE103" s="479" t="s">
        <v>168</v>
      </c>
      <c r="AF103" s="479" t="s">
        <v>168</v>
      </c>
      <c r="AG103" s="479" t="s">
        <v>168</v>
      </c>
      <c r="AH103" s="479" t="s">
        <v>168</v>
      </c>
      <c r="AI103" s="479" t="s">
        <v>168</v>
      </c>
      <c r="AJ103" s="479" t="s">
        <v>168</v>
      </c>
      <c r="AK103" s="479" t="s">
        <v>168</v>
      </c>
      <c r="AL103" s="479" t="s">
        <v>168</v>
      </c>
      <c r="AM103" s="479" t="s">
        <v>168</v>
      </c>
      <c r="AN103" s="483" t="s">
        <v>168</v>
      </c>
      <c r="AO103" s="483" t="s">
        <v>168</v>
      </c>
      <c r="AP103" s="483" t="s">
        <v>168</v>
      </c>
      <c r="AQ103" s="483" t="s">
        <v>168</v>
      </c>
      <c r="AR103" s="483" t="s">
        <v>168</v>
      </c>
      <c r="AS103" s="483" t="s">
        <v>168</v>
      </c>
      <c r="AT103" s="483" t="s">
        <v>168</v>
      </c>
    </row>
    <row r="104" spans="1:46" s="57" customFormat="1" ht="13.5" customHeight="1">
      <c r="A104" s="483">
        <f>IF($B104="","",COUNTA($B$5:B104))</f>
        <v>100</v>
      </c>
      <c r="B104" s="487" t="str">
        <f t="shared" si="3"/>
        <v>WSLRW-MB485-01-2-4-</v>
      </c>
      <c r="C104" s="488" t="s">
        <v>392</v>
      </c>
      <c r="D104" s="488" t="s">
        <v>503</v>
      </c>
      <c r="E104" s="488" t="s">
        <v>504</v>
      </c>
      <c r="F104" s="488">
        <v>2</v>
      </c>
      <c r="G104" s="488">
        <v>4</v>
      </c>
      <c r="H104" s="480"/>
      <c r="I104" s="479" t="s">
        <v>393</v>
      </c>
      <c r="J104" s="480" t="s">
        <v>394</v>
      </c>
      <c r="K104" s="481">
        <v>45742</v>
      </c>
      <c r="L104" s="479" t="s">
        <v>345</v>
      </c>
      <c r="M104" s="479" t="s">
        <v>346</v>
      </c>
      <c r="N104" s="479" t="s">
        <v>168</v>
      </c>
      <c r="O104" s="479">
        <v>0</v>
      </c>
      <c r="P104" s="479">
        <v>0</v>
      </c>
      <c r="Q104" s="479" t="s">
        <v>383</v>
      </c>
      <c r="R104" s="480" t="s">
        <v>355</v>
      </c>
      <c r="S104" s="25">
        <f>VLOOKUP($R104,TABS!$A$6:$G$50,COUNTA(TABS!$A$5:$E$5),FALSE)</f>
        <v>3500</v>
      </c>
      <c r="T104" s="479">
        <v>12</v>
      </c>
      <c r="U104" s="484">
        <v>155000</v>
      </c>
      <c r="V104" s="480">
        <v>61</v>
      </c>
      <c r="W104" s="479" t="s">
        <v>384</v>
      </c>
      <c r="X104" s="479">
        <v>0</v>
      </c>
      <c r="Y104" s="479">
        <v>0</v>
      </c>
      <c r="Z104" s="479">
        <v>1</v>
      </c>
      <c r="AA104" s="479" t="s">
        <v>384</v>
      </c>
      <c r="AB104" s="479" t="s">
        <v>168</v>
      </c>
      <c r="AC104" s="479" t="s">
        <v>168</v>
      </c>
      <c r="AD104" s="479" t="s">
        <v>168</v>
      </c>
      <c r="AE104" s="479" t="s">
        <v>168</v>
      </c>
      <c r="AF104" s="479" t="s">
        <v>168</v>
      </c>
      <c r="AG104" s="479" t="s">
        <v>168</v>
      </c>
      <c r="AH104" s="479" t="s">
        <v>168</v>
      </c>
      <c r="AI104" s="479" t="s">
        <v>168</v>
      </c>
      <c r="AJ104" s="479" t="s">
        <v>168</v>
      </c>
      <c r="AK104" s="479" t="s">
        <v>168</v>
      </c>
      <c r="AL104" s="479" t="s">
        <v>168</v>
      </c>
      <c r="AM104" s="479" t="s">
        <v>168</v>
      </c>
      <c r="AN104" s="483" t="s">
        <v>168</v>
      </c>
      <c r="AO104" s="483" t="s">
        <v>168</v>
      </c>
      <c r="AP104" s="483" t="s">
        <v>168</v>
      </c>
      <c r="AQ104" s="483" t="s">
        <v>168</v>
      </c>
      <c r="AR104" s="483" t="s">
        <v>168</v>
      </c>
      <c r="AS104" s="483" t="s">
        <v>168</v>
      </c>
      <c r="AT104" s="483" t="s">
        <v>168</v>
      </c>
    </row>
    <row r="105" spans="1:46" s="57" customFormat="1" ht="13.5" customHeight="1">
      <c r="A105" s="483">
        <f>IF($B105="","",COUNTA($B$5:B105))</f>
        <v>101</v>
      </c>
      <c r="B105" s="487" t="str">
        <f t="shared" si="3"/>
        <v>WSLRW-MB485-01-2-2-</v>
      </c>
      <c r="C105" s="488" t="str">
        <f>IFERROR(BatteryLifeCalucationRequest[[#This Row],[Item code]],"")</f>
        <v>WSLRW-MB485-01</v>
      </c>
      <c r="D105" s="488" t="str">
        <f>IFERROR(BatteryLifeCalucationRequest[[#This Row],[Requested by]],"")</f>
        <v>Phan Van Luc</v>
      </c>
      <c r="E105" s="488" t="str">
        <f>IFERROR(BatteryLifeCalucationRequest[[#This Row],[HW availability for measurement]],"")</f>
        <v>Yes</v>
      </c>
      <c r="F105" s="488">
        <f>IFERROR(BatteryLifeCalucationRequest[[#This Row],[HW]],"")</f>
        <v>2</v>
      </c>
      <c r="G105" s="488">
        <v>2</v>
      </c>
      <c r="H105" s="480"/>
      <c r="I105" s="483" t="s">
        <v>393</v>
      </c>
      <c r="J105" s="488" t="s">
        <v>509</v>
      </c>
      <c r="K105" s="481">
        <v>45745</v>
      </c>
      <c r="L105" s="479" t="s">
        <v>345</v>
      </c>
      <c r="M105" s="479" t="s">
        <v>346</v>
      </c>
      <c r="N105" s="479" t="s">
        <v>168</v>
      </c>
      <c r="O105" s="479">
        <v>0</v>
      </c>
      <c r="P105" s="479">
        <v>0</v>
      </c>
      <c r="Q105" s="479" t="s">
        <v>383</v>
      </c>
      <c r="R105" s="488" t="str">
        <f>IFERROR(BatteryLifeCalucationRequest[[#This Row],[Battery Configuration]],"")</f>
        <v>2-AA-3V-3500</v>
      </c>
      <c r="S105" s="487">
        <f>VLOOKUP($R105,TABS!$A$6:$G$50,COUNTA(TABS!$A$5:$E$5),FALSE)</f>
        <v>3500</v>
      </c>
      <c r="T105" s="479">
        <v>12</v>
      </c>
      <c r="U105" s="484">
        <v>155000</v>
      </c>
      <c r="V105" s="480">
        <v>61</v>
      </c>
      <c r="W105" s="479" t="s">
        <v>384</v>
      </c>
      <c r="X105" s="479">
        <v>0</v>
      </c>
      <c r="Y105" s="479">
        <v>0</v>
      </c>
      <c r="Z105" s="479">
        <v>1</v>
      </c>
      <c r="AA105" s="479" t="s">
        <v>384</v>
      </c>
      <c r="AB105" s="479" t="s">
        <v>168</v>
      </c>
      <c r="AC105" s="479" t="s">
        <v>168</v>
      </c>
      <c r="AD105" s="479" t="s">
        <v>168</v>
      </c>
      <c r="AE105" s="479" t="s">
        <v>168</v>
      </c>
      <c r="AF105" s="479" t="s">
        <v>168</v>
      </c>
      <c r="AG105" s="479" t="s">
        <v>168</v>
      </c>
      <c r="AH105" s="479" t="s">
        <v>168</v>
      </c>
      <c r="AI105" s="479" t="s">
        <v>168</v>
      </c>
      <c r="AJ105" s="479" t="s">
        <v>168</v>
      </c>
      <c r="AK105" s="479" t="s">
        <v>168</v>
      </c>
      <c r="AL105" s="479" t="s">
        <v>168</v>
      </c>
      <c r="AM105" s="479" t="s">
        <v>168</v>
      </c>
      <c r="AN105" s="483" t="s">
        <v>168</v>
      </c>
      <c r="AO105" s="483" t="s">
        <v>168</v>
      </c>
      <c r="AP105" s="483" t="s">
        <v>168</v>
      </c>
      <c r="AQ105" s="483" t="s">
        <v>168</v>
      </c>
      <c r="AR105" s="483" t="s">
        <v>168</v>
      </c>
      <c r="AS105" s="483" t="s">
        <v>168</v>
      </c>
      <c r="AT105" s="483" t="s">
        <v>168</v>
      </c>
    </row>
    <row r="106" spans="1:46" s="57" customFormat="1" ht="13.5" customHeight="1">
      <c r="A106" s="483">
        <f>IF($B106="","",COUNTA($B$5:B106))</f>
        <v>102</v>
      </c>
      <c r="B106" s="487" t="str">
        <f t="shared" si="3"/>
        <v>WSPLR-LC-01-2-2-</v>
      </c>
      <c r="C106" s="488" t="str">
        <f>IFERROR(BatteryLifeCalucationRequest[[#This Row],[Item code]],"")</f>
        <v>WSPLR-LC-01</v>
      </c>
      <c r="D106" s="488" t="str">
        <f>IFERROR(BatteryLifeCalucationRequest[[#This Row],[Requested by]],"")</f>
        <v>Phan Van Luc</v>
      </c>
      <c r="E106" s="488" t="str">
        <f>IFERROR(BatteryLifeCalucationRequest[[#This Row],[HW availability for measurement]],"")</f>
        <v>Yes</v>
      </c>
      <c r="F106" s="488">
        <f>IFERROR(BatteryLifeCalucationRequest[[#This Row],[HW]],"")</f>
        <v>2</v>
      </c>
      <c r="G106" s="488">
        <f>IFERROR(BatteryLifeCalucationRequest[[#This Row],[FW]],"")</f>
        <v>2</v>
      </c>
      <c r="H106" s="480" t="str">
        <f>IFERROR(IF(BatteryLifeCalucationRequest[[#This Row],[ Variant]]=0,"",BatteryLifeCalucationRequest[[#This Row],[ Variant]]),"")</f>
        <v/>
      </c>
      <c r="I106" s="483" t="s">
        <v>510</v>
      </c>
      <c r="J106" s="488" t="str">
        <f>IFERROR(BatteryLifeCalucationRequest[[#This Row],[Short Product Description]],"")</f>
        <v>LRW Load Cell for WSP, fw 2</v>
      </c>
      <c r="K106" s="481">
        <f>IFERROR(BatteryLifeCalucationRequest[[#This Row],[Request Date]],"")</f>
        <v>45747</v>
      </c>
      <c r="L106" s="479" t="s">
        <v>345</v>
      </c>
      <c r="M106" s="479" t="s">
        <v>346</v>
      </c>
      <c r="N106" s="483" t="s">
        <v>168</v>
      </c>
      <c r="O106" s="483">
        <v>0</v>
      </c>
      <c r="P106" s="483">
        <v>0</v>
      </c>
      <c r="Q106" s="483">
        <v>0</v>
      </c>
      <c r="R106" s="488" t="str">
        <f>IFERROR(BatteryLifeCalucationRequest[[#This Row],[Battery Configuration]],"")</f>
        <v>6-AA(2S3P)-2.4V-5700</v>
      </c>
      <c r="S106" s="487">
        <f>VLOOKUP($R106,TABS!$A$6:$G$50,COUNTA(TABS!$A$5:$E$5),FALSE)</f>
        <v>5700</v>
      </c>
      <c r="T106" s="483">
        <f>3500+500</f>
        <v>4000</v>
      </c>
      <c r="U106" s="489">
        <v>0</v>
      </c>
      <c r="V106" s="488">
        <f>IFERROR(BatteryLifeCalucationRequest[[#This Row],[Number of bytes in cyclic data uplink]],"")</f>
        <v>10</v>
      </c>
      <c r="W106" s="483" t="s">
        <v>168</v>
      </c>
      <c r="X106" s="483">
        <v>0</v>
      </c>
      <c r="Y106" s="483">
        <v>0</v>
      </c>
      <c r="Z106" s="483" t="s">
        <v>384</v>
      </c>
      <c r="AA106" s="483" t="s">
        <v>168</v>
      </c>
      <c r="AB106" s="483" t="s">
        <v>168</v>
      </c>
      <c r="AC106" s="483" t="s">
        <v>168</v>
      </c>
      <c r="AD106" s="483" t="s">
        <v>168</v>
      </c>
      <c r="AE106" s="483" t="s">
        <v>168</v>
      </c>
      <c r="AF106" s="483" t="s">
        <v>168</v>
      </c>
      <c r="AG106" s="483" t="s">
        <v>168</v>
      </c>
      <c r="AH106" s="483" t="s">
        <v>168</v>
      </c>
      <c r="AI106" s="483" t="s">
        <v>168</v>
      </c>
      <c r="AJ106" s="483" t="s">
        <v>168</v>
      </c>
      <c r="AK106" s="483" t="s">
        <v>168</v>
      </c>
      <c r="AL106" s="483" t="s">
        <v>168</v>
      </c>
      <c r="AM106" s="483" t="s">
        <v>168</v>
      </c>
      <c r="AN106" s="483" t="s">
        <v>168</v>
      </c>
      <c r="AO106" s="483" t="s">
        <v>168</v>
      </c>
      <c r="AP106" s="483" t="s">
        <v>168</v>
      </c>
      <c r="AQ106" s="483" t="s">
        <v>168</v>
      </c>
      <c r="AR106" s="483" t="s">
        <v>168</v>
      </c>
      <c r="AS106" s="483" t="s">
        <v>384</v>
      </c>
      <c r="AT106" s="483" t="s">
        <v>384</v>
      </c>
    </row>
    <row r="107" spans="1:46" s="57" customFormat="1" ht="13.5" customHeight="1">
      <c r="A107" s="483">
        <f>IF($B107="","",COUNTA($B$5:B107))</f>
        <v>103</v>
      </c>
      <c r="B107" s="487" t="str">
        <f t="shared" ref="B107" si="4">C107&amp;"-"&amp;F107&amp;"-"&amp;G107&amp;"-"&amp;$H107</f>
        <v>WSLRW-DI-12-1-3-Status</v>
      </c>
      <c r="C107" s="488" t="str">
        <f>IFERROR(BatteryLifeCalucationRequest[[#This Row],[Item code]],"")</f>
        <v>WSLRW-DI-12</v>
      </c>
      <c r="D107" s="488" t="str">
        <f>IFERROR(BatteryLifeCalucationRequest[[#This Row],[Requested by]],"")</f>
        <v>Phan Van Luc</v>
      </c>
      <c r="E107" s="488" t="str">
        <f>IFERROR(BatteryLifeCalucationRequest[[#This Row],[HW availability for measurement]],"")</f>
        <v>Yes</v>
      </c>
      <c r="F107" s="488">
        <f>IFERROR(BatteryLifeCalucationRequest[[#This Row],[HW]],"")</f>
        <v>1</v>
      </c>
      <c r="G107" s="488">
        <f>IFERROR(BatteryLifeCalucationRequest[[#This Row],[FW]],"")</f>
        <v>3</v>
      </c>
      <c r="H107" s="480" t="str">
        <f>IFERROR(IF(BatteryLifeCalucationRequest[[#This Row],[ Variant]]=0,"",BatteryLifeCalucationRequest[[#This Row],[ Variant]]),"")</f>
        <v>Status</v>
      </c>
      <c r="I107" s="479" t="s">
        <v>409</v>
      </c>
      <c r="J107" s="488" t="str">
        <f>IFERROR(BatteryLifeCalucationRequest[[#This Row],[Short Product Description]],"")</f>
        <v>LRW DI, fw 3, update re-send</v>
      </c>
      <c r="K107" s="481">
        <f>IFERROR(BatteryLifeCalucationRequest[[#This Row],[Request Date]],"")</f>
        <v>45747</v>
      </c>
      <c r="L107" s="479" t="s">
        <v>345</v>
      </c>
      <c r="M107" s="479" t="s">
        <v>346</v>
      </c>
      <c r="N107" s="479" t="s">
        <v>168</v>
      </c>
      <c r="O107" s="479">
        <v>0</v>
      </c>
      <c r="P107" s="479">
        <v>0</v>
      </c>
      <c r="Q107" s="479">
        <v>3</v>
      </c>
      <c r="R107" s="488" t="str">
        <f>IFERROR(BatteryLifeCalucationRequest[[#This Row],[Battery Configuration]],"")</f>
        <v>2-AA-3V-3500</v>
      </c>
      <c r="S107" s="25">
        <f>VLOOKUP($R107,TABS!$A$6:$G$50,COUNTA(TABS!$A$5:$E$5),FALSE)</f>
        <v>3500</v>
      </c>
      <c r="T107" s="479">
        <v>45</v>
      </c>
      <c r="U107" s="479">
        <v>15033</v>
      </c>
      <c r="V107" s="488">
        <f>IFERROR(BatteryLifeCalucationRequest[[#This Row],[Number of bytes in cyclic data uplink]],"")</f>
        <v>11</v>
      </c>
      <c r="W107" s="479" t="s">
        <v>168</v>
      </c>
      <c r="X107" s="479">
        <v>0</v>
      </c>
      <c r="Y107" s="479">
        <v>0</v>
      </c>
      <c r="Z107" s="479">
        <v>1</v>
      </c>
      <c r="AA107" s="479" t="s">
        <v>168</v>
      </c>
      <c r="AB107" s="479" t="s">
        <v>168</v>
      </c>
      <c r="AC107" s="479" t="s">
        <v>168</v>
      </c>
      <c r="AD107" s="479" t="s">
        <v>168</v>
      </c>
      <c r="AE107" s="479" t="s">
        <v>168</v>
      </c>
      <c r="AF107" s="479" t="s">
        <v>168</v>
      </c>
      <c r="AG107" s="479" t="s">
        <v>168</v>
      </c>
      <c r="AH107" s="479" t="s">
        <v>168</v>
      </c>
      <c r="AI107" s="479" t="s">
        <v>384</v>
      </c>
      <c r="AJ107" s="479" t="s">
        <v>168</v>
      </c>
      <c r="AK107" s="479" t="s">
        <v>168</v>
      </c>
      <c r="AL107" s="479" t="s">
        <v>168</v>
      </c>
      <c r="AM107" s="479" t="s">
        <v>168</v>
      </c>
      <c r="AN107" s="483" t="s">
        <v>168</v>
      </c>
      <c r="AO107" s="483" t="s">
        <v>168</v>
      </c>
      <c r="AP107" s="483" t="s">
        <v>168</v>
      </c>
      <c r="AQ107" s="483" t="s">
        <v>168</v>
      </c>
      <c r="AR107" s="483" t="s">
        <v>168</v>
      </c>
      <c r="AS107" s="483" t="s">
        <v>168</v>
      </c>
      <c r="AT107" s="483" t="s">
        <v>168</v>
      </c>
    </row>
    <row r="108" spans="1:46" s="57" customFormat="1" ht="13.5" customHeight="1">
      <c r="A108" s="483">
        <f>IF($B108="","",COUNTA($B$5:B108))</f>
        <v>104</v>
      </c>
      <c r="B108" s="487" t="str">
        <f>IFERROR(C108&amp;"-"&amp;F108&amp;"-"&amp;G108&amp;"-"&amp;$H108,"")</f>
        <v>WSLRW-DI-12-1-3-Counter</v>
      </c>
      <c r="C108" s="488" t="str">
        <f>IFERROR(BatteryLifeCalucationRequest[[#This Row],[Item code]],"")</f>
        <v>WSLRW-DI-12</v>
      </c>
      <c r="D108" s="488" t="str">
        <f>IFERROR(BatteryLifeCalucationRequest[[#This Row],[Requested by]],"")</f>
        <v>Phan Van Luc</v>
      </c>
      <c r="E108" s="488" t="str">
        <f>IFERROR(BatteryLifeCalucationRequest[[#This Row],[HW availability for measurement]],"")</f>
        <v>Yes</v>
      </c>
      <c r="F108" s="488">
        <f>IFERROR(BatteryLifeCalucationRequest[[#This Row],[HW]],"")</f>
        <v>1</v>
      </c>
      <c r="G108" s="488">
        <f>IFERROR(BatteryLifeCalucationRequest[[#This Row],[FW]],"")</f>
        <v>3</v>
      </c>
      <c r="H108" s="480" t="str">
        <f>IFERROR(IF(BatteryLifeCalucationRequest[[#This Row],[ Variant]]=0,"",BatteryLifeCalucationRequest[[#This Row],[ Variant]]),"")</f>
        <v>Counter</v>
      </c>
      <c r="I108" s="490" t="s">
        <v>412</v>
      </c>
      <c r="J108" s="488" t="str">
        <f>IFERROR(BatteryLifeCalucationRequest[[#This Row],[Short Product Description]],"")</f>
        <v>LRW DI, fw 3, update re-send</v>
      </c>
      <c r="K108" s="481">
        <f>IFERROR(BatteryLifeCalucationRequest[[#This Row],[Request Date]],"")</f>
        <v>45747</v>
      </c>
      <c r="L108" s="479" t="s">
        <v>345</v>
      </c>
      <c r="M108" s="479" t="s">
        <v>346</v>
      </c>
      <c r="N108" s="479" t="s">
        <v>168</v>
      </c>
      <c r="O108" s="479">
        <v>0</v>
      </c>
      <c r="P108" s="479">
        <v>0</v>
      </c>
      <c r="Q108" s="479">
        <v>6000</v>
      </c>
      <c r="R108" s="488" t="str">
        <f>IFERROR(BatteryLifeCalucationRequest[[#This Row],[Battery Configuration]],"")</f>
        <v>2-AA-3V-3500</v>
      </c>
      <c r="S108" s="487">
        <f>VLOOKUP($R108,TABS!$A$6:$G$50,COUNTA(TABS!$A$5:$E$5),FALSE)</f>
        <v>3500</v>
      </c>
      <c r="T108" s="479">
        <v>25</v>
      </c>
      <c r="U108" s="479">
        <v>15033</v>
      </c>
      <c r="V108" s="488">
        <f>IFERROR(BatteryLifeCalucationRequest[[#This Row],[Number of bytes in cyclic data uplink]],"")</f>
        <v>11</v>
      </c>
      <c r="W108" s="479">
        <v>1000</v>
      </c>
      <c r="X108" s="479">
        <v>0</v>
      </c>
      <c r="Y108" s="479">
        <v>0</v>
      </c>
      <c r="Z108" s="479">
        <v>1</v>
      </c>
      <c r="AA108" s="479" t="s">
        <v>168</v>
      </c>
      <c r="AB108" s="479" t="s">
        <v>168</v>
      </c>
      <c r="AC108" s="479" t="s">
        <v>168</v>
      </c>
      <c r="AD108" s="479" t="s">
        <v>168</v>
      </c>
      <c r="AE108" s="479" t="s">
        <v>168</v>
      </c>
      <c r="AF108" s="479" t="s">
        <v>168</v>
      </c>
      <c r="AG108" s="479" t="s">
        <v>168</v>
      </c>
      <c r="AH108" s="479" t="s">
        <v>168</v>
      </c>
      <c r="AI108" s="479" t="s">
        <v>168</v>
      </c>
      <c r="AJ108" s="479" t="s">
        <v>168</v>
      </c>
      <c r="AK108" s="479" t="s">
        <v>168</v>
      </c>
      <c r="AL108" s="479" t="s">
        <v>168</v>
      </c>
      <c r="AM108" s="479" t="s">
        <v>168</v>
      </c>
      <c r="AN108" s="483" t="s">
        <v>168</v>
      </c>
      <c r="AO108" s="483" t="s">
        <v>168</v>
      </c>
      <c r="AP108" s="483" t="s">
        <v>168</v>
      </c>
      <c r="AQ108" s="483" t="s">
        <v>168</v>
      </c>
      <c r="AR108" s="483" t="s">
        <v>168</v>
      </c>
      <c r="AS108" s="483" t="s">
        <v>168</v>
      </c>
      <c r="AT108" s="483" t="s">
        <v>168</v>
      </c>
    </row>
    <row r="109" spans="1:46" s="57" customFormat="1" ht="13.5" customHeight="1">
      <c r="A109" s="483">
        <f>IF($B109="","",COUNTA($B$5:B109))</f>
        <v>105</v>
      </c>
      <c r="B109" s="487" t="str">
        <f t="shared" ref="B109:B172" si="5">IFERROR(C109&amp;"-"&amp;F109&amp;"-"&amp;G109&amp;"-"&amp;$H109,"")</f>
        <v>STHC-ISGWET-WS433-CL-04-2-8-</v>
      </c>
      <c r="C109" s="488" t="str">
        <f>IFERROR(BatteryLifeCalucationRequest[[#This Row],[Item code]],"")</f>
        <v>STHC-ISGWET-WS433-CL-04</v>
      </c>
      <c r="D109" s="488" t="str">
        <f>IFERROR(BatteryLifeCalucationRequest[[#This Row],[Requested by]],"")</f>
        <v>Phan Van Luc</v>
      </c>
      <c r="E109" s="488" t="str">
        <f>IFERROR(BatteryLifeCalucationRequest[[#This Row],[HW availability for measurement]],"")</f>
        <v>Yes</v>
      </c>
      <c r="F109" s="488">
        <f>IFERROR(BatteryLifeCalucationRequest[[#This Row],[HW]],"")</f>
        <v>2</v>
      </c>
      <c r="G109" s="488">
        <f>IFERROR(BatteryLifeCalucationRequest[[#This Row],[FW]],"")</f>
        <v>8</v>
      </c>
      <c r="H109" s="480" t="str">
        <f>IFERROR(IF(BatteryLifeCalucationRequest[[#This Row],[ Variant]]=0,"",BatteryLifeCalucationRequest[[#This Row],[ Variant]]),"")</f>
        <v/>
      </c>
      <c r="I109" s="490" t="s">
        <v>433</v>
      </c>
      <c r="J109" s="488" t="str">
        <f>IFERROR(BatteryLifeCalucationRequest[[#This Row],[Short Product Description]],"")</f>
        <v>WET iConn FW8</v>
      </c>
      <c r="K109" s="481">
        <f>IFERROR(BatteryLifeCalucationRequest[[#This Row],[Request Date]],"")</f>
        <v>45750</v>
      </c>
      <c r="L109" s="209" t="s">
        <v>428</v>
      </c>
      <c r="M109" s="209" t="s">
        <v>346</v>
      </c>
      <c r="N109" s="491" t="s">
        <v>168</v>
      </c>
      <c r="O109" s="491" t="s">
        <v>168</v>
      </c>
      <c r="P109" s="491" t="s">
        <v>168</v>
      </c>
      <c r="Q109" s="491" t="s">
        <v>168</v>
      </c>
      <c r="R109" s="488" t="str">
        <f>IFERROR(BatteryLifeCalucationRequest[[#This Row],[Battery Configuration]],"")</f>
        <v>1-extPW-12V-0</v>
      </c>
      <c r="S109" s="487">
        <f>VLOOKUP($R109,TABS!$A$6:$G$50,COUNTA(TABS!$A$5:$E$5),FALSE)</f>
        <v>0</v>
      </c>
      <c r="T109" s="491" t="s">
        <v>168</v>
      </c>
      <c r="U109" s="489" t="s">
        <v>168</v>
      </c>
      <c r="V109" s="488" t="str">
        <f>IFERROR(BatteryLifeCalucationRequest[[#This Row],[Number of bytes in cyclic data uplink]],"")</f>
        <v>x</v>
      </c>
      <c r="W109" s="491" t="s">
        <v>168</v>
      </c>
      <c r="X109" s="491" t="s">
        <v>168</v>
      </c>
      <c r="Y109" s="491" t="s">
        <v>168</v>
      </c>
      <c r="Z109" s="491" t="s">
        <v>168</v>
      </c>
      <c r="AA109" s="491" t="s">
        <v>168</v>
      </c>
      <c r="AB109" s="491" t="s">
        <v>168</v>
      </c>
      <c r="AC109" s="491" t="s">
        <v>168</v>
      </c>
      <c r="AD109" s="491" t="s">
        <v>168</v>
      </c>
      <c r="AE109" s="491" t="s">
        <v>168</v>
      </c>
      <c r="AF109" s="491" t="s">
        <v>168</v>
      </c>
      <c r="AG109" s="491" t="s">
        <v>168</v>
      </c>
      <c r="AH109" s="491" t="s">
        <v>168</v>
      </c>
      <c r="AI109" s="491" t="s">
        <v>168</v>
      </c>
      <c r="AJ109" s="491" t="s">
        <v>168</v>
      </c>
      <c r="AK109" s="491" t="s">
        <v>168</v>
      </c>
      <c r="AL109" s="491" t="s">
        <v>168</v>
      </c>
      <c r="AM109" s="491" t="s">
        <v>168</v>
      </c>
      <c r="AN109" s="491">
        <v>76</v>
      </c>
      <c r="AO109" s="491">
        <v>80</v>
      </c>
      <c r="AP109" s="491" t="s">
        <v>168</v>
      </c>
      <c r="AQ109" s="491" t="s">
        <v>168</v>
      </c>
      <c r="AR109" s="491" t="s">
        <v>168</v>
      </c>
      <c r="AS109" s="82" t="s">
        <v>168</v>
      </c>
      <c r="AT109" s="82" t="s">
        <v>168</v>
      </c>
    </row>
    <row r="110" spans="1:46" s="57" customFormat="1" ht="13.5" customHeight="1">
      <c r="A110" s="483">
        <f>IF($B110="","",COUNTA($B$5:B110))</f>
        <v>106</v>
      </c>
      <c r="B110" s="487" t="str">
        <f t="shared" si="5"/>
        <v>WSLRW-RL-11-PN-1-2-</v>
      </c>
      <c r="C110" s="488" t="str">
        <f>IFERROR(BatteryLifeCalucationRequest[[#This Row],[Item code]],"")</f>
        <v>WSLRW-RL-11-PN</v>
      </c>
      <c r="D110" s="488" t="str">
        <f>IFERROR(BatteryLifeCalucationRequest[[#This Row],[Requested by]],"")</f>
        <v>Phan Van Luc</v>
      </c>
      <c r="E110" s="488" t="str">
        <f>IFERROR(BatteryLifeCalucationRequest[[#This Row],[HW availability for measurement]],"")</f>
        <v>Yes</v>
      </c>
      <c r="F110" s="488">
        <f>IFERROR(BatteryLifeCalucationRequest[[#This Row],[HW]],"")</f>
        <v>1</v>
      </c>
      <c r="G110" s="488">
        <f>IFERROR(BatteryLifeCalucationRequest[[#This Row],[FW]],"")</f>
        <v>2</v>
      </c>
      <c r="H110" s="480" t="str">
        <f>IFERROR(IF(BatteryLifeCalucationRequest[[#This Row],[ Variant]]=0,"",BatteryLifeCalucationRequest[[#This Row],[ Variant]]),"")</f>
        <v/>
      </c>
      <c r="I110" s="490" t="s">
        <v>433</v>
      </c>
      <c r="J110" s="488" t="str">
        <f>IFERROR(BatteryLifeCalucationRequest[[#This Row],[Short Product Description]],"")</f>
        <v>RL FW 2, all ON, Ext Power, class C</v>
      </c>
      <c r="K110" s="481">
        <f>IFERROR(BatteryLifeCalucationRequest[[#This Row],[Request Date]],"")</f>
        <v>45755</v>
      </c>
      <c r="L110" s="479" t="s">
        <v>345</v>
      </c>
      <c r="M110" s="479" t="s">
        <v>346</v>
      </c>
      <c r="N110" s="479" t="s">
        <v>168</v>
      </c>
      <c r="O110" s="479" t="s">
        <v>168</v>
      </c>
      <c r="P110" s="479" t="s">
        <v>168</v>
      </c>
      <c r="Q110" s="479" t="s">
        <v>168</v>
      </c>
      <c r="R110" s="488" t="str">
        <f>IFERROR(BatteryLifeCalucationRequest[[#This Row],[Battery Configuration]],"")</f>
        <v>1-extPW-12V-0</v>
      </c>
      <c r="S110" s="487">
        <f>VLOOKUP($R110,TABS!$A$6:$G$50,COUNTA(TABS!$A$5:$E$5),FALSE)</f>
        <v>0</v>
      </c>
      <c r="T110" s="479" t="s">
        <v>168</v>
      </c>
      <c r="U110" s="482" t="s">
        <v>168</v>
      </c>
      <c r="V110" s="488">
        <f>IFERROR(BatteryLifeCalucationRequest[[#This Row],[Number of bytes in cyclic data uplink]],"")</f>
        <v>2</v>
      </c>
      <c r="W110" s="479" t="s">
        <v>168</v>
      </c>
      <c r="X110" s="479" t="s">
        <v>168</v>
      </c>
      <c r="Y110" s="479" t="s">
        <v>168</v>
      </c>
      <c r="Z110" s="479" t="s">
        <v>168</v>
      </c>
      <c r="AA110" s="479" t="s">
        <v>168</v>
      </c>
      <c r="AB110" s="479" t="s">
        <v>168</v>
      </c>
      <c r="AC110" s="479" t="s">
        <v>168</v>
      </c>
      <c r="AD110" s="479" t="s">
        <v>168</v>
      </c>
      <c r="AE110" s="479" t="s">
        <v>168</v>
      </c>
      <c r="AF110" s="479" t="s">
        <v>168</v>
      </c>
      <c r="AG110" s="479" t="s">
        <v>168</v>
      </c>
      <c r="AH110" s="479" t="s">
        <v>168</v>
      </c>
      <c r="AI110" s="479" t="s">
        <v>168</v>
      </c>
      <c r="AJ110" s="479" t="s">
        <v>168</v>
      </c>
      <c r="AK110" s="479" t="s">
        <v>168</v>
      </c>
      <c r="AL110" s="479" t="s">
        <v>168</v>
      </c>
      <c r="AM110" s="479" t="s">
        <v>168</v>
      </c>
      <c r="AN110" s="483">
        <v>34</v>
      </c>
      <c r="AO110" s="483">
        <v>34</v>
      </c>
      <c r="AP110" s="483" t="s">
        <v>168</v>
      </c>
      <c r="AQ110" s="483" t="s">
        <v>168</v>
      </c>
      <c r="AR110" s="483" t="s">
        <v>168</v>
      </c>
      <c r="AS110" s="483" t="s">
        <v>168</v>
      </c>
      <c r="AT110" s="483" t="s">
        <v>168</v>
      </c>
    </row>
    <row r="111" spans="1:46" s="57" customFormat="1" ht="13.5" customHeight="1">
      <c r="A111" s="483">
        <f>IF($B111="","",COUNTA($B$5:B111))</f>
        <v>107</v>
      </c>
      <c r="B111" s="487" t="str">
        <f t="shared" si="5"/>
        <v>WSLRW-CO2-5000-TH-1-2-</v>
      </c>
      <c r="C111" s="488" t="str">
        <f>IFERROR(BatteryLifeCalucationRequest[[#This Row],[Item code]],"")</f>
        <v>WSLRW-CO2-5000-TH</v>
      </c>
      <c r="D111" s="488" t="str">
        <f>IFERROR(BatteryLifeCalucationRequest[[#This Row],[Requested by]],"")</f>
        <v>Phan Van Luc</v>
      </c>
      <c r="E111" s="488" t="str">
        <f>IFERROR(BatteryLifeCalucationRequest[[#This Row],[HW availability for measurement]],"")</f>
        <v>Yes</v>
      </c>
      <c r="F111" s="488">
        <f>IFERROR(BatteryLifeCalucationRequest[[#This Row],[HW]],"")</f>
        <v>1</v>
      </c>
      <c r="G111" s="488">
        <f>IFERROR(BatteryLifeCalucationRequest[[#This Row],[FW]],"")</f>
        <v>2</v>
      </c>
      <c r="H111" s="480" t="str">
        <f>IFERROR(IF(BatteryLifeCalucationRequest[[#This Row],[ Variant]]=0,"",BatteryLifeCalucationRequest[[#This Row],[ Variant]]),"")</f>
        <v/>
      </c>
      <c r="I111" s="490" t="s">
        <v>344</v>
      </c>
      <c r="J111" s="488" t="str">
        <f>IFERROR(BatteryLifeCalucationRequest[[#This Row],[Short Product Description]],"")</f>
        <v>LoRaWAN CO2_ATH HW1 FW2</v>
      </c>
      <c r="K111" s="481">
        <f>IFERROR(BatteryLifeCalucationRequest[[#This Row],[Request Date]],"")</f>
        <v>45750</v>
      </c>
      <c r="L111" s="479" t="s">
        <v>345</v>
      </c>
      <c r="M111" s="479" t="s">
        <v>346</v>
      </c>
      <c r="N111" s="479" t="s">
        <v>168</v>
      </c>
      <c r="O111" s="479">
        <v>0</v>
      </c>
      <c r="P111" s="479">
        <v>0</v>
      </c>
      <c r="Q111" s="479">
        <v>760</v>
      </c>
      <c r="R111" s="488" t="str">
        <f>IFERROR(BatteryLifeCalucationRequest[[#This Row],[Battery Configuration]],"")</f>
        <v>2-AA-3V-3500</v>
      </c>
      <c r="S111" s="487">
        <f>VLOOKUP($R111,TABS!$A$6:$G$50,COUNTA(TABS!$A$5:$E$5),FALSE)</f>
        <v>3500</v>
      </c>
      <c r="T111" s="491">
        <v>12</v>
      </c>
      <c r="U111" s="479">
        <v>5263.1578947368398</v>
      </c>
      <c r="V111" s="488">
        <f>IFERROR(BatteryLifeCalucationRequest[[#This Row],[Number of bytes in cyclic data uplink]],"")</f>
        <v>8</v>
      </c>
      <c r="W111" s="491">
        <v>1</v>
      </c>
      <c r="X111" s="491">
        <v>20</v>
      </c>
      <c r="Y111" s="491">
        <v>15500</v>
      </c>
      <c r="Z111" s="491">
        <v>1</v>
      </c>
      <c r="AA111" s="491" t="s">
        <v>168</v>
      </c>
      <c r="AB111" s="491" t="s">
        <v>168</v>
      </c>
      <c r="AC111" s="491" t="s">
        <v>168</v>
      </c>
      <c r="AD111" s="491" t="s">
        <v>168</v>
      </c>
      <c r="AE111" s="491" t="s">
        <v>168</v>
      </c>
      <c r="AF111" s="491" t="s">
        <v>168</v>
      </c>
      <c r="AG111" s="491" t="s">
        <v>168</v>
      </c>
      <c r="AH111" s="491" t="s">
        <v>168</v>
      </c>
      <c r="AI111" s="491" t="s">
        <v>168</v>
      </c>
      <c r="AJ111" s="491" t="s">
        <v>168</v>
      </c>
      <c r="AK111" s="491" t="s">
        <v>168</v>
      </c>
      <c r="AL111" s="491" t="s">
        <v>168</v>
      </c>
      <c r="AM111" s="491" t="s">
        <v>168</v>
      </c>
      <c r="AN111" s="491" t="s">
        <v>168</v>
      </c>
      <c r="AO111" s="491" t="s">
        <v>168</v>
      </c>
      <c r="AP111" s="491" t="s">
        <v>168</v>
      </c>
      <c r="AQ111" s="491" t="s">
        <v>168</v>
      </c>
      <c r="AR111" s="491" t="s">
        <v>168</v>
      </c>
      <c r="AS111" s="483" t="s">
        <v>168</v>
      </c>
      <c r="AT111" s="483" t="s">
        <v>168</v>
      </c>
    </row>
    <row r="112" spans="1:46" s="57" customFormat="1" ht="13.5" customHeight="1">
      <c r="A112" s="483">
        <f>IF($B112="","",COUNTA($B$5:B112))</f>
        <v>108</v>
      </c>
      <c r="B112" s="487" t="str">
        <f t="shared" si="5"/>
        <v>WSLRW-MA-21-1-2-</v>
      </c>
      <c r="C112" s="488" t="str">
        <f>IFERROR(BatteryLifeCalucationRequest[[#This Row],[Item code]],"")</f>
        <v>WSLRW-MA-21</v>
      </c>
      <c r="D112" s="488" t="str">
        <f>IFERROR(BatteryLifeCalucationRequest[[#This Row],[Requested by]],"")</f>
        <v>Phan Van Luc</v>
      </c>
      <c r="E112" s="488" t="str">
        <f>IFERROR(BatteryLifeCalucationRequest[[#This Row],[HW availability for measurement]],"")</f>
        <v>Yes</v>
      </c>
      <c r="F112" s="488">
        <f>IFERROR(BatteryLifeCalucationRequest[[#This Row],[HW]],"")</f>
        <v>1</v>
      </c>
      <c r="G112" s="488">
        <f>IFERROR(BatteryLifeCalucationRequest[[#This Row],[FW]],"")</f>
        <v>2</v>
      </c>
      <c r="H112" s="480" t="str">
        <f>IFERROR(IF(BatteryLifeCalucationRequest[[#This Row],[ Variant]]=0,"",BatteryLifeCalucationRequest[[#This Row],[ Variant]]),"")</f>
        <v/>
      </c>
      <c r="I112" s="491"/>
      <c r="J112" s="488" t="str">
        <f>IFERROR(BatteryLifeCalucationRequest[[#This Row],[Short Product Description]],"")</f>
        <v>LRW MA FW2, NO PW OUT</v>
      </c>
      <c r="K112" s="481">
        <f>IFERROR(BatteryLifeCalucationRequest[[#This Row],[Request Date]],"")</f>
        <v>45756</v>
      </c>
      <c r="L112" s="209"/>
      <c r="M112" s="209"/>
      <c r="N112" s="491"/>
      <c r="O112" s="491"/>
      <c r="P112" s="491"/>
      <c r="Q112" s="491"/>
      <c r="R112" s="488" t="str">
        <f>IFERROR(BatteryLifeCalucationRequest[[#This Row],[Battery Configuration]],"")</f>
        <v>2-AA-3V-3500</v>
      </c>
      <c r="S112" s="487">
        <f>VLOOKUP($R112,TABS!$A$6:$G$50,COUNTA(TABS!$A$5:$E$5),FALSE)</f>
        <v>3500</v>
      </c>
      <c r="T112" s="491"/>
      <c r="U112" s="489"/>
      <c r="V112" s="488">
        <f>IFERROR(BatteryLifeCalucationRequest[[#This Row],[Number of bytes in cyclic data uplink]],"")</f>
        <v>8</v>
      </c>
      <c r="W112" s="491"/>
      <c r="X112" s="491"/>
      <c r="Y112" s="491"/>
      <c r="Z112" s="491"/>
      <c r="AA112" s="491"/>
      <c r="AB112" s="491"/>
      <c r="AC112" s="491"/>
      <c r="AD112" s="491"/>
      <c r="AE112" s="491"/>
      <c r="AF112" s="491"/>
      <c r="AG112" s="491"/>
      <c r="AH112" s="491"/>
      <c r="AI112" s="491"/>
      <c r="AJ112" s="491"/>
      <c r="AK112" s="491"/>
      <c r="AL112" s="491"/>
      <c r="AM112" s="491"/>
      <c r="AN112" s="491"/>
      <c r="AO112" s="491"/>
      <c r="AP112" s="491"/>
      <c r="AQ112" s="491"/>
      <c r="AR112" s="491"/>
    </row>
    <row r="113" spans="1:44" s="57" customFormat="1" ht="13.5" customHeight="1">
      <c r="A113" s="483">
        <f>IF($B113="","",COUNTA($B$5:B113))</f>
        <v>109</v>
      </c>
      <c r="B113" s="487" t="str">
        <f t="shared" si="5"/>
        <v>---</v>
      </c>
      <c r="C113" s="488" t="str">
        <f>IFERROR(BatteryLifeCalucationRequest[[#This Row],[Item code]],"")</f>
        <v/>
      </c>
      <c r="D113" s="488" t="str">
        <f>IFERROR(BatteryLifeCalucationRequest[[#This Row],[Requested by]],"")</f>
        <v/>
      </c>
      <c r="E113" s="488" t="str">
        <f>IFERROR(BatteryLifeCalucationRequest[[#This Row],[HW availability for measurement]],"")</f>
        <v/>
      </c>
      <c r="F113" s="488" t="str">
        <f>IFERROR(BatteryLifeCalucationRequest[[#This Row],[HW]],"")</f>
        <v/>
      </c>
      <c r="G113" s="488" t="str">
        <f>IFERROR(BatteryLifeCalucationRequest[[#This Row],[FW]],"")</f>
        <v/>
      </c>
      <c r="H113" s="480" t="str">
        <f>IFERROR(IF(BatteryLifeCalucationRequest[[#This Row],[ Variant]]=0,"",BatteryLifeCalucationRequest[[#This Row],[ Variant]]),"")</f>
        <v/>
      </c>
      <c r="I113" s="491"/>
      <c r="J113" s="488" t="str">
        <f>IFERROR(BatteryLifeCalucationRequest[[#This Row],[Short Product Description]],"")</f>
        <v/>
      </c>
      <c r="K113" s="481" t="str">
        <f>IFERROR(BatteryLifeCalucationRequest[[#This Row],[Request Date]],"")</f>
        <v/>
      </c>
      <c r="L113" s="209"/>
      <c r="M113" s="209"/>
      <c r="N113" s="491"/>
      <c r="O113" s="491"/>
      <c r="P113" s="491"/>
      <c r="Q113" s="491"/>
      <c r="R113" s="488" t="str">
        <f>IFERROR(BatteryLifeCalucationRequest[[#This Row],[Battery Configuration]],"")</f>
        <v/>
      </c>
      <c r="S113" s="487">
        <f>VLOOKUP($R113,TABS!$A$6:$G$50,COUNTA(TABS!$A$5:$E$5),FALSE)</f>
        <v>0</v>
      </c>
      <c r="T113" s="491"/>
      <c r="U113" s="489"/>
      <c r="V113" s="488" t="str">
        <f>IFERROR(BatteryLifeCalucationRequest[[#This Row],[Number of bytes in cyclic data uplink]],"")</f>
        <v/>
      </c>
      <c r="W113" s="491"/>
      <c r="X113" s="491"/>
      <c r="Y113" s="491"/>
      <c r="Z113" s="491"/>
      <c r="AA113" s="491"/>
      <c r="AB113" s="491"/>
      <c r="AC113" s="491"/>
      <c r="AD113" s="491"/>
      <c r="AE113" s="491"/>
      <c r="AF113" s="491"/>
      <c r="AG113" s="491"/>
      <c r="AH113" s="491"/>
      <c r="AI113" s="491"/>
      <c r="AJ113" s="491"/>
      <c r="AK113" s="491"/>
      <c r="AL113" s="491"/>
      <c r="AM113" s="491"/>
      <c r="AN113" s="491"/>
      <c r="AO113" s="491"/>
      <c r="AP113" s="491"/>
      <c r="AQ113" s="491"/>
      <c r="AR113" s="491"/>
    </row>
    <row r="114" spans="1:44" s="57" customFormat="1" ht="13.5" customHeight="1">
      <c r="A114" s="483">
        <f>IF($B114="","",COUNTA($B$5:B114))</f>
        <v>110</v>
      </c>
      <c r="B114" s="487" t="str">
        <f t="shared" si="5"/>
        <v>---</v>
      </c>
      <c r="C114" s="488" t="str">
        <f>IFERROR(BatteryLifeCalucationRequest[[#This Row],[Item code]],"")</f>
        <v/>
      </c>
      <c r="D114" s="488" t="str">
        <f>IFERROR(BatteryLifeCalucationRequest[[#This Row],[Requested by]],"")</f>
        <v/>
      </c>
      <c r="E114" s="488" t="str">
        <f>IFERROR(BatteryLifeCalucationRequest[[#This Row],[HW availability for measurement]],"")</f>
        <v/>
      </c>
      <c r="F114" s="488" t="str">
        <f>IFERROR(BatteryLifeCalucationRequest[[#This Row],[HW]],"")</f>
        <v/>
      </c>
      <c r="G114" s="488" t="str">
        <f>IFERROR(BatteryLifeCalucationRequest[[#This Row],[FW]],"")</f>
        <v/>
      </c>
      <c r="H114" s="480" t="str">
        <f>IFERROR(IF(BatteryLifeCalucationRequest[[#This Row],[ Variant]]=0,"",BatteryLifeCalucationRequest[[#This Row],[ Variant]]),"")</f>
        <v/>
      </c>
      <c r="I114" s="491"/>
      <c r="J114" s="488" t="str">
        <f>IFERROR(BatteryLifeCalucationRequest[[#This Row],[Short Product Description]],"")</f>
        <v/>
      </c>
      <c r="K114" s="481" t="str">
        <f>IFERROR(BatteryLifeCalucationRequest[[#This Row],[Request Date]],"")</f>
        <v/>
      </c>
      <c r="L114" s="209"/>
      <c r="M114" s="209"/>
      <c r="N114" s="491"/>
      <c r="O114" s="491"/>
      <c r="P114" s="491"/>
      <c r="Q114" s="491"/>
      <c r="R114" s="488" t="str">
        <f>IFERROR(BatteryLifeCalucationRequest[[#This Row],[Battery Configuration]],"")</f>
        <v/>
      </c>
      <c r="S114" s="487">
        <f>VLOOKUP($R114,TABS!$A$6:$G$50,COUNTA(TABS!$A$5:$E$5),FALSE)</f>
        <v>0</v>
      </c>
      <c r="T114" s="491"/>
      <c r="U114" s="489"/>
      <c r="V114" s="488" t="str">
        <f>IFERROR(BatteryLifeCalucationRequest[[#This Row],[Number of bytes in cyclic data uplink]],"")</f>
        <v/>
      </c>
      <c r="W114" s="491"/>
      <c r="X114" s="491"/>
      <c r="Y114" s="491"/>
      <c r="Z114" s="491"/>
      <c r="AA114" s="491"/>
      <c r="AB114" s="491"/>
      <c r="AC114" s="491"/>
      <c r="AD114" s="491"/>
      <c r="AE114" s="491"/>
      <c r="AF114" s="491"/>
      <c r="AG114" s="491"/>
      <c r="AH114" s="491"/>
      <c r="AI114" s="491"/>
      <c r="AJ114" s="491"/>
      <c r="AK114" s="491"/>
      <c r="AL114" s="491"/>
      <c r="AM114" s="491"/>
      <c r="AN114" s="491"/>
      <c r="AO114" s="491"/>
      <c r="AP114" s="491"/>
      <c r="AQ114" s="491"/>
      <c r="AR114" s="491"/>
    </row>
    <row r="115" spans="1:44" s="57" customFormat="1" ht="13.5" customHeight="1">
      <c r="A115" s="483">
        <f>IF($B115="","",COUNTA($B$5:B115))</f>
        <v>111</v>
      </c>
      <c r="B115" s="487" t="str">
        <f t="shared" si="5"/>
        <v>---</v>
      </c>
      <c r="C115" s="488" t="str">
        <f>IFERROR(BatteryLifeCalucationRequest[[#This Row],[Item code]],"")</f>
        <v/>
      </c>
      <c r="D115" s="488" t="str">
        <f>IFERROR(BatteryLifeCalucationRequest[[#This Row],[Requested by]],"")</f>
        <v/>
      </c>
      <c r="E115" s="488" t="str">
        <f>IFERROR(BatteryLifeCalucationRequest[[#This Row],[HW availability for measurement]],"")</f>
        <v/>
      </c>
      <c r="F115" s="488" t="str">
        <f>IFERROR(BatteryLifeCalucationRequest[[#This Row],[HW]],"")</f>
        <v/>
      </c>
      <c r="G115" s="488" t="str">
        <f>IFERROR(BatteryLifeCalucationRequest[[#This Row],[FW]],"")</f>
        <v/>
      </c>
      <c r="H115" s="480" t="str">
        <f>IFERROR(IF(BatteryLifeCalucationRequest[[#This Row],[ Variant]]=0,"",BatteryLifeCalucationRequest[[#This Row],[ Variant]]),"")</f>
        <v/>
      </c>
      <c r="I115" s="491"/>
      <c r="J115" s="488" t="str">
        <f>IFERROR(BatteryLifeCalucationRequest[[#This Row],[Short Product Description]],"")</f>
        <v/>
      </c>
      <c r="K115" s="481" t="str">
        <f>IFERROR(BatteryLifeCalucationRequest[[#This Row],[Request Date]],"")</f>
        <v/>
      </c>
      <c r="L115" s="209"/>
      <c r="M115" s="209"/>
      <c r="N115" s="491"/>
      <c r="O115" s="491"/>
      <c r="P115" s="491"/>
      <c r="Q115" s="491"/>
      <c r="R115" s="488" t="str">
        <f>IFERROR(BatteryLifeCalucationRequest[[#This Row],[Battery Configuration]],"")</f>
        <v/>
      </c>
      <c r="S115" s="487">
        <f>VLOOKUP($R115,TABS!$A$6:$G$50,COUNTA(TABS!$A$5:$E$5),FALSE)</f>
        <v>0</v>
      </c>
      <c r="T115" s="491"/>
      <c r="U115" s="489"/>
      <c r="V115" s="488" t="str">
        <f>IFERROR(BatteryLifeCalucationRequest[[#This Row],[Number of bytes in cyclic data uplink]],"")</f>
        <v/>
      </c>
      <c r="W115" s="491"/>
      <c r="X115" s="491"/>
      <c r="Y115" s="491"/>
      <c r="Z115" s="491"/>
      <c r="AA115" s="491"/>
      <c r="AB115" s="491"/>
      <c r="AC115" s="491"/>
      <c r="AD115" s="491"/>
      <c r="AE115" s="491"/>
      <c r="AF115" s="491"/>
      <c r="AG115" s="491"/>
      <c r="AH115" s="491"/>
      <c r="AI115" s="491"/>
      <c r="AJ115" s="491"/>
      <c r="AK115" s="491"/>
      <c r="AL115" s="491"/>
      <c r="AM115" s="491"/>
      <c r="AN115" s="491"/>
      <c r="AO115" s="491"/>
      <c r="AP115" s="491"/>
      <c r="AQ115" s="491"/>
      <c r="AR115" s="491"/>
    </row>
    <row r="116" spans="1:44" s="57" customFormat="1" ht="13.5" customHeight="1">
      <c r="A116" s="483">
        <f>IF($B116="","",COUNTA($B$5:B116))</f>
        <v>112</v>
      </c>
      <c r="B116" s="487" t="str">
        <f t="shared" si="5"/>
        <v>---</v>
      </c>
      <c r="C116" s="488" t="str">
        <f>IFERROR(BatteryLifeCalucationRequest[[#This Row],[Item code]],"")</f>
        <v/>
      </c>
      <c r="D116" s="488" t="str">
        <f>IFERROR(BatteryLifeCalucationRequest[[#This Row],[Requested by]],"")</f>
        <v/>
      </c>
      <c r="E116" s="488" t="str">
        <f>IFERROR(BatteryLifeCalucationRequest[[#This Row],[HW availability for measurement]],"")</f>
        <v/>
      </c>
      <c r="F116" s="488" t="str">
        <f>IFERROR(BatteryLifeCalucationRequest[[#This Row],[HW]],"")</f>
        <v/>
      </c>
      <c r="G116" s="488" t="str">
        <f>IFERROR(BatteryLifeCalucationRequest[[#This Row],[FW]],"")</f>
        <v/>
      </c>
      <c r="H116" s="480" t="str">
        <f>IFERROR(IF(BatteryLifeCalucationRequest[[#This Row],[ Variant]]=0,"",BatteryLifeCalucationRequest[[#This Row],[ Variant]]),"")</f>
        <v/>
      </c>
      <c r="I116" s="491"/>
      <c r="J116" s="488" t="str">
        <f>IFERROR(BatteryLifeCalucationRequest[[#This Row],[Short Product Description]],"")</f>
        <v/>
      </c>
      <c r="K116" s="481" t="str">
        <f>IFERROR(BatteryLifeCalucationRequest[[#This Row],[Request Date]],"")</f>
        <v/>
      </c>
      <c r="L116" s="209"/>
      <c r="M116" s="209"/>
      <c r="N116" s="491"/>
      <c r="O116" s="491"/>
      <c r="P116" s="491"/>
      <c r="Q116" s="491"/>
      <c r="R116" s="488" t="str">
        <f>IFERROR(BatteryLifeCalucationRequest[[#This Row],[Battery Configuration]],"")</f>
        <v/>
      </c>
      <c r="S116" s="487">
        <f>VLOOKUP($R116,TABS!$A$6:$G$50,COUNTA(TABS!$A$5:$E$5),FALSE)</f>
        <v>0</v>
      </c>
      <c r="T116" s="491"/>
      <c r="U116" s="489"/>
      <c r="V116" s="488" t="str">
        <f>IFERROR(BatteryLifeCalucationRequest[[#This Row],[Number of bytes in cyclic data uplink]],"")</f>
        <v/>
      </c>
      <c r="W116" s="491"/>
      <c r="X116" s="491"/>
      <c r="Y116" s="491"/>
      <c r="Z116" s="491"/>
      <c r="AA116" s="491"/>
      <c r="AB116" s="491"/>
      <c r="AC116" s="491"/>
      <c r="AD116" s="491"/>
      <c r="AE116" s="491"/>
      <c r="AF116" s="491"/>
      <c r="AG116" s="491"/>
      <c r="AH116" s="491"/>
      <c r="AI116" s="491"/>
      <c r="AJ116" s="491"/>
      <c r="AK116" s="491"/>
      <c r="AL116" s="491"/>
      <c r="AM116" s="491"/>
      <c r="AN116" s="491"/>
      <c r="AO116" s="491"/>
      <c r="AP116" s="491"/>
      <c r="AQ116" s="491"/>
      <c r="AR116" s="491"/>
    </row>
    <row r="117" spans="1:44" s="57" customFormat="1" ht="13.5" customHeight="1">
      <c r="A117" s="483">
        <f>IF($B117="","",COUNTA($B$5:B117))</f>
        <v>113</v>
      </c>
      <c r="B117" s="487" t="str">
        <f t="shared" si="5"/>
        <v>---</v>
      </c>
      <c r="C117" s="488" t="str">
        <f>IFERROR(BatteryLifeCalucationRequest[[#This Row],[Item code]],"")</f>
        <v/>
      </c>
      <c r="D117" s="488" t="str">
        <f>IFERROR(BatteryLifeCalucationRequest[[#This Row],[Requested by]],"")</f>
        <v/>
      </c>
      <c r="E117" s="488" t="str">
        <f>IFERROR(BatteryLifeCalucationRequest[[#This Row],[HW availability for measurement]],"")</f>
        <v/>
      </c>
      <c r="F117" s="488" t="str">
        <f>IFERROR(BatteryLifeCalucationRequest[[#This Row],[HW]],"")</f>
        <v/>
      </c>
      <c r="G117" s="488" t="str">
        <f>IFERROR(BatteryLifeCalucationRequest[[#This Row],[FW]],"")</f>
        <v/>
      </c>
      <c r="H117" s="480" t="str">
        <f>IFERROR(IF(BatteryLifeCalucationRequest[[#This Row],[ Variant]]=0,"",BatteryLifeCalucationRequest[[#This Row],[ Variant]]),"")</f>
        <v/>
      </c>
      <c r="I117" s="491"/>
      <c r="J117" s="488" t="str">
        <f>IFERROR(BatteryLifeCalucationRequest[[#This Row],[Short Product Description]],"")</f>
        <v/>
      </c>
      <c r="K117" s="481" t="str">
        <f>IFERROR(BatteryLifeCalucationRequest[[#This Row],[Request Date]],"")</f>
        <v/>
      </c>
      <c r="L117" s="209"/>
      <c r="M117" s="209"/>
      <c r="N117" s="491"/>
      <c r="O117" s="491"/>
      <c r="P117" s="491"/>
      <c r="Q117" s="491"/>
      <c r="R117" s="488" t="str">
        <f>IFERROR(BatteryLifeCalucationRequest[[#This Row],[Battery Configuration]],"")</f>
        <v/>
      </c>
      <c r="S117" s="487">
        <f>VLOOKUP($R117,TABS!$A$6:$G$50,COUNTA(TABS!$A$5:$E$5),FALSE)</f>
        <v>0</v>
      </c>
      <c r="T117" s="491"/>
      <c r="U117" s="489"/>
      <c r="V117" s="488" t="str">
        <f>IFERROR(BatteryLifeCalucationRequest[[#This Row],[Number of bytes in cyclic data uplink]],"")</f>
        <v/>
      </c>
      <c r="W117" s="491"/>
      <c r="X117" s="491"/>
      <c r="Y117" s="491"/>
      <c r="Z117" s="491"/>
      <c r="AA117" s="491"/>
      <c r="AB117" s="491"/>
      <c r="AC117" s="491"/>
      <c r="AD117" s="491"/>
      <c r="AE117" s="491"/>
      <c r="AF117" s="491"/>
      <c r="AG117" s="491"/>
      <c r="AH117" s="491"/>
      <c r="AI117" s="491"/>
      <c r="AJ117" s="491"/>
      <c r="AK117" s="491"/>
      <c r="AL117" s="491"/>
      <c r="AM117" s="491"/>
      <c r="AN117" s="491"/>
      <c r="AO117" s="491"/>
      <c r="AP117" s="491"/>
      <c r="AQ117" s="491"/>
      <c r="AR117" s="491"/>
    </row>
    <row r="118" spans="1:44" s="57" customFormat="1" ht="13.5" customHeight="1">
      <c r="A118" s="483">
        <f>IF($B118="","",COUNTA($B$5:B118))</f>
        <v>114</v>
      </c>
      <c r="B118" s="487" t="str">
        <f t="shared" si="5"/>
        <v>---</v>
      </c>
      <c r="C118" s="488" t="str">
        <f>IFERROR(BatteryLifeCalucationRequest[[#This Row],[Item code]],"")</f>
        <v/>
      </c>
      <c r="D118" s="488" t="str">
        <f>IFERROR(BatteryLifeCalucationRequest[[#This Row],[Requested by]],"")</f>
        <v/>
      </c>
      <c r="E118" s="488" t="str">
        <f>IFERROR(BatteryLifeCalucationRequest[[#This Row],[HW availability for measurement]],"")</f>
        <v/>
      </c>
      <c r="F118" s="488" t="str">
        <f>IFERROR(BatteryLifeCalucationRequest[[#This Row],[HW]],"")</f>
        <v/>
      </c>
      <c r="G118" s="488" t="str">
        <f>IFERROR(BatteryLifeCalucationRequest[[#This Row],[FW]],"")</f>
        <v/>
      </c>
      <c r="H118" s="480" t="str">
        <f>IFERROR(IF(BatteryLifeCalucationRequest[[#This Row],[ Variant]]=0,"",BatteryLifeCalucationRequest[[#This Row],[ Variant]]),"")</f>
        <v/>
      </c>
      <c r="I118" s="491"/>
      <c r="J118" s="488" t="str">
        <f>IFERROR(BatteryLifeCalucationRequest[[#This Row],[Short Product Description]],"")</f>
        <v/>
      </c>
      <c r="K118" s="481" t="str">
        <f>IFERROR(BatteryLifeCalucationRequest[[#This Row],[Request Date]],"")</f>
        <v/>
      </c>
      <c r="L118" s="209"/>
      <c r="M118" s="209"/>
      <c r="N118" s="491"/>
      <c r="O118" s="491"/>
      <c r="P118" s="491"/>
      <c r="Q118" s="491"/>
      <c r="R118" s="488" t="str">
        <f>IFERROR(BatteryLifeCalucationRequest[[#This Row],[Battery Configuration]],"")</f>
        <v/>
      </c>
      <c r="S118" s="487">
        <f>VLOOKUP($R118,TABS!$A$6:$G$50,COUNTA(TABS!$A$5:$E$5),FALSE)</f>
        <v>0</v>
      </c>
      <c r="T118" s="491"/>
      <c r="U118" s="489"/>
      <c r="V118" s="488" t="str">
        <f>IFERROR(BatteryLifeCalucationRequest[[#This Row],[Number of bytes in cyclic data uplink]],"")</f>
        <v/>
      </c>
      <c r="W118" s="491"/>
      <c r="X118" s="491"/>
      <c r="Y118" s="491"/>
      <c r="Z118" s="491"/>
      <c r="AA118" s="491"/>
      <c r="AB118" s="491"/>
      <c r="AC118" s="491"/>
      <c r="AD118" s="491"/>
      <c r="AE118" s="491"/>
      <c r="AF118" s="491"/>
      <c r="AG118" s="491"/>
      <c r="AH118" s="491"/>
      <c r="AI118" s="491"/>
      <c r="AJ118" s="491"/>
      <c r="AK118" s="491"/>
      <c r="AL118" s="491"/>
      <c r="AM118" s="491"/>
      <c r="AN118" s="491"/>
      <c r="AO118" s="491"/>
      <c r="AP118" s="491"/>
      <c r="AQ118" s="491"/>
      <c r="AR118" s="491"/>
    </row>
    <row r="119" spans="1:44" s="57" customFormat="1" ht="13.5" customHeight="1">
      <c r="A119" s="483">
        <f>IF($B119="","",COUNTA($B$5:B119))</f>
        <v>115</v>
      </c>
      <c r="B119" s="487" t="str">
        <f t="shared" si="5"/>
        <v>---</v>
      </c>
      <c r="C119" s="488" t="str">
        <f>IFERROR(BatteryLifeCalucationRequest[[#This Row],[Item code]],"")</f>
        <v/>
      </c>
      <c r="D119" s="488" t="str">
        <f>IFERROR(BatteryLifeCalucationRequest[[#This Row],[Requested by]],"")</f>
        <v/>
      </c>
      <c r="E119" s="488" t="str">
        <f>IFERROR(BatteryLifeCalucationRequest[[#This Row],[HW availability for measurement]],"")</f>
        <v/>
      </c>
      <c r="F119" s="488" t="str">
        <f>IFERROR(BatteryLifeCalucationRequest[[#This Row],[HW]],"")</f>
        <v/>
      </c>
      <c r="G119" s="488" t="str">
        <f>IFERROR(BatteryLifeCalucationRequest[[#This Row],[FW]],"")</f>
        <v/>
      </c>
      <c r="H119" s="480" t="str">
        <f>IFERROR(IF(BatteryLifeCalucationRequest[[#This Row],[ Variant]]=0,"",BatteryLifeCalucationRequest[[#This Row],[ Variant]]),"")</f>
        <v/>
      </c>
      <c r="I119" s="491"/>
      <c r="J119" s="488" t="str">
        <f>IFERROR(BatteryLifeCalucationRequest[[#This Row],[Short Product Description]],"")</f>
        <v/>
      </c>
      <c r="K119" s="481" t="str">
        <f>IFERROR(BatteryLifeCalucationRequest[[#This Row],[Request Date]],"")</f>
        <v/>
      </c>
      <c r="L119" s="209"/>
      <c r="M119" s="209"/>
      <c r="N119" s="491"/>
      <c r="O119" s="491"/>
      <c r="P119" s="491"/>
      <c r="Q119" s="491"/>
      <c r="R119" s="488" t="str">
        <f>IFERROR(BatteryLifeCalucationRequest[[#This Row],[Battery Configuration]],"")</f>
        <v/>
      </c>
      <c r="S119" s="487">
        <f>VLOOKUP($R119,TABS!$A$6:$G$50,COUNTA(TABS!$A$5:$E$5),FALSE)</f>
        <v>0</v>
      </c>
      <c r="T119" s="491"/>
      <c r="U119" s="489"/>
      <c r="V119" s="488" t="str">
        <f>IFERROR(BatteryLifeCalucationRequest[[#This Row],[Number of bytes in cyclic data uplink]],"")</f>
        <v/>
      </c>
      <c r="W119" s="491"/>
      <c r="X119" s="491"/>
      <c r="Y119" s="491"/>
      <c r="Z119" s="491"/>
      <c r="AA119" s="491"/>
      <c r="AB119" s="491"/>
      <c r="AC119" s="491"/>
      <c r="AD119" s="491"/>
      <c r="AE119" s="491"/>
      <c r="AF119" s="491"/>
      <c r="AG119" s="491"/>
      <c r="AH119" s="491"/>
      <c r="AI119" s="491"/>
      <c r="AJ119" s="491"/>
      <c r="AK119" s="491"/>
      <c r="AL119" s="491"/>
      <c r="AM119" s="491"/>
      <c r="AN119" s="491"/>
      <c r="AO119" s="491"/>
      <c r="AP119" s="491"/>
      <c r="AQ119" s="491"/>
      <c r="AR119" s="491"/>
    </row>
    <row r="120" spans="1:44" s="57" customFormat="1" ht="13.5" customHeight="1">
      <c r="A120" s="483">
        <f>IF($B120="","",COUNTA($B$5:B120))</f>
        <v>116</v>
      </c>
      <c r="B120" s="487" t="str">
        <f t="shared" si="5"/>
        <v>---</v>
      </c>
      <c r="C120" s="488" t="str">
        <f>IFERROR(BatteryLifeCalucationRequest[[#This Row],[Item code]],"")</f>
        <v/>
      </c>
      <c r="D120" s="488" t="str">
        <f>IFERROR(BatteryLifeCalucationRequest[[#This Row],[Requested by]],"")</f>
        <v/>
      </c>
      <c r="E120" s="488" t="str">
        <f>IFERROR(BatteryLifeCalucationRequest[[#This Row],[HW availability for measurement]],"")</f>
        <v/>
      </c>
      <c r="F120" s="488" t="str">
        <f>IFERROR(BatteryLifeCalucationRequest[[#This Row],[HW]],"")</f>
        <v/>
      </c>
      <c r="G120" s="488" t="str">
        <f>IFERROR(BatteryLifeCalucationRequest[[#This Row],[FW]],"")</f>
        <v/>
      </c>
      <c r="H120" s="480" t="str">
        <f>IFERROR(IF(BatteryLifeCalucationRequest[[#This Row],[ Variant]]=0,"",BatteryLifeCalucationRequest[[#This Row],[ Variant]]),"")</f>
        <v/>
      </c>
      <c r="I120" s="491"/>
      <c r="J120" s="488" t="str">
        <f>IFERROR(BatteryLifeCalucationRequest[[#This Row],[Short Product Description]],"")</f>
        <v/>
      </c>
      <c r="K120" s="481" t="str">
        <f>IFERROR(BatteryLifeCalucationRequest[[#This Row],[Request Date]],"")</f>
        <v/>
      </c>
      <c r="L120" s="209"/>
      <c r="M120" s="209"/>
      <c r="N120" s="491"/>
      <c r="O120" s="491"/>
      <c r="P120" s="491"/>
      <c r="Q120" s="491"/>
      <c r="R120" s="488" t="str">
        <f>IFERROR(BatteryLifeCalucationRequest[[#This Row],[Battery Configuration]],"")</f>
        <v/>
      </c>
      <c r="S120" s="487">
        <f>VLOOKUP($R120,TABS!$A$6:$G$50,COUNTA(TABS!$A$5:$E$5),FALSE)</f>
        <v>0</v>
      </c>
      <c r="T120" s="491"/>
      <c r="U120" s="489"/>
      <c r="V120" s="488" t="str">
        <f>IFERROR(BatteryLifeCalucationRequest[[#This Row],[Number of bytes in cyclic data uplink]],"")</f>
        <v/>
      </c>
      <c r="W120" s="491"/>
      <c r="X120" s="491"/>
      <c r="Y120" s="491"/>
      <c r="Z120" s="491"/>
      <c r="AA120" s="491"/>
      <c r="AB120" s="491"/>
      <c r="AC120" s="491"/>
      <c r="AD120" s="491"/>
      <c r="AE120" s="491"/>
      <c r="AF120" s="491"/>
      <c r="AG120" s="491"/>
      <c r="AH120" s="491"/>
      <c r="AI120" s="491"/>
      <c r="AJ120" s="491"/>
      <c r="AK120" s="491"/>
      <c r="AL120" s="491"/>
      <c r="AM120" s="491"/>
      <c r="AN120" s="491"/>
      <c r="AO120" s="491"/>
      <c r="AP120" s="491"/>
      <c r="AQ120" s="491"/>
      <c r="AR120" s="491"/>
    </row>
    <row r="121" spans="1:44" s="57" customFormat="1" ht="13.5" customHeight="1">
      <c r="A121" s="483">
        <f>IF($B121="","",COUNTA($B$5:B121))</f>
        <v>117</v>
      </c>
      <c r="B121" s="487" t="str">
        <f t="shared" si="5"/>
        <v>---</v>
      </c>
      <c r="C121" s="488" t="str">
        <f>IFERROR(BatteryLifeCalucationRequest[[#This Row],[Item code]],"")</f>
        <v/>
      </c>
      <c r="D121" s="488" t="str">
        <f>IFERROR(BatteryLifeCalucationRequest[[#This Row],[Requested by]],"")</f>
        <v/>
      </c>
      <c r="E121" s="488" t="str">
        <f>IFERROR(BatteryLifeCalucationRequest[[#This Row],[HW availability for measurement]],"")</f>
        <v/>
      </c>
      <c r="F121" s="488" t="str">
        <f>IFERROR(BatteryLifeCalucationRequest[[#This Row],[HW]],"")</f>
        <v/>
      </c>
      <c r="G121" s="488" t="str">
        <f>IFERROR(BatteryLifeCalucationRequest[[#This Row],[FW]],"")</f>
        <v/>
      </c>
      <c r="H121" s="480" t="str">
        <f>IFERROR(IF(BatteryLifeCalucationRequest[[#This Row],[ Variant]]=0,"",BatteryLifeCalucationRequest[[#This Row],[ Variant]]),"")</f>
        <v/>
      </c>
      <c r="I121" s="491"/>
      <c r="J121" s="488" t="str">
        <f>IFERROR(BatteryLifeCalucationRequest[[#This Row],[Short Product Description]],"")</f>
        <v/>
      </c>
      <c r="K121" s="481" t="str">
        <f>IFERROR(BatteryLifeCalucationRequest[[#This Row],[Request Date]],"")</f>
        <v/>
      </c>
      <c r="L121" s="209"/>
      <c r="M121" s="209"/>
      <c r="N121" s="491"/>
      <c r="O121" s="491"/>
      <c r="P121" s="491"/>
      <c r="Q121" s="491"/>
      <c r="R121" s="488" t="str">
        <f>IFERROR(BatteryLifeCalucationRequest[[#This Row],[Battery Configuration]],"")</f>
        <v/>
      </c>
      <c r="S121" s="487">
        <f>VLOOKUP($R121,TABS!$A$6:$G$50,COUNTA(TABS!$A$5:$E$5),FALSE)</f>
        <v>0</v>
      </c>
      <c r="T121" s="491"/>
      <c r="U121" s="489"/>
      <c r="V121" s="488" t="str">
        <f>IFERROR(BatteryLifeCalucationRequest[[#This Row],[Number of bytes in cyclic data uplink]],"")</f>
        <v/>
      </c>
      <c r="W121" s="491"/>
      <c r="X121" s="491"/>
      <c r="Y121" s="491"/>
      <c r="Z121" s="491"/>
      <c r="AA121" s="491"/>
      <c r="AB121" s="491"/>
      <c r="AC121" s="491"/>
      <c r="AD121" s="491"/>
      <c r="AE121" s="491"/>
      <c r="AF121" s="491"/>
      <c r="AG121" s="491"/>
      <c r="AH121" s="491"/>
      <c r="AI121" s="491"/>
      <c r="AJ121" s="491"/>
      <c r="AK121" s="491"/>
      <c r="AL121" s="491"/>
      <c r="AM121" s="491"/>
      <c r="AN121" s="491"/>
      <c r="AO121" s="491"/>
      <c r="AP121" s="491"/>
      <c r="AQ121" s="491"/>
      <c r="AR121" s="491"/>
    </row>
    <row r="122" spans="1:44" s="57" customFormat="1" ht="13.5" customHeight="1">
      <c r="A122" s="483">
        <f>IF($B122="","",COUNTA($B$5:B122))</f>
        <v>118</v>
      </c>
      <c r="B122" s="487" t="str">
        <f t="shared" si="5"/>
        <v>---</v>
      </c>
      <c r="C122" s="488" t="str">
        <f>IFERROR(BatteryLifeCalucationRequest[[#This Row],[Item code]],"")</f>
        <v/>
      </c>
      <c r="D122" s="488" t="str">
        <f>IFERROR(BatteryLifeCalucationRequest[[#This Row],[Requested by]],"")</f>
        <v/>
      </c>
      <c r="E122" s="488" t="str">
        <f>IFERROR(BatteryLifeCalucationRequest[[#This Row],[HW availability for measurement]],"")</f>
        <v/>
      </c>
      <c r="F122" s="488" t="str">
        <f>IFERROR(BatteryLifeCalucationRequest[[#This Row],[HW]],"")</f>
        <v/>
      </c>
      <c r="G122" s="488" t="str">
        <f>IFERROR(BatteryLifeCalucationRequest[[#This Row],[FW]],"")</f>
        <v/>
      </c>
      <c r="H122" s="480" t="str">
        <f>IFERROR(IF(BatteryLifeCalucationRequest[[#This Row],[ Variant]]=0,"",BatteryLifeCalucationRequest[[#This Row],[ Variant]]),"")</f>
        <v/>
      </c>
      <c r="I122" s="491"/>
      <c r="J122" s="488" t="str">
        <f>IFERROR(BatteryLifeCalucationRequest[[#This Row],[Short Product Description]],"")</f>
        <v/>
      </c>
      <c r="K122" s="481" t="str">
        <f>IFERROR(BatteryLifeCalucationRequest[[#This Row],[Request Date]],"")</f>
        <v/>
      </c>
      <c r="L122" s="209"/>
      <c r="M122" s="209"/>
      <c r="N122" s="491"/>
      <c r="O122" s="491"/>
      <c r="P122" s="491"/>
      <c r="Q122" s="491"/>
      <c r="R122" s="488" t="str">
        <f>IFERROR(BatteryLifeCalucationRequest[[#This Row],[Battery Configuration]],"")</f>
        <v/>
      </c>
      <c r="S122" s="487">
        <f>VLOOKUP($R122,TABS!$A$6:$G$50,COUNTA(TABS!$A$5:$E$5),FALSE)</f>
        <v>0</v>
      </c>
      <c r="T122" s="491"/>
      <c r="U122" s="489"/>
      <c r="V122" s="488" t="str">
        <f>IFERROR(BatteryLifeCalucationRequest[[#This Row],[Number of bytes in cyclic data uplink]],"")</f>
        <v/>
      </c>
      <c r="W122" s="491"/>
      <c r="X122" s="491"/>
      <c r="Y122" s="491"/>
      <c r="Z122" s="491"/>
      <c r="AA122" s="491"/>
      <c r="AB122" s="491"/>
      <c r="AC122" s="491"/>
      <c r="AD122" s="491"/>
      <c r="AE122" s="491"/>
      <c r="AF122" s="491"/>
      <c r="AG122" s="491"/>
      <c r="AH122" s="491"/>
      <c r="AI122" s="491"/>
      <c r="AJ122" s="491"/>
      <c r="AK122" s="491"/>
      <c r="AL122" s="491"/>
      <c r="AM122" s="491"/>
      <c r="AN122" s="491"/>
      <c r="AO122" s="491"/>
      <c r="AP122" s="491"/>
      <c r="AQ122" s="491"/>
      <c r="AR122" s="491"/>
    </row>
    <row r="123" spans="1:44" s="57" customFormat="1" ht="13.5" customHeight="1">
      <c r="A123" s="483">
        <f>IF($B123="","",COUNTA($B$5:B123))</f>
        <v>119</v>
      </c>
      <c r="B123" s="487" t="str">
        <f t="shared" si="5"/>
        <v>---</v>
      </c>
      <c r="C123" s="488" t="str">
        <f>IFERROR(BatteryLifeCalucationRequest[[#This Row],[Item code]],"")</f>
        <v/>
      </c>
      <c r="D123" s="488" t="str">
        <f>IFERROR(BatteryLifeCalucationRequest[[#This Row],[Requested by]],"")</f>
        <v/>
      </c>
      <c r="E123" s="488" t="str">
        <f>IFERROR(BatteryLifeCalucationRequest[[#This Row],[HW availability for measurement]],"")</f>
        <v/>
      </c>
      <c r="F123" s="488" t="str">
        <f>IFERROR(BatteryLifeCalucationRequest[[#This Row],[HW]],"")</f>
        <v/>
      </c>
      <c r="G123" s="488" t="str">
        <f>IFERROR(BatteryLifeCalucationRequest[[#This Row],[FW]],"")</f>
        <v/>
      </c>
      <c r="H123" s="480" t="str">
        <f>IFERROR(IF(BatteryLifeCalucationRequest[[#This Row],[ Variant]]=0,"",BatteryLifeCalucationRequest[[#This Row],[ Variant]]),"")</f>
        <v/>
      </c>
      <c r="I123" s="491"/>
      <c r="J123" s="488" t="str">
        <f>IFERROR(BatteryLifeCalucationRequest[[#This Row],[Short Product Description]],"")</f>
        <v/>
      </c>
      <c r="K123" s="481" t="str">
        <f>IFERROR(BatteryLifeCalucationRequest[[#This Row],[Request Date]],"")</f>
        <v/>
      </c>
      <c r="L123" s="209"/>
      <c r="M123" s="209"/>
      <c r="N123" s="491"/>
      <c r="O123" s="491"/>
      <c r="P123" s="491"/>
      <c r="Q123" s="491"/>
      <c r="R123" s="488" t="str">
        <f>IFERROR(BatteryLifeCalucationRequest[[#This Row],[Battery Configuration]],"")</f>
        <v/>
      </c>
      <c r="S123" s="487">
        <f>VLOOKUP($R123,TABS!$A$6:$G$50,COUNTA(TABS!$A$5:$E$5),FALSE)</f>
        <v>0</v>
      </c>
      <c r="T123" s="491"/>
      <c r="U123" s="489"/>
      <c r="V123" s="488" t="str">
        <f>IFERROR(BatteryLifeCalucationRequest[[#This Row],[Number of bytes in cyclic data uplink]],"")</f>
        <v/>
      </c>
      <c r="W123" s="491"/>
      <c r="X123" s="491"/>
      <c r="Y123" s="491"/>
      <c r="Z123" s="491"/>
      <c r="AA123" s="491"/>
      <c r="AB123" s="491"/>
      <c r="AC123" s="491"/>
      <c r="AD123" s="491"/>
      <c r="AE123" s="491"/>
      <c r="AF123" s="491"/>
      <c r="AG123" s="491"/>
      <c r="AH123" s="491"/>
      <c r="AI123" s="491"/>
      <c r="AJ123" s="491"/>
      <c r="AK123" s="491"/>
      <c r="AL123" s="491"/>
      <c r="AM123" s="491"/>
      <c r="AN123" s="491"/>
      <c r="AO123" s="491"/>
      <c r="AP123" s="491"/>
      <c r="AQ123" s="491"/>
      <c r="AR123" s="491"/>
    </row>
    <row r="124" spans="1:44" s="57" customFormat="1" ht="13.5" customHeight="1">
      <c r="A124" s="483">
        <f>IF($B124="","",COUNTA($B$5:B124))</f>
        <v>120</v>
      </c>
      <c r="B124" s="487" t="str">
        <f t="shared" si="5"/>
        <v>---</v>
      </c>
      <c r="C124" s="488" t="str">
        <f>IFERROR(BatteryLifeCalucationRequest[[#This Row],[Item code]],"")</f>
        <v/>
      </c>
      <c r="D124" s="488" t="str">
        <f>IFERROR(BatteryLifeCalucationRequest[[#This Row],[Requested by]],"")</f>
        <v/>
      </c>
      <c r="E124" s="488" t="str">
        <f>IFERROR(BatteryLifeCalucationRequest[[#This Row],[HW availability for measurement]],"")</f>
        <v/>
      </c>
      <c r="F124" s="488" t="str">
        <f>IFERROR(BatteryLifeCalucationRequest[[#This Row],[HW]],"")</f>
        <v/>
      </c>
      <c r="G124" s="488" t="str">
        <f>IFERROR(BatteryLifeCalucationRequest[[#This Row],[FW]],"")</f>
        <v/>
      </c>
      <c r="H124" s="480" t="str">
        <f>IFERROR(IF(BatteryLifeCalucationRequest[[#This Row],[ Variant]]=0,"",BatteryLifeCalucationRequest[[#This Row],[ Variant]]),"")</f>
        <v/>
      </c>
      <c r="I124" s="491"/>
      <c r="J124" s="488" t="str">
        <f>IFERROR(BatteryLifeCalucationRequest[[#This Row],[Short Product Description]],"")</f>
        <v/>
      </c>
      <c r="K124" s="481" t="str">
        <f>IFERROR(BatteryLifeCalucationRequest[[#This Row],[Request Date]],"")</f>
        <v/>
      </c>
      <c r="L124" s="209"/>
      <c r="M124" s="209"/>
      <c r="N124" s="491"/>
      <c r="O124" s="491"/>
      <c r="P124" s="491"/>
      <c r="Q124" s="491"/>
      <c r="R124" s="488" t="str">
        <f>IFERROR(BatteryLifeCalucationRequest[[#This Row],[Battery Configuration]],"")</f>
        <v/>
      </c>
      <c r="S124" s="487">
        <f>VLOOKUP($R124,TABS!$A$6:$G$50,COUNTA(TABS!$A$5:$E$5),FALSE)</f>
        <v>0</v>
      </c>
      <c r="T124" s="491"/>
      <c r="U124" s="489"/>
      <c r="V124" s="488" t="str">
        <f>IFERROR(BatteryLifeCalucationRequest[[#This Row],[Number of bytes in cyclic data uplink]],"")</f>
        <v/>
      </c>
      <c r="W124" s="491"/>
      <c r="X124" s="491"/>
      <c r="Y124" s="491"/>
      <c r="Z124" s="491"/>
      <c r="AA124" s="491"/>
      <c r="AB124" s="491"/>
      <c r="AC124" s="491"/>
      <c r="AD124" s="491"/>
      <c r="AE124" s="491"/>
      <c r="AF124" s="491"/>
      <c r="AG124" s="491"/>
      <c r="AH124" s="491"/>
      <c r="AI124" s="491"/>
      <c r="AJ124" s="491"/>
      <c r="AK124" s="491"/>
      <c r="AL124" s="491"/>
      <c r="AM124" s="491"/>
      <c r="AN124" s="491"/>
      <c r="AO124" s="491"/>
      <c r="AP124" s="491"/>
      <c r="AQ124" s="491"/>
      <c r="AR124" s="491"/>
    </row>
    <row r="125" spans="1:44" s="57" customFormat="1" ht="13.5" customHeight="1">
      <c r="A125" s="483">
        <f>IF($B125="","",COUNTA($B$5:B125))</f>
        <v>121</v>
      </c>
      <c r="B125" s="487" t="str">
        <f t="shared" si="5"/>
        <v>---</v>
      </c>
      <c r="C125" s="488" t="str">
        <f>IFERROR(BatteryLifeCalucationRequest[[#This Row],[Item code]],"")</f>
        <v/>
      </c>
      <c r="D125" s="488" t="str">
        <f>IFERROR(BatteryLifeCalucationRequest[[#This Row],[Requested by]],"")</f>
        <v/>
      </c>
      <c r="E125" s="488" t="str">
        <f>IFERROR(BatteryLifeCalucationRequest[[#This Row],[HW availability for measurement]],"")</f>
        <v/>
      </c>
      <c r="F125" s="488" t="str">
        <f>IFERROR(BatteryLifeCalucationRequest[[#This Row],[HW]],"")</f>
        <v/>
      </c>
      <c r="G125" s="488" t="str">
        <f>IFERROR(BatteryLifeCalucationRequest[[#This Row],[FW]],"")</f>
        <v/>
      </c>
      <c r="H125" s="480" t="str">
        <f>IFERROR(IF(BatteryLifeCalucationRequest[[#This Row],[ Variant]]=0,"",BatteryLifeCalucationRequest[[#This Row],[ Variant]]),"")</f>
        <v/>
      </c>
      <c r="I125" s="491"/>
      <c r="J125" s="488" t="str">
        <f>IFERROR(BatteryLifeCalucationRequest[[#This Row],[Short Product Description]],"")</f>
        <v/>
      </c>
      <c r="K125" s="481" t="str">
        <f>IFERROR(BatteryLifeCalucationRequest[[#This Row],[Request Date]],"")</f>
        <v/>
      </c>
      <c r="L125" s="209"/>
      <c r="M125" s="209"/>
      <c r="N125" s="491"/>
      <c r="O125" s="491"/>
      <c r="P125" s="491"/>
      <c r="Q125" s="491"/>
      <c r="R125" s="488" t="str">
        <f>IFERROR(BatteryLifeCalucationRequest[[#This Row],[Battery Configuration]],"")</f>
        <v/>
      </c>
      <c r="S125" s="487">
        <f>VLOOKUP($R125,TABS!$A$6:$G$50,COUNTA(TABS!$A$5:$E$5),FALSE)</f>
        <v>0</v>
      </c>
      <c r="T125" s="491"/>
      <c r="U125" s="489"/>
      <c r="V125" s="488" t="str">
        <f>IFERROR(BatteryLifeCalucationRequest[[#This Row],[Number of bytes in cyclic data uplink]],"")</f>
        <v/>
      </c>
      <c r="W125" s="491"/>
      <c r="X125" s="491"/>
      <c r="Y125" s="491"/>
      <c r="Z125" s="491"/>
      <c r="AA125" s="491"/>
      <c r="AB125" s="491"/>
      <c r="AC125" s="491"/>
      <c r="AD125" s="491"/>
      <c r="AE125" s="491"/>
      <c r="AF125" s="491"/>
      <c r="AG125" s="491"/>
      <c r="AH125" s="491"/>
      <c r="AI125" s="491"/>
      <c r="AJ125" s="491"/>
      <c r="AK125" s="491"/>
      <c r="AL125" s="491"/>
      <c r="AM125" s="491"/>
      <c r="AN125" s="491"/>
      <c r="AO125" s="491"/>
      <c r="AP125" s="491"/>
      <c r="AQ125" s="491"/>
      <c r="AR125" s="491"/>
    </row>
    <row r="126" spans="1:44" s="57" customFormat="1" ht="13.5" customHeight="1">
      <c r="A126" s="483">
        <f>IF($B126="","",COUNTA($B$5:B126))</f>
        <v>122</v>
      </c>
      <c r="B126" s="487" t="str">
        <f t="shared" si="5"/>
        <v>---</v>
      </c>
      <c r="C126" s="488" t="str">
        <f>IFERROR(BatteryLifeCalucationRequest[[#This Row],[Item code]],"")</f>
        <v/>
      </c>
      <c r="D126" s="488" t="str">
        <f>IFERROR(BatteryLifeCalucationRequest[[#This Row],[Requested by]],"")</f>
        <v/>
      </c>
      <c r="E126" s="488" t="str">
        <f>IFERROR(BatteryLifeCalucationRequest[[#This Row],[HW availability for measurement]],"")</f>
        <v/>
      </c>
      <c r="F126" s="488" t="str">
        <f>IFERROR(BatteryLifeCalucationRequest[[#This Row],[HW]],"")</f>
        <v/>
      </c>
      <c r="G126" s="488" t="str">
        <f>IFERROR(BatteryLifeCalucationRequest[[#This Row],[FW]],"")</f>
        <v/>
      </c>
      <c r="H126" s="480" t="str">
        <f>IFERROR(IF(BatteryLifeCalucationRequest[[#This Row],[ Variant]]=0,"",BatteryLifeCalucationRequest[[#This Row],[ Variant]]),"")</f>
        <v/>
      </c>
      <c r="I126" s="491"/>
      <c r="J126" s="488" t="str">
        <f>IFERROR(BatteryLifeCalucationRequest[[#This Row],[Short Product Description]],"")</f>
        <v/>
      </c>
      <c r="K126" s="481" t="str">
        <f>IFERROR(BatteryLifeCalucationRequest[[#This Row],[Request Date]],"")</f>
        <v/>
      </c>
      <c r="L126" s="209"/>
      <c r="M126" s="209"/>
      <c r="N126" s="491"/>
      <c r="O126" s="491"/>
      <c r="P126" s="491"/>
      <c r="Q126" s="491"/>
      <c r="R126" s="488" t="str">
        <f>IFERROR(BatteryLifeCalucationRequest[[#This Row],[Battery Configuration]],"")</f>
        <v/>
      </c>
      <c r="S126" s="487">
        <f>VLOOKUP($R126,TABS!$A$6:$G$50,COUNTA(TABS!$A$5:$E$5),FALSE)</f>
        <v>0</v>
      </c>
      <c r="T126" s="491"/>
      <c r="U126" s="489"/>
      <c r="V126" s="488" t="str">
        <f>IFERROR(BatteryLifeCalucationRequest[[#This Row],[Number of bytes in cyclic data uplink]],"")</f>
        <v/>
      </c>
      <c r="W126" s="491"/>
      <c r="X126" s="491"/>
      <c r="Y126" s="491"/>
      <c r="Z126" s="491"/>
      <c r="AA126" s="491"/>
      <c r="AB126" s="491"/>
      <c r="AC126" s="491"/>
      <c r="AD126" s="491"/>
      <c r="AE126" s="491"/>
      <c r="AF126" s="491"/>
      <c r="AG126" s="491"/>
      <c r="AH126" s="491"/>
      <c r="AI126" s="491"/>
      <c r="AJ126" s="491"/>
      <c r="AK126" s="491"/>
      <c r="AL126" s="491"/>
      <c r="AM126" s="491"/>
      <c r="AN126" s="491"/>
      <c r="AO126" s="491"/>
      <c r="AP126" s="491"/>
      <c r="AQ126" s="491"/>
      <c r="AR126" s="491"/>
    </row>
    <row r="127" spans="1:44" s="57" customFormat="1" ht="13.5" customHeight="1">
      <c r="A127" s="483">
        <f>IF($B127="","",COUNTA($B$5:B127))</f>
        <v>123</v>
      </c>
      <c r="B127" s="487" t="str">
        <f t="shared" si="5"/>
        <v>---</v>
      </c>
      <c r="C127" s="488" t="str">
        <f>IFERROR(BatteryLifeCalucationRequest[[#This Row],[Item code]],"")</f>
        <v/>
      </c>
      <c r="D127" s="488" t="str">
        <f>IFERROR(BatteryLifeCalucationRequest[[#This Row],[Requested by]],"")</f>
        <v/>
      </c>
      <c r="E127" s="488" t="str">
        <f>IFERROR(BatteryLifeCalucationRequest[[#This Row],[HW availability for measurement]],"")</f>
        <v/>
      </c>
      <c r="F127" s="488" t="str">
        <f>IFERROR(BatteryLifeCalucationRequest[[#This Row],[HW]],"")</f>
        <v/>
      </c>
      <c r="G127" s="488" t="str">
        <f>IFERROR(BatteryLifeCalucationRequest[[#This Row],[FW]],"")</f>
        <v/>
      </c>
      <c r="H127" s="480" t="str">
        <f>IFERROR(IF(BatteryLifeCalucationRequest[[#This Row],[ Variant]]=0,"",BatteryLifeCalucationRequest[[#This Row],[ Variant]]),"")</f>
        <v/>
      </c>
      <c r="I127" s="491"/>
      <c r="J127" s="488" t="str">
        <f>IFERROR(BatteryLifeCalucationRequest[[#This Row],[Short Product Description]],"")</f>
        <v/>
      </c>
      <c r="K127" s="481" t="str">
        <f>IFERROR(BatteryLifeCalucationRequest[[#This Row],[Request Date]],"")</f>
        <v/>
      </c>
      <c r="L127" s="209"/>
      <c r="M127" s="209"/>
      <c r="N127" s="491"/>
      <c r="O127" s="491"/>
      <c r="P127" s="491"/>
      <c r="Q127" s="491"/>
      <c r="R127" s="488" t="str">
        <f>IFERROR(BatteryLifeCalucationRequest[[#This Row],[Battery Configuration]],"")</f>
        <v/>
      </c>
      <c r="S127" s="487">
        <f>VLOOKUP($R127,TABS!$A$6:$G$50,COUNTA(TABS!$A$5:$E$5),FALSE)</f>
        <v>0</v>
      </c>
      <c r="T127" s="491"/>
      <c r="U127" s="489"/>
      <c r="V127" s="488" t="str">
        <f>IFERROR(BatteryLifeCalucationRequest[[#This Row],[Number of bytes in cyclic data uplink]],"")</f>
        <v/>
      </c>
      <c r="W127" s="491"/>
      <c r="X127" s="491"/>
      <c r="Y127" s="491"/>
      <c r="Z127" s="491"/>
      <c r="AA127" s="491"/>
      <c r="AB127" s="491"/>
      <c r="AC127" s="491"/>
      <c r="AD127" s="491"/>
      <c r="AE127" s="491"/>
      <c r="AF127" s="491"/>
      <c r="AG127" s="491"/>
      <c r="AH127" s="491"/>
      <c r="AI127" s="491"/>
      <c r="AJ127" s="491"/>
      <c r="AK127" s="491"/>
      <c r="AL127" s="491"/>
      <c r="AM127" s="491"/>
      <c r="AN127" s="491"/>
      <c r="AO127" s="491"/>
      <c r="AP127" s="491"/>
      <c r="AQ127" s="491"/>
      <c r="AR127" s="491"/>
    </row>
    <row r="128" spans="1:44" s="57" customFormat="1" ht="13.5" customHeight="1">
      <c r="A128" s="483">
        <f>IF($B128="","",COUNTA($B$5:B128))</f>
        <v>124</v>
      </c>
      <c r="B128" s="487" t="str">
        <f t="shared" si="5"/>
        <v>---</v>
      </c>
      <c r="C128" s="488" t="str">
        <f>IFERROR(BatteryLifeCalucationRequest[[#This Row],[Item code]],"")</f>
        <v/>
      </c>
      <c r="D128" s="488" t="str">
        <f>IFERROR(BatteryLifeCalucationRequest[[#This Row],[Requested by]],"")</f>
        <v/>
      </c>
      <c r="E128" s="488" t="str">
        <f>IFERROR(BatteryLifeCalucationRequest[[#This Row],[HW availability for measurement]],"")</f>
        <v/>
      </c>
      <c r="F128" s="488" t="str">
        <f>IFERROR(BatteryLifeCalucationRequest[[#This Row],[HW]],"")</f>
        <v/>
      </c>
      <c r="G128" s="488" t="str">
        <f>IFERROR(BatteryLifeCalucationRequest[[#This Row],[FW]],"")</f>
        <v/>
      </c>
      <c r="H128" s="480" t="str">
        <f>IFERROR(IF(BatteryLifeCalucationRequest[[#This Row],[ Variant]]=0,"",BatteryLifeCalucationRequest[[#This Row],[ Variant]]),"")</f>
        <v/>
      </c>
      <c r="I128" s="491"/>
      <c r="J128" s="488" t="str">
        <f>IFERROR(BatteryLifeCalucationRequest[[#This Row],[Short Product Description]],"")</f>
        <v/>
      </c>
      <c r="K128" s="481" t="str">
        <f>IFERROR(BatteryLifeCalucationRequest[[#This Row],[Request Date]],"")</f>
        <v/>
      </c>
      <c r="L128" s="209"/>
      <c r="M128" s="209"/>
      <c r="N128" s="491"/>
      <c r="O128" s="491"/>
      <c r="P128" s="491"/>
      <c r="Q128" s="491"/>
      <c r="R128" s="488" t="str">
        <f>IFERROR(BatteryLifeCalucationRequest[[#This Row],[Battery Configuration]],"")</f>
        <v/>
      </c>
      <c r="S128" s="487">
        <f>VLOOKUP($R128,TABS!$A$6:$G$50,COUNTA(TABS!$A$5:$E$5),FALSE)</f>
        <v>0</v>
      </c>
      <c r="T128" s="491"/>
      <c r="U128" s="489"/>
      <c r="V128" s="488" t="str">
        <f>IFERROR(BatteryLifeCalucationRequest[[#This Row],[Number of bytes in cyclic data uplink]],"")</f>
        <v/>
      </c>
      <c r="W128" s="491"/>
      <c r="X128" s="491"/>
      <c r="Y128" s="491"/>
      <c r="Z128" s="491"/>
      <c r="AA128" s="491"/>
      <c r="AB128" s="491"/>
      <c r="AC128" s="491"/>
      <c r="AD128" s="491"/>
      <c r="AE128" s="491"/>
      <c r="AF128" s="491"/>
      <c r="AG128" s="491"/>
      <c r="AH128" s="491"/>
      <c r="AI128" s="491"/>
      <c r="AJ128" s="491"/>
      <c r="AK128" s="491"/>
      <c r="AL128" s="491"/>
      <c r="AM128" s="491"/>
      <c r="AN128" s="491"/>
      <c r="AO128" s="491"/>
      <c r="AP128" s="491"/>
      <c r="AQ128" s="491"/>
      <c r="AR128" s="491"/>
    </row>
    <row r="129" spans="1:44" s="57" customFormat="1" ht="13.5" customHeight="1">
      <c r="A129" s="483">
        <f>IF($B129="","",COUNTA($B$5:B129))</f>
        <v>125</v>
      </c>
      <c r="B129" s="487" t="str">
        <f t="shared" si="5"/>
        <v>---</v>
      </c>
      <c r="C129" s="488" t="str">
        <f>IFERROR(BatteryLifeCalucationRequest[[#This Row],[Item code]],"")</f>
        <v/>
      </c>
      <c r="D129" s="488" t="str">
        <f>IFERROR(BatteryLifeCalucationRequest[[#This Row],[Requested by]],"")</f>
        <v/>
      </c>
      <c r="E129" s="488" t="str">
        <f>IFERROR(BatteryLifeCalucationRequest[[#This Row],[HW availability for measurement]],"")</f>
        <v/>
      </c>
      <c r="F129" s="488" t="str">
        <f>IFERROR(BatteryLifeCalucationRequest[[#This Row],[HW]],"")</f>
        <v/>
      </c>
      <c r="G129" s="488" t="str">
        <f>IFERROR(BatteryLifeCalucationRequest[[#This Row],[FW]],"")</f>
        <v/>
      </c>
      <c r="H129" s="480" t="str">
        <f>IFERROR(IF(BatteryLifeCalucationRequest[[#This Row],[ Variant]]=0,"",BatteryLifeCalucationRequest[[#This Row],[ Variant]]),"")</f>
        <v/>
      </c>
      <c r="I129" s="491"/>
      <c r="J129" s="488" t="str">
        <f>IFERROR(BatteryLifeCalucationRequest[[#This Row],[Short Product Description]],"")</f>
        <v/>
      </c>
      <c r="K129" s="481" t="str">
        <f>IFERROR(BatteryLifeCalucationRequest[[#This Row],[Request Date]],"")</f>
        <v/>
      </c>
      <c r="L129" s="209"/>
      <c r="M129" s="209"/>
      <c r="N129" s="491"/>
      <c r="O129" s="491"/>
      <c r="P129" s="491"/>
      <c r="Q129" s="491"/>
      <c r="R129" s="488" t="str">
        <f>IFERROR(BatteryLifeCalucationRequest[[#This Row],[Battery Configuration]],"")</f>
        <v/>
      </c>
      <c r="S129" s="487">
        <f>VLOOKUP($R129,TABS!$A$6:$G$50,COUNTA(TABS!$A$5:$E$5),FALSE)</f>
        <v>0</v>
      </c>
      <c r="T129" s="491"/>
      <c r="U129" s="489"/>
      <c r="V129" s="488" t="str">
        <f>IFERROR(BatteryLifeCalucationRequest[[#This Row],[Number of bytes in cyclic data uplink]],"")</f>
        <v/>
      </c>
      <c r="W129" s="491"/>
      <c r="X129" s="491"/>
      <c r="Y129" s="491"/>
      <c r="Z129" s="491"/>
      <c r="AA129" s="491"/>
      <c r="AB129" s="491"/>
      <c r="AC129" s="491"/>
      <c r="AD129" s="491"/>
      <c r="AE129" s="491"/>
      <c r="AF129" s="491"/>
      <c r="AG129" s="491"/>
      <c r="AH129" s="491"/>
      <c r="AI129" s="491"/>
      <c r="AJ129" s="491"/>
      <c r="AK129" s="491"/>
      <c r="AL129" s="491"/>
      <c r="AM129" s="491"/>
      <c r="AN129" s="491"/>
      <c r="AO129" s="491"/>
      <c r="AP129" s="491"/>
      <c r="AQ129" s="491"/>
      <c r="AR129" s="491"/>
    </row>
    <row r="130" spans="1:44" s="57" customFormat="1" ht="13.5" customHeight="1">
      <c r="A130" s="483">
        <f>IF($B130="","",COUNTA($B$5:B130))</f>
        <v>126</v>
      </c>
      <c r="B130" s="487" t="str">
        <f t="shared" si="5"/>
        <v>---</v>
      </c>
      <c r="C130" s="488" t="str">
        <f>IFERROR(BatteryLifeCalucationRequest[[#This Row],[Item code]],"")</f>
        <v/>
      </c>
      <c r="D130" s="488" t="str">
        <f>IFERROR(BatteryLifeCalucationRequest[[#This Row],[Requested by]],"")</f>
        <v/>
      </c>
      <c r="E130" s="488" t="str">
        <f>IFERROR(BatteryLifeCalucationRequest[[#This Row],[HW availability for measurement]],"")</f>
        <v/>
      </c>
      <c r="F130" s="488" t="str">
        <f>IFERROR(BatteryLifeCalucationRequest[[#This Row],[HW]],"")</f>
        <v/>
      </c>
      <c r="G130" s="488" t="str">
        <f>IFERROR(BatteryLifeCalucationRequest[[#This Row],[FW]],"")</f>
        <v/>
      </c>
      <c r="H130" s="480" t="str">
        <f>IFERROR(IF(BatteryLifeCalucationRequest[[#This Row],[ Variant]]=0,"",BatteryLifeCalucationRequest[[#This Row],[ Variant]]),"")</f>
        <v/>
      </c>
      <c r="I130" s="491"/>
      <c r="J130" s="488" t="str">
        <f>IFERROR(BatteryLifeCalucationRequest[[#This Row],[Short Product Description]],"")</f>
        <v/>
      </c>
      <c r="K130" s="481" t="str">
        <f>IFERROR(BatteryLifeCalucationRequest[[#This Row],[Request Date]],"")</f>
        <v/>
      </c>
      <c r="L130" s="209"/>
      <c r="M130" s="209"/>
      <c r="N130" s="491"/>
      <c r="O130" s="491"/>
      <c r="P130" s="491"/>
      <c r="Q130" s="491"/>
      <c r="R130" s="488" t="str">
        <f>IFERROR(BatteryLifeCalucationRequest[[#This Row],[Battery Configuration]],"")</f>
        <v/>
      </c>
      <c r="S130" s="487">
        <f>VLOOKUP($R130,TABS!$A$6:$G$50,COUNTA(TABS!$A$5:$E$5),FALSE)</f>
        <v>0</v>
      </c>
      <c r="T130" s="491"/>
      <c r="U130" s="489"/>
      <c r="V130" s="488" t="str">
        <f>IFERROR(BatteryLifeCalucationRequest[[#This Row],[Number of bytes in cyclic data uplink]],"")</f>
        <v/>
      </c>
      <c r="W130" s="491"/>
      <c r="X130" s="491"/>
      <c r="Y130" s="491"/>
      <c r="Z130" s="491"/>
      <c r="AA130" s="491"/>
      <c r="AB130" s="491"/>
      <c r="AC130" s="491"/>
      <c r="AD130" s="491"/>
      <c r="AE130" s="491"/>
      <c r="AF130" s="491"/>
      <c r="AG130" s="491"/>
      <c r="AH130" s="491"/>
      <c r="AI130" s="491"/>
      <c r="AJ130" s="491"/>
      <c r="AK130" s="491"/>
      <c r="AL130" s="491"/>
      <c r="AM130" s="491"/>
      <c r="AN130" s="491"/>
      <c r="AO130" s="491"/>
      <c r="AP130" s="491"/>
      <c r="AQ130" s="491"/>
      <c r="AR130" s="491"/>
    </row>
    <row r="131" spans="1:44" s="57" customFormat="1" ht="13.5" customHeight="1">
      <c r="A131" s="483">
        <f>IF($B131="","",COUNTA($B$5:B131))</f>
        <v>127</v>
      </c>
      <c r="B131" s="487" t="str">
        <f t="shared" si="5"/>
        <v>---</v>
      </c>
      <c r="C131" s="488" t="str">
        <f>IFERROR(BatteryLifeCalucationRequest[[#This Row],[Item code]],"")</f>
        <v/>
      </c>
      <c r="D131" s="488" t="str">
        <f>IFERROR(BatteryLifeCalucationRequest[[#This Row],[Requested by]],"")</f>
        <v/>
      </c>
      <c r="E131" s="488" t="str">
        <f>IFERROR(BatteryLifeCalucationRequest[[#This Row],[HW availability for measurement]],"")</f>
        <v/>
      </c>
      <c r="F131" s="488" t="str">
        <f>IFERROR(BatteryLifeCalucationRequest[[#This Row],[HW]],"")</f>
        <v/>
      </c>
      <c r="G131" s="488" t="str">
        <f>IFERROR(BatteryLifeCalucationRequest[[#This Row],[FW]],"")</f>
        <v/>
      </c>
      <c r="H131" s="480" t="str">
        <f>IFERROR(IF(BatteryLifeCalucationRequest[[#This Row],[ Variant]]=0,"",BatteryLifeCalucationRequest[[#This Row],[ Variant]]),"")</f>
        <v/>
      </c>
      <c r="I131" s="491"/>
      <c r="J131" s="488" t="str">
        <f>IFERROR(BatteryLifeCalucationRequest[[#This Row],[Short Product Description]],"")</f>
        <v/>
      </c>
      <c r="K131" s="481" t="str">
        <f>IFERROR(BatteryLifeCalucationRequest[[#This Row],[Request Date]],"")</f>
        <v/>
      </c>
      <c r="L131" s="209"/>
      <c r="M131" s="209"/>
      <c r="N131" s="491"/>
      <c r="O131" s="491"/>
      <c r="P131" s="491"/>
      <c r="Q131" s="491"/>
      <c r="R131" s="488" t="str">
        <f>IFERROR(BatteryLifeCalucationRequest[[#This Row],[Battery Configuration]],"")</f>
        <v/>
      </c>
      <c r="S131" s="487">
        <f>VLOOKUP($R131,TABS!$A$6:$G$50,COUNTA(TABS!$A$5:$E$5),FALSE)</f>
        <v>0</v>
      </c>
      <c r="T131" s="491"/>
      <c r="U131" s="489"/>
      <c r="V131" s="488" t="str">
        <f>IFERROR(BatteryLifeCalucationRequest[[#This Row],[Number of bytes in cyclic data uplink]],"")</f>
        <v/>
      </c>
      <c r="W131" s="491"/>
      <c r="X131" s="491"/>
      <c r="Y131" s="491"/>
      <c r="Z131" s="491"/>
      <c r="AA131" s="491"/>
      <c r="AB131" s="491"/>
      <c r="AC131" s="491"/>
      <c r="AD131" s="491"/>
      <c r="AE131" s="491"/>
      <c r="AF131" s="491"/>
      <c r="AG131" s="491"/>
      <c r="AH131" s="491"/>
      <c r="AI131" s="491"/>
      <c r="AJ131" s="491"/>
      <c r="AK131" s="491"/>
      <c r="AL131" s="491"/>
      <c r="AM131" s="491"/>
      <c r="AN131" s="491"/>
      <c r="AO131" s="491"/>
      <c r="AP131" s="491"/>
      <c r="AQ131" s="491"/>
      <c r="AR131" s="491"/>
    </row>
    <row r="132" spans="1:44" s="57" customFormat="1" ht="13.5" customHeight="1">
      <c r="A132" s="483">
        <f>IF($B132="","",COUNTA($B$5:B132))</f>
        <v>128</v>
      </c>
      <c r="B132" s="487" t="str">
        <f t="shared" si="5"/>
        <v>---</v>
      </c>
      <c r="C132" s="488" t="str">
        <f>IFERROR(BatteryLifeCalucationRequest[[#This Row],[Item code]],"")</f>
        <v/>
      </c>
      <c r="D132" s="488" t="str">
        <f>IFERROR(BatteryLifeCalucationRequest[[#This Row],[Requested by]],"")</f>
        <v/>
      </c>
      <c r="E132" s="488" t="str">
        <f>IFERROR(BatteryLifeCalucationRequest[[#This Row],[HW availability for measurement]],"")</f>
        <v/>
      </c>
      <c r="F132" s="488" t="str">
        <f>IFERROR(BatteryLifeCalucationRequest[[#This Row],[HW]],"")</f>
        <v/>
      </c>
      <c r="G132" s="488" t="str">
        <f>IFERROR(BatteryLifeCalucationRequest[[#This Row],[FW]],"")</f>
        <v/>
      </c>
      <c r="H132" s="480" t="str">
        <f>IFERROR(IF(BatteryLifeCalucationRequest[[#This Row],[ Variant]]=0,"",BatteryLifeCalucationRequest[[#This Row],[ Variant]]),"")</f>
        <v/>
      </c>
      <c r="I132" s="491"/>
      <c r="J132" s="488" t="str">
        <f>IFERROR(BatteryLifeCalucationRequest[[#This Row],[Short Product Description]],"")</f>
        <v/>
      </c>
      <c r="K132" s="481" t="str">
        <f>IFERROR(BatteryLifeCalucationRequest[[#This Row],[Request Date]],"")</f>
        <v/>
      </c>
      <c r="L132" s="209"/>
      <c r="M132" s="209"/>
      <c r="N132" s="491"/>
      <c r="O132" s="491"/>
      <c r="P132" s="491"/>
      <c r="Q132" s="491"/>
      <c r="R132" s="488" t="str">
        <f>IFERROR(BatteryLifeCalucationRequest[[#This Row],[Battery Configuration]],"")</f>
        <v/>
      </c>
      <c r="S132" s="487">
        <f>VLOOKUP($R132,TABS!$A$6:$G$50,COUNTA(TABS!$A$5:$E$5),FALSE)</f>
        <v>0</v>
      </c>
      <c r="T132" s="491"/>
      <c r="U132" s="489"/>
      <c r="V132" s="488" t="str">
        <f>IFERROR(BatteryLifeCalucationRequest[[#This Row],[Number of bytes in cyclic data uplink]],"")</f>
        <v/>
      </c>
      <c r="W132" s="491"/>
      <c r="X132" s="491"/>
      <c r="Y132" s="491"/>
      <c r="Z132" s="491"/>
      <c r="AA132" s="491"/>
      <c r="AB132" s="491"/>
      <c r="AC132" s="491"/>
      <c r="AD132" s="491"/>
      <c r="AE132" s="491"/>
      <c r="AF132" s="491"/>
      <c r="AG132" s="491"/>
      <c r="AH132" s="491"/>
      <c r="AI132" s="491"/>
      <c r="AJ132" s="491"/>
      <c r="AK132" s="491"/>
      <c r="AL132" s="491"/>
      <c r="AM132" s="491"/>
      <c r="AN132" s="491"/>
      <c r="AO132" s="491"/>
      <c r="AP132" s="491"/>
      <c r="AQ132" s="491"/>
      <c r="AR132" s="491"/>
    </row>
    <row r="133" spans="1:44" s="57" customFormat="1" ht="13.5" customHeight="1">
      <c r="A133" s="483">
        <f>IF($B133="","",COUNTA($B$5:B133))</f>
        <v>129</v>
      </c>
      <c r="B133" s="487" t="str">
        <f t="shared" si="5"/>
        <v>---</v>
      </c>
      <c r="C133" s="488" t="str">
        <f>IFERROR(BatteryLifeCalucationRequest[[#This Row],[Item code]],"")</f>
        <v/>
      </c>
      <c r="D133" s="488" t="str">
        <f>IFERROR(BatteryLifeCalucationRequest[[#This Row],[Requested by]],"")</f>
        <v/>
      </c>
      <c r="E133" s="488" t="str">
        <f>IFERROR(BatteryLifeCalucationRequest[[#This Row],[HW availability for measurement]],"")</f>
        <v/>
      </c>
      <c r="F133" s="488" t="str">
        <f>IFERROR(BatteryLifeCalucationRequest[[#This Row],[HW]],"")</f>
        <v/>
      </c>
      <c r="G133" s="488" t="str">
        <f>IFERROR(BatteryLifeCalucationRequest[[#This Row],[FW]],"")</f>
        <v/>
      </c>
      <c r="H133" s="480" t="str">
        <f>IFERROR(IF(BatteryLifeCalucationRequest[[#This Row],[ Variant]]=0,"",BatteryLifeCalucationRequest[[#This Row],[ Variant]]),"")</f>
        <v/>
      </c>
      <c r="I133" s="491"/>
      <c r="J133" s="488" t="str">
        <f>IFERROR(BatteryLifeCalucationRequest[[#This Row],[Short Product Description]],"")</f>
        <v/>
      </c>
      <c r="K133" s="481" t="str">
        <f>IFERROR(BatteryLifeCalucationRequest[[#This Row],[Request Date]],"")</f>
        <v/>
      </c>
      <c r="L133" s="209"/>
      <c r="M133" s="209"/>
      <c r="N133" s="491"/>
      <c r="O133" s="491"/>
      <c r="P133" s="491"/>
      <c r="Q133" s="491"/>
      <c r="R133" s="488" t="str">
        <f>IFERROR(BatteryLifeCalucationRequest[[#This Row],[Battery Configuration]],"")</f>
        <v/>
      </c>
      <c r="S133" s="487">
        <f>VLOOKUP($R133,TABS!$A$6:$G$50,COUNTA(TABS!$A$5:$E$5),FALSE)</f>
        <v>0</v>
      </c>
      <c r="T133" s="491"/>
      <c r="U133" s="489"/>
      <c r="V133" s="488" t="str">
        <f>IFERROR(BatteryLifeCalucationRequest[[#This Row],[Number of bytes in cyclic data uplink]],"")</f>
        <v/>
      </c>
      <c r="W133" s="491"/>
      <c r="X133" s="491"/>
      <c r="Y133" s="491"/>
      <c r="Z133" s="491"/>
      <c r="AA133" s="491"/>
      <c r="AB133" s="491"/>
      <c r="AC133" s="491"/>
      <c r="AD133" s="491"/>
      <c r="AE133" s="491"/>
      <c r="AF133" s="491"/>
      <c r="AG133" s="491"/>
      <c r="AH133" s="491"/>
      <c r="AI133" s="491"/>
      <c r="AJ133" s="491"/>
      <c r="AK133" s="491"/>
      <c r="AL133" s="491"/>
      <c r="AM133" s="491"/>
      <c r="AN133" s="491"/>
      <c r="AO133" s="491"/>
      <c r="AP133" s="491"/>
      <c r="AQ133" s="491"/>
      <c r="AR133" s="491"/>
    </row>
    <row r="134" spans="1:44" s="57" customFormat="1" ht="13.5" customHeight="1">
      <c r="A134" s="483">
        <f>IF($B134="","",COUNTA($B$5:B134))</f>
        <v>130</v>
      </c>
      <c r="B134" s="487" t="str">
        <f t="shared" si="5"/>
        <v>---</v>
      </c>
      <c r="C134" s="488" t="str">
        <f>IFERROR(BatteryLifeCalucationRequest[[#This Row],[Item code]],"")</f>
        <v/>
      </c>
      <c r="D134" s="488" t="str">
        <f>IFERROR(BatteryLifeCalucationRequest[[#This Row],[Requested by]],"")</f>
        <v/>
      </c>
      <c r="E134" s="488" t="str">
        <f>IFERROR(BatteryLifeCalucationRequest[[#This Row],[HW availability for measurement]],"")</f>
        <v/>
      </c>
      <c r="F134" s="488" t="str">
        <f>IFERROR(BatteryLifeCalucationRequest[[#This Row],[HW]],"")</f>
        <v/>
      </c>
      <c r="G134" s="488" t="str">
        <f>IFERROR(BatteryLifeCalucationRequest[[#This Row],[FW]],"")</f>
        <v/>
      </c>
      <c r="H134" s="480" t="str">
        <f>IFERROR(IF(BatteryLifeCalucationRequest[[#This Row],[ Variant]]=0,"",BatteryLifeCalucationRequest[[#This Row],[ Variant]]),"")</f>
        <v/>
      </c>
      <c r="I134" s="491"/>
      <c r="J134" s="488" t="str">
        <f>IFERROR(BatteryLifeCalucationRequest[[#This Row],[Short Product Description]],"")</f>
        <v/>
      </c>
      <c r="K134" s="481" t="str">
        <f>IFERROR(BatteryLifeCalucationRequest[[#This Row],[Request Date]],"")</f>
        <v/>
      </c>
      <c r="L134" s="209"/>
      <c r="M134" s="209"/>
      <c r="N134" s="491"/>
      <c r="O134" s="491"/>
      <c r="P134" s="491"/>
      <c r="Q134" s="491"/>
      <c r="R134" s="488" t="str">
        <f>IFERROR(BatteryLifeCalucationRequest[[#This Row],[Battery Configuration]],"")</f>
        <v/>
      </c>
      <c r="S134" s="487">
        <f>VLOOKUP($R134,TABS!$A$6:$G$50,COUNTA(TABS!$A$5:$E$5),FALSE)</f>
        <v>0</v>
      </c>
      <c r="T134" s="491"/>
      <c r="U134" s="489"/>
      <c r="V134" s="488" t="str">
        <f>IFERROR(BatteryLifeCalucationRequest[[#This Row],[Number of bytes in cyclic data uplink]],"")</f>
        <v/>
      </c>
      <c r="W134" s="491"/>
      <c r="X134" s="491"/>
      <c r="Y134" s="491"/>
      <c r="Z134" s="491"/>
      <c r="AA134" s="491"/>
      <c r="AB134" s="491"/>
      <c r="AC134" s="491"/>
      <c r="AD134" s="491"/>
      <c r="AE134" s="491"/>
      <c r="AF134" s="491"/>
      <c r="AG134" s="491"/>
      <c r="AH134" s="491"/>
      <c r="AI134" s="491"/>
      <c r="AJ134" s="491"/>
      <c r="AK134" s="491"/>
      <c r="AL134" s="491"/>
      <c r="AM134" s="491"/>
      <c r="AN134" s="491"/>
      <c r="AO134" s="491"/>
      <c r="AP134" s="491"/>
      <c r="AQ134" s="491"/>
      <c r="AR134" s="491"/>
    </row>
    <row r="135" spans="1:44" s="57" customFormat="1" ht="13.5" customHeight="1">
      <c r="A135" s="483">
        <f>IF($B135="","",COUNTA($B$5:B135))</f>
        <v>131</v>
      </c>
      <c r="B135" s="487" t="str">
        <f t="shared" si="5"/>
        <v>---</v>
      </c>
      <c r="C135" s="488" t="str">
        <f>IFERROR(BatteryLifeCalucationRequest[[#This Row],[Item code]],"")</f>
        <v/>
      </c>
      <c r="D135" s="488" t="str">
        <f>IFERROR(BatteryLifeCalucationRequest[[#This Row],[Requested by]],"")</f>
        <v/>
      </c>
      <c r="E135" s="488" t="str">
        <f>IFERROR(BatteryLifeCalucationRequest[[#This Row],[HW availability for measurement]],"")</f>
        <v/>
      </c>
      <c r="F135" s="488" t="str">
        <f>IFERROR(BatteryLifeCalucationRequest[[#This Row],[HW]],"")</f>
        <v/>
      </c>
      <c r="G135" s="488" t="str">
        <f>IFERROR(BatteryLifeCalucationRequest[[#This Row],[FW]],"")</f>
        <v/>
      </c>
      <c r="H135" s="480" t="str">
        <f>IFERROR(IF(BatteryLifeCalucationRequest[[#This Row],[ Variant]]=0,"",BatteryLifeCalucationRequest[[#This Row],[ Variant]]),"")</f>
        <v/>
      </c>
      <c r="I135" s="491"/>
      <c r="J135" s="488" t="str">
        <f>IFERROR(BatteryLifeCalucationRequest[[#This Row],[Short Product Description]],"")</f>
        <v/>
      </c>
      <c r="K135" s="481" t="str">
        <f>IFERROR(BatteryLifeCalucationRequest[[#This Row],[Request Date]],"")</f>
        <v/>
      </c>
      <c r="L135" s="209"/>
      <c r="M135" s="209"/>
      <c r="N135" s="491"/>
      <c r="O135" s="491"/>
      <c r="P135" s="491"/>
      <c r="Q135" s="491"/>
      <c r="R135" s="488" t="str">
        <f>IFERROR(BatteryLifeCalucationRequest[[#This Row],[Battery Configuration]],"")</f>
        <v/>
      </c>
      <c r="S135" s="487">
        <f>VLOOKUP($R135,TABS!$A$6:$G$50,COUNTA(TABS!$A$5:$E$5),FALSE)</f>
        <v>0</v>
      </c>
      <c r="T135" s="491"/>
      <c r="U135" s="489"/>
      <c r="V135" s="488" t="str">
        <f>IFERROR(BatteryLifeCalucationRequest[[#This Row],[Number of bytes in cyclic data uplink]],"")</f>
        <v/>
      </c>
      <c r="W135" s="491"/>
      <c r="X135" s="491"/>
      <c r="Y135" s="491"/>
      <c r="Z135" s="491"/>
      <c r="AA135" s="491"/>
      <c r="AB135" s="491"/>
      <c r="AC135" s="491"/>
      <c r="AD135" s="491"/>
      <c r="AE135" s="491"/>
      <c r="AF135" s="491"/>
      <c r="AG135" s="491"/>
      <c r="AH135" s="491"/>
      <c r="AI135" s="491"/>
      <c r="AJ135" s="491"/>
      <c r="AK135" s="491"/>
      <c r="AL135" s="491"/>
      <c r="AM135" s="491"/>
      <c r="AN135" s="491"/>
      <c r="AO135" s="491"/>
      <c r="AP135" s="491"/>
      <c r="AQ135" s="491"/>
      <c r="AR135" s="491"/>
    </row>
    <row r="136" spans="1:44" s="57" customFormat="1" ht="13.5" customHeight="1">
      <c r="A136" s="483">
        <f>IF($B136="","",COUNTA($B$5:B136))</f>
        <v>132</v>
      </c>
      <c r="B136" s="487" t="str">
        <f t="shared" si="5"/>
        <v>---</v>
      </c>
      <c r="C136" s="488" t="str">
        <f>IFERROR(BatteryLifeCalucationRequest[[#This Row],[Item code]],"")</f>
        <v/>
      </c>
      <c r="D136" s="488" t="str">
        <f>IFERROR(BatteryLifeCalucationRequest[[#This Row],[Requested by]],"")</f>
        <v/>
      </c>
      <c r="E136" s="488" t="str">
        <f>IFERROR(BatteryLifeCalucationRequest[[#This Row],[HW availability for measurement]],"")</f>
        <v/>
      </c>
      <c r="F136" s="488" t="str">
        <f>IFERROR(BatteryLifeCalucationRequest[[#This Row],[HW]],"")</f>
        <v/>
      </c>
      <c r="G136" s="488" t="str">
        <f>IFERROR(BatteryLifeCalucationRequest[[#This Row],[FW]],"")</f>
        <v/>
      </c>
      <c r="H136" s="480" t="str">
        <f>IFERROR(IF(BatteryLifeCalucationRequest[[#This Row],[ Variant]]=0,"",BatteryLifeCalucationRequest[[#This Row],[ Variant]]),"")</f>
        <v/>
      </c>
      <c r="I136" s="491"/>
      <c r="J136" s="488" t="str">
        <f>IFERROR(BatteryLifeCalucationRequest[[#This Row],[Short Product Description]],"")</f>
        <v/>
      </c>
      <c r="K136" s="481" t="str">
        <f>IFERROR(BatteryLifeCalucationRequest[[#This Row],[Request Date]],"")</f>
        <v/>
      </c>
      <c r="L136" s="209"/>
      <c r="M136" s="209"/>
      <c r="N136" s="491"/>
      <c r="O136" s="491"/>
      <c r="P136" s="491"/>
      <c r="Q136" s="491"/>
      <c r="R136" s="488" t="str">
        <f>IFERROR(BatteryLifeCalucationRequest[[#This Row],[Battery Configuration]],"")</f>
        <v/>
      </c>
      <c r="S136" s="487">
        <f>VLOOKUP($R136,TABS!$A$6:$G$50,COUNTA(TABS!$A$5:$E$5),FALSE)</f>
        <v>0</v>
      </c>
      <c r="T136" s="491"/>
      <c r="U136" s="489"/>
      <c r="V136" s="488" t="str">
        <f>IFERROR(BatteryLifeCalucationRequest[[#This Row],[Number of bytes in cyclic data uplink]],"")</f>
        <v/>
      </c>
      <c r="W136" s="491"/>
      <c r="X136" s="491"/>
      <c r="Y136" s="491"/>
      <c r="Z136" s="491"/>
      <c r="AA136" s="491"/>
      <c r="AB136" s="491"/>
      <c r="AC136" s="491"/>
      <c r="AD136" s="491"/>
      <c r="AE136" s="491"/>
      <c r="AF136" s="491"/>
      <c r="AG136" s="491"/>
      <c r="AH136" s="491"/>
      <c r="AI136" s="491"/>
      <c r="AJ136" s="491"/>
      <c r="AK136" s="491"/>
      <c r="AL136" s="491"/>
      <c r="AM136" s="491"/>
      <c r="AN136" s="491"/>
      <c r="AO136" s="491"/>
      <c r="AP136" s="491"/>
      <c r="AQ136" s="491"/>
      <c r="AR136" s="491"/>
    </row>
    <row r="137" spans="1:44" s="57" customFormat="1" ht="13.5" customHeight="1">
      <c r="A137" s="483">
        <f>IF($B137="","",COUNTA($B$5:B137))</f>
        <v>133</v>
      </c>
      <c r="B137" s="487" t="str">
        <f t="shared" si="5"/>
        <v>---</v>
      </c>
      <c r="C137" s="488" t="str">
        <f>IFERROR(BatteryLifeCalucationRequest[[#This Row],[Item code]],"")</f>
        <v/>
      </c>
      <c r="D137" s="488" t="str">
        <f>IFERROR(BatteryLifeCalucationRequest[[#This Row],[Requested by]],"")</f>
        <v/>
      </c>
      <c r="E137" s="488" t="str">
        <f>IFERROR(BatteryLifeCalucationRequest[[#This Row],[HW availability for measurement]],"")</f>
        <v/>
      </c>
      <c r="F137" s="488" t="str">
        <f>IFERROR(BatteryLifeCalucationRequest[[#This Row],[HW]],"")</f>
        <v/>
      </c>
      <c r="G137" s="488" t="str">
        <f>IFERROR(BatteryLifeCalucationRequest[[#This Row],[FW]],"")</f>
        <v/>
      </c>
      <c r="H137" s="480" t="str">
        <f>IFERROR(IF(BatteryLifeCalucationRequest[[#This Row],[ Variant]]=0,"",BatteryLifeCalucationRequest[[#This Row],[ Variant]]),"")</f>
        <v/>
      </c>
      <c r="I137" s="491"/>
      <c r="J137" s="488" t="str">
        <f>IFERROR(BatteryLifeCalucationRequest[[#This Row],[Short Product Description]],"")</f>
        <v/>
      </c>
      <c r="K137" s="481" t="str">
        <f>IFERROR(BatteryLifeCalucationRequest[[#This Row],[Request Date]],"")</f>
        <v/>
      </c>
      <c r="L137" s="209"/>
      <c r="M137" s="209"/>
      <c r="N137" s="491"/>
      <c r="O137" s="491"/>
      <c r="P137" s="491"/>
      <c r="Q137" s="491"/>
      <c r="R137" s="488" t="str">
        <f>IFERROR(BatteryLifeCalucationRequest[[#This Row],[Battery Configuration]],"")</f>
        <v/>
      </c>
      <c r="S137" s="487">
        <f>VLOOKUP($R137,TABS!$A$6:$G$50,COUNTA(TABS!$A$5:$E$5),FALSE)</f>
        <v>0</v>
      </c>
      <c r="T137" s="491"/>
      <c r="U137" s="489"/>
      <c r="V137" s="488" t="str">
        <f>IFERROR(BatteryLifeCalucationRequest[[#This Row],[Number of bytes in cyclic data uplink]],"")</f>
        <v/>
      </c>
      <c r="W137" s="491"/>
      <c r="X137" s="491"/>
      <c r="Y137" s="491"/>
      <c r="Z137" s="491"/>
      <c r="AA137" s="491"/>
      <c r="AB137" s="491"/>
      <c r="AC137" s="491"/>
      <c r="AD137" s="491"/>
      <c r="AE137" s="491"/>
      <c r="AF137" s="491"/>
      <c r="AG137" s="491"/>
      <c r="AH137" s="491"/>
      <c r="AI137" s="491"/>
      <c r="AJ137" s="491"/>
      <c r="AK137" s="491"/>
      <c r="AL137" s="491"/>
      <c r="AM137" s="491"/>
      <c r="AN137" s="491"/>
      <c r="AO137" s="491"/>
      <c r="AP137" s="491"/>
      <c r="AQ137" s="491"/>
      <c r="AR137" s="491"/>
    </row>
    <row r="138" spans="1:44" s="57" customFormat="1" ht="13.5" customHeight="1">
      <c r="A138" s="483">
        <f>IF($B138="","",COUNTA($B$5:B138))</f>
        <v>134</v>
      </c>
      <c r="B138" s="487" t="str">
        <f t="shared" si="5"/>
        <v>---</v>
      </c>
      <c r="C138" s="488" t="str">
        <f>IFERROR(BatteryLifeCalucationRequest[[#This Row],[Item code]],"")</f>
        <v/>
      </c>
      <c r="D138" s="488" t="str">
        <f>IFERROR(BatteryLifeCalucationRequest[[#This Row],[Requested by]],"")</f>
        <v/>
      </c>
      <c r="E138" s="488" t="str">
        <f>IFERROR(BatteryLifeCalucationRequest[[#This Row],[HW availability for measurement]],"")</f>
        <v/>
      </c>
      <c r="F138" s="488" t="str">
        <f>IFERROR(BatteryLifeCalucationRequest[[#This Row],[HW]],"")</f>
        <v/>
      </c>
      <c r="G138" s="488" t="str">
        <f>IFERROR(BatteryLifeCalucationRequest[[#This Row],[FW]],"")</f>
        <v/>
      </c>
      <c r="H138" s="480" t="str">
        <f>IFERROR(IF(BatteryLifeCalucationRequest[[#This Row],[ Variant]]=0,"",BatteryLifeCalucationRequest[[#This Row],[ Variant]]),"")</f>
        <v/>
      </c>
      <c r="I138" s="491"/>
      <c r="J138" s="488" t="str">
        <f>IFERROR(BatteryLifeCalucationRequest[[#This Row],[Short Product Description]],"")</f>
        <v/>
      </c>
      <c r="K138" s="481" t="str">
        <f>IFERROR(BatteryLifeCalucationRequest[[#This Row],[Request Date]],"")</f>
        <v/>
      </c>
      <c r="L138" s="209"/>
      <c r="M138" s="209"/>
      <c r="N138" s="491"/>
      <c r="O138" s="491"/>
      <c r="P138" s="491"/>
      <c r="Q138" s="491"/>
      <c r="R138" s="488" t="str">
        <f>IFERROR(BatteryLifeCalucationRequest[[#This Row],[Battery Configuration]],"")</f>
        <v/>
      </c>
      <c r="S138" s="487">
        <f>VLOOKUP($R138,TABS!$A$6:$G$50,COUNTA(TABS!$A$5:$E$5),FALSE)</f>
        <v>0</v>
      </c>
      <c r="T138" s="491"/>
      <c r="U138" s="489"/>
      <c r="V138" s="488" t="str">
        <f>IFERROR(BatteryLifeCalucationRequest[[#This Row],[Number of bytes in cyclic data uplink]],"")</f>
        <v/>
      </c>
      <c r="W138" s="491"/>
      <c r="X138" s="491"/>
      <c r="Y138" s="491"/>
      <c r="Z138" s="491"/>
      <c r="AA138" s="491"/>
      <c r="AB138" s="491"/>
      <c r="AC138" s="491"/>
      <c r="AD138" s="491"/>
      <c r="AE138" s="491"/>
      <c r="AF138" s="491"/>
      <c r="AG138" s="491"/>
      <c r="AH138" s="491"/>
      <c r="AI138" s="491"/>
      <c r="AJ138" s="491"/>
      <c r="AK138" s="491"/>
      <c r="AL138" s="491"/>
      <c r="AM138" s="491"/>
      <c r="AN138" s="491"/>
      <c r="AO138" s="491"/>
      <c r="AP138" s="491"/>
      <c r="AQ138" s="491"/>
      <c r="AR138" s="491"/>
    </row>
    <row r="139" spans="1:44" s="57" customFormat="1" ht="13.5" customHeight="1">
      <c r="A139" s="483">
        <f>IF($B139="","",COUNTA($B$5:B139))</f>
        <v>135</v>
      </c>
      <c r="B139" s="487" t="str">
        <f t="shared" si="5"/>
        <v>---</v>
      </c>
      <c r="C139" s="488" t="str">
        <f>IFERROR(BatteryLifeCalucationRequest[[#This Row],[Item code]],"")</f>
        <v/>
      </c>
      <c r="D139" s="488" t="str">
        <f>IFERROR(BatteryLifeCalucationRequest[[#This Row],[Requested by]],"")</f>
        <v/>
      </c>
      <c r="E139" s="488" t="str">
        <f>IFERROR(BatteryLifeCalucationRequest[[#This Row],[HW availability for measurement]],"")</f>
        <v/>
      </c>
      <c r="F139" s="488" t="str">
        <f>IFERROR(BatteryLifeCalucationRequest[[#This Row],[HW]],"")</f>
        <v/>
      </c>
      <c r="G139" s="488" t="str">
        <f>IFERROR(BatteryLifeCalucationRequest[[#This Row],[FW]],"")</f>
        <v/>
      </c>
      <c r="H139" s="480" t="str">
        <f>IFERROR(IF(BatteryLifeCalucationRequest[[#This Row],[ Variant]]=0,"",BatteryLifeCalucationRequest[[#This Row],[ Variant]]),"")</f>
        <v/>
      </c>
      <c r="I139" s="491"/>
      <c r="J139" s="488" t="str">
        <f>IFERROR(BatteryLifeCalucationRequest[[#This Row],[Short Product Description]],"")</f>
        <v/>
      </c>
      <c r="K139" s="481" t="str">
        <f>IFERROR(BatteryLifeCalucationRequest[[#This Row],[Request Date]],"")</f>
        <v/>
      </c>
      <c r="L139" s="209"/>
      <c r="M139" s="209"/>
      <c r="N139" s="491"/>
      <c r="O139" s="491"/>
      <c r="P139" s="491"/>
      <c r="Q139" s="491"/>
      <c r="R139" s="488" t="str">
        <f>IFERROR(BatteryLifeCalucationRequest[[#This Row],[Battery Configuration]],"")</f>
        <v/>
      </c>
      <c r="S139" s="487">
        <f>VLOOKUP($R139,TABS!$A$6:$G$50,COUNTA(TABS!$A$5:$E$5),FALSE)</f>
        <v>0</v>
      </c>
      <c r="T139" s="491"/>
      <c r="U139" s="489"/>
      <c r="V139" s="488" t="str">
        <f>IFERROR(BatteryLifeCalucationRequest[[#This Row],[Number of bytes in cyclic data uplink]],"")</f>
        <v/>
      </c>
      <c r="W139" s="491"/>
      <c r="X139" s="491"/>
      <c r="Y139" s="491"/>
      <c r="Z139" s="491"/>
      <c r="AA139" s="491"/>
      <c r="AB139" s="491"/>
      <c r="AC139" s="491"/>
      <c r="AD139" s="491"/>
      <c r="AE139" s="491"/>
      <c r="AF139" s="491"/>
      <c r="AG139" s="491"/>
      <c r="AH139" s="491"/>
      <c r="AI139" s="491"/>
      <c r="AJ139" s="491"/>
      <c r="AK139" s="491"/>
      <c r="AL139" s="491"/>
      <c r="AM139" s="491"/>
      <c r="AN139" s="491"/>
      <c r="AO139" s="491"/>
      <c r="AP139" s="491"/>
      <c r="AQ139" s="491"/>
      <c r="AR139" s="491"/>
    </row>
    <row r="140" spans="1:44" s="57" customFormat="1" ht="13.5" customHeight="1">
      <c r="A140" s="483">
        <f>IF($B140="","",COUNTA($B$5:B140))</f>
        <v>136</v>
      </c>
      <c r="B140" s="487" t="str">
        <f t="shared" si="5"/>
        <v>---</v>
      </c>
      <c r="C140" s="488" t="str">
        <f>IFERROR(BatteryLifeCalucationRequest[[#This Row],[Item code]],"")</f>
        <v/>
      </c>
      <c r="D140" s="488" t="str">
        <f>IFERROR(BatteryLifeCalucationRequest[[#This Row],[Requested by]],"")</f>
        <v/>
      </c>
      <c r="E140" s="488" t="str">
        <f>IFERROR(BatteryLifeCalucationRequest[[#This Row],[HW availability for measurement]],"")</f>
        <v/>
      </c>
      <c r="F140" s="488" t="str">
        <f>IFERROR(BatteryLifeCalucationRequest[[#This Row],[HW]],"")</f>
        <v/>
      </c>
      <c r="G140" s="488" t="str">
        <f>IFERROR(BatteryLifeCalucationRequest[[#This Row],[FW]],"")</f>
        <v/>
      </c>
      <c r="H140" s="480" t="str">
        <f>IFERROR(IF(BatteryLifeCalucationRequest[[#This Row],[ Variant]]=0,"",BatteryLifeCalucationRequest[[#This Row],[ Variant]]),"")</f>
        <v/>
      </c>
      <c r="I140" s="491"/>
      <c r="J140" s="488" t="str">
        <f>IFERROR(BatteryLifeCalucationRequest[[#This Row],[Short Product Description]],"")</f>
        <v/>
      </c>
      <c r="K140" s="481" t="str">
        <f>IFERROR(BatteryLifeCalucationRequest[[#This Row],[Request Date]],"")</f>
        <v/>
      </c>
      <c r="L140" s="209"/>
      <c r="M140" s="209"/>
      <c r="N140" s="491"/>
      <c r="O140" s="491"/>
      <c r="P140" s="491"/>
      <c r="Q140" s="491"/>
      <c r="R140" s="488" t="str">
        <f>IFERROR(BatteryLifeCalucationRequest[[#This Row],[Battery Configuration]],"")</f>
        <v/>
      </c>
      <c r="S140" s="487">
        <f>VLOOKUP($R140,TABS!$A$6:$G$50,COUNTA(TABS!$A$5:$E$5),FALSE)</f>
        <v>0</v>
      </c>
      <c r="T140" s="491"/>
      <c r="U140" s="489"/>
      <c r="V140" s="488" t="str">
        <f>IFERROR(BatteryLifeCalucationRequest[[#This Row],[Number of bytes in cyclic data uplink]],"")</f>
        <v/>
      </c>
      <c r="W140" s="491"/>
      <c r="X140" s="491"/>
      <c r="Y140" s="491"/>
      <c r="Z140" s="491"/>
      <c r="AA140" s="491"/>
      <c r="AB140" s="491"/>
      <c r="AC140" s="491"/>
      <c r="AD140" s="491"/>
      <c r="AE140" s="491"/>
      <c r="AF140" s="491"/>
      <c r="AG140" s="491"/>
      <c r="AH140" s="491"/>
      <c r="AI140" s="491"/>
      <c r="AJ140" s="491"/>
      <c r="AK140" s="491"/>
      <c r="AL140" s="491"/>
      <c r="AM140" s="491"/>
      <c r="AN140" s="491"/>
      <c r="AO140" s="491"/>
      <c r="AP140" s="491"/>
      <c r="AQ140" s="491"/>
      <c r="AR140" s="491"/>
    </row>
    <row r="141" spans="1:44" s="57" customFormat="1" ht="13.5" customHeight="1">
      <c r="A141" s="483">
        <f>IF($B141="","",COUNTA($B$5:B141))</f>
        <v>137</v>
      </c>
      <c r="B141" s="487" t="str">
        <f t="shared" si="5"/>
        <v>---</v>
      </c>
      <c r="C141" s="488" t="str">
        <f>IFERROR(BatteryLifeCalucationRequest[[#This Row],[Item code]],"")</f>
        <v/>
      </c>
      <c r="D141" s="488" t="str">
        <f>IFERROR(BatteryLifeCalucationRequest[[#This Row],[Requested by]],"")</f>
        <v/>
      </c>
      <c r="E141" s="488" t="str">
        <f>IFERROR(BatteryLifeCalucationRequest[[#This Row],[HW availability for measurement]],"")</f>
        <v/>
      </c>
      <c r="F141" s="488" t="str">
        <f>IFERROR(BatteryLifeCalucationRequest[[#This Row],[HW]],"")</f>
        <v/>
      </c>
      <c r="G141" s="488" t="str">
        <f>IFERROR(BatteryLifeCalucationRequest[[#This Row],[FW]],"")</f>
        <v/>
      </c>
      <c r="H141" s="480" t="str">
        <f>IFERROR(IF(BatteryLifeCalucationRequest[[#This Row],[ Variant]]=0,"",BatteryLifeCalucationRequest[[#This Row],[ Variant]]),"")</f>
        <v/>
      </c>
      <c r="I141" s="491"/>
      <c r="J141" s="488" t="str">
        <f>IFERROR(BatteryLifeCalucationRequest[[#This Row],[Short Product Description]],"")</f>
        <v/>
      </c>
      <c r="K141" s="481" t="str">
        <f>IFERROR(BatteryLifeCalucationRequest[[#This Row],[Request Date]],"")</f>
        <v/>
      </c>
      <c r="L141" s="209"/>
      <c r="M141" s="209"/>
      <c r="N141" s="491"/>
      <c r="O141" s="491"/>
      <c r="P141" s="491"/>
      <c r="Q141" s="491"/>
      <c r="R141" s="488" t="str">
        <f>IFERROR(BatteryLifeCalucationRequest[[#This Row],[Battery Configuration]],"")</f>
        <v/>
      </c>
      <c r="S141" s="487">
        <f>VLOOKUP($R141,TABS!$A$6:$G$50,COUNTA(TABS!$A$5:$E$5),FALSE)</f>
        <v>0</v>
      </c>
      <c r="T141" s="491"/>
      <c r="U141" s="489"/>
      <c r="V141" s="488" t="str">
        <f>IFERROR(BatteryLifeCalucationRequest[[#This Row],[Number of bytes in cyclic data uplink]],"")</f>
        <v/>
      </c>
      <c r="W141" s="491"/>
      <c r="X141" s="491"/>
      <c r="Y141" s="491"/>
      <c r="Z141" s="491"/>
      <c r="AA141" s="491"/>
      <c r="AB141" s="491"/>
      <c r="AC141" s="491"/>
      <c r="AD141" s="491"/>
      <c r="AE141" s="491"/>
      <c r="AF141" s="491"/>
      <c r="AG141" s="491"/>
      <c r="AH141" s="491"/>
      <c r="AI141" s="491"/>
      <c r="AJ141" s="491"/>
      <c r="AK141" s="491"/>
      <c r="AL141" s="491"/>
      <c r="AM141" s="491"/>
      <c r="AN141" s="491"/>
      <c r="AO141" s="491"/>
      <c r="AP141" s="491"/>
      <c r="AQ141" s="491"/>
      <c r="AR141" s="491"/>
    </row>
    <row r="142" spans="1:44" s="57" customFormat="1" ht="13.5" customHeight="1">
      <c r="A142" s="483">
        <f>IF($B142="","",COUNTA($B$5:B142))</f>
        <v>138</v>
      </c>
      <c r="B142" s="487" t="str">
        <f t="shared" si="5"/>
        <v>---</v>
      </c>
      <c r="C142" s="488" t="str">
        <f>IFERROR(BatteryLifeCalucationRequest[[#This Row],[Item code]],"")</f>
        <v/>
      </c>
      <c r="D142" s="488" t="str">
        <f>IFERROR(BatteryLifeCalucationRequest[[#This Row],[Requested by]],"")</f>
        <v/>
      </c>
      <c r="E142" s="488" t="str">
        <f>IFERROR(BatteryLifeCalucationRequest[[#This Row],[HW availability for measurement]],"")</f>
        <v/>
      </c>
      <c r="F142" s="488" t="str">
        <f>IFERROR(BatteryLifeCalucationRequest[[#This Row],[HW]],"")</f>
        <v/>
      </c>
      <c r="G142" s="488" t="str">
        <f>IFERROR(BatteryLifeCalucationRequest[[#This Row],[FW]],"")</f>
        <v/>
      </c>
      <c r="H142" s="480" t="str">
        <f>IFERROR(IF(BatteryLifeCalucationRequest[[#This Row],[ Variant]]=0,"",BatteryLifeCalucationRequest[[#This Row],[ Variant]]),"")</f>
        <v/>
      </c>
      <c r="I142" s="491"/>
      <c r="J142" s="488" t="str">
        <f>IFERROR(BatteryLifeCalucationRequest[[#This Row],[Short Product Description]],"")</f>
        <v/>
      </c>
      <c r="K142" s="481" t="str">
        <f>IFERROR(BatteryLifeCalucationRequest[[#This Row],[Request Date]],"")</f>
        <v/>
      </c>
      <c r="L142" s="209"/>
      <c r="M142" s="209"/>
      <c r="N142" s="491"/>
      <c r="O142" s="491"/>
      <c r="P142" s="491"/>
      <c r="Q142" s="491"/>
      <c r="R142" s="488" t="str">
        <f>IFERROR(BatteryLifeCalucationRequest[[#This Row],[Battery Configuration]],"")</f>
        <v/>
      </c>
      <c r="S142" s="487">
        <f>VLOOKUP($R142,TABS!$A$6:$G$50,COUNTA(TABS!$A$5:$E$5),FALSE)</f>
        <v>0</v>
      </c>
      <c r="T142" s="491"/>
      <c r="U142" s="489"/>
      <c r="V142" s="488" t="str">
        <f>IFERROR(BatteryLifeCalucationRequest[[#This Row],[Number of bytes in cyclic data uplink]],"")</f>
        <v/>
      </c>
      <c r="W142" s="491"/>
      <c r="X142" s="491"/>
      <c r="Y142" s="491"/>
      <c r="Z142" s="491"/>
      <c r="AA142" s="491"/>
      <c r="AB142" s="491"/>
      <c r="AC142" s="491"/>
      <c r="AD142" s="491"/>
      <c r="AE142" s="491"/>
      <c r="AF142" s="491"/>
      <c r="AG142" s="491"/>
      <c r="AH142" s="491"/>
      <c r="AI142" s="491"/>
      <c r="AJ142" s="491"/>
      <c r="AK142" s="491"/>
      <c r="AL142" s="491"/>
      <c r="AM142" s="491"/>
      <c r="AN142" s="491"/>
      <c r="AO142" s="491"/>
      <c r="AP142" s="491"/>
      <c r="AQ142" s="491"/>
      <c r="AR142" s="491"/>
    </row>
    <row r="143" spans="1:44" s="57" customFormat="1" ht="13.5" customHeight="1">
      <c r="A143" s="483">
        <f>IF($B143="","",COUNTA($B$5:B143))</f>
        <v>139</v>
      </c>
      <c r="B143" s="487" t="str">
        <f t="shared" si="5"/>
        <v>---</v>
      </c>
      <c r="C143" s="488" t="str">
        <f>IFERROR(BatteryLifeCalucationRequest[[#This Row],[Item code]],"")</f>
        <v/>
      </c>
      <c r="D143" s="488" t="str">
        <f>IFERROR(BatteryLifeCalucationRequest[[#This Row],[Requested by]],"")</f>
        <v/>
      </c>
      <c r="E143" s="488" t="str">
        <f>IFERROR(BatteryLifeCalucationRequest[[#This Row],[HW availability for measurement]],"")</f>
        <v/>
      </c>
      <c r="F143" s="488" t="str">
        <f>IFERROR(BatteryLifeCalucationRequest[[#This Row],[HW]],"")</f>
        <v/>
      </c>
      <c r="G143" s="488" t="str">
        <f>IFERROR(BatteryLifeCalucationRequest[[#This Row],[FW]],"")</f>
        <v/>
      </c>
      <c r="H143" s="480" t="str">
        <f>IFERROR(IF(BatteryLifeCalucationRequest[[#This Row],[ Variant]]=0,"",BatteryLifeCalucationRequest[[#This Row],[ Variant]]),"")</f>
        <v/>
      </c>
      <c r="I143" s="491"/>
      <c r="J143" s="488" t="str">
        <f>IFERROR(BatteryLifeCalucationRequest[[#This Row],[Short Product Description]],"")</f>
        <v/>
      </c>
      <c r="K143" s="481" t="str">
        <f>IFERROR(BatteryLifeCalucationRequest[[#This Row],[Request Date]],"")</f>
        <v/>
      </c>
      <c r="L143" s="209"/>
      <c r="M143" s="209"/>
      <c r="N143" s="491"/>
      <c r="O143" s="491"/>
      <c r="P143" s="491"/>
      <c r="Q143" s="491"/>
      <c r="R143" s="488" t="str">
        <f>IFERROR(BatteryLifeCalucationRequest[[#This Row],[Battery Configuration]],"")</f>
        <v/>
      </c>
      <c r="S143" s="487">
        <f>VLOOKUP($R143,TABS!$A$6:$G$50,COUNTA(TABS!$A$5:$E$5),FALSE)</f>
        <v>0</v>
      </c>
      <c r="T143" s="491"/>
      <c r="U143" s="489"/>
      <c r="V143" s="488" t="str">
        <f>IFERROR(BatteryLifeCalucationRequest[[#This Row],[Number of bytes in cyclic data uplink]],"")</f>
        <v/>
      </c>
      <c r="W143" s="491"/>
      <c r="X143" s="491"/>
      <c r="Y143" s="491"/>
      <c r="Z143" s="491"/>
      <c r="AA143" s="491"/>
      <c r="AB143" s="491"/>
      <c r="AC143" s="491"/>
      <c r="AD143" s="491"/>
      <c r="AE143" s="491"/>
      <c r="AF143" s="491"/>
      <c r="AG143" s="491"/>
      <c r="AH143" s="491"/>
      <c r="AI143" s="491"/>
      <c r="AJ143" s="491"/>
      <c r="AK143" s="491"/>
      <c r="AL143" s="491"/>
      <c r="AM143" s="491"/>
      <c r="AN143" s="491"/>
      <c r="AO143" s="491"/>
      <c r="AP143" s="491"/>
      <c r="AQ143" s="491"/>
      <c r="AR143" s="491"/>
    </row>
    <row r="144" spans="1:44" s="57" customFormat="1" ht="13.5" customHeight="1">
      <c r="A144" s="483">
        <f>IF($B144="","",COUNTA($B$5:B144))</f>
        <v>140</v>
      </c>
      <c r="B144" s="487" t="str">
        <f t="shared" si="5"/>
        <v>---</v>
      </c>
      <c r="C144" s="488" t="str">
        <f>IFERROR(BatteryLifeCalucationRequest[[#This Row],[Item code]],"")</f>
        <v/>
      </c>
      <c r="D144" s="488" t="str">
        <f>IFERROR(BatteryLifeCalucationRequest[[#This Row],[Requested by]],"")</f>
        <v/>
      </c>
      <c r="E144" s="488" t="str">
        <f>IFERROR(BatteryLifeCalucationRequest[[#This Row],[HW availability for measurement]],"")</f>
        <v/>
      </c>
      <c r="F144" s="488" t="str">
        <f>IFERROR(BatteryLifeCalucationRequest[[#This Row],[HW]],"")</f>
        <v/>
      </c>
      <c r="G144" s="488" t="str">
        <f>IFERROR(BatteryLifeCalucationRequest[[#This Row],[FW]],"")</f>
        <v/>
      </c>
      <c r="H144" s="480" t="str">
        <f>IFERROR(IF(BatteryLifeCalucationRequest[[#This Row],[ Variant]]=0,"",BatteryLifeCalucationRequest[[#This Row],[ Variant]]),"")</f>
        <v/>
      </c>
      <c r="I144" s="491"/>
      <c r="J144" s="488" t="str">
        <f>IFERROR(BatteryLifeCalucationRequest[[#This Row],[Short Product Description]],"")</f>
        <v/>
      </c>
      <c r="K144" s="481" t="str">
        <f>IFERROR(BatteryLifeCalucationRequest[[#This Row],[Request Date]],"")</f>
        <v/>
      </c>
      <c r="L144" s="209"/>
      <c r="M144" s="209"/>
      <c r="N144" s="491"/>
      <c r="O144" s="491"/>
      <c r="P144" s="491"/>
      <c r="Q144" s="491"/>
      <c r="R144" s="488" t="str">
        <f>IFERROR(BatteryLifeCalucationRequest[[#This Row],[Battery Configuration]],"")</f>
        <v/>
      </c>
      <c r="S144" s="487">
        <f>VLOOKUP($R144,TABS!$A$6:$G$50,COUNTA(TABS!$A$5:$E$5),FALSE)</f>
        <v>0</v>
      </c>
      <c r="T144" s="491"/>
      <c r="U144" s="489"/>
      <c r="V144" s="488" t="str">
        <f>IFERROR(BatteryLifeCalucationRequest[[#This Row],[Number of bytes in cyclic data uplink]],"")</f>
        <v/>
      </c>
      <c r="W144" s="491"/>
      <c r="X144" s="491"/>
      <c r="Y144" s="491"/>
      <c r="Z144" s="491"/>
      <c r="AA144" s="491"/>
      <c r="AB144" s="491"/>
      <c r="AC144" s="491"/>
      <c r="AD144" s="491"/>
      <c r="AE144" s="491"/>
      <c r="AF144" s="491"/>
      <c r="AG144" s="491"/>
      <c r="AH144" s="491"/>
      <c r="AI144" s="491"/>
      <c r="AJ144" s="491"/>
      <c r="AK144" s="491"/>
      <c r="AL144" s="491"/>
      <c r="AM144" s="491"/>
      <c r="AN144" s="491"/>
      <c r="AO144" s="491"/>
      <c r="AP144" s="491"/>
      <c r="AQ144" s="491"/>
      <c r="AR144" s="491"/>
    </row>
    <row r="145" spans="1:44" s="57" customFormat="1" ht="13.5" customHeight="1">
      <c r="A145" s="483">
        <f>IF($B145="","",COUNTA($B$5:B145))</f>
        <v>141</v>
      </c>
      <c r="B145" s="487" t="str">
        <f t="shared" si="5"/>
        <v>---</v>
      </c>
      <c r="C145" s="488" t="str">
        <f>IFERROR(BatteryLifeCalucationRequest[[#This Row],[Item code]],"")</f>
        <v/>
      </c>
      <c r="D145" s="488" t="str">
        <f>IFERROR(BatteryLifeCalucationRequest[[#This Row],[Requested by]],"")</f>
        <v/>
      </c>
      <c r="E145" s="488" t="str">
        <f>IFERROR(BatteryLifeCalucationRequest[[#This Row],[HW availability for measurement]],"")</f>
        <v/>
      </c>
      <c r="F145" s="488" t="str">
        <f>IFERROR(BatteryLifeCalucationRequest[[#This Row],[HW]],"")</f>
        <v/>
      </c>
      <c r="G145" s="488" t="str">
        <f>IFERROR(BatteryLifeCalucationRequest[[#This Row],[FW]],"")</f>
        <v/>
      </c>
      <c r="H145" s="480" t="str">
        <f>IFERROR(IF(BatteryLifeCalucationRequest[[#This Row],[ Variant]]=0,"",BatteryLifeCalucationRequest[[#This Row],[ Variant]]),"")</f>
        <v/>
      </c>
      <c r="I145" s="491"/>
      <c r="J145" s="488" t="str">
        <f>IFERROR(BatteryLifeCalucationRequest[[#This Row],[Short Product Description]],"")</f>
        <v/>
      </c>
      <c r="K145" s="481" t="str">
        <f>IFERROR(BatteryLifeCalucationRequest[[#This Row],[Request Date]],"")</f>
        <v/>
      </c>
      <c r="L145" s="209"/>
      <c r="M145" s="209"/>
      <c r="N145" s="491"/>
      <c r="O145" s="491"/>
      <c r="P145" s="491"/>
      <c r="Q145" s="491"/>
      <c r="R145" s="488" t="str">
        <f>IFERROR(BatteryLifeCalucationRequest[[#This Row],[Battery Configuration]],"")</f>
        <v/>
      </c>
      <c r="S145" s="487">
        <f>VLOOKUP($R145,TABS!$A$6:$G$50,COUNTA(TABS!$A$5:$E$5),FALSE)</f>
        <v>0</v>
      </c>
      <c r="T145" s="491"/>
      <c r="U145" s="489"/>
      <c r="V145" s="488" t="str">
        <f>IFERROR(BatteryLifeCalucationRequest[[#This Row],[Number of bytes in cyclic data uplink]],"")</f>
        <v/>
      </c>
      <c r="W145" s="491"/>
      <c r="X145" s="491"/>
      <c r="Y145" s="491"/>
      <c r="Z145" s="491"/>
      <c r="AA145" s="491"/>
      <c r="AB145" s="491"/>
      <c r="AC145" s="491"/>
      <c r="AD145" s="491"/>
      <c r="AE145" s="491"/>
      <c r="AF145" s="491"/>
      <c r="AG145" s="491"/>
      <c r="AH145" s="491"/>
      <c r="AI145" s="491"/>
      <c r="AJ145" s="491"/>
      <c r="AK145" s="491"/>
      <c r="AL145" s="491"/>
      <c r="AM145" s="491"/>
      <c r="AN145" s="491"/>
      <c r="AO145" s="491"/>
      <c r="AP145" s="491"/>
      <c r="AQ145" s="491"/>
      <c r="AR145" s="491"/>
    </row>
    <row r="146" spans="1:44" s="57" customFormat="1" ht="13.5" customHeight="1">
      <c r="A146" s="483">
        <f>IF($B146="","",COUNTA($B$5:B146))</f>
        <v>142</v>
      </c>
      <c r="B146" s="487" t="str">
        <f t="shared" si="5"/>
        <v>---</v>
      </c>
      <c r="C146" s="488" t="str">
        <f>IFERROR(BatteryLifeCalucationRequest[[#This Row],[Item code]],"")</f>
        <v/>
      </c>
      <c r="D146" s="488" t="str">
        <f>IFERROR(BatteryLifeCalucationRequest[[#This Row],[Requested by]],"")</f>
        <v/>
      </c>
      <c r="E146" s="488" t="str">
        <f>IFERROR(BatteryLifeCalucationRequest[[#This Row],[HW availability for measurement]],"")</f>
        <v/>
      </c>
      <c r="F146" s="488" t="str">
        <f>IFERROR(BatteryLifeCalucationRequest[[#This Row],[HW]],"")</f>
        <v/>
      </c>
      <c r="G146" s="488" t="str">
        <f>IFERROR(BatteryLifeCalucationRequest[[#This Row],[FW]],"")</f>
        <v/>
      </c>
      <c r="H146" s="480" t="str">
        <f>IFERROR(IF(BatteryLifeCalucationRequest[[#This Row],[ Variant]]=0,"",BatteryLifeCalucationRequest[[#This Row],[ Variant]]),"")</f>
        <v/>
      </c>
      <c r="I146" s="491"/>
      <c r="J146" s="488" t="str">
        <f>IFERROR(BatteryLifeCalucationRequest[[#This Row],[Short Product Description]],"")</f>
        <v/>
      </c>
      <c r="K146" s="481" t="str">
        <f>IFERROR(BatteryLifeCalucationRequest[[#This Row],[Request Date]],"")</f>
        <v/>
      </c>
      <c r="L146" s="209"/>
      <c r="M146" s="209"/>
      <c r="N146" s="491"/>
      <c r="O146" s="491"/>
      <c r="P146" s="491"/>
      <c r="Q146" s="491"/>
      <c r="R146" s="488" t="str">
        <f>IFERROR(BatteryLifeCalucationRequest[[#This Row],[Battery Configuration]],"")</f>
        <v/>
      </c>
      <c r="S146" s="487">
        <f>VLOOKUP($R146,TABS!$A$6:$G$50,COUNTA(TABS!$A$5:$E$5),FALSE)</f>
        <v>0</v>
      </c>
      <c r="T146" s="491"/>
      <c r="U146" s="489"/>
      <c r="V146" s="488" t="str">
        <f>IFERROR(BatteryLifeCalucationRequest[[#This Row],[Number of bytes in cyclic data uplink]],"")</f>
        <v/>
      </c>
      <c r="W146" s="491"/>
      <c r="X146" s="491"/>
      <c r="Y146" s="491"/>
      <c r="Z146" s="491"/>
      <c r="AA146" s="491"/>
      <c r="AB146" s="491"/>
      <c r="AC146" s="491"/>
      <c r="AD146" s="491"/>
      <c r="AE146" s="491"/>
      <c r="AF146" s="491"/>
      <c r="AG146" s="491"/>
      <c r="AH146" s="491"/>
      <c r="AI146" s="491"/>
      <c r="AJ146" s="491"/>
      <c r="AK146" s="491"/>
      <c r="AL146" s="491"/>
      <c r="AM146" s="491"/>
      <c r="AN146" s="491"/>
      <c r="AO146" s="491"/>
      <c r="AP146" s="491"/>
      <c r="AQ146" s="491"/>
      <c r="AR146" s="491"/>
    </row>
    <row r="147" spans="1:44" s="57" customFormat="1" ht="13.5" customHeight="1">
      <c r="A147" s="483">
        <f>IF($B147="","",COUNTA($B$5:B147))</f>
        <v>143</v>
      </c>
      <c r="B147" s="487" t="str">
        <f t="shared" si="5"/>
        <v>---</v>
      </c>
      <c r="C147" s="488" t="str">
        <f>IFERROR(BatteryLifeCalucationRequest[[#This Row],[Item code]],"")</f>
        <v/>
      </c>
      <c r="D147" s="488" t="str">
        <f>IFERROR(BatteryLifeCalucationRequest[[#This Row],[Requested by]],"")</f>
        <v/>
      </c>
      <c r="E147" s="488" t="str">
        <f>IFERROR(BatteryLifeCalucationRequest[[#This Row],[HW availability for measurement]],"")</f>
        <v/>
      </c>
      <c r="F147" s="488" t="str">
        <f>IFERROR(BatteryLifeCalucationRequest[[#This Row],[HW]],"")</f>
        <v/>
      </c>
      <c r="G147" s="488" t="str">
        <f>IFERROR(BatteryLifeCalucationRequest[[#This Row],[FW]],"")</f>
        <v/>
      </c>
      <c r="H147" s="480" t="str">
        <f>IFERROR(IF(BatteryLifeCalucationRequest[[#This Row],[ Variant]]=0,"",BatteryLifeCalucationRequest[[#This Row],[ Variant]]),"")</f>
        <v/>
      </c>
      <c r="I147" s="491"/>
      <c r="J147" s="488" t="str">
        <f>IFERROR(BatteryLifeCalucationRequest[[#This Row],[Short Product Description]],"")</f>
        <v/>
      </c>
      <c r="K147" s="481" t="str">
        <f>IFERROR(BatteryLifeCalucationRequest[[#This Row],[Request Date]],"")</f>
        <v/>
      </c>
      <c r="L147" s="209"/>
      <c r="M147" s="209"/>
      <c r="N147" s="491"/>
      <c r="O147" s="491"/>
      <c r="P147" s="491"/>
      <c r="Q147" s="491"/>
      <c r="R147" s="488" t="str">
        <f>IFERROR(BatteryLifeCalucationRequest[[#This Row],[Battery Configuration]],"")</f>
        <v/>
      </c>
      <c r="S147" s="487">
        <f>VLOOKUP($R147,TABS!$A$6:$G$50,COUNTA(TABS!$A$5:$E$5),FALSE)</f>
        <v>0</v>
      </c>
      <c r="T147" s="491"/>
      <c r="U147" s="489"/>
      <c r="V147" s="488" t="str">
        <f>IFERROR(BatteryLifeCalucationRequest[[#This Row],[Number of bytes in cyclic data uplink]],"")</f>
        <v/>
      </c>
      <c r="W147" s="491"/>
      <c r="X147" s="491"/>
      <c r="Y147" s="491"/>
      <c r="Z147" s="491"/>
      <c r="AA147" s="491"/>
      <c r="AB147" s="491"/>
      <c r="AC147" s="491"/>
      <c r="AD147" s="491"/>
      <c r="AE147" s="491"/>
      <c r="AF147" s="491"/>
      <c r="AG147" s="491"/>
      <c r="AH147" s="491"/>
      <c r="AI147" s="491"/>
      <c r="AJ147" s="491"/>
      <c r="AK147" s="491"/>
      <c r="AL147" s="491"/>
      <c r="AM147" s="491"/>
      <c r="AN147" s="491"/>
      <c r="AO147" s="491"/>
      <c r="AP147" s="491"/>
      <c r="AQ147" s="491"/>
      <c r="AR147" s="491"/>
    </row>
    <row r="148" spans="1:44" s="57" customFormat="1" ht="13.5" customHeight="1">
      <c r="A148" s="483">
        <f>IF($B148="","",COUNTA($B$5:B148))</f>
        <v>144</v>
      </c>
      <c r="B148" s="487" t="str">
        <f t="shared" si="5"/>
        <v>---</v>
      </c>
      <c r="C148" s="488" t="str">
        <f>IFERROR(BatteryLifeCalucationRequest[[#This Row],[Item code]],"")</f>
        <v/>
      </c>
      <c r="D148" s="488" t="str">
        <f>IFERROR(BatteryLifeCalucationRequest[[#This Row],[Requested by]],"")</f>
        <v/>
      </c>
      <c r="E148" s="488" t="str">
        <f>IFERROR(BatteryLifeCalucationRequest[[#This Row],[HW availability for measurement]],"")</f>
        <v/>
      </c>
      <c r="F148" s="488" t="str">
        <f>IFERROR(BatteryLifeCalucationRequest[[#This Row],[HW]],"")</f>
        <v/>
      </c>
      <c r="G148" s="488" t="str">
        <f>IFERROR(BatteryLifeCalucationRequest[[#This Row],[FW]],"")</f>
        <v/>
      </c>
      <c r="H148" s="480" t="str">
        <f>IFERROR(IF(BatteryLifeCalucationRequest[[#This Row],[ Variant]]=0,"",BatteryLifeCalucationRequest[[#This Row],[ Variant]]),"")</f>
        <v/>
      </c>
      <c r="I148" s="491"/>
      <c r="J148" s="488" t="str">
        <f>IFERROR(BatteryLifeCalucationRequest[[#This Row],[Short Product Description]],"")</f>
        <v/>
      </c>
      <c r="K148" s="481" t="str">
        <f>IFERROR(BatteryLifeCalucationRequest[[#This Row],[Request Date]],"")</f>
        <v/>
      </c>
      <c r="L148" s="209"/>
      <c r="M148" s="209"/>
      <c r="N148" s="491"/>
      <c r="O148" s="491"/>
      <c r="P148" s="491"/>
      <c r="Q148" s="491"/>
      <c r="R148" s="488" t="str">
        <f>IFERROR(BatteryLifeCalucationRequest[[#This Row],[Battery Configuration]],"")</f>
        <v/>
      </c>
      <c r="S148" s="487">
        <f>VLOOKUP($R148,TABS!$A$6:$G$50,COUNTA(TABS!$A$5:$E$5),FALSE)</f>
        <v>0</v>
      </c>
      <c r="T148" s="491"/>
      <c r="U148" s="489"/>
      <c r="V148" s="488" t="str">
        <f>IFERROR(BatteryLifeCalucationRequest[[#This Row],[Number of bytes in cyclic data uplink]],"")</f>
        <v/>
      </c>
      <c r="W148" s="491"/>
      <c r="X148" s="491"/>
      <c r="Y148" s="491"/>
      <c r="Z148" s="491"/>
      <c r="AA148" s="491"/>
      <c r="AB148" s="491"/>
      <c r="AC148" s="491"/>
      <c r="AD148" s="491"/>
      <c r="AE148" s="491"/>
      <c r="AF148" s="491"/>
      <c r="AG148" s="491"/>
      <c r="AH148" s="491"/>
      <c r="AI148" s="491"/>
      <c r="AJ148" s="491"/>
      <c r="AK148" s="491"/>
      <c r="AL148" s="491"/>
      <c r="AM148" s="491"/>
      <c r="AN148" s="491"/>
      <c r="AO148" s="491"/>
      <c r="AP148" s="491"/>
      <c r="AQ148" s="491"/>
      <c r="AR148" s="491"/>
    </row>
    <row r="149" spans="1:44" s="57" customFormat="1" ht="13.5" customHeight="1">
      <c r="A149" s="483">
        <f>IF($B149="","",COUNTA($B$5:B149))</f>
        <v>145</v>
      </c>
      <c r="B149" s="487" t="str">
        <f t="shared" si="5"/>
        <v>---</v>
      </c>
      <c r="C149" s="488" t="str">
        <f>IFERROR(BatteryLifeCalucationRequest[[#This Row],[Item code]],"")</f>
        <v/>
      </c>
      <c r="D149" s="488" t="str">
        <f>IFERROR(BatteryLifeCalucationRequest[[#This Row],[Requested by]],"")</f>
        <v/>
      </c>
      <c r="E149" s="488" t="str">
        <f>IFERROR(BatteryLifeCalucationRequest[[#This Row],[HW availability for measurement]],"")</f>
        <v/>
      </c>
      <c r="F149" s="488" t="str">
        <f>IFERROR(BatteryLifeCalucationRequest[[#This Row],[HW]],"")</f>
        <v/>
      </c>
      <c r="G149" s="488" t="str">
        <f>IFERROR(BatteryLifeCalucationRequest[[#This Row],[FW]],"")</f>
        <v/>
      </c>
      <c r="H149" s="480" t="str">
        <f>IFERROR(IF(BatteryLifeCalucationRequest[[#This Row],[ Variant]]=0,"",BatteryLifeCalucationRequest[[#This Row],[ Variant]]),"")</f>
        <v/>
      </c>
      <c r="I149" s="491"/>
      <c r="J149" s="488" t="str">
        <f>IFERROR(BatteryLifeCalucationRequest[[#This Row],[Short Product Description]],"")</f>
        <v/>
      </c>
      <c r="K149" s="481" t="str">
        <f>IFERROR(BatteryLifeCalucationRequest[[#This Row],[Request Date]],"")</f>
        <v/>
      </c>
      <c r="L149" s="209"/>
      <c r="M149" s="209"/>
      <c r="N149" s="491"/>
      <c r="O149" s="491"/>
      <c r="P149" s="491"/>
      <c r="Q149" s="491"/>
      <c r="R149" s="488" t="str">
        <f>IFERROR(BatteryLifeCalucationRequest[[#This Row],[Battery Configuration]],"")</f>
        <v/>
      </c>
      <c r="S149" s="487">
        <f>VLOOKUP($R149,TABS!$A$6:$G$50,COUNTA(TABS!$A$5:$E$5),FALSE)</f>
        <v>0</v>
      </c>
      <c r="T149" s="491"/>
      <c r="U149" s="489"/>
      <c r="V149" s="488" t="str">
        <f>IFERROR(BatteryLifeCalucationRequest[[#This Row],[Number of bytes in cyclic data uplink]],"")</f>
        <v/>
      </c>
      <c r="W149" s="491"/>
      <c r="X149" s="491"/>
      <c r="Y149" s="491"/>
      <c r="Z149" s="491"/>
      <c r="AA149" s="491"/>
      <c r="AB149" s="491"/>
      <c r="AC149" s="491"/>
      <c r="AD149" s="491"/>
      <c r="AE149" s="491"/>
      <c r="AF149" s="491"/>
      <c r="AG149" s="491"/>
      <c r="AH149" s="491"/>
      <c r="AI149" s="491"/>
      <c r="AJ149" s="491"/>
      <c r="AK149" s="491"/>
      <c r="AL149" s="491"/>
      <c r="AM149" s="491"/>
      <c r="AN149" s="491"/>
      <c r="AO149" s="491"/>
      <c r="AP149" s="491"/>
      <c r="AQ149" s="491"/>
      <c r="AR149" s="491"/>
    </row>
    <row r="150" spans="1:44" s="57" customFormat="1" ht="13.5" customHeight="1">
      <c r="A150" s="483">
        <f>IF($B150="","",COUNTA($B$5:B150))</f>
        <v>146</v>
      </c>
      <c r="B150" s="487" t="str">
        <f t="shared" si="5"/>
        <v>---</v>
      </c>
      <c r="C150" s="488" t="str">
        <f>IFERROR(BatteryLifeCalucationRequest[[#This Row],[Item code]],"")</f>
        <v/>
      </c>
      <c r="D150" s="488" t="str">
        <f>IFERROR(BatteryLifeCalucationRequest[[#This Row],[Requested by]],"")</f>
        <v/>
      </c>
      <c r="E150" s="488" t="str">
        <f>IFERROR(BatteryLifeCalucationRequest[[#This Row],[HW availability for measurement]],"")</f>
        <v/>
      </c>
      <c r="F150" s="488" t="str">
        <f>IFERROR(BatteryLifeCalucationRequest[[#This Row],[HW]],"")</f>
        <v/>
      </c>
      <c r="G150" s="488" t="str">
        <f>IFERROR(BatteryLifeCalucationRequest[[#This Row],[FW]],"")</f>
        <v/>
      </c>
      <c r="H150" s="480" t="str">
        <f>IFERROR(IF(BatteryLifeCalucationRequest[[#This Row],[ Variant]]=0,"",BatteryLifeCalucationRequest[[#This Row],[ Variant]]),"")</f>
        <v/>
      </c>
      <c r="I150" s="491"/>
      <c r="J150" s="488" t="str">
        <f>IFERROR(BatteryLifeCalucationRequest[[#This Row],[Short Product Description]],"")</f>
        <v/>
      </c>
      <c r="K150" s="481" t="str">
        <f>IFERROR(BatteryLifeCalucationRequest[[#This Row],[Request Date]],"")</f>
        <v/>
      </c>
      <c r="L150" s="209"/>
      <c r="M150" s="209"/>
      <c r="N150" s="491"/>
      <c r="O150" s="491"/>
      <c r="P150" s="491"/>
      <c r="Q150" s="491"/>
      <c r="R150" s="488" t="str">
        <f>IFERROR(BatteryLifeCalucationRequest[[#This Row],[Battery Configuration]],"")</f>
        <v/>
      </c>
      <c r="S150" s="487">
        <f>VLOOKUP($R150,TABS!$A$6:$G$50,COUNTA(TABS!$A$5:$E$5),FALSE)</f>
        <v>0</v>
      </c>
      <c r="T150" s="491"/>
      <c r="U150" s="489"/>
      <c r="V150" s="488" t="str">
        <f>IFERROR(BatteryLifeCalucationRequest[[#This Row],[Number of bytes in cyclic data uplink]],"")</f>
        <v/>
      </c>
      <c r="W150" s="491"/>
      <c r="X150" s="491"/>
      <c r="Y150" s="491"/>
      <c r="Z150" s="491"/>
      <c r="AA150" s="491"/>
      <c r="AB150" s="491"/>
      <c r="AC150" s="491"/>
      <c r="AD150" s="491"/>
      <c r="AE150" s="491"/>
      <c r="AF150" s="491"/>
      <c r="AG150" s="491"/>
      <c r="AH150" s="491"/>
      <c r="AI150" s="491"/>
      <c r="AJ150" s="491"/>
      <c r="AK150" s="491"/>
      <c r="AL150" s="491"/>
      <c r="AM150" s="491"/>
      <c r="AN150" s="491"/>
      <c r="AO150" s="491"/>
      <c r="AP150" s="491"/>
      <c r="AQ150" s="491"/>
      <c r="AR150" s="491"/>
    </row>
    <row r="151" spans="1:44" s="57" customFormat="1" ht="13.5" customHeight="1">
      <c r="A151" s="483">
        <f>IF($B151="","",COUNTA($B$5:B151))</f>
        <v>147</v>
      </c>
      <c r="B151" s="487" t="str">
        <f t="shared" si="5"/>
        <v>---</v>
      </c>
      <c r="C151" s="488" t="str">
        <f>IFERROR(BatteryLifeCalucationRequest[[#This Row],[Item code]],"")</f>
        <v/>
      </c>
      <c r="D151" s="488" t="str">
        <f>IFERROR(BatteryLifeCalucationRequest[[#This Row],[Requested by]],"")</f>
        <v/>
      </c>
      <c r="E151" s="488" t="str">
        <f>IFERROR(BatteryLifeCalucationRequest[[#This Row],[HW availability for measurement]],"")</f>
        <v/>
      </c>
      <c r="F151" s="488" t="str">
        <f>IFERROR(BatteryLifeCalucationRequest[[#This Row],[HW]],"")</f>
        <v/>
      </c>
      <c r="G151" s="488" t="str">
        <f>IFERROR(BatteryLifeCalucationRequest[[#This Row],[FW]],"")</f>
        <v/>
      </c>
      <c r="H151" s="480" t="str">
        <f>IFERROR(IF(BatteryLifeCalucationRequest[[#This Row],[ Variant]]=0,"",BatteryLifeCalucationRequest[[#This Row],[ Variant]]),"")</f>
        <v/>
      </c>
      <c r="I151" s="491"/>
      <c r="J151" s="488" t="str">
        <f>IFERROR(BatteryLifeCalucationRequest[[#This Row],[Short Product Description]],"")</f>
        <v/>
      </c>
      <c r="K151" s="481" t="str">
        <f>IFERROR(BatteryLifeCalucationRequest[[#This Row],[Request Date]],"")</f>
        <v/>
      </c>
      <c r="L151" s="209"/>
      <c r="M151" s="209"/>
      <c r="N151" s="491"/>
      <c r="O151" s="491"/>
      <c r="P151" s="491"/>
      <c r="Q151" s="491"/>
      <c r="R151" s="488" t="str">
        <f>IFERROR(BatteryLifeCalucationRequest[[#This Row],[Battery Configuration]],"")</f>
        <v/>
      </c>
      <c r="S151" s="487">
        <f>VLOOKUP($R151,TABS!$A$6:$G$50,COUNTA(TABS!$A$5:$E$5),FALSE)</f>
        <v>0</v>
      </c>
      <c r="T151" s="491"/>
      <c r="U151" s="489"/>
      <c r="V151" s="488" t="str">
        <f>IFERROR(BatteryLifeCalucationRequest[[#This Row],[Number of bytes in cyclic data uplink]],"")</f>
        <v/>
      </c>
      <c r="W151" s="491"/>
      <c r="X151" s="491"/>
      <c r="Y151" s="491"/>
      <c r="Z151" s="491"/>
      <c r="AA151" s="491"/>
      <c r="AB151" s="491"/>
      <c r="AC151" s="491"/>
      <c r="AD151" s="491"/>
      <c r="AE151" s="491"/>
      <c r="AF151" s="491"/>
      <c r="AG151" s="491"/>
      <c r="AH151" s="491"/>
      <c r="AI151" s="491"/>
      <c r="AJ151" s="491"/>
      <c r="AK151" s="491"/>
      <c r="AL151" s="491"/>
      <c r="AM151" s="491"/>
      <c r="AN151" s="491"/>
      <c r="AO151" s="491"/>
      <c r="AP151" s="491"/>
      <c r="AQ151" s="491"/>
      <c r="AR151" s="491"/>
    </row>
    <row r="152" spans="1:44" s="57" customFormat="1" ht="13.5" customHeight="1">
      <c r="A152" s="483">
        <f>IF($B152="","",COUNTA($B$5:B152))</f>
        <v>148</v>
      </c>
      <c r="B152" s="487" t="str">
        <f t="shared" si="5"/>
        <v>---</v>
      </c>
      <c r="C152" s="488" t="str">
        <f>IFERROR(BatteryLifeCalucationRequest[[#This Row],[Item code]],"")</f>
        <v/>
      </c>
      <c r="D152" s="488" t="str">
        <f>IFERROR(BatteryLifeCalucationRequest[[#This Row],[Requested by]],"")</f>
        <v/>
      </c>
      <c r="E152" s="488" t="str">
        <f>IFERROR(BatteryLifeCalucationRequest[[#This Row],[HW availability for measurement]],"")</f>
        <v/>
      </c>
      <c r="F152" s="488" t="str">
        <f>IFERROR(BatteryLifeCalucationRequest[[#This Row],[HW]],"")</f>
        <v/>
      </c>
      <c r="G152" s="488" t="str">
        <f>IFERROR(BatteryLifeCalucationRequest[[#This Row],[FW]],"")</f>
        <v/>
      </c>
      <c r="H152" s="480" t="str">
        <f>IFERROR(IF(BatteryLifeCalucationRequest[[#This Row],[ Variant]]=0,"",BatteryLifeCalucationRequest[[#This Row],[ Variant]]),"")</f>
        <v/>
      </c>
      <c r="I152" s="491"/>
      <c r="J152" s="488" t="str">
        <f>IFERROR(BatteryLifeCalucationRequest[[#This Row],[Short Product Description]],"")</f>
        <v/>
      </c>
      <c r="K152" s="481" t="str">
        <f>IFERROR(BatteryLifeCalucationRequest[[#This Row],[Request Date]],"")</f>
        <v/>
      </c>
      <c r="L152" s="209"/>
      <c r="M152" s="209"/>
      <c r="N152" s="491"/>
      <c r="O152" s="491"/>
      <c r="P152" s="491"/>
      <c r="Q152" s="491"/>
      <c r="R152" s="488" t="str">
        <f>IFERROR(BatteryLifeCalucationRequest[[#This Row],[Battery Configuration]],"")</f>
        <v/>
      </c>
      <c r="S152" s="487">
        <f>VLOOKUP($R152,TABS!$A$6:$G$50,COUNTA(TABS!$A$5:$E$5),FALSE)</f>
        <v>0</v>
      </c>
      <c r="T152" s="491"/>
      <c r="U152" s="489"/>
      <c r="V152" s="488" t="str">
        <f>IFERROR(BatteryLifeCalucationRequest[[#This Row],[Number of bytes in cyclic data uplink]],"")</f>
        <v/>
      </c>
      <c r="W152" s="491"/>
      <c r="X152" s="491"/>
      <c r="Y152" s="491"/>
      <c r="Z152" s="491"/>
      <c r="AA152" s="491"/>
      <c r="AB152" s="491"/>
      <c r="AC152" s="491"/>
      <c r="AD152" s="491"/>
      <c r="AE152" s="491"/>
      <c r="AF152" s="491"/>
      <c r="AG152" s="491"/>
      <c r="AH152" s="491"/>
      <c r="AI152" s="491"/>
      <c r="AJ152" s="491"/>
      <c r="AK152" s="491"/>
      <c r="AL152" s="491"/>
      <c r="AM152" s="491"/>
      <c r="AN152" s="491"/>
      <c r="AO152" s="491"/>
      <c r="AP152" s="491"/>
      <c r="AQ152" s="491"/>
      <c r="AR152" s="491"/>
    </row>
    <row r="153" spans="1:44" s="57" customFormat="1" ht="13.5" customHeight="1">
      <c r="A153" s="483">
        <f>IF($B153="","",COUNTA($B$5:B153))</f>
        <v>149</v>
      </c>
      <c r="B153" s="487" t="str">
        <f t="shared" si="5"/>
        <v>---</v>
      </c>
      <c r="C153" s="488" t="str">
        <f>IFERROR(BatteryLifeCalucationRequest[[#This Row],[Item code]],"")</f>
        <v/>
      </c>
      <c r="D153" s="488" t="str">
        <f>IFERROR(BatteryLifeCalucationRequest[[#This Row],[Requested by]],"")</f>
        <v/>
      </c>
      <c r="E153" s="488" t="str">
        <f>IFERROR(BatteryLifeCalucationRequest[[#This Row],[HW availability for measurement]],"")</f>
        <v/>
      </c>
      <c r="F153" s="488" t="str">
        <f>IFERROR(BatteryLifeCalucationRequest[[#This Row],[HW]],"")</f>
        <v/>
      </c>
      <c r="G153" s="488" t="str">
        <f>IFERROR(BatteryLifeCalucationRequest[[#This Row],[FW]],"")</f>
        <v/>
      </c>
      <c r="H153" s="480" t="str">
        <f>IFERROR(IF(BatteryLifeCalucationRequest[[#This Row],[ Variant]]=0,"",BatteryLifeCalucationRequest[[#This Row],[ Variant]]),"")</f>
        <v/>
      </c>
      <c r="I153" s="491"/>
      <c r="J153" s="488" t="str">
        <f>IFERROR(BatteryLifeCalucationRequest[[#This Row],[Short Product Description]],"")</f>
        <v/>
      </c>
      <c r="K153" s="481" t="str">
        <f>IFERROR(BatteryLifeCalucationRequest[[#This Row],[Request Date]],"")</f>
        <v/>
      </c>
      <c r="L153" s="209"/>
      <c r="M153" s="209"/>
      <c r="N153" s="491"/>
      <c r="O153" s="491"/>
      <c r="P153" s="491"/>
      <c r="Q153" s="491"/>
      <c r="R153" s="488" t="str">
        <f>IFERROR(BatteryLifeCalucationRequest[[#This Row],[Battery Configuration]],"")</f>
        <v/>
      </c>
      <c r="S153" s="487">
        <f>VLOOKUP($R153,TABS!$A$6:$G$50,COUNTA(TABS!$A$5:$E$5),FALSE)</f>
        <v>0</v>
      </c>
      <c r="T153" s="491"/>
      <c r="U153" s="489"/>
      <c r="V153" s="488" t="str">
        <f>IFERROR(BatteryLifeCalucationRequest[[#This Row],[Number of bytes in cyclic data uplink]],"")</f>
        <v/>
      </c>
      <c r="W153" s="491"/>
      <c r="X153" s="491"/>
      <c r="Y153" s="491"/>
      <c r="Z153" s="491"/>
      <c r="AA153" s="491"/>
      <c r="AB153" s="491"/>
      <c r="AC153" s="491"/>
      <c r="AD153" s="491"/>
      <c r="AE153" s="491"/>
      <c r="AF153" s="491"/>
      <c r="AG153" s="491"/>
      <c r="AH153" s="491"/>
      <c r="AI153" s="491"/>
      <c r="AJ153" s="491"/>
      <c r="AK153" s="491"/>
      <c r="AL153" s="491"/>
      <c r="AM153" s="491"/>
      <c r="AN153" s="491"/>
      <c r="AO153" s="491"/>
      <c r="AP153" s="491"/>
      <c r="AQ153" s="491"/>
      <c r="AR153" s="491"/>
    </row>
    <row r="154" spans="1:44" s="57" customFormat="1" ht="13.5" customHeight="1">
      <c r="A154" s="483">
        <f>IF($B154="","",COUNTA($B$5:B154))</f>
        <v>150</v>
      </c>
      <c r="B154" s="487" t="str">
        <f t="shared" si="5"/>
        <v>---</v>
      </c>
      <c r="C154" s="488" t="str">
        <f>IFERROR(BatteryLifeCalucationRequest[[#This Row],[Item code]],"")</f>
        <v/>
      </c>
      <c r="D154" s="488" t="str">
        <f>IFERROR(BatteryLifeCalucationRequest[[#This Row],[Requested by]],"")</f>
        <v/>
      </c>
      <c r="E154" s="488" t="str">
        <f>IFERROR(BatteryLifeCalucationRequest[[#This Row],[HW availability for measurement]],"")</f>
        <v/>
      </c>
      <c r="F154" s="488" t="str">
        <f>IFERROR(BatteryLifeCalucationRequest[[#This Row],[HW]],"")</f>
        <v/>
      </c>
      <c r="G154" s="488" t="str">
        <f>IFERROR(BatteryLifeCalucationRequest[[#This Row],[FW]],"")</f>
        <v/>
      </c>
      <c r="H154" s="480" t="str">
        <f>IFERROR(IF(BatteryLifeCalucationRequest[[#This Row],[ Variant]]=0,"",BatteryLifeCalucationRequest[[#This Row],[ Variant]]),"")</f>
        <v/>
      </c>
      <c r="I154" s="491"/>
      <c r="J154" s="488" t="str">
        <f>IFERROR(BatteryLifeCalucationRequest[[#This Row],[Short Product Description]],"")</f>
        <v/>
      </c>
      <c r="K154" s="481" t="str">
        <f>IFERROR(BatteryLifeCalucationRequest[[#This Row],[Request Date]],"")</f>
        <v/>
      </c>
      <c r="L154" s="209"/>
      <c r="M154" s="209"/>
      <c r="N154" s="491"/>
      <c r="O154" s="491"/>
      <c r="P154" s="491"/>
      <c r="Q154" s="491"/>
      <c r="R154" s="488" t="str">
        <f>IFERROR(BatteryLifeCalucationRequest[[#This Row],[Battery Configuration]],"")</f>
        <v/>
      </c>
      <c r="S154" s="487">
        <f>VLOOKUP($R154,TABS!$A$6:$G$50,COUNTA(TABS!$A$5:$E$5),FALSE)</f>
        <v>0</v>
      </c>
      <c r="T154" s="491"/>
      <c r="U154" s="489"/>
      <c r="V154" s="488" t="str">
        <f>IFERROR(BatteryLifeCalucationRequest[[#This Row],[Number of bytes in cyclic data uplink]],"")</f>
        <v/>
      </c>
      <c r="W154" s="491"/>
      <c r="X154" s="491"/>
      <c r="Y154" s="491"/>
      <c r="Z154" s="491"/>
      <c r="AA154" s="491"/>
      <c r="AB154" s="491"/>
      <c r="AC154" s="491"/>
      <c r="AD154" s="491"/>
      <c r="AE154" s="491"/>
      <c r="AF154" s="491"/>
      <c r="AG154" s="491"/>
      <c r="AH154" s="491"/>
      <c r="AI154" s="491"/>
      <c r="AJ154" s="491"/>
      <c r="AK154" s="491"/>
      <c r="AL154" s="491"/>
      <c r="AM154" s="491"/>
      <c r="AN154" s="491"/>
      <c r="AO154" s="491"/>
      <c r="AP154" s="491"/>
      <c r="AQ154" s="491"/>
      <c r="AR154" s="491"/>
    </row>
    <row r="155" spans="1:44" s="57" customFormat="1" ht="13.5" customHeight="1">
      <c r="A155" s="483">
        <f>IF($B155="","",COUNTA($B$5:B155))</f>
        <v>151</v>
      </c>
      <c r="B155" s="487" t="str">
        <f t="shared" si="5"/>
        <v>---</v>
      </c>
      <c r="C155" s="488" t="str">
        <f>IFERROR(BatteryLifeCalucationRequest[[#This Row],[Item code]],"")</f>
        <v/>
      </c>
      <c r="D155" s="488" t="str">
        <f>IFERROR(BatteryLifeCalucationRequest[[#This Row],[Requested by]],"")</f>
        <v/>
      </c>
      <c r="E155" s="488" t="str">
        <f>IFERROR(BatteryLifeCalucationRequest[[#This Row],[HW availability for measurement]],"")</f>
        <v/>
      </c>
      <c r="F155" s="488" t="str">
        <f>IFERROR(BatteryLifeCalucationRequest[[#This Row],[HW]],"")</f>
        <v/>
      </c>
      <c r="G155" s="488" t="str">
        <f>IFERROR(BatteryLifeCalucationRequest[[#This Row],[FW]],"")</f>
        <v/>
      </c>
      <c r="H155" s="480" t="str">
        <f>IFERROR(IF(BatteryLifeCalucationRequest[[#This Row],[ Variant]]=0,"",BatteryLifeCalucationRequest[[#This Row],[ Variant]]),"")</f>
        <v/>
      </c>
      <c r="I155" s="491"/>
      <c r="J155" s="488" t="str">
        <f>IFERROR(BatteryLifeCalucationRequest[[#This Row],[Short Product Description]],"")</f>
        <v/>
      </c>
      <c r="K155" s="481" t="str">
        <f>IFERROR(BatteryLifeCalucationRequest[[#This Row],[Request Date]],"")</f>
        <v/>
      </c>
      <c r="L155" s="209"/>
      <c r="M155" s="209"/>
      <c r="N155" s="491"/>
      <c r="O155" s="491"/>
      <c r="P155" s="491"/>
      <c r="Q155" s="491"/>
      <c r="R155" s="488" t="str">
        <f>IFERROR(BatteryLifeCalucationRequest[[#This Row],[Battery Configuration]],"")</f>
        <v/>
      </c>
      <c r="S155" s="487">
        <f>VLOOKUP($R155,TABS!$A$6:$G$50,COUNTA(TABS!$A$5:$E$5),FALSE)</f>
        <v>0</v>
      </c>
      <c r="T155" s="491"/>
      <c r="U155" s="489"/>
      <c r="V155" s="488" t="str">
        <f>IFERROR(BatteryLifeCalucationRequest[[#This Row],[Number of bytes in cyclic data uplink]],"")</f>
        <v/>
      </c>
      <c r="W155" s="491"/>
      <c r="X155" s="491"/>
      <c r="Y155" s="491"/>
      <c r="Z155" s="491"/>
      <c r="AA155" s="491"/>
      <c r="AB155" s="491"/>
      <c r="AC155" s="491"/>
      <c r="AD155" s="491"/>
      <c r="AE155" s="491"/>
      <c r="AF155" s="491"/>
      <c r="AG155" s="491"/>
      <c r="AH155" s="491"/>
      <c r="AI155" s="491"/>
      <c r="AJ155" s="491"/>
      <c r="AK155" s="491"/>
      <c r="AL155" s="491"/>
      <c r="AM155" s="491"/>
      <c r="AN155" s="491"/>
      <c r="AO155" s="491"/>
      <c r="AP155" s="491"/>
      <c r="AQ155" s="491"/>
      <c r="AR155" s="491"/>
    </row>
    <row r="156" spans="1:44" s="57" customFormat="1" ht="13.5" customHeight="1">
      <c r="A156" s="483">
        <f>IF($B156="","",COUNTA($B$5:B156))</f>
        <v>152</v>
      </c>
      <c r="B156" s="487" t="str">
        <f t="shared" si="5"/>
        <v>---</v>
      </c>
      <c r="C156" s="488" t="str">
        <f>IFERROR(BatteryLifeCalucationRequest[[#This Row],[Item code]],"")</f>
        <v/>
      </c>
      <c r="D156" s="488" t="str">
        <f>IFERROR(BatteryLifeCalucationRequest[[#This Row],[Requested by]],"")</f>
        <v/>
      </c>
      <c r="E156" s="488" t="str">
        <f>IFERROR(BatteryLifeCalucationRequest[[#This Row],[HW availability for measurement]],"")</f>
        <v/>
      </c>
      <c r="F156" s="488" t="str">
        <f>IFERROR(BatteryLifeCalucationRequest[[#This Row],[HW]],"")</f>
        <v/>
      </c>
      <c r="G156" s="488" t="str">
        <f>IFERROR(BatteryLifeCalucationRequest[[#This Row],[FW]],"")</f>
        <v/>
      </c>
      <c r="H156" s="480" t="str">
        <f>IFERROR(IF(BatteryLifeCalucationRequest[[#This Row],[ Variant]]=0,"",BatteryLifeCalucationRequest[[#This Row],[ Variant]]),"")</f>
        <v/>
      </c>
      <c r="I156" s="491"/>
      <c r="J156" s="488" t="str">
        <f>IFERROR(BatteryLifeCalucationRequest[[#This Row],[Short Product Description]],"")</f>
        <v/>
      </c>
      <c r="K156" s="481" t="str">
        <f>IFERROR(BatteryLifeCalucationRequest[[#This Row],[Request Date]],"")</f>
        <v/>
      </c>
      <c r="L156" s="209"/>
      <c r="M156" s="209"/>
      <c r="N156" s="491"/>
      <c r="O156" s="491"/>
      <c r="P156" s="491"/>
      <c r="Q156" s="491"/>
      <c r="R156" s="488" t="str">
        <f>IFERROR(BatteryLifeCalucationRequest[[#This Row],[Battery Configuration]],"")</f>
        <v/>
      </c>
      <c r="S156" s="487">
        <f>VLOOKUP($R156,TABS!$A$6:$G$50,COUNTA(TABS!$A$5:$E$5),FALSE)</f>
        <v>0</v>
      </c>
      <c r="T156" s="491"/>
      <c r="U156" s="489"/>
      <c r="V156" s="488" t="str">
        <f>IFERROR(BatteryLifeCalucationRequest[[#This Row],[Number of bytes in cyclic data uplink]],"")</f>
        <v/>
      </c>
      <c r="W156" s="491"/>
      <c r="X156" s="491"/>
      <c r="Y156" s="491"/>
      <c r="Z156" s="491"/>
      <c r="AA156" s="491"/>
      <c r="AB156" s="491"/>
      <c r="AC156" s="491"/>
      <c r="AD156" s="491"/>
      <c r="AE156" s="491"/>
      <c r="AF156" s="491"/>
      <c r="AG156" s="491"/>
      <c r="AH156" s="491"/>
      <c r="AI156" s="491"/>
      <c r="AJ156" s="491"/>
      <c r="AK156" s="491"/>
      <c r="AL156" s="491"/>
      <c r="AM156" s="491"/>
      <c r="AN156" s="491"/>
      <c r="AO156" s="491"/>
      <c r="AP156" s="491"/>
      <c r="AQ156" s="491"/>
      <c r="AR156" s="491"/>
    </row>
    <row r="157" spans="1:44" s="57" customFormat="1" ht="13.5" customHeight="1">
      <c r="A157" s="483">
        <f>IF($B157="","",COUNTA($B$5:B157))</f>
        <v>153</v>
      </c>
      <c r="B157" s="487" t="str">
        <f t="shared" si="5"/>
        <v>---</v>
      </c>
      <c r="C157" s="488" t="str">
        <f>IFERROR(BatteryLifeCalucationRequest[[#This Row],[Item code]],"")</f>
        <v/>
      </c>
      <c r="D157" s="488" t="str">
        <f>IFERROR(BatteryLifeCalucationRequest[[#This Row],[Requested by]],"")</f>
        <v/>
      </c>
      <c r="E157" s="488" t="str">
        <f>IFERROR(BatteryLifeCalucationRequest[[#This Row],[HW availability for measurement]],"")</f>
        <v/>
      </c>
      <c r="F157" s="488" t="str">
        <f>IFERROR(BatteryLifeCalucationRequest[[#This Row],[HW]],"")</f>
        <v/>
      </c>
      <c r="G157" s="488" t="str">
        <f>IFERROR(BatteryLifeCalucationRequest[[#This Row],[FW]],"")</f>
        <v/>
      </c>
      <c r="H157" s="480" t="str">
        <f>IFERROR(IF(BatteryLifeCalucationRequest[[#This Row],[ Variant]]=0,"",BatteryLifeCalucationRequest[[#This Row],[ Variant]]),"")</f>
        <v/>
      </c>
      <c r="I157" s="491"/>
      <c r="J157" s="488" t="str">
        <f>IFERROR(BatteryLifeCalucationRequest[[#This Row],[Short Product Description]],"")</f>
        <v/>
      </c>
      <c r="K157" s="481" t="str">
        <f>IFERROR(BatteryLifeCalucationRequest[[#This Row],[Request Date]],"")</f>
        <v/>
      </c>
      <c r="L157" s="209"/>
      <c r="M157" s="209"/>
      <c r="N157" s="491"/>
      <c r="O157" s="491"/>
      <c r="P157" s="491"/>
      <c r="Q157" s="491"/>
      <c r="R157" s="488" t="str">
        <f>IFERROR(BatteryLifeCalucationRequest[[#This Row],[Battery Configuration]],"")</f>
        <v/>
      </c>
      <c r="S157" s="487">
        <f>VLOOKUP($R157,TABS!$A$6:$G$50,COUNTA(TABS!$A$5:$E$5),FALSE)</f>
        <v>0</v>
      </c>
      <c r="T157" s="491"/>
      <c r="U157" s="489"/>
      <c r="V157" s="488" t="str">
        <f>IFERROR(BatteryLifeCalucationRequest[[#This Row],[Number of bytes in cyclic data uplink]],"")</f>
        <v/>
      </c>
      <c r="W157" s="491"/>
      <c r="X157" s="491"/>
      <c r="Y157" s="491"/>
      <c r="Z157" s="491"/>
      <c r="AA157" s="491"/>
      <c r="AB157" s="491"/>
      <c r="AC157" s="491"/>
      <c r="AD157" s="491"/>
      <c r="AE157" s="491"/>
      <c r="AF157" s="491"/>
      <c r="AG157" s="491"/>
      <c r="AH157" s="491"/>
      <c r="AI157" s="491"/>
      <c r="AJ157" s="491"/>
      <c r="AK157" s="491"/>
      <c r="AL157" s="491"/>
      <c r="AM157" s="491"/>
      <c r="AN157" s="491"/>
      <c r="AO157" s="491"/>
      <c r="AP157" s="491"/>
      <c r="AQ157" s="491"/>
      <c r="AR157" s="491"/>
    </row>
    <row r="158" spans="1:44" s="57" customFormat="1" ht="13.5" customHeight="1">
      <c r="A158" s="483">
        <f>IF($B158="","",COUNTA($B$5:B158))</f>
        <v>154</v>
      </c>
      <c r="B158" s="487" t="str">
        <f t="shared" si="5"/>
        <v>---</v>
      </c>
      <c r="C158" s="488" t="str">
        <f>IFERROR(BatteryLifeCalucationRequest[[#This Row],[Item code]],"")</f>
        <v/>
      </c>
      <c r="D158" s="488" t="str">
        <f>IFERROR(BatteryLifeCalucationRequest[[#This Row],[Requested by]],"")</f>
        <v/>
      </c>
      <c r="E158" s="488" t="str">
        <f>IFERROR(BatteryLifeCalucationRequest[[#This Row],[HW availability for measurement]],"")</f>
        <v/>
      </c>
      <c r="F158" s="488" t="str">
        <f>IFERROR(BatteryLifeCalucationRequest[[#This Row],[HW]],"")</f>
        <v/>
      </c>
      <c r="G158" s="488" t="str">
        <f>IFERROR(BatteryLifeCalucationRequest[[#This Row],[FW]],"")</f>
        <v/>
      </c>
      <c r="H158" s="480" t="str">
        <f>IFERROR(IF(BatteryLifeCalucationRequest[[#This Row],[ Variant]]=0,"",BatteryLifeCalucationRequest[[#This Row],[ Variant]]),"")</f>
        <v/>
      </c>
      <c r="I158" s="491"/>
      <c r="J158" s="488" t="str">
        <f>IFERROR(BatteryLifeCalucationRequest[[#This Row],[Short Product Description]],"")</f>
        <v/>
      </c>
      <c r="K158" s="481" t="str">
        <f>IFERROR(BatteryLifeCalucationRequest[[#This Row],[Request Date]],"")</f>
        <v/>
      </c>
      <c r="L158" s="209"/>
      <c r="M158" s="209"/>
      <c r="N158" s="491"/>
      <c r="O158" s="491"/>
      <c r="P158" s="491"/>
      <c r="Q158" s="491"/>
      <c r="R158" s="488" t="str">
        <f>IFERROR(BatteryLifeCalucationRequest[[#This Row],[Battery Configuration]],"")</f>
        <v/>
      </c>
      <c r="S158" s="487">
        <f>VLOOKUP($R158,TABS!$A$6:$G$50,COUNTA(TABS!$A$5:$E$5),FALSE)</f>
        <v>0</v>
      </c>
      <c r="T158" s="491"/>
      <c r="U158" s="489"/>
      <c r="V158" s="488" t="str">
        <f>IFERROR(BatteryLifeCalucationRequest[[#This Row],[Number of bytes in cyclic data uplink]],"")</f>
        <v/>
      </c>
      <c r="W158" s="491"/>
      <c r="X158" s="491"/>
      <c r="Y158" s="491"/>
      <c r="Z158" s="491"/>
      <c r="AA158" s="491"/>
      <c r="AB158" s="491"/>
      <c r="AC158" s="491"/>
      <c r="AD158" s="491"/>
      <c r="AE158" s="491"/>
      <c r="AF158" s="491"/>
      <c r="AG158" s="491"/>
      <c r="AH158" s="491"/>
      <c r="AI158" s="491"/>
      <c r="AJ158" s="491"/>
      <c r="AK158" s="491"/>
      <c r="AL158" s="491"/>
      <c r="AM158" s="491"/>
      <c r="AN158" s="491"/>
      <c r="AO158" s="491"/>
      <c r="AP158" s="491"/>
      <c r="AQ158" s="491"/>
      <c r="AR158" s="491"/>
    </row>
    <row r="159" spans="1:44" s="57" customFormat="1" ht="13.5" customHeight="1">
      <c r="A159" s="483">
        <f>IF($B159="","",COUNTA($B$5:B159))</f>
        <v>155</v>
      </c>
      <c r="B159" s="487" t="str">
        <f t="shared" si="5"/>
        <v>---</v>
      </c>
      <c r="C159" s="488" t="str">
        <f>IFERROR(BatteryLifeCalucationRequest[[#This Row],[Item code]],"")</f>
        <v/>
      </c>
      <c r="D159" s="488" t="str">
        <f>IFERROR(BatteryLifeCalucationRequest[[#This Row],[Requested by]],"")</f>
        <v/>
      </c>
      <c r="E159" s="488" t="str">
        <f>IFERROR(BatteryLifeCalucationRequest[[#This Row],[HW availability for measurement]],"")</f>
        <v/>
      </c>
      <c r="F159" s="488" t="str">
        <f>IFERROR(BatteryLifeCalucationRequest[[#This Row],[HW]],"")</f>
        <v/>
      </c>
      <c r="G159" s="488" t="str">
        <f>IFERROR(BatteryLifeCalucationRequest[[#This Row],[FW]],"")</f>
        <v/>
      </c>
      <c r="H159" s="480" t="str">
        <f>IFERROR(IF(BatteryLifeCalucationRequest[[#This Row],[ Variant]]=0,"",BatteryLifeCalucationRequest[[#This Row],[ Variant]]),"")</f>
        <v/>
      </c>
      <c r="I159" s="491"/>
      <c r="J159" s="488" t="str">
        <f>IFERROR(BatteryLifeCalucationRequest[[#This Row],[Short Product Description]],"")</f>
        <v/>
      </c>
      <c r="K159" s="481" t="str">
        <f>IFERROR(BatteryLifeCalucationRequest[[#This Row],[Request Date]],"")</f>
        <v/>
      </c>
      <c r="L159" s="209"/>
      <c r="M159" s="209"/>
      <c r="N159" s="491"/>
      <c r="O159" s="491"/>
      <c r="P159" s="491"/>
      <c r="Q159" s="491"/>
      <c r="R159" s="488" t="str">
        <f>IFERROR(BatteryLifeCalucationRequest[[#This Row],[Battery Configuration]],"")</f>
        <v/>
      </c>
      <c r="S159" s="487">
        <f>VLOOKUP($R159,TABS!$A$6:$G$50,COUNTA(TABS!$A$5:$E$5),FALSE)</f>
        <v>0</v>
      </c>
      <c r="T159" s="491"/>
      <c r="U159" s="489"/>
      <c r="V159" s="488" t="str">
        <f>IFERROR(BatteryLifeCalucationRequest[[#This Row],[Number of bytes in cyclic data uplink]],"")</f>
        <v/>
      </c>
      <c r="W159" s="491"/>
      <c r="X159" s="491"/>
      <c r="Y159" s="491"/>
      <c r="Z159" s="491"/>
      <c r="AA159" s="491"/>
      <c r="AB159" s="491"/>
      <c r="AC159" s="491"/>
      <c r="AD159" s="491"/>
      <c r="AE159" s="491"/>
      <c r="AF159" s="491"/>
      <c r="AG159" s="491"/>
      <c r="AH159" s="491"/>
      <c r="AI159" s="491"/>
      <c r="AJ159" s="491"/>
      <c r="AK159" s="491"/>
      <c r="AL159" s="491"/>
      <c r="AM159" s="491"/>
      <c r="AN159" s="491"/>
      <c r="AO159" s="491"/>
      <c r="AP159" s="491"/>
      <c r="AQ159" s="491"/>
      <c r="AR159" s="491"/>
    </row>
    <row r="160" spans="1:44" s="57" customFormat="1" ht="13.5" customHeight="1">
      <c r="A160" s="483">
        <f>IF($B160="","",COUNTA($B$5:B160))</f>
        <v>156</v>
      </c>
      <c r="B160" s="487" t="str">
        <f t="shared" si="5"/>
        <v>---</v>
      </c>
      <c r="C160" s="488" t="str">
        <f>IFERROR(BatteryLifeCalucationRequest[[#This Row],[Item code]],"")</f>
        <v/>
      </c>
      <c r="D160" s="488" t="str">
        <f>IFERROR(BatteryLifeCalucationRequest[[#This Row],[Requested by]],"")</f>
        <v/>
      </c>
      <c r="E160" s="488" t="str">
        <f>IFERROR(BatteryLifeCalucationRequest[[#This Row],[HW availability for measurement]],"")</f>
        <v/>
      </c>
      <c r="F160" s="488" t="str">
        <f>IFERROR(BatteryLifeCalucationRequest[[#This Row],[HW]],"")</f>
        <v/>
      </c>
      <c r="G160" s="488" t="str">
        <f>IFERROR(BatteryLifeCalucationRequest[[#This Row],[FW]],"")</f>
        <v/>
      </c>
      <c r="H160" s="480" t="str">
        <f>IFERROR(IF(BatteryLifeCalucationRequest[[#This Row],[ Variant]]=0,"",BatteryLifeCalucationRequest[[#This Row],[ Variant]]),"")</f>
        <v/>
      </c>
      <c r="I160" s="491"/>
      <c r="J160" s="488" t="str">
        <f>IFERROR(BatteryLifeCalucationRequest[[#This Row],[Short Product Description]],"")</f>
        <v/>
      </c>
      <c r="K160" s="481" t="str">
        <f>IFERROR(BatteryLifeCalucationRequest[[#This Row],[Request Date]],"")</f>
        <v/>
      </c>
      <c r="L160" s="209"/>
      <c r="M160" s="209"/>
      <c r="N160" s="491"/>
      <c r="O160" s="491"/>
      <c r="P160" s="491"/>
      <c r="Q160" s="491"/>
      <c r="R160" s="488" t="str">
        <f>IFERROR(BatteryLifeCalucationRequest[[#This Row],[Battery Configuration]],"")</f>
        <v/>
      </c>
      <c r="S160" s="487">
        <f>VLOOKUP($R160,TABS!$A$6:$G$50,COUNTA(TABS!$A$5:$E$5),FALSE)</f>
        <v>0</v>
      </c>
      <c r="T160" s="491"/>
      <c r="U160" s="489"/>
      <c r="V160" s="488" t="str">
        <f>IFERROR(BatteryLifeCalucationRequest[[#This Row],[Number of bytes in cyclic data uplink]],"")</f>
        <v/>
      </c>
      <c r="W160" s="491"/>
      <c r="X160" s="491"/>
      <c r="Y160" s="491"/>
      <c r="Z160" s="491"/>
      <c r="AA160" s="491"/>
      <c r="AB160" s="491"/>
      <c r="AC160" s="491"/>
      <c r="AD160" s="491"/>
      <c r="AE160" s="491"/>
      <c r="AF160" s="491"/>
      <c r="AG160" s="491"/>
      <c r="AH160" s="491"/>
      <c r="AI160" s="491"/>
      <c r="AJ160" s="491"/>
      <c r="AK160" s="491"/>
      <c r="AL160" s="491"/>
      <c r="AM160" s="491"/>
      <c r="AN160" s="491"/>
      <c r="AO160" s="491"/>
      <c r="AP160" s="491"/>
      <c r="AQ160" s="491"/>
      <c r="AR160" s="491"/>
    </row>
    <row r="161" spans="1:44" s="57" customFormat="1" ht="13.5" customHeight="1">
      <c r="A161" s="483">
        <f>IF($B161="","",COUNTA($B$5:B161))</f>
        <v>157</v>
      </c>
      <c r="B161" s="487" t="str">
        <f t="shared" si="5"/>
        <v>---</v>
      </c>
      <c r="C161" s="488" t="str">
        <f>IFERROR(BatteryLifeCalucationRequest[[#This Row],[Item code]],"")</f>
        <v/>
      </c>
      <c r="D161" s="488" t="str">
        <f>IFERROR(BatteryLifeCalucationRequest[[#This Row],[Requested by]],"")</f>
        <v/>
      </c>
      <c r="E161" s="488" t="str">
        <f>IFERROR(BatteryLifeCalucationRequest[[#This Row],[HW availability for measurement]],"")</f>
        <v/>
      </c>
      <c r="F161" s="488" t="str">
        <f>IFERROR(BatteryLifeCalucationRequest[[#This Row],[HW]],"")</f>
        <v/>
      </c>
      <c r="G161" s="488" t="str">
        <f>IFERROR(BatteryLifeCalucationRequest[[#This Row],[FW]],"")</f>
        <v/>
      </c>
      <c r="H161" s="480" t="str">
        <f>IFERROR(IF(BatteryLifeCalucationRequest[[#This Row],[ Variant]]=0,"",BatteryLifeCalucationRequest[[#This Row],[ Variant]]),"")</f>
        <v/>
      </c>
      <c r="I161" s="491"/>
      <c r="J161" s="488" t="str">
        <f>IFERROR(BatteryLifeCalucationRequest[[#This Row],[Short Product Description]],"")</f>
        <v/>
      </c>
      <c r="K161" s="481" t="str">
        <f>IFERROR(BatteryLifeCalucationRequest[[#This Row],[Request Date]],"")</f>
        <v/>
      </c>
      <c r="L161" s="209"/>
      <c r="M161" s="209"/>
      <c r="N161" s="491"/>
      <c r="O161" s="491"/>
      <c r="P161" s="491"/>
      <c r="Q161" s="491"/>
      <c r="R161" s="488" t="str">
        <f>IFERROR(BatteryLifeCalucationRequest[[#This Row],[Battery Configuration]],"")</f>
        <v/>
      </c>
      <c r="S161" s="487">
        <f>VLOOKUP($R161,TABS!$A$6:$G$50,COUNTA(TABS!$A$5:$E$5),FALSE)</f>
        <v>0</v>
      </c>
      <c r="T161" s="491"/>
      <c r="U161" s="489"/>
      <c r="V161" s="488" t="str">
        <f>IFERROR(BatteryLifeCalucationRequest[[#This Row],[Number of bytes in cyclic data uplink]],"")</f>
        <v/>
      </c>
      <c r="W161" s="491"/>
      <c r="X161" s="491"/>
      <c r="Y161" s="491"/>
      <c r="Z161" s="491"/>
      <c r="AA161" s="491"/>
      <c r="AB161" s="491"/>
      <c r="AC161" s="491"/>
      <c r="AD161" s="491"/>
      <c r="AE161" s="491"/>
      <c r="AF161" s="491"/>
      <c r="AG161" s="491"/>
      <c r="AH161" s="491"/>
      <c r="AI161" s="491"/>
      <c r="AJ161" s="491"/>
      <c r="AK161" s="491"/>
      <c r="AL161" s="491"/>
      <c r="AM161" s="491"/>
      <c r="AN161" s="491"/>
      <c r="AO161" s="491"/>
      <c r="AP161" s="491"/>
      <c r="AQ161" s="491"/>
      <c r="AR161" s="491"/>
    </row>
    <row r="162" spans="1:44" s="57" customFormat="1" ht="13.5" customHeight="1">
      <c r="A162" s="483">
        <f>IF($B162="","",COUNTA($B$5:B162))</f>
        <v>158</v>
      </c>
      <c r="B162" s="487" t="str">
        <f t="shared" si="5"/>
        <v>---</v>
      </c>
      <c r="C162" s="488" t="str">
        <f>IFERROR(BatteryLifeCalucationRequest[[#This Row],[Item code]],"")</f>
        <v/>
      </c>
      <c r="D162" s="488" t="str">
        <f>IFERROR(BatteryLifeCalucationRequest[[#This Row],[Requested by]],"")</f>
        <v/>
      </c>
      <c r="E162" s="488" t="str">
        <f>IFERROR(BatteryLifeCalucationRequest[[#This Row],[HW availability for measurement]],"")</f>
        <v/>
      </c>
      <c r="F162" s="488" t="str">
        <f>IFERROR(BatteryLifeCalucationRequest[[#This Row],[HW]],"")</f>
        <v/>
      </c>
      <c r="G162" s="488" t="str">
        <f>IFERROR(BatteryLifeCalucationRequest[[#This Row],[FW]],"")</f>
        <v/>
      </c>
      <c r="H162" s="480" t="str">
        <f>IFERROR(IF(BatteryLifeCalucationRequest[[#This Row],[ Variant]]=0,"",BatteryLifeCalucationRequest[[#This Row],[ Variant]]),"")</f>
        <v/>
      </c>
      <c r="I162" s="491"/>
      <c r="J162" s="488" t="str">
        <f>IFERROR(BatteryLifeCalucationRequest[[#This Row],[Short Product Description]],"")</f>
        <v/>
      </c>
      <c r="K162" s="481" t="str">
        <f>IFERROR(BatteryLifeCalucationRequest[[#This Row],[Request Date]],"")</f>
        <v/>
      </c>
      <c r="L162" s="209"/>
      <c r="M162" s="209"/>
      <c r="N162" s="491"/>
      <c r="O162" s="491"/>
      <c r="P162" s="491"/>
      <c r="Q162" s="491"/>
      <c r="R162" s="488" t="str">
        <f>IFERROR(BatteryLifeCalucationRequest[[#This Row],[Battery Configuration]],"")</f>
        <v/>
      </c>
      <c r="S162" s="487">
        <f>VLOOKUP($R162,TABS!$A$6:$G$50,COUNTA(TABS!$A$5:$E$5),FALSE)</f>
        <v>0</v>
      </c>
      <c r="T162" s="491"/>
      <c r="U162" s="489"/>
      <c r="V162" s="488" t="str">
        <f>IFERROR(BatteryLifeCalucationRequest[[#This Row],[Number of bytes in cyclic data uplink]],"")</f>
        <v/>
      </c>
      <c r="W162" s="491"/>
      <c r="X162" s="491"/>
      <c r="Y162" s="491"/>
      <c r="Z162" s="491"/>
      <c r="AA162" s="491"/>
      <c r="AB162" s="491"/>
      <c r="AC162" s="491"/>
      <c r="AD162" s="491"/>
      <c r="AE162" s="491"/>
      <c r="AF162" s="491"/>
      <c r="AG162" s="491"/>
      <c r="AH162" s="491"/>
      <c r="AI162" s="491"/>
      <c r="AJ162" s="491"/>
      <c r="AK162" s="491"/>
      <c r="AL162" s="491"/>
      <c r="AM162" s="491"/>
      <c r="AN162" s="491"/>
      <c r="AO162" s="491"/>
      <c r="AP162" s="491"/>
      <c r="AQ162" s="491"/>
      <c r="AR162" s="491"/>
    </row>
    <row r="163" spans="1:44" s="57" customFormat="1" ht="13.5" customHeight="1">
      <c r="A163" s="483">
        <f>IF($B163="","",COUNTA($B$5:B163))</f>
        <v>159</v>
      </c>
      <c r="B163" s="487" t="str">
        <f t="shared" si="5"/>
        <v>---</v>
      </c>
      <c r="C163" s="488" t="str">
        <f>IFERROR(BatteryLifeCalucationRequest[[#This Row],[Item code]],"")</f>
        <v/>
      </c>
      <c r="D163" s="488" t="str">
        <f>IFERROR(BatteryLifeCalucationRequest[[#This Row],[Requested by]],"")</f>
        <v/>
      </c>
      <c r="E163" s="488" t="str">
        <f>IFERROR(BatteryLifeCalucationRequest[[#This Row],[HW availability for measurement]],"")</f>
        <v/>
      </c>
      <c r="F163" s="488" t="str">
        <f>IFERROR(BatteryLifeCalucationRequest[[#This Row],[HW]],"")</f>
        <v/>
      </c>
      <c r="G163" s="488" t="str">
        <f>IFERROR(BatteryLifeCalucationRequest[[#This Row],[FW]],"")</f>
        <v/>
      </c>
      <c r="H163" s="480" t="str">
        <f>IFERROR(IF(BatteryLifeCalucationRequest[[#This Row],[ Variant]]=0,"",BatteryLifeCalucationRequest[[#This Row],[ Variant]]),"")</f>
        <v/>
      </c>
      <c r="I163" s="491"/>
      <c r="J163" s="488" t="str">
        <f>IFERROR(BatteryLifeCalucationRequest[[#This Row],[Short Product Description]],"")</f>
        <v/>
      </c>
      <c r="K163" s="481" t="str">
        <f>IFERROR(BatteryLifeCalucationRequest[[#This Row],[Request Date]],"")</f>
        <v/>
      </c>
      <c r="L163" s="209"/>
      <c r="M163" s="209"/>
      <c r="N163" s="491"/>
      <c r="O163" s="491"/>
      <c r="P163" s="491"/>
      <c r="Q163" s="491"/>
      <c r="R163" s="488" t="str">
        <f>IFERROR(BatteryLifeCalucationRequest[[#This Row],[Battery Configuration]],"")</f>
        <v/>
      </c>
      <c r="S163" s="487">
        <f>VLOOKUP($R163,TABS!$A$6:$G$50,COUNTA(TABS!$A$5:$E$5),FALSE)</f>
        <v>0</v>
      </c>
      <c r="T163" s="491"/>
      <c r="U163" s="489"/>
      <c r="V163" s="488" t="str">
        <f>IFERROR(BatteryLifeCalucationRequest[[#This Row],[Number of bytes in cyclic data uplink]],"")</f>
        <v/>
      </c>
      <c r="W163" s="491"/>
      <c r="X163" s="491"/>
      <c r="Y163" s="491"/>
      <c r="Z163" s="491"/>
      <c r="AA163" s="491"/>
      <c r="AB163" s="491"/>
      <c r="AC163" s="491"/>
      <c r="AD163" s="491"/>
      <c r="AE163" s="491"/>
      <c r="AF163" s="491"/>
      <c r="AG163" s="491"/>
      <c r="AH163" s="491"/>
      <c r="AI163" s="491"/>
      <c r="AJ163" s="491"/>
      <c r="AK163" s="491"/>
      <c r="AL163" s="491"/>
      <c r="AM163" s="491"/>
      <c r="AN163" s="491"/>
      <c r="AO163" s="491"/>
      <c r="AP163" s="491"/>
      <c r="AQ163" s="491"/>
      <c r="AR163" s="491"/>
    </row>
    <row r="164" spans="1:44" s="57" customFormat="1" ht="13.5" customHeight="1">
      <c r="A164" s="483">
        <f>IF($B164="","",COUNTA($B$5:B164))</f>
        <v>160</v>
      </c>
      <c r="B164" s="487" t="str">
        <f t="shared" si="5"/>
        <v>---</v>
      </c>
      <c r="C164" s="488" t="str">
        <f>IFERROR(BatteryLifeCalucationRequest[[#This Row],[Item code]],"")</f>
        <v/>
      </c>
      <c r="D164" s="488" t="str">
        <f>IFERROR(BatteryLifeCalucationRequest[[#This Row],[Requested by]],"")</f>
        <v/>
      </c>
      <c r="E164" s="488" t="str">
        <f>IFERROR(BatteryLifeCalucationRequest[[#This Row],[HW availability for measurement]],"")</f>
        <v/>
      </c>
      <c r="F164" s="488" t="str">
        <f>IFERROR(BatteryLifeCalucationRequest[[#This Row],[HW]],"")</f>
        <v/>
      </c>
      <c r="G164" s="488" t="str">
        <f>IFERROR(BatteryLifeCalucationRequest[[#This Row],[FW]],"")</f>
        <v/>
      </c>
      <c r="H164" s="480" t="str">
        <f>IFERROR(IF(BatteryLifeCalucationRequest[[#This Row],[ Variant]]=0,"",BatteryLifeCalucationRequest[[#This Row],[ Variant]]),"")</f>
        <v/>
      </c>
      <c r="I164" s="491"/>
      <c r="J164" s="488" t="str">
        <f>IFERROR(BatteryLifeCalucationRequest[[#This Row],[Short Product Description]],"")</f>
        <v/>
      </c>
      <c r="K164" s="481" t="str">
        <f>IFERROR(BatteryLifeCalucationRequest[[#This Row],[Request Date]],"")</f>
        <v/>
      </c>
      <c r="L164" s="209"/>
      <c r="M164" s="209"/>
      <c r="N164" s="491"/>
      <c r="O164" s="491"/>
      <c r="P164" s="491"/>
      <c r="Q164" s="491"/>
      <c r="R164" s="488" t="str">
        <f>IFERROR(BatteryLifeCalucationRequest[[#This Row],[Battery Configuration]],"")</f>
        <v/>
      </c>
      <c r="S164" s="487">
        <f>VLOOKUP($R164,TABS!$A$6:$G$50,COUNTA(TABS!$A$5:$E$5),FALSE)</f>
        <v>0</v>
      </c>
      <c r="T164" s="491"/>
      <c r="U164" s="489"/>
      <c r="V164" s="488" t="str">
        <f>IFERROR(BatteryLifeCalucationRequest[[#This Row],[Number of bytes in cyclic data uplink]],"")</f>
        <v/>
      </c>
      <c r="W164" s="491"/>
      <c r="X164" s="491"/>
      <c r="Y164" s="491"/>
      <c r="Z164" s="491"/>
      <c r="AA164" s="491"/>
      <c r="AB164" s="491"/>
      <c r="AC164" s="491"/>
      <c r="AD164" s="491"/>
      <c r="AE164" s="491"/>
      <c r="AF164" s="491"/>
      <c r="AG164" s="491"/>
      <c r="AH164" s="491"/>
      <c r="AI164" s="491"/>
      <c r="AJ164" s="491"/>
      <c r="AK164" s="491"/>
      <c r="AL164" s="491"/>
      <c r="AM164" s="491"/>
      <c r="AN164" s="491"/>
      <c r="AO164" s="491"/>
      <c r="AP164" s="491"/>
      <c r="AQ164" s="491"/>
      <c r="AR164" s="491"/>
    </row>
    <row r="165" spans="1:44" s="57" customFormat="1" ht="13.5" customHeight="1">
      <c r="A165" s="483">
        <f>IF($B165="","",COUNTA($B$5:B165))</f>
        <v>161</v>
      </c>
      <c r="B165" s="487" t="str">
        <f t="shared" si="5"/>
        <v>---</v>
      </c>
      <c r="C165" s="488" t="str">
        <f>IFERROR(BatteryLifeCalucationRequest[[#This Row],[Item code]],"")</f>
        <v/>
      </c>
      <c r="D165" s="488" t="str">
        <f>IFERROR(BatteryLifeCalucationRequest[[#This Row],[Requested by]],"")</f>
        <v/>
      </c>
      <c r="E165" s="488" t="str">
        <f>IFERROR(BatteryLifeCalucationRequest[[#This Row],[HW availability for measurement]],"")</f>
        <v/>
      </c>
      <c r="F165" s="488" t="str">
        <f>IFERROR(BatteryLifeCalucationRequest[[#This Row],[HW]],"")</f>
        <v/>
      </c>
      <c r="G165" s="488" t="str">
        <f>IFERROR(BatteryLifeCalucationRequest[[#This Row],[FW]],"")</f>
        <v/>
      </c>
      <c r="H165" s="480" t="str">
        <f>IFERROR(IF(BatteryLifeCalucationRequest[[#This Row],[ Variant]]=0,"",BatteryLifeCalucationRequest[[#This Row],[ Variant]]),"")</f>
        <v/>
      </c>
      <c r="I165" s="491"/>
      <c r="J165" s="488" t="str">
        <f>IFERROR(BatteryLifeCalucationRequest[[#This Row],[Short Product Description]],"")</f>
        <v/>
      </c>
      <c r="K165" s="481" t="str">
        <f>IFERROR(BatteryLifeCalucationRequest[[#This Row],[Request Date]],"")</f>
        <v/>
      </c>
      <c r="L165" s="209"/>
      <c r="M165" s="209"/>
      <c r="N165" s="491"/>
      <c r="O165" s="491"/>
      <c r="P165" s="491"/>
      <c r="Q165" s="491"/>
      <c r="R165" s="488" t="str">
        <f>IFERROR(BatteryLifeCalucationRequest[[#This Row],[Battery Configuration]],"")</f>
        <v/>
      </c>
      <c r="S165" s="487">
        <f>VLOOKUP($R165,TABS!$A$6:$G$50,COUNTA(TABS!$A$5:$E$5),FALSE)</f>
        <v>0</v>
      </c>
      <c r="T165" s="491"/>
      <c r="U165" s="489"/>
      <c r="V165" s="488" t="str">
        <f>IFERROR(BatteryLifeCalucationRequest[[#This Row],[Number of bytes in cyclic data uplink]],"")</f>
        <v/>
      </c>
      <c r="W165" s="491"/>
      <c r="X165" s="491"/>
      <c r="Y165" s="491"/>
      <c r="Z165" s="491"/>
      <c r="AA165" s="491"/>
      <c r="AB165" s="491"/>
      <c r="AC165" s="491"/>
      <c r="AD165" s="491"/>
      <c r="AE165" s="491"/>
      <c r="AF165" s="491"/>
      <c r="AG165" s="491"/>
      <c r="AH165" s="491"/>
      <c r="AI165" s="491"/>
      <c r="AJ165" s="491"/>
      <c r="AK165" s="491"/>
      <c r="AL165" s="491"/>
      <c r="AM165" s="491"/>
      <c r="AN165" s="491"/>
      <c r="AO165" s="491"/>
      <c r="AP165" s="491"/>
      <c r="AQ165" s="491"/>
      <c r="AR165" s="491"/>
    </row>
    <row r="166" spans="1:44" s="57" customFormat="1" ht="13.5" customHeight="1">
      <c r="A166" s="483">
        <f>IF($B166="","",COUNTA($B$5:B166))</f>
        <v>162</v>
      </c>
      <c r="B166" s="487" t="str">
        <f t="shared" si="5"/>
        <v>---</v>
      </c>
      <c r="C166" s="488" t="str">
        <f>IFERROR(BatteryLifeCalucationRequest[[#This Row],[Item code]],"")</f>
        <v/>
      </c>
      <c r="D166" s="488" t="str">
        <f>IFERROR(BatteryLifeCalucationRequest[[#This Row],[Requested by]],"")</f>
        <v/>
      </c>
      <c r="E166" s="488" t="str">
        <f>IFERROR(BatteryLifeCalucationRequest[[#This Row],[HW availability for measurement]],"")</f>
        <v/>
      </c>
      <c r="F166" s="488" t="str">
        <f>IFERROR(BatteryLifeCalucationRequest[[#This Row],[HW]],"")</f>
        <v/>
      </c>
      <c r="G166" s="488" t="str">
        <f>IFERROR(BatteryLifeCalucationRequest[[#This Row],[FW]],"")</f>
        <v/>
      </c>
      <c r="H166" s="480" t="str">
        <f>IFERROR(IF(BatteryLifeCalucationRequest[[#This Row],[ Variant]]=0,"",BatteryLifeCalucationRequest[[#This Row],[ Variant]]),"")</f>
        <v/>
      </c>
      <c r="I166" s="491"/>
      <c r="J166" s="488" t="str">
        <f>IFERROR(BatteryLifeCalucationRequest[[#This Row],[Short Product Description]],"")</f>
        <v/>
      </c>
      <c r="K166" s="481" t="str">
        <f>IFERROR(BatteryLifeCalucationRequest[[#This Row],[Request Date]],"")</f>
        <v/>
      </c>
      <c r="L166" s="209"/>
      <c r="M166" s="209"/>
      <c r="N166" s="491"/>
      <c r="O166" s="491"/>
      <c r="P166" s="491"/>
      <c r="Q166" s="491"/>
      <c r="R166" s="488" t="str">
        <f>IFERROR(BatteryLifeCalucationRequest[[#This Row],[Battery Configuration]],"")</f>
        <v/>
      </c>
      <c r="S166" s="487">
        <f>VLOOKUP($R166,TABS!$A$6:$G$50,COUNTA(TABS!$A$5:$E$5),FALSE)</f>
        <v>0</v>
      </c>
      <c r="T166" s="491"/>
      <c r="U166" s="489"/>
      <c r="V166" s="488" t="str">
        <f>IFERROR(BatteryLifeCalucationRequest[[#This Row],[Number of bytes in cyclic data uplink]],"")</f>
        <v/>
      </c>
      <c r="W166" s="491"/>
      <c r="X166" s="491"/>
      <c r="Y166" s="491"/>
      <c r="Z166" s="491"/>
      <c r="AA166" s="491"/>
      <c r="AB166" s="491"/>
      <c r="AC166" s="491"/>
      <c r="AD166" s="491"/>
      <c r="AE166" s="491"/>
      <c r="AF166" s="491"/>
      <c r="AG166" s="491"/>
      <c r="AH166" s="491"/>
      <c r="AI166" s="491"/>
      <c r="AJ166" s="491"/>
      <c r="AK166" s="491"/>
      <c r="AL166" s="491"/>
      <c r="AM166" s="491"/>
      <c r="AN166" s="491"/>
      <c r="AO166" s="491"/>
      <c r="AP166" s="491"/>
      <c r="AQ166" s="491"/>
      <c r="AR166" s="491"/>
    </row>
    <row r="167" spans="1:44" s="57" customFormat="1" ht="13.5" customHeight="1">
      <c r="A167" s="483">
        <f>IF($B167="","",COUNTA($B$5:B167))</f>
        <v>163</v>
      </c>
      <c r="B167" s="487" t="str">
        <f t="shared" si="5"/>
        <v>---</v>
      </c>
      <c r="C167" s="488" t="str">
        <f>IFERROR(BatteryLifeCalucationRequest[[#This Row],[Item code]],"")</f>
        <v/>
      </c>
      <c r="D167" s="488" t="str">
        <f>IFERROR(BatteryLifeCalucationRequest[[#This Row],[Requested by]],"")</f>
        <v/>
      </c>
      <c r="E167" s="488" t="str">
        <f>IFERROR(BatteryLifeCalucationRequest[[#This Row],[HW availability for measurement]],"")</f>
        <v/>
      </c>
      <c r="F167" s="488" t="str">
        <f>IFERROR(BatteryLifeCalucationRequest[[#This Row],[HW]],"")</f>
        <v/>
      </c>
      <c r="G167" s="488" t="str">
        <f>IFERROR(BatteryLifeCalucationRequest[[#This Row],[FW]],"")</f>
        <v/>
      </c>
      <c r="H167" s="480" t="str">
        <f>IFERROR(IF(BatteryLifeCalucationRequest[[#This Row],[ Variant]]=0,"",BatteryLifeCalucationRequest[[#This Row],[ Variant]]),"")</f>
        <v/>
      </c>
      <c r="I167" s="491"/>
      <c r="J167" s="488" t="str">
        <f>IFERROR(BatteryLifeCalucationRequest[[#This Row],[Short Product Description]],"")</f>
        <v/>
      </c>
      <c r="K167" s="481" t="str">
        <f>IFERROR(BatteryLifeCalucationRequest[[#This Row],[Request Date]],"")</f>
        <v/>
      </c>
      <c r="L167" s="209"/>
      <c r="M167" s="209"/>
      <c r="N167" s="491"/>
      <c r="O167" s="491"/>
      <c r="P167" s="491"/>
      <c r="Q167" s="491"/>
      <c r="R167" s="488" t="str">
        <f>IFERROR(BatteryLifeCalucationRequest[[#This Row],[Battery Configuration]],"")</f>
        <v/>
      </c>
      <c r="S167" s="487">
        <f>VLOOKUP($R167,TABS!$A$6:$G$50,COUNTA(TABS!$A$5:$E$5),FALSE)</f>
        <v>0</v>
      </c>
      <c r="T167" s="491"/>
      <c r="U167" s="489"/>
      <c r="V167" s="488" t="str">
        <f>IFERROR(BatteryLifeCalucationRequest[[#This Row],[Number of bytes in cyclic data uplink]],"")</f>
        <v/>
      </c>
      <c r="W167" s="491"/>
      <c r="X167" s="491"/>
      <c r="Y167" s="491"/>
      <c r="Z167" s="491"/>
      <c r="AA167" s="491"/>
      <c r="AB167" s="491"/>
      <c r="AC167" s="491"/>
      <c r="AD167" s="491"/>
      <c r="AE167" s="491"/>
      <c r="AF167" s="491"/>
      <c r="AG167" s="491"/>
      <c r="AH167" s="491"/>
      <c r="AI167" s="491"/>
      <c r="AJ167" s="491"/>
      <c r="AK167" s="491"/>
      <c r="AL167" s="491"/>
      <c r="AM167" s="491"/>
      <c r="AN167" s="491"/>
      <c r="AO167" s="491"/>
      <c r="AP167" s="491"/>
      <c r="AQ167" s="491"/>
      <c r="AR167" s="491"/>
    </row>
    <row r="168" spans="1:44" s="57" customFormat="1" ht="13.5" customHeight="1">
      <c r="A168" s="483">
        <f>IF($B168="","",COUNTA($B$5:B168))</f>
        <v>164</v>
      </c>
      <c r="B168" s="487" t="str">
        <f t="shared" si="5"/>
        <v>---</v>
      </c>
      <c r="C168" s="488" t="str">
        <f>IFERROR(BatteryLifeCalucationRequest[[#This Row],[Item code]],"")</f>
        <v/>
      </c>
      <c r="D168" s="488" t="str">
        <f>IFERROR(BatteryLifeCalucationRequest[[#This Row],[Requested by]],"")</f>
        <v/>
      </c>
      <c r="E168" s="488" t="str">
        <f>IFERROR(BatteryLifeCalucationRequest[[#This Row],[HW availability for measurement]],"")</f>
        <v/>
      </c>
      <c r="F168" s="488" t="str">
        <f>IFERROR(BatteryLifeCalucationRequest[[#This Row],[HW]],"")</f>
        <v/>
      </c>
      <c r="G168" s="488" t="str">
        <f>IFERROR(BatteryLifeCalucationRequest[[#This Row],[FW]],"")</f>
        <v/>
      </c>
      <c r="H168" s="480" t="str">
        <f>IFERROR(IF(BatteryLifeCalucationRequest[[#This Row],[ Variant]]=0,"",BatteryLifeCalucationRequest[[#This Row],[ Variant]]),"")</f>
        <v/>
      </c>
      <c r="I168" s="491"/>
      <c r="J168" s="488" t="str">
        <f>IFERROR(BatteryLifeCalucationRequest[[#This Row],[Short Product Description]],"")</f>
        <v/>
      </c>
      <c r="K168" s="481" t="str">
        <f>IFERROR(BatteryLifeCalucationRequest[[#This Row],[Request Date]],"")</f>
        <v/>
      </c>
      <c r="L168" s="209"/>
      <c r="M168" s="209"/>
      <c r="N168" s="491"/>
      <c r="O168" s="491"/>
      <c r="P168" s="491"/>
      <c r="Q168" s="491"/>
      <c r="R168" s="488" t="str">
        <f>IFERROR(BatteryLifeCalucationRequest[[#This Row],[Battery Configuration]],"")</f>
        <v/>
      </c>
      <c r="S168" s="487">
        <f>VLOOKUP($R168,TABS!$A$6:$G$50,COUNTA(TABS!$A$5:$E$5),FALSE)</f>
        <v>0</v>
      </c>
      <c r="T168" s="491"/>
      <c r="U168" s="489"/>
      <c r="V168" s="488" t="str">
        <f>IFERROR(BatteryLifeCalucationRequest[[#This Row],[Number of bytes in cyclic data uplink]],"")</f>
        <v/>
      </c>
      <c r="W168" s="491"/>
      <c r="X168" s="491"/>
      <c r="Y168" s="491"/>
      <c r="Z168" s="491"/>
      <c r="AA168" s="491"/>
      <c r="AB168" s="491"/>
      <c r="AC168" s="491"/>
      <c r="AD168" s="491"/>
      <c r="AE168" s="491"/>
      <c r="AF168" s="491"/>
      <c r="AG168" s="491"/>
      <c r="AH168" s="491"/>
      <c r="AI168" s="491"/>
      <c r="AJ168" s="491"/>
      <c r="AK168" s="491"/>
      <c r="AL168" s="491"/>
      <c r="AM168" s="491"/>
      <c r="AN168" s="491"/>
      <c r="AO168" s="491"/>
      <c r="AP168" s="491"/>
      <c r="AQ168" s="491"/>
      <c r="AR168" s="491"/>
    </row>
    <row r="169" spans="1:44" s="57" customFormat="1" ht="13.5" customHeight="1">
      <c r="A169" s="483">
        <f>IF($B169="","",COUNTA($B$5:B169))</f>
        <v>165</v>
      </c>
      <c r="B169" s="487" t="str">
        <f t="shared" si="5"/>
        <v>---</v>
      </c>
      <c r="C169" s="488" t="str">
        <f>IFERROR(BatteryLifeCalucationRequest[[#This Row],[Item code]],"")</f>
        <v/>
      </c>
      <c r="D169" s="488" t="str">
        <f>IFERROR(BatteryLifeCalucationRequest[[#This Row],[Requested by]],"")</f>
        <v/>
      </c>
      <c r="E169" s="488" t="str">
        <f>IFERROR(BatteryLifeCalucationRequest[[#This Row],[HW availability for measurement]],"")</f>
        <v/>
      </c>
      <c r="F169" s="488" t="str">
        <f>IFERROR(BatteryLifeCalucationRequest[[#This Row],[HW]],"")</f>
        <v/>
      </c>
      <c r="G169" s="488" t="str">
        <f>IFERROR(BatteryLifeCalucationRequest[[#This Row],[FW]],"")</f>
        <v/>
      </c>
      <c r="H169" s="480" t="str">
        <f>IFERROR(IF(BatteryLifeCalucationRequest[[#This Row],[ Variant]]=0,"",BatteryLifeCalucationRequest[[#This Row],[ Variant]]),"")</f>
        <v/>
      </c>
      <c r="I169" s="491"/>
      <c r="J169" s="488" t="str">
        <f>IFERROR(BatteryLifeCalucationRequest[[#This Row],[Short Product Description]],"")</f>
        <v/>
      </c>
      <c r="K169" s="481" t="str">
        <f>IFERROR(BatteryLifeCalucationRequest[[#This Row],[Request Date]],"")</f>
        <v/>
      </c>
      <c r="L169" s="209"/>
      <c r="M169" s="209"/>
      <c r="N169" s="491"/>
      <c r="O169" s="491"/>
      <c r="P169" s="491"/>
      <c r="Q169" s="491"/>
      <c r="R169" s="488" t="str">
        <f>IFERROR(BatteryLifeCalucationRequest[[#This Row],[Battery Configuration]],"")</f>
        <v/>
      </c>
      <c r="S169" s="487">
        <f>VLOOKUP($R169,TABS!$A$6:$G$50,COUNTA(TABS!$A$5:$E$5),FALSE)</f>
        <v>0</v>
      </c>
      <c r="T169" s="491"/>
      <c r="U169" s="489"/>
      <c r="V169" s="488" t="str">
        <f>IFERROR(BatteryLifeCalucationRequest[[#This Row],[Number of bytes in cyclic data uplink]],"")</f>
        <v/>
      </c>
      <c r="W169" s="491"/>
      <c r="X169" s="491"/>
      <c r="Y169" s="491"/>
      <c r="Z169" s="491"/>
      <c r="AA169" s="491"/>
      <c r="AB169" s="491"/>
      <c r="AC169" s="491"/>
      <c r="AD169" s="491"/>
      <c r="AE169" s="491"/>
      <c r="AF169" s="491"/>
      <c r="AG169" s="491"/>
      <c r="AH169" s="491"/>
      <c r="AI169" s="491"/>
      <c r="AJ169" s="491"/>
      <c r="AK169" s="491"/>
      <c r="AL169" s="491"/>
      <c r="AM169" s="491"/>
      <c r="AN169" s="491"/>
      <c r="AO169" s="491"/>
      <c r="AP169" s="491"/>
      <c r="AQ169" s="491"/>
      <c r="AR169" s="491"/>
    </row>
    <row r="170" spans="1:44" s="57" customFormat="1" ht="13.5" customHeight="1">
      <c r="A170" s="483">
        <f>IF($B170="","",COUNTA($B$5:B170))</f>
        <v>166</v>
      </c>
      <c r="B170" s="487" t="str">
        <f t="shared" si="5"/>
        <v>---</v>
      </c>
      <c r="C170" s="488" t="str">
        <f>IFERROR(BatteryLifeCalucationRequest[[#This Row],[Item code]],"")</f>
        <v/>
      </c>
      <c r="D170" s="488" t="str">
        <f>IFERROR(BatteryLifeCalucationRequest[[#This Row],[Requested by]],"")</f>
        <v/>
      </c>
      <c r="E170" s="488" t="str">
        <f>IFERROR(BatteryLifeCalucationRequest[[#This Row],[HW availability for measurement]],"")</f>
        <v/>
      </c>
      <c r="F170" s="488" t="str">
        <f>IFERROR(BatteryLifeCalucationRequest[[#This Row],[HW]],"")</f>
        <v/>
      </c>
      <c r="G170" s="488" t="str">
        <f>IFERROR(BatteryLifeCalucationRequest[[#This Row],[FW]],"")</f>
        <v/>
      </c>
      <c r="H170" s="480" t="str">
        <f>IFERROR(IF(BatteryLifeCalucationRequest[[#This Row],[ Variant]]=0,"",BatteryLifeCalucationRequest[[#This Row],[ Variant]]),"")</f>
        <v/>
      </c>
      <c r="I170" s="491"/>
      <c r="J170" s="488" t="str">
        <f>IFERROR(BatteryLifeCalucationRequest[[#This Row],[Short Product Description]],"")</f>
        <v/>
      </c>
      <c r="K170" s="481" t="str">
        <f>IFERROR(BatteryLifeCalucationRequest[[#This Row],[Request Date]],"")</f>
        <v/>
      </c>
      <c r="L170" s="209"/>
      <c r="M170" s="209"/>
      <c r="N170" s="491"/>
      <c r="O170" s="491"/>
      <c r="P170" s="491"/>
      <c r="Q170" s="491"/>
      <c r="R170" s="488" t="str">
        <f>IFERROR(BatteryLifeCalucationRequest[[#This Row],[Battery Configuration]],"")</f>
        <v/>
      </c>
      <c r="S170" s="487">
        <f>VLOOKUP($R170,TABS!$A$6:$G$50,COUNTA(TABS!$A$5:$E$5),FALSE)</f>
        <v>0</v>
      </c>
      <c r="T170" s="491"/>
      <c r="U170" s="489"/>
      <c r="V170" s="488" t="str">
        <f>IFERROR(BatteryLifeCalucationRequest[[#This Row],[Number of bytes in cyclic data uplink]],"")</f>
        <v/>
      </c>
      <c r="W170" s="491"/>
      <c r="X170" s="491"/>
      <c r="Y170" s="491"/>
      <c r="Z170" s="491"/>
      <c r="AA170" s="491"/>
      <c r="AB170" s="491"/>
      <c r="AC170" s="491"/>
      <c r="AD170" s="491"/>
      <c r="AE170" s="491"/>
      <c r="AF170" s="491"/>
      <c r="AG170" s="491"/>
      <c r="AH170" s="491"/>
      <c r="AI170" s="491"/>
      <c r="AJ170" s="491"/>
      <c r="AK170" s="491"/>
      <c r="AL170" s="491"/>
      <c r="AM170" s="491"/>
      <c r="AN170" s="491"/>
      <c r="AO170" s="491"/>
      <c r="AP170" s="491"/>
      <c r="AQ170" s="491"/>
      <c r="AR170" s="491"/>
    </row>
    <row r="171" spans="1:44" s="57" customFormat="1" ht="13.5" customHeight="1">
      <c r="A171" s="483">
        <f>IF($B171="","",COUNTA($B$5:B171))</f>
        <v>167</v>
      </c>
      <c r="B171" s="487" t="str">
        <f t="shared" si="5"/>
        <v>---</v>
      </c>
      <c r="C171" s="488" t="str">
        <f>IFERROR(BatteryLifeCalucationRequest[[#This Row],[Item code]],"")</f>
        <v/>
      </c>
      <c r="D171" s="488" t="str">
        <f>IFERROR(BatteryLifeCalucationRequest[[#This Row],[Requested by]],"")</f>
        <v/>
      </c>
      <c r="E171" s="488" t="str">
        <f>IFERROR(BatteryLifeCalucationRequest[[#This Row],[HW availability for measurement]],"")</f>
        <v/>
      </c>
      <c r="F171" s="488" t="str">
        <f>IFERROR(BatteryLifeCalucationRequest[[#This Row],[HW]],"")</f>
        <v/>
      </c>
      <c r="G171" s="488" t="str">
        <f>IFERROR(BatteryLifeCalucationRequest[[#This Row],[FW]],"")</f>
        <v/>
      </c>
      <c r="H171" s="480" t="str">
        <f>IFERROR(IF(BatteryLifeCalucationRequest[[#This Row],[ Variant]]=0,"",BatteryLifeCalucationRequest[[#This Row],[ Variant]]),"")</f>
        <v/>
      </c>
      <c r="I171" s="491"/>
      <c r="J171" s="488" t="str">
        <f>IFERROR(BatteryLifeCalucationRequest[[#This Row],[Short Product Description]],"")</f>
        <v/>
      </c>
      <c r="K171" s="481" t="str">
        <f>IFERROR(BatteryLifeCalucationRequest[[#This Row],[Request Date]],"")</f>
        <v/>
      </c>
      <c r="L171" s="209"/>
      <c r="M171" s="209"/>
      <c r="N171" s="491"/>
      <c r="O171" s="491"/>
      <c r="P171" s="491"/>
      <c r="Q171" s="491"/>
      <c r="R171" s="488" t="str">
        <f>IFERROR(BatteryLifeCalucationRequest[[#This Row],[Battery Configuration]],"")</f>
        <v/>
      </c>
      <c r="S171" s="487">
        <f>VLOOKUP($R171,TABS!$A$6:$G$50,COUNTA(TABS!$A$5:$E$5),FALSE)</f>
        <v>0</v>
      </c>
      <c r="T171" s="491"/>
      <c r="U171" s="489"/>
      <c r="V171" s="488" t="str">
        <f>IFERROR(BatteryLifeCalucationRequest[[#This Row],[Number of bytes in cyclic data uplink]],"")</f>
        <v/>
      </c>
      <c r="W171" s="491"/>
      <c r="X171" s="491"/>
      <c r="Y171" s="491"/>
      <c r="Z171" s="491"/>
      <c r="AA171" s="491"/>
      <c r="AB171" s="491"/>
      <c r="AC171" s="491"/>
      <c r="AD171" s="491"/>
      <c r="AE171" s="491"/>
      <c r="AF171" s="491"/>
      <c r="AG171" s="491"/>
      <c r="AH171" s="491"/>
      <c r="AI171" s="491"/>
      <c r="AJ171" s="491"/>
      <c r="AK171" s="491"/>
      <c r="AL171" s="491"/>
      <c r="AM171" s="491"/>
      <c r="AN171" s="491"/>
      <c r="AO171" s="491"/>
      <c r="AP171" s="491"/>
      <c r="AQ171" s="491"/>
      <c r="AR171" s="491"/>
    </row>
    <row r="172" spans="1:44" s="57" customFormat="1" ht="13.5" customHeight="1">
      <c r="A172" s="483">
        <f>IF($B172="","",COUNTA($B$5:B172))</f>
        <v>168</v>
      </c>
      <c r="B172" s="487" t="str">
        <f t="shared" si="5"/>
        <v>---</v>
      </c>
      <c r="C172" s="488" t="str">
        <f>IFERROR(BatteryLifeCalucationRequest[[#This Row],[Item code]],"")</f>
        <v/>
      </c>
      <c r="D172" s="488" t="str">
        <f>IFERROR(BatteryLifeCalucationRequest[[#This Row],[Requested by]],"")</f>
        <v/>
      </c>
      <c r="E172" s="488" t="str">
        <f>IFERROR(BatteryLifeCalucationRequest[[#This Row],[HW availability for measurement]],"")</f>
        <v/>
      </c>
      <c r="F172" s="488" t="str">
        <f>IFERROR(BatteryLifeCalucationRequest[[#This Row],[HW]],"")</f>
        <v/>
      </c>
      <c r="G172" s="488" t="str">
        <f>IFERROR(BatteryLifeCalucationRequest[[#This Row],[FW]],"")</f>
        <v/>
      </c>
      <c r="H172" s="480" t="str">
        <f>IFERROR(IF(BatteryLifeCalucationRequest[[#This Row],[ Variant]]=0,"",BatteryLifeCalucationRequest[[#This Row],[ Variant]]),"")</f>
        <v/>
      </c>
      <c r="I172" s="491"/>
      <c r="J172" s="488" t="str">
        <f>IFERROR(BatteryLifeCalucationRequest[[#This Row],[Short Product Description]],"")</f>
        <v/>
      </c>
      <c r="K172" s="481" t="str">
        <f>IFERROR(BatteryLifeCalucationRequest[[#This Row],[Request Date]],"")</f>
        <v/>
      </c>
      <c r="L172" s="209"/>
      <c r="M172" s="209"/>
      <c r="N172" s="491"/>
      <c r="O172" s="491"/>
      <c r="P172" s="491"/>
      <c r="Q172" s="491"/>
      <c r="R172" s="488" t="str">
        <f>IFERROR(BatteryLifeCalucationRequest[[#This Row],[Battery Configuration]],"")</f>
        <v/>
      </c>
      <c r="S172" s="487">
        <f>VLOOKUP($R172,TABS!$A$6:$G$50,COUNTA(TABS!$A$5:$E$5),FALSE)</f>
        <v>0</v>
      </c>
      <c r="T172" s="491"/>
      <c r="U172" s="489"/>
      <c r="V172" s="488" t="str">
        <f>IFERROR(BatteryLifeCalucationRequest[[#This Row],[Number of bytes in cyclic data uplink]],"")</f>
        <v/>
      </c>
      <c r="W172" s="491"/>
      <c r="X172" s="491"/>
      <c r="Y172" s="491"/>
      <c r="Z172" s="491"/>
      <c r="AA172" s="491"/>
      <c r="AB172" s="491"/>
      <c r="AC172" s="491"/>
      <c r="AD172" s="491"/>
      <c r="AE172" s="491"/>
      <c r="AF172" s="491"/>
      <c r="AG172" s="491"/>
      <c r="AH172" s="491"/>
      <c r="AI172" s="491"/>
      <c r="AJ172" s="491"/>
      <c r="AK172" s="491"/>
      <c r="AL172" s="491"/>
      <c r="AM172" s="491"/>
      <c r="AN172" s="491"/>
      <c r="AO172" s="491"/>
      <c r="AP172" s="491"/>
      <c r="AQ172" s="491"/>
      <c r="AR172" s="491"/>
    </row>
    <row r="173" spans="1:44" s="57" customFormat="1" ht="13.5" customHeight="1">
      <c r="A173" s="483">
        <f>IF($B173="","",COUNTA($B$5:B173))</f>
        <v>169</v>
      </c>
      <c r="B173" s="487" t="str">
        <f t="shared" ref="B173:B236" si="6">IFERROR(C173&amp;"-"&amp;F173&amp;"-"&amp;G173&amp;"-"&amp;$H173,"")</f>
        <v>---</v>
      </c>
      <c r="C173" s="488" t="str">
        <f>IFERROR(BatteryLifeCalucationRequest[[#This Row],[Item code]],"")</f>
        <v/>
      </c>
      <c r="D173" s="488" t="str">
        <f>IFERROR(BatteryLifeCalucationRequest[[#This Row],[Requested by]],"")</f>
        <v/>
      </c>
      <c r="E173" s="488" t="str">
        <f>IFERROR(BatteryLifeCalucationRequest[[#This Row],[HW availability for measurement]],"")</f>
        <v/>
      </c>
      <c r="F173" s="488" t="str">
        <f>IFERROR(BatteryLifeCalucationRequest[[#This Row],[HW]],"")</f>
        <v/>
      </c>
      <c r="G173" s="488" t="str">
        <f>IFERROR(BatteryLifeCalucationRequest[[#This Row],[FW]],"")</f>
        <v/>
      </c>
      <c r="H173" s="480" t="str">
        <f>IFERROR(IF(BatteryLifeCalucationRequest[[#This Row],[ Variant]]=0,"",BatteryLifeCalucationRequest[[#This Row],[ Variant]]),"")</f>
        <v/>
      </c>
      <c r="I173" s="491"/>
      <c r="J173" s="488" t="str">
        <f>IFERROR(BatteryLifeCalucationRequest[[#This Row],[Short Product Description]],"")</f>
        <v/>
      </c>
      <c r="K173" s="481" t="str">
        <f>IFERROR(BatteryLifeCalucationRequest[[#This Row],[Request Date]],"")</f>
        <v/>
      </c>
      <c r="L173" s="209"/>
      <c r="M173" s="209"/>
      <c r="N173" s="491"/>
      <c r="O173" s="491"/>
      <c r="P173" s="491"/>
      <c r="Q173" s="491"/>
      <c r="R173" s="488" t="str">
        <f>IFERROR(BatteryLifeCalucationRequest[[#This Row],[Battery Configuration]],"")</f>
        <v/>
      </c>
      <c r="S173" s="487">
        <f>VLOOKUP($R173,TABS!$A$6:$G$50,COUNTA(TABS!$A$5:$E$5),FALSE)</f>
        <v>0</v>
      </c>
      <c r="T173" s="491"/>
      <c r="U173" s="489"/>
      <c r="V173" s="488" t="str">
        <f>IFERROR(BatteryLifeCalucationRequest[[#This Row],[Number of bytes in cyclic data uplink]],"")</f>
        <v/>
      </c>
      <c r="W173" s="491"/>
      <c r="X173" s="491"/>
      <c r="Y173" s="491"/>
      <c r="Z173" s="491"/>
      <c r="AA173" s="491"/>
      <c r="AB173" s="491"/>
      <c r="AC173" s="491"/>
      <c r="AD173" s="491"/>
      <c r="AE173" s="491"/>
      <c r="AF173" s="491"/>
      <c r="AG173" s="491"/>
      <c r="AH173" s="491"/>
      <c r="AI173" s="491"/>
      <c r="AJ173" s="491"/>
      <c r="AK173" s="491"/>
      <c r="AL173" s="491"/>
      <c r="AM173" s="491"/>
      <c r="AN173" s="491"/>
      <c r="AO173" s="491"/>
      <c r="AP173" s="491"/>
      <c r="AQ173" s="491"/>
      <c r="AR173" s="491"/>
    </row>
    <row r="174" spans="1:44" s="57" customFormat="1" ht="13.5" customHeight="1">
      <c r="A174" s="483">
        <f>IF($B174="","",COUNTA($B$5:B174))</f>
        <v>170</v>
      </c>
      <c r="B174" s="487" t="str">
        <f t="shared" si="6"/>
        <v>---</v>
      </c>
      <c r="C174" s="488" t="str">
        <f>IFERROR(BatteryLifeCalucationRequest[[#This Row],[Item code]],"")</f>
        <v/>
      </c>
      <c r="D174" s="488" t="str">
        <f>IFERROR(BatteryLifeCalucationRequest[[#This Row],[Requested by]],"")</f>
        <v/>
      </c>
      <c r="E174" s="488" t="str">
        <f>IFERROR(BatteryLifeCalucationRequest[[#This Row],[HW availability for measurement]],"")</f>
        <v/>
      </c>
      <c r="F174" s="488" t="str">
        <f>IFERROR(BatteryLifeCalucationRequest[[#This Row],[HW]],"")</f>
        <v/>
      </c>
      <c r="G174" s="488" t="str">
        <f>IFERROR(BatteryLifeCalucationRequest[[#This Row],[FW]],"")</f>
        <v/>
      </c>
      <c r="H174" s="480" t="str">
        <f>IFERROR(IF(BatteryLifeCalucationRequest[[#This Row],[ Variant]]=0,"",BatteryLifeCalucationRequest[[#This Row],[ Variant]]),"")</f>
        <v/>
      </c>
      <c r="I174" s="491"/>
      <c r="J174" s="488" t="str">
        <f>IFERROR(BatteryLifeCalucationRequest[[#This Row],[Short Product Description]],"")</f>
        <v/>
      </c>
      <c r="K174" s="481" t="str">
        <f>IFERROR(BatteryLifeCalucationRequest[[#This Row],[Request Date]],"")</f>
        <v/>
      </c>
      <c r="L174" s="209"/>
      <c r="M174" s="209"/>
      <c r="N174" s="491"/>
      <c r="O174" s="491"/>
      <c r="P174" s="491"/>
      <c r="Q174" s="491"/>
      <c r="R174" s="488" t="str">
        <f>IFERROR(BatteryLifeCalucationRequest[[#This Row],[Battery Configuration]],"")</f>
        <v/>
      </c>
      <c r="S174" s="487">
        <f>VLOOKUP($R174,TABS!$A$6:$G$50,COUNTA(TABS!$A$5:$E$5),FALSE)</f>
        <v>0</v>
      </c>
      <c r="T174" s="491"/>
      <c r="U174" s="489"/>
      <c r="V174" s="488" t="str">
        <f>IFERROR(BatteryLifeCalucationRequest[[#This Row],[Number of bytes in cyclic data uplink]],"")</f>
        <v/>
      </c>
      <c r="W174" s="491"/>
      <c r="X174" s="491"/>
      <c r="Y174" s="491"/>
      <c r="Z174" s="491"/>
      <c r="AA174" s="491"/>
      <c r="AB174" s="491"/>
      <c r="AC174" s="491"/>
      <c r="AD174" s="491"/>
      <c r="AE174" s="491"/>
      <c r="AF174" s="491"/>
      <c r="AG174" s="491"/>
      <c r="AH174" s="491"/>
      <c r="AI174" s="491"/>
      <c r="AJ174" s="491"/>
      <c r="AK174" s="491"/>
      <c r="AL174" s="491"/>
      <c r="AM174" s="491"/>
      <c r="AN174" s="491"/>
      <c r="AO174" s="491"/>
      <c r="AP174" s="491"/>
      <c r="AQ174" s="491"/>
      <c r="AR174" s="491"/>
    </row>
    <row r="175" spans="1:44" s="57" customFormat="1" ht="13.5" customHeight="1">
      <c r="A175" s="483">
        <f>IF($B175="","",COUNTA($B$5:B175))</f>
        <v>171</v>
      </c>
      <c r="B175" s="487" t="str">
        <f t="shared" si="6"/>
        <v>---</v>
      </c>
      <c r="C175" s="488" t="str">
        <f>IFERROR(BatteryLifeCalucationRequest[[#This Row],[Item code]],"")</f>
        <v/>
      </c>
      <c r="D175" s="488" t="str">
        <f>IFERROR(BatteryLifeCalucationRequest[[#This Row],[Requested by]],"")</f>
        <v/>
      </c>
      <c r="E175" s="488" t="str">
        <f>IFERROR(BatteryLifeCalucationRequest[[#This Row],[HW availability for measurement]],"")</f>
        <v/>
      </c>
      <c r="F175" s="488" t="str">
        <f>IFERROR(BatteryLifeCalucationRequest[[#This Row],[HW]],"")</f>
        <v/>
      </c>
      <c r="G175" s="488" t="str">
        <f>IFERROR(BatteryLifeCalucationRequest[[#This Row],[FW]],"")</f>
        <v/>
      </c>
      <c r="H175" s="480" t="str">
        <f>IFERROR(IF(BatteryLifeCalucationRequest[[#This Row],[ Variant]]=0,"",BatteryLifeCalucationRequest[[#This Row],[ Variant]]),"")</f>
        <v/>
      </c>
      <c r="I175" s="491"/>
      <c r="J175" s="488" t="str">
        <f>IFERROR(BatteryLifeCalucationRequest[[#This Row],[Short Product Description]],"")</f>
        <v/>
      </c>
      <c r="K175" s="481" t="str">
        <f>IFERROR(BatteryLifeCalucationRequest[[#This Row],[Request Date]],"")</f>
        <v/>
      </c>
      <c r="L175" s="209"/>
      <c r="M175" s="209"/>
      <c r="N175" s="491"/>
      <c r="O175" s="491"/>
      <c r="P175" s="491"/>
      <c r="Q175" s="491"/>
      <c r="R175" s="488" t="str">
        <f>IFERROR(BatteryLifeCalucationRequest[[#This Row],[Battery Configuration]],"")</f>
        <v/>
      </c>
      <c r="S175" s="487">
        <f>VLOOKUP($R175,TABS!$A$6:$G$50,COUNTA(TABS!$A$5:$E$5),FALSE)</f>
        <v>0</v>
      </c>
      <c r="T175" s="491"/>
      <c r="U175" s="489"/>
      <c r="V175" s="488" t="str">
        <f>IFERROR(BatteryLifeCalucationRequest[[#This Row],[Number of bytes in cyclic data uplink]],"")</f>
        <v/>
      </c>
      <c r="W175" s="491"/>
      <c r="X175" s="491"/>
      <c r="Y175" s="491"/>
      <c r="Z175" s="491"/>
      <c r="AA175" s="491"/>
      <c r="AB175" s="491"/>
      <c r="AC175" s="491"/>
      <c r="AD175" s="491"/>
      <c r="AE175" s="491"/>
      <c r="AF175" s="491"/>
      <c r="AG175" s="491"/>
      <c r="AH175" s="491"/>
      <c r="AI175" s="491"/>
      <c r="AJ175" s="491"/>
      <c r="AK175" s="491"/>
      <c r="AL175" s="491"/>
      <c r="AM175" s="491"/>
      <c r="AN175" s="491"/>
      <c r="AO175" s="491"/>
      <c r="AP175" s="491"/>
      <c r="AQ175" s="491"/>
      <c r="AR175" s="491"/>
    </row>
    <row r="176" spans="1:44" s="57" customFormat="1" ht="13.5" customHeight="1">
      <c r="A176" s="483">
        <f>IF($B176="","",COUNTA($B$5:B176))</f>
        <v>172</v>
      </c>
      <c r="B176" s="487" t="str">
        <f t="shared" si="6"/>
        <v>---</v>
      </c>
      <c r="C176" s="488" t="str">
        <f>IFERROR(BatteryLifeCalucationRequest[[#This Row],[Item code]],"")</f>
        <v/>
      </c>
      <c r="D176" s="488" t="str">
        <f>IFERROR(BatteryLifeCalucationRequest[[#This Row],[Requested by]],"")</f>
        <v/>
      </c>
      <c r="E176" s="488" t="str">
        <f>IFERROR(BatteryLifeCalucationRequest[[#This Row],[HW availability for measurement]],"")</f>
        <v/>
      </c>
      <c r="F176" s="488" t="str">
        <f>IFERROR(BatteryLifeCalucationRequest[[#This Row],[HW]],"")</f>
        <v/>
      </c>
      <c r="G176" s="488" t="str">
        <f>IFERROR(BatteryLifeCalucationRequest[[#This Row],[FW]],"")</f>
        <v/>
      </c>
      <c r="H176" s="480" t="str">
        <f>IFERROR(IF(BatteryLifeCalucationRequest[[#This Row],[ Variant]]=0,"",BatteryLifeCalucationRequest[[#This Row],[ Variant]]),"")</f>
        <v/>
      </c>
      <c r="I176" s="491"/>
      <c r="J176" s="488" t="str">
        <f>IFERROR(BatteryLifeCalucationRequest[[#This Row],[Short Product Description]],"")</f>
        <v/>
      </c>
      <c r="K176" s="481" t="str">
        <f>IFERROR(BatteryLifeCalucationRequest[[#This Row],[Request Date]],"")</f>
        <v/>
      </c>
      <c r="L176" s="209"/>
      <c r="M176" s="209"/>
      <c r="N176" s="491"/>
      <c r="O176" s="491"/>
      <c r="P176" s="491"/>
      <c r="Q176" s="491"/>
      <c r="R176" s="488" t="str">
        <f>IFERROR(BatteryLifeCalucationRequest[[#This Row],[Battery Configuration]],"")</f>
        <v/>
      </c>
      <c r="S176" s="487">
        <f>VLOOKUP($R176,TABS!$A$6:$G$50,COUNTA(TABS!$A$5:$E$5),FALSE)</f>
        <v>0</v>
      </c>
      <c r="T176" s="491"/>
      <c r="U176" s="489"/>
      <c r="V176" s="488" t="str">
        <f>IFERROR(BatteryLifeCalucationRequest[[#This Row],[Number of bytes in cyclic data uplink]],"")</f>
        <v/>
      </c>
      <c r="W176" s="491"/>
      <c r="X176" s="491"/>
      <c r="Y176" s="491"/>
      <c r="Z176" s="491"/>
      <c r="AA176" s="491"/>
      <c r="AB176" s="491"/>
      <c r="AC176" s="491"/>
      <c r="AD176" s="491"/>
      <c r="AE176" s="491"/>
      <c r="AF176" s="491"/>
      <c r="AG176" s="491"/>
      <c r="AH176" s="491"/>
      <c r="AI176" s="491"/>
      <c r="AJ176" s="491"/>
      <c r="AK176" s="491"/>
      <c r="AL176" s="491"/>
      <c r="AM176" s="491"/>
      <c r="AN176" s="491"/>
      <c r="AO176" s="491"/>
      <c r="AP176" s="491"/>
      <c r="AQ176" s="491"/>
      <c r="AR176" s="491"/>
    </row>
    <row r="177" spans="1:44" s="57" customFormat="1" ht="13.5" customHeight="1">
      <c r="A177" s="483">
        <f>IF($B177="","",COUNTA($B$5:B177))</f>
        <v>173</v>
      </c>
      <c r="B177" s="487" t="str">
        <f t="shared" si="6"/>
        <v>---</v>
      </c>
      <c r="C177" s="488" t="str">
        <f>IFERROR(BatteryLifeCalucationRequest[[#This Row],[Item code]],"")</f>
        <v/>
      </c>
      <c r="D177" s="488" t="str">
        <f>IFERROR(BatteryLifeCalucationRequest[[#This Row],[Requested by]],"")</f>
        <v/>
      </c>
      <c r="E177" s="488" t="str">
        <f>IFERROR(BatteryLifeCalucationRequest[[#This Row],[HW availability for measurement]],"")</f>
        <v/>
      </c>
      <c r="F177" s="488" t="str">
        <f>IFERROR(BatteryLifeCalucationRequest[[#This Row],[HW]],"")</f>
        <v/>
      </c>
      <c r="G177" s="488" t="str">
        <f>IFERROR(BatteryLifeCalucationRequest[[#This Row],[FW]],"")</f>
        <v/>
      </c>
      <c r="H177" s="480" t="str">
        <f>IFERROR(IF(BatteryLifeCalucationRequest[[#This Row],[ Variant]]=0,"",BatteryLifeCalucationRequest[[#This Row],[ Variant]]),"")</f>
        <v/>
      </c>
      <c r="I177" s="491"/>
      <c r="J177" s="488" t="str">
        <f>IFERROR(BatteryLifeCalucationRequest[[#This Row],[Short Product Description]],"")</f>
        <v/>
      </c>
      <c r="K177" s="481" t="str">
        <f>IFERROR(BatteryLifeCalucationRequest[[#This Row],[Request Date]],"")</f>
        <v/>
      </c>
      <c r="L177" s="209"/>
      <c r="M177" s="209"/>
      <c r="N177" s="491"/>
      <c r="O177" s="491"/>
      <c r="P177" s="491"/>
      <c r="Q177" s="491"/>
      <c r="R177" s="488" t="str">
        <f>IFERROR(BatteryLifeCalucationRequest[[#This Row],[Battery Configuration]],"")</f>
        <v/>
      </c>
      <c r="S177" s="487">
        <f>VLOOKUP($R177,TABS!$A$6:$G$50,COUNTA(TABS!$A$5:$E$5),FALSE)</f>
        <v>0</v>
      </c>
      <c r="T177" s="491"/>
      <c r="U177" s="489"/>
      <c r="V177" s="488" t="str">
        <f>IFERROR(BatteryLifeCalucationRequest[[#This Row],[Number of bytes in cyclic data uplink]],"")</f>
        <v/>
      </c>
      <c r="W177" s="491"/>
      <c r="X177" s="491"/>
      <c r="Y177" s="491"/>
      <c r="Z177" s="491"/>
      <c r="AA177" s="491"/>
      <c r="AB177" s="491"/>
      <c r="AC177" s="491"/>
      <c r="AD177" s="491"/>
      <c r="AE177" s="491"/>
      <c r="AF177" s="491"/>
      <c r="AG177" s="491"/>
      <c r="AH177" s="491"/>
      <c r="AI177" s="491"/>
      <c r="AJ177" s="491"/>
      <c r="AK177" s="491"/>
      <c r="AL177" s="491"/>
      <c r="AM177" s="491"/>
      <c r="AN177" s="491"/>
      <c r="AO177" s="491"/>
      <c r="AP177" s="491"/>
      <c r="AQ177" s="491"/>
      <c r="AR177" s="491"/>
    </row>
    <row r="178" spans="1:44" s="57" customFormat="1" ht="13.5" customHeight="1">
      <c r="A178" s="483">
        <f>IF($B178="","",COUNTA($B$5:B178))</f>
        <v>174</v>
      </c>
      <c r="B178" s="487" t="str">
        <f t="shared" si="6"/>
        <v>---</v>
      </c>
      <c r="C178" s="488" t="str">
        <f>IFERROR(BatteryLifeCalucationRequest[[#This Row],[Item code]],"")</f>
        <v/>
      </c>
      <c r="D178" s="488" t="str">
        <f>IFERROR(BatteryLifeCalucationRequest[[#This Row],[Requested by]],"")</f>
        <v/>
      </c>
      <c r="E178" s="488" t="str">
        <f>IFERROR(BatteryLifeCalucationRequest[[#This Row],[HW availability for measurement]],"")</f>
        <v/>
      </c>
      <c r="F178" s="488" t="str">
        <f>IFERROR(BatteryLifeCalucationRequest[[#This Row],[HW]],"")</f>
        <v/>
      </c>
      <c r="G178" s="488" t="str">
        <f>IFERROR(BatteryLifeCalucationRequest[[#This Row],[FW]],"")</f>
        <v/>
      </c>
      <c r="H178" s="480" t="str">
        <f>IFERROR(IF(BatteryLifeCalucationRequest[[#This Row],[ Variant]]=0,"",BatteryLifeCalucationRequest[[#This Row],[ Variant]]),"")</f>
        <v/>
      </c>
      <c r="I178" s="491"/>
      <c r="J178" s="488" t="str">
        <f>IFERROR(BatteryLifeCalucationRequest[[#This Row],[Short Product Description]],"")</f>
        <v/>
      </c>
      <c r="K178" s="481" t="str">
        <f>IFERROR(BatteryLifeCalucationRequest[[#This Row],[Request Date]],"")</f>
        <v/>
      </c>
      <c r="L178" s="209"/>
      <c r="M178" s="209"/>
      <c r="N178" s="491"/>
      <c r="O178" s="491"/>
      <c r="P178" s="491"/>
      <c r="Q178" s="491"/>
      <c r="R178" s="488" t="str">
        <f>IFERROR(BatteryLifeCalucationRequest[[#This Row],[Battery Configuration]],"")</f>
        <v/>
      </c>
      <c r="S178" s="487">
        <f>VLOOKUP($R178,TABS!$A$6:$G$50,COUNTA(TABS!$A$5:$E$5),FALSE)</f>
        <v>0</v>
      </c>
      <c r="T178" s="491"/>
      <c r="U178" s="489"/>
      <c r="V178" s="488" t="str">
        <f>IFERROR(BatteryLifeCalucationRequest[[#This Row],[Number of bytes in cyclic data uplink]],"")</f>
        <v/>
      </c>
      <c r="W178" s="491"/>
      <c r="X178" s="491"/>
      <c r="Y178" s="491"/>
      <c r="Z178" s="491"/>
      <c r="AA178" s="491"/>
      <c r="AB178" s="491"/>
      <c r="AC178" s="491"/>
      <c r="AD178" s="491"/>
      <c r="AE178" s="491"/>
      <c r="AF178" s="491"/>
      <c r="AG178" s="491"/>
      <c r="AH178" s="491"/>
      <c r="AI178" s="491"/>
      <c r="AJ178" s="491"/>
      <c r="AK178" s="491"/>
      <c r="AL178" s="491"/>
      <c r="AM178" s="491"/>
      <c r="AN178" s="491"/>
      <c r="AO178" s="491"/>
      <c r="AP178" s="491"/>
      <c r="AQ178" s="491"/>
      <c r="AR178" s="491"/>
    </row>
    <row r="179" spans="1:44" s="57" customFormat="1" ht="13.5" customHeight="1">
      <c r="A179" s="483">
        <f>IF($B179="","",COUNTA($B$5:B179))</f>
        <v>175</v>
      </c>
      <c r="B179" s="487" t="str">
        <f t="shared" si="6"/>
        <v>---</v>
      </c>
      <c r="C179" s="488" t="str">
        <f>IFERROR(BatteryLifeCalucationRequest[[#This Row],[Item code]],"")</f>
        <v/>
      </c>
      <c r="D179" s="488" t="str">
        <f>IFERROR(BatteryLifeCalucationRequest[[#This Row],[Requested by]],"")</f>
        <v/>
      </c>
      <c r="E179" s="488" t="str">
        <f>IFERROR(BatteryLifeCalucationRequest[[#This Row],[HW availability for measurement]],"")</f>
        <v/>
      </c>
      <c r="F179" s="488" t="str">
        <f>IFERROR(BatteryLifeCalucationRequest[[#This Row],[HW]],"")</f>
        <v/>
      </c>
      <c r="G179" s="488" t="str">
        <f>IFERROR(BatteryLifeCalucationRequest[[#This Row],[FW]],"")</f>
        <v/>
      </c>
      <c r="H179" s="480" t="str">
        <f>IFERROR(IF(BatteryLifeCalucationRequest[[#This Row],[ Variant]]=0,"",BatteryLifeCalucationRequest[[#This Row],[ Variant]]),"")</f>
        <v/>
      </c>
      <c r="I179" s="491"/>
      <c r="J179" s="488" t="str">
        <f>IFERROR(BatteryLifeCalucationRequest[[#This Row],[Short Product Description]],"")</f>
        <v/>
      </c>
      <c r="K179" s="481" t="str">
        <f>IFERROR(BatteryLifeCalucationRequest[[#This Row],[Request Date]],"")</f>
        <v/>
      </c>
      <c r="L179" s="209"/>
      <c r="M179" s="209"/>
      <c r="N179" s="491"/>
      <c r="O179" s="491"/>
      <c r="P179" s="491"/>
      <c r="Q179" s="491"/>
      <c r="R179" s="488" t="str">
        <f>IFERROR(BatteryLifeCalucationRequest[[#This Row],[Battery Configuration]],"")</f>
        <v/>
      </c>
      <c r="S179" s="487">
        <f>VLOOKUP($R179,TABS!$A$6:$G$50,COUNTA(TABS!$A$5:$E$5),FALSE)</f>
        <v>0</v>
      </c>
      <c r="T179" s="491"/>
      <c r="U179" s="489"/>
      <c r="V179" s="488" t="str">
        <f>IFERROR(BatteryLifeCalucationRequest[[#This Row],[Number of bytes in cyclic data uplink]],"")</f>
        <v/>
      </c>
      <c r="W179" s="491"/>
      <c r="X179" s="491"/>
      <c r="Y179" s="491"/>
      <c r="Z179" s="491"/>
      <c r="AA179" s="491"/>
      <c r="AB179" s="491"/>
      <c r="AC179" s="491"/>
      <c r="AD179" s="491"/>
      <c r="AE179" s="491"/>
      <c r="AF179" s="491"/>
      <c r="AG179" s="491"/>
      <c r="AH179" s="491"/>
      <c r="AI179" s="491"/>
      <c r="AJ179" s="491"/>
      <c r="AK179" s="491"/>
      <c r="AL179" s="491"/>
      <c r="AM179" s="491"/>
      <c r="AN179" s="491"/>
      <c r="AO179" s="491"/>
      <c r="AP179" s="491"/>
      <c r="AQ179" s="491"/>
      <c r="AR179" s="491"/>
    </row>
    <row r="180" spans="1:44" s="57" customFormat="1" ht="13.5" customHeight="1">
      <c r="A180" s="483">
        <f>IF($B180="","",COUNTA($B$5:B180))</f>
        <v>176</v>
      </c>
      <c r="B180" s="487" t="str">
        <f t="shared" si="6"/>
        <v>---</v>
      </c>
      <c r="C180" s="488" t="str">
        <f>IFERROR(BatteryLifeCalucationRequest[[#This Row],[Item code]],"")</f>
        <v/>
      </c>
      <c r="D180" s="488" t="str">
        <f>IFERROR(BatteryLifeCalucationRequest[[#This Row],[Requested by]],"")</f>
        <v/>
      </c>
      <c r="E180" s="488" t="str">
        <f>IFERROR(BatteryLifeCalucationRequest[[#This Row],[HW availability for measurement]],"")</f>
        <v/>
      </c>
      <c r="F180" s="488" t="str">
        <f>IFERROR(BatteryLifeCalucationRequest[[#This Row],[HW]],"")</f>
        <v/>
      </c>
      <c r="G180" s="488" t="str">
        <f>IFERROR(BatteryLifeCalucationRequest[[#This Row],[FW]],"")</f>
        <v/>
      </c>
      <c r="H180" s="480" t="str">
        <f>IFERROR(IF(BatteryLifeCalucationRequest[[#This Row],[ Variant]]=0,"",BatteryLifeCalucationRequest[[#This Row],[ Variant]]),"")</f>
        <v/>
      </c>
      <c r="I180" s="491"/>
      <c r="J180" s="488" t="str">
        <f>IFERROR(BatteryLifeCalucationRequest[[#This Row],[Short Product Description]],"")</f>
        <v/>
      </c>
      <c r="K180" s="481" t="str">
        <f>IFERROR(BatteryLifeCalucationRequest[[#This Row],[Request Date]],"")</f>
        <v/>
      </c>
      <c r="L180" s="209"/>
      <c r="M180" s="209"/>
      <c r="N180" s="491"/>
      <c r="O180" s="491"/>
      <c r="P180" s="491"/>
      <c r="Q180" s="491"/>
      <c r="R180" s="488" t="str">
        <f>IFERROR(BatteryLifeCalucationRequest[[#This Row],[Battery Configuration]],"")</f>
        <v/>
      </c>
      <c r="S180" s="487">
        <f>VLOOKUP($R180,TABS!$A$6:$G$50,COUNTA(TABS!$A$5:$E$5),FALSE)</f>
        <v>0</v>
      </c>
      <c r="T180" s="491"/>
      <c r="U180" s="489"/>
      <c r="V180" s="488" t="str">
        <f>IFERROR(BatteryLifeCalucationRequest[[#This Row],[Number of bytes in cyclic data uplink]],"")</f>
        <v/>
      </c>
      <c r="W180" s="491"/>
      <c r="X180" s="491"/>
      <c r="Y180" s="491"/>
      <c r="Z180" s="491"/>
      <c r="AA180" s="491"/>
      <c r="AB180" s="491"/>
      <c r="AC180" s="491"/>
      <c r="AD180" s="491"/>
      <c r="AE180" s="491"/>
      <c r="AF180" s="491"/>
      <c r="AG180" s="491"/>
      <c r="AH180" s="491"/>
      <c r="AI180" s="491"/>
      <c r="AJ180" s="491"/>
      <c r="AK180" s="491"/>
      <c r="AL180" s="491"/>
      <c r="AM180" s="491"/>
      <c r="AN180" s="491"/>
      <c r="AO180" s="491"/>
      <c r="AP180" s="491"/>
      <c r="AQ180" s="491"/>
      <c r="AR180" s="491"/>
    </row>
    <row r="181" spans="1:44" s="57" customFormat="1" ht="13.5" customHeight="1">
      <c r="A181" s="483">
        <f>IF($B181="","",COUNTA($B$5:B181))</f>
        <v>177</v>
      </c>
      <c r="B181" s="487" t="str">
        <f t="shared" si="6"/>
        <v>---</v>
      </c>
      <c r="C181" s="488" t="str">
        <f>IFERROR(BatteryLifeCalucationRequest[[#This Row],[Item code]],"")</f>
        <v/>
      </c>
      <c r="D181" s="488" t="str">
        <f>IFERROR(BatteryLifeCalucationRequest[[#This Row],[Requested by]],"")</f>
        <v/>
      </c>
      <c r="E181" s="488" t="str">
        <f>IFERROR(BatteryLifeCalucationRequest[[#This Row],[HW availability for measurement]],"")</f>
        <v/>
      </c>
      <c r="F181" s="488" t="str">
        <f>IFERROR(BatteryLifeCalucationRequest[[#This Row],[HW]],"")</f>
        <v/>
      </c>
      <c r="G181" s="488" t="str">
        <f>IFERROR(BatteryLifeCalucationRequest[[#This Row],[FW]],"")</f>
        <v/>
      </c>
      <c r="H181" s="480" t="str">
        <f>IFERROR(IF(BatteryLifeCalucationRequest[[#This Row],[ Variant]]=0,"",BatteryLifeCalucationRequest[[#This Row],[ Variant]]),"")</f>
        <v/>
      </c>
      <c r="I181" s="491"/>
      <c r="J181" s="488" t="str">
        <f>IFERROR(BatteryLifeCalucationRequest[[#This Row],[Short Product Description]],"")</f>
        <v/>
      </c>
      <c r="K181" s="481" t="str">
        <f>IFERROR(BatteryLifeCalucationRequest[[#This Row],[Request Date]],"")</f>
        <v/>
      </c>
      <c r="L181" s="209"/>
      <c r="M181" s="209"/>
      <c r="N181" s="491"/>
      <c r="O181" s="491"/>
      <c r="P181" s="491"/>
      <c r="Q181" s="491"/>
      <c r="R181" s="488" t="str">
        <f>IFERROR(BatteryLifeCalucationRequest[[#This Row],[Battery Configuration]],"")</f>
        <v/>
      </c>
      <c r="S181" s="487">
        <f>VLOOKUP($R181,TABS!$A$6:$G$50,COUNTA(TABS!$A$5:$E$5),FALSE)</f>
        <v>0</v>
      </c>
      <c r="T181" s="491"/>
      <c r="U181" s="489"/>
      <c r="V181" s="488" t="str">
        <f>IFERROR(BatteryLifeCalucationRequest[[#This Row],[Number of bytes in cyclic data uplink]],"")</f>
        <v/>
      </c>
      <c r="W181" s="491"/>
      <c r="X181" s="491"/>
      <c r="Y181" s="491"/>
      <c r="Z181" s="491"/>
      <c r="AA181" s="491"/>
      <c r="AB181" s="491"/>
      <c r="AC181" s="491"/>
      <c r="AD181" s="491"/>
      <c r="AE181" s="491"/>
      <c r="AF181" s="491"/>
      <c r="AG181" s="491"/>
      <c r="AH181" s="491"/>
      <c r="AI181" s="491"/>
      <c r="AJ181" s="491"/>
      <c r="AK181" s="491"/>
      <c r="AL181" s="491"/>
      <c r="AM181" s="491"/>
      <c r="AN181" s="491"/>
      <c r="AO181" s="491"/>
      <c r="AP181" s="491"/>
      <c r="AQ181" s="491"/>
      <c r="AR181" s="491"/>
    </row>
    <row r="182" spans="1:44" s="57" customFormat="1" ht="13.5" customHeight="1">
      <c r="A182" s="483">
        <f>IF($B182="","",COUNTA($B$5:B182))</f>
        <v>178</v>
      </c>
      <c r="B182" s="487" t="str">
        <f t="shared" si="6"/>
        <v>---</v>
      </c>
      <c r="C182" s="488" t="str">
        <f>IFERROR(BatteryLifeCalucationRequest[[#This Row],[Item code]],"")</f>
        <v/>
      </c>
      <c r="D182" s="488" t="str">
        <f>IFERROR(BatteryLifeCalucationRequest[[#This Row],[Requested by]],"")</f>
        <v/>
      </c>
      <c r="E182" s="488" t="str">
        <f>IFERROR(BatteryLifeCalucationRequest[[#This Row],[HW availability for measurement]],"")</f>
        <v/>
      </c>
      <c r="F182" s="488" t="str">
        <f>IFERROR(BatteryLifeCalucationRequest[[#This Row],[HW]],"")</f>
        <v/>
      </c>
      <c r="G182" s="488" t="str">
        <f>IFERROR(BatteryLifeCalucationRequest[[#This Row],[FW]],"")</f>
        <v/>
      </c>
      <c r="H182" s="480" t="str">
        <f>IFERROR(IF(BatteryLifeCalucationRequest[[#This Row],[ Variant]]=0,"",BatteryLifeCalucationRequest[[#This Row],[ Variant]]),"")</f>
        <v/>
      </c>
      <c r="I182" s="491"/>
      <c r="J182" s="488" t="str">
        <f>IFERROR(BatteryLifeCalucationRequest[[#This Row],[Short Product Description]],"")</f>
        <v/>
      </c>
      <c r="K182" s="481" t="str">
        <f>IFERROR(BatteryLifeCalucationRequest[[#This Row],[Request Date]],"")</f>
        <v/>
      </c>
      <c r="L182" s="209"/>
      <c r="M182" s="209"/>
      <c r="N182" s="491"/>
      <c r="O182" s="491"/>
      <c r="P182" s="491"/>
      <c r="Q182" s="491"/>
      <c r="R182" s="488" t="str">
        <f>IFERROR(BatteryLifeCalucationRequest[[#This Row],[Battery Configuration]],"")</f>
        <v/>
      </c>
      <c r="S182" s="487">
        <f>VLOOKUP($R182,TABS!$A$6:$G$50,COUNTA(TABS!$A$5:$E$5),FALSE)</f>
        <v>0</v>
      </c>
      <c r="T182" s="491"/>
      <c r="U182" s="489"/>
      <c r="V182" s="488" t="str">
        <f>IFERROR(BatteryLifeCalucationRequest[[#This Row],[Number of bytes in cyclic data uplink]],"")</f>
        <v/>
      </c>
      <c r="W182" s="491"/>
      <c r="X182" s="491"/>
      <c r="Y182" s="491"/>
      <c r="Z182" s="491"/>
      <c r="AA182" s="491"/>
      <c r="AB182" s="491"/>
      <c r="AC182" s="491"/>
      <c r="AD182" s="491"/>
      <c r="AE182" s="491"/>
      <c r="AF182" s="491"/>
      <c r="AG182" s="491"/>
      <c r="AH182" s="491"/>
      <c r="AI182" s="491"/>
      <c r="AJ182" s="491"/>
      <c r="AK182" s="491"/>
      <c r="AL182" s="491"/>
      <c r="AM182" s="491"/>
      <c r="AN182" s="491"/>
      <c r="AO182" s="491"/>
      <c r="AP182" s="491"/>
      <c r="AQ182" s="491"/>
      <c r="AR182" s="491"/>
    </row>
    <row r="183" spans="1:44" s="57" customFormat="1" ht="13.5" customHeight="1">
      <c r="A183" s="483">
        <f>IF($B183="","",COUNTA($B$5:B183))</f>
        <v>179</v>
      </c>
      <c r="B183" s="487" t="str">
        <f t="shared" si="6"/>
        <v>---</v>
      </c>
      <c r="C183" s="488" t="str">
        <f>IFERROR(BatteryLifeCalucationRequest[[#This Row],[Item code]],"")</f>
        <v/>
      </c>
      <c r="D183" s="488" t="str">
        <f>IFERROR(BatteryLifeCalucationRequest[[#This Row],[Requested by]],"")</f>
        <v/>
      </c>
      <c r="E183" s="488" t="str">
        <f>IFERROR(BatteryLifeCalucationRequest[[#This Row],[HW availability for measurement]],"")</f>
        <v/>
      </c>
      <c r="F183" s="488" t="str">
        <f>IFERROR(BatteryLifeCalucationRequest[[#This Row],[HW]],"")</f>
        <v/>
      </c>
      <c r="G183" s="488" t="str">
        <f>IFERROR(BatteryLifeCalucationRequest[[#This Row],[FW]],"")</f>
        <v/>
      </c>
      <c r="H183" s="480" t="str">
        <f>IFERROR(IF(BatteryLifeCalucationRequest[[#This Row],[ Variant]]=0,"",BatteryLifeCalucationRequest[[#This Row],[ Variant]]),"")</f>
        <v/>
      </c>
      <c r="I183" s="491"/>
      <c r="J183" s="488" t="str">
        <f>IFERROR(BatteryLifeCalucationRequest[[#This Row],[Short Product Description]],"")</f>
        <v/>
      </c>
      <c r="K183" s="481" t="str">
        <f>IFERROR(BatteryLifeCalucationRequest[[#This Row],[Request Date]],"")</f>
        <v/>
      </c>
      <c r="L183" s="209"/>
      <c r="M183" s="209"/>
      <c r="N183" s="491"/>
      <c r="O183" s="491"/>
      <c r="P183" s="491"/>
      <c r="Q183" s="491"/>
      <c r="R183" s="488" t="str">
        <f>IFERROR(BatteryLifeCalucationRequest[[#This Row],[Battery Configuration]],"")</f>
        <v/>
      </c>
      <c r="S183" s="487">
        <f>VLOOKUP($R183,TABS!$A$6:$G$50,COUNTA(TABS!$A$5:$E$5),FALSE)</f>
        <v>0</v>
      </c>
      <c r="T183" s="491"/>
      <c r="U183" s="489"/>
      <c r="V183" s="488" t="str">
        <f>IFERROR(BatteryLifeCalucationRequest[[#This Row],[Number of bytes in cyclic data uplink]],"")</f>
        <v/>
      </c>
      <c r="W183" s="491"/>
      <c r="X183" s="491"/>
      <c r="Y183" s="491"/>
      <c r="Z183" s="491"/>
      <c r="AA183" s="491"/>
      <c r="AB183" s="491"/>
      <c r="AC183" s="491"/>
      <c r="AD183" s="491"/>
      <c r="AE183" s="491"/>
      <c r="AF183" s="491"/>
      <c r="AG183" s="491"/>
      <c r="AH183" s="491"/>
      <c r="AI183" s="491"/>
      <c r="AJ183" s="491"/>
      <c r="AK183" s="491"/>
      <c r="AL183" s="491"/>
      <c r="AM183" s="491"/>
      <c r="AN183" s="491"/>
      <c r="AO183" s="491"/>
      <c r="AP183" s="491"/>
      <c r="AQ183" s="491"/>
      <c r="AR183" s="491"/>
    </row>
    <row r="184" spans="1:44" s="57" customFormat="1" ht="13.5" customHeight="1">
      <c r="A184" s="483">
        <f>IF($B184="","",COUNTA($B$5:B184))</f>
        <v>180</v>
      </c>
      <c r="B184" s="487" t="str">
        <f t="shared" si="6"/>
        <v>---</v>
      </c>
      <c r="C184" s="488" t="str">
        <f>IFERROR(BatteryLifeCalucationRequest[[#This Row],[Item code]],"")</f>
        <v/>
      </c>
      <c r="D184" s="488" t="str">
        <f>IFERROR(BatteryLifeCalucationRequest[[#This Row],[Requested by]],"")</f>
        <v/>
      </c>
      <c r="E184" s="488" t="str">
        <f>IFERROR(BatteryLifeCalucationRequest[[#This Row],[HW availability for measurement]],"")</f>
        <v/>
      </c>
      <c r="F184" s="488" t="str">
        <f>IFERROR(BatteryLifeCalucationRequest[[#This Row],[HW]],"")</f>
        <v/>
      </c>
      <c r="G184" s="488" t="str">
        <f>IFERROR(BatteryLifeCalucationRequest[[#This Row],[FW]],"")</f>
        <v/>
      </c>
      <c r="H184" s="480" t="str">
        <f>IFERROR(IF(BatteryLifeCalucationRequest[[#This Row],[ Variant]]=0,"",BatteryLifeCalucationRequest[[#This Row],[ Variant]]),"")</f>
        <v/>
      </c>
      <c r="I184" s="491"/>
      <c r="J184" s="488" t="str">
        <f>IFERROR(BatteryLifeCalucationRequest[[#This Row],[Short Product Description]],"")</f>
        <v/>
      </c>
      <c r="K184" s="481" t="str">
        <f>IFERROR(BatteryLifeCalucationRequest[[#This Row],[Request Date]],"")</f>
        <v/>
      </c>
      <c r="L184" s="209"/>
      <c r="M184" s="209"/>
      <c r="N184" s="491"/>
      <c r="O184" s="491"/>
      <c r="P184" s="491"/>
      <c r="Q184" s="491"/>
      <c r="R184" s="488" t="str">
        <f>IFERROR(BatteryLifeCalucationRequest[[#This Row],[Battery Configuration]],"")</f>
        <v/>
      </c>
      <c r="S184" s="487">
        <f>VLOOKUP($R184,TABS!$A$6:$G$50,COUNTA(TABS!$A$5:$E$5),FALSE)</f>
        <v>0</v>
      </c>
      <c r="T184" s="491"/>
      <c r="U184" s="489"/>
      <c r="V184" s="488" t="str">
        <f>IFERROR(BatteryLifeCalucationRequest[[#This Row],[Number of bytes in cyclic data uplink]],"")</f>
        <v/>
      </c>
      <c r="W184" s="491"/>
      <c r="X184" s="491"/>
      <c r="Y184" s="491"/>
      <c r="Z184" s="491"/>
      <c r="AA184" s="491"/>
      <c r="AB184" s="491"/>
      <c r="AC184" s="491"/>
      <c r="AD184" s="491"/>
      <c r="AE184" s="491"/>
      <c r="AF184" s="491"/>
      <c r="AG184" s="491"/>
      <c r="AH184" s="491"/>
      <c r="AI184" s="491"/>
      <c r="AJ184" s="491"/>
      <c r="AK184" s="491"/>
      <c r="AL184" s="491"/>
      <c r="AM184" s="491"/>
      <c r="AN184" s="491"/>
      <c r="AO184" s="491"/>
      <c r="AP184" s="491"/>
      <c r="AQ184" s="491"/>
      <c r="AR184" s="491"/>
    </row>
    <row r="185" spans="1:44" s="57" customFormat="1" ht="13.5" customHeight="1">
      <c r="A185" s="483">
        <f>IF($B185="","",COUNTA($B$5:B185))</f>
        <v>181</v>
      </c>
      <c r="B185" s="487" t="str">
        <f t="shared" si="6"/>
        <v>---</v>
      </c>
      <c r="C185" s="488" t="str">
        <f>IFERROR(BatteryLifeCalucationRequest[[#This Row],[Item code]],"")</f>
        <v/>
      </c>
      <c r="D185" s="488" t="str">
        <f>IFERROR(BatteryLifeCalucationRequest[[#This Row],[Requested by]],"")</f>
        <v/>
      </c>
      <c r="E185" s="488" t="str">
        <f>IFERROR(BatteryLifeCalucationRequest[[#This Row],[HW availability for measurement]],"")</f>
        <v/>
      </c>
      <c r="F185" s="488" t="str">
        <f>IFERROR(BatteryLifeCalucationRequest[[#This Row],[HW]],"")</f>
        <v/>
      </c>
      <c r="G185" s="488" t="str">
        <f>IFERROR(BatteryLifeCalucationRequest[[#This Row],[FW]],"")</f>
        <v/>
      </c>
      <c r="H185" s="480" t="str">
        <f>IFERROR(IF(BatteryLifeCalucationRequest[[#This Row],[ Variant]]=0,"",BatteryLifeCalucationRequest[[#This Row],[ Variant]]),"")</f>
        <v/>
      </c>
      <c r="I185" s="491"/>
      <c r="J185" s="488" t="str">
        <f>IFERROR(BatteryLifeCalucationRequest[[#This Row],[Short Product Description]],"")</f>
        <v/>
      </c>
      <c r="K185" s="481" t="str">
        <f>IFERROR(BatteryLifeCalucationRequest[[#This Row],[Request Date]],"")</f>
        <v/>
      </c>
      <c r="L185" s="209"/>
      <c r="M185" s="209"/>
      <c r="N185" s="491"/>
      <c r="O185" s="491"/>
      <c r="P185" s="491"/>
      <c r="Q185" s="491"/>
      <c r="R185" s="488" t="str">
        <f>IFERROR(BatteryLifeCalucationRequest[[#This Row],[Battery Configuration]],"")</f>
        <v/>
      </c>
      <c r="S185" s="487">
        <f>VLOOKUP($R185,TABS!$A$6:$G$50,COUNTA(TABS!$A$5:$E$5),FALSE)</f>
        <v>0</v>
      </c>
      <c r="T185" s="491"/>
      <c r="U185" s="489"/>
      <c r="V185" s="488" t="str">
        <f>IFERROR(BatteryLifeCalucationRequest[[#This Row],[Number of bytes in cyclic data uplink]],"")</f>
        <v/>
      </c>
      <c r="W185" s="491"/>
      <c r="X185" s="491"/>
      <c r="Y185" s="491"/>
      <c r="Z185" s="491"/>
      <c r="AA185" s="491"/>
      <c r="AB185" s="491"/>
      <c r="AC185" s="491"/>
      <c r="AD185" s="491"/>
      <c r="AE185" s="491"/>
      <c r="AF185" s="491"/>
      <c r="AG185" s="491"/>
      <c r="AH185" s="491"/>
      <c r="AI185" s="491"/>
      <c r="AJ185" s="491"/>
      <c r="AK185" s="491"/>
      <c r="AL185" s="491"/>
      <c r="AM185" s="491"/>
      <c r="AN185" s="491"/>
      <c r="AO185" s="491"/>
      <c r="AP185" s="491"/>
      <c r="AQ185" s="491"/>
      <c r="AR185" s="491"/>
    </row>
    <row r="186" spans="1:44" s="57" customFormat="1" ht="13.5" customHeight="1">
      <c r="A186" s="483">
        <f>IF($B186="","",COUNTA($B$5:B186))</f>
        <v>182</v>
      </c>
      <c r="B186" s="487" t="str">
        <f t="shared" si="6"/>
        <v>---</v>
      </c>
      <c r="C186" s="488" t="str">
        <f>IFERROR(BatteryLifeCalucationRequest[[#This Row],[Item code]],"")</f>
        <v/>
      </c>
      <c r="D186" s="488" t="str">
        <f>IFERROR(BatteryLifeCalucationRequest[[#This Row],[Requested by]],"")</f>
        <v/>
      </c>
      <c r="E186" s="488" t="str">
        <f>IFERROR(BatteryLifeCalucationRequest[[#This Row],[HW availability for measurement]],"")</f>
        <v/>
      </c>
      <c r="F186" s="488" t="str">
        <f>IFERROR(BatteryLifeCalucationRequest[[#This Row],[HW]],"")</f>
        <v/>
      </c>
      <c r="G186" s="488" t="str">
        <f>IFERROR(BatteryLifeCalucationRequest[[#This Row],[FW]],"")</f>
        <v/>
      </c>
      <c r="H186" s="480" t="str">
        <f>IFERROR(IF(BatteryLifeCalucationRequest[[#This Row],[ Variant]]=0,"",BatteryLifeCalucationRequest[[#This Row],[ Variant]]),"")</f>
        <v/>
      </c>
      <c r="I186" s="491"/>
      <c r="J186" s="488" t="str">
        <f>IFERROR(BatteryLifeCalucationRequest[[#This Row],[Short Product Description]],"")</f>
        <v/>
      </c>
      <c r="K186" s="481" t="str">
        <f>IFERROR(BatteryLifeCalucationRequest[[#This Row],[Request Date]],"")</f>
        <v/>
      </c>
      <c r="L186" s="209"/>
      <c r="M186" s="209"/>
      <c r="N186" s="491"/>
      <c r="O186" s="491"/>
      <c r="P186" s="491"/>
      <c r="Q186" s="491"/>
      <c r="R186" s="488" t="str">
        <f>IFERROR(BatteryLifeCalucationRequest[[#This Row],[Battery Configuration]],"")</f>
        <v/>
      </c>
      <c r="S186" s="487">
        <f>VLOOKUP($R186,TABS!$A$6:$G$50,COUNTA(TABS!$A$5:$E$5),FALSE)</f>
        <v>0</v>
      </c>
      <c r="T186" s="491"/>
      <c r="U186" s="489"/>
      <c r="V186" s="488" t="str">
        <f>IFERROR(BatteryLifeCalucationRequest[[#This Row],[Number of bytes in cyclic data uplink]],"")</f>
        <v/>
      </c>
      <c r="W186" s="491"/>
      <c r="X186" s="491"/>
      <c r="Y186" s="491"/>
      <c r="Z186" s="491"/>
      <c r="AA186" s="491"/>
      <c r="AB186" s="491"/>
      <c r="AC186" s="491"/>
      <c r="AD186" s="491"/>
      <c r="AE186" s="491"/>
      <c r="AF186" s="491"/>
      <c r="AG186" s="491"/>
      <c r="AH186" s="491"/>
      <c r="AI186" s="491"/>
      <c r="AJ186" s="491"/>
      <c r="AK186" s="491"/>
      <c r="AL186" s="491"/>
      <c r="AM186" s="491"/>
      <c r="AN186" s="491"/>
      <c r="AO186" s="491"/>
      <c r="AP186" s="491"/>
      <c r="AQ186" s="491"/>
      <c r="AR186" s="491"/>
    </row>
    <row r="187" spans="1:44" s="57" customFormat="1" ht="13.5" customHeight="1">
      <c r="A187" s="483">
        <f>IF($B187="","",COUNTA($B$5:B187))</f>
        <v>183</v>
      </c>
      <c r="B187" s="487" t="str">
        <f t="shared" si="6"/>
        <v>---</v>
      </c>
      <c r="C187" s="488" t="str">
        <f>IFERROR(BatteryLifeCalucationRequest[[#This Row],[Item code]],"")</f>
        <v/>
      </c>
      <c r="D187" s="488" t="str">
        <f>IFERROR(BatteryLifeCalucationRequest[[#This Row],[Requested by]],"")</f>
        <v/>
      </c>
      <c r="E187" s="488" t="str">
        <f>IFERROR(BatteryLifeCalucationRequest[[#This Row],[HW availability for measurement]],"")</f>
        <v/>
      </c>
      <c r="F187" s="488" t="str">
        <f>IFERROR(BatteryLifeCalucationRequest[[#This Row],[HW]],"")</f>
        <v/>
      </c>
      <c r="G187" s="488" t="str">
        <f>IFERROR(BatteryLifeCalucationRequest[[#This Row],[FW]],"")</f>
        <v/>
      </c>
      <c r="H187" s="480" t="str">
        <f>IFERROR(IF(BatteryLifeCalucationRequest[[#This Row],[ Variant]]=0,"",BatteryLifeCalucationRequest[[#This Row],[ Variant]]),"")</f>
        <v/>
      </c>
      <c r="I187" s="491"/>
      <c r="J187" s="488" t="str">
        <f>IFERROR(BatteryLifeCalucationRequest[[#This Row],[Short Product Description]],"")</f>
        <v/>
      </c>
      <c r="K187" s="481" t="str">
        <f>IFERROR(BatteryLifeCalucationRequest[[#This Row],[Request Date]],"")</f>
        <v/>
      </c>
      <c r="L187" s="209"/>
      <c r="M187" s="209"/>
      <c r="N187" s="491"/>
      <c r="O187" s="491"/>
      <c r="P187" s="491"/>
      <c r="Q187" s="491"/>
      <c r="R187" s="488" t="str">
        <f>IFERROR(BatteryLifeCalucationRequest[[#This Row],[Battery Configuration]],"")</f>
        <v/>
      </c>
      <c r="S187" s="487">
        <f>VLOOKUP($R187,TABS!$A$6:$G$50,COUNTA(TABS!$A$5:$E$5),FALSE)</f>
        <v>0</v>
      </c>
      <c r="T187" s="491"/>
      <c r="U187" s="489"/>
      <c r="V187" s="488" t="str">
        <f>IFERROR(BatteryLifeCalucationRequest[[#This Row],[Number of bytes in cyclic data uplink]],"")</f>
        <v/>
      </c>
      <c r="W187" s="491"/>
      <c r="X187" s="491"/>
      <c r="Y187" s="491"/>
      <c r="Z187" s="491"/>
      <c r="AA187" s="491"/>
      <c r="AB187" s="491"/>
      <c r="AC187" s="491"/>
      <c r="AD187" s="491"/>
      <c r="AE187" s="491"/>
      <c r="AF187" s="491"/>
      <c r="AG187" s="491"/>
      <c r="AH187" s="491"/>
      <c r="AI187" s="491"/>
      <c r="AJ187" s="491"/>
      <c r="AK187" s="491"/>
      <c r="AL187" s="491"/>
      <c r="AM187" s="491"/>
      <c r="AN187" s="491"/>
      <c r="AO187" s="491"/>
      <c r="AP187" s="491"/>
      <c r="AQ187" s="491"/>
      <c r="AR187" s="491"/>
    </row>
    <row r="188" spans="1:44" s="57" customFormat="1" ht="13.5" customHeight="1">
      <c r="A188" s="483">
        <f>IF($B188="","",COUNTA($B$5:B188))</f>
        <v>184</v>
      </c>
      <c r="B188" s="487" t="str">
        <f t="shared" si="6"/>
        <v>---</v>
      </c>
      <c r="C188" s="488" t="str">
        <f>IFERROR(BatteryLifeCalucationRequest[[#This Row],[Item code]],"")</f>
        <v/>
      </c>
      <c r="D188" s="488" t="str">
        <f>IFERROR(BatteryLifeCalucationRequest[[#This Row],[Requested by]],"")</f>
        <v/>
      </c>
      <c r="E188" s="488" t="str">
        <f>IFERROR(BatteryLifeCalucationRequest[[#This Row],[HW availability for measurement]],"")</f>
        <v/>
      </c>
      <c r="F188" s="488" t="str">
        <f>IFERROR(BatteryLifeCalucationRequest[[#This Row],[HW]],"")</f>
        <v/>
      </c>
      <c r="G188" s="488" t="str">
        <f>IFERROR(BatteryLifeCalucationRequest[[#This Row],[FW]],"")</f>
        <v/>
      </c>
      <c r="H188" s="480" t="str">
        <f>IFERROR(IF(BatteryLifeCalucationRequest[[#This Row],[ Variant]]=0,"",BatteryLifeCalucationRequest[[#This Row],[ Variant]]),"")</f>
        <v/>
      </c>
      <c r="I188" s="491"/>
      <c r="J188" s="488" t="str">
        <f>IFERROR(BatteryLifeCalucationRequest[[#This Row],[Short Product Description]],"")</f>
        <v/>
      </c>
      <c r="K188" s="481" t="str">
        <f>IFERROR(BatteryLifeCalucationRequest[[#This Row],[Request Date]],"")</f>
        <v/>
      </c>
      <c r="L188" s="209"/>
      <c r="M188" s="209"/>
      <c r="N188" s="491"/>
      <c r="O188" s="491"/>
      <c r="P188" s="491"/>
      <c r="Q188" s="491"/>
      <c r="R188" s="488" t="str">
        <f>IFERROR(BatteryLifeCalucationRequest[[#This Row],[Battery Configuration]],"")</f>
        <v/>
      </c>
      <c r="S188" s="487">
        <f>VLOOKUP($R188,TABS!$A$6:$G$50,COUNTA(TABS!$A$5:$E$5),FALSE)</f>
        <v>0</v>
      </c>
      <c r="T188" s="491"/>
      <c r="U188" s="489"/>
      <c r="V188" s="488" t="str">
        <f>IFERROR(BatteryLifeCalucationRequest[[#This Row],[Number of bytes in cyclic data uplink]],"")</f>
        <v/>
      </c>
      <c r="W188" s="491"/>
      <c r="X188" s="491"/>
      <c r="Y188" s="491"/>
      <c r="Z188" s="491"/>
      <c r="AA188" s="491"/>
      <c r="AB188" s="491"/>
      <c r="AC188" s="491"/>
      <c r="AD188" s="491"/>
      <c r="AE188" s="491"/>
      <c r="AF188" s="491"/>
      <c r="AG188" s="491"/>
      <c r="AH188" s="491"/>
      <c r="AI188" s="491"/>
      <c r="AJ188" s="491"/>
      <c r="AK188" s="491"/>
      <c r="AL188" s="491"/>
      <c r="AM188" s="491"/>
      <c r="AN188" s="491"/>
      <c r="AO188" s="491"/>
      <c r="AP188" s="491"/>
      <c r="AQ188" s="491"/>
      <c r="AR188" s="491"/>
    </row>
    <row r="189" spans="1:44" s="57" customFormat="1" ht="13.5" customHeight="1">
      <c r="A189" s="483">
        <f>IF($B189="","",COUNTA($B$5:B189))</f>
        <v>185</v>
      </c>
      <c r="B189" s="487" t="str">
        <f t="shared" si="6"/>
        <v>---</v>
      </c>
      <c r="C189" s="488" t="str">
        <f>IFERROR(BatteryLifeCalucationRequest[[#This Row],[Item code]],"")</f>
        <v/>
      </c>
      <c r="D189" s="488" t="str">
        <f>IFERROR(BatteryLifeCalucationRequest[[#This Row],[Requested by]],"")</f>
        <v/>
      </c>
      <c r="E189" s="488" t="str">
        <f>IFERROR(BatteryLifeCalucationRequest[[#This Row],[HW availability for measurement]],"")</f>
        <v/>
      </c>
      <c r="F189" s="488" t="str">
        <f>IFERROR(BatteryLifeCalucationRequest[[#This Row],[HW]],"")</f>
        <v/>
      </c>
      <c r="G189" s="488" t="str">
        <f>IFERROR(BatteryLifeCalucationRequest[[#This Row],[FW]],"")</f>
        <v/>
      </c>
      <c r="H189" s="480" t="str">
        <f>IFERROR(IF(BatteryLifeCalucationRequest[[#This Row],[ Variant]]=0,"",BatteryLifeCalucationRequest[[#This Row],[ Variant]]),"")</f>
        <v/>
      </c>
      <c r="I189" s="491"/>
      <c r="J189" s="488" t="str">
        <f>IFERROR(BatteryLifeCalucationRequest[[#This Row],[Short Product Description]],"")</f>
        <v/>
      </c>
      <c r="K189" s="481" t="str">
        <f>IFERROR(BatteryLifeCalucationRequest[[#This Row],[Request Date]],"")</f>
        <v/>
      </c>
      <c r="L189" s="209"/>
      <c r="M189" s="209"/>
      <c r="N189" s="491"/>
      <c r="O189" s="491"/>
      <c r="P189" s="491"/>
      <c r="Q189" s="491"/>
      <c r="R189" s="488" t="str">
        <f>IFERROR(BatteryLifeCalucationRequest[[#This Row],[Battery Configuration]],"")</f>
        <v/>
      </c>
      <c r="S189" s="487">
        <f>VLOOKUP($R189,TABS!$A$6:$G$50,COUNTA(TABS!$A$5:$E$5),FALSE)</f>
        <v>0</v>
      </c>
      <c r="T189" s="491"/>
      <c r="U189" s="489"/>
      <c r="V189" s="488" t="str">
        <f>IFERROR(BatteryLifeCalucationRequest[[#This Row],[Number of bytes in cyclic data uplink]],"")</f>
        <v/>
      </c>
      <c r="W189" s="491"/>
      <c r="X189" s="491"/>
      <c r="Y189" s="491"/>
      <c r="Z189" s="491"/>
      <c r="AA189" s="491"/>
      <c r="AB189" s="491"/>
      <c r="AC189" s="491"/>
      <c r="AD189" s="491"/>
      <c r="AE189" s="491"/>
      <c r="AF189" s="491"/>
      <c r="AG189" s="491"/>
      <c r="AH189" s="491"/>
      <c r="AI189" s="491"/>
      <c r="AJ189" s="491"/>
      <c r="AK189" s="491"/>
      <c r="AL189" s="491"/>
      <c r="AM189" s="491"/>
      <c r="AN189" s="491"/>
      <c r="AO189" s="491"/>
      <c r="AP189" s="491"/>
      <c r="AQ189" s="491"/>
      <c r="AR189" s="491"/>
    </row>
    <row r="190" spans="1:44" s="57" customFormat="1" ht="13.5" customHeight="1">
      <c r="A190" s="483">
        <f>IF($B190="","",COUNTA($B$5:B190))</f>
        <v>186</v>
      </c>
      <c r="B190" s="487" t="str">
        <f t="shared" si="6"/>
        <v>---</v>
      </c>
      <c r="C190" s="488" t="str">
        <f>IFERROR(BatteryLifeCalucationRequest[[#This Row],[Item code]],"")</f>
        <v/>
      </c>
      <c r="D190" s="488" t="str">
        <f>IFERROR(BatteryLifeCalucationRequest[[#This Row],[Requested by]],"")</f>
        <v/>
      </c>
      <c r="E190" s="488" t="str">
        <f>IFERROR(BatteryLifeCalucationRequest[[#This Row],[HW availability for measurement]],"")</f>
        <v/>
      </c>
      <c r="F190" s="488" t="str">
        <f>IFERROR(BatteryLifeCalucationRequest[[#This Row],[HW]],"")</f>
        <v/>
      </c>
      <c r="G190" s="488" t="str">
        <f>IFERROR(BatteryLifeCalucationRequest[[#This Row],[FW]],"")</f>
        <v/>
      </c>
      <c r="H190" s="480" t="str">
        <f>IFERROR(IF(BatteryLifeCalucationRequest[[#This Row],[ Variant]]=0,"",BatteryLifeCalucationRequest[[#This Row],[ Variant]]),"")</f>
        <v/>
      </c>
      <c r="I190" s="491"/>
      <c r="J190" s="488" t="str">
        <f>IFERROR(BatteryLifeCalucationRequest[[#This Row],[Short Product Description]],"")</f>
        <v/>
      </c>
      <c r="K190" s="481" t="str">
        <f>IFERROR(BatteryLifeCalucationRequest[[#This Row],[Request Date]],"")</f>
        <v/>
      </c>
      <c r="L190" s="209"/>
      <c r="M190" s="209"/>
      <c r="N190" s="491"/>
      <c r="O190" s="491"/>
      <c r="P190" s="491"/>
      <c r="Q190" s="491"/>
      <c r="R190" s="488" t="str">
        <f>IFERROR(BatteryLifeCalucationRequest[[#This Row],[Battery Configuration]],"")</f>
        <v/>
      </c>
      <c r="S190" s="487">
        <f>VLOOKUP($R190,TABS!$A$6:$G$50,COUNTA(TABS!$A$5:$E$5),FALSE)</f>
        <v>0</v>
      </c>
      <c r="T190" s="491"/>
      <c r="U190" s="489"/>
      <c r="V190" s="488" t="str">
        <f>IFERROR(BatteryLifeCalucationRequest[[#This Row],[Number of bytes in cyclic data uplink]],"")</f>
        <v/>
      </c>
      <c r="W190" s="491"/>
      <c r="X190" s="491"/>
      <c r="Y190" s="491"/>
      <c r="Z190" s="491"/>
      <c r="AA190" s="491"/>
      <c r="AB190" s="491"/>
      <c r="AC190" s="491"/>
      <c r="AD190" s="491"/>
      <c r="AE190" s="491"/>
      <c r="AF190" s="491"/>
      <c r="AG190" s="491"/>
      <c r="AH190" s="491"/>
      <c r="AI190" s="491"/>
      <c r="AJ190" s="491"/>
      <c r="AK190" s="491"/>
      <c r="AL190" s="491"/>
      <c r="AM190" s="491"/>
      <c r="AN190" s="491"/>
      <c r="AO190" s="491"/>
      <c r="AP190" s="491"/>
      <c r="AQ190" s="491"/>
      <c r="AR190" s="491"/>
    </row>
    <row r="191" spans="1:44" s="57" customFormat="1" ht="13.5" customHeight="1">
      <c r="A191" s="483">
        <f>IF($B191="","",COUNTA($B$5:B191))</f>
        <v>187</v>
      </c>
      <c r="B191" s="487" t="str">
        <f t="shared" si="6"/>
        <v>---</v>
      </c>
      <c r="C191" s="488" t="str">
        <f>IFERROR(BatteryLifeCalucationRequest[[#This Row],[Item code]],"")</f>
        <v/>
      </c>
      <c r="D191" s="488" t="str">
        <f>IFERROR(BatteryLifeCalucationRequest[[#This Row],[Requested by]],"")</f>
        <v/>
      </c>
      <c r="E191" s="488" t="str">
        <f>IFERROR(BatteryLifeCalucationRequest[[#This Row],[HW availability for measurement]],"")</f>
        <v/>
      </c>
      <c r="F191" s="488" t="str">
        <f>IFERROR(BatteryLifeCalucationRequest[[#This Row],[HW]],"")</f>
        <v/>
      </c>
      <c r="G191" s="488" t="str">
        <f>IFERROR(BatteryLifeCalucationRequest[[#This Row],[FW]],"")</f>
        <v/>
      </c>
      <c r="H191" s="480" t="str">
        <f>IFERROR(IF(BatteryLifeCalucationRequest[[#This Row],[ Variant]]=0,"",BatteryLifeCalucationRequest[[#This Row],[ Variant]]),"")</f>
        <v/>
      </c>
      <c r="I191" s="491"/>
      <c r="J191" s="488" t="str">
        <f>IFERROR(BatteryLifeCalucationRequest[[#This Row],[Short Product Description]],"")</f>
        <v/>
      </c>
      <c r="K191" s="481" t="str">
        <f>IFERROR(BatteryLifeCalucationRequest[[#This Row],[Request Date]],"")</f>
        <v/>
      </c>
      <c r="L191" s="209"/>
      <c r="M191" s="209"/>
      <c r="N191" s="491"/>
      <c r="O191" s="491"/>
      <c r="P191" s="491"/>
      <c r="Q191" s="491"/>
      <c r="R191" s="488" t="str">
        <f>IFERROR(BatteryLifeCalucationRequest[[#This Row],[Battery Configuration]],"")</f>
        <v/>
      </c>
      <c r="S191" s="487">
        <f>VLOOKUP($R191,TABS!$A$6:$G$50,COUNTA(TABS!$A$5:$E$5),FALSE)</f>
        <v>0</v>
      </c>
      <c r="T191" s="491"/>
      <c r="U191" s="489"/>
      <c r="V191" s="488" t="str">
        <f>IFERROR(BatteryLifeCalucationRequest[[#This Row],[Number of bytes in cyclic data uplink]],"")</f>
        <v/>
      </c>
      <c r="W191" s="491"/>
      <c r="X191" s="491"/>
      <c r="Y191" s="491"/>
      <c r="Z191" s="491"/>
      <c r="AA191" s="491"/>
      <c r="AB191" s="491"/>
      <c r="AC191" s="491"/>
      <c r="AD191" s="491"/>
      <c r="AE191" s="491"/>
      <c r="AF191" s="491"/>
      <c r="AG191" s="491"/>
      <c r="AH191" s="491"/>
      <c r="AI191" s="491"/>
      <c r="AJ191" s="491"/>
      <c r="AK191" s="491"/>
      <c r="AL191" s="491"/>
      <c r="AM191" s="491"/>
      <c r="AN191" s="491"/>
      <c r="AO191" s="491"/>
      <c r="AP191" s="491"/>
      <c r="AQ191" s="491"/>
      <c r="AR191" s="491"/>
    </row>
    <row r="192" spans="1:44" s="57" customFormat="1" ht="13.5" customHeight="1">
      <c r="A192" s="483">
        <f>IF($B192="","",COUNTA($B$5:B192))</f>
        <v>188</v>
      </c>
      <c r="B192" s="487" t="str">
        <f t="shared" si="6"/>
        <v>---</v>
      </c>
      <c r="C192" s="488" t="str">
        <f>IFERROR(BatteryLifeCalucationRequest[[#This Row],[Item code]],"")</f>
        <v/>
      </c>
      <c r="D192" s="488" t="str">
        <f>IFERROR(BatteryLifeCalucationRequest[[#This Row],[Requested by]],"")</f>
        <v/>
      </c>
      <c r="E192" s="488" t="str">
        <f>IFERROR(BatteryLifeCalucationRequest[[#This Row],[HW availability for measurement]],"")</f>
        <v/>
      </c>
      <c r="F192" s="488" t="str">
        <f>IFERROR(BatteryLifeCalucationRequest[[#This Row],[HW]],"")</f>
        <v/>
      </c>
      <c r="G192" s="488" t="str">
        <f>IFERROR(BatteryLifeCalucationRequest[[#This Row],[FW]],"")</f>
        <v/>
      </c>
      <c r="H192" s="480" t="str">
        <f>IFERROR(IF(BatteryLifeCalucationRequest[[#This Row],[ Variant]]=0,"",BatteryLifeCalucationRequest[[#This Row],[ Variant]]),"")</f>
        <v/>
      </c>
      <c r="I192" s="491"/>
      <c r="J192" s="488" t="str">
        <f>IFERROR(BatteryLifeCalucationRequest[[#This Row],[Short Product Description]],"")</f>
        <v/>
      </c>
      <c r="K192" s="481" t="str">
        <f>IFERROR(BatteryLifeCalucationRequest[[#This Row],[Request Date]],"")</f>
        <v/>
      </c>
      <c r="L192" s="209"/>
      <c r="M192" s="209"/>
      <c r="N192" s="491"/>
      <c r="O192" s="491"/>
      <c r="P192" s="491"/>
      <c r="Q192" s="491"/>
      <c r="R192" s="488" t="str">
        <f>IFERROR(BatteryLifeCalucationRequest[[#This Row],[Battery Configuration]],"")</f>
        <v/>
      </c>
      <c r="S192" s="487">
        <f>VLOOKUP($R192,TABS!$A$6:$G$50,COUNTA(TABS!$A$5:$E$5),FALSE)</f>
        <v>0</v>
      </c>
      <c r="T192" s="491"/>
      <c r="U192" s="489"/>
      <c r="V192" s="488" t="str">
        <f>IFERROR(BatteryLifeCalucationRequest[[#This Row],[Number of bytes in cyclic data uplink]],"")</f>
        <v/>
      </c>
      <c r="W192" s="491"/>
      <c r="X192" s="491"/>
      <c r="Y192" s="491"/>
      <c r="Z192" s="491"/>
      <c r="AA192" s="491"/>
      <c r="AB192" s="491"/>
      <c r="AC192" s="491"/>
      <c r="AD192" s="491"/>
      <c r="AE192" s="491"/>
      <c r="AF192" s="491"/>
      <c r="AG192" s="491"/>
      <c r="AH192" s="491"/>
      <c r="AI192" s="491"/>
      <c r="AJ192" s="491"/>
      <c r="AK192" s="491"/>
      <c r="AL192" s="491"/>
      <c r="AM192" s="491"/>
      <c r="AN192" s="491"/>
      <c r="AO192" s="491"/>
      <c r="AP192" s="491"/>
      <c r="AQ192" s="491"/>
      <c r="AR192" s="491"/>
    </row>
    <row r="193" spans="1:44" s="57" customFormat="1" ht="13.5" customHeight="1">
      <c r="A193" s="483">
        <f>IF($B193="","",COUNTA($B$5:B193))</f>
        <v>189</v>
      </c>
      <c r="B193" s="487" t="str">
        <f t="shared" si="6"/>
        <v>---</v>
      </c>
      <c r="C193" s="488" t="str">
        <f>IFERROR(BatteryLifeCalucationRequest[[#This Row],[Item code]],"")</f>
        <v/>
      </c>
      <c r="D193" s="488" t="str">
        <f>IFERROR(BatteryLifeCalucationRequest[[#This Row],[Requested by]],"")</f>
        <v/>
      </c>
      <c r="E193" s="488" t="str">
        <f>IFERROR(BatteryLifeCalucationRequest[[#This Row],[HW availability for measurement]],"")</f>
        <v/>
      </c>
      <c r="F193" s="488" t="str">
        <f>IFERROR(BatteryLifeCalucationRequest[[#This Row],[HW]],"")</f>
        <v/>
      </c>
      <c r="G193" s="488" t="str">
        <f>IFERROR(BatteryLifeCalucationRequest[[#This Row],[FW]],"")</f>
        <v/>
      </c>
      <c r="H193" s="480" t="str">
        <f>IFERROR(IF(BatteryLifeCalucationRequest[[#This Row],[ Variant]]=0,"",BatteryLifeCalucationRequest[[#This Row],[ Variant]]),"")</f>
        <v/>
      </c>
      <c r="I193" s="491"/>
      <c r="J193" s="488" t="str">
        <f>IFERROR(BatteryLifeCalucationRequest[[#This Row],[Short Product Description]],"")</f>
        <v/>
      </c>
      <c r="K193" s="481" t="str">
        <f>IFERROR(BatteryLifeCalucationRequest[[#This Row],[Request Date]],"")</f>
        <v/>
      </c>
      <c r="L193" s="209"/>
      <c r="M193" s="209"/>
      <c r="N193" s="491"/>
      <c r="O193" s="491"/>
      <c r="P193" s="491"/>
      <c r="Q193" s="491"/>
      <c r="R193" s="488" t="str">
        <f>IFERROR(BatteryLifeCalucationRequest[[#This Row],[Battery Configuration]],"")</f>
        <v/>
      </c>
      <c r="S193" s="487">
        <f>VLOOKUP($R193,TABS!$A$6:$G$50,COUNTA(TABS!$A$5:$E$5),FALSE)</f>
        <v>0</v>
      </c>
      <c r="T193" s="491"/>
      <c r="U193" s="489"/>
      <c r="V193" s="488" t="str">
        <f>IFERROR(BatteryLifeCalucationRequest[[#This Row],[Number of bytes in cyclic data uplink]],"")</f>
        <v/>
      </c>
      <c r="W193" s="491"/>
      <c r="X193" s="491"/>
      <c r="Y193" s="491"/>
      <c r="Z193" s="491"/>
      <c r="AA193" s="491"/>
      <c r="AB193" s="491"/>
      <c r="AC193" s="491"/>
      <c r="AD193" s="491"/>
      <c r="AE193" s="491"/>
      <c r="AF193" s="491"/>
      <c r="AG193" s="491"/>
      <c r="AH193" s="491"/>
      <c r="AI193" s="491"/>
      <c r="AJ193" s="491"/>
      <c r="AK193" s="491"/>
      <c r="AL193" s="491"/>
      <c r="AM193" s="491"/>
      <c r="AN193" s="491"/>
      <c r="AO193" s="491"/>
      <c r="AP193" s="491"/>
      <c r="AQ193" s="491"/>
      <c r="AR193" s="491"/>
    </row>
    <row r="194" spans="1:44" s="57" customFormat="1" ht="13.5" customHeight="1">
      <c r="A194" s="483">
        <f>IF($B194="","",COUNTA($B$5:B194))</f>
        <v>190</v>
      </c>
      <c r="B194" s="487" t="str">
        <f t="shared" si="6"/>
        <v>---</v>
      </c>
      <c r="C194" s="488" t="str">
        <f>IFERROR(BatteryLifeCalucationRequest[[#This Row],[Item code]],"")</f>
        <v/>
      </c>
      <c r="D194" s="488" t="str">
        <f>IFERROR(BatteryLifeCalucationRequest[[#This Row],[Requested by]],"")</f>
        <v/>
      </c>
      <c r="E194" s="488" t="str">
        <f>IFERROR(BatteryLifeCalucationRequest[[#This Row],[HW availability for measurement]],"")</f>
        <v/>
      </c>
      <c r="F194" s="488" t="str">
        <f>IFERROR(BatteryLifeCalucationRequest[[#This Row],[HW]],"")</f>
        <v/>
      </c>
      <c r="G194" s="488" t="str">
        <f>IFERROR(BatteryLifeCalucationRequest[[#This Row],[FW]],"")</f>
        <v/>
      </c>
      <c r="H194" s="480" t="str">
        <f>IFERROR(IF(BatteryLifeCalucationRequest[[#This Row],[ Variant]]=0,"",BatteryLifeCalucationRequest[[#This Row],[ Variant]]),"")</f>
        <v/>
      </c>
      <c r="I194" s="491"/>
      <c r="J194" s="488" t="str">
        <f>IFERROR(BatteryLifeCalucationRequest[[#This Row],[Short Product Description]],"")</f>
        <v/>
      </c>
      <c r="K194" s="481" t="str">
        <f>IFERROR(BatteryLifeCalucationRequest[[#This Row],[Request Date]],"")</f>
        <v/>
      </c>
      <c r="L194" s="209"/>
      <c r="M194" s="209"/>
      <c r="N194" s="491"/>
      <c r="O194" s="491"/>
      <c r="P194" s="491"/>
      <c r="Q194" s="491"/>
      <c r="R194" s="488" t="str">
        <f>IFERROR(BatteryLifeCalucationRequest[[#This Row],[Battery Configuration]],"")</f>
        <v/>
      </c>
      <c r="S194" s="487">
        <f>VLOOKUP($R194,TABS!$A$6:$G$50,COUNTA(TABS!$A$5:$E$5),FALSE)</f>
        <v>0</v>
      </c>
      <c r="T194" s="491"/>
      <c r="U194" s="489"/>
      <c r="V194" s="488" t="str">
        <f>IFERROR(BatteryLifeCalucationRequest[[#This Row],[Number of bytes in cyclic data uplink]],"")</f>
        <v/>
      </c>
      <c r="W194" s="491"/>
      <c r="X194" s="491"/>
      <c r="Y194" s="491"/>
      <c r="Z194" s="491"/>
      <c r="AA194" s="491"/>
      <c r="AB194" s="491"/>
      <c r="AC194" s="491"/>
      <c r="AD194" s="491"/>
      <c r="AE194" s="491"/>
      <c r="AF194" s="491"/>
      <c r="AG194" s="491"/>
      <c r="AH194" s="491"/>
      <c r="AI194" s="491"/>
      <c r="AJ194" s="491"/>
      <c r="AK194" s="491"/>
      <c r="AL194" s="491"/>
      <c r="AM194" s="491"/>
      <c r="AN194" s="491"/>
      <c r="AO194" s="491"/>
      <c r="AP194" s="491"/>
      <c r="AQ194" s="491"/>
      <c r="AR194" s="491"/>
    </row>
    <row r="195" spans="1:44" s="57" customFormat="1" ht="13.5" customHeight="1">
      <c r="A195" s="483">
        <f>IF($B195="","",COUNTA($B$5:B195))</f>
        <v>191</v>
      </c>
      <c r="B195" s="487" t="str">
        <f t="shared" si="6"/>
        <v>---</v>
      </c>
      <c r="C195" s="488" t="str">
        <f>IFERROR(BatteryLifeCalucationRequest[[#This Row],[Item code]],"")</f>
        <v/>
      </c>
      <c r="D195" s="488" t="str">
        <f>IFERROR(BatteryLifeCalucationRequest[[#This Row],[Requested by]],"")</f>
        <v/>
      </c>
      <c r="E195" s="488" t="str">
        <f>IFERROR(BatteryLifeCalucationRequest[[#This Row],[HW availability for measurement]],"")</f>
        <v/>
      </c>
      <c r="F195" s="488" t="str">
        <f>IFERROR(BatteryLifeCalucationRequest[[#This Row],[HW]],"")</f>
        <v/>
      </c>
      <c r="G195" s="488" t="str">
        <f>IFERROR(BatteryLifeCalucationRequest[[#This Row],[FW]],"")</f>
        <v/>
      </c>
      <c r="H195" s="480" t="str">
        <f>IFERROR(IF(BatteryLifeCalucationRequest[[#This Row],[ Variant]]=0,"",BatteryLifeCalucationRequest[[#This Row],[ Variant]]),"")</f>
        <v/>
      </c>
      <c r="I195" s="491"/>
      <c r="J195" s="488" t="str">
        <f>IFERROR(BatteryLifeCalucationRequest[[#This Row],[Short Product Description]],"")</f>
        <v/>
      </c>
      <c r="K195" s="481" t="str">
        <f>IFERROR(BatteryLifeCalucationRequest[[#This Row],[Request Date]],"")</f>
        <v/>
      </c>
      <c r="L195" s="209"/>
      <c r="M195" s="209"/>
      <c r="N195" s="491"/>
      <c r="O195" s="491"/>
      <c r="P195" s="491"/>
      <c r="Q195" s="491"/>
      <c r="R195" s="488" t="str">
        <f>IFERROR(BatteryLifeCalucationRequest[[#This Row],[Battery Configuration]],"")</f>
        <v/>
      </c>
      <c r="S195" s="487">
        <f>VLOOKUP($R195,TABS!$A$6:$G$50,COUNTA(TABS!$A$5:$E$5),FALSE)</f>
        <v>0</v>
      </c>
      <c r="T195" s="491"/>
      <c r="U195" s="489"/>
      <c r="V195" s="488" t="str">
        <f>IFERROR(BatteryLifeCalucationRequest[[#This Row],[Number of bytes in cyclic data uplink]],"")</f>
        <v/>
      </c>
      <c r="W195" s="491"/>
      <c r="X195" s="491"/>
      <c r="Y195" s="491"/>
      <c r="Z195" s="491"/>
      <c r="AA195" s="491"/>
      <c r="AB195" s="491"/>
      <c r="AC195" s="491"/>
      <c r="AD195" s="491"/>
      <c r="AE195" s="491"/>
      <c r="AF195" s="491"/>
      <c r="AG195" s="491"/>
      <c r="AH195" s="491"/>
      <c r="AI195" s="491"/>
      <c r="AJ195" s="491"/>
      <c r="AK195" s="491"/>
      <c r="AL195" s="491"/>
      <c r="AM195" s="491"/>
      <c r="AN195" s="491"/>
      <c r="AO195" s="491"/>
      <c r="AP195" s="491"/>
      <c r="AQ195" s="491"/>
      <c r="AR195" s="491"/>
    </row>
    <row r="196" spans="1:44" s="57" customFormat="1" ht="13.5" customHeight="1">
      <c r="A196" s="483">
        <f>IF($B196="","",COUNTA($B$5:B196))</f>
        <v>192</v>
      </c>
      <c r="B196" s="487" t="str">
        <f t="shared" si="6"/>
        <v>---</v>
      </c>
      <c r="C196" s="488" t="str">
        <f>IFERROR(BatteryLifeCalucationRequest[[#This Row],[Item code]],"")</f>
        <v/>
      </c>
      <c r="D196" s="488" t="str">
        <f>IFERROR(BatteryLifeCalucationRequest[[#This Row],[Requested by]],"")</f>
        <v/>
      </c>
      <c r="E196" s="488" t="str">
        <f>IFERROR(BatteryLifeCalucationRequest[[#This Row],[HW availability for measurement]],"")</f>
        <v/>
      </c>
      <c r="F196" s="488" t="str">
        <f>IFERROR(BatteryLifeCalucationRequest[[#This Row],[HW]],"")</f>
        <v/>
      </c>
      <c r="G196" s="488" t="str">
        <f>IFERROR(BatteryLifeCalucationRequest[[#This Row],[FW]],"")</f>
        <v/>
      </c>
      <c r="H196" s="480" t="str">
        <f>IFERROR(IF(BatteryLifeCalucationRequest[[#This Row],[ Variant]]=0,"",BatteryLifeCalucationRequest[[#This Row],[ Variant]]),"")</f>
        <v/>
      </c>
      <c r="I196" s="491"/>
      <c r="J196" s="488" t="str">
        <f>IFERROR(BatteryLifeCalucationRequest[[#This Row],[Short Product Description]],"")</f>
        <v/>
      </c>
      <c r="K196" s="481" t="str">
        <f>IFERROR(BatteryLifeCalucationRequest[[#This Row],[Request Date]],"")</f>
        <v/>
      </c>
      <c r="L196" s="209"/>
      <c r="M196" s="209"/>
      <c r="N196" s="491"/>
      <c r="O196" s="491"/>
      <c r="P196" s="491"/>
      <c r="Q196" s="491"/>
      <c r="R196" s="488" t="str">
        <f>IFERROR(BatteryLifeCalucationRequest[[#This Row],[Battery Configuration]],"")</f>
        <v/>
      </c>
      <c r="S196" s="487">
        <f>VLOOKUP($R196,TABS!$A$6:$G$50,COUNTA(TABS!$A$5:$E$5),FALSE)</f>
        <v>0</v>
      </c>
      <c r="T196" s="491"/>
      <c r="U196" s="489"/>
      <c r="V196" s="488" t="str">
        <f>IFERROR(BatteryLifeCalucationRequest[[#This Row],[Number of bytes in cyclic data uplink]],"")</f>
        <v/>
      </c>
      <c r="W196" s="491"/>
      <c r="X196" s="491"/>
      <c r="Y196" s="491"/>
      <c r="Z196" s="491"/>
      <c r="AA196" s="491"/>
      <c r="AB196" s="491"/>
      <c r="AC196" s="491"/>
      <c r="AD196" s="491"/>
      <c r="AE196" s="491"/>
      <c r="AF196" s="491"/>
      <c r="AG196" s="491"/>
      <c r="AH196" s="491"/>
      <c r="AI196" s="491"/>
      <c r="AJ196" s="491"/>
      <c r="AK196" s="491"/>
      <c r="AL196" s="491"/>
      <c r="AM196" s="491"/>
      <c r="AN196" s="491"/>
      <c r="AO196" s="491"/>
      <c r="AP196" s="491"/>
      <c r="AQ196" s="491"/>
      <c r="AR196" s="491"/>
    </row>
    <row r="197" spans="1:44" s="57" customFormat="1" ht="13.5" customHeight="1">
      <c r="A197" s="483">
        <f>IF($B197="","",COUNTA($B$5:B197))</f>
        <v>193</v>
      </c>
      <c r="B197" s="487" t="str">
        <f t="shared" si="6"/>
        <v>---</v>
      </c>
      <c r="C197" s="488" t="str">
        <f>IFERROR(BatteryLifeCalucationRequest[[#This Row],[Item code]],"")</f>
        <v/>
      </c>
      <c r="D197" s="488" t="str">
        <f>IFERROR(BatteryLifeCalucationRequest[[#This Row],[Requested by]],"")</f>
        <v/>
      </c>
      <c r="E197" s="488" t="str">
        <f>IFERROR(BatteryLifeCalucationRequest[[#This Row],[HW availability for measurement]],"")</f>
        <v/>
      </c>
      <c r="F197" s="488" t="str">
        <f>IFERROR(BatteryLifeCalucationRequest[[#This Row],[HW]],"")</f>
        <v/>
      </c>
      <c r="G197" s="488" t="str">
        <f>IFERROR(BatteryLifeCalucationRequest[[#This Row],[FW]],"")</f>
        <v/>
      </c>
      <c r="H197" s="480" t="str">
        <f>IFERROR(IF(BatteryLifeCalucationRequest[[#This Row],[ Variant]]=0,"",BatteryLifeCalucationRequest[[#This Row],[ Variant]]),"")</f>
        <v/>
      </c>
      <c r="I197" s="491"/>
      <c r="J197" s="488" t="str">
        <f>IFERROR(BatteryLifeCalucationRequest[[#This Row],[Short Product Description]],"")</f>
        <v/>
      </c>
      <c r="K197" s="481" t="str">
        <f>IFERROR(BatteryLifeCalucationRequest[[#This Row],[Request Date]],"")</f>
        <v/>
      </c>
      <c r="L197" s="209"/>
      <c r="M197" s="209"/>
      <c r="N197" s="491"/>
      <c r="O197" s="491"/>
      <c r="P197" s="491"/>
      <c r="Q197" s="491"/>
      <c r="R197" s="488" t="str">
        <f>IFERROR(BatteryLifeCalucationRequest[[#This Row],[Battery Configuration]],"")</f>
        <v/>
      </c>
      <c r="S197" s="487">
        <f>VLOOKUP($R197,TABS!$A$6:$G$50,COUNTA(TABS!$A$5:$E$5),FALSE)</f>
        <v>0</v>
      </c>
      <c r="T197" s="491"/>
      <c r="U197" s="489"/>
      <c r="V197" s="488" t="str">
        <f>IFERROR(BatteryLifeCalucationRequest[[#This Row],[Number of bytes in cyclic data uplink]],"")</f>
        <v/>
      </c>
      <c r="W197" s="491"/>
      <c r="X197" s="491"/>
      <c r="Y197" s="491"/>
      <c r="Z197" s="491"/>
      <c r="AA197" s="491"/>
      <c r="AB197" s="491"/>
      <c r="AC197" s="491"/>
      <c r="AD197" s="491"/>
      <c r="AE197" s="491"/>
      <c r="AF197" s="491"/>
      <c r="AG197" s="491"/>
      <c r="AH197" s="491"/>
      <c r="AI197" s="491"/>
      <c r="AJ197" s="491"/>
      <c r="AK197" s="491"/>
      <c r="AL197" s="491"/>
      <c r="AM197" s="491"/>
      <c r="AN197" s="491"/>
      <c r="AO197" s="491"/>
      <c r="AP197" s="491"/>
      <c r="AQ197" s="491"/>
      <c r="AR197" s="491"/>
    </row>
    <row r="198" spans="1:44" s="57" customFormat="1" ht="13.5" customHeight="1">
      <c r="A198" s="483">
        <f>IF($B198="","",COUNTA($B$5:B198))</f>
        <v>194</v>
      </c>
      <c r="B198" s="487" t="str">
        <f t="shared" si="6"/>
        <v>---</v>
      </c>
      <c r="C198" s="488" t="str">
        <f>IFERROR(BatteryLifeCalucationRequest[[#This Row],[Item code]],"")</f>
        <v/>
      </c>
      <c r="D198" s="488" t="str">
        <f>IFERROR(BatteryLifeCalucationRequest[[#This Row],[Requested by]],"")</f>
        <v/>
      </c>
      <c r="E198" s="488" t="str">
        <f>IFERROR(BatteryLifeCalucationRequest[[#This Row],[HW availability for measurement]],"")</f>
        <v/>
      </c>
      <c r="F198" s="488" t="str">
        <f>IFERROR(BatteryLifeCalucationRequest[[#This Row],[HW]],"")</f>
        <v/>
      </c>
      <c r="G198" s="488" t="str">
        <f>IFERROR(BatteryLifeCalucationRequest[[#This Row],[FW]],"")</f>
        <v/>
      </c>
      <c r="H198" s="480" t="str">
        <f>IFERROR(IF(BatteryLifeCalucationRequest[[#This Row],[ Variant]]=0,"",BatteryLifeCalucationRequest[[#This Row],[ Variant]]),"")</f>
        <v/>
      </c>
      <c r="I198" s="491"/>
      <c r="J198" s="488" t="str">
        <f>IFERROR(BatteryLifeCalucationRequest[[#This Row],[Short Product Description]],"")</f>
        <v/>
      </c>
      <c r="K198" s="481" t="str">
        <f>IFERROR(BatteryLifeCalucationRequest[[#This Row],[Request Date]],"")</f>
        <v/>
      </c>
      <c r="L198" s="209"/>
      <c r="M198" s="209"/>
      <c r="N198" s="491"/>
      <c r="O198" s="491"/>
      <c r="P198" s="491"/>
      <c r="Q198" s="491"/>
      <c r="R198" s="488" t="str">
        <f>IFERROR(BatteryLifeCalucationRequest[[#This Row],[Battery Configuration]],"")</f>
        <v/>
      </c>
      <c r="S198" s="487">
        <f>VLOOKUP($R198,TABS!$A$6:$G$50,COUNTA(TABS!$A$5:$E$5),FALSE)</f>
        <v>0</v>
      </c>
      <c r="T198" s="491"/>
      <c r="U198" s="489"/>
      <c r="V198" s="488" t="str">
        <f>IFERROR(BatteryLifeCalucationRequest[[#This Row],[Number of bytes in cyclic data uplink]],"")</f>
        <v/>
      </c>
      <c r="W198" s="491"/>
      <c r="X198" s="491"/>
      <c r="Y198" s="491"/>
      <c r="Z198" s="491"/>
      <c r="AA198" s="491"/>
      <c r="AB198" s="491"/>
      <c r="AC198" s="491"/>
      <c r="AD198" s="491"/>
      <c r="AE198" s="491"/>
      <c r="AF198" s="491"/>
      <c r="AG198" s="491"/>
      <c r="AH198" s="491"/>
      <c r="AI198" s="491"/>
      <c r="AJ198" s="491"/>
      <c r="AK198" s="491"/>
      <c r="AL198" s="491"/>
      <c r="AM198" s="491"/>
      <c r="AN198" s="491"/>
      <c r="AO198" s="491"/>
      <c r="AP198" s="491"/>
      <c r="AQ198" s="491"/>
      <c r="AR198" s="491"/>
    </row>
    <row r="199" spans="1:44" s="57" customFormat="1" ht="13.5" customHeight="1">
      <c r="A199" s="483">
        <f>IF($B199="","",COUNTA($B$5:B199))</f>
        <v>195</v>
      </c>
      <c r="B199" s="487" t="str">
        <f t="shared" si="6"/>
        <v>---</v>
      </c>
      <c r="C199" s="488" t="str">
        <f>IFERROR(BatteryLifeCalucationRequest[[#This Row],[Item code]],"")</f>
        <v/>
      </c>
      <c r="D199" s="488" t="str">
        <f>IFERROR(BatteryLifeCalucationRequest[[#This Row],[Requested by]],"")</f>
        <v/>
      </c>
      <c r="E199" s="488" t="str">
        <f>IFERROR(BatteryLifeCalucationRequest[[#This Row],[HW availability for measurement]],"")</f>
        <v/>
      </c>
      <c r="F199" s="488" t="str">
        <f>IFERROR(BatteryLifeCalucationRequest[[#This Row],[HW]],"")</f>
        <v/>
      </c>
      <c r="G199" s="488" t="str">
        <f>IFERROR(BatteryLifeCalucationRequest[[#This Row],[FW]],"")</f>
        <v/>
      </c>
      <c r="H199" s="480" t="str">
        <f>IFERROR(IF(BatteryLifeCalucationRequest[[#This Row],[ Variant]]=0,"",BatteryLifeCalucationRequest[[#This Row],[ Variant]]),"")</f>
        <v/>
      </c>
      <c r="I199" s="491"/>
      <c r="J199" s="488" t="str">
        <f>IFERROR(BatteryLifeCalucationRequest[[#This Row],[Short Product Description]],"")</f>
        <v/>
      </c>
      <c r="K199" s="481" t="str">
        <f>IFERROR(BatteryLifeCalucationRequest[[#This Row],[Request Date]],"")</f>
        <v/>
      </c>
      <c r="L199" s="209"/>
      <c r="M199" s="209"/>
      <c r="N199" s="491"/>
      <c r="O199" s="491"/>
      <c r="P199" s="491"/>
      <c r="Q199" s="491"/>
      <c r="R199" s="488" t="str">
        <f>IFERROR(BatteryLifeCalucationRequest[[#This Row],[Battery Configuration]],"")</f>
        <v/>
      </c>
      <c r="S199" s="487">
        <f>VLOOKUP($R199,TABS!$A$6:$G$50,COUNTA(TABS!$A$5:$E$5),FALSE)</f>
        <v>0</v>
      </c>
      <c r="T199" s="491"/>
      <c r="U199" s="489"/>
      <c r="V199" s="488" t="str">
        <f>IFERROR(BatteryLifeCalucationRequest[[#This Row],[Number of bytes in cyclic data uplink]],"")</f>
        <v/>
      </c>
      <c r="W199" s="491"/>
      <c r="X199" s="491"/>
      <c r="Y199" s="491"/>
      <c r="Z199" s="491"/>
      <c r="AA199" s="491"/>
      <c r="AB199" s="491"/>
      <c r="AC199" s="491"/>
      <c r="AD199" s="491"/>
      <c r="AE199" s="491"/>
      <c r="AF199" s="491"/>
      <c r="AG199" s="491"/>
      <c r="AH199" s="491"/>
      <c r="AI199" s="491"/>
      <c r="AJ199" s="491"/>
      <c r="AK199" s="491"/>
      <c r="AL199" s="491"/>
      <c r="AM199" s="491"/>
      <c r="AN199" s="491"/>
      <c r="AO199" s="491"/>
      <c r="AP199" s="491"/>
      <c r="AQ199" s="491"/>
      <c r="AR199" s="491"/>
    </row>
    <row r="200" spans="1:44" s="57" customFormat="1" ht="13.5" customHeight="1">
      <c r="A200" s="483">
        <f>IF($B200="","",COUNTA($B$5:B200))</f>
        <v>196</v>
      </c>
      <c r="B200" s="487" t="str">
        <f t="shared" si="6"/>
        <v>---</v>
      </c>
      <c r="C200" s="488" t="str">
        <f>IFERROR(BatteryLifeCalucationRequest[[#This Row],[Item code]],"")</f>
        <v/>
      </c>
      <c r="D200" s="488" t="str">
        <f>IFERROR(BatteryLifeCalucationRequest[[#This Row],[Requested by]],"")</f>
        <v/>
      </c>
      <c r="E200" s="488" t="str">
        <f>IFERROR(BatteryLifeCalucationRequest[[#This Row],[HW availability for measurement]],"")</f>
        <v/>
      </c>
      <c r="F200" s="488" t="str">
        <f>IFERROR(BatteryLifeCalucationRequest[[#This Row],[HW]],"")</f>
        <v/>
      </c>
      <c r="G200" s="488" t="str">
        <f>IFERROR(BatteryLifeCalucationRequest[[#This Row],[FW]],"")</f>
        <v/>
      </c>
      <c r="H200" s="480" t="str">
        <f>IFERROR(IF(BatteryLifeCalucationRequest[[#This Row],[ Variant]]=0,"",BatteryLifeCalucationRequest[[#This Row],[ Variant]]),"")</f>
        <v/>
      </c>
      <c r="I200" s="491"/>
      <c r="J200" s="488" t="str">
        <f>IFERROR(BatteryLifeCalucationRequest[[#This Row],[Short Product Description]],"")</f>
        <v/>
      </c>
      <c r="K200" s="481" t="str">
        <f>IFERROR(BatteryLifeCalucationRequest[[#This Row],[Request Date]],"")</f>
        <v/>
      </c>
      <c r="L200" s="209"/>
      <c r="M200" s="209"/>
      <c r="N200" s="491"/>
      <c r="O200" s="491"/>
      <c r="P200" s="491"/>
      <c r="Q200" s="491"/>
      <c r="R200" s="488" t="str">
        <f>IFERROR(BatteryLifeCalucationRequest[[#This Row],[Battery Configuration]],"")</f>
        <v/>
      </c>
      <c r="S200" s="487">
        <f>VLOOKUP($R200,TABS!$A$6:$G$50,COUNTA(TABS!$A$5:$E$5),FALSE)</f>
        <v>0</v>
      </c>
      <c r="T200" s="491"/>
      <c r="U200" s="489"/>
      <c r="V200" s="488" t="str">
        <f>IFERROR(BatteryLifeCalucationRequest[[#This Row],[Number of bytes in cyclic data uplink]],"")</f>
        <v/>
      </c>
      <c r="W200" s="491"/>
      <c r="X200" s="491"/>
      <c r="Y200" s="491"/>
      <c r="Z200" s="491"/>
      <c r="AA200" s="491"/>
      <c r="AB200" s="491"/>
      <c r="AC200" s="491"/>
      <c r="AD200" s="491"/>
      <c r="AE200" s="491"/>
      <c r="AF200" s="491"/>
      <c r="AG200" s="491"/>
      <c r="AH200" s="491"/>
      <c r="AI200" s="491"/>
      <c r="AJ200" s="491"/>
      <c r="AK200" s="491"/>
      <c r="AL200" s="491"/>
      <c r="AM200" s="491"/>
      <c r="AN200" s="491"/>
      <c r="AO200" s="491"/>
      <c r="AP200" s="491"/>
      <c r="AQ200" s="491"/>
      <c r="AR200" s="491"/>
    </row>
    <row r="201" spans="1:44" s="57" customFormat="1" ht="13.5" customHeight="1">
      <c r="A201" s="483">
        <f>IF($B201="","",COUNTA($B$5:B201))</f>
        <v>197</v>
      </c>
      <c r="B201" s="487" t="str">
        <f t="shared" si="6"/>
        <v>---</v>
      </c>
      <c r="C201" s="488" t="str">
        <f>IFERROR(BatteryLifeCalucationRequest[[#This Row],[Item code]],"")</f>
        <v/>
      </c>
      <c r="D201" s="488" t="str">
        <f>IFERROR(BatteryLifeCalucationRequest[[#This Row],[Requested by]],"")</f>
        <v/>
      </c>
      <c r="E201" s="488" t="str">
        <f>IFERROR(BatteryLifeCalucationRequest[[#This Row],[HW availability for measurement]],"")</f>
        <v/>
      </c>
      <c r="F201" s="488" t="str">
        <f>IFERROR(BatteryLifeCalucationRequest[[#This Row],[HW]],"")</f>
        <v/>
      </c>
      <c r="G201" s="488" t="str">
        <f>IFERROR(BatteryLifeCalucationRequest[[#This Row],[FW]],"")</f>
        <v/>
      </c>
      <c r="H201" s="480" t="str">
        <f>IFERROR(IF(BatteryLifeCalucationRequest[[#This Row],[ Variant]]=0,"",BatteryLifeCalucationRequest[[#This Row],[ Variant]]),"")</f>
        <v/>
      </c>
      <c r="I201" s="491"/>
      <c r="J201" s="488" t="str">
        <f>IFERROR(BatteryLifeCalucationRequest[[#This Row],[Short Product Description]],"")</f>
        <v/>
      </c>
      <c r="K201" s="481" t="str">
        <f>IFERROR(BatteryLifeCalucationRequest[[#This Row],[Request Date]],"")</f>
        <v/>
      </c>
      <c r="L201" s="209"/>
      <c r="M201" s="209"/>
      <c r="N201" s="491"/>
      <c r="O201" s="491"/>
      <c r="P201" s="491"/>
      <c r="Q201" s="491"/>
      <c r="R201" s="488" t="str">
        <f>IFERROR(BatteryLifeCalucationRequest[[#This Row],[Battery Configuration]],"")</f>
        <v/>
      </c>
      <c r="S201" s="487">
        <f>VLOOKUP($R201,TABS!$A$6:$G$50,COUNTA(TABS!$A$5:$E$5),FALSE)</f>
        <v>0</v>
      </c>
      <c r="T201" s="491"/>
      <c r="U201" s="489"/>
      <c r="V201" s="488" t="str">
        <f>IFERROR(BatteryLifeCalucationRequest[[#This Row],[Number of bytes in cyclic data uplink]],"")</f>
        <v/>
      </c>
      <c r="W201" s="491"/>
      <c r="X201" s="491"/>
      <c r="Y201" s="491"/>
      <c r="Z201" s="491"/>
      <c r="AA201" s="491"/>
      <c r="AB201" s="491"/>
      <c r="AC201" s="491"/>
      <c r="AD201" s="491"/>
      <c r="AE201" s="491"/>
      <c r="AF201" s="491"/>
      <c r="AG201" s="491"/>
      <c r="AH201" s="491"/>
      <c r="AI201" s="491"/>
      <c r="AJ201" s="491"/>
      <c r="AK201" s="491"/>
      <c r="AL201" s="491"/>
      <c r="AM201" s="491"/>
      <c r="AN201" s="491"/>
      <c r="AO201" s="491"/>
      <c r="AP201" s="491"/>
      <c r="AQ201" s="491"/>
      <c r="AR201" s="491"/>
    </row>
    <row r="202" spans="1:44" s="57" customFormat="1" ht="13.5" customHeight="1">
      <c r="A202" s="483">
        <f>IF($B202="","",COUNTA($B$5:B202))</f>
        <v>198</v>
      </c>
      <c r="B202" s="487" t="str">
        <f t="shared" si="6"/>
        <v>---</v>
      </c>
      <c r="C202" s="488" t="str">
        <f>IFERROR(BatteryLifeCalucationRequest[[#This Row],[Item code]],"")</f>
        <v/>
      </c>
      <c r="D202" s="488" t="str">
        <f>IFERROR(BatteryLifeCalucationRequest[[#This Row],[Requested by]],"")</f>
        <v/>
      </c>
      <c r="E202" s="488" t="str">
        <f>IFERROR(BatteryLifeCalucationRequest[[#This Row],[HW availability for measurement]],"")</f>
        <v/>
      </c>
      <c r="F202" s="488" t="str">
        <f>IFERROR(BatteryLifeCalucationRequest[[#This Row],[HW]],"")</f>
        <v/>
      </c>
      <c r="G202" s="488" t="str">
        <f>IFERROR(BatteryLifeCalucationRequest[[#This Row],[FW]],"")</f>
        <v/>
      </c>
      <c r="H202" s="480" t="str">
        <f>IFERROR(IF(BatteryLifeCalucationRequest[[#This Row],[ Variant]]=0,"",BatteryLifeCalucationRequest[[#This Row],[ Variant]]),"")</f>
        <v/>
      </c>
      <c r="I202" s="491"/>
      <c r="J202" s="488" t="str">
        <f>IFERROR(BatteryLifeCalucationRequest[[#This Row],[Short Product Description]],"")</f>
        <v/>
      </c>
      <c r="K202" s="481" t="str">
        <f>IFERROR(BatteryLifeCalucationRequest[[#This Row],[Request Date]],"")</f>
        <v/>
      </c>
      <c r="L202" s="209"/>
      <c r="M202" s="209"/>
      <c r="N202" s="491"/>
      <c r="O202" s="491"/>
      <c r="P202" s="491"/>
      <c r="Q202" s="491"/>
      <c r="R202" s="488" t="str">
        <f>IFERROR(BatteryLifeCalucationRequest[[#This Row],[Battery Configuration]],"")</f>
        <v/>
      </c>
      <c r="S202" s="487">
        <f>VLOOKUP($R202,TABS!$A$6:$G$50,COUNTA(TABS!$A$5:$E$5),FALSE)</f>
        <v>0</v>
      </c>
      <c r="T202" s="491"/>
      <c r="U202" s="489"/>
      <c r="V202" s="488" t="str">
        <f>IFERROR(BatteryLifeCalucationRequest[[#This Row],[Number of bytes in cyclic data uplink]],"")</f>
        <v/>
      </c>
      <c r="W202" s="491"/>
      <c r="X202" s="491"/>
      <c r="Y202" s="491"/>
      <c r="Z202" s="491"/>
      <c r="AA202" s="491"/>
      <c r="AB202" s="491"/>
      <c r="AC202" s="491"/>
      <c r="AD202" s="491"/>
      <c r="AE202" s="491"/>
      <c r="AF202" s="491"/>
      <c r="AG202" s="491"/>
      <c r="AH202" s="491"/>
      <c r="AI202" s="491"/>
      <c r="AJ202" s="491"/>
      <c r="AK202" s="491"/>
      <c r="AL202" s="491"/>
      <c r="AM202" s="491"/>
      <c r="AN202" s="491"/>
      <c r="AO202" s="491"/>
      <c r="AP202" s="491"/>
      <c r="AQ202" s="491"/>
      <c r="AR202" s="491"/>
    </row>
    <row r="203" spans="1:44" s="57" customFormat="1" ht="13.5" customHeight="1">
      <c r="A203" s="483">
        <f>IF($B203="","",COUNTA($B$5:B203))</f>
        <v>199</v>
      </c>
      <c r="B203" s="487" t="str">
        <f t="shared" si="6"/>
        <v>---</v>
      </c>
      <c r="C203" s="488" t="str">
        <f>IFERROR(BatteryLifeCalucationRequest[[#This Row],[Item code]],"")</f>
        <v/>
      </c>
      <c r="D203" s="488" t="str">
        <f>IFERROR(BatteryLifeCalucationRequest[[#This Row],[Requested by]],"")</f>
        <v/>
      </c>
      <c r="E203" s="488" t="str">
        <f>IFERROR(BatteryLifeCalucationRequest[[#This Row],[HW availability for measurement]],"")</f>
        <v/>
      </c>
      <c r="F203" s="488" t="str">
        <f>IFERROR(BatteryLifeCalucationRequest[[#This Row],[HW]],"")</f>
        <v/>
      </c>
      <c r="G203" s="488" t="str">
        <f>IFERROR(BatteryLifeCalucationRequest[[#This Row],[FW]],"")</f>
        <v/>
      </c>
      <c r="H203" s="480" t="str">
        <f>IFERROR(IF(BatteryLifeCalucationRequest[[#This Row],[ Variant]]=0,"",BatteryLifeCalucationRequest[[#This Row],[ Variant]]),"")</f>
        <v/>
      </c>
      <c r="I203" s="491"/>
      <c r="J203" s="488" t="str">
        <f>IFERROR(BatteryLifeCalucationRequest[[#This Row],[Short Product Description]],"")</f>
        <v/>
      </c>
      <c r="K203" s="481" t="str">
        <f>IFERROR(BatteryLifeCalucationRequest[[#This Row],[Request Date]],"")</f>
        <v/>
      </c>
      <c r="L203" s="209"/>
      <c r="M203" s="209"/>
      <c r="N203" s="491"/>
      <c r="O203" s="491"/>
      <c r="P203" s="491"/>
      <c r="Q203" s="491"/>
      <c r="R203" s="488" t="str">
        <f>IFERROR(BatteryLifeCalucationRequest[[#This Row],[Battery Configuration]],"")</f>
        <v/>
      </c>
      <c r="S203" s="487">
        <f>VLOOKUP($R203,TABS!$A$6:$G$50,COUNTA(TABS!$A$5:$E$5),FALSE)</f>
        <v>0</v>
      </c>
      <c r="T203" s="491"/>
      <c r="U203" s="489"/>
      <c r="V203" s="488" t="str">
        <f>IFERROR(BatteryLifeCalucationRequest[[#This Row],[Number of bytes in cyclic data uplink]],"")</f>
        <v/>
      </c>
      <c r="W203" s="491"/>
      <c r="X203" s="491"/>
      <c r="Y203" s="491"/>
      <c r="Z203" s="491"/>
      <c r="AA203" s="491"/>
      <c r="AB203" s="491"/>
      <c r="AC203" s="491"/>
      <c r="AD203" s="491"/>
      <c r="AE203" s="491"/>
      <c r="AF203" s="491"/>
      <c r="AG203" s="491"/>
      <c r="AH203" s="491"/>
      <c r="AI203" s="491"/>
      <c r="AJ203" s="491"/>
      <c r="AK203" s="491"/>
      <c r="AL203" s="491"/>
      <c r="AM203" s="491"/>
      <c r="AN203" s="491"/>
      <c r="AO203" s="491"/>
      <c r="AP203" s="491"/>
      <c r="AQ203" s="491"/>
      <c r="AR203" s="491"/>
    </row>
    <row r="204" spans="1:44" s="57" customFormat="1" ht="13.5" customHeight="1">
      <c r="A204" s="483">
        <f>IF($B204="","",COUNTA($B$5:B204))</f>
        <v>200</v>
      </c>
      <c r="B204" s="487" t="str">
        <f t="shared" si="6"/>
        <v>---</v>
      </c>
      <c r="C204" s="488" t="str">
        <f>IFERROR(BatteryLifeCalucationRequest[[#This Row],[Item code]],"")</f>
        <v/>
      </c>
      <c r="D204" s="488" t="str">
        <f>IFERROR(BatteryLifeCalucationRequest[[#This Row],[Requested by]],"")</f>
        <v/>
      </c>
      <c r="E204" s="488" t="str">
        <f>IFERROR(BatteryLifeCalucationRequest[[#This Row],[HW availability for measurement]],"")</f>
        <v/>
      </c>
      <c r="F204" s="488" t="str">
        <f>IFERROR(BatteryLifeCalucationRequest[[#This Row],[HW]],"")</f>
        <v/>
      </c>
      <c r="G204" s="488" t="str">
        <f>IFERROR(BatteryLifeCalucationRequest[[#This Row],[FW]],"")</f>
        <v/>
      </c>
      <c r="H204" s="480" t="str">
        <f>IFERROR(IF(BatteryLifeCalucationRequest[[#This Row],[ Variant]]=0,"",BatteryLifeCalucationRequest[[#This Row],[ Variant]]),"")</f>
        <v/>
      </c>
      <c r="I204" s="491"/>
      <c r="J204" s="488" t="str">
        <f>IFERROR(BatteryLifeCalucationRequest[[#This Row],[Short Product Description]],"")</f>
        <v/>
      </c>
      <c r="K204" s="481" t="str">
        <f>IFERROR(BatteryLifeCalucationRequest[[#This Row],[Request Date]],"")</f>
        <v/>
      </c>
      <c r="L204" s="209"/>
      <c r="M204" s="209"/>
      <c r="N204" s="491"/>
      <c r="O204" s="491"/>
      <c r="P204" s="491"/>
      <c r="Q204" s="491"/>
      <c r="R204" s="488" t="str">
        <f>IFERROR(BatteryLifeCalucationRequest[[#This Row],[Battery Configuration]],"")</f>
        <v/>
      </c>
      <c r="S204" s="487">
        <f>VLOOKUP($R204,TABS!$A$6:$G$50,COUNTA(TABS!$A$5:$E$5),FALSE)</f>
        <v>0</v>
      </c>
      <c r="T204" s="491"/>
      <c r="U204" s="489"/>
      <c r="V204" s="488" t="str">
        <f>IFERROR(BatteryLifeCalucationRequest[[#This Row],[Number of bytes in cyclic data uplink]],"")</f>
        <v/>
      </c>
      <c r="W204" s="491"/>
      <c r="X204" s="491"/>
      <c r="Y204" s="491"/>
      <c r="Z204" s="491"/>
      <c r="AA204" s="491"/>
      <c r="AB204" s="491"/>
      <c r="AC204" s="491"/>
      <c r="AD204" s="491"/>
      <c r="AE204" s="491"/>
      <c r="AF204" s="491"/>
      <c r="AG204" s="491"/>
      <c r="AH204" s="491"/>
      <c r="AI204" s="491"/>
      <c r="AJ204" s="491"/>
      <c r="AK204" s="491"/>
      <c r="AL204" s="491"/>
      <c r="AM204" s="491"/>
      <c r="AN204" s="491"/>
      <c r="AO204" s="491"/>
      <c r="AP204" s="491"/>
      <c r="AQ204" s="491"/>
      <c r="AR204" s="491"/>
    </row>
    <row r="205" spans="1:44" s="57" customFormat="1" ht="13.5" customHeight="1">
      <c r="A205" s="483">
        <f>IF($B205="","",COUNTA($B$5:B205))</f>
        <v>201</v>
      </c>
      <c r="B205" s="487" t="str">
        <f t="shared" si="6"/>
        <v>---</v>
      </c>
      <c r="C205" s="488" t="str">
        <f>IFERROR(BatteryLifeCalucationRequest[[#This Row],[Item code]],"")</f>
        <v/>
      </c>
      <c r="D205" s="488" t="str">
        <f>IFERROR(BatteryLifeCalucationRequest[[#This Row],[Requested by]],"")</f>
        <v/>
      </c>
      <c r="E205" s="488" t="str">
        <f>IFERROR(BatteryLifeCalucationRequest[[#This Row],[HW availability for measurement]],"")</f>
        <v/>
      </c>
      <c r="F205" s="488" t="str">
        <f>IFERROR(BatteryLifeCalucationRequest[[#This Row],[HW]],"")</f>
        <v/>
      </c>
      <c r="G205" s="488" t="str">
        <f>IFERROR(BatteryLifeCalucationRequest[[#This Row],[FW]],"")</f>
        <v/>
      </c>
      <c r="H205" s="480" t="str">
        <f>IFERROR(IF(BatteryLifeCalucationRequest[[#This Row],[ Variant]]=0,"",BatteryLifeCalucationRequest[[#This Row],[ Variant]]),"")</f>
        <v/>
      </c>
      <c r="I205" s="491"/>
      <c r="J205" s="488" t="str">
        <f>IFERROR(BatteryLifeCalucationRequest[[#This Row],[Short Product Description]],"")</f>
        <v/>
      </c>
      <c r="K205" s="481" t="str">
        <f>IFERROR(BatteryLifeCalucationRequest[[#This Row],[Request Date]],"")</f>
        <v/>
      </c>
      <c r="L205" s="209"/>
      <c r="M205" s="209"/>
      <c r="N205" s="491"/>
      <c r="O205" s="491"/>
      <c r="P205" s="491"/>
      <c r="Q205" s="491"/>
      <c r="R205" s="488" t="str">
        <f>IFERROR(BatteryLifeCalucationRequest[[#This Row],[Battery Configuration]],"")</f>
        <v/>
      </c>
      <c r="S205" s="487">
        <f>VLOOKUP($R205,TABS!$A$6:$G$50,COUNTA(TABS!$A$5:$E$5),FALSE)</f>
        <v>0</v>
      </c>
      <c r="T205" s="491"/>
      <c r="U205" s="489"/>
      <c r="V205" s="488" t="str">
        <f>IFERROR(BatteryLifeCalucationRequest[[#This Row],[Number of bytes in cyclic data uplink]],"")</f>
        <v/>
      </c>
      <c r="W205" s="491"/>
      <c r="X205" s="491"/>
      <c r="Y205" s="491"/>
      <c r="Z205" s="491"/>
      <c r="AA205" s="491"/>
      <c r="AB205" s="491"/>
      <c r="AC205" s="491"/>
      <c r="AD205" s="491"/>
      <c r="AE205" s="491"/>
      <c r="AF205" s="491"/>
      <c r="AG205" s="491"/>
      <c r="AH205" s="491"/>
      <c r="AI205" s="491"/>
      <c r="AJ205" s="491"/>
      <c r="AK205" s="491"/>
      <c r="AL205" s="491"/>
      <c r="AM205" s="491"/>
      <c r="AN205" s="491"/>
      <c r="AO205" s="491"/>
      <c r="AP205" s="491"/>
      <c r="AQ205" s="491"/>
      <c r="AR205" s="491"/>
    </row>
    <row r="206" spans="1:44" s="57" customFormat="1" ht="13.5" customHeight="1">
      <c r="A206" s="483">
        <f>IF($B206="","",COUNTA($B$5:B206))</f>
        <v>202</v>
      </c>
      <c r="B206" s="487" t="str">
        <f t="shared" si="6"/>
        <v>---</v>
      </c>
      <c r="C206" s="488" t="str">
        <f>IFERROR(BatteryLifeCalucationRequest[[#This Row],[Item code]],"")</f>
        <v/>
      </c>
      <c r="D206" s="488" t="str">
        <f>IFERROR(BatteryLifeCalucationRequest[[#This Row],[Requested by]],"")</f>
        <v/>
      </c>
      <c r="E206" s="488" t="str">
        <f>IFERROR(BatteryLifeCalucationRequest[[#This Row],[HW availability for measurement]],"")</f>
        <v/>
      </c>
      <c r="F206" s="488" t="str">
        <f>IFERROR(BatteryLifeCalucationRequest[[#This Row],[HW]],"")</f>
        <v/>
      </c>
      <c r="G206" s="488" t="str">
        <f>IFERROR(BatteryLifeCalucationRequest[[#This Row],[FW]],"")</f>
        <v/>
      </c>
      <c r="H206" s="480" t="str">
        <f>IFERROR(IF(BatteryLifeCalucationRequest[[#This Row],[ Variant]]=0,"",BatteryLifeCalucationRequest[[#This Row],[ Variant]]),"")</f>
        <v/>
      </c>
      <c r="I206" s="491"/>
      <c r="J206" s="488" t="str">
        <f>IFERROR(BatteryLifeCalucationRequest[[#This Row],[Short Product Description]],"")</f>
        <v/>
      </c>
      <c r="K206" s="481" t="str">
        <f>IFERROR(BatteryLifeCalucationRequest[[#This Row],[Request Date]],"")</f>
        <v/>
      </c>
      <c r="L206" s="209"/>
      <c r="M206" s="209"/>
      <c r="N206" s="491"/>
      <c r="O206" s="491"/>
      <c r="P206" s="491"/>
      <c r="Q206" s="491"/>
      <c r="R206" s="488" t="str">
        <f>IFERROR(BatteryLifeCalucationRequest[[#This Row],[Battery Configuration]],"")</f>
        <v/>
      </c>
      <c r="S206" s="487">
        <f>VLOOKUP($R206,TABS!$A$6:$G$50,COUNTA(TABS!$A$5:$E$5),FALSE)</f>
        <v>0</v>
      </c>
      <c r="T206" s="491"/>
      <c r="U206" s="489"/>
      <c r="V206" s="488" t="str">
        <f>IFERROR(BatteryLifeCalucationRequest[[#This Row],[Number of bytes in cyclic data uplink]],"")</f>
        <v/>
      </c>
      <c r="W206" s="491"/>
      <c r="X206" s="491"/>
      <c r="Y206" s="491"/>
      <c r="Z206" s="491"/>
      <c r="AA206" s="491"/>
      <c r="AB206" s="491"/>
      <c r="AC206" s="491"/>
      <c r="AD206" s="491"/>
      <c r="AE206" s="491"/>
      <c r="AF206" s="491"/>
      <c r="AG206" s="491"/>
      <c r="AH206" s="491"/>
      <c r="AI206" s="491"/>
      <c r="AJ206" s="491"/>
      <c r="AK206" s="491"/>
      <c r="AL206" s="491"/>
      <c r="AM206" s="491"/>
      <c r="AN206" s="491"/>
      <c r="AO206" s="491"/>
      <c r="AP206" s="491"/>
      <c r="AQ206" s="491"/>
      <c r="AR206" s="491"/>
    </row>
    <row r="207" spans="1:44" s="57" customFormat="1" ht="13.5" customHeight="1">
      <c r="A207" s="483">
        <f>IF($B207="","",COUNTA($B$5:B207))</f>
        <v>203</v>
      </c>
      <c r="B207" s="487" t="str">
        <f t="shared" si="6"/>
        <v>---</v>
      </c>
      <c r="C207" s="488" t="str">
        <f>IFERROR(BatteryLifeCalucationRequest[[#This Row],[Item code]],"")</f>
        <v/>
      </c>
      <c r="D207" s="488" t="str">
        <f>IFERROR(BatteryLifeCalucationRequest[[#This Row],[Requested by]],"")</f>
        <v/>
      </c>
      <c r="E207" s="488" t="str">
        <f>IFERROR(BatteryLifeCalucationRequest[[#This Row],[HW availability for measurement]],"")</f>
        <v/>
      </c>
      <c r="F207" s="488" t="str">
        <f>IFERROR(BatteryLifeCalucationRequest[[#This Row],[HW]],"")</f>
        <v/>
      </c>
      <c r="G207" s="488" t="str">
        <f>IFERROR(BatteryLifeCalucationRequest[[#This Row],[FW]],"")</f>
        <v/>
      </c>
      <c r="H207" s="480" t="str">
        <f>IFERROR(IF(BatteryLifeCalucationRequest[[#This Row],[ Variant]]=0,"",BatteryLifeCalucationRequest[[#This Row],[ Variant]]),"")</f>
        <v/>
      </c>
      <c r="I207" s="491"/>
      <c r="J207" s="488" t="str">
        <f>IFERROR(BatteryLifeCalucationRequest[[#This Row],[Short Product Description]],"")</f>
        <v/>
      </c>
      <c r="K207" s="481" t="str">
        <f>IFERROR(BatteryLifeCalucationRequest[[#This Row],[Request Date]],"")</f>
        <v/>
      </c>
      <c r="L207" s="209"/>
      <c r="M207" s="209"/>
      <c r="N207" s="491"/>
      <c r="O207" s="491"/>
      <c r="P207" s="491"/>
      <c r="Q207" s="491"/>
      <c r="R207" s="488" t="str">
        <f>IFERROR(BatteryLifeCalucationRequest[[#This Row],[Battery Configuration]],"")</f>
        <v/>
      </c>
      <c r="S207" s="487">
        <f>VLOOKUP($R207,TABS!$A$6:$G$50,COUNTA(TABS!$A$5:$E$5),FALSE)</f>
        <v>0</v>
      </c>
      <c r="T207" s="491"/>
      <c r="U207" s="489"/>
      <c r="V207" s="488" t="str">
        <f>IFERROR(BatteryLifeCalucationRequest[[#This Row],[Number of bytes in cyclic data uplink]],"")</f>
        <v/>
      </c>
      <c r="W207" s="491"/>
      <c r="X207" s="491"/>
      <c r="Y207" s="491"/>
      <c r="Z207" s="491"/>
      <c r="AA207" s="491"/>
      <c r="AB207" s="491"/>
      <c r="AC207" s="491"/>
      <c r="AD207" s="491"/>
      <c r="AE207" s="491"/>
      <c r="AF207" s="491"/>
      <c r="AG207" s="491"/>
      <c r="AH207" s="491"/>
      <c r="AI207" s="491"/>
      <c r="AJ207" s="491"/>
      <c r="AK207" s="491"/>
      <c r="AL207" s="491"/>
      <c r="AM207" s="491"/>
      <c r="AN207" s="491"/>
      <c r="AO207" s="491"/>
      <c r="AP207" s="491"/>
      <c r="AQ207" s="491"/>
      <c r="AR207" s="491"/>
    </row>
    <row r="208" spans="1:44" s="57" customFormat="1" ht="13.5" customHeight="1">
      <c r="A208" s="483">
        <f>IF($B208="","",COUNTA($B$5:B208))</f>
        <v>204</v>
      </c>
      <c r="B208" s="487" t="str">
        <f t="shared" si="6"/>
        <v>---</v>
      </c>
      <c r="C208" s="488" t="str">
        <f>IFERROR(BatteryLifeCalucationRequest[[#This Row],[Item code]],"")</f>
        <v/>
      </c>
      <c r="D208" s="488" t="str">
        <f>IFERROR(BatteryLifeCalucationRequest[[#This Row],[Requested by]],"")</f>
        <v/>
      </c>
      <c r="E208" s="488" t="str">
        <f>IFERROR(BatteryLifeCalucationRequest[[#This Row],[HW availability for measurement]],"")</f>
        <v/>
      </c>
      <c r="F208" s="488" t="str">
        <f>IFERROR(BatteryLifeCalucationRequest[[#This Row],[HW]],"")</f>
        <v/>
      </c>
      <c r="G208" s="488" t="str">
        <f>IFERROR(BatteryLifeCalucationRequest[[#This Row],[FW]],"")</f>
        <v/>
      </c>
      <c r="H208" s="480" t="str">
        <f>IFERROR(IF(BatteryLifeCalucationRequest[[#This Row],[ Variant]]=0,"",BatteryLifeCalucationRequest[[#This Row],[ Variant]]),"")</f>
        <v/>
      </c>
      <c r="I208" s="491"/>
      <c r="J208" s="488" t="str">
        <f>IFERROR(BatteryLifeCalucationRequest[[#This Row],[Short Product Description]],"")</f>
        <v/>
      </c>
      <c r="K208" s="481" t="str">
        <f>IFERROR(BatteryLifeCalucationRequest[[#This Row],[Request Date]],"")</f>
        <v/>
      </c>
      <c r="L208" s="209"/>
      <c r="M208" s="209"/>
      <c r="N208" s="491"/>
      <c r="O208" s="491"/>
      <c r="P208" s="491"/>
      <c r="Q208" s="491"/>
      <c r="R208" s="488" t="str">
        <f>IFERROR(BatteryLifeCalucationRequest[[#This Row],[Battery Configuration]],"")</f>
        <v/>
      </c>
      <c r="S208" s="487">
        <f>VLOOKUP($R208,TABS!$A$6:$G$50,COUNTA(TABS!$A$5:$E$5),FALSE)</f>
        <v>0</v>
      </c>
      <c r="T208" s="491"/>
      <c r="U208" s="489"/>
      <c r="V208" s="488" t="str">
        <f>IFERROR(BatteryLifeCalucationRequest[[#This Row],[Number of bytes in cyclic data uplink]],"")</f>
        <v/>
      </c>
      <c r="W208" s="491"/>
      <c r="X208" s="491"/>
      <c r="Y208" s="491"/>
      <c r="Z208" s="491"/>
      <c r="AA208" s="491"/>
      <c r="AB208" s="491"/>
      <c r="AC208" s="491"/>
      <c r="AD208" s="491"/>
      <c r="AE208" s="491"/>
      <c r="AF208" s="491"/>
      <c r="AG208" s="491"/>
      <c r="AH208" s="491"/>
      <c r="AI208" s="491"/>
      <c r="AJ208" s="491"/>
      <c r="AK208" s="491"/>
      <c r="AL208" s="491"/>
      <c r="AM208" s="491"/>
      <c r="AN208" s="491"/>
      <c r="AO208" s="491"/>
      <c r="AP208" s="491"/>
      <c r="AQ208" s="491"/>
      <c r="AR208" s="491"/>
    </row>
    <row r="209" spans="1:44" s="57" customFormat="1" ht="13.5" customHeight="1">
      <c r="A209" s="483">
        <f>IF($B209="","",COUNTA($B$5:B209))</f>
        <v>205</v>
      </c>
      <c r="B209" s="487" t="str">
        <f t="shared" si="6"/>
        <v>---</v>
      </c>
      <c r="C209" s="488" t="str">
        <f>IFERROR(BatteryLifeCalucationRequest[[#This Row],[Item code]],"")</f>
        <v/>
      </c>
      <c r="D209" s="488" t="str">
        <f>IFERROR(BatteryLifeCalucationRequest[[#This Row],[Requested by]],"")</f>
        <v/>
      </c>
      <c r="E209" s="488" t="str">
        <f>IFERROR(BatteryLifeCalucationRequest[[#This Row],[HW availability for measurement]],"")</f>
        <v/>
      </c>
      <c r="F209" s="488" t="str">
        <f>IFERROR(BatteryLifeCalucationRequest[[#This Row],[HW]],"")</f>
        <v/>
      </c>
      <c r="G209" s="488" t="str">
        <f>IFERROR(BatteryLifeCalucationRequest[[#This Row],[FW]],"")</f>
        <v/>
      </c>
      <c r="H209" s="480" t="str">
        <f>IFERROR(IF(BatteryLifeCalucationRequest[[#This Row],[ Variant]]=0,"",BatteryLifeCalucationRequest[[#This Row],[ Variant]]),"")</f>
        <v/>
      </c>
      <c r="I209" s="491"/>
      <c r="J209" s="488" t="str">
        <f>IFERROR(BatteryLifeCalucationRequest[[#This Row],[Short Product Description]],"")</f>
        <v/>
      </c>
      <c r="K209" s="481" t="str">
        <f>IFERROR(BatteryLifeCalucationRequest[[#This Row],[Request Date]],"")</f>
        <v/>
      </c>
      <c r="L209" s="209"/>
      <c r="M209" s="209"/>
      <c r="N209" s="491"/>
      <c r="O209" s="491"/>
      <c r="P209" s="491"/>
      <c r="Q209" s="491"/>
      <c r="R209" s="488" t="str">
        <f>IFERROR(BatteryLifeCalucationRequest[[#This Row],[Battery Configuration]],"")</f>
        <v/>
      </c>
      <c r="S209" s="487">
        <f>VLOOKUP($R209,TABS!$A$6:$G$50,COUNTA(TABS!$A$5:$E$5),FALSE)</f>
        <v>0</v>
      </c>
      <c r="T209" s="491"/>
      <c r="U209" s="489"/>
      <c r="V209" s="488" t="str">
        <f>IFERROR(BatteryLifeCalucationRequest[[#This Row],[Number of bytes in cyclic data uplink]],"")</f>
        <v/>
      </c>
      <c r="W209" s="491"/>
      <c r="X209" s="491"/>
      <c r="Y209" s="491"/>
      <c r="Z209" s="491"/>
      <c r="AA209" s="491"/>
      <c r="AB209" s="491"/>
      <c r="AC209" s="491"/>
      <c r="AD209" s="491"/>
      <c r="AE209" s="491"/>
      <c r="AF209" s="491"/>
      <c r="AG209" s="491"/>
      <c r="AH209" s="491"/>
      <c r="AI209" s="491"/>
      <c r="AJ209" s="491"/>
      <c r="AK209" s="491"/>
      <c r="AL209" s="491"/>
      <c r="AM209" s="491"/>
      <c r="AN209" s="491"/>
      <c r="AO209" s="491"/>
      <c r="AP209" s="491"/>
      <c r="AQ209" s="491"/>
      <c r="AR209" s="491"/>
    </row>
    <row r="210" spans="1:44" s="57" customFormat="1" ht="13.5" customHeight="1">
      <c r="A210" s="483">
        <f>IF($B210="","",COUNTA($B$5:B210))</f>
        <v>206</v>
      </c>
      <c r="B210" s="487" t="str">
        <f t="shared" si="6"/>
        <v>---</v>
      </c>
      <c r="C210" s="488" t="str">
        <f>IFERROR(BatteryLifeCalucationRequest[[#This Row],[Item code]],"")</f>
        <v/>
      </c>
      <c r="D210" s="488" t="str">
        <f>IFERROR(BatteryLifeCalucationRequest[[#This Row],[Requested by]],"")</f>
        <v/>
      </c>
      <c r="E210" s="488" t="str">
        <f>IFERROR(BatteryLifeCalucationRequest[[#This Row],[HW availability for measurement]],"")</f>
        <v/>
      </c>
      <c r="F210" s="488" t="str">
        <f>IFERROR(BatteryLifeCalucationRequest[[#This Row],[HW]],"")</f>
        <v/>
      </c>
      <c r="G210" s="488" t="str">
        <f>IFERROR(BatteryLifeCalucationRequest[[#This Row],[FW]],"")</f>
        <v/>
      </c>
      <c r="H210" s="480" t="str">
        <f>IFERROR(IF(BatteryLifeCalucationRequest[[#This Row],[ Variant]]=0,"",BatteryLifeCalucationRequest[[#This Row],[ Variant]]),"")</f>
        <v/>
      </c>
      <c r="I210" s="491"/>
      <c r="J210" s="488" t="str">
        <f>IFERROR(BatteryLifeCalucationRequest[[#This Row],[Short Product Description]],"")</f>
        <v/>
      </c>
      <c r="K210" s="481" t="str">
        <f>IFERROR(BatteryLifeCalucationRequest[[#This Row],[Request Date]],"")</f>
        <v/>
      </c>
      <c r="L210" s="209"/>
      <c r="M210" s="209"/>
      <c r="N210" s="491"/>
      <c r="O210" s="491"/>
      <c r="P210" s="491"/>
      <c r="Q210" s="491"/>
      <c r="R210" s="488" t="str">
        <f>IFERROR(BatteryLifeCalucationRequest[[#This Row],[Battery Configuration]],"")</f>
        <v/>
      </c>
      <c r="S210" s="487">
        <f>VLOOKUP($R210,TABS!$A$6:$G$50,COUNTA(TABS!$A$5:$E$5),FALSE)</f>
        <v>0</v>
      </c>
      <c r="T210" s="491"/>
      <c r="U210" s="489"/>
      <c r="V210" s="488" t="str">
        <f>IFERROR(BatteryLifeCalucationRequest[[#This Row],[Number of bytes in cyclic data uplink]],"")</f>
        <v/>
      </c>
      <c r="W210" s="491"/>
      <c r="X210" s="491"/>
      <c r="Y210" s="491"/>
      <c r="Z210" s="491"/>
      <c r="AA210" s="491"/>
      <c r="AB210" s="491"/>
      <c r="AC210" s="491"/>
      <c r="AD210" s="491"/>
      <c r="AE210" s="491"/>
      <c r="AF210" s="491"/>
      <c r="AG210" s="491"/>
      <c r="AH210" s="491"/>
      <c r="AI210" s="491"/>
      <c r="AJ210" s="491"/>
      <c r="AK210" s="491"/>
      <c r="AL210" s="491"/>
      <c r="AM210" s="491"/>
      <c r="AN210" s="491"/>
      <c r="AO210" s="491"/>
      <c r="AP210" s="491"/>
      <c r="AQ210" s="491"/>
      <c r="AR210" s="491"/>
    </row>
    <row r="211" spans="1:44" s="57" customFormat="1" ht="13.5" customHeight="1">
      <c r="A211" s="483">
        <f>IF($B211="","",COUNTA($B$5:B211))</f>
        <v>207</v>
      </c>
      <c r="B211" s="487" t="str">
        <f t="shared" si="6"/>
        <v>---</v>
      </c>
      <c r="C211" s="488" t="str">
        <f>IFERROR(BatteryLifeCalucationRequest[[#This Row],[Item code]],"")</f>
        <v/>
      </c>
      <c r="D211" s="488" t="str">
        <f>IFERROR(BatteryLifeCalucationRequest[[#This Row],[Requested by]],"")</f>
        <v/>
      </c>
      <c r="E211" s="488" t="str">
        <f>IFERROR(BatteryLifeCalucationRequest[[#This Row],[HW availability for measurement]],"")</f>
        <v/>
      </c>
      <c r="F211" s="488" t="str">
        <f>IFERROR(BatteryLifeCalucationRequest[[#This Row],[HW]],"")</f>
        <v/>
      </c>
      <c r="G211" s="488" t="str">
        <f>IFERROR(BatteryLifeCalucationRequest[[#This Row],[FW]],"")</f>
        <v/>
      </c>
      <c r="H211" s="480" t="str">
        <f>IFERROR(IF(BatteryLifeCalucationRequest[[#This Row],[ Variant]]=0,"",BatteryLifeCalucationRequest[[#This Row],[ Variant]]),"")</f>
        <v/>
      </c>
      <c r="I211" s="491"/>
      <c r="J211" s="488" t="str">
        <f>IFERROR(BatteryLifeCalucationRequest[[#This Row],[Short Product Description]],"")</f>
        <v/>
      </c>
      <c r="K211" s="481" t="str">
        <f>IFERROR(BatteryLifeCalucationRequest[[#This Row],[Request Date]],"")</f>
        <v/>
      </c>
      <c r="L211" s="209"/>
      <c r="M211" s="209"/>
      <c r="N211" s="491"/>
      <c r="O211" s="491"/>
      <c r="P211" s="491"/>
      <c r="Q211" s="491"/>
      <c r="R211" s="488" t="str">
        <f>IFERROR(BatteryLifeCalucationRequest[[#This Row],[Battery Configuration]],"")</f>
        <v/>
      </c>
      <c r="S211" s="487">
        <f>VLOOKUP($R211,TABS!$A$6:$G$50,COUNTA(TABS!$A$5:$E$5),FALSE)</f>
        <v>0</v>
      </c>
      <c r="T211" s="491"/>
      <c r="U211" s="489"/>
      <c r="V211" s="488" t="str">
        <f>IFERROR(BatteryLifeCalucationRequest[[#This Row],[Number of bytes in cyclic data uplink]],"")</f>
        <v/>
      </c>
      <c r="W211" s="491"/>
      <c r="X211" s="491"/>
      <c r="Y211" s="491"/>
      <c r="Z211" s="491"/>
      <c r="AA211" s="491"/>
      <c r="AB211" s="491"/>
      <c r="AC211" s="491"/>
      <c r="AD211" s="491"/>
      <c r="AE211" s="491"/>
      <c r="AF211" s="491"/>
      <c r="AG211" s="491"/>
      <c r="AH211" s="491"/>
      <c r="AI211" s="491"/>
      <c r="AJ211" s="491"/>
      <c r="AK211" s="491"/>
      <c r="AL211" s="491"/>
      <c r="AM211" s="491"/>
      <c r="AN211" s="491"/>
      <c r="AO211" s="491"/>
      <c r="AP211" s="491"/>
      <c r="AQ211" s="491"/>
      <c r="AR211" s="491"/>
    </row>
    <row r="212" spans="1:44" s="57" customFormat="1" ht="13.5" customHeight="1">
      <c r="A212" s="483">
        <f>IF($B212="","",COUNTA($B$5:B212))</f>
        <v>208</v>
      </c>
      <c r="B212" s="487" t="str">
        <f t="shared" si="6"/>
        <v>---</v>
      </c>
      <c r="C212" s="488" t="str">
        <f>IFERROR(BatteryLifeCalucationRequest[[#This Row],[Item code]],"")</f>
        <v/>
      </c>
      <c r="D212" s="488" t="str">
        <f>IFERROR(BatteryLifeCalucationRequest[[#This Row],[Requested by]],"")</f>
        <v/>
      </c>
      <c r="E212" s="488" t="str">
        <f>IFERROR(BatteryLifeCalucationRequest[[#This Row],[HW availability for measurement]],"")</f>
        <v/>
      </c>
      <c r="F212" s="488" t="str">
        <f>IFERROR(BatteryLifeCalucationRequest[[#This Row],[HW]],"")</f>
        <v/>
      </c>
      <c r="G212" s="488" t="str">
        <f>IFERROR(BatteryLifeCalucationRequest[[#This Row],[FW]],"")</f>
        <v/>
      </c>
      <c r="H212" s="480" t="str">
        <f>IFERROR(IF(BatteryLifeCalucationRequest[[#This Row],[ Variant]]=0,"",BatteryLifeCalucationRequest[[#This Row],[ Variant]]),"")</f>
        <v/>
      </c>
      <c r="I212" s="491"/>
      <c r="J212" s="488" t="str">
        <f>IFERROR(BatteryLifeCalucationRequest[[#This Row],[Short Product Description]],"")</f>
        <v/>
      </c>
      <c r="K212" s="481" t="str">
        <f>IFERROR(BatteryLifeCalucationRequest[[#This Row],[Request Date]],"")</f>
        <v/>
      </c>
      <c r="L212" s="209"/>
      <c r="M212" s="209"/>
      <c r="N212" s="491"/>
      <c r="O212" s="491"/>
      <c r="P212" s="491"/>
      <c r="Q212" s="491"/>
      <c r="R212" s="488" t="str">
        <f>IFERROR(BatteryLifeCalucationRequest[[#This Row],[Battery Configuration]],"")</f>
        <v/>
      </c>
      <c r="S212" s="487">
        <f>VLOOKUP($R212,TABS!$A$6:$G$50,COUNTA(TABS!$A$5:$E$5),FALSE)</f>
        <v>0</v>
      </c>
      <c r="T212" s="491"/>
      <c r="U212" s="489"/>
      <c r="V212" s="488" t="str">
        <f>IFERROR(BatteryLifeCalucationRequest[[#This Row],[Number of bytes in cyclic data uplink]],"")</f>
        <v/>
      </c>
      <c r="W212" s="491"/>
      <c r="X212" s="491"/>
      <c r="Y212" s="491"/>
      <c r="Z212" s="491"/>
      <c r="AA212" s="491"/>
      <c r="AB212" s="491"/>
      <c r="AC212" s="491"/>
      <c r="AD212" s="491"/>
      <c r="AE212" s="491"/>
      <c r="AF212" s="491"/>
      <c r="AG212" s="491"/>
      <c r="AH212" s="491"/>
      <c r="AI212" s="491"/>
      <c r="AJ212" s="491"/>
      <c r="AK212" s="491"/>
      <c r="AL212" s="491"/>
      <c r="AM212" s="491"/>
      <c r="AN212" s="491"/>
      <c r="AO212" s="491"/>
      <c r="AP212" s="491"/>
      <c r="AQ212" s="491"/>
      <c r="AR212" s="491"/>
    </row>
    <row r="213" spans="1:44" s="57" customFormat="1" ht="13.5" customHeight="1">
      <c r="A213" s="483">
        <f>IF($B213="","",COUNTA($B$5:B213))</f>
        <v>209</v>
      </c>
      <c r="B213" s="487" t="str">
        <f t="shared" si="6"/>
        <v>---</v>
      </c>
      <c r="C213" s="488" t="str">
        <f>IFERROR(BatteryLifeCalucationRequest[[#This Row],[Item code]],"")</f>
        <v/>
      </c>
      <c r="D213" s="488" t="str">
        <f>IFERROR(BatteryLifeCalucationRequest[[#This Row],[Requested by]],"")</f>
        <v/>
      </c>
      <c r="E213" s="488" t="str">
        <f>IFERROR(BatteryLifeCalucationRequest[[#This Row],[HW availability for measurement]],"")</f>
        <v/>
      </c>
      <c r="F213" s="488" t="str">
        <f>IFERROR(BatteryLifeCalucationRequest[[#This Row],[HW]],"")</f>
        <v/>
      </c>
      <c r="G213" s="488" t="str">
        <f>IFERROR(BatteryLifeCalucationRequest[[#This Row],[FW]],"")</f>
        <v/>
      </c>
      <c r="H213" s="480" t="str">
        <f>IFERROR(IF(BatteryLifeCalucationRequest[[#This Row],[ Variant]]=0,"",BatteryLifeCalucationRequest[[#This Row],[ Variant]]),"")</f>
        <v/>
      </c>
      <c r="I213" s="491"/>
      <c r="J213" s="488" t="str">
        <f>IFERROR(BatteryLifeCalucationRequest[[#This Row],[Short Product Description]],"")</f>
        <v/>
      </c>
      <c r="K213" s="481" t="str">
        <f>IFERROR(BatteryLifeCalucationRequest[[#This Row],[Request Date]],"")</f>
        <v/>
      </c>
      <c r="L213" s="209"/>
      <c r="M213" s="209"/>
      <c r="N213" s="491"/>
      <c r="O213" s="491"/>
      <c r="P213" s="491"/>
      <c r="Q213" s="491"/>
      <c r="R213" s="488" t="str">
        <f>IFERROR(BatteryLifeCalucationRequest[[#This Row],[Battery Configuration]],"")</f>
        <v/>
      </c>
      <c r="S213" s="487">
        <f>VLOOKUP($R213,TABS!$A$6:$G$50,COUNTA(TABS!$A$5:$E$5),FALSE)</f>
        <v>0</v>
      </c>
      <c r="T213" s="491"/>
      <c r="U213" s="489"/>
      <c r="V213" s="488" t="str">
        <f>IFERROR(BatteryLifeCalucationRequest[[#This Row],[Number of bytes in cyclic data uplink]],"")</f>
        <v/>
      </c>
      <c r="W213" s="491"/>
      <c r="X213" s="491"/>
      <c r="Y213" s="491"/>
      <c r="Z213" s="491"/>
      <c r="AA213" s="491"/>
      <c r="AB213" s="491"/>
      <c r="AC213" s="491"/>
      <c r="AD213" s="491"/>
      <c r="AE213" s="491"/>
      <c r="AF213" s="491"/>
      <c r="AG213" s="491"/>
      <c r="AH213" s="491"/>
      <c r="AI213" s="491"/>
      <c r="AJ213" s="491"/>
      <c r="AK213" s="491"/>
      <c r="AL213" s="491"/>
      <c r="AM213" s="491"/>
      <c r="AN213" s="491"/>
      <c r="AO213" s="491"/>
      <c r="AP213" s="491"/>
      <c r="AQ213" s="491"/>
      <c r="AR213" s="491"/>
    </row>
    <row r="214" spans="1:44" s="57" customFormat="1" ht="13.5" customHeight="1">
      <c r="A214" s="483">
        <f>IF($B214="","",COUNTA($B$5:B214))</f>
        <v>210</v>
      </c>
      <c r="B214" s="487" t="str">
        <f t="shared" si="6"/>
        <v>---</v>
      </c>
      <c r="C214" s="488" t="str">
        <f>IFERROR(BatteryLifeCalucationRequest[[#This Row],[Item code]],"")</f>
        <v/>
      </c>
      <c r="D214" s="488" t="str">
        <f>IFERROR(BatteryLifeCalucationRequest[[#This Row],[Requested by]],"")</f>
        <v/>
      </c>
      <c r="E214" s="488" t="str">
        <f>IFERROR(BatteryLifeCalucationRequest[[#This Row],[HW availability for measurement]],"")</f>
        <v/>
      </c>
      <c r="F214" s="488" t="str">
        <f>IFERROR(BatteryLifeCalucationRequest[[#This Row],[HW]],"")</f>
        <v/>
      </c>
      <c r="G214" s="488" t="str">
        <f>IFERROR(BatteryLifeCalucationRequest[[#This Row],[FW]],"")</f>
        <v/>
      </c>
      <c r="H214" s="480" t="str">
        <f>IFERROR(IF(BatteryLifeCalucationRequest[[#This Row],[ Variant]]=0,"",BatteryLifeCalucationRequest[[#This Row],[ Variant]]),"")</f>
        <v/>
      </c>
      <c r="I214" s="491"/>
      <c r="J214" s="488" t="str">
        <f>IFERROR(BatteryLifeCalucationRequest[[#This Row],[Short Product Description]],"")</f>
        <v/>
      </c>
      <c r="K214" s="481" t="str">
        <f>IFERROR(BatteryLifeCalucationRequest[[#This Row],[Request Date]],"")</f>
        <v/>
      </c>
      <c r="L214" s="209"/>
      <c r="M214" s="209"/>
      <c r="N214" s="491"/>
      <c r="O214" s="491"/>
      <c r="P214" s="491"/>
      <c r="Q214" s="491"/>
      <c r="R214" s="488" t="str">
        <f>IFERROR(BatteryLifeCalucationRequest[[#This Row],[Battery Configuration]],"")</f>
        <v/>
      </c>
      <c r="S214" s="487">
        <f>VLOOKUP($R214,TABS!$A$6:$G$50,COUNTA(TABS!$A$5:$E$5),FALSE)</f>
        <v>0</v>
      </c>
      <c r="T214" s="491"/>
      <c r="U214" s="489"/>
      <c r="V214" s="488" t="str">
        <f>IFERROR(BatteryLifeCalucationRequest[[#This Row],[Number of bytes in cyclic data uplink]],"")</f>
        <v/>
      </c>
      <c r="W214" s="491"/>
      <c r="X214" s="491"/>
      <c r="Y214" s="491"/>
      <c r="Z214" s="491"/>
      <c r="AA214" s="491"/>
      <c r="AB214" s="491"/>
      <c r="AC214" s="491"/>
      <c r="AD214" s="491"/>
      <c r="AE214" s="491"/>
      <c r="AF214" s="491"/>
      <c r="AG214" s="491"/>
      <c r="AH214" s="491"/>
      <c r="AI214" s="491"/>
      <c r="AJ214" s="491"/>
      <c r="AK214" s="491"/>
      <c r="AL214" s="491"/>
      <c r="AM214" s="491"/>
      <c r="AN214" s="491"/>
      <c r="AO214" s="491"/>
      <c r="AP214" s="491"/>
      <c r="AQ214" s="491"/>
      <c r="AR214" s="491"/>
    </row>
    <row r="215" spans="1:44" s="57" customFormat="1" ht="13.5" customHeight="1">
      <c r="A215" s="483">
        <f>IF($B215="","",COUNTA($B$5:B215))</f>
        <v>211</v>
      </c>
      <c r="B215" s="487" t="str">
        <f t="shared" si="6"/>
        <v>---</v>
      </c>
      <c r="C215" s="488" t="str">
        <f>IFERROR(BatteryLifeCalucationRequest[[#This Row],[Item code]],"")</f>
        <v/>
      </c>
      <c r="D215" s="488" t="str">
        <f>IFERROR(BatteryLifeCalucationRequest[[#This Row],[Requested by]],"")</f>
        <v/>
      </c>
      <c r="E215" s="488" t="str">
        <f>IFERROR(BatteryLifeCalucationRequest[[#This Row],[HW availability for measurement]],"")</f>
        <v/>
      </c>
      <c r="F215" s="488" t="str">
        <f>IFERROR(BatteryLifeCalucationRequest[[#This Row],[HW]],"")</f>
        <v/>
      </c>
      <c r="G215" s="488" t="str">
        <f>IFERROR(BatteryLifeCalucationRequest[[#This Row],[FW]],"")</f>
        <v/>
      </c>
      <c r="H215" s="480" t="str">
        <f>IFERROR(IF(BatteryLifeCalucationRequest[[#This Row],[ Variant]]=0,"",BatteryLifeCalucationRequest[[#This Row],[ Variant]]),"")</f>
        <v/>
      </c>
      <c r="I215" s="491"/>
      <c r="J215" s="488" t="str">
        <f>IFERROR(BatteryLifeCalucationRequest[[#This Row],[Short Product Description]],"")</f>
        <v/>
      </c>
      <c r="K215" s="481" t="str">
        <f>IFERROR(BatteryLifeCalucationRequest[[#This Row],[Request Date]],"")</f>
        <v/>
      </c>
      <c r="L215" s="209"/>
      <c r="M215" s="209"/>
      <c r="N215" s="491"/>
      <c r="O215" s="491"/>
      <c r="P215" s="491"/>
      <c r="Q215" s="491"/>
      <c r="R215" s="488" t="str">
        <f>IFERROR(BatteryLifeCalucationRequest[[#This Row],[Battery Configuration]],"")</f>
        <v/>
      </c>
      <c r="S215" s="487">
        <f>VLOOKUP($R215,TABS!$A$6:$G$50,COUNTA(TABS!$A$5:$E$5),FALSE)</f>
        <v>0</v>
      </c>
      <c r="T215" s="491"/>
      <c r="U215" s="489"/>
      <c r="V215" s="488" t="str">
        <f>IFERROR(BatteryLifeCalucationRequest[[#This Row],[Number of bytes in cyclic data uplink]],"")</f>
        <v/>
      </c>
      <c r="W215" s="491"/>
      <c r="X215" s="491"/>
      <c r="Y215" s="491"/>
      <c r="Z215" s="491"/>
      <c r="AA215" s="491"/>
      <c r="AB215" s="491"/>
      <c r="AC215" s="491"/>
      <c r="AD215" s="491"/>
      <c r="AE215" s="491"/>
      <c r="AF215" s="491"/>
      <c r="AG215" s="491"/>
      <c r="AH215" s="491"/>
      <c r="AI215" s="491"/>
      <c r="AJ215" s="491"/>
      <c r="AK215" s="491"/>
      <c r="AL215" s="491"/>
      <c r="AM215" s="491"/>
      <c r="AN215" s="491"/>
      <c r="AO215" s="491"/>
      <c r="AP215" s="491"/>
      <c r="AQ215" s="491"/>
      <c r="AR215" s="491"/>
    </row>
    <row r="216" spans="1:44" s="57" customFormat="1" ht="13.5" customHeight="1">
      <c r="A216" s="483">
        <f>IF($B216="","",COUNTA($B$5:B216))</f>
        <v>212</v>
      </c>
      <c r="B216" s="487" t="str">
        <f t="shared" si="6"/>
        <v>---</v>
      </c>
      <c r="C216" s="488" t="str">
        <f>IFERROR(BatteryLifeCalucationRequest[[#This Row],[Item code]],"")</f>
        <v/>
      </c>
      <c r="D216" s="488" t="str">
        <f>IFERROR(BatteryLifeCalucationRequest[[#This Row],[Requested by]],"")</f>
        <v/>
      </c>
      <c r="E216" s="488" t="str">
        <f>IFERROR(BatteryLifeCalucationRequest[[#This Row],[HW availability for measurement]],"")</f>
        <v/>
      </c>
      <c r="F216" s="488" t="str">
        <f>IFERROR(BatteryLifeCalucationRequest[[#This Row],[HW]],"")</f>
        <v/>
      </c>
      <c r="G216" s="488" t="str">
        <f>IFERROR(BatteryLifeCalucationRequest[[#This Row],[FW]],"")</f>
        <v/>
      </c>
      <c r="H216" s="480" t="str">
        <f>IFERROR(IF(BatteryLifeCalucationRequest[[#This Row],[ Variant]]=0,"",BatteryLifeCalucationRequest[[#This Row],[ Variant]]),"")</f>
        <v/>
      </c>
      <c r="I216" s="491"/>
      <c r="J216" s="488" t="str">
        <f>IFERROR(BatteryLifeCalucationRequest[[#This Row],[Short Product Description]],"")</f>
        <v/>
      </c>
      <c r="K216" s="481" t="str">
        <f>IFERROR(BatteryLifeCalucationRequest[[#This Row],[Request Date]],"")</f>
        <v/>
      </c>
      <c r="L216" s="209"/>
      <c r="M216" s="209"/>
      <c r="N216" s="491"/>
      <c r="O216" s="491"/>
      <c r="P216" s="491"/>
      <c r="Q216" s="491"/>
      <c r="R216" s="488" t="str">
        <f>IFERROR(BatteryLifeCalucationRequest[[#This Row],[Battery Configuration]],"")</f>
        <v/>
      </c>
      <c r="S216" s="487">
        <f>VLOOKUP($R216,TABS!$A$6:$G$50,COUNTA(TABS!$A$5:$E$5),FALSE)</f>
        <v>0</v>
      </c>
      <c r="T216" s="491"/>
      <c r="U216" s="489"/>
      <c r="V216" s="488" t="str">
        <f>IFERROR(BatteryLifeCalucationRequest[[#This Row],[Number of bytes in cyclic data uplink]],"")</f>
        <v/>
      </c>
      <c r="W216" s="491"/>
      <c r="X216" s="491"/>
      <c r="Y216" s="491"/>
      <c r="Z216" s="491"/>
      <c r="AA216" s="491"/>
      <c r="AB216" s="491"/>
      <c r="AC216" s="491"/>
      <c r="AD216" s="491"/>
      <c r="AE216" s="491"/>
      <c r="AF216" s="491"/>
      <c r="AG216" s="491"/>
      <c r="AH216" s="491"/>
      <c r="AI216" s="491"/>
      <c r="AJ216" s="491"/>
      <c r="AK216" s="491"/>
      <c r="AL216" s="491"/>
      <c r="AM216" s="491"/>
      <c r="AN216" s="491"/>
      <c r="AO216" s="491"/>
      <c r="AP216" s="491"/>
      <c r="AQ216" s="491"/>
      <c r="AR216" s="491"/>
    </row>
    <row r="217" spans="1:44" s="57" customFormat="1" ht="13.5" customHeight="1">
      <c r="A217" s="483">
        <f>IF($B217="","",COUNTA($B$5:B217))</f>
        <v>213</v>
      </c>
      <c r="B217" s="487" t="str">
        <f t="shared" si="6"/>
        <v>---</v>
      </c>
      <c r="C217" s="488" t="str">
        <f>IFERROR(BatteryLifeCalucationRequest[[#This Row],[Item code]],"")</f>
        <v/>
      </c>
      <c r="D217" s="488" t="str">
        <f>IFERROR(BatteryLifeCalucationRequest[[#This Row],[Requested by]],"")</f>
        <v/>
      </c>
      <c r="E217" s="488" t="str">
        <f>IFERROR(BatteryLifeCalucationRequest[[#This Row],[HW availability for measurement]],"")</f>
        <v/>
      </c>
      <c r="F217" s="488" t="str">
        <f>IFERROR(BatteryLifeCalucationRequest[[#This Row],[HW]],"")</f>
        <v/>
      </c>
      <c r="G217" s="488" t="str">
        <f>IFERROR(BatteryLifeCalucationRequest[[#This Row],[FW]],"")</f>
        <v/>
      </c>
      <c r="H217" s="480" t="str">
        <f>IFERROR(IF(BatteryLifeCalucationRequest[[#This Row],[ Variant]]=0,"",BatteryLifeCalucationRequest[[#This Row],[ Variant]]),"")</f>
        <v/>
      </c>
      <c r="I217" s="491"/>
      <c r="J217" s="488" t="str">
        <f>IFERROR(BatteryLifeCalucationRequest[[#This Row],[Short Product Description]],"")</f>
        <v/>
      </c>
      <c r="K217" s="481" t="str">
        <f>IFERROR(BatteryLifeCalucationRequest[[#This Row],[Request Date]],"")</f>
        <v/>
      </c>
      <c r="L217" s="209"/>
      <c r="M217" s="209"/>
      <c r="N217" s="491"/>
      <c r="O217" s="491"/>
      <c r="P217" s="491"/>
      <c r="Q217" s="491"/>
      <c r="R217" s="488" t="str">
        <f>IFERROR(BatteryLifeCalucationRequest[[#This Row],[Battery Configuration]],"")</f>
        <v/>
      </c>
      <c r="S217" s="487">
        <f>VLOOKUP($R217,TABS!$A$6:$G$50,COUNTA(TABS!$A$5:$E$5),FALSE)</f>
        <v>0</v>
      </c>
      <c r="T217" s="491"/>
      <c r="U217" s="489"/>
      <c r="V217" s="488" t="str">
        <f>IFERROR(BatteryLifeCalucationRequest[[#This Row],[Number of bytes in cyclic data uplink]],"")</f>
        <v/>
      </c>
      <c r="W217" s="491"/>
      <c r="X217" s="491"/>
      <c r="Y217" s="491"/>
      <c r="Z217" s="491"/>
      <c r="AA217" s="491"/>
      <c r="AB217" s="491"/>
      <c r="AC217" s="491"/>
      <c r="AD217" s="491"/>
      <c r="AE217" s="491"/>
      <c r="AF217" s="491"/>
      <c r="AG217" s="491"/>
      <c r="AH217" s="491"/>
      <c r="AI217" s="491"/>
      <c r="AJ217" s="491"/>
      <c r="AK217" s="491"/>
      <c r="AL217" s="491"/>
      <c r="AM217" s="491"/>
      <c r="AN217" s="491"/>
      <c r="AO217" s="491"/>
      <c r="AP217" s="491"/>
      <c r="AQ217" s="491"/>
      <c r="AR217" s="491"/>
    </row>
    <row r="218" spans="1:44" s="57" customFormat="1" ht="13.5" customHeight="1">
      <c r="A218" s="483">
        <f>IF($B218="","",COUNTA($B$5:B218))</f>
        <v>214</v>
      </c>
      <c r="B218" s="487" t="str">
        <f t="shared" si="6"/>
        <v>---</v>
      </c>
      <c r="C218" s="488" t="str">
        <f>IFERROR(BatteryLifeCalucationRequest[[#This Row],[Item code]],"")</f>
        <v/>
      </c>
      <c r="D218" s="488" t="str">
        <f>IFERROR(BatteryLifeCalucationRequest[[#This Row],[Requested by]],"")</f>
        <v/>
      </c>
      <c r="E218" s="488" t="str">
        <f>IFERROR(BatteryLifeCalucationRequest[[#This Row],[HW availability for measurement]],"")</f>
        <v/>
      </c>
      <c r="F218" s="488" t="str">
        <f>IFERROR(BatteryLifeCalucationRequest[[#This Row],[HW]],"")</f>
        <v/>
      </c>
      <c r="G218" s="488" t="str">
        <f>IFERROR(BatteryLifeCalucationRequest[[#This Row],[FW]],"")</f>
        <v/>
      </c>
      <c r="H218" s="480" t="str">
        <f>IFERROR(IF(BatteryLifeCalucationRequest[[#This Row],[ Variant]]=0,"",BatteryLifeCalucationRequest[[#This Row],[ Variant]]),"")</f>
        <v/>
      </c>
      <c r="I218" s="491"/>
      <c r="J218" s="488" t="str">
        <f>IFERROR(BatteryLifeCalucationRequest[[#This Row],[Short Product Description]],"")</f>
        <v/>
      </c>
      <c r="K218" s="481" t="str">
        <f>IFERROR(BatteryLifeCalucationRequest[[#This Row],[Request Date]],"")</f>
        <v/>
      </c>
      <c r="L218" s="209"/>
      <c r="M218" s="209"/>
      <c r="N218" s="491"/>
      <c r="O218" s="491"/>
      <c r="P218" s="491"/>
      <c r="Q218" s="491"/>
      <c r="R218" s="488" t="str">
        <f>IFERROR(BatteryLifeCalucationRequest[[#This Row],[Battery Configuration]],"")</f>
        <v/>
      </c>
      <c r="S218" s="487">
        <f>VLOOKUP($R218,TABS!$A$6:$G$50,COUNTA(TABS!$A$5:$E$5),FALSE)</f>
        <v>0</v>
      </c>
      <c r="T218" s="491"/>
      <c r="U218" s="489"/>
      <c r="V218" s="488" t="str">
        <f>IFERROR(BatteryLifeCalucationRequest[[#This Row],[Number of bytes in cyclic data uplink]],"")</f>
        <v/>
      </c>
      <c r="W218" s="491"/>
      <c r="X218" s="491"/>
      <c r="Y218" s="491"/>
      <c r="Z218" s="491"/>
      <c r="AA218" s="491"/>
      <c r="AB218" s="491"/>
      <c r="AC218" s="491"/>
      <c r="AD218" s="491"/>
      <c r="AE218" s="491"/>
      <c r="AF218" s="491"/>
      <c r="AG218" s="491"/>
      <c r="AH218" s="491"/>
      <c r="AI218" s="491"/>
      <c r="AJ218" s="491"/>
      <c r="AK218" s="491"/>
      <c r="AL218" s="491"/>
      <c r="AM218" s="491"/>
      <c r="AN218" s="491"/>
      <c r="AO218" s="491"/>
      <c r="AP218" s="491"/>
      <c r="AQ218" s="491"/>
      <c r="AR218" s="491"/>
    </row>
    <row r="219" spans="1:44" s="57" customFormat="1" ht="13.5" customHeight="1">
      <c r="A219" s="483">
        <f>IF($B219="","",COUNTA($B$5:B219))</f>
        <v>215</v>
      </c>
      <c r="B219" s="487" t="str">
        <f t="shared" si="6"/>
        <v>---</v>
      </c>
      <c r="C219" s="488" t="str">
        <f>IFERROR(BatteryLifeCalucationRequest[[#This Row],[Item code]],"")</f>
        <v/>
      </c>
      <c r="D219" s="488" t="str">
        <f>IFERROR(BatteryLifeCalucationRequest[[#This Row],[Requested by]],"")</f>
        <v/>
      </c>
      <c r="E219" s="488" t="str">
        <f>IFERROR(BatteryLifeCalucationRequest[[#This Row],[HW availability for measurement]],"")</f>
        <v/>
      </c>
      <c r="F219" s="488" t="str">
        <f>IFERROR(BatteryLifeCalucationRequest[[#This Row],[HW]],"")</f>
        <v/>
      </c>
      <c r="G219" s="488" t="str">
        <f>IFERROR(BatteryLifeCalucationRequest[[#This Row],[FW]],"")</f>
        <v/>
      </c>
      <c r="H219" s="480" t="str">
        <f>IFERROR(IF(BatteryLifeCalucationRequest[[#This Row],[ Variant]]=0,"",BatteryLifeCalucationRequest[[#This Row],[ Variant]]),"")</f>
        <v/>
      </c>
      <c r="I219" s="491"/>
      <c r="J219" s="488" t="str">
        <f>IFERROR(BatteryLifeCalucationRequest[[#This Row],[Short Product Description]],"")</f>
        <v/>
      </c>
      <c r="K219" s="481" t="str">
        <f>IFERROR(BatteryLifeCalucationRequest[[#This Row],[Request Date]],"")</f>
        <v/>
      </c>
      <c r="L219" s="209"/>
      <c r="M219" s="209"/>
      <c r="N219" s="491"/>
      <c r="O219" s="491"/>
      <c r="P219" s="491"/>
      <c r="Q219" s="491"/>
      <c r="R219" s="488" t="str">
        <f>IFERROR(BatteryLifeCalucationRequest[[#This Row],[Battery Configuration]],"")</f>
        <v/>
      </c>
      <c r="S219" s="487">
        <f>VLOOKUP($R219,TABS!$A$6:$G$50,COUNTA(TABS!$A$5:$E$5),FALSE)</f>
        <v>0</v>
      </c>
      <c r="T219" s="491"/>
      <c r="U219" s="489"/>
      <c r="V219" s="488" t="str">
        <f>IFERROR(BatteryLifeCalucationRequest[[#This Row],[Number of bytes in cyclic data uplink]],"")</f>
        <v/>
      </c>
      <c r="W219" s="491"/>
      <c r="X219" s="491"/>
      <c r="Y219" s="491"/>
      <c r="Z219" s="491"/>
      <c r="AA219" s="491"/>
      <c r="AB219" s="491"/>
      <c r="AC219" s="491"/>
      <c r="AD219" s="491"/>
      <c r="AE219" s="491"/>
      <c r="AF219" s="491"/>
      <c r="AG219" s="491"/>
      <c r="AH219" s="491"/>
      <c r="AI219" s="491"/>
      <c r="AJ219" s="491"/>
      <c r="AK219" s="491"/>
      <c r="AL219" s="491"/>
      <c r="AM219" s="491"/>
      <c r="AN219" s="491"/>
      <c r="AO219" s="491"/>
      <c r="AP219" s="491"/>
      <c r="AQ219" s="491"/>
      <c r="AR219" s="491"/>
    </row>
    <row r="220" spans="1:44" s="57" customFormat="1" ht="13.5" customHeight="1">
      <c r="A220" s="483">
        <f>IF($B220="","",COUNTA($B$5:B220))</f>
        <v>216</v>
      </c>
      <c r="B220" s="487" t="str">
        <f t="shared" si="6"/>
        <v>---</v>
      </c>
      <c r="C220" s="488" t="str">
        <f>IFERROR(BatteryLifeCalucationRequest[[#This Row],[Item code]],"")</f>
        <v/>
      </c>
      <c r="D220" s="488" t="str">
        <f>IFERROR(BatteryLifeCalucationRequest[[#This Row],[Requested by]],"")</f>
        <v/>
      </c>
      <c r="E220" s="488" t="str">
        <f>IFERROR(BatteryLifeCalucationRequest[[#This Row],[HW availability for measurement]],"")</f>
        <v/>
      </c>
      <c r="F220" s="488" t="str">
        <f>IFERROR(BatteryLifeCalucationRequest[[#This Row],[HW]],"")</f>
        <v/>
      </c>
      <c r="G220" s="488" t="str">
        <f>IFERROR(BatteryLifeCalucationRequest[[#This Row],[FW]],"")</f>
        <v/>
      </c>
      <c r="H220" s="480" t="str">
        <f>IFERROR(IF(BatteryLifeCalucationRequest[[#This Row],[ Variant]]=0,"",BatteryLifeCalucationRequest[[#This Row],[ Variant]]),"")</f>
        <v/>
      </c>
      <c r="I220" s="491"/>
      <c r="J220" s="488" t="str">
        <f>IFERROR(BatteryLifeCalucationRequest[[#This Row],[Short Product Description]],"")</f>
        <v/>
      </c>
      <c r="K220" s="481" t="str">
        <f>IFERROR(BatteryLifeCalucationRequest[[#This Row],[Request Date]],"")</f>
        <v/>
      </c>
      <c r="L220" s="209"/>
      <c r="M220" s="209"/>
      <c r="N220" s="491"/>
      <c r="O220" s="491"/>
      <c r="P220" s="491"/>
      <c r="Q220" s="491"/>
      <c r="R220" s="488" t="str">
        <f>IFERROR(BatteryLifeCalucationRequest[[#This Row],[Battery Configuration]],"")</f>
        <v/>
      </c>
      <c r="S220" s="487">
        <f>VLOOKUP($R220,TABS!$A$6:$G$50,COUNTA(TABS!$A$5:$E$5),FALSE)</f>
        <v>0</v>
      </c>
      <c r="T220" s="491"/>
      <c r="U220" s="489"/>
      <c r="V220" s="488" t="str">
        <f>IFERROR(BatteryLifeCalucationRequest[[#This Row],[Number of bytes in cyclic data uplink]],"")</f>
        <v/>
      </c>
      <c r="W220" s="491"/>
      <c r="X220" s="491"/>
      <c r="Y220" s="491"/>
      <c r="Z220" s="491"/>
      <c r="AA220" s="491"/>
      <c r="AB220" s="491"/>
      <c r="AC220" s="491"/>
      <c r="AD220" s="491"/>
      <c r="AE220" s="491"/>
      <c r="AF220" s="491"/>
      <c r="AG220" s="491"/>
      <c r="AH220" s="491"/>
      <c r="AI220" s="491"/>
      <c r="AJ220" s="491"/>
      <c r="AK220" s="491"/>
      <c r="AL220" s="491"/>
      <c r="AM220" s="491"/>
      <c r="AN220" s="491"/>
      <c r="AO220" s="491"/>
      <c r="AP220" s="491"/>
      <c r="AQ220" s="491"/>
      <c r="AR220" s="491"/>
    </row>
    <row r="221" spans="1:44" s="57" customFormat="1" ht="13.5" customHeight="1">
      <c r="A221" s="483">
        <f>IF($B221="","",COUNTA($B$5:B221))</f>
        <v>217</v>
      </c>
      <c r="B221" s="487" t="str">
        <f t="shared" si="6"/>
        <v>---</v>
      </c>
      <c r="C221" s="488" t="str">
        <f>IFERROR(BatteryLifeCalucationRequest[[#This Row],[Item code]],"")</f>
        <v/>
      </c>
      <c r="D221" s="488" t="str">
        <f>IFERROR(BatteryLifeCalucationRequest[[#This Row],[Requested by]],"")</f>
        <v/>
      </c>
      <c r="E221" s="488" t="str">
        <f>IFERROR(BatteryLifeCalucationRequest[[#This Row],[HW availability for measurement]],"")</f>
        <v/>
      </c>
      <c r="F221" s="488" t="str">
        <f>IFERROR(BatteryLifeCalucationRequest[[#This Row],[HW]],"")</f>
        <v/>
      </c>
      <c r="G221" s="488" t="str">
        <f>IFERROR(BatteryLifeCalucationRequest[[#This Row],[FW]],"")</f>
        <v/>
      </c>
      <c r="H221" s="480" t="str">
        <f>IFERROR(IF(BatteryLifeCalucationRequest[[#This Row],[ Variant]]=0,"",BatteryLifeCalucationRequest[[#This Row],[ Variant]]),"")</f>
        <v/>
      </c>
      <c r="I221" s="491"/>
      <c r="J221" s="488" t="str">
        <f>IFERROR(BatteryLifeCalucationRequest[[#This Row],[Short Product Description]],"")</f>
        <v/>
      </c>
      <c r="K221" s="481" t="str">
        <f>IFERROR(BatteryLifeCalucationRequest[[#This Row],[Request Date]],"")</f>
        <v/>
      </c>
      <c r="L221" s="209"/>
      <c r="M221" s="209"/>
      <c r="N221" s="491"/>
      <c r="O221" s="491"/>
      <c r="P221" s="491"/>
      <c r="Q221" s="491"/>
      <c r="R221" s="488" t="str">
        <f>IFERROR(BatteryLifeCalucationRequest[[#This Row],[Battery Configuration]],"")</f>
        <v/>
      </c>
      <c r="S221" s="487">
        <f>VLOOKUP($R221,TABS!$A$6:$G$50,COUNTA(TABS!$A$5:$E$5),FALSE)</f>
        <v>0</v>
      </c>
      <c r="T221" s="491"/>
      <c r="U221" s="489"/>
      <c r="V221" s="488" t="str">
        <f>IFERROR(BatteryLifeCalucationRequest[[#This Row],[Number of bytes in cyclic data uplink]],"")</f>
        <v/>
      </c>
      <c r="W221" s="491"/>
      <c r="X221" s="491"/>
      <c r="Y221" s="491"/>
      <c r="Z221" s="491"/>
      <c r="AA221" s="491"/>
      <c r="AB221" s="491"/>
      <c r="AC221" s="491"/>
      <c r="AD221" s="491"/>
      <c r="AE221" s="491"/>
      <c r="AF221" s="491"/>
      <c r="AG221" s="491"/>
      <c r="AH221" s="491"/>
      <c r="AI221" s="491"/>
      <c r="AJ221" s="491"/>
      <c r="AK221" s="491"/>
      <c r="AL221" s="491"/>
      <c r="AM221" s="491"/>
      <c r="AN221" s="491"/>
      <c r="AO221" s="491"/>
      <c r="AP221" s="491"/>
      <c r="AQ221" s="491"/>
      <c r="AR221" s="491"/>
    </row>
    <row r="222" spans="1:44" s="57" customFormat="1" ht="13.5" customHeight="1">
      <c r="A222" s="483">
        <f>IF($B222="","",COUNTA($B$5:B222))</f>
        <v>218</v>
      </c>
      <c r="B222" s="487" t="str">
        <f t="shared" si="6"/>
        <v>---</v>
      </c>
      <c r="C222" s="488" t="str">
        <f>IFERROR(BatteryLifeCalucationRequest[[#This Row],[Item code]],"")</f>
        <v/>
      </c>
      <c r="D222" s="488" t="str">
        <f>IFERROR(BatteryLifeCalucationRequest[[#This Row],[Requested by]],"")</f>
        <v/>
      </c>
      <c r="E222" s="488" t="str">
        <f>IFERROR(BatteryLifeCalucationRequest[[#This Row],[HW availability for measurement]],"")</f>
        <v/>
      </c>
      <c r="F222" s="488" t="str">
        <f>IFERROR(BatteryLifeCalucationRequest[[#This Row],[HW]],"")</f>
        <v/>
      </c>
      <c r="G222" s="488" t="str">
        <f>IFERROR(BatteryLifeCalucationRequest[[#This Row],[FW]],"")</f>
        <v/>
      </c>
      <c r="H222" s="480" t="str">
        <f>IFERROR(IF(BatteryLifeCalucationRequest[[#This Row],[ Variant]]=0,"",BatteryLifeCalucationRequest[[#This Row],[ Variant]]),"")</f>
        <v/>
      </c>
      <c r="I222" s="491"/>
      <c r="J222" s="488" t="str">
        <f>IFERROR(BatteryLifeCalucationRequest[[#This Row],[Short Product Description]],"")</f>
        <v/>
      </c>
      <c r="K222" s="481" t="str">
        <f>IFERROR(BatteryLifeCalucationRequest[[#This Row],[Request Date]],"")</f>
        <v/>
      </c>
      <c r="L222" s="209"/>
      <c r="M222" s="209"/>
      <c r="N222" s="491"/>
      <c r="O222" s="491"/>
      <c r="P222" s="491"/>
      <c r="Q222" s="491"/>
      <c r="R222" s="488" t="str">
        <f>IFERROR(BatteryLifeCalucationRequest[[#This Row],[Battery Configuration]],"")</f>
        <v/>
      </c>
      <c r="S222" s="487">
        <f>VLOOKUP($R222,TABS!$A$6:$G$50,COUNTA(TABS!$A$5:$E$5),FALSE)</f>
        <v>0</v>
      </c>
      <c r="T222" s="491"/>
      <c r="U222" s="489"/>
      <c r="V222" s="488" t="str">
        <f>IFERROR(BatteryLifeCalucationRequest[[#This Row],[Number of bytes in cyclic data uplink]],"")</f>
        <v/>
      </c>
      <c r="W222" s="491"/>
      <c r="X222" s="491"/>
      <c r="Y222" s="491"/>
      <c r="Z222" s="491"/>
      <c r="AA222" s="491"/>
      <c r="AB222" s="491"/>
      <c r="AC222" s="491"/>
      <c r="AD222" s="491"/>
      <c r="AE222" s="491"/>
      <c r="AF222" s="491"/>
      <c r="AG222" s="491"/>
      <c r="AH222" s="491"/>
      <c r="AI222" s="491"/>
      <c r="AJ222" s="491"/>
      <c r="AK222" s="491"/>
      <c r="AL222" s="491"/>
      <c r="AM222" s="491"/>
      <c r="AN222" s="491"/>
      <c r="AO222" s="491"/>
      <c r="AP222" s="491"/>
      <c r="AQ222" s="491"/>
      <c r="AR222" s="491"/>
    </row>
    <row r="223" spans="1:44" s="57" customFormat="1" ht="13.5" customHeight="1">
      <c r="A223" s="483">
        <f>IF($B223="","",COUNTA($B$5:B223))</f>
        <v>219</v>
      </c>
      <c r="B223" s="487" t="str">
        <f t="shared" si="6"/>
        <v>---</v>
      </c>
      <c r="C223" s="488" t="str">
        <f>IFERROR(BatteryLifeCalucationRequest[[#This Row],[Item code]],"")</f>
        <v/>
      </c>
      <c r="D223" s="488" t="str">
        <f>IFERROR(BatteryLifeCalucationRequest[[#This Row],[Requested by]],"")</f>
        <v/>
      </c>
      <c r="E223" s="488" t="str">
        <f>IFERROR(BatteryLifeCalucationRequest[[#This Row],[HW availability for measurement]],"")</f>
        <v/>
      </c>
      <c r="F223" s="488" t="str">
        <f>IFERROR(BatteryLifeCalucationRequest[[#This Row],[HW]],"")</f>
        <v/>
      </c>
      <c r="G223" s="488" t="str">
        <f>IFERROR(BatteryLifeCalucationRequest[[#This Row],[FW]],"")</f>
        <v/>
      </c>
      <c r="H223" s="480" t="str">
        <f>IFERROR(IF(BatteryLifeCalucationRequest[[#This Row],[ Variant]]=0,"",BatteryLifeCalucationRequest[[#This Row],[ Variant]]),"")</f>
        <v/>
      </c>
      <c r="I223" s="491"/>
      <c r="J223" s="488" t="str">
        <f>IFERROR(BatteryLifeCalucationRequest[[#This Row],[Short Product Description]],"")</f>
        <v/>
      </c>
      <c r="K223" s="481" t="str">
        <f>IFERROR(BatteryLifeCalucationRequest[[#This Row],[Request Date]],"")</f>
        <v/>
      </c>
      <c r="L223" s="209"/>
      <c r="M223" s="209"/>
      <c r="N223" s="491"/>
      <c r="O223" s="491"/>
      <c r="P223" s="491"/>
      <c r="Q223" s="491"/>
      <c r="R223" s="488" t="str">
        <f>IFERROR(BatteryLifeCalucationRequest[[#This Row],[Battery Configuration]],"")</f>
        <v/>
      </c>
      <c r="S223" s="487">
        <f>VLOOKUP($R223,TABS!$A$6:$G$50,COUNTA(TABS!$A$5:$E$5),FALSE)</f>
        <v>0</v>
      </c>
      <c r="T223" s="491"/>
      <c r="U223" s="489"/>
      <c r="V223" s="488" t="str">
        <f>IFERROR(BatteryLifeCalucationRequest[[#This Row],[Number of bytes in cyclic data uplink]],"")</f>
        <v/>
      </c>
      <c r="W223" s="491"/>
      <c r="X223" s="491"/>
      <c r="Y223" s="491"/>
      <c r="Z223" s="491"/>
      <c r="AA223" s="491"/>
      <c r="AB223" s="491"/>
      <c r="AC223" s="491"/>
      <c r="AD223" s="491"/>
      <c r="AE223" s="491"/>
      <c r="AF223" s="491"/>
      <c r="AG223" s="491"/>
      <c r="AH223" s="491"/>
      <c r="AI223" s="491"/>
      <c r="AJ223" s="491"/>
      <c r="AK223" s="491"/>
      <c r="AL223" s="491"/>
      <c r="AM223" s="491"/>
      <c r="AN223" s="491"/>
      <c r="AO223" s="491"/>
      <c r="AP223" s="491"/>
      <c r="AQ223" s="491"/>
      <c r="AR223" s="491"/>
    </row>
    <row r="224" spans="1:44" s="57" customFormat="1" ht="13.5" customHeight="1">
      <c r="A224" s="483">
        <f>IF($B224="","",COUNTA($B$5:B224))</f>
        <v>220</v>
      </c>
      <c r="B224" s="487" t="str">
        <f t="shared" si="6"/>
        <v>---</v>
      </c>
      <c r="C224" s="488" t="str">
        <f>IFERROR(BatteryLifeCalucationRequest[[#This Row],[Item code]],"")</f>
        <v/>
      </c>
      <c r="D224" s="488" t="str">
        <f>IFERROR(BatteryLifeCalucationRequest[[#This Row],[Requested by]],"")</f>
        <v/>
      </c>
      <c r="E224" s="488" t="str">
        <f>IFERROR(BatteryLifeCalucationRequest[[#This Row],[HW availability for measurement]],"")</f>
        <v/>
      </c>
      <c r="F224" s="488" t="str">
        <f>IFERROR(BatteryLifeCalucationRequest[[#This Row],[HW]],"")</f>
        <v/>
      </c>
      <c r="G224" s="488" t="str">
        <f>IFERROR(BatteryLifeCalucationRequest[[#This Row],[FW]],"")</f>
        <v/>
      </c>
      <c r="H224" s="480" t="str">
        <f>IFERROR(IF(BatteryLifeCalucationRequest[[#This Row],[ Variant]]=0,"",BatteryLifeCalucationRequest[[#This Row],[ Variant]]),"")</f>
        <v/>
      </c>
      <c r="I224" s="491"/>
      <c r="J224" s="488" t="str">
        <f>IFERROR(BatteryLifeCalucationRequest[[#This Row],[Short Product Description]],"")</f>
        <v/>
      </c>
      <c r="K224" s="481" t="str">
        <f>IFERROR(BatteryLifeCalucationRequest[[#This Row],[Request Date]],"")</f>
        <v/>
      </c>
      <c r="L224" s="209"/>
      <c r="M224" s="209"/>
      <c r="N224" s="491"/>
      <c r="O224" s="491"/>
      <c r="P224" s="491"/>
      <c r="Q224" s="491"/>
      <c r="R224" s="488" t="str">
        <f>IFERROR(BatteryLifeCalucationRequest[[#This Row],[Battery Configuration]],"")</f>
        <v/>
      </c>
      <c r="S224" s="487">
        <f>VLOOKUP($R224,TABS!$A$6:$G$50,COUNTA(TABS!$A$5:$E$5),FALSE)</f>
        <v>0</v>
      </c>
      <c r="T224" s="491"/>
      <c r="U224" s="489"/>
      <c r="V224" s="488" t="str">
        <f>IFERROR(BatteryLifeCalucationRequest[[#This Row],[Number of bytes in cyclic data uplink]],"")</f>
        <v/>
      </c>
      <c r="W224" s="491"/>
      <c r="X224" s="491"/>
      <c r="Y224" s="491"/>
      <c r="Z224" s="491"/>
      <c r="AA224" s="491"/>
      <c r="AB224" s="491"/>
      <c r="AC224" s="491"/>
      <c r="AD224" s="491"/>
      <c r="AE224" s="491"/>
      <c r="AF224" s="491"/>
      <c r="AG224" s="491"/>
      <c r="AH224" s="491"/>
      <c r="AI224" s="491"/>
      <c r="AJ224" s="491"/>
      <c r="AK224" s="491"/>
      <c r="AL224" s="491"/>
      <c r="AM224" s="491"/>
      <c r="AN224" s="491"/>
      <c r="AO224" s="491"/>
      <c r="AP224" s="491"/>
      <c r="AQ224" s="491"/>
      <c r="AR224" s="491"/>
    </row>
    <row r="225" spans="1:44" s="57" customFormat="1" ht="13.5" customHeight="1">
      <c r="A225" s="483">
        <f>IF($B225="","",COUNTA($B$5:B225))</f>
        <v>221</v>
      </c>
      <c r="B225" s="487" t="str">
        <f t="shared" si="6"/>
        <v>---</v>
      </c>
      <c r="C225" s="488" t="str">
        <f>IFERROR(BatteryLifeCalucationRequest[[#This Row],[Item code]],"")</f>
        <v/>
      </c>
      <c r="D225" s="488" t="str">
        <f>IFERROR(BatteryLifeCalucationRequest[[#This Row],[Requested by]],"")</f>
        <v/>
      </c>
      <c r="E225" s="488" t="str">
        <f>IFERROR(BatteryLifeCalucationRequest[[#This Row],[HW availability for measurement]],"")</f>
        <v/>
      </c>
      <c r="F225" s="488" t="str">
        <f>IFERROR(BatteryLifeCalucationRequest[[#This Row],[HW]],"")</f>
        <v/>
      </c>
      <c r="G225" s="488" t="str">
        <f>IFERROR(BatteryLifeCalucationRequest[[#This Row],[FW]],"")</f>
        <v/>
      </c>
      <c r="H225" s="480" t="str">
        <f>IFERROR(IF(BatteryLifeCalucationRequest[[#This Row],[ Variant]]=0,"",BatteryLifeCalucationRequest[[#This Row],[ Variant]]),"")</f>
        <v/>
      </c>
      <c r="I225" s="491"/>
      <c r="J225" s="488" t="str">
        <f>IFERROR(BatteryLifeCalucationRequest[[#This Row],[Short Product Description]],"")</f>
        <v/>
      </c>
      <c r="K225" s="481" t="str">
        <f>IFERROR(BatteryLifeCalucationRequest[[#This Row],[Request Date]],"")</f>
        <v/>
      </c>
      <c r="L225" s="209"/>
      <c r="M225" s="209"/>
      <c r="N225" s="491"/>
      <c r="O225" s="491"/>
      <c r="P225" s="491"/>
      <c r="Q225" s="491"/>
      <c r="R225" s="488" t="str">
        <f>IFERROR(BatteryLifeCalucationRequest[[#This Row],[Battery Configuration]],"")</f>
        <v/>
      </c>
      <c r="S225" s="487">
        <f>VLOOKUP($R225,TABS!$A$6:$G$50,COUNTA(TABS!$A$5:$E$5),FALSE)</f>
        <v>0</v>
      </c>
      <c r="T225" s="491"/>
      <c r="U225" s="489"/>
      <c r="V225" s="488" t="str">
        <f>IFERROR(BatteryLifeCalucationRequest[[#This Row],[Number of bytes in cyclic data uplink]],"")</f>
        <v/>
      </c>
      <c r="W225" s="491"/>
      <c r="X225" s="491"/>
      <c r="Y225" s="491"/>
      <c r="Z225" s="491"/>
      <c r="AA225" s="491"/>
      <c r="AB225" s="491"/>
      <c r="AC225" s="491"/>
      <c r="AD225" s="491"/>
      <c r="AE225" s="491"/>
      <c r="AF225" s="491"/>
      <c r="AG225" s="491"/>
      <c r="AH225" s="491"/>
      <c r="AI225" s="491"/>
      <c r="AJ225" s="491"/>
      <c r="AK225" s="491"/>
      <c r="AL225" s="491"/>
      <c r="AM225" s="491"/>
      <c r="AN225" s="491"/>
      <c r="AO225" s="491"/>
      <c r="AP225" s="491"/>
      <c r="AQ225" s="491"/>
      <c r="AR225" s="491"/>
    </row>
    <row r="226" spans="1:44" s="57" customFormat="1" ht="13.5" customHeight="1">
      <c r="A226" s="483">
        <f>IF($B226="","",COUNTA($B$5:B226))</f>
        <v>222</v>
      </c>
      <c r="B226" s="487" t="str">
        <f t="shared" si="6"/>
        <v>---</v>
      </c>
      <c r="C226" s="488" t="str">
        <f>IFERROR(BatteryLifeCalucationRequest[[#This Row],[Item code]],"")</f>
        <v/>
      </c>
      <c r="D226" s="488" t="str">
        <f>IFERROR(BatteryLifeCalucationRequest[[#This Row],[Requested by]],"")</f>
        <v/>
      </c>
      <c r="E226" s="488" t="str">
        <f>IFERROR(BatteryLifeCalucationRequest[[#This Row],[HW availability for measurement]],"")</f>
        <v/>
      </c>
      <c r="F226" s="488" t="str">
        <f>IFERROR(BatteryLifeCalucationRequest[[#This Row],[HW]],"")</f>
        <v/>
      </c>
      <c r="G226" s="488" t="str">
        <f>IFERROR(BatteryLifeCalucationRequest[[#This Row],[FW]],"")</f>
        <v/>
      </c>
      <c r="H226" s="480" t="str">
        <f>IFERROR(IF(BatteryLifeCalucationRequest[[#This Row],[ Variant]]=0,"",BatteryLifeCalucationRequest[[#This Row],[ Variant]]),"")</f>
        <v/>
      </c>
      <c r="I226" s="491"/>
      <c r="J226" s="488" t="str">
        <f>IFERROR(BatteryLifeCalucationRequest[[#This Row],[Short Product Description]],"")</f>
        <v/>
      </c>
      <c r="K226" s="481" t="str">
        <f>IFERROR(BatteryLifeCalucationRequest[[#This Row],[Request Date]],"")</f>
        <v/>
      </c>
      <c r="L226" s="209"/>
      <c r="M226" s="209"/>
      <c r="N226" s="491"/>
      <c r="O226" s="491"/>
      <c r="P226" s="491"/>
      <c r="Q226" s="491"/>
      <c r="R226" s="488" t="str">
        <f>IFERROR(BatteryLifeCalucationRequest[[#This Row],[Battery Configuration]],"")</f>
        <v/>
      </c>
      <c r="S226" s="487">
        <f>VLOOKUP($R226,TABS!$A$6:$G$50,COUNTA(TABS!$A$5:$E$5),FALSE)</f>
        <v>0</v>
      </c>
      <c r="T226" s="491"/>
      <c r="U226" s="489"/>
      <c r="V226" s="488" t="str">
        <f>IFERROR(BatteryLifeCalucationRequest[[#This Row],[Number of bytes in cyclic data uplink]],"")</f>
        <v/>
      </c>
      <c r="W226" s="491"/>
      <c r="X226" s="491"/>
      <c r="Y226" s="491"/>
      <c r="Z226" s="491"/>
      <c r="AA226" s="491"/>
      <c r="AB226" s="491"/>
      <c r="AC226" s="491"/>
      <c r="AD226" s="491"/>
      <c r="AE226" s="491"/>
      <c r="AF226" s="491"/>
      <c r="AG226" s="491"/>
      <c r="AH226" s="491"/>
      <c r="AI226" s="491"/>
      <c r="AJ226" s="491"/>
      <c r="AK226" s="491"/>
      <c r="AL226" s="491"/>
      <c r="AM226" s="491"/>
      <c r="AN226" s="491"/>
      <c r="AO226" s="491"/>
      <c r="AP226" s="491"/>
      <c r="AQ226" s="491"/>
      <c r="AR226" s="491"/>
    </row>
    <row r="227" spans="1:44" s="57" customFormat="1" ht="13.5" customHeight="1">
      <c r="A227" s="483">
        <f>IF($B227="","",COUNTA($B$5:B227))</f>
        <v>223</v>
      </c>
      <c r="B227" s="487" t="str">
        <f t="shared" si="6"/>
        <v>---</v>
      </c>
      <c r="C227" s="488" t="str">
        <f>IFERROR(BatteryLifeCalucationRequest[[#This Row],[Item code]],"")</f>
        <v/>
      </c>
      <c r="D227" s="488" t="str">
        <f>IFERROR(BatteryLifeCalucationRequest[[#This Row],[Requested by]],"")</f>
        <v/>
      </c>
      <c r="E227" s="488" t="str">
        <f>IFERROR(BatteryLifeCalucationRequest[[#This Row],[HW availability for measurement]],"")</f>
        <v/>
      </c>
      <c r="F227" s="488" t="str">
        <f>IFERROR(BatteryLifeCalucationRequest[[#This Row],[HW]],"")</f>
        <v/>
      </c>
      <c r="G227" s="488" t="str">
        <f>IFERROR(BatteryLifeCalucationRequest[[#This Row],[FW]],"")</f>
        <v/>
      </c>
      <c r="H227" s="480" t="str">
        <f>IFERROR(IF(BatteryLifeCalucationRequest[[#This Row],[ Variant]]=0,"",BatteryLifeCalucationRequest[[#This Row],[ Variant]]),"")</f>
        <v/>
      </c>
      <c r="I227" s="491"/>
      <c r="J227" s="488" t="str">
        <f>IFERROR(BatteryLifeCalucationRequest[[#This Row],[Short Product Description]],"")</f>
        <v/>
      </c>
      <c r="K227" s="481" t="str">
        <f>IFERROR(BatteryLifeCalucationRequest[[#This Row],[Request Date]],"")</f>
        <v/>
      </c>
      <c r="L227" s="209"/>
      <c r="M227" s="209"/>
      <c r="N227" s="491"/>
      <c r="O227" s="491"/>
      <c r="P227" s="491"/>
      <c r="Q227" s="491"/>
      <c r="R227" s="488" t="str">
        <f>IFERROR(BatteryLifeCalucationRequest[[#This Row],[Battery Configuration]],"")</f>
        <v/>
      </c>
      <c r="S227" s="487">
        <f>VLOOKUP($R227,TABS!$A$6:$G$50,COUNTA(TABS!$A$5:$E$5),FALSE)</f>
        <v>0</v>
      </c>
      <c r="T227" s="491"/>
      <c r="U227" s="489"/>
      <c r="V227" s="488" t="str">
        <f>IFERROR(BatteryLifeCalucationRequest[[#This Row],[Number of bytes in cyclic data uplink]],"")</f>
        <v/>
      </c>
      <c r="W227" s="491"/>
      <c r="X227" s="491"/>
      <c r="Y227" s="491"/>
      <c r="Z227" s="491"/>
      <c r="AA227" s="491"/>
      <c r="AB227" s="491"/>
      <c r="AC227" s="491"/>
      <c r="AD227" s="491"/>
      <c r="AE227" s="491"/>
      <c r="AF227" s="491"/>
      <c r="AG227" s="491"/>
      <c r="AH227" s="491"/>
      <c r="AI227" s="491"/>
      <c r="AJ227" s="491"/>
      <c r="AK227" s="491"/>
      <c r="AL227" s="491"/>
      <c r="AM227" s="491"/>
      <c r="AN227" s="491"/>
      <c r="AO227" s="491"/>
      <c r="AP227" s="491"/>
      <c r="AQ227" s="491"/>
      <c r="AR227" s="491"/>
    </row>
    <row r="228" spans="1:44" s="57" customFormat="1" ht="13.5" customHeight="1">
      <c r="A228" s="483">
        <f>IF($B228="","",COUNTA($B$5:B228))</f>
        <v>224</v>
      </c>
      <c r="B228" s="487" t="str">
        <f t="shared" si="6"/>
        <v>---</v>
      </c>
      <c r="C228" s="488" t="str">
        <f>IFERROR(BatteryLifeCalucationRequest[[#This Row],[Item code]],"")</f>
        <v/>
      </c>
      <c r="D228" s="488" t="str">
        <f>IFERROR(BatteryLifeCalucationRequest[[#This Row],[Requested by]],"")</f>
        <v/>
      </c>
      <c r="E228" s="488" t="str">
        <f>IFERROR(BatteryLifeCalucationRequest[[#This Row],[HW availability for measurement]],"")</f>
        <v/>
      </c>
      <c r="F228" s="488" t="str">
        <f>IFERROR(BatteryLifeCalucationRequest[[#This Row],[HW]],"")</f>
        <v/>
      </c>
      <c r="G228" s="488" t="str">
        <f>IFERROR(BatteryLifeCalucationRequest[[#This Row],[FW]],"")</f>
        <v/>
      </c>
      <c r="H228" s="480" t="str">
        <f>IFERROR(IF(BatteryLifeCalucationRequest[[#This Row],[ Variant]]=0,"",BatteryLifeCalucationRequest[[#This Row],[ Variant]]),"")</f>
        <v/>
      </c>
      <c r="I228" s="491"/>
      <c r="J228" s="488" t="str">
        <f>IFERROR(BatteryLifeCalucationRequest[[#This Row],[Short Product Description]],"")</f>
        <v/>
      </c>
      <c r="K228" s="481" t="str">
        <f>IFERROR(BatteryLifeCalucationRequest[[#This Row],[Request Date]],"")</f>
        <v/>
      </c>
      <c r="L228" s="209"/>
      <c r="M228" s="209"/>
      <c r="N228" s="491"/>
      <c r="O228" s="491"/>
      <c r="P228" s="491"/>
      <c r="Q228" s="491"/>
      <c r="R228" s="488" t="str">
        <f>IFERROR(BatteryLifeCalucationRequest[[#This Row],[Battery Configuration]],"")</f>
        <v/>
      </c>
      <c r="S228" s="487">
        <f>VLOOKUP($R228,TABS!$A$6:$G$50,COUNTA(TABS!$A$5:$E$5),FALSE)</f>
        <v>0</v>
      </c>
      <c r="T228" s="491"/>
      <c r="U228" s="489"/>
      <c r="V228" s="488" t="str">
        <f>IFERROR(BatteryLifeCalucationRequest[[#This Row],[Number of bytes in cyclic data uplink]],"")</f>
        <v/>
      </c>
      <c r="W228" s="491"/>
      <c r="X228" s="491"/>
      <c r="Y228" s="491"/>
      <c r="Z228" s="491"/>
      <c r="AA228" s="491"/>
      <c r="AB228" s="491"/>
      <c r="AC228" s="491"/>
      <c r="AD228" s="491"/>
      <c r="AE228" s="491"/>
      <c r="AF228" s="491"/>
      <c r="AG228" s="491"/>
      <c r="AH228" s="491"/>
      <c r="AI228" s="491"/>
      <c r="AJ228" s="491"/>
      <c r="AK228" s="491"/>
      <c r="AL228" s="491"/>
      <c r="AM228" s="491"/>
      <c r="AN228" s="491"/>
      <c r="AO228" s="491"/>
      <c r="AP228" s="491"/>
      <c r="AQ228" s="491"/>
      <c r="AR228" s="491"/>
    </row>
    <row r="229" spans="1:44" s="57" customFormat="1" ht="13.5" customHeight="1">
      <c r="A229" s="483">
        <f>IF($B229="","",COUNTA($B$5:B229))</f>
        <v>225</v>
      </c>
      <c r="B229" s="487" t="str">
        <f t="shared" si="6"/>
        <v>---</v>
      </c>
      <c r="C229" s="488" t="str">
        <f>IFERROR(BatteryLifeCalucationRequest[[#This Row],[Item code]],"")</f>
        <v/>
      </c>
      <c r="D229" s="488" t="str">
        <f>IFERROR(BatteryLifeCalucationRequest[[#This Row],[Requested by]],"")</f>
        <v/>
      </c>
      <c r="E229" s="488" t="str">
        <f>IFERROR(BatteryLifeCalucationRequest[[#This Row],[HW availability for measurement]],"")</f>
        <v/>
      </c>
      <c r="F229" s="488" t="str">
        <f>IFERROR(BatteryLifeCalucationRequest[[#This Row],[HW]],"")</f>
        <v/>
      </c>
      <c r="G229" s="488" t="str">
        <f>IFERROR(BatteryLifeCalucationRequest[[#This Row],[FW]],"")</f>
        <v/>
      </c>
      <c r="H229" s="480" t="str">
        <f>IFERROR(IF(BatteryLifeCalucationRequest[[#This Row],[ Variant]]=0,"",BatteryLifeCalucationRequest[[#This Row],[ Variant]]),"")</f>
        <v/>
      </c>
      <c r="I229" s="491"/>
      <c r="J229" s="488" t="str">
        <f>IFERROR(BatteryLifeCalucationRequest[[#This Row],[Short Product Description]],"")</f>
        <v/>
      </c>
      <c r="K229" s="481" t="str">
        <f>IFERROR(BatteryLifeCalucationRequest[[#This Row],[Request Date]],"")</f>
        <v/>
      </c>
      <c r="L229" s="209"/>
      <c r="M229" s="209"/>
      <c r="N229" s="491"/>
      <c r="O229" s="491"/>
      <c r="P229" s="491"/>
      <c r="Q229" s="491"/>
      <c r="R229" s="488" t="str">
        <f>IFERROR(BatteryLifeCalucationRequest[[#This Row],[Battery Configuration]],"")</f>
        <v/>
      </c>
      <c r="S229" s="487">
        <f>VLOOKUP($R229,TABS!$A$6:$G$50,COUNTA(TABS!$A$5:$E$5),FALSE)</f>
        <v>0</v>
      </c>
      <c r="T229" s="491"/>
      <c r="U229" s="489"/>
      <c r="V229" s="488" t="str">
        <f>IFERROR(BatteryLifeCalucationRequest[[#This Row],[Number of bytes in cyclic data uplink]],"")</f>
        <v/>
      </c>
      <c r="W229" s="491"/>
      <c r="X229" s="491"/>
      <c r="Y229" s="491"/>
      <c r="Z229" s="491"/>
      <c r="AA229" s="491"/>
      <c r="AB229" s="491"/>
      <c r="AC229" s="491"/>
      <c r="AD229" s="491"/>
      <c r="AE229" s="491"/>
      <c r="AF229" s="491"/>
      <c r="AG229" s="491"/>
      <c r="AH229" s="491"/>
      <c r="AI229" s="491"/>
      <c r="AJ229" s="491"/>
      <c r="AK229" s="491"/>
      <c r="AL229" s="491"/>
      <c r="AM229" s="491"/>
      <c r="AN229" s="491"/>
      <c r="AO229" s="491"/>
      <c r="AP229" s="491"/>
      <c r="AQ229" s="491"/>
      <c r="AR229" s="491"/>
    </row>
    <row r="230" spans="1:44" s="57" customFormat="1" ht="13.5" customHeight="1">
      <c r="A230" s="483">
        <f>IF($B230="","",COUNTA($B$5:B230))</f>
        <v>226</v>
      </c>
      <c r="B230" s="487" t="str">
        <f t="shared" si="6"/>
        <v>---</v>
      </c>
      <c r="C230" s="488" t="str">
        <f>IFERROR(BatteryLifeCalucationRequest[[#This Row],[Item code]],"")</f>
        <v/>
      </c>
      <c r="D230" s="488" t="str">
        <f>IFERROR(BatteryLifeCalucationRequest[[#This Row],[Requested by]],"")</f>
        <v/>
      </c>
      <c r="E230" s="488" t="str">
        <f>IFERROR(BatteryLifeCalucationRequest[[#This Row],[HW availability for measurement]],"")</f>
        <v/>
      </c>
      <c r="F230" s="488" t="str">
        <f>IFERROR(BatteryLifeCalucationRequest[[#This Row],[HW]],"")</f>
        <v/>
      </c>
      <c r="G230" s="488" t="str">
        <f>IFERROR(BatteryLifeCalucationRequest[[#This Row],[FW]],"")</f>
        <v/>
      </c>
      <c r="H230" s="480" t="str">
        <f>IFERROR(IF(BatteryLifeCalucationRequest[[#This Row],[ Variant]]=0,"",BatteryLifeCalucationRequest[[#This Row],[ Variant]]),"")</f>
        <v/>
      </c>
      <c r="I230" s="491"/>
      <c r="J230" s="488" t="str">
        <f>IFERROR(BatteryLifeCalucationRequest[[#This Row],[Short Product Description]],"")</f>
        <v/>
      </c>
      <c r="K230" s="481" t="str">
        <f>IFERROR(BatteryLifeCalucationRequest[[#This Row],[Request Date]],"")</f>
        <v/>
      </c>
      <c r="L230" s="209"/>
      <c r="M230" s="209"/>
      <c r="N230" s="491"/>
      <c r="O230" s="491"/>
      <c r="P230" s="491"/>
      <c r="Q230" s="491"/>
      <c r="R230" s="488" t="str">
        <f>IFERROR(BatteryLifeCalucationRequest[[#This Row],[Battery Configuration]],"")</f>
        <v/>
      </c>
      <c r="S230" s="487">
        <f>VLOOKUP($R230,TABS!$A$6:$G$50,COUNTA(TABS!$A$5:$E$5),FALSE)</f>
        <v>0</v>
      </c>
      <c r="T230" s="491"/>
      <c r="U230" s="489"/>
      <c r="V230" s="488" t="str">
        <f>IFERROR(BatteryLifeCalucationRequest[[#This Row],[Number of bytes in cyclic data uplink]],"")</f>
        <v/>
      </c>
      <c r="W230" s="491"/>
      <c r="X230" s="491"/>
      <c r="Y230" s="491"/>
      <c r="Z230" s="491"/>
      <c r="AA230" s="491"/>
      <c r="AB230" s="491"/>
      <c r="AC230" s="491"/>
      <c r="AD230" s="491"/>
      <c r="AE230" s="491"/>
      <c r="AF230" s="491"/>
      <c r="AG230" s="491"/>
      <c r="AH230" s="491"/>
      <c r="AI230" s="491"/>
      <c r="AJ230" s="491"/>
      <c r="AK230" s="491"/>
      <c r="AL230" s="491"/>
      <c r="AM230" s="491"/>
      <c r="AN230" s="491"/>
      <c r="AO230" s="491"/>
      <c r="AP230" s="491"/>
      <c r="AQ230" s="491"/>
      <c r="AR230" s="491"/>
    </row>
    <row r="231" spans="1:44" s="57" customFormat="1" ht="13.5" customHeight="1">
      <c r="A231" s="483">
        <f>IF($B231="","",COUNTA($B$5:B231))</f>
        <v>227</v>
      </c>
      <c r="B231" s="487" t="str">
        <f t="shared" si="6"/>
        <v>---</v>
      </c>
      <c r="C231" s="488" t="str">
        <f>IFERROR(BatteryLifeCalucationRequest[[#This Row],[Item code]],"")</f>
        <v/>
      </c>
      <c r="D231" s="488" t="str">
        <f>IFERROR(BatteryLifeCalucationRequest[[#This Row],[Requested by]],"")</f>
        <v/>
      </c>
      <c r="E231" s="488" t="str">
        <f>IFERROR(BatteryLifeCalucationRequest[[#This Row],[HW availability for measurement]],"")</f>
        <v/>
      </c>
      <c r="F231" s="488" t="str">
        <f>IFERROR(BatteryLifeCalucationRequest[[#This Row],[HW]],"")</f>
        <v/>
      </c>
      <c r="G231" s="488" t="str">
        <f>IFERROR(BatteryLifeCalucationRequest[[#This Row],[FW]],"")</f>
        <v/>
      </c>
      <c r="H231" s="480" t="str">
        <f>IFERROR(IF(BatteryLifeCalucationRequest[[#This Row],[ Variant]]=0,"",BatteryLifeCalucationRequest[[#This Row],[ Variant]]),"")</f>
        <v/>
      </c>
      <c r="I231" s="491"/>
      <c r="J231" s="488" t="str">
        <f>IFERROR(BatteryLifeCalucationRequest[[#This Row],[Short Product Description]],"")</f>
        <v/>
      </c>
      <c r="K231" s="481" t="str">
        <f>IFERROR(BatteryLifeCalucationRequest[[#This Row],[Request Date]],"")</f>
        <v/>
      </c>
      <c r="L231" s="209"/>
      <c r="M231" s="209"/>
      <c r="N231" s="491"/>
      <c r="O231" s="491"/>
      <c r="P231" s="491"/>
      <c r="Q231" s="491"/>
      <c r="R231" s="488" t="str">
        <f>IFERROR(BatteryLifeCalucationRequest[[#This Row],[Battery Configuration]],"")</f>
        <v/>
      </c>
      <c r="S231" s="487">
        <f>VLOOKUP($R231,TABS!$A$6:$G$50,COUNTA(TABS!$A$5:$E$5),FALSE)</f>
        <v>0</v>
      </c>
      <c r="T231" s="491"/>
      <c r="U231" s="489"/>
      <c r="V231" s="488" t="str">
        <f>IFERROR(BatteryLifeCalucationRequest[[#This Row],[Number of bytes in cyclic data uplink]],"")</f>
        <v/>
      </c>
      <c r="W231" s="491"/>
      <c r="X231" s="491"/>
      <c r="Y231" s="491"/>
      <c r="Z231" s="491"/>
      <c r="AA231" s="491"/>
      <c r="AB231" s="491"/>
      <c r="AC231" s="491"/>
      <c r="AD231" s="491"/>
      <c r="AE231" s="491"/>
      <c r="AF231" s="491"/>
      <c r="AG231" s="491"/>
      <c r="AH231" s="491"/>
      <c r="AI231" s="491"/>
      <c r="AJ231" s="491"/>
      <c r="AK231" s="491"/>
      <c r="AL231" s="491"/>
      <c r="AM231" s="491"/>
      <c r="AN231" s="491"/>
      <c r="AO231" s="491"/>
      <c r="AP231" s="491"/>
      <c r="AQ231" s="491"/>
      <c r="AR231" s="491"/>
    </row>
    <row r="232" spans="1:44" s="57" customFormat="1" ht="13.5" customHeight="1">
      <c r="A232" s="483">
        <f>IF($B232="","",COUNTA($B$5:B232))</f>
        <v>228</v>
      </c>
      <c r="B232" s="487" t="str">
        <f t="shared" si="6"/>
        <v>---</v>
      </c>
      <c r="C232" s="488" t="str">
        <f>IFERROR(BatteryLifeCalucationRequest[[#This Row],[Item code]],"")</f>
        <v/>
      </c>
      <c r="D232" s="488" t="str">
        <f>IFERROR(BatteryLifeCalucationRequest[[#This Row],[Requested by]],"")</f>
        <v/>
      </c>
      <c r="E232" s="488" t="str">
        <f>IFERROR(BatteryLifeCalucationRequest[[#This Row],[HW availability for measurement]],"")</f>
        <v/>
      </c>
      <c r="F232" s="488" t="str">
        <f>IFERROR(BatteryLifeCalucationRequest[[#This Row],[HW]],"")</f>
        <v/>
      </c>
      <c r="G232" s="488" t="str">
        <f>IFERROR(BatteryLifeCalucationRequest[[#This Row],[FW]],"")</f>
        <v/>
      </c>
      <c r="H232" s="480" t="str">
        <f>IFERROR(IF(BatteryLifeCalucationRequest[[#This Row],[ Variant]]=0,"",BatteryLifeCalucationRequest[[#This Row],[ Variant]]),"")</f>
        <v/>
      </c>
      <c r="I232" s="491"/>
      <c r="J232" s="488" t="str">
        <f>IFERROR(BatteryLifeCalucationRequest[[#This Row],[Short Product Description]],"")</f>
        <v/>
      </c>
      <c r="K232" s="481" t="str">
        <f>IFERROR(BatteryLifeCalucationRequest[[#This Row],[Request Date]],"")</f>
        <v/>
      </c>
      <c r="L232" s="209"/>
      <c r="M232" s="209"/>
      <c r="N232" s="491"/>
      <c r="O232" s="491"/>
      <c r="P232" s="491"/>
      <c r="Q232" s="491"/>
      <c r="R232" s="488" t="str">
        <f>IFERROR(BatteryLifeCalucationRequest[[#This Row],[Battery Configuration]],"")</f>
        <v/>
      </c>
      <c r="S232" s="487">
        <f>VLOOKUP($R232,TABS!$A$6:$G$50,COUNTA(TABS!$A$5:$E$5),FALSE)</f>
        <v>0</v>
      </c>
      <c r="T232" s="491"/>
      <c r="U232" s="489"/>
      <c r="V232" s="488" t="str">
        <f>IFERROR(BatteryLifeCalucationRequest[[#This Row],[Number of bytes in cyclic data uplink]],"")</f>
        <v/>
      </c>
      <c r="W232" s="491"/>
      <c r="X232" s="491"/>
      <c r="Y232" s="491"/>
      <c r="Z232" s="491"/>
      <c r="AA232" s="491"/>
      <c r="AB232" s="491"/>
      <c r="AC232" s="491"/>
      <c r="AD232" s="491"/>
      <c r="AE232" s="491"/>
      <c r="AF232" s="491"/>
      <c r="AG232" s="491"/>
      <c r="AH232" s="491"/>
      <c r="AI232" s="491"/>
      <c r="AJ232" s="491"/>
      <c r="AK232" s="491"/>
      <c r="AL232" s="491"/>
      <c r="AM232" s="491"/>
      <c r="AN232" s="491"/>
      <c r="AO232" s="491"/>
      <c r="AP232" s="491"/>
      <c r="AQ232" s="491"/>
      <c r="AR232" s="491"/>
    </row>
    <row r="233" spans="1:44" s="57" customFormat="1" ht="13.5" customHeight="1">
      <c r="A233" s="483">
        <f>IF($B233="","",COUNTA($B$5:B233))</f>
        <v>229</v>
      </c>
      <c r="B233" s="487" t="str">
        <f t="shared" si="6"/>
        <v>---</v>
      </c>
      <c r="C233" s="488" t="str">
        <f>IFERROR(BatteryLifeCalucationRequest[[#This Row],[Item code]],"")</f>
        <v/>
      </c>
      <c r="D233" s="488" t="str">
        <f>IFERROR(BatteryLifeCalucationRequest[[#This Row],[Requested by]],"")</f>
        <v/>
      </c>
      <c r="E233" s="488" t="str">
        <f>IFERROR(BatteryLifeCalucationRequest[[#This Row],[HW availability for measurement]],"")</f>
        <v/>
      </c>
      <c r="F233" s="488" t="str">
        <f>IFERROR(BatteryLifeCalucationRequest[[#This Row],[HW]],"")</f>
        <v/>
      </c>
      <c r="G233" s="488" t="str">
        <f>IFERROR(BatteryLifeCalucationRequest[[#This Row],[FW]],"")</f>
        <v/>
      </c>
      <c r="H233" s="480" t="str">
        <f>IFERROR(IF(BatteryLifeCalucationRequest[[#This Row],[ Variant]]=0,"",BatteryLifeCalucationRequest[[#This Row],[ Variant]]),"")</f>
        <v/>
      </c>
      <c r="I233" s="491"/>
      <c r="J233" s="488" t="str">
        <f>IFERROR(BatteryLifeCalucationRequest[[#This Row],[Short Product Description]],"")</f>
        <v/>
      </c>
      <c r="K233" s="481" t="str">
        <f>IFERROR(BatteryLifeCalucationRequest[[#This Row],[Request Date]],"")</f>
        <v/>
      </c>
      <c r="L233" s="209"/>
      <c r="M233" s="209"/>
      <c r="N233" s="491"/>
      <c r="O233" s="491"/>
      <c r="P233" s="491"/>
      <c r="Q233" s="491"/>
      <c r="R233" s="488" t="str">
        <f>IFERROR(BatteryLifeCalucationRequest[[#This Row],[Battery Configuration]],"")</f>
        <v/>
      </c>
      <c r="S233" s="487">
        <f>VLOOKUP($R233,TABS!$A$6:$G$50,COUNTA(TABS!$A$5:$E$5),FALSE)</f>
        <v>0</v>
      </c>
      <c r="T233" s="491"/>
      <c r="U233" s="489"/>
      <c r="V233" s="488" t="str">
        <f>IFERROR(BatteryLifeCalucationRequest[[#This Row],[Number of bytes in cyclic data uplink]],"")</f>
        <v/>
      </c>
      <c r="W233" s="491"/>
      <c r="X233" s="491"/>
      <c r="Y233" s="491"/>
      <c r="Z233" s="491"/>
      <c r="AA233" s="491"/>
      <c r="AB233" s="491"/>
      <c r="AC233" s="491"/>
      <c r="AD233" s="491"/>
      <c r="AE233" s="491"/>
      <c r="AF233" s="491"/>
      <c r="AG233" s="491"/>
      <c r="AH233" s="491"/>
      <c r="AI233" s="491"/>
      <c r="AJ233" s="491"/>
      <c r="AK233" s="491"/>
      <c r="AL233" s="491"/>
      <c r="AM233" s="491"/>
      <c r="AN233" s="491"/>
      <c r="AO233" s="491"/>
      <c r="AP233" s="491"/>
      <c r="AQ233" s="491"/>
      <c r="AR233" s="491"/>
    </row>
    <row r="234" spans="1:44" s="57" customFormat="1" ht="13.5" customHeight="1">
      <c r="A234" s="483">
        <f>IF($B234="","",COUNTA($B$5:B234))</f>
        <v>230</v>
      </c>
      <c r="B234" s="487" t="str">
        <f t="shared" si="6"/>
        <v>---</v>
      </c>
      <c r="C234" s="488" t="str">
        <f>IFERROR(BatteryLifeCalucationRequest[[#This Row],[Item code]],"")</f>
        <v/>
      </c>
      <c r="D234" s="488" t="str">
        <f>IFERROR(BatteryLifeCalucationRequest[[#This Row],[Requested by]],"")</f>
        <v/>
      </c>
      <c r="E234" s="488" t="str">
        <f>IFERROR(BatteryLifeCalucationRequest[[#This Row],[HW availability for measurement]],"")</f>
        <v/>
      </c>
      <c r="F234" s="488" t="str">
        <f>IFERROR(BatteryLifeCalucationRequest[[#This Row],[HW]],"")</f>
        <v/>
      </c>
      <c r="G234" s="488" t="str">
        <f>IFERROR(BatteryLifeCalucationRequest[[#This Row],[FW]],"")</f>
        <v/>
      </c>
      <c r="H234" s="480" t="str">
        <f>IFERROR(IF(BatteryLifeCalucationRequest[[#This Row],[ Variant]]=0,"",BatteryLifeCalucationRequest[[#This Row],[ Variant]]),"")</f>
        <v/>
      </c>
      <c r="I234" s="491"/>
      <c r="J234" s="488" t="str">
        <f>IFERROR(BatteryLifeCalucationRequest[[#This Row],[Short Product Description]],"")</f>
        <v/>
      </c>
      <c r="K234" s="481" t="str">
        <f>IFERROR(BatteryLifeCalucationRequest[[#This Row],[Request Date]],"")</f>
        <v/>
      </c>
      <c r="L234" s="209"/>
      <c r="M234" s="209"/>
      <c r="N234" s="491"/>
      <c r="O234" s="491"/>
      <c r="P234" s="491"/>
      <c r="Q234" s="491"/>
      <c r="R234" s="488" t="str">
        <f>IFERROR(BatteryLifeCalucationRequest[[#This Row],[Battery Configuration]],"")</f>
        <v/>
      </c>
      <c r="S234" s="487">
        <f>VLOOKUP($R234,TABS!$A$6:$G$50,COUNTA(TABS!$A$5:$E$5),FALSE)</f>
        <v>0</v>
      </c>
      <c r="T234" s="491"/>
      <c r="U234" s="489"/>
      <c r="V234" s="488" t="str">
        <f>IFERROR(BatteryLifeCalucationRequest[[#This Row],[Number of bytes in cyclic data uplink]],"")</f>
        <v/>
      </c>
      <c r="W234" s="491"/>
      <c r="X234" s="491"/>
      <c r="Y234" s="491"/>
      <c r="Z234" s="491"/>
      <c r="AA234" s="491"/>
      <c r="AB234" s="491"/>
      <c r="AC234" s="491"/>
      <c r="AD234" s="491"/>
      <c r="AE234" s="491"/>
      <c r="AF234" s="491"/>
      <c r="AG234" s="491"/>
      <c r="AH234" s="491"/>
      <c r="AI234" s="491"/>
      <c r="AJ234" s="491"/>
      <c r="AK234" s="491"/>
      <c r="AL234" s="491"/>
      <c r="AM234" s="491"/>
      <c r="AN234" s="491"/>
      <c r="AO234" s="491"/>
      <c r="AP234" s="491"/>
      <c r="AQ234" s="491"/>
      <c r="AR234" s="491"/>
    </row>
    <row r="235" spans="1:44" s="57" customFormat="1" ht="13.5" customHeight="1">
      <c r="A235" s="483">
        <f>IF($B235="","",COUNTA($B$5:B235))</f>
        <v>231</v>
      </c>
      <c r="B235" s="487" t="str">
        <f t="shared" si="6"/>
        <v>---</v>
      </c>
      <c r="C235" s="488" t="str">
        <f>IFERROR(BatteryLifeCalucationRequest[[#This Row],[Item code]],"")</f>
        <v/>
      </c>
      <c r="D235" s="488" t="str">
        <f>IFERROR(BatteryLifeCalucationRequest[[#This Row],[Requested by]],"")</f>
        <v/>
      </c>
      <c r="E235" s="488" t="str">
        <f>IFERROR(BatteryLifeCalucationRequest[[#This Row],[HW availability for measurement]],"")</f>
        <v/>
      </c>
      <c r="F235" s="488" t="str">
        <f>IFERROR(BatteryLifeCalucationRequest[[#This Row],[HW]],"")</f>
        <v/>
      </c>
      <c r="G235" s="488" t="str">
        <f>IFERROR(BatteryLifeCalucationRequest[[#This Row],[FW]],"")</f>
        <v/>
      </c>
      <c r="H235" s="480" t="str">
        <f>IFERROR(IF(BatteryLifeCalucationRequest[[#This Row],[ Variant]]=0,"",BatteryLifeCalucationRequest[[#This Row],[ Variant]]),"")</f>
        <v/>
      </c>
      <c r="I235" s="491"/>
      <c r="J235" s="488" t="str">
        <f>IFERROR(BatteryLifeCalucationRequest[[#This Row],[Short Product Description]],"")</f>
        <v/>
      </c>
      <c r="K235" s="481" t="str">
        <f>IFERROR(BatteryLifeCalucationRequest[[#This Row],[Request Date]],"")</f>
        <v/>
      </c>
      <c r="L235" s="209"/>
      <c r="M235" s="209"/>
      <c r="N235" s="491"/>
      <c r="O235" s="491"/>
      <c r="P235" s="491"/>
      <c r="Q235" s="491"/>
      <c r="R235" s="488" t="str">
        <f>IFERROR(BatteryLifeCalucationRequest[[#This Row],[Battery Configuration]],"")</f>
        <v/>
      </c>
      <c r="S235" s="487">
        <f>VLOOKUP($R235,TABS!$A$6:$G$50,COUNTA(TABS!$A$5:$E$5),FALSE)</f>
        <v>0</v>
      </c>
      <c r="T235" s="491"/>
      <c r="U235" s="489"/>
      <c r="V235" s="488" t="str">
        <f>IFERROR(BatteryLifeCalucationRequest[[#This Row],[Number of bytes in cyclic data uplink]],"")</f>
        <v/>
      </c>
      <c r="W235" s="491"/>
      <c r="X235" s="491"/>
      <c r="Y235" s="491"/>
      <c r="Z235" s="491"/>
      <c r="AA235" s="491"/>
      <c r="AB235" s="491"/>
      <c r="AC235" s="491"/>
      <c r="AD235" s="491"/>
      <c r="AE235" s="491"/>
      <c r="AF235" s="491"/>
      <c r="AG235" s="491"/>
      <c r="AH235" s="491"/>
      <c r="AI235" s="491"/>
      <c r="AJ235" s="491"/>
      <c r="AK235" s="491"/>
      <c r="AL235" s="491"/>
      <c r="AM235" s="491"/>
      <c r="AN235" s="491"/>
      <c r="AO235" s="491"/>
      <c r="AP235" s="491"/>
      <c r="AQ235" s="491"/>
      <c r="AR235" s="491"/>
    </row>
    <row r="236" spans="1:44" s="57" customFormat="1" ht="13.5" customHeight="1">
      <c r="A236" s="483">
        <f>IF($B236="","",COUNTA($B$5:B236))</f>
        <v>232</v>
      </c>
      <c r="B236" s="487" t="str">
        <f t="shared" si="6"/>
        <v>---</v>
      </c>
      <c r="C236" s="488" t="str">
        <f>IFERROR(BatteryLifeCalucationRequest[[#This Row],[Item code]],"")</f>
        <v/>
      </c>
      <c r="D236" s="488" t="str">
        <f>IFERROR(BatteryLifeCalucationRequest[[#This Row],[Requested by]],"")</f>
        <v/>
      </c>
      <c r="E236" s="488" t="str">
        <f>IFERROR(BatteryLifeCalucationRequest[[#This Row],[HW availability for measurement]],"")</f>
        <v/>
      </c>
      <c r="F236" s="488" t="str">
        <f>IFERROR(BatteryLifeCalucationRequest[[#This Row],[HW]],"")</f>
        <v/>
      </c>
      <c r="G236" s="488" t="str">
        <f>IFERROR(BatteryLifeCalucationRequest[[#This Row],[FW]],"")</f>
        <v/>
      </c>
      <c r="H236" s="480" t="str">
        <f>IFERROR(IF(BatteryLifeCalucationRequest[[#This Row],[ Variant]]=0,"",BatteryLifeCalucationRequest[[#This Row],[ Variant]]),"")</f>
        <v/>
      </c>
      <c r="I236" s="491"/>
      <c r="J236" s="488" t="str">
        <f>IFERROR(BatteryLifeCalucationRequest[[#This Row],[Short Product Description]],"")</f>
        <v/>
      </c>
      <c r="K236" s="481" t="str">
        <f>IFERROR(BatteryLifeCalucationRequest[[#This Row],[Request Date]],"")</f>
        <v/>
      </c>
      <c r="L236" s="209"/>
      <c r="M236" s="209"/>
      <c r="N236" s="491"/>
      <c r="O236" s="491"/>
      <c r="P236" s="491"/>
      <c r="Q236" s="491"/>
      <c r="R236" s="488" t="str">
        <f>IFERROR(BatteryLifeCalucationRequest[[#This Row],[Battery Configuration]],"")</f>
        <v/>
      </c>
      <c r="S236" s="487">
        <f>VLOOKUP($R236,TABS!$A$6:$G$50,COUNTA(TABS!$A$5:$E$5),FALSE)</f>
        <v>0</v>
      </c>
      <c r="T236" s="491"/>
      <c r="U236" s="489"/>
      <c r="V236" s="488" t="str">
        <f>IFERROR(BatteryLifeCalucationRequest[[#This Row],[Number of bytes in cyclic data uplink]],"")</f>
        <v/>
      </c>
      <c r="W236" s="491"/>
      <c r="X236" s="491"/>
      <c r="Y236" s="491"/>
      <c r="Z236" s="491"/>
      <c r="AA236" s="491"/>
      <c r="AB236" s="491"/>
      <c r="AC236" s="491"/>
      <c r="AD236" s="491"/>
      <c r="AE236" s="491"/>
      <c r="AF236" s="491"/>
      <c r="AG236" s="491"/>
      <c r="AH236" s="491"/>
      <c r="AI236" s="491"/>
      <c r="AJ236" s="491"/>
      <c r="AK236" s="491"/>
      <c r="AL236" s="491"/>
      <c r="AM236" s="491"/>
      <c r="AN236" s="491"/>
      <c r="AO236" s="491"/>
      <c r="AP236" s="491"/>
      <c r="AQ236" s="491"/>
      <c r="AR236" s="491"/>
    </row>
    <row r="237" spans="1:44" s="57" customFormat="1" ht="13.5" customHeight="1">
      <c r="A237" s="483">
        <f>IF($B237="","",COUNTA($B$5:B237))</f>
        <v>233</v>
      </c>
      <c r="B237" s="487" t="str">
        <f t="shared" ref="B237:B300" si="7">IFERROR(C237&amp;"-"&amp;F237&amp;"-"&amp;G237&amp;"-"&amp;$H237,"")</f>
        <v>---</v>
      </c>
      <c r="C237" s="488" t="str">
        <f>IFERROR(BatteryLifeCalucationRequest[[#This Row],[Item code]],"")</f>
        <v/>
      </c>
      <c r="D237" s="488" t="str">
        <f>IFERROR(BatteryLifeCalucationRequest[[#This Row],[Requested by]],"")</f>
        <v/>
      </c>
      <c r="E237" s="488" t="str">
        <f>IFERROR(BatteryLifeCalucationRequest[[#This Row],[HW availability for measurement]],"")</f>
        <v/>
      </c>
      <c r="F237" s="488" t="str">
        <f>IFERROR(BatteryLifeCalucationRequest[[#This Row],[HW]],"")</f>
        <v/>
      </c>
      <c r="G237" s="488" t="str">
        <f>IFERROR(BatteryLifeCalucationRequest[[#This Row],[FW]],"")</f>
        <v/>
      </c>
      <c r="H237" s="480" t="str">
        <f>IFERROR(IF(BatteryLifeCalucationRequest[[#This Row],[ Variant]]=0,"",BatteryLifeCalucationRequest[[#This Row],[ Variant]]),"")</f>
        <v/>
      </c>
      <c r="I237" s="491"/>
      <c r="J237" s="488" t="str">
        <f>IFERROR(BatteryLifeCalucationRequest[[#This Row],[Short Product Description]],"")</f>
        <v/>
      </c>
      <c r="K237" s="481" t="str">
        <f>IFERROR(BatteryLifeCalucationRequest[[#This Row],[Request Date]],"")</f>
        <v/>
      </c>
      <c r="L237" s="209"/>
      <c r="M237" s="209"/>
      <c r="N237" s="491"/>
      <c r="O237" s="491"/>
      <c r="P237" s="491"/>
      <c r="Q237" s="491"/>
      <c r="R237" s="488" t="str">
        <f>IFERROR(BatteryLifeCalucationRequest[[#This Row],[Battery Configuration]],"")</f>
        <v/>
      </c>
      <c r="S237" s="487">
        <f>VLOOKUP($R237,TABS!$A$6:$G$50,COUNTA(TABS!$A$5:$E$5),FALSE)</f>
        <v>0</v>
      </c>
      <c r="T237" s="491"/>
      <c r="U237" s="489"/>
      <c r="V237" s="488" t="str">
        <f>IFERROR(BatteryLifeCalucationRequest[[#This Row],[Number of bytes in cyclic data uplink]],"")</f>
        <v/>
      </c>
      <c r="W237" s="491"/>
      <c r="X237" s="491"/>
      <c r="Y237" s="491"/>
      <c r="Z237" s="491"/>
      <c r="AA237" s="491"/>
      <c r="AB237" s="491"/>
      <c r="AC237" s="491"/>
      <c r="AD237" s="491"/>
      <c r="AE237" s="491"/>
      <c r="AF237" s="491"/>
      <c r="AG237" s="491"/>
      <c r="AH237" s="491"/>
      <c r="AI237" s="491"/>
      <c r="AJ237" s="491"/>
      <c r="AK237" s="491"/>
      <c r="AL237" s="491"/>
      <c r="AM237" s="491"/>
      <c r="AN237" s="491"/>
      <c r="AO237" s="491"/>
      <c r="AP237" s="491"/>
      <c r="AQ237" s="491"/>
      <c r="AR237" s="491"/>
    </row>
    <row r="238" spans="1:44" s="57" customFormat="1" ht="13.5" customHeight="1">
      <c r="A238" s="483">
        <f>IF($B238="","",COUNTA($B$5:B238))</f>
        <v>234</v>
      </c>
      <c r="B238" s="487" t="str">
        <f t="shared" si="7"/>
        <v>---</v>
      </c>
      <c r="C238" s="488" t="str">
        <f>IFERROR(BatteryLifeCalucationRequest[[#This Row],[Item code]],"")</f>
        <v/>
      </c>
      <c r="D238" s="488" t="str">
        <f>IFERROR(BatteryLifeCalucationRequest[[#This Row],[Requested by]],"")</f>
        <v/>
      </c>
      <c r="E238" s="488" t="str">
        <f>IFERROR(BatteryLifeCalucationRequest[[#This Row],[HW availability for measurement]],"")</f>
        <v/>
      </c>
      <c r="F238" s="488" t="str">
        <f>IFERROR(BatteryLifeCalucationRequest[[#This Row],[HW]],"")</f>
        <v/>
      </c>
      <c r="G238" s="488" t="str">
        <f>IFERROR(BatteryLifeCalucationRequest[[#This Row],[FW]],"")</f>
        <v/>
      </c>
      <c r="H238" s="480" t="str">
        <f>IFERROR(IF(BatteryLifeCalucationRequest[[#This Row],[ Variant]]=0,"",BatteryLifeCalucationRequest[[#This Row],[ Variant]]),"")</f>
        <v/>
      </c>
      <c r="I238" s="491"/>
      <c r="J238" s="488" t="str">
        <f>IFERROR(BatteryLifeCalucationRequest[[#This Row],[Short Product Description]],"")</f>
        <v/>
      </c>
      <c r="K238" s="481" t="str">
        <f>IFERROR(BatteryLifeCalucationRequest[[#This Row],[Request Date]],"")</f>
        <v/>
      </c>
      <c r="L238" s="209"/>
      <c r="M238" s="209"/>
      <c r="N238" s="491"/>
      <c r="O238" s="491"/>
      <c r="P238" s="491"/>
      <c r="Q238" s="491"/>
      <c r="R238" s="488" t="str">
        <f>IFERROR(BatteryLifeCalucationRequest[[#This Row],[Battery Configuration]],"")</f>
        <v/>
      </c>
      <c r="S238" s="487">
        <f>VLOOKUP($R238,TABS!$A$6:$G$50,COUNTA(TABS!$A$5:$E$5),FALSE)</f>
        <v>0</v>
      </c>
      <c r="T238" s="491"/>
      <c r="U238" s="489"/>
      <c r="V238" s="488" t="str">
        <f>IFERROR(BatteryLifeCalucationRequest[[#This Row],[Number of bytes in cyclic data uplink]],"")</f>
        <v/>
      </c>
      <c r="W238" s="491"/>
      <c r="X238" s="491"/>
      <c r="Y238" s="491"/>
      <c r="Z238" s="491"/>
      <c r="AA238" s="491"/>
      <c r="AB238" s="491"/>
      <c r="AC238" s="491"/>
      <c r="AD238" s="491"/>
      <c r="AE238" s="491"/>
      <c r="AF238" s="491"/>
      <c r="AG238" s="491"/>
      <c r="AH238" s="491"/>
      <c r="AI238" s="491"/>
      <c r="AJ238" s="491"/>
      <c r="AK238" s="491"/>
      <c r="AL238" s="491"/>
      <c r="AM238" s="491"/>
      <c r="AN238" s="491"/>
      <c r="AO238" s="491"/>
      <c r="AP238" s="491"/>
      <c r="AQ238" s="491"/>
      <c r="AR238" s="491"/>
    </row>
    <row r="239" spans="1:44" s="57" customFormat="1" ht="13.5" customHeight="1">
      <c r="A239" s="483">
        <f>IF($B239="","",COUNTA($B$5:B239))</f>
        <v>235</v>
      </c>
      <c r="B239" s="487" t="str">
        <f t="shared" si="7"/>
        <v>---</v>
      </c>
      <c r="C239" s="488" t="str">
        <f>IFERROR(BatteryLifeCalucationRequest[[#This Row],[Item code]],"")</f>
        <v/>
      </c>
      <c r="D239" s="488" t="str">
        <f>IFERROR(BatteryLifeCalucationRequest[[#This Row],[Requested by]],"")</f>
        <v/>
      </c>
      <c r="E239" s="488" t="str">
        <f>IFERROR(BatteryLifeCalucationRequest[[#This Row],[HW availability for measurement]],"")</f>
        <v/>
      </c>
      <c r="F239" s="488" t="str">
        <f>IFERROR(BatteryLifeCalucationRequest[[#This Row],[HW]],"")</f>
        <v/>
      </c>
      <c r="G239" s="488" t="str">
        <f>IFERROR(BatteryLifeCalucationRequest[[#This Row],[FW]],"")</f>
        <v/>
      </c>
      <c r="H239" s="480" t="str">
        <f>IFERROR(IF(BatteryLifeCalucationRequest[[#This Row],[ Variant]]=0,"",BatteryLifeCalucationRequest[[#This Row],[ Variant]]),"")</f>
        <v/>
      </c>
      <c r="I239" s="491"/>
      <c r="J239" s="488" t="str">
        <f>IFERROR(BatteryLifeCalucationRequest[[#This Row],[Short Product Description]],"")</f>
        <v/>
      </c>
      <c r="K239" s="481" t="str">
        <f>IFERROR(BatteryLifeCalucationRequest[[#This Row],[Request Date]],"")</f>
        <v/>
      </c>
      <c r="L239" s="209"/>
      <c r="M239" s="209"/>
      <c r="N239" s="491"/>
      <c r="O239" s="491"/>
      <c r="P239" s="491"/>
      <c r="Q239" s="491"/>
      <c r="R239" s="488" t="str">
        <f>IFERROR(BatteryLifeCalucationRequest[[#This Row],[Battery Configuration]],"")</f>
        <v/>
      </c>
      <c r="S239" s="487">
        <f>VLOOKUP($R239,TABS!$A$6:$G$50,COUNTA(TABS!$A$5:$E$5),FALSE)</f>
        <v>0</v>
      </c>
      <c r="T239" s="491"/>
      <c r="U239" s="489"/>
      <c r="V239" s="488" t="str">
        <f>IFERROR(BatteryLifeCalucationRequest[[#This Row],[Number of bytes in cyclic data uplink]],"")</f>
        <v/>
      </c>
      <c r="W239" s="491"/>
      <c r="X239" s="491"/>
      <c r="Y239" s="491"/>
      <c r="Z239" s="491"/>
      <c r="AA239" s="491"/>
      <c r="AB239" s="491"/>
      <c r="AC239" s="491"/>
      <c r="AD239" s="491"/>
      <c r="AE239" s="491"/>
      <c r="AF239" s="491"/>
      <c r="AG239" s="491"/>
      <c r="AH239" s="491"/>
      <c r="AI239" s="491"/>
      <c r="AJ239" s="491"/>
      <c r="AK239" s="491"/>
      <c r="AL239" s="491"/>
      <c r="AM239" s="491"/>
      <c r="AN239" s="491"/>
      <c r="AO239" s="491"/>
      <c r="AP239" s="491"/>
      <c r="AQ239" s="491"/>
      <c r="AR239" s="491"/>
    </row>
    <row r="240" spans="1:44" s="57" customFormat="1" ht="13.5" customHeight="1">
      <c r="A240" s="483">
        <f>IF($B240="","",COUNTA($B$5:B240))</f>
        <v>236</v>
      </c>
      <c r="B240" s="487" t="str">
        <f t="shared" si="7"/>
        <v>---</v>
      </c>
      <c r="C240" s="488" t="str">
        <f>IFERROR(BatteryLifeCalucationRequest[[#This Row],[Item code]],"")</f>
        <v/>
      </c>
      <c r="D240" s="488" t="str">
        <f>IFERROR(BatteryLifeCalucationRequest[[#This Row],[Requested by]],"")</f>
        <v/>
      </c>
      <c r="E240" s="488" t="str">
        <f>IFERROR(BatteryLifeCalucationRequest[[#This Row],[HW availability for measurement]],"")</f>
        <v/>
      </c>
      <c r="F240" s="488" t="str">
        <f>IFERROR(BatteryLifeCalucationRequest[[#This Row],[HW]],"")</f>
        <v/>
      </c>
      <c r="G240" s="488" t="str">
        <f>IFERROR(BatteryLifeCalucationRequest[[#This Row],[FW]],"")</f>
        <v/>
      </c>
      <c r="H240" s="480" t="str">
        <f>IFERROR(IF(BatteryLifeCalucationRequest[[#This Row],[ Variant]]=0,"",BatteryLifeCalucationRequest[[#This Row],[ Variant]]),"")</f>
        <v/>
      </c>
      <c r="I240" s="491"/>
      <c r="J240" s="488" t="str">
        <f>IFERROR(BatteryLifeCalucationRequest[[#This Row],[Short Product Description]],"")</f>
        <v/>
      </c>
      <c r="K240" s="481" t="str">
        <f>IFERROR(BatteryLifeCalucationRequest[[#This Row],[Request Date]],"")</f>
        <v/>
      </c>
      <c r="L240" s="209"/>
      <c r="M240" s="209"/>
      <c r="N240" s="491"/>
      <c r="O240" s="491"/>
      <c r="P240" s="491"/>
      <c r="Q240" s="491"/>
      <c r="R240" s="488" t="str">
        <f>IFERROR(BatteryLifeCalucationRequest[[#This Row],[Battery Configuration]],"")</f>
        <v/>
      </c>
      <c r="S240" s="487">
        <f>VLOOKUP($R240,TABS!$A$6:$G$50,COUNTA(TABS!$A$5:$E$5),FALSE)</f>
        <v>0</v>
      </c>
      <c r="T240" s="491"/>
      <c r="U240" s="489"/>
      <c r="V240" s="488" t="str">
        <f>IFERROR(BatteryLifeCalucationRequest[[#This Row],[Number of bytes in cyclic data uplink]],"")</f>
        <v/>
      </c>
      <c r="W240" s="491"/>
      <c r="X240" s="491"/>
      <c r="Y240" s="491"/>
      <c r="Z240" s="491"/>
      <c r="AA240" s="491"/>
      <c r="AB240" s="491"/>
      <c r="AC240" s="491"/>
      <c r="AD240" s="491"/>
      <c r="AE240" s="491"/>
      <c r="AF240" s="491"/>
      <c r="AG240" s="491"/>
      <c r="AH240" s="491"/>
      <c r="AI240" s="491"/>
      <c r="AJ240" s="491"/>
      <c r="AK240" s="491"/>
      <c r="AL240" s="491"/>
      <c r="AM240" s="491"/>
      <c r="AN240" s="491"/>
      <c r="AO240" s="491"/>
      <c r="AP240" s="491"/>
      <c r="AQ240" s="491"/>
      <c r="AR240" s="491"/>
    </row>
    <row r="241" spans="1:44" s="57" customFormat="1" ht="13.5" customHeight="1">
      <c r="A241" s="483">
        <f>IF($B241="","",COUNTA($B$5:B241))</f>
        <v>237</v>
      </c>
      <c r="B241" s="487" t="str">
        <f t="shared" si="7"/>
        <v>---</v>
      </c>
      <c r="C241" s="488" t="str">
        <f>IFERROR(BatteryLifeCalucationRequest[[#This Row],[Item code]],"")</f>
        <v/>
      </c>
      <c r="D241" s="488" t="str">
        <f>IFERROR(BatteryLifeCalucationRequest[[#This Row],[Requested by]],"")</f>
        <v/>
      </c>
      <c r="E241" s="488" t="str">
        <f>IFERROR(BatteryLifeCalucationRequest[[#This Row],[HW availability for measurement]],"")</f>
        <v/>
      </c>
      <c r="F241" s="488" t="str">
        <f>IFERROR(BatteryLifeCalucationRequest[[#This Row],[HW]],"")</f>
        <v/>
      </c>
      <c r="G241" s="488" t="str">
        <f>IFERROR(BatteryLifeCalucationRequest[[#This Row],[FW]],"")</f>
        <v/>
      </c>
      <c r="H241" s="480" t="str">
        <f>IFERROR(IF(BatteryLifeCalucationRequest[[#This Row],[ Variant]]=0,"",BatteryLifeCalucationRequest[[#This Row],[ Variant]]),"")</f>
        <v/>
      </c>
      <c r="I241" s="491"/>
      <c r="J241" s="488" t="str">
        <f>IFERROR(BatteryLifeCalucationRequest[[#This Row],[Short Product Description]],"")</f>
        <v/>
      </c>
      <c r="K241" s="481" t="str">
        <f>IFERROR(BatteryLifeCalucationRequest[[#This Row],[Request Date]],"")</f>
        <v/>
      </c>
      <c r="L241" s="209"/>
      <c r="M241" s="209"/>
      <c r="N241" s="491"/>
      <c r="O241" s="491"/>
      <c r="P241" s="491"/>
      <c r="Q241" s="491"/>
      <c r="R241" s="488" t="str">
        <f>IFERROR(BatteryLifeCalucationRequest[[#This Row],[Battery Configuration]],"")</f>
        <v/>
      </c>
      <c r="S241" s="487">
        <f>VLOOKUP($R241,TABS!$A$6:$G$50,COUNTA(TABS!$A$5:$E$5),FALSE)</f>
        <v>0</v>
      </c>
      <c r="T241" s="491"/>
      <c r="U241" s="489"/>
      <c r="V241" s="488" t="str">
        <f>IFERROR(BatteryLifeCalucationRequest[[#This Row],[Number of bytes in cyclic data uplink]],"")</f>
        <v/>
      </c>
      <c r="W241" s="491"/>
      <c r="X241" s="491"/>
      <c r="Y241" s="491"/>
      <c r="Z241" s="491"/>
      <c r="AA241" s="491"/>
      <c r="AB241" s="491"/>
      <c r="AC241" s="491"/>
      <c r="AD241" s="491"/>
      <c r="AE241" s="491"/>
      <c r="AF241" s="491"/>
      <c r="AG241" s="491"/>
      <c r="AH241" s="491"/>
      <c r="AI241" s="491"/>
      <c r="AJ241" s="491"/>
      <c r="AK241" s="491"/>
      <c r="AL241" s="491"/>
      <c r="AM241" s="491"/>
      <c r="AN241" s="491"/>
      <c r="AO241" s="491"/>
      <c r="AP241" s="491"/>
      <c r="AQ241" s="491"/>
      <c r="AR241" s="491"/>
    </row>
    <row r="242" spans="1:44" s="57" customFormat="1" ht="13.5" customHeight="1">
      <c r="A242" s="483">
        <f>IF($B242="","",COUNTA($B$5:B242))</f>
        <v>238</v>
      </c>
      <c r="B242" s="487" t="str">
        <f t="shared" si="7"/>
        <v>---</v>
      </c>
      <c r="C242" s="488" t="str">
        <f>IFERROR(BatteryLifeCalucationRequest[[#This Row],[Item code]],"")</f>
        <v/>
      </c>
      <c r="D242" s="488" t="str">
        <f>IFERROR(BatteryLifeCalucationRequest[[#This Row],[Requested by]],"")</f>
        <v/>
      </c>
      <c r="E242" s="488" t="str">
        <f>IFERROR(BatteryLifeCalucationRequest[[#This Row],[HW availability for measurement]],"")</f>
        <v/>
      </c>
      <c r="F242" s="488" t="str">
        <f>IFERROR(BatteryLifeCalucationRequest[[#This Row],[HW]],"")</f>
        <v/>
      </c>
      <c r="G242" s="488" t="str">
        <f>IFERROR(BatteryLifeCalucationRequest[[#This Row],[FW]],"")</f>
        <v/>
      </c>
      <c r="H242" s="480" t="str">
        <f>IFERROR(IF(BatteryLifeCalucationRequest[[#This Row],[ Variant]]=0,"",BatteryLifeCalucationRequest[[#This Row],[ Variant]]),"")</f>
        <v/>
      </c>
      <c r="I242" s="491"/>
      <c r="J242" s="488" t="str">
        <f>IFERROR(BatteryLifeCalucationRequest[[#This Row],[Short Product Description]],"")</f>
        <v/>
      </c>
      <c r="K242" s="481" t="str">
        <f>IFERROR(BatteryLifeCalucationRequest[[#This Row],[Request Date]],"")</f>
        <v/>
      </c>
      <c r="L242" s="209"/>
      <c r="M242" s="209"/>
      <c r="N242" s="491"/>
      <c r="O242" s="491"/>
      <c r="P242" s="491"/>
      <c r="Q242" s="491"/>
      <c r="R242" s="488" t="str">
        <f>IFERROR(BatteryLifeCalucationRequest[[#This Row],[Battery Configuration]],"")</f>
        <v/>
      </c>
      <c r="S242" s="487">
        <f>VLOOKUP($R242,TABS!$A$6:$G$50,COUNTA(TABS!$A$5:$E$5),FALSE)</f>
        <v>0</v>
      </c>
      <c r="T242" s="491"/>
      <c r="U242" s="489"/>
      <c r="V242" s="488" t="str">
        <f>IFERROR(BatteryLifeCalucationRequest[[#This Row],[Number of bytes in cyclic data uplink]],"")</f>
        <v/>
      </c>
      <c r="W242" s="491"/>
      <c r="X242" s="491"/>
      <c r="Y242" s="491"/>
      <c r="Z242" s="491"/>
      <c r="AA242" s="491"/>
      <c r="AB242" s="491"/>
      <c r="AC242" s="491"/>
      <c r="AD242" s="491"/>
      <c r="AE242" s="491"/>
      <c r="AF242" s="491"/>
      <c r="AG242" s="491"/>
      <c r="AH242" s="491"/>
      <c r="AI242" s="491"/>
      <c r="AJ242" s="491"/>
      <c r="AK242" s="491"/>
      <c r="AL242" s="491"/>
      <c r="AM242" s="491"/>
      <c r="AN242" s="491"/>
      <c r="AO242" s="491"/>
      <c r="AP242" s="491"/>
      <c r="AQ242" s="491"/>
      <c r="AR242" s="491"/>
    </row>
    <row r="243" spans="1:44" s="57" customFormat="1" ht="13.5" customHeight="1">
      <c r="A243" s="483">
        <f>IF($B243="","",COUNTA($B$5:B243))</f>
        <v>239</v>
      </c>
      <c r="B243" s="487" t="str">
        <f t="shared" si="7"/>
        <v>---</v>
      </c>
      <c r="C243" s="488" t="str">
        <f>IFERROR(BatteryLifeCalucationRequest[[#This Row],[Item code]],"")</f>
        <v/>
      </c>
      <c r="D243" s="488" t="str">
        <f>IFERROR(BatteryLifeCalucationRequest[[#This Row],[Requested by]],"")</f>
        <v/>
      </c>
      <c r="E243" s="488" t="str">
        <f>IFERROR(BatteryLifeCalucationRequest[[#This Row],[HW availability for measurement]],"")</f>
        <v/>
      </c>
      <c r="F243" s="488" t="str">
        <f>IFERROR(BatteryLifeCalucationRequest[[#This Row],[HW]],"")</f>
        <v/>
      </c>
      <c r="G243" s="488" t="str">
        <f>IFERROR(BatteryLifeCalucationRequest[[#This Row],[FW]],"")</f>
        <v/>
      </c>
      <c r="H243" s="480" t="str">
        <f>IFERROR(IF(BatteryLifeCalucationRequest[[#This Row],[ Variant]]=0,"",BatteryLifeCalucationRequest[[#This Row],[ Variant]]),"")</f>
        <v/>
      </c>
      <c r="I243" s="491"/>
      <c r="J243" s="488" t="str">
        <f>IFERROR(BatteryLifeCalucationRequest[[#This Row],[Short Product Description]],"")</f>
        <v/>
      </c>
      <c r="K243" s="481" t="str">
        <f>IFERROR(BatteryLifeCalucationRequest[[#This Row],[Request Date]],"")</f>
        <v/>
      </c>
      <c r="L243" s="209"/>
      <c r="M243" s="209"/>
      <c r="N243" s="491"/>
      <c r="O243" s="491"/>
      <c r="P243" s="491"/>
      <c r="Q243" s="491"/>
      <c r="R243" s="488" t="str">
        <f>IFERROR(BatteryLifeCalucationRequest[[#This Row],[Battery Configuration]],"")</f>
        <v/>
      </c>
      <c r="S243" s="487">
        <f>VLOOKUP($R243,TABS!$A$6:$G$50,COUNTA(TABS!$A$5:$E$5),FALSE)</f>
        <v>0</v>
      </c>
      <c r="T243" s="491"/>
      <c r="U243" s="489"/>
      <c r="V243" s="488" t="str">
        <f>IFERROR(BatteryLifeCalucationRequest[[#This Row],[Number of bytes in cyclic data uplink]],"")</f>
        <v/>
      </c>
      <c r="W243" s="491"/>
      <c r="X243" s="491"/>
      <c r="Y243" s="491"/>
      <c r="Z243" s="491"/>
      <c r="AA243" s="491"/>
      <c r="AB243" s="491"/>
      <c r="AC243" s="491"/>
      <c r="AD243" s="491"/>
      <c r="AE243" s="491"/>
      <c r="AF243" s="491"/>
      <c r="AG243" s="491"/>
      <c r="AH243" s="491"/>
      <c r="AI243" s="491"/>
      <c r="AJ243" s="491"/>
      <c r="AK243" s="491"/>
      <c r="AL243" s="491"/>
      <c r="AM243" s="491"/>
      <c r="AN243" s="491"/>
      <c r="AO243" s="491"/>
      <c r="AP243" s="491"/>
      <c r="AQ243" s="491"/>
      <c r="AR243" s="491"/>
    </row>
    <row r="244" spans="1:44" s="57" customFormat="1" ht="13.5" customHeight="1">
      <c r="A244" s="483">
        <f>IF($B244="","",COUNTA($B$5:B244))</f>
        <v>240</v>
      </c>
      <c r="B244" s="487" t="str">
        <f t="shared" si="7"/>
        <v>---</v>
      </c>
      <c r="C244" s="488" t="str">
        <f>IFERROR(BatteryLifeCalucationRequest[[#This Row],[Item code]],"")</f>
        <v/>
      </c>
      <c r="D244" s="488" t="str">
        <f>IFERROR(BatteryLifeCalucationRequest[[#This Row],[Requested by]],"")</f>
        <v/>
      </c>
      <c r="E244" s="488" t="str">
        <f>IFERROR(BatteryLifeCalucationRequest[[#This Row],[HW availability for measurement]],"")</f>
        <v/>
      </c>
      <c r="F244" s="488" t="str">
        <f>IFERROR(BatteryLifeCalucationRequest[[#This Row],[HW]],"")</f>
        <v/>
      </c>
      <c r="G244" s="488" t="str">
        <f>IFERROR(BatteryLifeCalucationRequest[[#This Row],[FW]],"")</f>
        <v/>
      </c>
      <c r="H244" s="480" t="str">
        <f>IFERROR(IF(BatteryLifeCalucationRequest[[#This Row],[ Variant]]=0,"",BatteryLifeCalucationRequest[[#This Row],[ Variant]]),"")</f>
        <v/>
      </c>
      <c r="I244" s="491"/>
      <c r="J244" s="488" t="str">
        <f>IFERROR(BatteryLifeCalucationRequest[[#This Row],[Short Product Description]],"")</f>
        <v/>
      </c>
      <c r="K244" s="481" t="str">
        <f>IFERROR(BatteryLifeCalucationRequest[[#This Row],[Request Date]],"")</f>
        <v/>
      </c>
      <c r="L244" s="209"/>
      <c r="M244" s="209"/>
      <c r="N244" s="491"/>
      <c r="O244" s="491"/>
      <c r="P244" s="491"/>
      <c r="Q244" s="491"/>
      <c r="R244" s="488" t="str">
        <f>IFERROR(BatteryLifeCalucationRequest[[#This Row],[Battery Configuration]],"")</f>
        <v/>
      </c>
      <c r="S244" s="487">
        <f>VLOOKUP($R244,TABS!$A$6:$G$50,COUNTA(TABS!$A$5:$E$5),FALSE)</f>
        <v>0</v>
      </c>
      <c r="T244" s="491"/>
      <c r="U244" s="489"/>
      <c r="V244" s="488" t="str">
        <f>IFERROR(BatteryLifeCalucationRequest[[#This Row],[Number of bytes in cyclic data uplink]],"")</f>
        <v/>
      </c>
      <c r="W244" s="491"/>
      <c r="X244" s="491"/>
      <c r="Y244" s="491"/>
      <c r="Z244" s="491"/>
      <c r="AA244" s="491"/>
      <c r="AB244" s="491"/>
      <c r="AC244" s="491"/>
      <c r="AD244" s="491"/>
      <c r="AE244" s="491"/>
      <c r="AF244" s="491"/>
      <c r="AG244" s="491"/>
      <c r="AH244" s="491"/>
      <c r="AI244" s="491"/>
      <c r="AJ244" s="491"/>
      <c r="AK244" s="491"/>
      <c r="AL244" s="491"/>
      <c r="AM244" s="491"/>
      <c r="AN244" s="491"/>
      <c r="AO244" s="491"/>
      <c r="AP244" s="491"/>
      <c r="AQ244" s="491"/>
      <c r="AR244" s="491"/>
    </row>
    <row r="245" spans="1:44" s="57" customFormat="1" ht="13.5" customHeight="1">
      <c r="A245" s="483">
        <f>IF($B245="","",COUNTA($B$5:B245))</f>
        <v>241</v>
      </c>
      <c r="B245" s="487" t="str">
        <f t="shared" si="7"/>
        <v>---</v>
      </c>
      <c r="C245" s="488" t="str">
        <f>IFERROR(BatteryLifeCalucationRequest[[#This Row],[Item code]],"")</f>
        <v/>
      </c>
      <c r="D245" s="488" t="str">
        <f>IFERROR(BatteryLifeCalucationRequest[[#This Row],[Requested by]],"")</f>
        <v/>
      </c>
      <c r="E245" s="488" t="str">
        <f>IFERROR(BatteryLifeCalucationRequest[[#This Row],[HW availability for measurement]],"")</f>
        <v/>
      </c>
      <c r="F245" s="488" t="str">
        <f>IFERROR(BatteryLifeCalucationRequest[[#This Row],[HW]],"")</f>
        <v/>
      </c>
      <c r="G245" s="488" t="str">
        <f>IFERROR(BatteryLifeCalucationRequest[[#This Row],[FW]],"")</f>
        <v/>
      </c>
      <c r="H245" s="480" t="str">
        <f>IFERROR(IF(BatteryLifeCalucationRequest[[#This Row],[ Variant]]=0,"",BatteryLifeCalucationRequest[[#This Row],[ Variant]]),"")</f>
        <v/>
      </c>
      <c r="I245" s="491"/>
      <c r="J245" s="488" t="str">
        <f>IFERROR(BatteryLifeCalucationRequest[[#This Row],[Short Product Description]],"")</f>
        <v/>
      </c>
      <c r="K245" s="481" t="str">
        <f>IFERROR(BatteryLifeCalucationRequest[[#This Row],[Request Date]],"")</f>
        <v/>
      </c>
      <c r="L245" s="209"/>
      <c r="M245" s="209"/>
      <c r="N245" s="491"/>
      <c r="O245" s="491"/>
      <c r="P245" s="491"/>
      <c r="Q245" s="491"/>
      <c r="R245" s="488" t="str">
        <f>IFERROR(BatteryLifeCalucationRequest[[#This Row],[Battery Configuration]],"")</f>
        <v/>
      </c>
      <c r="S245" s="487">
        <f>VLOOKUP($R245,TABS!$A$6:$G$50,COUNTA(TABS!$A$5:$E$5),FALSE)</f>
        <v>0</v>
      </c>
      <c r="T245" s="491"/>
      <c r="U245" s="489"/>
      <c r="V245" s="488" t="str">
        <f>IFERROR(BatteryLifeCalucationRequest[[#This Row],[Number of bytes in cyclic data uplink]],"")</f>
        <v/>
      </c>
      <c r="W245" s="491"/>
      <c r="X245" s="491"/>
      <c r="Y245" s="491"/>
      <c r="Z245" s="491"/>
      <c r="AA245" s="491"/>
      <c r="AB245" s="491"/>
      <c r="AC245" s="491"/>
      <c r="AD245" s="491"/>
      <c r="AE245" s="491"/>
      <c r="AF245" s="491"/>
      <c r="AG245" s="491"/>
      <c r="AH245" s="491"/>
      <c r="AI245" s="491"/>
      <c r="AJ245" s="491"/>
      <c r="AK245" s="491"/>
      <c r="AL245" s="491"/>
      <c r="AM245" s="491"/>
      <c r="AN245" s="491"/>
      <c r="AO245" s="491"/>
      <c r="AP245" s="491"/>
      <c r="AQ245" s="491"/>
      <c r="AR245" s="491"/>
    </row>
    <row r="246" spans="1:44" s="57" customFormat="1" ht="13.5" customHeight="1">
      <c r="A246" s="483">
        <f>IF($B246="","",COUNTA($B$5:B246))</f>
        <v>242</v>
      </c>
      <c r="B246" s="487" t="str">
        <f t="shared" si="7"/>
        <v>---</v>
      </c>
      <c r="C246" s="488" t="str">
        <f>IFERROR(BatteryLifeCalucationRequest[[#This Row],[Item code]],"")</f>
        <v/>
      </c>
      <c r="D246" s="488" t="str">
        <f>IFERROR(BatteryLifeCalucationRequest[[#This Row],[Requested by]],"")</f>
        <v/>
      </c>
      <c r="E246" s="488" t="str">
        <f>IFERROR(BatteryLifeCalucationRequest[[#This Row],[HW availability for measurement]],"")</f>
        <v/>
      </c>
      <c r="F246" s="488" t="str">
        <f>IFERROR(BatteryLifeCalucationRequest[[#This Row],[HW]],"")</f>
        <v/>
      </c>
      <c r="G246" s="488" t="str">
        <f>IFERROR(BatteryLifeCalucationRequest[[#This Row],[FW]],"")</f>
        <v/>
      </c>
      <c r="H246" s="480" t="str">
        <f>IFERROR(IF(BatteryLifeCalucationRequest[[#This Row],[ Variant]]=0,"",BatteryLifeCalucationRequest[[#This Row],[ Variant]]),"")</f>
        <v/>
      </c>
      <c r="I246" s="491"/>
      <c r="J246" s="488" t="str">
        <f>IFERROR(BatteryLifeCalucationRequest[[#This Row],[Short Product Description]],"")</f>
        <v/>
      </c>
      <c r="K246" s="481" t="str">
        <f>IFERROR(BatteryLifeCalucationRequest[[#This Row],[Request Date]],"")</f>
        <v/>
      </c>
      <c r="L246" s="209"/>
      <c r="M246" s="209"/>
      <c r="N246" s="491"/>
      <c r="O246" s="491"/>
      <c r="P246" s="491"/>
      <c r="Q246" s="491"/>
      <c r="R246" s="488" t="str">
        <f>IFERROR(BatteryLifeCalucationRequest[[#This Row],[Battery Configuration]],"")</f>
        <v/>
      </c>
      <c r="S246" s="487">
        <f>VLOOKUP($R246,TABS!$A$6:$G$50,COUNTA(TABS!$A$5:$E$5),FALSE)</f>
        <v>0</v>
      </c>
      <c r="T246" s="491"/>
      <c r="U246" s="489"/>
      <c r="V246" s="488" t="str">
        <f>IFERROR(BatteryLifeCalucationRequest[[#This Row],[Number of bytes in cyclic data uplink]],"")</f>
        <v/>
      </c>
      <c r="W246" s="491"/>
      <c r="X246" s="491"/>
      <c r="Y246" s="491"/>
      <c r="Z246" s="491"/>
      <c r="AA246" s="491"/>
      <c r="AB246" s="491"/>
      <c r="AC246" s="491"/>
      <c r="AD246" s="491"/>
      <c r="AE246" s="491"/>
      <c r="AF246" s="491"/>
      <c r="AG246" s="491"/>
      <c r="AH246" s="491"/>
      <c r="AI246" s="491"/>
      <c r="AJ246" s="491"/>
      <c r="AK246" s="491"/>
      <c r="AL246" s="491"/>
      <c r="AM246" s="491"/>
      <c r="AN246" s="491"/>
      <c r="AO246" s="491"/>
      <c r="AP246" s="491"/>
      <c r="AQ246" s="491"/>
      <c r="AR246" s="491"/>
    </row>
    <row r="247" spans="1:44" s="57" customFormat="1" ht="13.5" customHeight="1">
      <c r="A247" s="483">
        <f>IF($B247="","",COUNTA($B$5:B247))</f>
        <v>243</v>
      </c>
      <c r="B247" s="487" t="str">
        <f t="shared" si="7"/>
        <v>---</v>
      </c>
      <c r="C247" s="488" t="str">
        <f>IFERROR(BatteryLifeCalucationRequest[[#This Row],[Item code]],"")</f>
        <v/>
      </c>
      <c r="D247" s="488" t="str">
        <f>IFERROR(BatteryLifeCalucationRequest[[#This Row],[Requested by]],"")</f>
        <v/>
      </c>
      <c r="E247" s="488" t="str">
        <f>IFERROR(BatteryLifeCalucationRequest[[#This Row],[HW availability for measurement]],"")</f>
        <v/>
      </c>
      <c r="F247" s="488" t="str">
        <f>IFERROR(BatteryLifeCalucationRequest[[#This Row],[HW]],"")</f>
        <v/>
      </c>
      <c r="G247" s="488" t="str">
        <f>IFERROR(BatteryLifeCalucationRequest[[#This Row],[FW]],"")</f>
        <v/>
      </c>
      <c r="H247" s="480" t="str">
        <f>IFERROR(IF(BatteryLifeCalucationRequest[[#This Row],[ Variant]]=0,"",BatteryLifeCalucationRequest[[#This Row],[ Variant]]),"")</f>
        <v/>
      </c>
      <c r="I247" s="491"/>
      <c r="J247" s="488" t="str">
        <f>IFERROR(BatteryLifeCalucationRequest[[#This Row],[Short Product Description]],"")</f>
        <v/>
      </c>
      <c r="K247" s="481" t="str">
        <f>IFERROR(BatteryLifeCalucationRequest[[#This Row],[Request Date]],"")</f>
        <v/>
      </c>
      <c r="L247" s="209"/>
      <c r="M247" s="209"/>
      <c r="N247" s="491"/>
      <c r="O247" s="491"/>
      <c r="P247" s="491"/>
      <c r="Q247" s="491"/>
      <c r="R247" s="488" t="str">
        <f>IFERROR(BatteryLifeCalucationRequest[[#This Row],[Battery Configuration]],"")</f>
        <v/>
      </c>
      <c r="S247" s="487">
        <f>VLOOKUP($R247,TABS!$A$6:$G$50,COUNTA(TABS!$A$5:$E$5),FALSE)</f>
        <v>0</v>
      </c>
      <c r="T247" s="491"/>
      <c r="U247" s="489"/>
      <c r="V247" s="488" t="str">
        <f>IFERROR(BatteryLifeCalucationRequest[[#This Row],[Number of bytes in cyclic data uplink]],"")</f>
        <v/>
      </c>
      <c r="W247" s="491"/>
      <c r="X247" s="491"/>
      <c r="Y247" s="491"/>
      <c r="Z247" s="491"/>
      <c r="AA247" s="491"/>
      <c r="AB247" s="491"/>
      <c r="AC247" s="491"/>
      <c r="AD247" s="491"/>
      <c r="AE247" s="491"/>
      <c r="AF247" s="491"/>
      <c r="AG247" s="491"/>
      <c r="AH247" s="491"/>
      <c r="AI247" s="491"/>
      <c r="AJ247" s="491"/>
      <c r="AK247" s="491"/>
      <c r="AL247" s="491"/>
      <c r="AM247" s="491"/>
      <c r="AN247" s="491"/>
      <c r="AO247" s="491"/>
      <c r="AP247" s="491"/>
      <c r="AQ247" s="491"/>
      <c r="AR247" s="491"/>
    </row>
    <row r="248" spans="1:44" s="57" customFormat="1" ht="13.5" customHeight="1">
      <c r="A248" s="483">
        <f>IF($B248="","",COUNTA($B$5:B248))</f>
        <v>244</v>
      </c>
      <c r="B248" s="487" t="str">
        <f t="shared" si="7"/>
        <v>---</v>
      </c>
      <c r="C248" s="488" t="str">
        <f>IFERROR(BatteryLifeCalucationRequest[[#This Row],[Item code]],"")</f>
        <v/>
      </c>
      <c r="D248" s="488" t="str">
        <f>IFERROR(BatteryLifeCalucationRequest[[#This Row],[Requested by]],"")</f>
        <v/>
      </c>
      <c r="E248" s="488" t="str">
        <f>IFERROR(BatteryLifeCalucationRequest[[#This Row],[HW availability for measurement]],"")</f>
        <v/>
      </c>
      <c r="F248" s="488" t="str">
        <f>IFERROR(BatteryLifeCalucationRequest[[#This Row],[HW]],"")</f>
        <v/>
      </c>
      <c r="G248" s="488" t="str">
        <f>IFERROR(BatteryLifeCalucationRequest[[#This Row],[FW]],"")</f>
        <v/>
      </c>
      <c r="H248" s="480" t="str">
        <f>IFERROR(IF(BatteryLifeCalucationRequest[[#This Row],[ Variant]]=0,"",BatteryLifeCalucationRequest[[#This Row],[ Variant]]),"")</f>
        <v/>
      </c>
      <c r="I248" s="491"/>
      <c r="J248" s="488" t="str">
        <f>IFERROR(BatteryLifeCalucationRequest[[#This Row],[Short Product Description]],"")</f>
        <v/>
      </c>
      <c r="K248" s="481" t="str">
        <f>IFERROR(BatteryLifeCalucationRequest[[#This Row],[Request Date]],"")</f>
        <v/>
      </c>
      <c r="L248" s="209"/>
      <c r="M248" s="209"/>
      <c r="N248" s="491"/>
      <c r="O248" s="491"/>
      <c r="P248" s="491"/>
      <c r="Q248" s="491"/>
      <c r="R248" s="488" t="str">
        <f>IFERROR(BatteryLifeCalucationRequest[[#This Row],[Battery Configuration]],"")</f>
        <v/>
      </c>
      <c r="S248" s="487">
        <f>VLOOKUP($R248,TABS!$A$6:$G$50,COUNTA(TABS!$A$5:$E$5),FALSE)</f>
        <v>0</v>
      </c>
      <c r="T248" s="491"/>
      <c r="U248" s="489"/>
      <c r="V248" s="488" t="str">
        <f>IFERROR(BatteryLifeCalucationRequest[[#This Row],[Number of bytes in cyclic data uplink]],"")</f>
        <v/>
      </c>
      <c r="W248" s="491"/>
      <c r="X248" s="491"/>
      <c r="Y248" s="491"/>
      <c r="Z248" s="491"/>
      <c r="AA248" s="491"/>
      <c r="AB248" s="491"/>
      <c r="AC248" s="491"/>
      <c r="AD248" s="491"/>
      <c r="AE248" s="491"/>
      <c r="AF248" s="491"/>
      <c r="AG248" s="491"/>
      <c r="AH248" s="491"/>
      <c r="AI248" s="491"/>
      <c r="AJ248" s="491"/>
      <c r="AK248" s="491"/>
      <c r="AL248" s="491"/>
      <c r="AM248" s="491"/>
      <c r="AN248" s="491"/>
      <c r="AO248" s="491"/>
      <c r="AP248" s="491"/>
      <c r="AQ248" s="491"/>
      <c r="AR248" s="491"/>
    </row>
    <row r="249" spans="1:44" s="57" customFormat="1" ht="13.5" customHeight="1">
      <c r="A249" s="483">
        <f>IF($B249="","",COUNTA($B$5:B249))</f>
        <v>245</v>
      </c>
      <c r="B249" s="487" t="str">
        <f t="shared" si="7"/>
        <v>---</v>
      </c>
      <c r="C249" s="488" t="str">
        <f>IFERROR(BatteryLifeCalucationRequest[[#This Row],[Item code]],"")</f>
        <v/>
      </c>
      <c r="D249" s="488" t="str">
        <f>IFERROR(BatteryLifeCalucationRequest[[#This Row],[Requested by]],"")</f>
        <v/>
      </c>
      <c r="E249" s="488" t="str">
        <f>IFERROR(BatteryLifeCalucationRequest[[#This Row],[HW availability for measurement]],"")</f>
        <v/>
      </c>
      <c r="F249" s="488" t="str">
        <f>IFERROR(BatteryLifeCalucationRequest[[#This Row],[HW]],"")</f>
        <v/>
      </c>
      <c r="G249" s="488" t="str">
        <f>IFERROR(BatteryLifeCalucationRequest[[#This Row],[FW]],"")</f>
        <v/>
      </c>
      <c r="H249" s="480" t="str">
        <f>IFERROR(IF(BatteryLifeCalucationRequest[[#This Row],[ Variant]]=0,"",BatteryLifeCalucationRequest[[#This Row],[ Variant]]),"")</f>
        <v/>
      </c>
      <c r="I249" s="491"/>
      <c r="J249" s="488" t="str">
        <f>IFERROR(BatteryLifeCalucationRequest[[#This Row],[Short Product Description]],"")</f>
        <v/>
      </c>
      <c r="K249" s="481" t="str">
        <f>IFERROR(BatteryLifeCalucationRequest[[#This Row],[Request Date]],"")</f>
        <v/>
      </c>
      <c r="L249" s="209"/>
      <c r="M249" s="209"/>
      <c r="N249" s="491"/>
      <c r="O249" s="491"/>
      <c r="P249" s="491"/>
      <c r="Q249" s="491"/>
      <c r="R249" s="488" t="str">
        <f>IFERROR(BatteryLifeCalucationRequest[[#This Row],[Battery Configuration]],"")</f>
        <v/>
      </c>
      <c r="S249" s="487">
        <f>VLOOKUP($R249,TABS!$A$6:$G$50,COUNTA(TABS!$A$5:$E$5),FALSE)</f>
        <v>0</v>
      </c>
      <c r="T249" s="491"/>
      <c r="U249" s="489"/>
      <c r="V249" s="488" t="str">
        <f>IFERROR(BatteryLifeCalucationRequest[[#This Row],[Number of bytes in cyclic data uplink]],"")</f>
        <v/>
      </c>
      <c r="W249" s="491"/>
      <c r="X249" s="491"/>
      <c r="Y249" s="491"/>
      <c r="Z249" s="491"/>
      <c r="AA249" s="491"/>
      <c r="AB249" s="491"/>
      <c r="AC249" s="491"/>
      <c r="AD249" s="491"/>
      <c r="AE249" s="491"/>
      <c r="AF249" s="491"/>
      <c r="AG249" s="491"/>
      <c r="AH249" s="491"/>
      <c r="AI249" s="491"/>
      <c r="AJ249" s="491"/>
      <c r="AK249" s="491"/>
      <c r="AL249" s="491"/>
      <c r="AM249" s="491"/>
      <c r="AN249" s="491"/>
      <c r="AO249" s="491"/>
      <c r="AP249" s="491"/>
      <c r="AQ249" s="491"/>
      <c r="AR249" s="491"/>
    </row>
    <row r="250" spans="1:44" s="57" customFormat="1" ht="13.5" customHeight="1">
      <c r="A250" s="483">
        <f>IF($B250="","",COUNTA($B$5:B250))</f>
        <v>246</v>
      </c>
      <c r="B250" s="487" t="str">
        <f t="shared" si="7"/>
        <v>---</v>
      </c>
      <c r="C250" s="488" t="str">
        <f>IFERROR(BatteryLifeCalucationRequest[[#This Row],[Item code]],"")</f>
        <v/>
      </c>
      <c r="D250" s="488" t="str">
        <f>IFERROR(BatteryLifeCalucationRequest[[#This Row],[Requested by]],"")</f>
        <v/>
      </c>
      <c r="E250" s="488" t="str">
        <f>IFERROR(BatteryLifeCalucationRequest[[#This Row],[HW availability for measurement]],"")</f>
        <v/>
      </c>
      <c r="F250" s="488" t="str">
        <f>IFERROR(BatteryLifeCalucationRequest[[#This Row],[HW]],"")</f>
        <v/>
      </c>
      <c r="G250" s="488" t="str">
        <f>IFERROR(BatteryLifeCalucationRequest[[#This Row],[FW]],"")</f>
        <v/>
      </c>
      <c r="H250" s="480" t="str">
        <f>IFERROR(IF(BatteryLifeCalucationRequest[[#This Row],[ Variant]]=0,"",BatteryLifeCalucationRequest[[#This Row],[ Variant]]),"")</f>
        <v/>
      </c>
      <c r="I250" s="491"/>
      <c r="J250" s="488" t="str">
        <f>IFERROR(BatteryLifeCalucationRequest[[#This Row],[Short Product Description]],"")</f>
        <v/>
      </c>
      <c r="K250" s="481" t="str">
        <f>IFERROR(BatteryLifeCalucationRequest[[#This Row],[Request Date]],"")</f>
        <v/>
      </c>
      <c r="L250" s="209"/>
      <c r="M250" s="209"/>
      <c r="N250" s="491"/>
      <c r="O250" s="491"/>
      <c r="P250" s="491"/>
      <c r="Q250" s="491"/>
      <c r="R250" s="488" t="str">
        <f>IFERROR(BatteryLifeCalucationRequest[[#This Row],[Battery Configuration]],"")</f>
        <v/>
      </c>
      <c r="S250" s="487">
        <f>VLOOKUP($R250,TABS!$A$6:$G$50,COUNTA(TABS!$A$5:$E$5),FALSE)</f>
        <v>0</v>
      </c>
      <c r="T250" s="491"/>
      <c r="U250" s="489"/>
      <c r="V250" s="488" t="str">
        <f>IFERROR(BatteryLifeCalucationRequest[[#This Row],[Number of bytes in cyclic data uplink]],"")</f>
        <v/>
      </c>
      <c r="W250" s="491"/>
      <c r="X250" s="491"/>
      <c r="Y250" s="491"/>
      <c r="Z250" s="491"/>
      <c r="AA250" s="491"/>
      <c r="AB250" s="491"/>
      <c r="AC250" s="491"/>
      <c r="AD250" s="491"/>
      <c r="AE250" s="491"/>
      <c r="AF250" s="491"/>
      <c r="AG250" s="491"/>
      <c r="AH250" s="491"/>
      <c r="AI250" s="491"/>
      <c r="AJ250" s="491"/>
      <c r="AK250" s="491"/>
      <c r="AL250" s="491"/>
      <c r="AM250" s="491"/>
      <c r="AN250" s="491"/>
      <c r="AO250" s="491"/>
      <c r="AP250" s="491"/>
      <c r="AQ250" s="491"/>
      <c r="AR250" s="491"/>
    </row>
    <row r="251" spans="1:44" s="57" customFormat="1" ht="13.5" customHeight="1">
      <c r="A251" s="483">
        <f>IF($B251="","",COUNTA($B$5:B251))</f>
        <v>247</v>
      </c>
      <c r="B251" s="487" t="str">
        <f t="shared" si="7"/>
        <v>---</v>
      </c>
      <c r="C251" s="488" t="str">
        <f>IFERROR(BatteryLifeCalucationRequest[[#This Row],[Item code]],"")</f>
        <v/>
      </c>
      <c r="D251" s="488" t="str">
        <f>IFERROR(BatteryLifeCalucationRequest[[#This Row],[Requested by]],"")</f>
        <v/>
      </c>
      <c r="E251" s="488" t="str">
        <f>IFERROR(BatteryLifeCalucationRequest[[#This Row],[HW availability for measurement]],"")</f>
        <v/>
      </c>
      <c r="F251" s="488" t="str">
        <f>IFERROR(BatteryLifeCalucationRequest[[#This Row],[HW]],"")</f>
        <v/>
      </c>
      <c r="G251" s="488" t="str">
        <f>IFERROR(BatteryLifeCalucationRequest[[#This Row],[FW]],"")</f>
        <v/>
      </c>
      <c r="H251" s="480" t="str">
        <f>IFERROR(IF(BatteryLifeCalucationRequest[[#This Row],[ Variant]]=0,"",BatteryLifeCalucationRequest[[#This Row],[ Variant]]),"")</f>
        <v/>
      </c>
      <c r="I251" s="491"/>
      <c r="J251" s="488" t="str">
        <f>IFERROR(BatteryLifeCalucationRequest[[#This Row],[Short Product Description]],"")</f>
        <v/>
      </c>
      <c r="K251" s="481" t="str">
        <f>IFERROR(BatteryLifeCalucationRequest[[#This Row],[Request Date]],"")</f>
        <v/>
      </c>
      <c r="L251" s="209"/>
      <c r="M251" s="209"/>
      <c r="N251" s="491"/>
      <c r="O251" s="491"/>
      <c r="P251" s="491"/>
      <c r="Q251" s="491"/>
      <c r="R251" s="488" t="str">
        <f>IFERROR(BatteryLifeCalucationRequest[[#This Row],[Battery Configuration]],"")</f>
        <v/>
      </c>
      <c r="S251" s="487">
        <f>VLOOKUP($R251,TABS!$A$6:$G$50,COUNTA(TABS!$A$5:$E$5),FALSE)</f>
        <v>0</v>
      </c>
      <c r="T251" s="491"/>
      <c r="U251" s="489"/>
      <c r="V251" s="488" t="str">
        <f>IFERROR(BatteryLifeCalucationRequest[[#This Row],[Number of bytes in cyclic data uplink]],"")</f>
        <v/>
      </c>
      <c r="W251" s="491"/>
      <c r="X251" s="491"/>
      <c r="Y251" s="491"/>
      <c r="Z251" s="491"/>
      <c r="AA251" s="491"/>
      <c r="AB251" s="491"/>
      <c r="AC251" s="491"/>
      <c r="AD251" s="491"/>
      <c r="AE251" s="491"/>
      <c r="AF251" s="491"/>
      <c r="AG251" s="491"/>
      <c r="AH251" s="491"/>
      <c r="AI251" s="491"/>
      <c r="AJ251" s="491"/>
      <c r="AK251" s="491"/>
      <c r="AL251" s="491"/>
      <c r="AM251" s="491"/>
      <c r="AN251" s="491"/>
      <c r="AO251" s="491"/>
      <c r="AP251" s="491"/>
      <c r="AQ251" s="491"/>
      <c r="AR251" s="491"/>
    </row>
    <row r="252" spans="1:44" s="57" customFormat="1" ht="13.5" customHeight="1">
      <c r="A252" s="483">
        <f>IF($B252="","",COUNTA($B$5:B252))</f>
        <v>248</v>
      </c>
      <c r="B252" s="487" t="str">
        <f t="shared" si="7"/>
        <v>---</v>
      </c>
      <c r="C252" s="488" t="str">
        <f>IFERROR(BatteryLifeCalucationRequest[[#This Row],[Item code]],"")</f>
        <v/>
      </c>
      <c r="D252" s="488" t="str">
        <f>IFERROR(BatteryLifeCalucationRequest[[#This Row],[Requested by]],"")</f>
        <v/>
      </c>
      <c r="E252" s="488" t="str">
        <f>IFERROR(BatteryLifeCalucationRequest[[#This Row],[HW availability for measurement]],"")</f>
        <v/>
      </c>
      <c r="F252" s="488" t="str">
        <f>IFERROR(BatteryLifeCalucationRequest[[#This Row],[HW]],"")</f>
        <v/>
      </c>
      <c r="G252" s="488" t="str">
        <f>IFERROR(BatteryLifeCalucationRequest[[#This Row],[FW]],"")</f>
        <v/>
      </c>
      <c r="H252" s="480" t="str">
        <f>IFERROR(IF(BatteryLifeCalucationRequest[[#This Row],[ Variant]]=0,"",BatteryLifeCalucationRequest[[#This Row],[ Variant]]),"")</f>
        <v/>
      </c>
      <c r="I252" s="491"/>
      <c r="J252" s="488" t="str">
        <f>IFERROR(BatteryLifeCalucationRequest[[#This Row],[Short Product Description]],"")</f>
        <v/>
      </c>
      <c r="K252" s="481" t="str">
        <f>IFERROR(BatteryLifeCalucationRequest[[#This Row],[Request Date]],"")</f>
        <v/>
      </c>
      <c r="L252" s="209"/>
      <c r="M252" s="209"/>
      <c r="N252" s="491"/>
      <c r="O252" s="491"/>
      <c r="P252" s="491"/>
      <c r="Q252" s="491"/>
      <c r="R252" s="488" t="str">
        <f>IFERROR(BatteryLifeCalucationRequest[[#This Row],[Battery Configuration]],"")</f>
        <v/>
      </c>
      <c r="S252" s="487">
        <f>VLOOKUP($R252,TABS!$A$6:$G$50,COUNTA(TABS!$A$5:$E$5),FALSE)</f>
        <v>0</v>
      </c>
      <c r="T252" s="491"/>
      <c r="U252" s="489"/>
      <c r="V252" s="488" t="str">
        <f>IFERROR(BatteryLifeCalucationRequest[[#This Row],[Number of bytes in cyclic data uplink]],"")</f>
        <v/>
      </c>
      <c r="W252" s="491"/>
      <c r="X252" s="491"/>
      <c r="Y252" s="491"/>
      <c r="Z252" s="491"/>
      <c r="AA252" s="491"/>
      <c r="AB252" s="491"/>
      <c r="AC252" s="491"/>
      <c r="AD252" s="491"/>
      <c r="AE252" s="491"/>
      <c r="AF252" s="491"/>
      <c r="AG252" s="491"/>
      <c r="AH252" s="491"/>
      <c r="AI252" s="491"/>
      <c r="AJ252" s="491"/>
      <c r="AK252" s="491"/>
      <c r="AL252" s="491"/>
      <c r="AM252" s="491"/>
      <c r="AN252" s="491"/>
      <c r="AO252" s="491"/>
      <c r="AP252" s="491"/>
      <c r="AQ252" s="491"/>
      <c r="AR252" s="491"/>
    </row>
    <row r="253" spans="1:44" s="57" customFormat="1" ht="13.5" customHeight="1">
      <c r="A253" s="483">
        <f>IF($B253="","",COUNTA($B$5:B253))</f>
        <v>249</v>
      </c>
      <c r="B253" s="487" t="str">
        <f t="shared" si="7"/>
        <v>---</v>
      </c>
      <c r="C253" s="488" t="str">
        <f>IFERROR(BatteryLifeCalucationRequest[[#This Row],[Item code]],"")</f>
        <v/>
      </c>
      <c r="D253" s="488" t="str">
        <f>IFERROR(BatteryLifeCalucationRequest[[#This Row],[Requested by]],"")</f>
        <v/>
      </c>
      <c r="E253" s="488" t="str">
        <f>IFERROR(BatteryLifeCalucationRequest[[#This Row],[HW availability for measurement]],"")</f>
        <v/>
      </c>
      <c r="F253" s="488" t="str">
        <f>IFERROR(BatteryLifeCalucationRequest[[#This Row],[HW]],"")</f>
        <v/>
      </c>
      <c r="G253" s="488" t="str">
        <f>IFERROR(BatteryLifeCalucationRequest[[#This Row],[FW]],"")</f>
        <v/>
      </c>
      <c r="H253" s="480" t="str">
        <f>IFERROR(IF(BatteryLifeCalucationRequest[[#This Row],[ Variant]]=0,"",BatteryLifeCalucationRequest[[#This Row],[ Variant]]),"")</f>
        <v/>
      </c>
      <c r="I253" s="491"/>
      <c r="J253" s="488" t="str">
        <f>IFERROR(BatteryLifeCalucationRequest[[#This Row],[Short Product Description]],"")</f>
        <v/>
      </c>
      <c r="K253" s="481" t="str">
        <f>IFERROR(BatteryLifeCalucationRequest[[#This Row],[Request Date]],"")</f>
        <v/>
      </c>
      <c r="L253" s="209"/>
      <c r="M253" s="209"/>
      <c r="N253" s="491"/>
      <c r="O253" s="491"/>
      <c r="P253" s="491"/>
      <c r="Q253" s="491"/>
      <c r="R253" s="488" t="str">
        <f>IFERROR(BatteryLifeCalucationRequest[[#This Row],[Battery Configuration]],"")</f>
        <v/>
      </c>
      <c r="S253" s="487">
        <f>VLOOKUP($R253,TABS!$A$6:$G$50,COUNTA(TABS!$A$5:$E$5),FALSE)</f>
        <v>0</v>
      </c>
      <c r="T253" s="491"/>
      <c r="U253" s="489"/>
      <c r="V253" s="488" t="str">
        <f>IFERROR(BatteryLifeCalucationRequest[[#This Row],[Number of bytes in cyclic data uplink]],"")</f>
        <v/>
      </c>
      <c r="W253" s="491"/>
      <c r="X253" s="491"/>
      <c r="Y253" s="491"/>
      <c r="Z253" s="491"/>
      <c r="AA253" s="491"/>
      <c r="AB253" s="491"/>
      <c r="AC253" s="491"/>
      <c r="AD253" s="491"/>
      <c r="AE253" s="491"/>
      <c r="AF253" s="491"/>
      <c r="AG253" s="491"/>
      <c r="AH253" s="491"/>
      <c r="AI253" s="491"/>
      <c r="AJ253" s="491"/>
      <c r="AK253" s="491"/>
      <c r="AL253" s="491"/>
      <c r="AM253" s="491"/>
      <c r="AN253" s="491"/>
      <c r="AO253" s="491"/>
      <c r="AP253" s="491"/>
      <c r="AQ253" s="491"/>
      <c r="AR253" s="491"/>
    </row>
    <row r="254" spans="1:44" s="57" customFormat="1" ht="13.5" customHeight="1">
      <c r="A254" s="483">
        <f>IF($B254="","",COUNTA($B$5:B254))</f>
        <v>250</v>
      </c>
      <c r="B254" s="487" t="str">
        <f t="shared" si="7"/>
        <v>---</v>
      </c>
      <c r="C254" s="488" t="str">
        <f>IFERROR(BatteryLifeCalucationRequest[[#This Row],[Item code]],"")</f>
        <v/>
      </c>
      <c r="D254" s="488" t="str">
        <f>IFERROR(BatteryLifeCalucationRequest[[#This Row],[Requested by]],"")</f>
        <v/>
      </c>
      <c r="E254" s="488" t="str">
        <f>IFERROR(BatteryLifeCalucationRequest[[#This Row],[HW availability for measurement]],"")</f>
        <v/>
      </c>
      <c r="F254" s="488" t="str">
        <f>IFERROR(BatteryLifeCalucationRequest[[#This Row],[HW]],"")</f>
        <v/>
      </c>
      <c r="G254" s="488" t="str">
        <f>IFERROR(BatteryLifeCalucationRequest[[#This Row],[FW]],"")</f>
        <v/>
      </c>
      <c r="H254" s="480" t="str">
        <f>IFERROR(IF(BatteryLifeCalucationRequest[[#This Row],[ Variant]]=0,"",BatteryLifeCalucationRequest[[#This Row],[ Variant]]),"")</f>
        <v/>
      </c>
      <c r="I254" s="491"/>
      <c r="J254" s="488" t="str">
        <f>IFERROR(BatteryLifeCalucationRequest[[#This Row],[Short Product Description]],"")</f>
        <v/>
      </c>
      <c r="K254" s="481" t="str">
        <f>IFERROR(BatteryLifeCalucationRequest[[#This Row],[Request Date]],"")</f>
        <v/>
      </c>
      <c r="L254" s="209"/>
      <c r="M254" s="209"/>
      <c r="N254" s="491"/>
      <c r="O254" s="491"/>
      <c r="P254" s="491"/>
      <c r="Q254" s="491"/>
      <c r="R254" s="488" t="str">
        <f>IFERROR(BatteryLifeCalucationRequest[[#This Row],[Battery Configuration]],"")</f>
        <v/>
      </c>
      <c r="S254" s="487">
        <f>VLOOKUP($R254,TABS!$A$6:$G$50,COUNTA(TABS!$A$5:$E$5),FALSE)</f>
        <v>0</v>
      </c>
      <c r="T254" s="491"/>
      <c r="U254" s="489"/>
      <c r="V254" s="488" t="str">
        <f>IFERROR(BatteryLifeCalucationRequest[[#This Row],[Number of bytes in cyclic data uplink]],"")</f>
        <v/>
      </c>
      <c r="W254" s="491"/>
      <c r="X254" s="491"/>
      <c r="Y254" s="491"/>
      <c r="Z254" s="491"/>
      <c r="AA254" s="491"/>
      <c r="AB254" s="491"/>
      <c r="AC254" s="491"/>
      <c r="AD254" s="491"/>
      <c r="AE254" s="491"/>
      <c r="AF254" s="491"/>
      <c r="AG254" s="491"/>
      <c r="AH254" s="491"/>
      <c r="AI254" s="491"/>
      <c r="AJ254" s="491"/>
      <c r="AK254" s="491"/>
      <c r="AL254" s="491"/>
      <c r="AM254" s="491"/>
      <c r="AN254" s="491"/>
      <c r="AO254" s="491"/>
      <c r="AP254" s="491"/>
      <c r="AQ254" s="491"/>
      <c r="AR254" s="491"/>
    </row>
    <row r="255" spans="1:44" s="57" customFormat="1" ht="13.5" customHeight="1">
      <c r="A255" s="483">
        <f>IF($B255="","",COUNTA($B$5:B255))</f>
        <v>251</v>
      </c>
      <c r="B255" s="487" t="str">
        <f t="shared" si="7"/>
        <v>---</v>
      </c>
      <c r="C255" s="488" t="str">
        <f>IFERROR(BatteryLifeCalucationRequest[[#This Row],[Item code]],"")</f>
        <v/>
      </c>
      <c r="D255" s="488" t="str">
        <f>IFERROR(BatteryLifeCalucationRequest[[#This Row],[Requested by]],"")</f>
        <v/>
      </c>
      <c r="E255" s="488" t="str">
        <f>IFERROR(BatteryLifeCalucationRequest[[#This Row],[HW availability for measurement]],"")</f>
        <v/>
      </c>
      <c r="F255" s="488" t="str">
        <f>IFERROR(BatteryLifeCalucationRequest[[#This Row],[HW]],"")</f>
        <v/>
      </c>
      <c r="G255" s="488" t="str">
        <f>IFERROR(BatteryLifeCalucationRequest[[#This Row],[FW]],"")</f>
        <v/>
      </c>
      <c r="H255" s="480" t="str">
        <f>IFERROR(IF(BatteryLifeCalucationRequest[[#This Row],[ Variant]]=0,"",BatteryLifeCalucationRequest[[#This Row],[ Variant]]),"")</f>
        <v/>
      </c>
      <c r="I255" s="491"/>
      <c r="J255" s="488" t="str">
        <f>IFERROR(BatteryLifeCalucationRequest[[#This Row],[Short Product Description]],"")</f>
        <v/>
      </c>
      <c r="K255" s="481" t="str">
        <f>IFERROR(BatteryLifeCalucationRequest[[#This Row],[Request Date]],"")</f>
        <v/>
      </c>
      <c r="L255" s="209"/>
      <c r="M255" s="209"/>
      <c r="N255" s="491"/>
      <c r="O255" s="491"/>
      <c r="P255" s="491"/>
      <c r="Q255" s="491"/>
      <c r="R255" s="488" t="str">
        <f>IFERROR(BatteryLifeCalucationRequest[[#This Row],[Battery Configuration]],"")</f>
        <v/>
      </c>
      <c r="S255" s="487">
        <f>VLOOKUP($R255,TABS!$A$6:$G$50,COUNTA(TABS!$A$5:$E$5),FALSE)</f>
        <v>0</v>
      </c>
      <c r="T255" s="491"/>
      <c r="U255" s="489"/>
      <c r="V255" s="488" t="str">
        <f>IFERROR(BatteryLifeCalucationRequest[[#This Row],[Number of bytes in cyclic data uplink]],"")</f>
        <v/>
      </c>
      <c r="W255" s="491"/>
      <c r="X255" s="491"/>
      <c r="Y255" s="491"/>
      <c r="Z255" s="491"/>
      <c r="AA255" s="491"/>
      <c r="AB255" s="491"/>
      <c r="AC255" s="491"/>
      <c r="AD255" s="491"/>
      <c r="AE255" s="491"/>
      <c r="AF255" s="491"/>
      <c r="AG255" s="491"/>
      <c r="AH255" s="491"/>
      <c r="AI255" s="491"/>
      <c r="AJ255" s="491"/>
      <c r="AK255" s="491"/>
      <c r="AL255" s="491"/>
      <c r="AM255" s="491"/>
      <c r="AN255" s="491"/>
      <c r="AO255" s="491"/>
      <c r="AP255" s="491"/>
      <c r="AQ255" s="491"/>
      <c r="AR255" s="491"/>
    </row>
    <row r="256" spans="1:44" s="57" customFormat="1" ht="13.5" customHeight="1">
      <c r="A256" s="483">
        <f>IF($B256="","",COUNTA($B$5:B256))</f>
        <v>252</v>
      </c>
      <c r="B256" s="487" t="str">
        <f t="shared" si="7"/>
        <v>---</v>
      </c>
      <c r="C256" s="488" t="str">
        <f>IFERROR(BatteryLifeCalucationRequest[[#This Row],[Item code]],"")</f>
        <v/>
      </c>
      <c r="D256" s="488" t="str">
        <f>IFERROR(BatteryLifeCalucationRequest[[#This Row],[Requested by]],"")</f>
        <v/>
      </c>
      <c r="E256" s="488" t="str">
        <f>IFERROR(BatteryLifeCalucationRequest[[#This Row],[HW availability for measurement]],"")</f>
        <v/>
      </c>
      <c r="F256" s="488" t="str">
        <f>IFERROR(BatteryLifeCalucationRequest[[#This Row],[HW]],"")</f>
        <v/>
      </c>
      <c r="G256" s="488" t="str">
        <f>IFERROR(BatteryLifeCalucationRequest[[#This Row],[FW]],"")</f>
        <v/>
      </c>
      <c r="H256" s="480" t="str">
        <f>IFERROR(IF(BatteryLifeCalucationRequest[[#This Row],[ Variant]]=0,"",BatteryLifeCalucationRequest[[#This Row],[ Variant]]),"")</f>
        <v/>
      </c>
      <c r="I256" s="491"/>
      <c r="J256" s="488" t="str">
        <f>IFERROR(BatteryLifeCalucationRequest[[#This Row],[Short Product Description]],"")</f>
        <v/>
      </c>
      <c r="K256" s="481" t="str">
        <f>IFERROR(BatteryLifeCalucationRequest[[#This Row],[Request Date]],"")</f>
        <v/>
      </c>
      <c r="L256" s="209"/>
      <c r="M256" s="209"/>
      <c r="N256" s="491"/>
      <c r="O256" s="491"/>
      <c r="P256" s="491"/>
      <c r="Q256" s="491"/>
      <c r="R256" s="488" t="str">
        <f>IFERROR(BatteryLifeCalucationRequest[[#This Row],[Battery Configuration]],"")</f>
        <v/>
      </c>
      <c r="S256" s="487">
        <f>VLOOKUP($R256,TABS!$A$6:$G$50,COUNTA(TABS!$A$5:$E$5),FALSE)</f>
        <v>0</v>
      </c>
      <c r="T256" s="491"/>
      <c r="U256" s="489"/>
      <c r="V256" s="488" t="str">
        <f>IFERROR(BatteryLifeCalucationRequest[[#This Row],[Number of bytes in cyclic data uplink]],"")</f>
        <v/>
      </c>
      <c r="W256" s="491"/>
      <c r="X256" s="491"/>
      <c r="Y256" s="491"/>
      <c r="Z256" s="491"/>
      <c r="AA256" s="491"/>
      <c r="AB256" s="491"/>
      <c r="AC256" s="491"/>
      <c r="AD256" s="491"/>
      <c r="AE256" s="491"/>
      <c r="AF256" s="491"/>
      <c r="AG256" s="491"/>
      <c r="AH256" s="491"/>
      <c r="AI256" s="491"/>
      <c r="AJ256" s="491"/>
      <c r="AK256" s="491"/>
      <c r="AL256" s="491"/>
      <c r="AM256" s="491"/>
      <c r="AN256" s="491"/>
      <c r="AO256" s="491"/>
      <c r="AP256" s="491"/>
      <c r="AQ256" s="491"/>
      <c r="AR256" s="491"/>
    </row>
    <row r="257" spans="1:44" s="57" customFormat="1" ht="13.5" customHeight="1">
      <c r="A257" s="483">
        <f>IF($B257="","",COUNTA($B$5:B257))</f>
        <v>253</v>
      </c>
      <c r="B257" s="487" t="str">
        <f t="shared" si="7"/>
        <v>---</v>
      </c>
      <c r="C257" s="488" t="str">
        <f>IFERROR(BatteryLifeCalucationRequest[[#This Row],[Item code]],"")</f>
        <v/>
      </c>
      <c r="D257" s="488" t="str">
        <f>IFERROR(BatteryLifeCalucationRequest[[#This Row],[Requested by]],"")</f>
        <v/>
      </c>
      <c r="E257" s="488" t="str">
        <f>IFERROR(BatteryLifeCalucationRequest[[#This Row],[HW availability for measurement]],"")</f>
        <v/>
      </c>
      <c r="F257" s="488" t="str">
        <f>IFERROR(BatteryLifeCalucationRequest[[#This Row],[HW]],"")</f>
        <v/>
      </c>
      <c r="G257" s="488" t="str">
        <f>IFERROR(BatteryLifeCalucationRequest[[#This Row],[FW]],"")</f>
        <v/>
      </c>
      <c r="H257" s="480" t="str">
        <f>IFERROR(IF(BatteryLifeCalucationRequest[[#This Row],[ Variant]]=0,"",BatteryLifeCalucationRequest[[#This Row],[ Variant]]),"")</f>
        <v/>
      </c>
      <c r="I257" s="491"/>
      <c r="J257" s="488" t="str">
        <f>IFERROR(BatteryLifeCalucationRequest[[#This Row],[Short Product Description]],"")</f>
        <v/>
      </c>
      <c r="K257" s="481" t="str">
        <f>IFERROR(BatteryLifeCalucationRequest[[#This Row],[Request Date]],"")</f>
        <v/>
      </c>
      <c r="L257" s="209"/>
      <c r="M257" s="209"/>
      <c r="N257" s="491"/>
      <c r="O257" s="491"/>
      <c r="P257" s="491"/>
      <c r="Q257" s="491"/>
      <c r="R257" s="488" t="str">
        <f>IFERROR(BatteryLifeCalucationRequest[[#This Row],[Battery Configuration]],"")</f>
        <v/>
      </c>
      <c r="S257" s="487">
        <f>VLOOKUP($R257,TABS!$A$6:$G$50,COUNTA(TABS!$A$5:$E$5),FALSE)</f>
        <v>0</v>
      </c>
      <c r="T257" s="491"/>
      <c r="U257" s="489"/>
      <c r="V257" s="488" t="str">
        <f>IFERROR(BatteryLifeCalucationRequest[[#This Row],[Number of bytes in cyclic data uplink]],"")</f>
        <v/>
      </c>
      <c r="W257" s="491"/>
      <c r="X257" s="491"/>
      <c r="Y257" s="491"/>
      <c r="Z257" s="491"/>
      <c r="AA257" s="491"/>
      <c r="AB257" s="491"/>
      <c r="AC257" s="491"/>
      <c r="AD257" s="491"/>
      <c r="AE257" s="491"/>
      <c r="AF257" s="491"/>
      <c r="AG257" s="491"/>
      <c r="AH257" s="491"/>
      <c r="AI257" s="491"/>
      <c r="AJ257" s="491"/>
      <c r="AK257" s="491"/>
      <c r="AL257" s="491"/>
      <c r="AM257" s="491"/>
      <c r="AN257" s="491"/>
      <c r="AO257" s="491"/>
      <c r="AP257" s="491"/>
      <c r="AQ257" s="491"/>
      <c r="AR257" s="491"/>
    </row>
    <row r="258" spans="1:44" s="57" customFormat="1" ht="13.5" customHeight="1">
      <c r="A258" s="483">
        <f>IF($B258="","",COUNTA($B$5:B258))</f>
        <v>254</v>
      </c>
      <c r="B258" s="487" t="str">
        <f t="shared" si="7"/>
        <v>---</v>
      </c>
      <c r="C258" s="488" t="str">
        <f>IFERROR(BatteryLifeCalucationRequest[[#This Row],[Item code]],"")</f>
        <v/>
      </c>
      <c r="D258" s="488" t="str">
        <f>IFERROR(BatteryLifeCalucationRequest[[#This Row],[Requested by]],"")</f>
        <v/>
      </c>
      <c r="E258" s="488" t="str">
        <f>IFERROR(BatteryLifeCalucationRequest[[#This Row],[HW availability for measurement]],"")</f>
        <v/>
      </c>
      <c r="F258" s="488" t="str">
        <f>IFERROR(BatteryLifeCalucationRequest[[#This Row],[HW]],"")</f>
        <v/>
      </c>
      <c r="G258" s="488" t="str">
        <f>IFERROR(BatteryLifeCalucationRequest[[#This Row],[FW]],"")</f>
        <v/>
      </c>
      <c r="H258" s="480" t="str">
        <f>IFERROR(IF(BatteryLifeCalucationRequest[[#This Row],[ Variant]]=0,"",BatteryLifeCalucationRequest[[#This Row],[ Variant]]),"")</f>
        <v/>
      </c>
      <c r="I258" s="491"/>
      <c r="J258" s="488" t="str">
        <f>IFERROR(BatteryLifeCalucationRequest[[#This Row],[Short Product Description]],"")</f>
        <v/>
      </c>
      <c r="K258" s="481" t="str">
        <f>IFERROR(BatteryLifeCalucationRequest[[#This Row],[Request Date]],"")</f>
        <v/>
      </c>
      <c r="L258" s="209"/>
      <c r="M258" s="209"/>
      <c r="N258" s="491"/>
      <c r="O258" s="491"/>
      <c r="P258" s="491"/>
      <c r="Q258" s="491"/>
      <c r="R258" s="488" t="str">
        <f>IFERROR(BatteryLifeCalucationRequest[[#This Row],[Battery Configuration]],"")</f>
        <v/>
      </c>
      <c r="S258" s="487">
        <f>VLOOKUP($R258,TABS!$A$6:$G$50,COUNTA(TABS!$A$5:$E$5),FALSE)</f>
        <v>0</v>
      </c>
      <c r="T258" s="491"/>
      <c r="U258" s="489"/>
      <c r="V258" s="488" t="str">
        <f>IFERROR(BatteryLifeCalucationRequest[[#This Row],[Number of bytes in cyclic data uplink]],"")</f>
        <v/>
      </c>
      <c r="W258" s="491"/>
      <c r="X258" s="491"/>
      <c r="Y258" s="491"/>
      <c r="Z258" s="491"/>
      <c r="AA258" s="491"/>
      <c r="AB258" s="491"/>
      <c r="AC258" s="491"/>
      <c r="AD258" s="491"/>
      <c r="AE258" s="491"/>
      <c r="AF258" s="491"/>
      <c r="AG258" s="491"/>
      <c r="AH258" s="491"/>
      <c r="AI258" s="491"/>
      <c r="AJ258" s="491"/>
      <c r="AK258" s="491"/>
      <c r="AL258" s="491"/>
      <c r="AM258" s="491"/>
      <c r="AN258" s="491"/>
      <c r="AO258" s="491"/>
      <c r="AP258" s="491"/>
      <c r="AQ258" s="491"/>
      <c r="AR258" s="491"/>
    </row>
    <row r="259" spans="1:44" s="57" customFormat="1" ht="13.5" customHeight="1">
      <c r="A259" s="483">
        <f>IF($B259="","",COUNTA($B$5:B259))</f>
        <v>255</v>
      </c>
      <c r="B259" s="487" t="str">
        <f t="shared" si="7"/>
        <v>---</v>
      </c>
      <c r="C259" s="488" t="str">
        <f>IFERROR(BatteryLifeCalucationRequest[[#This Row],[Item code]],"")</f>
        <v/>
      </c>
      <c r="D259" s="488" t="str">
        <f>IFERROR(BatteryLifeCalucationRequest[[#This Row],[Requested by]],"")</f>
        <v/>
      </c>
      <c r="E259" s="488" t="str">
        <f>IFERROR(BatteryLifeCalucationRequest[[#This Row],[HW availability for measurement]],"")</f>
        <v/>
      </c>
      <c r="F259" s="488" t="str">
        <f>IFERROR(BatteryLifeCalucationRequest[[#This Row],[HW]],"")</f>
        <v/>
      </c>
      <c r="G259" s="488" t="str">
        <f>IFERROR(BatteryLifeCalucationRequest[[#This Row],[FW]],"")</f>
        <v/>
      </c>
      <c r="H259" s="480" t="str">
        <f>IFERROR(IF(BatteryLifeCalucationRequest[[#This Row],[ Variant]]=0,"",BatteryLifeCalucationRequest[[#This Row],[ Variant]]),"")</f>
        <v/>
      </c>
      <c r="I259" s="491"/>
      <c r="J259" s="488" t="str">
        <f>IFERROR(BatteryLifeCalucationRequest[[#This Row],[Short Product Description]],"")</f>
        <v/>
      </c>
      <c r="K259" s="481" t="str">
        <f>IFERROR(BatteryLifeCalucationRequest[[#This Row],[Request Date]],"")</f>
        <v/>
      </c>
      <c r="L259" s="209"/>
      <c r="M259" s="209"/>
      <c r="N259" s="491"/>
      <c r="O259" s="491"/>
      <c r="P259" s="491"/>
      <c r="Q259" s="491"/>
      <c r="R259" s="488" t="str">
        <f>IFERROR(BatteryLifeCalucationRequest[[#This Row],[Battery Configuration]],"")</f>
        <v/>
      </c>
      <c r="S259" s="487">
        <f>VLOOKUP($R259,TABS!$A$6:$G$50,COUNTA(TABS!$A$5:$E$5),FALSE)</f>
        <v>0</v>
      </c>
      <c r="T259" s="491"/>
      <c r="U259" s="489"/>
      <c r="V259" s="488" t="str">
        <f>IFERROR(BatteryLifeCalucationRequest[[#This Row],[Number of bytes in cyclic data uplink]],"")</f>
        <v/>
      </c>
      <c r="W259" s="491"/>
      <c r="X259" s="491"/>
      <c r="Y259" s="491"/>
      <c r="Z259" s="491"/>
      <c r="AA259" s="491"/>
      <c r="AB259" s="491"/>
      <c r="AC259" s="491"/>
      <c r="AD259" s="491"/>
      <c r="AE259" s="491"/>
      <c r="AF259" s="491"/>
      <c r="AG259" s="491"/>
      <c r="AH259" s="491"/>
      <c r="AI259" s="491"/>
      <c r="AJ259" s="491"/>
      <c r="AK259" s="491"/>
      <c r="AL259" s="491"/>
      <c r="AM259" s="491"/>
      <c r="AN259" s="491"/>
      <c r="AO259" s="491"/>
      <c r="AP259" s="491"/>
      <c r="AQ259" s="491"/>
      <c r="AR259" s="491"/>
    </row>
    <row r="260" spans="1:44" s="57" customFormat="1" ht="13.5" customHeight="1">
      <c r="A260" s="483">
        <f>IF($B260="","",COUNTA($B$5:B260))</f>
        <v>256</v>
      </c>
      <c r="B260" s="487" t="str">
        <f t="shared" si="7"/>
        <v>---</v>
      </c>
      <c r="C260" s="488" t="str">
        <f>IFERROR(BatteryLifeCalucationRequest[[#This Row],[Item code]],"")</f>
        <v/>
      </c>
      <c r="D260" s="488" t="str">
        <f>IFERROR(BatteryLifeCalucationRequest[[#This Row],[Requested by]],"")</f>
        <v/>
      </c>
      <c r="E260" s="488" t="str">
        <f>IFERROR(BatteryLifeCalucationRequest[[#This Row],[HW availability for measurement]],"")</f>
        <v/>
      </c>
      <c r="F260" s="488" t="str">
        <f>IFERROR(BatteryLifeCalucationRequest[[#This Row],[HW]],"")</f>
        <v/>
      </c>
      <c r="G260" s="488" t="str">
        <f>IFERROR(BatteryLifeCalucationRequest[[#This Row],[FW]],"")</f>
        <v/>
      </c>
      <c r="H260" s="480" t="str">
        <f>IFERROR(IF(BatteryLifeCalucationRequest[[#This Row],[ Variant]]=0,"",BatteryLifeCalucationRequest[[#This Row],[ Variant]]),"")</f>
        <v/>
      </c>
      <c r="I260" s="491"/>
      <c r="J260" s="488" t="str">
        <f>IFERROR(BatteryLifeCalucationRequest[[#This Row],[Short Product Description]],"")</f>
        <v/>
      </c>
      <c r="K260" s="481" t="str">
        <f>IFERROR(BatteryLifeCalucationRequest[[#This Row],[Request Date]],"")</f>
        <v/>
      </c>
      <c r="L260" s="209"/>
      <c r="M260" s="209"/>
      <c r="N260" s="491"/>
      <c r="O260" s="491"/>
      <c r="P260" s="491"/>
      <c r="Q260" s="491"/>
      <c r="R260" s="488" t="str">
        <f>IFERROR(BatteryLifeCalucationRequest[[#This Row],[Battery Configuration]],"")</f>
        <v/>
      </c>
      <c r="S260" s="487">
        <f>VLOOKUP($R260,TABS!$A$6:$G$50,COUNTA(TABS!$A$5:$E$5),FALSE)</f>
        <v>0</v>
      </c>
      <c r="T260" s="491"/>
      <c r="U260" s="489"/>
      <c r="V260" s="488" t="str">
        <f>IFERROR(BatteryLifeCalucationRequest[[#This Row],[Number of bytes in cyclic data uplink]],"")</f>
        <v/>
      </c>
      <c r="W260" s="491"/>
      <c r="X260" s="491"/>
      <c r="Y260" s="491"/>
      <c r="Z260" s="491"/>
      <c r="AA260" s="491"/>
      <c r="AB260" s="491"/>
      <c r="AC260" s="491"/>
      <c r="AD260" s="491"/>
      <c r="AE260" s="491"/>
      <c r="AF260" s="491"/>
      <c r="AG260" s="491"/>
      <c r="AH260" s="491"/>
      <c r="AI260" s="491"/>
      <c r="AJ260" s="491"/>
      <c r="AK260" s="491"/>
      <c r="AL260" s="491"/>
      <c r="AM260" s="491"/>
      <c r="AN260" s="491"/>
      <c r="AO260" s="491"/>
      <c r="AP260" s="491"/>
      <c r="AQ260" s="491"/>
      <c r="AR260" s="491"/>
    </row>
    <row r="261" spans="1:44" s="57" customFormat="1" ht="13.5" customHeight="1">
      <c r="A261" s="483">
        <f>IF($B261="","",COUNTA($B$5:B261))</f>
        <v>257</v>
      </c>
      <c r="B261" s="487" t="str">
        <f t="shared" si="7"/>
        <v>---</v>
      </c>
      <c r="C261" s="488" t="str">
        <f>IFERROR(BatteryLifeCalucationRequest[[#This Row],[Item code]],"")</f>
        <v/>
      </c>
      <c r="D261" s="488" t="str">
        <f>IFERROR(BatteryLifeCalucationRequest[[#This Row],[Requested by]],"")</f>
        <v/>
      </c>
      <c r="E261" s="488" t="str">
        <f>IFERROR(BatteryLifeCalucationRequest[[#This Row],[HW availability for measurement]],"")</f>
        <v/>
      </c>
      <c r="F261" s="488" t="str">
        <f>IFERROR(BatteryLifeCalucationRequest[[#This Row],[HW]],"")</f>
        <v/>
      </c>
      <c r="G261" s="488" t="str">
        <f>IFERROR(BatteryLifeCalucationRequest[[#This Row],[FW]],"")</f>
        <v/>
      </c>
      <c r="H261" s="480" t="str">
        <f>IFERROR(IF(BatteryLifeCalucationRequest[[#This Row],[ Variant]]=0,"",BatteryLifeCalucationRequest[[#This Row],[ Variant]]),"")</f>
        <v/>
      </c>
      <c r="I261" s="491"/>
      <c r="J261" s="488" t="str">
        <f>IFERROR(BatteryLifeCalucationRequest[[#This Row],[Short Product Description]],"")</f>
        <v/>
      </c>
      <c r="K261" s="481" t="str">
        <f>IFERROR(BatteryLifeCalucationRequest[[#This Row],[Request Date]],"")</f>
        <v/>
      </c>
      <c r="L261" s="209"/>
      <c r="M261" s="209"/>
      <c r="N261" s="491"/>
      <c r="O261" s="491"/>
      <c r="P261" s="491"/>
      <c r="Q261" s="491"/>
      <c r="R261" s="488" t="str">
        <f>IFERROR(BatteryLifeCalucationRequest[[#This Row],[Battery Configuration]],"")</f>
        <v/>
      </c>
      <c r="S261" s="487">
        <f>VLOOKUP($R261,TABS!$A$6:$G$50,COUNTA(TABS!$A$5:$E$5),FALSE)</f>
        <v>0</v>
      </c>
      <c r="T261" s="491"/>
      <c r="U261" s="489"/>
      <c r="V261" s="488" t="str">
        <f>IFERROR(BatteryLifeCalucationRequest[[#This Row],[Number of bytes in cyclic data uplink]],"")</f>
        <v/>
      </c>
      <c r="W261" s="491"/>
      <c r="X261" s="491"/>
      <c r="Y261" s="491"/>
      <c r="Z261" s="491"/>
      <c r="AA261" s="491"/>
      <c r="AB261" s="491"/>
      <c r="AC261" s="491"/>
      <c r="AD261" s="491"/>
      <c r="AE261" s="491"/>
      <c r="AF261" s="491"/>
      <c r="AG261" s="491"/>
      <c r="AH261" s="491"/>
      <c r="AI261" s="491"/>
      <c r="AJ261" s="491"/>
      <c r="AK261" s="491"/>
      <c r="AL261" s="491"/>
      <c r="AM261" s="491"/>
      <c r="AN261" s="491"/>
      <c r="AO261" s="491"/>
      <c r="AP261" s="491"/>
      <c r="AQ261" s="491"/>
      <c r="AR261" s="491"/>
    </row>
    <row r="262" spans="1:44" s="57" customFormat="1" ht="13.5" customHeight="1">
      <c r="A262" s="483">
        <f>IF($B262="","",COUNTA($B$5:B262))</f>
        <v>258</v>
      </c>
      <c r="B262" s="487" t="str">
        <f t="shared" si="7"/>
        <v>---</v>
      </c>
      <c r="C262" s="488" t="str">
        <f>IFERROR(BatteryLifeCalucationRequest[[#This Row],[Item code]],"")</f>
        <v/>
      </c>
      <c r="D262" s="488" t="str">
        <f>IFERROR(BatteryLifeCalucationRequest[[#This Row],[Requested by]],"")</f>
        <v/>
      </c>
      <c r="E262" s="488" t="str">
        <f>IFERROR(BatteryLifeCalucationRequest[[#This Row],[HW availability for measurement]],"")</f>
        <v/>
      </c>
      <c r="F262" s="488" t="str">
        <f>IFERROR(BatteryLifeCalucationRequest[[#This Row],[HW]],"")</f>
        <v/>
      </c>
      <c r="G262" s="488" t="str">
        <f>IFERROR(BatteryLifeCalucationRequest[[#This Row],[FW]],"")</f>
        <v/>
      </c>
      <c r="H262" s="480" t="str">
        <f>IFERROR(IF(BatteryLifeCalucationRequest[[#This Row],[ Variant]]=0,"",BatteryLifeCalucationRequest[[#This Row],[ Variant]]),"")</f>
        <v/>
      </c>
      <c r="I262" s="491"/>
      <c r="J262" s="488" t="str">
        <f>IFERROR(BatteryLifeCalucationRequest[[#This Row],[Short Product Description]],"")</f>
        <v/>
      </c>
      <c r="K262" s="481" t="str">
        <f>IFERROR(BatteryLifeCalucationRequest[[#This Row],[Request Date]],"")</f>
        <v/>
      </c>
      <c r="L262" s="209"/>
      <c r="M262" s="209"/>
      <c r="N262" s="491"/>
      <c r="O262" s="491"/>
      <c r="P262" s="491"/>
      <c r="Q262" s="491"/>
      <c r="R262" s="488" t="str">
        <f>IFERROR(BatteryLifeCalucationRequest[[#This Row],[Battery Configuration]],"")</f>
        <v/>
      </c>
      <c r="S262" s="487">
        <f>VLOOKUP($R262,TABS!$A$6:$G$50,COUNTA(TABS!$A$5:$E$5),FALSE)</f>
        <v>0</v>
      </c>
      <c r="T262" s="491"/>
      <c r="U262" s="489"/>
      <c r="V262" s="488" t="str">
        <f>IFERROR(BatteryLifeCalucationRequest[[#This Row],[Number of bytes in cyclic data uplink]],"")</f>
        <v/>
      </c>
      <c r="W262" s="491"/>
      <c r="X262" s="491"/>
      <c r="Y262" s="491"/>
      <c r="Z262" s="491"/>
      <c r="AA262" s="491"/>
      <c r="AB262" s="491"/>
      <c r="AC262" s="491"/>
      <c r="AD262" s="491"/>
      <c r="AE262" s="491"/>
      <c r="AF262" s="491"/>
      <c r="AG262" s="491"/>
      <c r="AH262" s="491"/>
      <c r="AI262" s="491"/>
      <c r="AJ262" s="491"/>
      <c r="AK262" s="491"/>
      <c r="AL262" s="491"/>
      <c r="AM262" s="491"/>
      <c r="AN262" s="491"/>
      <c r="AO262" s="491"/>
      <c r="AP262" s="491"/>
      <c r="AQ262" s="491"/>
      <c r="AR262" s="491"/>
    </row>
    <row r="263" spans="1:44" s="57" customFormat="1" ht="13.5" customHeight="1">
      <c r="A263" s="483">
        <f>IF($B263="","",COUNTA($B$5:B263))</f>
        <v>259</v>
      </c>
      <c r="B263" s="487" t="str">
        <f t="shared" si="7"/>
        <v>---</v>
      </c>
      <c r="C263" s="488" t="str">
        <f>IFERROR(BatteryLifeCalucationRequest[[#This Row],[Item code]],"")</f>
        <v/>
      </c>
      <c r="D263" s="488" t="str">
        <f>IFERROR(BatteryLifeCalucationRequest[[#This Row],[Requested by]],"")</f>
        <v/>
      </c>
      <c r="E263" s="488" t="str">
        <f>IFERROR(BatteryLifeCalucationRequest[[#This Row],[HW availability for measurement]],"")</f>
        <v/>
      </c>
      <c r="F263" s="488" t="str">
        <f>IFERROR(BatteryLifeCalucationRequest[[#This Row],[HW]],"")</f>
        <v/>
      </c>
      <c r="G263" s="488" t="str">
        <f>IFERROR(BatteryLifeCalucationRequest[[#This Row],[FW]],"")</f>
        <v/>
      </c>
      <c r="H263" s="480" t="str">
        <f>IFERROR(IF(BatteryLifeCalucationRequest[[#This Row],[ Variant]]=0,"",BatteryLifeCalucationRequest[[#This Row],[ Variant]]),"")</f>
        <v/>
      </c>
      <c r="I263" s="491"/>
      <c r="J263" s="488" t="str">
        <f>IFERROR(BatteryLifeCalucationRequest[[#This Row],[Short Product Description]],"")</f>
        <v/>
      </c>
      <c r="K263" s="481" t="str">
        <f>IFERROR(BatteryLifeCalucationRequest[[#This Row],[Request Date]],"")</f>
        <v/>
      </c>
      <c r="L263" s="209"/>
      <c r="M263" s="209"/>
      <c r="N263" s="491"/>
      <c r="O263" s="491"/>
      <c r="P263" s="491"/>
      <c r="Q263" s="491"/>
      <c r="R263" s="488" t="str">
        <f>IFERROR(BatteryLifeCalucationRequest[[#This Row],[Battery Configuration]],"")</f>
        <v/>
      </c>
      <c r="S263" s="487">
        <f>VLOOKUP($R263,TABS!$A$6:$G$50,COUNTA(TABS!$A$5:$E$5),FALSE)</f>
        <v>0</v>
      </c>
      <c r="T263" s="491"/>
      <c r="U263" s="489"/>
      <c r="V263" s="488" t="str">
        <f>IFERROR(BatteryLifeCalucationRequest[[#This Row],[Number of bytes in cyclic data uplink]],"")</f>
        <v/>
      </c>
      <c r="W263" s="491"/>
      <c r="X263" s="491"/>
      <c r="Y263" s="491"/>
      <c r="Z263" s="491"/>
      <c r="AA263" s="491"/>
      <c r="AB263" s="491"/>
      <c r="AC263" s="491"/>
      <c r="AD263" s="491"/>
      <c r="AE263" s="491"/>
      <c r="AF263" s="491"/>
      <c r="AG263" s="491"/>
      <c r="AH263" s="491"/>
      <c r="AI263" s="491"/>
      <c r="AJ263" s="491"/>
      <c r="AK263" s="491"/>
      <c r="AL263" s="491"/>
      <c r="AM263" s="491"/>
      <c r="AN263" s="491"/>
      <c r="AO263" s="491"/>
      <c r="AP263" s="491"/>
      <c r="AQ263" s="491"/>
      <c r="AR263" s="491"/>
    </row>
    <row r="264" spans="1:44" s="57" customFormat="1" ht="13.5" customHeight="1">
      <c r="A264" s="483">
        <f>IF($B264="","",COUNTA($B$5:B264))</f>
        <v>260</v>
      </c>
      <c r="B264" s="487" t="str">
        <f t="shared" si="7"/>
        <v>---</v>
      </c>
      <c r="C264" s="488" t="str">
        <f>IFERROR(BatteryLifeCalucationRequest[[#This Row],[Item code]],"")</f>
        <v/>
      </c>
      <c r="D264" s="488" t="str">
        <f>IFERROR(BatteryLifeCalucationRequest[[#This Row],[Requested by]],"")</f>
        <v/>
      </c>
      <c r="E264" s="488" t="str">
        <f>IFERROR(BatteryLifeCalucationRequest[[#This Row],[HW availability for measurement]],"")</f>
        <v/>
      </c>
      <c r="F264" s="488" t="str">
        <f>IFERROR(BatteryLifeCalucationRequest[[#This Row],[HW]],"")</f>
        <v/>
      </c>
      <c r="G264" s="488" t="str">
        <f>IFERROR(BatteryLifeCalucationRequest[[#This Row],[FW]],"")</f>
        <v/>
      </c>
      <c r="H264" s="480" t="str">
        <f>IFERROR(IF(BatteryLifeCalucationRequest[[#This Row],[ Variant]]=0,"",BatteryLifeCalucationRequest[[#This Row],[ Variant]]),"")</f>
        <v/>
      </c>
      <c r="I264" s="491"/>
      <c r="J264" s="488" t="str">
        <f>IFERROR(BatteryLifeCalucationRequest[[#This Row],[Short Product Description]],"")</f>
        <v/>
      </c>
      <c r="K264" s="481" t="str">
        <f>IFERROR(BatteryLifeCalucationRequest[[#This Row],[Request Date]],"")</f>
        <v/>
      </c>
      <c r="L264" s="209"/>
      <c r="M264" s="209"/>
      <c r="N264" s="491"/>
      <c r="O264" s="491"/>
      <c r="P264" s="491"/>
      <c r="Q264" s="491"/>
      <c r="R264" s="488" t="str">
        <f>IFERROR(BatteryLifeCalucationRequest[[#This Row],[Battery Configuration]],"")</f>
        <v/>
      </c>
      <c r="S264" s="487">
        <f>VLOOKUP($R264,TABS!$A$6:$G$50,COUNTA(TABS!$A$5:$E$5),FALSE)</f>
        <v>0</v>
      </c>
      <c r="T264" s="491"/>
      <c r="U264" s="489"/>
      <c r="V264" s="488" t="str">
        <f>IFERROR(BatteryLifeCalucationRequest[[#This Row],[Number of bytes in cyclic data uplink]],"")</f>
        <v/>
      </c>
      <c r="W264" s="491"/>
      <c r="X264" s="491"/>
      <c r="Y264" s="491"/>
      <c r="Z264" s="491"/>
      <c r="AA264" s="491"/>
      <c r="AB264" s="491"/>
      <c r="AC264" s="491"/>
      <c r="AD264" s="491"/>
      <c r="AE264" s="491"/>
      <c r="AF264" s="491"/>
      <c r="AG264" s="491"/>
      <c r="AH264" s="491"/>
      <c r="AI264" s="491"/>
      <c r="AJ264" s="491"/>
      <c r="AK264" s="491"/>
      <c r="AL264" s="491"/>
      <c r="AM264" s="491"/>
      <c r="AN264" s="491"/>
      <c r="AO264" s="491"/>
      <c r="AP264" s="491"/>
      <c r="AQ264" s="491"/>
      <c r="AR264" s="491"/>
    </row>
    <row r="265" spans="1:44" s="57" customFormat="1" ht="13.5" customHeight="1">
      <c r="A265" s="483">
        <f>IF($B265="","",COUNTA($B$5:B265))</f>
        <v>261</v>
      </c>
      <c r="B265" s="487" t="str">
        <f t="shared" si="7"/>
        <v>---</v>
      </c>
      <c r="C265" s="488" t="str">
        <f>IFERROR(BatteryLifeCalucationRequest[[#This Row],[Item code]],"")</f>
        <v/>
      </c>
      <c r="D265" s="488" t="str">
        <f>IFERROR(BatteryLifeCalucationRequest[[#This Row],[Requested by]],"")</f>
        <v/>
      </c>
      <c r="E265" s="488" t="str">
        <f>IFERROR(BatteryLifeCalucationRequest[[#This Row],[HW availability for measurement]],"")</f>
        <v/>
      </c>
      <c r="F265" s="488" t="str">
        <f>IFERROR(BatteryLifeCalucationRequest[[#This Row],[HW]],"")</f>
        <v/>
      </c>
      <c r="G265" s="488" t="str">
        <f>IFERROR(BatteryLifeCalucationRequest[[#This Row],[FW]],"")</f>
        <v/>
      </c>
      <c r="H265" s="480" t="str">
        <f>IFERROR(IF(BatteryLifeCalucationRequest[[#This Row],[ Variant]]=0,"",BatteryLifeCalucationRequest[[#This Row],[ Variant]]),"")</f>
        <v/>
      </c>
      <c r="I265" s="491"/>
      <c r="J265" s="488" t="str">
        <f>IFERROR(BatteryLifeCalucationRequest[[#This Row],[Short Product Description]],"")</f>
        <v/>
      </c>
      <c r="K265" s="481" t="str">
        <f>IFERROR(BatteryLifeCalucationRequest[[#This Row],[Request Date]],"")</f>
        <v/>
      </c>
      <c r="L265" s="209"/>
      <c r="M265" s="209"/>
      <c r="N265" s="491"/>
      <c r="O265" s="491"/>
      <c r="P265" s="491"/>
      <c r="Q265" s="491"/>
      <c r="R265" s="488" t="str">
        <f>IFERROR(BatteryLifeCalucationRequest[[#This Row],[Battery Configuration]],"")</f>
        <v/>
      </c>
      <c r="S265" s="487">
        <f>VLOOKUP($R265,TABS!$A$6:$G$50,COUNTA(TABS!$A$5:$E$5),FALSE)</f>
        <v>0</v>
      </c>
      <c r="T265" s="491"/>
      <c r="U265" s="489"/>
      <c r="V265" s="488" t="str">
        <f>IFERROR(BatteryLifeCalucationRequest[[#This Row],[Number of bytes in cyclic data uplink]],"")</f>
        <v/>
      </c>
      <c r="W265" s="491"/>
      <c r="X265" s="491"/>
      <c r="Y265" s="491"/>
      <c r="Z265" s="491"/>
      <c r="AA265" s="491"/>
      <c r="AB265" s="491"/>
      <c r="AC265" s="491"/>
      <c r="AD265" s="491"/>
      <c r="AE265" s="491"/>
      <c r="AF265" s="491"/>
      <c r="AG265" s="491"/>
      <c r="AH265" s="491"/>
      <c r="AI265" s="491"/>
      <c r="AJ265" s="491"/>
      <c r="AK265" s="491"/>
      <c r="AL265" s="491"/>
      <c r="AM265" s="491"/>
      <c r="AN265" s="491"/>
      <c r="AO265" s="491"/>
      <c r="AP265" s="491"/>
      <c r="AQ265" s="491"/>
      <c r="AR265" s="491"/>
    </row>
    <row r="266" spans="1:44" s="57" customFormat="1" ht="13.5" customHeight="1">
      <c r="A266" s="483">
        <f>IF($B266="","",COUNTA($B$5:B266))</f>
        <v>262</v>
      </c>
      <c r="B266" s="487" t="str">
        <f t="shared" si="7"/>
        <v>---</v>
      </c>
      <c r="C266" s="488" t="str">
        <f>IFERROR(BatteryLifeCalucationRequest[[#This Row],[Item code]],"")</f>
        <v/>
      </c>
      <c r="D266" s="488" t="str">
        <f>IFERROR(BatteryLifeCalucationRequest[[#This Row],[Requested by]],"")</f>
        <v/>
      </c>
      <c r="E266" s="488" t="str">
        <f>IFERROR(BatteryLifeCalucationRequest[[#This Row],[HW availability for measurement]],"")</f>
        <v/>
      </c>
      <c r="F266" s="488" t="str">
        <f>IFERROR(BatteryLifeCalucationRequest[[#This Row],[HW]],"")</f>
        <v/>
      </c>
      <c r="G266" s="488" t="str">
        <f>IFERROR(BatteryLifeCalucationRequest[[#This Row],[FW]],"")</f>
        <v/>
      </c>
      <c r="H266" s="480" t="str">
        <f>IFERROR(IF(BatteryLifeCalucationRequest[[#This Row],[ Variant]]=0,"",BatteryLifeCalucationRequest[[#This Row],[ Variant]]),"")</f>
        <v/>
      </c>
      <c r="I266" s="491"/>
      <c r="J266" s="488" t="str">
        <f>IFERROR(BatteryLifeCalucationRequest[[#This Row],[Short Product Description]],"")</f>
        <v/>
      </c>
      <c r="K266" s="481" t="str">
        <f>IFERROR(BatteryLifeCalucationRequest[[#This Row],[Request Date]],"")</f>
        <v/>
      </c>
      <c r="L266" s="209"/>
      <c r="M266" s="209"/>
      <c r="N266" s="491"/>
      <c r="O266" s="491"/>
      <c r="P266" s="491"/>
      <c r="Q266" s="491"/>
      <c r="R266" s="488" t="str">
        <f>IFERROR(BatteryLifeCalucationRequest[[#This Row],[Battery Configuration]],"")</f>
        <v/>
      </c>
      <c r="S266" s="487">
        <f>VLOOKUP($R266,TABS!$A$6:$G$50,COUNTA(TABS!$A$5:$E$5),FALSE)</f>
        <v>0</v>
      </c>
      <c r="T266" s="491"/>
      <c r="U266" s="489"/>
      <c r="V266" s="488" t="str">
        <f>IFERROR(BatteryLifeCalucationRequest[[#This Row],[Number of bytes in cyclic data uplink]],"")</f>
        <v/>
      </c>
      <c r="W266" s="491"/>
      <c r="X266" s="491"/>
      <c r="Y266" s="491"/>
      <c r="Z266" s="491"/>
      <c r="AA266" s="491"/>
      <c r="AB266" s="491"/>
      <c r="AC266" s="491"/>
      <c r="AD266" s="491"/>
      <c r="AE266" s="491"/>
      <c r="AF266" s="491"/>
      <c r="AG266" s="491"/>
      <c r="AH266" s="491"/>
      <c r="AI266" s="491"/>
      <c r="AJ266" s="491"/>
      <c r="AK266" s="491"/>
      <c r="AL266" s="491"/>
      <c r="AM266" s="491"/>
      <c r="AN266" s="491"/>
      <c r="AO266" s="491"/>
      <c r="AP266" s="491"/>
      <c r="AQ266" s="491"/>
      <c r="AR266" s="491"/>
    </row>
    <row r="267" spans="1:44" s="57" customFormat="1" ht="13.5" customHeight="1">
      <c r="A267" s="483">
        <f>IF($B267="","",COUNTA($B$5:B267))</f>
        <v>263</v>
      </c>
      <c r="B267" s="487" t="str">
        <f t="shared" si="7"/>
        <v>---</v>
      </c>
      <c r="C267" s="488" t="str">
        <f>IFERROR(BatteryLifeCalucationRequest[[#This Row],[Item code]],"")</f>
        <v/>
      </c>
      <c r="D267" s="488" t="str">
        <f>IFERROR(BatteryLifeCalucationRequest[[#This Row],[Requested by]],"")</f>
        <v/>
      </c>
      <c r="E267" s="488" t="str">
        <f>IFERROR(BatteryLifeCalucationRequest[[#This Row],[HW availability for measurement]],"")</f>
        <v/>
      </c>
      <c r="F267" s="488" t="str">
        <f>IFERROR(BatteryLifeCalucationRequest[[#This Row],[HW]],"")</f>
        <v/>
      </c>
      <c r="G267" s="488" t="str">
        <f>IFERROR(BatteryLifeCalucationRequest[[#This Row],[FW]],"")</f>
        <v/>
      </c>
      <c r="H267" s="480" t="str">
        <f>IFERROR(IF(BatteryLifeCalucationRequest[[#This Row],[ Variant]]=0,"",BatteryLifeCalucationRequest[[#This Row],[ Variant]]),"")</f>
        <v/>
      </c>
      <c r="I267" s="491"/>
      <c r="J267" s="488" t="str">
        <f>IFERROR(BatteryLifeCalucationRequest[[#This Row],[Short Product Description]],"")</f>
        <v/>
      </c>
      <c r="K267" s="481" t="str">
        <f>IFERROR(BatteryLifeCalucationRequest[[#This Row],[Request Date]],"")</f>
        <v/>
      </c>
      <c r="L267" s="209"/>
      <c r="M267" s="209"/>
      <c r="N267" s="491"/>
      <c r="O267" s="491"/>
      <c r="P267" s="491"/>
      <c r="Q267" s="491"/>
      <c r="R267" s="488" t="str">
        <f>IFERROR(BatteryLifeCalucationRequest[[#This Row],[Battery Configuration]],"")</f>
        <v/>
      </c>
      <c r="S267" s="487">
        <f>VLOOKUP($R267,TABS!$A$6:$G$50,COUNTA(TABS!$A$5:$E$5),FALSE)</f>
        <v>0</v>
      </c>
      <c r="T267" s="491"/>
      <c r="U267" s="489"/>
      <c r="V267" s="488" t="str">
        <f>IFERROR(BatteryLifeCalucationRequest[[#This Row],[Number of bytes in cyclic data uplink]],"")</f>
        <v/>
      </c>
      <c r="W267" s="491"/>
      <c r="X267" s="491"/>
      <c r="Y267" s="491"/>
      <c r="Z267" s="491"/>
      <c r="AA267" s="491"/>
      <c r="AB267" s="491"/>
      <c r="AC267" s="491"/>
      <c r="AD267" s="491"/>
      <c r="AE267" s="491"/>
      <c r="AF267" s="491"/>
      <c r="AG267" s="491"/>
      <c r="AH267" s="491"/>
      <c r="AI267" s="491"/>
      <c r="AJ267" s="491"/>
      <c r="AK267" s="491"/>
      <c r="AL267" s="491"/>
      <c r="AM267" s="491"/>
      <c r="AN267" s="491"/>
      <c r="AO267" s="491"/>
      <c r="AP267" s="491"/>
      <c r="AQ267" s="491"/>
      <c r="AR267" s="491"/>
    </row>
    <row r="268" spans="1:44" s="57" customFormat="1" ht="13.5" customHeight="1">
      <c r="A268" s="483">
        <f>IF($B268="","",COUNTA($B$5:B268))</f>
        <v>264</v>
      </c>
      <c r="B268" s="487" t="str">
        <f t="shared" si="7"/>
        <v>---</v>
      </c>
      <c r="C268" s="488" t="str">
        <f>IFERROR(BatteryLifeCalucationRequest[[#This Row],[Item code]],"")</f>
        <v/>
      </c>
      <c r="D268" s="488" t="str">
        <f>IFERROR(BatteryLifeCalucationRequest[[#This Row],[Requested by]],"")</f>
        <v/>
      </c>
      <c r="E268" s="488" t="str">
        <f>IFERROR(BatteryLifeCalucationRequest[[#This Row],[HW availability for measurement]],"")</f>
        <v/>
      </c>
      <c r="F268" s="488" t="str">
        <f>IFERROR(BatteryLifeCalucationRequest[[#This Row],[HW]],"")</f>
        <v/>
      </c>
      <c r="G268" s="488" t="str">
        <f>IFERROR(BatteryLifeCalucationRequest[[#This Row],[FW]],"")</f>
        <v/>
      </c>
      <c r="H268" s="480" t="str">
        <f>IFERROR(IF(BatteryLifeCalucationRequest[[#This Row],[ Variant]]=0,"",BatteryLifeCalucationRequest[[#This Row],[ Variant]]),"")</f>
        <v/>
      </c>
      <c r="I268" s="491"/>
      <c r="J268" s="488" t="str">
        <f>IFERROR(BatteryLifeCalucationRequest[[#This Row],[Short Product Description]],"")</f>
        <v/>
      </c>
      <c r="K268" s="481" t="str">
        <f>IFERROR(BatteryLifeCalucationRequest[[#This Row],[Request Date]],"")</f>
        <v/>
      </c>
      <c r="L268" s="209"/>
      <c r="M268" s="209"/>
      <c r="N268" s="491"/>
      <c r="O268" s="491"/>
      <c r="P268" s="491"/>
      <c r="Q268" s="491"/>
      <c r="R268" s="488" t="str">
        <f>IFERROR(BatteryLifeCalucationRequest[[#This Row],[Battery Configuration]],"")</f>
        <v/>
      </c>
      <c r="S268" s="487">
        <f>VLOOKUP($R268,TABS!$A$6:$G$50,COUNTA(TABS!$A$5:$E$5),FALSE)</f>
        <v>0</v>
      </c>
      <c r="T268" s="491"/>
      <c r="U268" s="489"/>
      <c r="V268" s="488" t="str">
        <f>IFERROR(BatteryLifeCalucationRequest[[#This Row],[Number of bytes in cyclic data uplink]],"")</f>
        <v/>
      </c>
      <c r="W268" s="491"/>
      <c r="X268" s="491"/>
      <c r="Y268" s="491"/>
      <c r="Z268" s="491"/>
      <c r="AA268" s="491"/>
      <c r="AB268" s="491"/>
      <c r="AC268" s="491"/>
      <c r="AD268" s="491"/>
      <c r="AE268" s="491"/>
      <c r="AF268" s="491"/>
      <c r="AG268" s="491"/>
      <c r="AH268" s="491"/>
      <c r="AI268" s="491"/>
      <c r="AJ268" s="491"/>
      <c r="AK268" s="491"/>
      <c r="AL268" s="491"/>
      <c r="AM268" s="491"/>
      <c r="AN268" s="491"/>
      <c r="AO268" s="491"/>
      <c r="AP268" s="491"/>
      <c r="AQ268" s="491"/>
      <c r="AR268" s="491"/>
    </row>
    <row r="269" spans="1:44" s="57" customFormat="1" ht="13.5" customHeight="1">
      <c r="A269" s="483">
        <f>IF($B269="","",COUNTA($B$5:B269))</f>
        <v>265</v>
      </c>
      <c r="B269" s="487" t="str">
        <f t="shared" si="7"/>
        <v>---</v>
      </c>
      <c r="C269" s="488" t="str">
        <f>IFERROR(BatteryLifeCalucationRequest[[#This Row],[Item code]],"")</f>
        <v/>
      </c>
      <c r="D269" s="488" t="str">
        <f>IFERROR(BatteryLifeCalucationRequest[[#This Row],[Requested by]],"")</f>
        <v/>
      </c>
      <c r="E269" s="488" t="str">
        <f>IFERROR(BatteryLifeCalucationRequest[[#This Row],[HW availability for measurement]],"")</f>
        <v/>
      </c>
      <c r="F269" s="488" t="str">
        <f>IFERROR(BatteryLifeCalucationRequest[[#This Row],[HW]],"")</f>
        <v/>
      </c>
      <c r="G269" s="488" t="str">
        <f>IFERROR(BatteryLifeCalucationRequest[[#This Row],[FW]],"")</f>
        <v/>
      </c>
      <c r="H269" s="480" t="str">
        <f>IFERROR(IF(BatteryLifeCalucationRequest[[#This Row],[ Variant]]=0,"",BatteryLifeCalucationRequest[[#This Row],[ Variant]]),"")</f>
        <v/>
      </c>
      <c r="I269" s="491"/>
      <c r="J269" s="488" t="str">
        <f>IFERROR(BatteryLifeCalucationRequest[[#This Row],[Short Product Description]],"")</f>
        <v/>
      </c>
      <c r="K269" s="481" t="str">
        <f>IFERROR(BatteryLifeCalucationRequest[[#This Row],[Request Date]],"")</f>
        <v/>
      </c>
      <c r="L269" s="209"/>
      <c r="M269" s="209"/>
      <c r="N269" s="491"/>
      <c r="O269" s="491"/>
      <c r="P269" s="491"/>
      <c r="Q269" s="491"/>
      <c r="R269" s="488" t="str">
        <f>IFERROR(BatteryLifeCalucationRequest[[#This Row],[Battery Configuration]],"")</f>
        <v/>
      </c>
      <c r="S269" s="487">
        <f>VLOOKUP($R269,TABS!$A$6:$G$50,COUNTA(TABS!$A$5:$E$5),FALSE)</f>
        <v>0</v>
      </c>
      <c r="T269" s="491"/>
      <c r="U269" s="489"/>
      <c r="V269" s="488" t="str">
        <f>IFERROR(BatteryLifeCalucationRequest[[#This Row],[Number of bytes in cyclic data uplink]],"")</f>
        <v/>
      </c>
      <c r="W269" s="491"/>
      <c r="X269" s="491"/>
      <c r="Y269" s="491"/>
      <c r="Z269" s="491"/>
      <c r="AA269" s="491"/>
      <c r="AB269" s="491"/>
      <c r="AC269" s="491"/>
      <c r="AD269" s="491"/>
      <c r="AE269" s="491"/>
      <c r="AF269" s="491"/>
      <c r="AG269" s="491"/>
      <c r="AH269" s="491"/>
      <c r="AI269" s="491"/>
      <c r="AJ269" s="491"/>
      <c r="AK269" s="491"/>
      <c r="AL269" s="491"/>
      <c r="AM269" s="491"/>
      <c r="AN269" s="491"/>
      <c r="AO269" s="491"/>
      <c r="AP269" s="491"/>
      <c r="AQ269" s="491"/>
      <c r="AR269" s="491"/>
    </row>
    <row r="270" spans="1:44" s="57" customFormat="1" ht="13.5" customHeight="1">
      <c r="A270" s="483">
        <f>IF($B270="","",COUNTA($B$5:B270))</f>
        <v>266</v>
      </c>
      <c r="B270" s="487" t="str">
        <f t="shared" si="7"/>
        <v>---</v>
      </c>
      <c r="C270" s="488" t="str">
        <f>IFERROR(BatteryLifeCalucationRequest[[#This Row],[Item code]],"")</f>
        <v/>
      </c>
      <c r="D270" s="488" t="str">
        <f>IFERROR(BatteryLifeCalucationRequest[[#This Row],[Requested by]],"")</f>
        <v/>
      </c>
      <c r="E270" s="488" t="str">
        <f>IFERROR(BatteryLifeCalucationRequest[[#This Row],[HW availability for measurement]],"")</f>
        <v/>
      </c>
      <c r="F270" s="488" t="str">
        <f>IFERROR(BatteryLifeCalucationRequest[[#This Row],[HW]],"")</f>
        <v/>
      </c>
      <c r="G270" s="488" t="str">
        <f>IFERROR(BatteryLifeCalucationRequest[[#This Row],[FW]],"")</f>
        <v/>
      </c>
      <c r="H270" s="480" t="str">
        <f>IFERROR(IF(BatteryLifeCalucationRequest[[#This Row],[ Variant]]=0,"",BatteryLifeCalucationRequest[[#This Row],[ Variant]]),"")</f>
        <v/>
      </c>
      <c r="I270" s="491"/>
      <c r="J270" s="488" t="str">
        <f>IFERROR(BatteryLifeCalucationRequest[[#This Row],[Short Product Description]],"")</f>
        <v/>
      </c>
      <c r="K270" s="481" t="str">
        <f>IFERROR(BatteryLifeCalucationRequest[[#This Row],[Request Date]],"")</f>
        <v/>
      </c>
      <c r="L270" s="209"/>
      <c r="M270" s="209"/>
      <c r="N270" s="491"/>
      <c r="O270" s="491"/>
      <c r="P270" s="491"/>
      <c r="Q270" s="491"/>
      <c r="R270" s="488" t="str">
        <f>IFERROR(BatteryLifeCalucationRequest[[#This Row],[Battery Configuration]],"")</f>
        <v/>
      </c>
      <c r="S270" s="487">
        <f>VLOOKUP($R270,TABS!$A$6:$G$50,COUNTA(TABS!$A$5:$E$5),FALSE)</f>
        <v>0</v>
      </c>
      <c r="T270" s="491"/>
      <c r="U270" s="489"/>
      <c r="V270" s="488" t="str">
        <f>IFERROR(BatteryLifeCalucationRequest[[#This Row],[Number of bytes in cyclic data uplink]],"")</f>
        <v/>
      </c>
      <c r="W270" s="491"/>
      <c r="X270" s="491"/>
      <c r="Y270" s="491"/>
      <c r="Z270" s="491"/>
      <c r="AA270" s="491"/>
      <c r="AB270" s="491"/>
      <c r="AC270" s="491"/>
      <c r="AD270" s="491"/>
      <c r="AE270" s="491"/>
      <c r="AF270" s="491"/>
      <c r="AG270" s="491"/>
      <c r="AH270" s="491"/>
      <c r="AI270" s="491"/>
      <c r="AJ270" s="491"/>
      <c r="AK270" s="491"/>
      <c r="AL270" s="491"/>
      <c r="AM270" s="491"/>
      <c r="AN270" s="491"/>
      <c r="AO270" s="491"/>
      <c r="AP270" s="491"/>
      <c r="AQ270" s="491"/>
      <c r="AR270" s="491"/>
    </row>
    <row r="271" spans="1:44" s="57" customFormat="1" ht="13.5" customHeight="1">
      <c r="A271" s="483">
        <f>IF($B271="","",COUNTA($B$5:B271))</f>
        <v>267</v>
      </c>
      <c r="B271" s="487" t="str">
        <f t="shared" si="7"/>
        <v>---</v>
      </c>
      <c r="C271" s="488" t="str">
        <f>IFERROR(BatteryLifeCalucationRequest[[#This Row],[Item code]],"")</f>
        <v/>
      </c>
      <c r="D271" s="488" t="str">
        <f>IFERROR(BatteryLifeCalucationRequest[[#This Row],[Requested by]],"")</f>
        <v/>
      </c>
      <c r="E271" s="488" t="str">
        <f>IFERROR(BatteryLifeCalucationRequest[[#This Row],[HW availability for measurement]],"")</f>
        <v/>
      </c>
      <c r="F271" s="488" t="str">
        <f>IFERROR(BatteryLifeCalucationRequest[[#This Row],[HW]],"")</f>
        <v/>
      </c>
      <c r="G271" s="488" t="str">
        <f>IFERROR(BatteryLifeCalucationRequest[[#This Row],[FW]],"")</f>
        <v/>
      </c>
      <c r="H271" s="480" t="str">
        <f>IFERROR(IF(BatteryLifeCalucationRequest[[#This Row],[ Variant]]=0,"",BatteryLifeCalucationRequest[[#This Row],[ Variant]]),"")</f>
        <v/>
      </c>
      <c r="I271" s="491"/>
      <c r="J271" s="488" t="str">
        <f>IFERROR(BatteryLifeCalucationRequest[[#This Row],[Short Product Description]],"")</f>
        <v/>
      </c>
      <c r="K271" s="481" t="str">
        <f>IFERROR(BatteryLifeCalucationRequest[[#This Row],[Request Date]],"")</f>
        <v/>
      </c>
      <c r="L271" s="209"/>
      <c r="M271" s="209"/>
      <c r="N271" s="491"/>
      <c r="O271" s="491"/>
      <c r="P271" s="491"/>
      <c r="Q271" s="491"/>
      <c r="R271" s="488" t="str">
        <f>IFERROR(BatteryLifeCalucationRequest[[#This Row],[Battery Configuration]],"")</f>
        <v/>
      </c>
      <c r="S271" s="487">
        <f>VLOOKUP($R271,TABS!$A$6:$G$50,COUNTA(TABS!$A$5:$E$5),FALSE)</f>
        <v>0</v>
      </c>
      <c r="T271" s="491"/>
      <c r="U271" s="489"/>
      <c r="V271" s="488" t="str">
        <f>IFERROR(BatteryLifeCalucationRequest[[#This Row],[Number of bytes in cyclic data uplink]],"")</f>
        <v/>
      </c>
      <c r="W271" s="491"/>
      <c r="X271" s="491"/>
      <c r="Y271" s="491"/>
      <c r="Z271" s="491"/>
      <c r="AA271" s="491"/>
      <c r="AB271" s="491"/>
      <c r="AC271" s="491"/>
      <c r="AD271" s="491"/>
      <c r="AE271" s="491"/>
      <c r="AF271" s="491"/>
      <c r="AG271" s="491"/>
      <c r="AH271" s="491"/>
      <c r="AI271" s="491"/>
      <c r="AJ271" s="491"/>
      <c r="AK271" s="491"/>
      <c r="AL271" s="491"/>
      <c r="AM271" s="491"/>
      <c r="AN271" s="491"/>
      <c r="AO271" s="491"/>
      <c r="AP271" s="491"/>
      <c r="AQ271" s="491"/>
      <c r="AR271" s="491"/>
    </row>
    <row r="272" spans="1:44" s="57" customFormat="1" ht="13.5" customHeight="1">
      <c r="A272" s="483">
        <f>IF($B272="","",COUNTA($B$5:B272))</f>
        <v>268</v>
      </c>
      <c r="B272" s="487" t="str">
        <f t="shared" si="7"/>
        <v>---</v>
      </c>
      <c r="C272" s="488" t="str">
        <f>IFERROR(BatteryLifeCalucationRequest[[#This Row],[Item code]],"")</f>
        <v/>
      </c>
      <c r="D272" s="488" t="str">
        <f>IFERROR(BatteryLifeCalucationRequest[[#This Row],[Requested by]],"")</f>
        <v/>
      </c>
      <c r="E272" s="488" t="str">
        <f>IFERROR(BatteryLifeCalucationRequest[[#This Row],[HW availability for measurement]],"")</f>
        <v/>
      </c>
      <c r="F272" s="488" t="str">
        <f>IFERROR(BatteryLifeCalucationRequest[[#This Row],[HW]],"")</f>
        <v/>
      </c>
      <c r="G272" s="488" t="str">
        <f>IFERROR(BatteryLifeCalucationRequest[[#This Row],[FW]],"")</f>
        <v/>
      </c>
      <c r="H272" s="480" t="str">
        <f>IFERROR(IF(BatteryLifeCalucationRequest[[#This Row],[ Variant]]=0,"",BatteryLifeCalucationRequest[[#This Row],[ Variant]]),"")</f>
        <v/>
      </c>
      <c r="I272" s="491"/>
      <c r="J272" s="488" t="str">
        <f>IFERROR(BatteryLifeCalucationRequest[[#This Row],[Short Product Description]],"")</f>
        <v/>
      </c>
      <c r="K272" s="481" t="str">
        <f>IFERROR(BatteryLifeCalucationRequest[[#This Row],[Request Date]],"")</f>
        <v/>
      </c>
      <c r="L272" s="209"/>
      <c r="M272" s="209"/>
      <c r="N272" s="491"/>
      <c r="O272" s="491"/>
      <c r="P272" s="491"/>
      <c r="Q272" s="491"/>
      <c r="R272" s="488" t="str">
        <f>IFERROR(BatteryLifeCalucationRequest[[#This Row],[Battery Configuration]],"")</f>
        <v/>
      </c>
      <c r="S272" s="487">
        <f>VLOOKUP($R272,TABS!$A$6:$G$50,COUNTA(TABS!$A$5:$E$5),FALSE)</f>
        <v>0</v>
      </c>
      <c r="T272" s="491"/>
      <c r="U272" s="489"/>
      <c r="V272" s="488" t="str">
        <f>IFERROR(BatteryLifeCalucationRequest[[#This Row],[Number of bytes in cyclic data uplink]],"")</f>
        <v/>
      </c>
      <c r="W272" s="491"/>
      <c r="X272" s="491"/>
      <c r="Y272" s="491"/>
      <c r="Z272" s="491"/>
      <c r="AA272" s="491"/>
      <c r="AB272" s="491"/>
      <c r="AC272" s="491"/>
      <c r="AD272" s="491"/>
      <c r="AE272" s="491"/>
      <c r="AF272" s="491"/>
      <c r="AG272" s="491"/>
      <c r="AH272" s="491"/>
      <c r="AI272" s="491"/>
      <c r="AJ272" s="491"/>
      <c r="AK272" s="491"/>
      <c r="AL272" s="491"/>
      <c r="AM272" s="491"/>
      <c r="AN272" s="491"/>
      <c r="AO272" s="491"/>
      <c r="AP272" s="491"/>
      <c r="AQ272" s="491"/>
      <c r="AR272" s="491"/>
    </row>
    <row r="273" spans="1:44" s="57" customFormat="1" ht="13.5" customHeight="1">
      <c r="A273" s="483">
        <f>IF($B273="","",COUNTA($B$5:B273))</f>
        <v>269</v>
      </c>
      <c r="B273" s="487" t="str">
        <f t="shared" si="7"/>
        <v>---</v>
      </c>
      <c r="C273" s="488" t="str">
        <f>IFERROR(BatteryLifeCalucationRequest[[#This Row],[Item code]],"")</f>
        <v/>
      </c>
      <c r="D273" s="488" t="str">
        <f>IFERROR(BatteryLifeCalucationRequest[[#This Row],[Requested by]],"")</f>
        <v/>
      </c>
      <c r="E273" s="488" t="str">
        <f>IFERROR(BatteryLifeCalucationRequest[[#This Row],[HW availability for measurement]],"")</f>
        <v/>
      </c>
      <c r="F273" s="488" t="str">
        <f>IFERROR(BatteryLifeCalucationRequest[[#This Row],[HW]],"")</f>
        <v/>
      </c>
      <c r="G273" s="488" t="str">
        <f>IFERROR(BatteryLifeCalucationRequest[[#This Row],[FW]],"")</f>
        <v/>
      </c>
      <c r="H273" s="480" t="str">
        <f>IFERROR(IF(BatteryLifeCalucationRequest[[#This Row],[ Variant]]=0,"",BatteryLifeCalucationRequest[[#This Row],[ Variant]]),"")</f>
        <v/>
      </c>
      <c r="I273" s="491"/>
      <c r="J273" s="488" t="str">
        <f>IFERROR(BatteryLifeCalucationRequest[[#This Row],[Short Product Description]],"")</f>
        <v/>
      </c>
      <c r="K273" s="481" t="str">
        <f>IFERROR(BatteryLifeCalucationRequest[[#This Row],[Request Date]],"")</f>
        <v/>
      </c>
      <c r="L273" s="209"/>
      <c r="M273" s="209"/>
      <c r="N273" s="491"/>
      <c r="O273" s="491"/>
      <c r="P273" s="491"/>
      <c r="Q273" s="491"/>
      <c r="R273" s="488" t="str">
        <f>IFERROR(BatteryLifeCalucationRequest[[#This Row],[Battery Configuration]],"")</f>
        <v/>
      </c>
      <c r="S273" s="487">
        <f>VLOOKUP($R273,TABS!$A$6:$G$50,COUNTA(TABS!$A$5:$E$5),FALSE)</f>
        <v>0</v>
      </c>
      <c r="T273" s="491"/>
      <c r="U273" s="489"/>
      <c r="V273" s="488" t="str">
        <f>IFERROR(BatteryLifeCalucationRequest[[#This Row],[Number of bytes in cyclic data uplink]],"")</f>
        <v/>
      </c>
      <c r="W273" s="491"/>
      <c r="X273" s="491"/>
      <c r="Y273" s="491"/>
      <c r="Z273" s="491"/>
      <c r="AA273" s="491"/>
      <c r="AB273" s="491"/>
      <c r="AC273" s="491"/>
      <c r="AD273" s="491"/>
      <c r="AE273" s="491"/>
      <c r="AF273" s="491"/>
      <c r="AG273" s="491"/>
      <c r="AH273" s="491"/>
      <c r="AI273" s="491"/>
      <c r="AJ273" s="491"/>
      <c r="AK273" s="491"/>
      <c r="AL273" s="491"/>
      <c r="AM273" s="491"/>
      <c r="AN273" s="491"/>
      <c r="AO273" s="491"/>
      <c r="AP273" s="491"/>
      <c r="AQ273" s="491"/>
      <c r="AR273" s="491"/>
    </row>
    <row r="274" spans="1:44" s="57" customFormat="1" ht="13.5" customHeight="1">
      <c r="A274" s="483">
        <f>IF($B274="","",COUNTA($B$5:B274))</f>
        <v>270</v>
      </c>
      <c r="B274" s="487" t="str">
        <f t="shared" si="7"/>
        <v>---</v>
      </c>
      <c r="C274" s="488" t="str">
        <f>IFERROR(BatteryLifeCalucationRequest[[#This Row],[Item code]],"")</f>
        <v/>
      </c>
      <c r="D274" s="488" t="str">
        <f>IFERROR(BatteryLifeCalucationRequest[[#This Row],[Requested by]],"")</f>
        <v/>
      </c>
      <c r="E274" s="488" t="str">
        <f>IFERROR(BatteryLifeCalucationRequest[[#This Row],[HW availability for measurement]],"")</f>
        <v/>
      </c>
      <c r="F274" s="488" t="str">
        <f>IFERROR(BatteryLifeCalucationRequest[[#This Row],[HW]],"")</f>
        <v/>
      </c>
      <c r="G274" s="488" t="str">
        <f>IFERROR(BatteryLifeCalucationRequest[[#This Row],[FW]],"")</f>
        <v/>
      </c>
      <c r="H274" s="480" t="str">
        <f>IFERROR(IF(BatteryLifeCalucationRequest[[#This Row],[ Variant]]=0,"",BatteryLifeCalucationRequest[[#This Row],[ Variant]]),"")</f>
        <v/>
      </c>
      <c r="I274" s="491"/>
      <c r="J274" s="488" t="str">
        <f>IFERROR(BatteryLifeCalucationRequest[[#This Row],[Short Product Description]],"")</f>
        <v/>
      </c>
      <c r="K274" s="481" t="str">
        <f>IFERROR(BatteryLifeCalucationRequest[[#This Row],[Request Date]],"")</f>
        <v/>
      </c>
      <c r="L274" s="209"/>
      <c r="M274" s="209"/>
      <c r="N274" s="491"/>
      <c r="O274" s="491"/>
      <c r="P274" s="491"/>
      <c r="Q274" s="491"/>
      <c r="R274" s="488" t="str">
        <f>IFERROR(BatteryLifeCalucationRequest[[#This Row],[Battery Configuration]],"")</f>
        <v/>
      </c>
      <c r="S274" s="487">
        <f>VLOOKUP($R274,TABS!$A$6:$G$50,COUNTA(TABS!$A$5:$E$5),FALSE)</f>
        <v>0</v>
      </c>
      <c r="T274" s="491"/>
      <c r="U274" s="489"/>
      <c r="V274" s="488" t="str">
        <f>IFERROR(BatteryLifeCalucationRequest[[#This Row],[Number of bytes in cyclic data uplink]],"")</f>
        <v/>
      </c>
      <c r="W274" s="491"/>
      <c r="X274" s="491"/>
      <c r="Y274" s="491"/>
      <c r="Z274" s="491"/>
      <c r="AA274" s="491"/>
      <c r="AB274" s="491"/>
      <c r="AC274" s="491"/>
      <c r="AD274" s="491"/>
      <c r="AE274" s="491"/>
      <c r="AF274" s="491"/>
      <c r="AG274" s="491"/>
      <c r="AH274" s="491"/>
      <c r="AI274" s="491"/>
      <c r="AJ274" s="491"/>
      <c r="AK274" s="491"/>
      <c r="AL274" s="491"/>
      <c r="AM274" s="491"/>
      <c r="AN274" s="491"/>
      <c r="AO274" s="491"/>
      <c r="AP274" s="491"/>
      <c r="AQ274" s="491"/>
      <c r="AR274" s="491"/>
    </row>
    <row r="275" spans="1:44" s="57" customFormat="1" ht="13.5" customHeight="1">
      <c r="A275" s="483">
        <f>IF($B275="","",COUNTA($B$5:B275))</f>
        <v>271</v>
      </c>
      <c r="B275" s="487" t="str">
        <f t="shared" si="7"/>
        <v>---</v>
      </c>
      <c r="C275" s="488" t="str">
        <f>IFERROR(BatteryLifeCalucationRequest[[#This Row],[Item code]],"")</f>
        <v/>
      </c>
      <c r="D275" s="488" t="str">
        <f>IFERROR(BatteryLifeCalucationRequest[[#This Row],[Requested by]],"")</f>
        <v/>
      </c>
      <c r="E275" s="488" t="str">
        <f>IFERROR(BatteryLifeCalucationRequest[[#This Row],[HW availability for measurement]],"")</f>
        <v/>
      </c>
      <c r="F275" s="488" t="str">
        <f>IFERROR(BatteryLifeCalucationRequest[[#This Row],[HW]],"")</f>
        <v/>
      </c>
      <c r="G275" s="488" t="str">
        <f>IFERROR(BatteryLifeCalucationRequest[[#This Row],[FW]],"")</f>
        <v/>
      </c>
      <c r="H275" s="480" t="str">
        <f>IFERROR(IF(BatteryLifeCalucationRequest[[#This Row],[ Variant]]=0,"",BatteryLifeCalucationRequest[[#This Row],[ Variant]]),"")</f>
        <v/>
      </c>
      <c r="I275" s="491"/>
      <c r="J275" s="488" t="str">
        <f>IFERROR(BatteryLifeCalucationRequest[[#This Row],[Short Product Description]],"")</f>
        <v/>
      </c>
      <c r="K275" s="481" t="str">
        <f>IFERROR(BatteryLifeCalucationRequest[[#This Row],[Request Date]],"")</f>
        <v/>
      </c>
      <c r="L275" s="209"/>
      <c r="M275" s="209"/>
      <c r="N275" s="491"/>
      <c r="O275" s="491"/>
      <c r="P275" s="491"/>
      <c r="Q275" s="491"/>
      <c r="R275" s="488" t="str">
        <f>IFERROR(BatteryLifeCalucationRequest[[#This Row],[Battery Configuration]],"")</f>
        <v/>
      </c>
      <c r="S275" s="487">
        <f>VLOOKUP($R275,TABS!$A$6:$G$50,COUNTA(TABS!$A$5:$E$5),FALSE)</f>
        <v>0</v>
      </c>
      <c r="T275" s="491"/>
      <c r="U275" s="489"/>
      <c r="V275" s="488" t="str">
        <f>IFERROR(BatteryLifeCalucationRequest[[#This Row],[Number of bytes in cyclic data uplink]],"")</f>
        <v/>
      </c>
      <c r="W275" s="491"/>
      <c r="X275" s="491"/>
      <c r="Y275" s="491"/>
      <c r="Z275" s="491"/>
      <c r="AA275" s="491"/>
      <c r="AB275" s="491"/>
      <c r="AC275" s="491"/>
      <c r="AD275" s="491"/>
      <c r="AE275" s="491"/>
      <c r="AF275" s="491"/>
      <c r="AG275" s="491"/>
      <c r="AH275" s="491"/>
      <c r="AI275" s="491"/>
      <c r="AJ275" s="491"/>
      <c r="AK275" s="491"/>
      <c r="AL275" s="491"/>
      <c r="AM275" s="491"/>
      <c r="AN275" s="491"/>
      <c r="AO275" s="491"/>
      <c r="AP275" s="491"/>
      <c r="AQ275" s="491"/>
      <c r="AR275" s="491"/>
    </row>
    <row r="276" spans="1:44" s="57" customFormat="1" ht="13.5" customHeight="1">
      <c r="A276" s="483">
        <f>IF($B276="","",COUNTA($B$5:B276))</f>
        <v>272</v>
      </c>
      <c r="B276" s="487" t="str">
        <f t="shared" si="7"/>
        <v>---</v>
      </c>
      <c r="C276" s="488" t="str">
        <f>IFERROR(BatteryLifeCalucationRequest[[#This Row],[Item code]],"")</f>
        <v/>
      </c>
      <c r="D276" s="488" t="str">
        <f>IFERROR(BatteryLifeCalucationRequest[[#This Row],[Requested by]],"")</f>
        <v/>
      </c>
      <c r="E276" s="488" t="str">
        <f>IFERROR(BatteryLifeCalucationRequest[[#This Row],[HW availability for measurement]],"")</f>
        <v/>
      </c>
      <c r="F276" s="488" t="str">
        <f>IFERROR(BatteryLifeCalucationRequest[[#This Row],[HW]],"")</f>
        <v/>
      </c>
      <c r="G276" s="488" t="str">
        <f>IFERROR(BatteryLifeCalucationRequest[[#This Row],[FW]],"")</f>
        <v/>
      </c>
      <c r="H276" s="480" t="str">
        <f>IFERROR(IF(BatteryLifeCalucationRequest[[#This Row],[ Variant]]=0,"",BatteryLifeCalucationRequest[[#This Row],[ Variant]]),"")</f>
        <v/>
      </c>
      <c r="I276" s="491"/>
      <c r="J276" s="488" t="str">
        <f>IFERROR(BatteryLifeCalucationRequest[[#This Row],[Short Product Description]],"")</f>
        <v/>
      </c>
      <c r="K276" s="481" t="str">
        <f>IFERROR(BatteryLifeCalucationRequest[[#This Row],[Request Date]],"")</f>
        <v/>
      </c>
      <c r="L276" s="209"/>
      <c r="M276" s="209"/>
      <c r="N276" s="491"/>
      <c r="O276" s="491"/>
      <c r="P276" s="491"/>
      <c r="Q276" s="491"/>
      <c r="R276" s="488" t="str">
        <f>IFERROR(BatteryLifeCalucationRequest[[#This Row],[Battery Configuration]],"")</f>
        <v/>
      </c>
      <c r="S276" s="487">
        <f>VLOOKUP($R276,TABS!$A$6:$G$50,COUNTA(TABS!$A$5:$E$5),FALSE)</f>
        <v>0</v>
      </c>
      <c r="T276" s="491"/>
      <c r="U276" s="489"/>
      <c r="V276" s="488" t="str">
        <f>IFERROR(BatteryLifeCalucationRequest[[#This Row],[Number of bytes in cyclic data uplink]],"")</f>
        <v/>
      </c>
      <c r="W276" s="491"/>
      <c r="X276" s="491"/>
      <c r="Y276" s="491"/>
      <c r="Z276" s="491"/>
      <c r="AA276" s="491"/>
      <c r="AB276" s="491"/>
      <c r="AC276" s="491"/>
      <c r="AD276" s="491"/>
      <c r="AE276" s="491"/>
      <c r="AF276" s="491"/>
      <c r="AG276" s="491"/>
      <c r="AH276" s="491"/>
      <c r="AI276" s="491"/>
      <c r="AJ276" s="491"/>
      <c r="AK276" s="491"/>
      <c r="AL276" s="491"/>
      <c r="AM276" s="491"/>
      <c r="AN276" s="491"/>
      <c r="AO276" s="491"/>
      <c r="AP276" s="491"/>
      <c r="AQ276" s="491"/>
      <c r="AR276" s="491"/>
    </row>
    <row r="277" spans="1:44" s="57" customFormat="1" ht="13.5" customHeight="1">
      <c r="A277" s="483">
        <f>IF($B277="","",COUNTA($B$5:B277))</f>
        <v>273</v>
      </c>
      <c r="B277" s="487" t="str">
        <f t="shared" si="7"/>
        <v>---</v>
      </c>
      <c r="C277" s="488" t="str">
        <f>IFERROR(BatteryLifeCalucationRequest[[#This Row],[Item code]],"")</f>
        <v/>
      </c>
      <c r="D277" s="488" t="str">
        <f>IFERROR(BatteryLifeCalucationRequest[[#This Row],[Requested by]],"")</f>
        <v/>
      </c>
      <c r="E277" s="488" t="str">
        <f>IFERROR(BatteryLifeCalucationRequest[[#This Row],[HW availability for measurement]],"")</f>
        <v/>
      </c>
      <c r="F277" s="488" t="str">
        <f>IFERROR(BatteryLifeCalucationRequest[[#This Row],[HW]],"")</f>
        <v/>
      </c>
      <c r="G277" s="488" t="str">
        <f>IFERROR(BatteryLifeCalucationRequest[[#This Row],[FW]],"")</f>
        <v/>
      </c>
      <c r="H277" s="480" t="str">
        <f>IFERROR(IF(BatteryLifeCalucationRequest[[#This Row],[ Variant]]=0,"",BatteryLifeCalucationRequest[[#This Row],[ Variant]]),"")</f>
        <v/>
      </c>
      <c r="I277" s="491"/>
      <c r="J277" s="488" t="str">
        <f>IFERROR(BatteryLifeCalucationRequest[[#This Row],[Short Product Description]],"")</f>
        <v/>
      </c>
      <c r="K277" s="481" t="str">
        <f>IFERROR(BatteryLifeCalucationRequest[[#This Row],[Request Date]],"")</f>
        <v/>
      </c>
      <c r="L277" s="209"/>
      <c r="M277" s="209"/>
      <c r="N277" s="491"/>
      <c r="O277" s="491"/>
      <c r="P277" s="491"/>
      <c r="Q277" s="491"/>
      <c r="R277" s="488" t="str">
        <f>IFERROR(BatteryLifeCalucationRequest[[#This Row],[Battery Configuration]],"")</f>
        <v/>
      </c>
      <c r="S277" s="487">
        <f>VLOOKUP($R277,TABS!$A$6:$G$50,COUNTA(TABS!$A$5:$E$5),FALSE)</f>
        <v>0</v>
      </c>
      <c r="T277" s="491"/>
      <c r="U277" s="489"/>
      <c r="V277" s="488" t="str">
        <f>IFERROR(BatteryLifeCalucationRequest[[#This Row],[Number of bytes in cyclic data uplink]],"")</f>
        <v/>
      </c>
      <c r="W277" s="491"/>
      <c r="X277" s="491"/>
      <c r="Y277" s="491"/>
      <c r="Z277" s="491"/>
      <c r="AA277" s="491"/>
      <c r="AB277" s="491"/>
      <c r="AC277" s="491"/>
      <c r="AD277" s="491"/>
      <c r="AE277" s="491"/>
      <c r="AF277" s="491"/>
      <c r="AG277" s="491"/>
      <c r="AH277" s="491"/>
      <c r="AI277" s="491"/>
      <c r="AJ277" s="491"/>
      <c r="AK277" s="491"/>
      <c r="AL277" s="491"/>
      <c r="AM277" s="491"/>
      <c r="AN277" s="491"/>
      <c r="AO277" s="491"/>
      <c r="AP277" s="491"/>
      <c r="AQ277" s="491"/>
      <c r="AR277" s="491"/>
    </row>
    <row r="278" spans="1:44" s="57" customFormat="1" ht="13.5" customHeight="1">
      <c r="A278" s="483">
        <f>IF($B278="","",COUNTA($B$5:B278))</f>
        <v>274</v>
      </c>
      <c r="B278" s="487" t="str">
        <f t="shared" si="7"/>
        <v>---</v>
      </c>
      <c r="C278" s="488" t="str">
        <f>IFERROR(BatteryLifeCalucationRequest[[#This Row],[Item code]],"")</f>
        <v/>
      </c>
      <c r="D278" s="488" t="str">
        <f>IFERROR(BatteryLifeCalucationRequest[[#This Row],[Requested by]],"")</f>
        <v/>
      </c>
      <c r="E278" s="488" t="str">
        <f>IFERROR(BatteryLifeCalucationRequest[[#This Row],[HW availability for measurement]],"")</f>
        <v/>
      </c>
      <c r="F278" s="488" t="str">
        <f>IFERROR(BatteryLifeCalucationRequest[[#This Row],[HW]],"")</f>
        <v/>
      </c>
      <c r="G278" s="488" t="str">
        <f>IFERROR(BatteryLifeCalucationRequest[[#This Row],[FW]],"")</f>
        <v/>
      </c>
      <c r="H278" s="480" t="str">
        <f>IFERROR(IF(BatteryLifeCalucationRequest[[#This Row],[ Variant]]=0,"",BatteryLifeCalucationRequest[[#This Row],[ Variant]]),"")</f>
        <v/>
      </c>
      <c r="I278" s="491"/>
      <c r="J278" s="488" t="str">
        <f>IFERROR(BatteryLifeCalucationRequest[[#This Row],[Short Product Description]],"")</f>
        <v/>
      </c>
      <c r="K278" s="481" t="str">
        <f>IFERROR(BatteryLifeCalucationRequest[[#This Row],[Request Date]],"")</f>
        <v/>
      </c>
      <c r="L278" s="209"/>
      <c r="M278" s="209"/>
      <c r="N278" s="491"/>
      <c r="O278" s="491"/>
      <c r="P278" s="491"/>
      <c r="Q278" s="491"/>
      <c r="R278" s="488" t="str">
        <f>IFERROR(BatteryLifeCalucationRequest[[#This Row],[Battery Configuration]],"")</f>
        <v/>
      </c>
      <c r="S278" s="487">
        <f>VLOOKUP($R278,TABS!$A$6:$G$50,COUNTA(TABS!$A$5:$E$5),FALSE)</f>
        <v>0</v>
      </c>
      <c r="T278" s="491"/>
      <c r="U278" s="489"/>
      <c r="V278" s="488" t="str">
        <f>IFERROR(BatteryLifeCalucationRequest[[#This Row],[Number of bytes in cyclic data uplink]],"")</f>
        <v/>
      </c>
      <c r="W278" s="491"/>
      <c r="X278" s="491"/>
      <c r="Y278" s="491"/>
      <c r="Z278" s="491"/>
      <c r="AA278" s="491"/>
      <c r="AB278" s="491"/>
      <c r="AC278" s="491"/>
      <c r="AD278" s="491"/>
      <c r="AE278" s="491"/>
      <c r="AF278" s="491"/>
      <c r="AG278" s="491"/>
      <c r="AH278" s="491"/>
      <c r="AI278" s="491"/>
      <c r="AJ278" s="491"/>
      <c r="AK278" s="491"/>
      <c r="AL278" s="491"/>
      <c r="AM278" s="491"/>
      <c r="AN278" s="491"/>
      <c r="AO278" s="491"/>
      <c r="AP278" s="491"/>
      <c r="AQ278" s="491"/>
      <c r="AR278" s="491"/>
    </row>
    <row r="279" spans="1:44" s="57" customFormat="1" ht="13.5" customHeight="1">
      <c r="A279" s="483">
        <f>IF($B279="","",COUNTA($B$5:B279))</f>
        <v>275</v>
      </c>
      <c r="B279" s="487" t="str">
        <f t="shared" si="7"/>
        <v>---</v>
      </c>
      <c r="C279" s="488" t="str">
        <f>IFERROR(BatteryLifeCalucationRequest[[#This Row],[Item code]],"")</f>
        <v/>
      </c>
      <c r="D279" s="488" t="str">
        <f>IFERROR(BatteryLifeCalucationRequest[[#This Row],[Requested by]],"")</f>
        <v/>
      </c>
      <c r="E279" s="488" t="str">
        <f>IFERROR(BatteryLifeCalucationRequest[[#This Row],[HW availability for measurement]],"")</f>
        <v/>
      </c>
      <c r="F279" s="488" t="str">
        <f>IFERROR(BatteryLifeCalucationRequest[[#This Row],[HW]],"")</f>
        <v/>
      </c>
      <c r="G279" s="488" t="str">
        <f>IFERROR(BatteryLifeCalucationRequest[[#This Row],[FW]],"")</f>
        <v/>
      </c>
      <c r="H279" s="480" t="str">
        <f>IFERROR(IF(BatteryLifeCalucationRequest[[#This Row],[ Variant]]=0,"",BatteryLifeCalucationRequest[[#This Row],[ Variant]]),"")</f>
        <v/>
      </c>
      <c r="I279" s="491"/>
      <c r="J279" s="488" t="str">
        <f>IFERROR(BatteryLifeCalucationRequest[[#This Row],[Short Product Description]],"")</f>
        <v/>
      </c>
      <c r="K279" s="481" t="str">
        <f>IFERROR(BatteryLifeCalucationRequest[[#This Row],[Request Date]],"")</f>
        <v/>
      </c>
      <c r="L279" s="209"/>
      <c r="M279" s="209"/>
      <c r="N279" s="491"/>
      <c r="O279" s="491"/>
      <c r="P279" s="491"/>
      <c r="Q279" s="491"/>
      <c r="R279" s="488" t="str">
        <f>IFERROR(BatteryLifeCalucationRequest[[#This Row],[Battery Configuration]],"")</f>
        <v/>
      </c>
      <c r="S279" s="487">
        <f>VLOOKUP($R279,TABS!$A$6:$G$50,COUNTA(TABS!$A$5:$E$5),FALSE)</f>
        <v>0</v>
      </c>
      <c r="T279" s="491"/>
      <c r="U279" s="489"/>
      <c r="V279" s="488" t="str">
        <f>IFERROR(BatteryLifeCalucationRequest[[#This Row],[Number of bytes in cyclic data uplink]],"")</f>
        <v/>
      </c>
      <c r="W279" s="491"/>
      <c r="X279" s="491"/>
      <c r="Y279" s="491"/>
      <c r="Z279" s="491"/>
      <c r="AA279" s="491"/>
      <c r="AB279" s="491"/>
      <c r="AC279" s="491"/>
      <c r="AD279" s="491"/>
      <c r="AE279" s="491"/>
      <c r="AF279" s="491"/>
      <c r="AG279" s="491"/>
      <c r="AH279" s="491"/>
      <c r="AI279" s="491"/>
      <c r="AJ279" s="491"/>
      <c r="AK279" s="491"/>
      <c r="AL279" s="491"/>
      <c r="AM279" s="491"/>
      <c r="AN279" s="491"/>
      <c r="AO279" s="491"/>
      <c r="AP279" s="491"/>
      <c r="AQ279" s="491"/>
      <c r="AR279" s="491"/>
    </row>
    <row r="280" spans="1:44" s="57" customFormat="1" ht="13.5" customHeight="1">
      <c r="A280" s="483">
        <f>IF($B280="","",COUNTA($B$5:B280))</f>
        <v>276</v>
      </c>
      <c r="B280" s="487" t="str">
        <f t="shared" si="7"/>
        <v>---</v>
      </c>
      <c r="C280" s="488" t="str">
        <f>IFERROR(BatteryLifeCalucationRequest[[#This Row],[Item code]],"")</f>
        <v/>
      </c>
      <c r="D280" s="488" t="str">
        <f>IFERROR(BatteryLifeCalucationRequest[[#This Row],[Requested by]],"")</f>
        <v/>
      </c>
      <c r="E280" s="488" t="str">
        <f>IFERROR(BatteryLifeCalucationRequest[[#This Row],[HW availability for measurement]],"")</f>
        <v/>
      </c>
      <c r="F280" s="488" t="str">
        <f>IFERROR(BatteryLifeCalucationRequest[[#This Row],[HW]],"")</f>
        <v/>
      </c>
      <c r="G280" s="488" t="str">
        <f>IFERROR(BatteryLifeCalucationRequest[[#This Row],[FW]],"")</f>
        <v/>
      </c>
      <c r="H280" s="480" t="str">
        <f>IFERROR(IF(BatteryLifeCalucationRequest[[#This Row],[ Variant]]=0,"",BatteryLifeCalucationRequest[[#This Row],[ Variant]]),"")</f>
        <v/>
      </c>
      <c r="I280" s="491"/>
      <c r="J280" s="488" t="str">
        <f>IFERROR(BatteryLifeCalucationRequest[[#This Row],[Short Product Description]],"")</f>
        <v/>
      </c>
      <c r="K280" s="481" t="str">
        <f>IFERROR(BatteryLifeCalucationRequest[[#This Row],[Request Date]],"")</f>
        <v/>
      </c>
      <c r="L280" s="209"/>
      <c r="M280" s="209"/>
      <c r="N280" s="491"/>
      <c r="O280" s="491"/>
      <c r="P280" s="491"/>
      <c r="Q280" s="491"/>
      <c r="R280" s="488" t="str">
        <f>IFERROR(BatteryLifeCalucationRequest[[#This Row],[Battery Configuration]],"")</f>
        <v/>
      </c>
      <c r="S280" s="487">
        <f>VLOOKUP($R280,TABS!$A$6:$G$50,COUNTA(TABS!$A$5:$E$5),FALSE)</f>
        <v>0</v>
      </c>
      <c r="T280" s="491"/>
      <c r="U280" s="489"/>
      <c r="V280" s="488" t="str">
        <f>IFERROR(BatteryLifeCalucationRequest[[#This Row],[Number of bytes in cyclic data uplink]],"")</f>
        <v/>
      </c>
      <c r="W280" s="491"/>
      <c r="X280" s="491"/>
      <c r="Y280" s="491"/>
      <c r="Z280" s="491"/>
      <c r="AA280" s="491"/>
      <c r="AB280" s="491"/>
      <c r="AC280" s="491"/>
      <c r="AD280" s="491"/>
      <c r="AE280" s="491"/>
      <c r="AF280" s="491"/>
      <c r="AG280" s="491"/>
      <c r="AH280" s="491"/>
      <c r="AI280" s="491"/>
      <c r="AJ280" s="491"/>
      <c r="AK280" s="491"/>
      <c r="AL280" s="491"/>
      <c r="AM280" s="491"/>
      <c r="AN280" s="491"/>
      <c r="AO280" s="491"/>
      <c r="AP280" s="491"/>
      <c r="AQ280" s="491"/>
      <c r="AR280" s="491"/>
    </row>
    <row r="281" spans="1:44" s="57" customFormat="1" ht="13.5" customHeight="1">
      <c r="A281" s="483">
        <f>IF($B281="","",COUNTA($B$5:B281))</f>
        <v>277</v>
      </c>
      <c r="B281" s="487" t="str">
        <f t="shared" si="7"/>
        <v>---</v>
      </c>
      <c r="C281" s="488" t="str">
        <f>IFERROR(BatteryLifeCalucationRequest[[#This Row],[Item code]],"")</f>
        <v/>
      </c>
      <c r="D281" s="488" t="str">
        <f>IFERROR(BatteryLifeCalucationRequest[[#This Row],[Requested by]],"")</f>
        <v/>
      </c>
      <c r="E281" s="488" t="str">
        <f>IFERROR(BatteryLifeCalucationRequest[[#This Row],[HW availability for measurement]],"")</f>
        <v/>
      </c>
      <c r="F281" s="488" t="str">
        <f>IFERROR(BatteryLifeCalucationRequest[[#This Row],[HW]],"")</f>
        <v/>
      </c>
      <c r="G281" s="488" t="str">
        <f>IFERROR(BatteryLifeCalucationRequest[[#This Row],[FW]],"")</f>
        <v/>
      </c>
      <c r="H281" s="480" t="str">
        <f>IFERROR(IF(BatteryLifeCalucationRequest[[#This Row],[ Variant]]=0,"",BatteryLifeCalucationRequest[[#This Row],[ Variant]]),"")</f>
        <v/>
      </c>
      <c r="I281" s="491"/>
      <c r="J281" s="488" t="str">
        <f>IFERROR(BatteryLifeCalucationRequest[[#This Row],[Short Product Description]],"")</f>
        <v/>
      </c>
      <c r="K281" s="481" t="str">
        <f>IFERROR(BatteryLifeCalucationRequest[[#This Row],[Request Date]],"")</f>
        <v/>
      </c>
      <c r="L281" s="209"/>
      <c r="M281" s="209"/>
      <c r="N281" s="491"/>
      <c r="O281" s="491"/>
      <c r="P281" s="491"/>
      <c r="Q281" s="491"/>
      <c r="R281" s="488" t="str">
        <f>IFERROR(BatteryLifeCalucationRequest[[#This Row],[Battery Configuration]],"")</f>
        <v/>
      </c>
      <c r="S281" s="487">
        <f>VLOOKUP($R281,TABS!$A$6:$G$50,COUNTA(TABS!$A$5:$E$5),FALSE)</f>
        <v>0</v>
      </c>
      <c r="T281" s="491"/>
      <c r="U281" s="489"/>
      <c r="V281" s="488" t="str">
        <f>IFERROR(BatteryLifeCalucationRequest[[#This Row],[Number of bytes in cyclic data uplink]],"")</f>
        <v/>
      </c>
      <c r="W281" s="491"/>
      <c r="X281" s="491"/>
      <c r="Y281" s="491"/>
      <c r="Z281" s="491"/>
      <c r="AA281" s="491"/>
      <c r="AB281" s="491"/>
      <c r="AC281" s="491"/>
      <c r="AD281" s="491"/>
      <c r="AE281" s="491"/>
      <c r="AF281" s="491"/>
      <c r="AG281" s="491"/>
      <c r="AH281" s="491"/>
      <c r="AI281" s="491"/>
      <c r="AJ281" s="491"/>
      <c r="AK281" s="491"/>
      <c r="AL281" s="491"/>
      <c r="AM281" s="491"/>
      <c r="AN281" s="491"/>
      <c r="AO281" s="491"/>
      <c r="AP281" s="491"/>
      <c r="AQ281" s="491"/>
      <c r="AR281" s="491"/>
    </row>
    <row r="282" spans="1:44" s="57" customFormat="1" ht="13.5" customHeight="1">
      <c r="A282" s="483">
        <f>IF($B282="","",COUNTA($B$5:B282))</f>
        <v>278</v>
      </c>
      <c r="B282" s="487" t="str">
        <f t="shared" si="7"/>
        <v>---</v>
      </c>
      <c r="C282" s="488" t="str">
        <f>IFERROR(BatteryLifeCalucationRequest[[#This Row],[Item code]],"")</f>
        <v/>
      </c>
      <c r="D282" s="488" t="str">
        <f>IFERROR(BatteryLifeCalucationRequest[[#This Row],[Requested by]],"")</f>
        <v/>
      </c>
      <c r="E282" s="488" t="str">
        <f>IFERROR(BatteryLifeCalucationRequest[[#This Row],[HW availability for measurement]],"")</f>
        <v/>
      </c>
      <c r="F282" s="488" t="str">
        <f>IFERROR(BatteryLifeCalucationRequest[[#This Row],[HW]],"")</f>
        <v/>
      </c>
      <c r="G282" s="488" t="str">
        <f>IFERROR(BatteryLifeCalucationRequest[[#This Row],[FW]],"")</f>
        <v/>
      </c>
      <c r="H282" s="480" t="str">
        <f>IFERROR(IF(BatteryLifeCalucationRequest[[#This Row],[ Variant]]=0,"",BatteryLifeCalucationRequest[[#This Row],[ Variant]]),"")</f>
        <v/>
      </c>
      <c r="I282" s="491"/>
      <c r="J282" s="488" t="str">
        <f>IFERROR(BatteryLifeCalucationRequest[[#This Row],[Short Product Description]],"")</f>
        <v/>
      </c>
      <c r="K282" s="481" t="str">
        <f>IFERROR(BatteryLifeCalucationRequest[[#This Row],[Request Date]],"")</f>
        <v/>
      </c>
      <c r="L282" s="209"/>
      <c r="M282" s="209"/>
      <c r="N282" s="491"/>
      <c r="O282" s="491"/>
      <c r="P282" s="491"/>
      <c r="Q282" s="491"/>
      <c r="R282" s="488" t="str">
        <f>IFERROR(BatteryLifeCalucationRequest[[#This Row],[Battery Configuration]],"")</f>
        <v/>
      </c>
      <c r="S282" s="487">
        <f>VLOOKUP($R282,TABS!$A$6:$G$50,COUNTA(TABS!$A$5:$E$5),FALSE)</f>
        <v>0</v>
      </c>
      <c r="T282" s="491"/>
      <c r="U282" s="489"/>
      <c r="V282" s="488" t="str">
        <f>IFERROR(BatteryLifeCalucationRequest[[#This Row],[Number of bytes in cyclic data uplink]],"")</f>
        <v/>
      </c>
      <c r="W282" s="491"/>
      <c r="X282" s="491"/>
      <c r="Y282" s="491"/>
      <c r="Z282" s="491"/>
      <c r="AA282" s="491"/>
      <c r="AB282" s="491"/>
      <c r="AC282" s="491"/>
      <c r="AD282" s="491"/>
      <c r="AE282" s="491"/>
      <c r="AF282" s="491"/>
      <c r="AG282" s="491"/>
      <c r="AH282" s="491"/>
      <c r="AI282" s="491"/>
      <c r="AJ282" s="491"/>
      <c r="AK282" s="491"/>
      <c r="AL282" s="491"/>
      <c r="AM282" s="491"/>
      <c r="AN282" s="491"/>
      <c r="AO282" s="491"/>
      <c r="AP282" s="491"/>
      <c r="AQ282" s="491"/>
      <c r="AR282" s="491"/>
    </row>
    <row r="283" spans="1:44" s="57" customFormat="1" ht="13.5" customHeight="1">
      <c r="A283" s="483">
        <f>IF($B283="","",COUNTA($B$5:B283))</f>
        <v>279</v>
      </c>
      <c r="B283" s="487" t="str">
        <f t="shared" si="7"/>
        <v>---</v>
      </c>
      <c r="C283" s="488" t="str">
        <f>IFERROR(BatteryLifeCalucationRequest[[#This Row],[Item code]],"")</f>
        <v/>
      </c>
      <c r="D283" s="488" t="str">
        <f>IFERROR(BatteryLifeCalucationRequest[[#This Row],[Requested by]],"")</f>
        <v/>
      </c>
      <c r="E283" s="488" t="str">
        <f>IFERROR(BatteryLifeCalucationRequest[[#This Row],[HW availability for measurement]],"")</f>
        <v/>
      </c>
      <c r="F283" s="488" t="str">
        <f>IFERROR(BatteryLifeCalucationRequest[[#This Row],[HW]],"")</f>
        <v/>
      </c>
      <c r="G283" s="488" t="str">
        <f>IFERROR(BatteryLifeCalucationRequest[[#This Row],[FW]],"")</f>
        <v/>
      </c>
      <c r="H283" s="480" t="str">
        <f>IFERROR(IF(BatteryLifeCalucationRequest[[#This Row],[ Variant]]=0,"",BatteryLifeCalucationRequest[[#This Row],[ Variant]]),"")</f>
        <v/>
      </c>
      <c r="I283" s="491"/>
      <c r="J283" s="488" t="str">
        <f>IFERROR(BatteryLifeCalucationRequest[[#This Row],[Short Product Description]],"")</f>
        <v/>
      </c>
      <c r="K283" s="481" t="str">
        <f>IFERROR(BatteryLifeCalucationRequest[[#This Row],[Request Date]],"")</f>
        <v/>
      </c>
      <c r="L283" s="209"/>
      <c r="M283" s="209"/>
      <c r="N283" s="491"/>
      <c r="O283" s="491"/>
      <c r="P283" s="491"/>
      <c r="Q283" s="491"/>
      <c r="R283" s="488" t="str">
        <f>IFERROR(BatteryLifeCalucationRequest[[#This Row],[Battery Configuration]],"")</f>
        <v/>
      </c>
      <c r="S283" s="487">
        <f>VLOOKUP($R283,TABS!$A$6:$G$50,COUNTA(TABS!$A$5:$E$5),FALSE)</f>
        <v>0</v>
      </c>
      <c r="T283" s="491"/>
      <c r="U283" s="489"/>
      <c r="V283" s="488" t="str">
        <f>IFERROR(BatteryLifeCalucationRequest[[#This Row],[Number of bytes in cyclic data uplink]],"")</f>
        <v/>
      </c>
      <c r="W283" s="491"/>
      <c r="X283" s="491"/>
      <c r="Y283" s="491"/>
      <c r="Z283" s="491"/>
      <c r="AA283" s="491"/>
      <c r="AB283" s="491"/>
      <c r="AC283" s="491"/>
      <c r="AD283" s="491"/>
      <c r="AE283" s="491"/>
      <c r="AF283" s="491"/>
      <c r="AG283" s="491"/>
      <c r="AH283" s="491"/>
      <c r="AI283" s="491"/>
      <c r="AJ283" s="491"/>
      <c r="AK283" s="491"/>
      <c r="AL283" s="491"/>
      <c r="AM283" s="491"/>
      <c r="AN283" s="491"/>
      <c r="AO283" s="491"/>
      <c r="AP283" s="491"/>
      <c r="AQ283" s="491"/>
      <c r="AR283" s="491"/>
    </row>
    <row r="284" spans="1:44" s="57" customFormat="1" ht="13.5" customHeight="1">
      <c r="A284" s="483">
        <f>IF($B284="","",COUNTA($B$5:B284))</f>
        <v>280</v>
      </c>
      <c r="B284" s="487" t="str">
        <f t="shared" si="7"/>
        <v>---</v>
      </c>
      <c r="C284" s="488" t="str">
        <f>IFERROR(BatteryLifeCalucationRequest[[#This Row],[Item code]],"")</f>
        <v/>
      </c>
      <c r="D284" s="488" t="str">
        <f>IFERROR(BatteryLifeCalucationRequest[[#This Row],[Requested by]],"")</f>
        <v/>
      </c>
      <c r="E284" s="488" t="str">
        <f>IFERROR(BatteryLifeCalucationRequest[[#This Row],[HW availability for measurement]],"")</f>
        <v/>
      </c>
      <c r="F284" s="488" t="str">
        <f>IFERROR(BatteryLifeCalucationRequest[[#This Row],[HW]],"")</f>
        <v/>
      </c>
      <c r="G284" s="488" t="str">
        <f>IFERROR(BatteryLifeCalucationRequest[[#This Row],[FW]],"")</f>
        <v/>
      </c>
      <c r="H284" s="480" t="str">
        <f>IFERROR(IF(BatteryLifeCalucationRequest[[#This Row],[ Variant]]=0,"",BatteryLifeCalucationRequest[[#This Row],[ Variant]]),"")</f>
        <v/>
      </c>
      <c r="I284" s="491"/>
      <c r="J284" s="488" t="str">
        <f>IFERROR(BatteryLifeCalucationRequest[[#This Row],[Short Product Description]],"")</f>
        <v/>
      </c>
      <c r="K284" s="481" t="str">
        <f>IFERROR(BatteryLifeCalucationRequest[[#This Row],[Request Date]],"")</f>
        <v/>
      </c>
      <c r="L284" s="209"/>
      <c r="M284" s="209"/>
      <c r="N284" s="491"/>
      <c r="O284" s="491"/>
      <c r="P284" s="491"/>
      <c r="Q284" s="491"/>
      <c r="R284" s="488" t="str">
        <f>IFERROR(BatteryLifeCalucationRequest[[#This Row],[Battery Configuration]],"")</f>
        <v/>
      </c>
      <c r="S284" s="487">
        <f>VLOOKUP($R284,TABS!$A$6:$G$50,COUNTA(TABS!$A$5:$E$5),FALSE)</f>
        <v>0</v>
      </c>
      <c r="T284" s="491"/>
      <c r="U284" s="489"/>
      <c r="V284" s="488" t="str">
        <f>IFERROR(BatteryLifeCalucationRequest[[#This Row],[Number of bytes in cyclic data uplink]],"")</f>
        <v/>
      </c>
      <c r="W284" s="491"/>
      <c r="X284" s="491"/>
      <c r="Y284" s="491"/>
      <c r="Z284" s="491"/>
      <c r="AA284" s="491"/>
      <c r="AB284" s="491"/>
      <c r="AC284" s="491"/>
      <c r="AD284" s="491"/>
      <c r="AE284" s="491"/>
      <c r="AF284" s="491"/>
      <c r="AG284" s="491"/>
      <c r="AH284" s="491"/>
      <c r="AI284" s="491"/>
      <c r="AJ284" s="491"/>
      <c r="AK284" s="491"/>
      <c r="AL284" s="491"/>
      <c r="AM284" s="491"/>
      <c r="AN284" s="491"/>
      <c r="AO284" s="491"/>
      <c r="AP284" s="491"/>
      <c r="AQ284" s="491"/>
      <c r="AR284" s="491"/>
    </row>
    <row r="285" spans="1:44" s="57" customFormat="1" ht="13.5" customHeight="1">
      <c r="A285" s="483">
        <f>IF($B285="","",COUNTA($B$5:B285))</f>
        <v>281</v>
      </c>
      <c r="B285" s="487" t="str">
        <f t="shared" si="7"/>
        <v>---</v>
      </c>
      <c r="C285" s="488" t="str">
        <f>IFERROR(BatteryLifeCalucationRequest[[#This Row],[Item code]],"")</f>
        <v/>
      </c>
      <c r="D285" s="488" t="str">
        <f>IFERROR(BatteryLifeCalucationRequest[[#This Row],[Requested by]],"")</f>
        <v/>
      </c>
      <c r="E285" s="488" t="str">
        <f>IFERROR(BatteryLifeCalucationRequest[[#This Row],[HW availability for measurement]],"")</f>
        <v/>
      </c>
      <c r="F285" s="488" t="str">
        <f>IFERROR(BatteryLifeCalucationRequest[[#This Row],[HW]],"")</f>
        <v/>
      </c>
      <c r="G285" s="488" t="str">
        <f>IFERROR(BatteryLifeCalucationRequest[[#This Row],[FW]],"")</f>
        <v/>
      </c>
      <c r="H285" s="480" t="str">
        <f>IFERROR(IF(BatteryLifeCalucationRequest[[#This Row],[ Variant]]=0,"",BatteryLifeCalucationRequest[[#This Row],[ Variant]]),"")</f>
        <v/>
      </c>
      <c r="I285" s="491"/>
      <c r="J285" s="488" t="str">
        <f>IFERROR(BatteryLifeCalucationRequest[[#This Row],[Short Product Description]],"")</f>
        <v/>
      </c>
      <c r="K285" s="481" t="str">
        <f>IFERROR(BatteryLifeCalucationRequest[[#This Row],[Request Date]],"")</f>
        <v/>
      </c>
      <c r="L285" s="209"/>
      <c r="M285" s="209"/>
      <c r="N285" s="491"/>
      <c r="O285" s="491"/>
      <c r="P285" s="491"/>
      <c r="Q285" s="491"/>
      <c r="R285" s="488" t="str">
        <f>IFERROR(BatteryLifeCalucationRequest[[#This Row],[Battery Configuration]],"")</f>
        <v/>
      </c>
      <c r="S285" s="487">
        <f>VLOOKUP($R285,TABS!$A$6:$G$50,COUNTA(TABS!$A$5:$E$5),FALSE)</f>
        <v>0</v>
      </c>
      <c r="T285" s="491"/>
      <c r="U285" s="489"/>
      <c r="V285" s="488" t="str">
        <f>IFERROR(BatteryLifeCalucationRequest[[#This Row],[Number of bytes in cyclic data uplink]],"")</f>
        <v/>
      </c>
      <c r="W285" s="491"/>
      <c r="X285" s="491"/>
      <c r="Y285" s="491"/>
      <c r="Z285" s="491"/>
      <c r="AA285" s="491"/>
      <c r="AB285" s="491"/>
      <c r="AC285" s="491"/>
      <c r="AD285" s="491"/>
      <c r="AE285" s="491"/>
      <c r="AF285" s="491"/>
      <c r="AG285" s="491"/>
      <c r="AH285" s="491"/>
      <c r="AI285" s="491"/>
      <c r="AJ285" s="491"/>
      <c r="AK285" s="491"/>
      <c r="AL285" s="491"/>
      <c r="AM285" s="491"/>
      <c r="AN285" s="491"/>
      <c r="AO285" s="491"/>
      <c r="AP285" s="491"/>
      <c r="AQ285" s="491"/>
      <c r="AR285" s="491"/>
    </row>
    <row r="286" spans="1:44" s="57" customFormat="1" ht="13.5" customHeight="1">
      <c r="A286" s="483">
        <f>IF($B286="","",COUNTA($B$5:B286))</f>
        <v>282</v>
      </c>
      <c r="B286" s="487" t="str">
        <f t="shared" si="7"/>
        <v>---</v>
      </c>
      <c r="C286" s="488" t="str">
        <f>IFERROR(BatteryLifeCalucationRequest[[#This Row],[Item code]],"")</f>
        <v/>
      </c>
      <c r="D286" s="488" t="str">
        <f>IFERROR(BatteryLifeCalucationRequest[[#This Row],[Requested by]],"")</f>
        <v/>
      </c>
      <c r="E286" s="488" t="str">
        <f>IFERROR(BatteryLifeCalucationRequest[[#This Row],[HW availability for measurement]],"")</f>
        <v/>
      </c>
      <c r="F286" s="488" t="str">
        <f>IFERROR(BatteryLifeCalucationRequest[[#This Row],[HW]],"")</f>
        <v/>
      </c>
      <c r="G286" s="488" t="str">
        <f>IFERROR(BatteryLifeCalucationRequest[[#This Row],[FW]],"")</f>
        <v/>
      </c>
      <c r="H286" s="480" t="str">
        <f>IFERROR(IF(BatteryLifeCalucationRequest[[#This Row],[ Variant]]=0,"",BatteryLifeCalucationRequest[[#This Row],[ Variant]]),"")</f>
        <v/>
      </c>
      <c r="I286" s="491"/>
      <c r="J286" s="488" t="str">
        <f>IFERROR(BatteryLifeCalucationRequest[[#This Row],[Short Product Description]],"")</f>
        <v/>
      </c>
      <c r="K286" s="481" t="str">
        <f>IFERROR(BatteryLifeCalucationRequest[[#This Row],[Request Date]],"")</f>
        <v/>
      </c>
      <c r="L286" s="209"/>
      <c r="M286" s="209"/>
      <c r="N286" s="491"/>
      <c r="O286" s="491"/>
      <c r="P286" s="491"/>
      <c r="Q286" s="491"/>
      <c r="R286" s="488" t="str">
        <f>IFERROR(BatteryLifeCalucationRequest[[#This Row],[Battery Configuration]],"")</f>
        <v/>
      </c>
      <c r="S286" s="487">
        <f>VLOOKUP($R286,TABS!$A$6:$G$50,COUNTA(TABS!$A$5:$E$5),FALSE)</f>
        <v>0</v>
      </c>
      <c r="T286" s="491"/>
      <c r="U286" s="489"/>
      <c r="V286" s="488" t="str">
        <f>IFERROR(BatteryLifeCalucationRequest[[#This Row],[Number of bytes in cyclic data uplink]],"")</f>
        <v/>
      </c>
      <c r="W286" s="491"/>
      <c r="X286" s="491"/>
      <c r="Y286" s="491"/>
      <c r="Z286" s="491"/>
      <c r="AA286" s="491"/>
      <c r="AB286" s="491"/>
      <c r="AC286" s="491"/>
      <c r="AD286" s="491"/>
      <c r="AE286" s="491"/>
      <c r="AF286" s="491"/>
      <c r="AG286" s="491"/>
      <c r="AH286" s="491"/>
      <c r="AI286" s="491"/>
      <c r="AJ286" s="491"/>
      <c r="AK286" s="491"/>
      <c r="AL286" s="491"/>
      <c r="AM286" s="491"/>
      <c r="AN286" s="491"/>
      <c r="AO286" s="491"/>
      <c r="AP286" s="491"/>
      <c r="AQ286" s="491"/>
      <c r="AR286" s="491"/>
    </row>
    <row r="287" spans="1:44" s="57" customFormat="1" ht="13.5" customHeight="1">
      <c r="A287" s="483">
        <f>IF($B287="","",COUNTA($B$5:B287))</f>
        <v>283</v>
      </c>
      <c r="B287" s="487" t="str">
        <f t="shared" si="7"/>
        <v>---</v>
      </c>
      <c r="C287" s="488" t="str">
        <f>IFERROR(BatteryLifeCalucationRequest[[#This Row],[Item code]],"")</f>
        <v/>
      </c>
      <c r="D287" s="488" t="str">
        <f>IFERROR(BatteryLifeCalucationRequest[[#This Row],[Requested by]],"")</f>
        <v/>
      </c>
      <c r="E287" s="488" t="str">
        <f>IFERROR(BatteryLifeCalucationRequest[[#This Row],[HW availability for measurement]],"")</f>
        <v/>
      </c>
      <c r="F287" s="488" t="str">
        <f>IFERROR(BatteryLifeCalucationRequest[[#This Row],[HW]],"")</f>
        <v/>
      </c>
      <c r="G287" s="488" t="str">
        <f>IFERROR(BatteryLifeCalucationRequest[[#This Row],[FW]],"")</f>
        <v/>
      </c>
      <c r="H287" s="480" t="str">
        <f>IFERROR(IF(BatteryLifeCalucationRequest[[#This Row],[ Variant]]=0,"",BatteryLifeCalucationRequest[[#This Row],[ Variant]]),"")</f>
        <v/>
      </c>
      <c r="I287" s="491"/>
      <c r="J287" s="488" t="str">
        <f>IFERROR(BatteryLifeCalucationRequest[[#This Row],[Short Product Description]],"")</f>
        <v/>
      </c>
      <c r="K287" s="481" t="str">
        <f>IFERROR(BatteryLifeCalucationRequest[[#This Row],[Request Date]],"")</f>
        <v/>
      </c>
      <c r="L287" s="209"/>
      <c r="M287" s="209"/>
      <c r="N287" s="491"/>
      <c r="O287" s="491"/>
      <c r="P287" s="491"/>
      <c r="Q287" s="491"/>
      <c r="R287" s="488" t="str">
        <f>IFERROR(BatteryLifeCalucationRequest[[#This Row],[Battery Configuration]],"")</f>
        <v/>
      </c>
      <c r="S287" s="487">
        <f>VLOOKUP($R287,TABS!$A$6:$G$50,COUNTA(TABS!$A$5:$E$5),FALSE)</f>
        <v>0</v>
      </c>
      <c r="T287" s="491"/>
      <c r="U287" s="489"/>
      <c r="V287" s="488" t="str">
        <f>IFERROR(BatteryLifeCalucationRequest[[#This Row],[Number of bytes in cyclic data uplink]],"")</f>
        <v/>
      </c>
      <c r="W287" s="491"/>
      <c r="X287" s="491"/>
      <c r="Y287" s="491"/>
      <c r="Z287" s="491"/>
      <c r="AA287" s="491"/>
      <c r="AB287" s="491"/>
      <c r="AC287" s="491"/>
      <c r="AD287" s="491"/>
      <c r="AE287" s="491"/>
      <c r="AF287" s="491"/>
      <c r="AG287" s="491"/>
      <c r="AH287" s="491"/>
      <c r="AI287" s="491"/>
      <c r="AJ287" s="491"/>
      <c r="AK287" s="491"/>
      <c r="AL287" s="491"/>
      <c r="AM287" s="491"/>
      <c r="AN287" s="491"/>
      <c r="AO287" s="491"/>
      <c r="AP287" s="491"/>
      <c r="AQ287" s="491"/>
      <c r="AR287" s="491"/>
    </row>
    <row r="288" spans="1:44" s="57" customFormat="1" ht="13.5" customHeight="1">
      <c r="A288" s="483">
        <f>IF($B288="","",COUNTA($B$5:B288))</f>
        <v>284</v>
      </c>
      <c r="B288" s="487" t="str">
        <f t="shared" si="7"/>
        <v>---</v>
      </c>
      <c r="C288" s="488" t="str">
        <f>IFERROR(BatteryLifeCalucationRequest[[#This Row],[Item code]],"")</f>
        <v/>
      </c>
      <c r="D288" s="488" t="str">
        <f>IFERROR(BatteryLifeCalucationRequest[[#This Row],[Requested by]],"")</f>
        <v/>
      </c>
      <c r="E288" s="488" t="str">
        <f>IFERROR(BatteryLifeCalucationRequest[[#This Row],[HW availability for measurement]],"")</f>
        <v/>
      </c>
      <c r="F288" s="488" t="str">
        <f>IFERROR(BatteryLifeCalucationRequest[[#This Row],[HW]],"")</f>
        <v/>
      </c>
      <c r="G288" s="488" t="str">
        <f>IFERROR(BatteryLifeCalucationRequest[[#This Row],[FW]],"")</f>
        <v/>
      </c>
      <c r="H288" s="480" t="str">
        <f>IFERROR(IF(BatteryLifeCalucationRequest[[#This Row],[ Variant]]=0,"",BatteryLifeCalucationRequest[[#This Row],[ Variant]]),"")</f>
        <v/>
      </c>
      <c r="I288" s="491"/>
      <c r="J288" s="488" t="str">
        <f>IFERROR(BatteryLifeCalucationRequest[[#This Row],[Short Product Description]],"")</f>
        <v/>
      </c>
      <c r="K288" s="481" t="str">
        <f>IFERROR(BatteryLifeCalucationRequest[[#This Row],[Request Date]],"")</f>
        <v/>
      </c>
      <c r="L288" s="209"/>
      <c r="M288" s="209"/>
      <c r="N288" s="491"/>
      <c r="O288" s="491"/>
      <c r="P288" s="491"/>
      <c r="Q288" s="491"/>
      <c r="R288" s="488" t="str">
        <f>IFERROR(BatteryLifeCalucationRequest[[#This Row],[Battery Configuration]],"")</f>
        <v/>
      </c>
      <c r="S288" s="487">
        <f>VLOOKUP($R288,TABS!$A$6:$G$50,COUNTA(TABS!$A$5:$E$5),FALSE)</f>
        <v>0</v>
      </c>
      <c r="T288" s="491"/>
      <c r="U288" s="489"/>
      <c r="V288" s="488" t="str">
        <f>IFERROR(BatteryLifeCalucationRequest[[#This Row],[Number of bytes in cyclic data uplink]],"")</f>
        <v/>
      </c>
      <c r="W288" s="491"/>
      <c r="X288" s="491"/>
      <c r="Y288" s="491"/>
      <c r="Z288" s="491"/>
      <c r="AA288" s="491"/>
      <c r="AB288" s="491"/>
      <c r="AC288" s="491"/>
      <c r="AD288" s="491"/>
      <c r="AE288" s="491"/>
      <c r="AF288" s="491"/>
      <c r="AG288" s="491"/>
      <c r="AH288" s="491"/>
      <c r="AI288" s="491"/>
      <c r="AJ288" s="491"/>
      <c r="AK288" s="491"/>
      <c r="AL288" s="491"/>
      <c r="AM288" s="491"/>
      <c r="AN288" s="491"/>
      <c r="AO288" s="491"/>
      <c r="AP288" s="491"/>
      <c r="AQ288" s="491"/>
      <c r="AR288" s="491"/>
    </row>
    <row r="289" spans="1:44" s="57" customFormat="1" ht="13.5" customHeight="1">
      <c r="A289" s="483">
        <f>IF($B289="","",COUNTA($B$5:B289))</f>
        <v>285</v>
      </c>
      <c r="B289" s="487" t="str">
        <f t="shared" si="7"/>
        <v>---</v>
      </c>
      <c r="C289" s="488" t="str">
        <f>IFERROR(BatteryLifeCalucationRequest[[#This Row],[Item code]],"")</f>
        <v/>
      </c>
      <c r="D289" s="488" t="str">
        <f>IFERROR(BatteryLifeCalucationRequest[[#This Row],[Requested by]],"")</f>
        <v/>
      </c>
      <c r="E289" s="488" t="str">
        <f>IFERROR(BatteryLifeCalucationRequest[[#This Row],[HW availability for measurement]],"")</f>
        <v/>
      </c>
      <c r="F289" s="488" t="str">
        <f>IFERROR(BatteryLifeCalucationRequest[[#This Row],[HW]],"")</f>
        <v/>
      </c>
      <c r="G289" s="488" t="str">
        <f>IFERROR(BatteryLifeCalucationRequest[[#This Row],[FW]],"")</f>
        <v/>
      </c>
      <c r="H289" s="480" t="str">
        <f>IFERROR(IF(BatteryLifeCalucationRequest[[#This Row],[ Variant]]=0,"",BatteryLifeCalucationRequest[[#This Row],[ Variant]]),"")</f>
        <v/>
      </c>
      <c r="I289" s="491"/>
      <c r="J289" s="488" t="str">
        <f>IFERROR(BatteryLifeCalucationRequest[[#This Row],[Short Product Description]],"")</f>
        <v/>
      </c>
      <c r="K289" s="481" t="str">
        <f>IFERROR(BatteryLifeCalucationRequest[[#This Row],[Request Date]],"")</f>
        <v/>
      </c>
      <c r="L289" s="209"/>
      <c r="M289" s="209"/>
      <c r="N289" s="491"/>
      <c r="O289" s="491"/>
      <c r="P289" s="491"/>
      <c r="Q289" s="491"/>
      <c r="R289" s="488" t="str">
        <f>IFERROR(BatteryLifeCalucationRequest[[#This Row],[Battery Configuration]],"")</f>
        <v/>
      </c>
      <c r="S289" s="487">
        <f>VLOOKUP($R289,TABS!$A$6:$G$50,COUNTA(TABS!$A$5:$E$5),FALSE)</f>
        <v>0</v>
      </c>
      <c r="T289" s="491"/>
      <c r="U289" s="489"/>
      <c r="V289" s="488" t="str">
        <f>IFERROR(BatteryLifeCalucationRequest[[#This Row],[Number of bytes in cyclic data uplink]],"")</f>
        <v/>
      </c>
      <c r="W289" s="491"/>
      <c r="X289" s="491"/>
      <c r="Y289" s="491"/>
      <c r="Z289" s="491"/>
      <c r="AA289" s="491"/>
      <c r="AB289" s="491"/>
      <c r="AC289" s="491"/>
      <c r="AD289" s="491"/>
      <c r="AE289" s="491"/>
      <c r="AF289" s="491"/>
      <c r="AG289" s="491"/>
      <c r="AH289" s="491"/>
      <c r="AI289" s="491"/>
      <c r="AJ289" s="491"/>
      <c r="AK289" s="491"/>
      <c r="AL289" s="491"/>
      <c r="AM289" s="491"/>
      <c r="AN289" s="491"/>
      <c r="AO289" s="491"/>
      <c r="AP289" s="491"/>
      <c r="AQ289" s="491"/>
      <c r="AR289" s="491"/>
    </row>
    <row r="290" spans="1:44" s="57" customFormat="1" ht="13.5" customHeight="1">
      <c r="A290" s="483">
        <f>IF($B290="","",COUNTA($B$5:B290))</f>
        <v>286</v>
      </c>
      <c r="B290" s="487" t="str">
        <f t="shared" si="7"/>
        <v>---</v>
      </c>
      <c r="C290" s="488" t="str">
        <f>IFERROR(BatteryLifeCalucationRequest[[#This Row],[Item code]],"")</f>
        <v/>
      </c>
      <c r="D290" s="488" t="str">
        <f>IFERROR(BatteryLifeCalucationRequest[[#This Row],[Requested by]],"")</f>
        <v/>
      </c>
      <c r="E290" s="488" t="str">
        <f>IFERROR(BatteryLifeCalucationRequest[[#This Row],[HW availability for measurement]],"")</f>
        <v/>
      </c>
      <c r="F290" s="488" t="str">
        <f>IFERROR(BatteryLifeCalucationRequest[[#This Row],[HW]],"")</f>
        <v/>
      </c>
      <c r="G290" s="488" t="str">
        <f>IFERROR(BatteryLifeCalucationRequest[[#This Row],[FW]],"")</f>
        <v/>
      </c>
      <c r="H290" s="480" t="str">
        <f>IFERROR(IF(BatteryLifeCalucationRequest[[#This Row],[ Variant]]=0,"",BatteryLifeCalucationRequest[[#This Row],[ Variant]]),"")</f>
        <v/>
      </c>
      <c r="I290" s="491"/>
      <c r="J290" s="488" t="str">
        <f>IFERROR(BatteryLifeCalucationRequest[[#This Row],[Short Product Description]],"")</f>
        <v/>
      </c>
      <c r="K290" s="481" t="str">
        <f>IFERROR(BatteryLifeCalucationRequest[[#This Row],[Request Date]],"")</f>
        <v/>
      </c>
      <c r="L290" s="209"/>
      <c r="M290" s="209"/>
      <c r="N290" s="491"/>
      <c r="O290" s="491"/>
      <c r="P290" s="491"/>
      <c r="Q290" s="491"/>
      <c r="R290" s="488" t="str">
        <f>IFERROR(BatteryLifeCalucationRequest[[#This Row],[Battery Configuration]],"")</f>
        <v/>
      </c>
      <c r="S290" s="487">
        <f>VLOOKUP($R290,TABS!$A$6:$G$50,COUNTA(TABS!$A$5:$E$5),FALSE)</f>
        <v>0</v>
      </c>
      <c r="T290" s="491"/>
      <c r="U290" s="489"/>
      <c r="V290" s="488" t="str">
        <f>IFERROR(BatteryLifeCalucationRequest[[#This Row],[Number of bytes in cyclic data uplink]],"")</f>
        <v/>
      </c>
      <c r="W290" s="491"/>
      <c r="X290" s="491"/>
      <c r="Y290" s="491"/>
      <c r="Z290" s="491"/>
      <c r="AA290" s="491"/>
      <c r="AB290" s="491"/>
      <c r="AC290" s="491"/>
      <c r="AD290" s="491"/>
      <c r="AE290" s="491"/>
      <c r="AF290" s="491"/>
      <c r="AG290" s="491"/>
      <c r="AH290" s="491"/>
      <c r="AI290" s="491"/>
      <c r="AJ290" s="491"/>
      <c r="AK290" s="491"/>
      <c r="AL290" s="491"/>
      <c r="AM290" s="491"/>
      <c r="AN290" s="491"/>
      <c r="AO290" s="491"/>
      <c r="AP290" s="491"/>
      <c r="AQ290" s="491"/>
      <c r="AR290" s="491"/>
    </row>
    <row r="291" spans="1:44" s="57" customFormat="1" ht="13.5" customHeight="1">
      <c r="A291" s="483">
        <f>IF($B291="","",COUNTA($B$5:B291))</f>
        <v>287</v>
      </c>
      <c r="B291" s="487" t="str">
        <f t="shared" si="7"/>
        <v>---</v>
      </c>
      <c r="C291" s="488" t="str">
        <f>IFERROR(BatteryLifeCalucationRequest[[#This Row],[Item code]],"")</f>
        <v/>
      </c>
      <c r="D291" s="488" t="str">
        <f>IFERROR(BatteryLifeCalucationRequest[[#This Row],[Requested by]],"")</f>
        <v/>
      </c>
      <c r="E291" s="488" t="str">
        <f>IFERROR(BatteryLifeCalucationRequest[[#This Row],[HW availability for measurement]],"")</f>
        <v/>
      </c>
      <c r="F291" s="488" t="str">
        <f>IFERROR(BatteryLifeCalucationRequest[[#This Row],[HW]],"")</f>
        <v/>
      </c>
      <c r="G291" s="488" t="str">
        <f>IFERROR(BatteryLifeCalucationRequest[[#This Row],[FW]],"")</f>
        <v/>
      </c>
      <c r="H291" s="480" t="str">
        <f>IFERROR(IF(BatteryLifeCalucationRequest[[#This Row],[ Variant]]=0,"",BatteryLifeCalucationRequest[[#This Row],[ Variant]]),"")</f>
        <v/>
      </c>
      <c r="I291" s="491"/>
      <c r="J291" s="488" t="str">
        <f>IFERROR(BatteryLifeCalucationRequest[[#This Row],[Short Product Description]],"")</f>
        <v/>
      </c>
      <c r="K291" s="481" t="str">
        <f>IFERROR(BatteryLifeCalucationRequest[[#This Row],[Request Date]],"")</f>
        <v/>
      </c>
      <c r="L291" s="209"/>
      <c r="M291" s="209"/>
      <c r="N291" s="491"/>
      <c r="O291" s="491"/>
      <c r="P291" s="491"/>
      <c r="Q291" s="491"/>
      <c r="R291" s="488" t="str">
        <f>IFERROR(BatteryLifeCalucationRequest[[#This Row],[Battery Configuration]],"")</f>
        <v/>
      </c>
      <c r="S291" s="487">
        <f>VLOOKUP($R291,TABS!$A$6:$G$50,COUNTA(TABS!$A$5:$E$5),FALSE)</f>
        <v>0</v>
      </c>
      <c r="T291" s="491"/>
      <c r="U291" s="489"/>
      <c r="V291" s="488" t="str">
        <f>IFERROR(BatteryLifeCalucationRequest[[#This Row],[Number of bytes in cyclic data uplink]],"")</f>
        <v/>
      </c>
      <c r="W291" s="491"/>
      <c r="X291" s="491"/>
      <c r="Y291" s="491"/>
      <c r="Z291" s="491"/>
      <c r="AA291" s="491"/>
      <c r="AB291" s="491"/>
      <c r="AC291" s="491"/>
      <c r="AD291" s="491"/>
      <c r="AE291" s="491"/>
      <c r="AF291" s="491"/>
      <c r="AG291" s="491"/>
      <c r="AH291" s="491"/>
      <c r="AI291" s="491"/>
      <c r="AJ291" s="491"/>
      <c r="AK291" s="491"/>
      <c r="AL291" s="491"/>
      <c r="AM291" s="491"/>
      <c r="AN291" s="491"/>
      <c r="AO291" s="491"/>
      <c r="AP291" s="491"/>
      <c r="AQ291" s="491"/>
      <c r="AR291" s="491"/>
    </row>
    <row r="292" spans="1:44" s="57" customFormat="1" ht="13.5" customHeight="1">
      <c r="A292" s="483">
        <f>IF($B292="","",COUNTA($B$5:B292))</f>
        <v>288</v>
      </c>
      <c r="B292" s="487" t="str">
        <f t="shared" si="7"/>
        <v>---</v>
      </c>
      <c r="C292" s="488" t="str">
        <f>IFERROR(BatteryLifeCalucationRequest[[#This Row],[Item code]],"")</f>
        <v/>
      </c>
      <c r="D292" s="488" t="str">
        <f>IFERROR(BatteryLifeCalucationRequest[[#This Row],[Requested by]],"")</f>
        <v/>
      </c>
      <c r="E292" s="488" t="str">
        <f>IFERROR(BatteryLifeCalucationRequest[[#This Row],[HW availability for measurement]],"")</f>
        <v/>
      </c>
      <c r="F292" s="488" t="str">
        <f>IFERROR(BatteryLifeCalucationRequest[[#This Row],[HW]],"")</f>
        <v/>
      </c>
      <c r="G292" s="488" t="str">
        <f>IFERROR(BatteryLifeCalucationRequest[[#This Row],[FW]],"")</f>
        <v/>
      </c>
      <c r="H292" s="480" t="str">
        <f>IFERROR(IF(BatteryLifeCalucationRequest[[#This Row],[ Variant]]=0,"",BatteryLifeCalucationRequest[[#This Row],[ Variant]]),"")</f>
        <v/>
      </c>
      <c r="I292" s="491"/>
      <c r="J292" s="488" t="str">
        <f>IFERROR(BatteryLifeCalucationRequest[[#This Row],[Short Product Description]],"")</f>
        <v/>
      </c>
      <c r="K292" s="481" t="str">
        <f>IFERROR(BatteryLifeCalucationRequest[[#This Row],[Request Date]],"")</f>
        <v/>
      </c>
      <c r="L292" s="209"/>
      <c r="M292" s="209"/>
      <c r="N292" s="491"/>
      <c r="O292" s="491"/>
      <c r="P292" s="491"/>
      <c r="Q292" s="491"/>
      <c r="R292" s="488" t="str">
        <f>IFERROR(BatteryLifeCalucationRequest[[#This Row],[Battery Configuration]],"")</f>
        <v/>
      </c>
      <c r="S292" s="487">
        <f>VLOOKUP($R292,TABS!$A$6:$G$50,COUNTA(TABS!$A$5:$E$5),FALSE)</f>
        <v>0</v>
      </c>
      <c r="T292" s="491"/>
      <c r="U292" s="489"/>
      <c r="V292" s="488" t="str">
        <f>IFERROR(BatteryLifeCalucationRequest[[#This Row],[Number of bytes in cyclic data uplink]],"")</f>
        <v/>
      </c>
      <c r="W292" s="491"/>
      <c r="X292" s="491"/>
      <c r="Y292" s="491"/>
      <c r="Z292" s="491"/>
      <c r="AA292" s="491"/>
      <c r="AB292" s="491"/>
      <c r="AC292" s="491"/>
      <c r="AD292" s="491"/>
      <c r="AE292" s="491"/>
      <c r="AF292" s="491"/>
      <c r="AG292" s="491"/>
      <c r="AH292" s="491"/>
      <c r="AI292" s="491"/>
      <c r="AJ292" s="491"/>
      <c r="AK292" s="491"/>
      <c r="AL292" s="491"/>
      <c r="AM292" s="491"/>
      <c r="AN292" s="491"/>
      <c r="AO292" s="491"/>
      <c r="AP292" s="491"/>
      <c r="AQ292" s="491"/>
      <c r="AR292" s="491"/>
    </row>
    <row r="293" spans="1:44" s="57" customFormat="1" ht="13.5" customHeight="1">
      <c r="A293" s="483">
        <f>IF($B293="","",COUNTA($B$5:B293))</f>
        <v>289</v>
      </c>
      <c r="B293" s="487" t="str">
        <f t="shared" si="7"/>
        <v>---</v>
      </c>
      <c r="C293" s="488" t="str">
        <f>IFERROR(BatteryLifeCalucationRequest[[#This Row],[Item code]],"")</f>
        <v/>
      </c>
      <c r="D293" s="488" t="str">
        <f>IFERROR(BatteryLifeCalucationRequest[[#This Row],[Requested by]],"")</f>
        <v/>
      </c>
      <c r="E293" s="488" t="str">
        <f>IFERROR(BatteryLifeCalucationRequest[[#This Row],[HW availability for measurement]],"")</f>
        <v/>
      </c>
      <c r="F293" s="488" t="str">
        <f>IFERROR(BatteryLifeCalucationRequest[[#This Row],[HW]],"")</f>
        <v/>
      </c>
      <c r="G293" s="488" t="str">
        <f>IFERROR(BatteryLifeCalucationRequest[[#This Row],[FW]],"")</f>
        <v/>
      </c>
      <c r="H293" s="480" t="str">
        <f>IFERROR(IF(BatteryLifeCalucationRequest[[#This Row],[ Variant]]=0,"",BatteryLifeCalucationRequest[[#This Row],[ Variant]]),"")</f>
        <v/>
      </c>
      <c r="I293" s="491"/>
      <c r="J293" s="488" t="str">
        <f>IFERROR(BatteryLifeCalucationRequest[[#This Row],[Short Product Description]],"")</f>
        <v/>
      </c>
      <c r="K293" s="481" t="str">
        <f>IFERROR(BatteryLifeCalucationRequest[[#This Row],[Request Date]],"")</f>
        <v/>
      </c>
      <c r="L293" s="209"/>
      <c r="M293" s="209"/>
      <c r="N293" s="491"/>
      <c r="O293" s="491"/>
      <c r="P293" s="491"/>
      <c r="Q293" s="491"/>
      <c r="R293" s="488" t="str">
        <f>IFERROR(BatteryLifeCalucationRequest[[#This Row],[Battery Configuration]],"")</f>
        <v/>
      </c>
      <c r="S293" s="487">
        <f>VLOOKUP($R293,TABS!$A$6:$G$50,COUNTA(TABS!$A$5:$E$5),FALSE)</f>
        <v>0</v>
      </c>
      <c r="T293" s="491"/>
      <c r="U293" s="489"/>
      <c r="V293" s="488" t="str">
        <f>IFERROR(BatteryLifeCalucationRequest[[#This Row],[Number of bytes in cyclic data uplink]],"")</f>
        <v/>
      </c>
      <c r="W293" s="491"/>
      <c r="X293" s="491"/>
      <c r="Y293" s="491"/>
      <c r="Z293" s="491"/>
      <c r="AA293" s="491"/>
      <c r="AB293" s="491"/>
      <c r="AC293" s="491"/>
      <c r="AD293" s="491"/>
      <c r="AE293" s="491"/>
      <c r="AF293" s="491"/>
      <c r="AG293" s="491"/>
      <c r="AH293" s="491"/>
      <c r="AI293" s="491"/>
      <c r="AJ293" s="491"/>
      <c r="AK293" s="491"/>
      <c r="AL293" s="491"/>
      <c r="AM293" s="491"/>
      <c r="AN293" s="491"/>
      <c r="AO293" s="491"/>
      <c r="AP293" s="491"/>
      <c r="AQ293" s="491"/>
      <c r="AR293" s="491"/>
    </row>
    <row r="294" spans="1:44" s="57" customFormat="1" ht="13.5" customHeight="1">
      <c r="A294" s="483">
        <f>IF($B294="","",COUNTA($B$5:B294))</f>
        <v>290</v>
      </c>
      <c r="B294" s="487" t="str">
        <f t="shared" si="7"/>
        <v>---</v>
      </c>
      <c r="C294" s="488" t="str">
        <f>IFERROR(BatteryLifeCalucationRequest[[#This Row],[Item code]],"")</f>
        <v/>
      </c>
      <c r="D294" s="488" t="str">
        <f>IFERROR(BatteryLifeCalucationRequest[[#This Row],[Requested by]],"")</f>
        <v/>
      </c>
      <c r="E294" s="488" t="str">
        <f>IFERROR(BatteryLifeCalucationRequest[[#This Row],[HW availability for measurement]],"")</f>
        <v/>
      </c>
      <c r="F294" s="488" t="str">
        <f>IFERROR(BatteryLifeCalucationRequest[[#This Row],[HW]],"")</f>
        <v/>
      </c>
      <c r="G294" s="488" t="str">
        <f>IFERROR(BatteryLifeCalucationRequest[[#This Row],[FW]],"")</f>
        <v/>
      </c>
      <c r="H294" s="480" t="str">
        <f>IFERROR(IF(BatteryLifeCalucationRequest[[#This Row],[ Variant]]=0,"",BatteryLifeCalucationRequest[[#This Row],[ Variant]]),"")</f>
        <v/>
      </c>
      <c r="I294" s="491"/>
      <c r="J294" s="488" t="str">
        <f>IFERROR(BatteryLifeCalucationRequest[[#This Row],[Short Product Description]],"")</f>
        <v/>
      </c>
      <c r="K294" s="481" t="str">
        <f>IFERROR(BatteryLifeCalucationRequest[[#This Row],[Request Date]],"")</f>
        <v/>
      </c>
      <c r="L294" s="209"/>
      <c r="M294" s="209"/>
      <c r="N294" s="491"/>
      <c r="O294" s="491"/>
      <c r="P294" s="491"/>
      <c r="Q294" s="491"/>
      <c r="R294" s="488" t="str">
        <f>IFERROR(BatteryLifeCalucationRequest[[#This Row],[Battery Configuration]],"")</f>
        <v/>
      </c>
      <c r="S294" s="487">
        <f>VLOOKUP($R294,TABS!$A$6:$G$50,COUNTA(TABS!$A$5:$E$5),FALSE)</f>
        <v>0</v>
      </c>
      <c r="T294" s="491"/>
      <c r="U294" s="489"/>
      <c r="V294" s="488" t="str">
        <f>IFERROR(BatteryLifeCalucationRequest[[#This Row],[Number of bytes in cyclic data uplink]],"")</f>
        <v/>
      </c>
      <c r="W294" s="491"/>
      <c r="X294" s="491"/>
      <c r="Y294" s="491"/>
      <c r="Z294" s="491"/>
      <c r="AA294" s="491"/>
      <c r="AB294" s="491"/>
      <c r="AC294" s="491"/>
      <c r="AD294" s="491"/>
      <c r="AE294" s="491"/>
      <c r="AF294" s="491"/>
      <c r="AG294" s="491"/>
      <c r="AH294" s="491"/>
      <c r="AI294" s="491"/>
      <c r="AJ294" s="491"/>
      <c r="AK294" s="491"/>
      <c r="AL294" s="491"/>
      <c r="AM294" s="491"/>
      <c r="AN294" s="491"/>
      <c r="AO294" s="491"/>
      <c r="AP294" s="491"/>
      <c r="AQ294" s="491"/>
      <c r="AR294" s="491"/>
    </row>
    <row r="295" spans="1:44" s="57" customFormat="1" ht="13.5" customHeight="1">
      <c r="A295" s="483">
        <f>IF($B295="","",COUNTA($B$5:B295))</f>
        <v>291</v>
      </c>
      <c r="B295" s="487" t="str">
        <f t="shared" si="7"/>
        <v>---</v>
      </c>
      <c r="C295" s="488" t="str">
        <f>IFERROR(BatteryLifeCalucationRequest[[#This Row],[Item code]],"")</f>
        <v/>
      </c>
      <c r="D295" s="488" t="str">
        <f>IFERROR(BatteryLifeCalucationRequest[[#This Row],[Requested by]],"")</f>
        <v/>
      </c>
      <c r="E295" s="488" t="str">
        <f>IFERROR(BatteryLifeCalucationRequest[[#This Row],[HW availability for measurement]],"")</f>
        <v/>
      </c>
      <c r="F295" s="488" t="str">
        <f>IFERROR(BatteryLifeCalucationRequest[[#This Row],[HW]],"")</f>
        <v/>
      </c>
      <c r="G295" s="488" t="str">
        <f>IFERROR(BatteryLifeCalucationRequest[[#This Row],[FW]],"")</f>
        <v/>
      </c>
      <c r="H295" s="480" t="str">
        <f>IFERROR(IF(BatteryLifeCalucationRequest[[#This Row],[ Variant]]=0,"",BatteryLifeCalucationRequest[[#This Row],[ Variant]]),"")</f>
        <v/>
      </c>
      <c r="I295" s="491"/>
      <c r="J295" s="488" t="str">
        <f>IFERROR(BatteryLifeCalucationRequest[[#This Row],[Short Product Description]],"")</f>
        <v/>
      </c>
      <c r="K295" s="481" t="str">
        <f>IFERROR(BatteryLifeCalucationRequest[[#This Row],[Request Date]],"")</f>
        <v/>
      </c>
      <c r="L295" s="209"/>
      <c r="M295" s="209"/>
      <c r="N295" s="491"/>
      <c r="O295" s="491"/>
      <c r="P295" s="491"/>
      <c r="Q295" s="491"/>
      <c r="R295" s="488" t="str">
        <f>IFERROR(BatteryLifeCalucationRequest[[#This Row],[Battery Configuration]],"")</f>
        <v/>
      </c>
      <c r="S295" s="487">
        <f>VLOOKUP($R295,TABS!$A$6:$G$50,COUNTA(TABS!$A$5:$E$5),FALSE)</f>
        <v>0</v>
      </c>
      <c r="T295" s="491"/>
      <c r="U295" s="489"/>
      <c r="V295" s="488" t="str">
        <f>IFERROR(BatteryLifeCalucationRequest[[#This Row],[Number of bytes in cyclic data uplink]],"")</f>
        <v/>
      </c>
      <c r="W295" s="491"/>
      <c r="X295" s="491"/>
      <c r="Y295" s="491"/>
      <c r="Z295" s="491"/>
      <c r="AA295" s="491"/>
      <c r="AB295" s="491"/>
      <c r="AC295" s="491"/>
      <c r="AD295" s="491"/>
      <c r="AE295" s="491"/>
      <c r="AF295" s="491"/>
      <c r="AG295" s="491"/>
      <c r="AH295" s="491"/>
      <c r="AI295" s="491"/>
      <c r="AJ295" s="491"/>
      <c r="AK295" s="491"/>
      <c r="AL295" s="491"/>
      <c r="AM295" s="491"/>
      <c r="AN295" s="491"/>
      <c r="AO295" s="491"/>
      <c r="AP295" s="491"/>
      <c r="AQ295" s="491"/>
      <c r="AR295" s="491"/>
    </row>
    <row r="296" spans="1:44" s="57" customFormat="1" ht="13.5" customHeight="1">
      <c r="A296" s="483">
        <f>IF($B296="","",COUNTA($B$5:B296))</f>
        <v>292</v>
      </c>
      <c r="B296" s="487" t="str">
        <f t="shared" si="7"/>
        <v>---</v>
      </c>
      <c r="C296" s="488" t="str">
        <f>IFERROR(BatteryLifeCalucationRequest[[#This Row],[Item code]],"")</f>
        <v/>
      </c>
      <c r="D296" s="488" t="str">
        <f>IFERROR(BatteryLifeCalucationRequest[[#This Row],[Requested by]],"")</f>
        <v/>
      </c>
      <c r="E296" s="488" t="str">
        <f>IFERROR(BatteryLifeCalucationRequest[[#This Row],[HW availability for measurement]],"")</f>
        <v/>
      </c>
      <c r="F296" s="488" t="str">
        <f>IFERROR(BatteryLifeCalucationRequest[[#This Row],[HW]],"")</f>
        <v/>
      </c>
      <c r="G296" s="488" t="str">
        <f>IFERROR(BatteryLifeCalucationRequest[[#This Row],[FW]],"")</f>
        <v/>
      </c>
      <c r="H296" s="480" t="str">
        <f>IFERROR(IF(BatteryLifeCalucationRequest[[#This Row],[ Variant]]=0,"",BatteryLifeCalucationRequest[[#This Row],[ Variant]]),"")</f>
        <v/>
      </c>
      <c r="I296" s="491"/>
      <c r="J296" s="488" t="str">
        <f>IFERROR(BatteryLifeCalucationRequest[[#This Row],[Short Product Description]],"")</f>
        <v/>
      </c>
      <c r="K296" s="481" t="str">
        <f>IFERROR(BatteryLifeCalucationRequest[[#This Row],[Request Date]],"")</f>
        <v/>
      </c>
      <c r="L296" s="209"/>
      <c r="M296" s="209"/>
      <c r="N296" s="491"/>
      <c r="O296" s="491"/>
      <c r="P296" s="491"/>
      <c r="Q296" s="491"/>
      <c r="R296" s="488" t="str">
        <f>IFERROR(BatteryLifeCalucationRequest[[#This Row],[Battery Configuration]],"")</f>
        <v/>
      </c>
      <c r="S296" s="487">
        <f>VLOOKUP($R296,TABS!$A$6:$G$50,COUNTA(TABS!$A$5:$E$5),FALSE)</f>
        <v>0</v>
      </c>
      <c r="T296" s="491"/>
      <c r="U296" s="489"/>
      <c r="V296" s="488" t="str">
        <f>IFERROR(BatteryLifeCalucationRequest[[#This Row],[Number of bytes in cyclic data uplink]],"")</f>
        <v/>
      </c>
      <c r="W296" s="491"/>
      <c r="X296" s="491"/>
      <c r="Y296" s="491"/>
      <c r="Z296" s="491"/>
      <c r="AA296" s="491"/>
      <c r="AB296" s="491"/>
      <c r="AC296" s="491"/>
      <c r="AD296" s="491"/>
      <c r="AE296" s="491"/>
      <c r="AF296" s="491"/>
      <c r="AG296" s="491"/>
      <c r="AH296" s="491"/>
      <c r="AI296" s="491"/>
      <c r="AJ296" s="491"/>
      <c r="AK296" s="491"/>
      <c r="AL296" s="491"/>
      <c r="AM296" s="491"/>
      <c r="AN296" s="491"/>
      <c r="AO296" s="491"/>
      <c r="AP296" s="491"/>
      <c r="AQ296" s="491"/>
      <c r="AR296" s="491"/>
    </row>
    <row r="297" spans="1:44" s="57" customFormat="1" ht="13.5" customHeight="1">
      <c r="A297" s="483">
        <f>IF($B297="","",COUNTA($B$5:B297))</f>
        <v>293</v>
      </c>
      <c r="B297" s="487" t="str">
        <f t="shared" si="7"/>
        <v>---</v>
      </c>
      <c r="C297" s="488" t="str">
        <f>IFERROR(BatteryLifeCalucationRequest[[#This Row],[Item code]],"")</f>
        <v/>
      </c>
      <c r="D297" s="488" t="str">
        <f>IFERROR(BatteryLifeCalucationRequest[[#This Row],[Requested by]],"")</f>
        <v/>
      </c>
      <c r="E297" s="488" t="str">
        <f>IFERROR(BatteryLifeCalucationRequest[[#This Row],[HW availability for measurement]],"")</f>
        <v/>
      </c>
      <c r="F297" s="488" t="str">
        <f>IFERROR(BatteryLifeCalucationRequest[[#This Row],[HW]],"")</f>
        <v/>
      </c>
      <c r="G297" s="488" t="str">
        <f>IFERROR(BatteryLifeCalucationRequest[[#This Row],[FW]],"")</f>
        <v/>
      </c>
      <c r="H297" s="480" t="str">
        <f>IFERROR(IF(BatteryLifeCalucationRequest[[#This Row],[ Variant]]=0,"",BatteryLifeCalucationRequest[[#This Row],[ Variant]]),"")</f>
        <v/>
      </c>
      <c r="I297" s="491"/>
      <c r="J297" s="488" t="str">
        <f>IFERROR(BatteryLifeCalucationRequest[[#This Row],[Short Product Description]],"")</f>
        <v/>
      </c>
      <c r="K297" s="481" t="str">
        <f>IFERROR(BatteryLifeCalucationRequest[[#This Row],[Request Date]],"")</f>
        <v/>
      </c>
      <c r="L297" s="209"/>
      <c r="M297" s="209"/>
      <c r="N297" s="491"/>
      <c r="O297" s="491"/>
      <c r="P297" s="491"/>
      <c r="Q297" s="491"/>
      <c r="R297" s="488" t="str">
        <f>IFERROR(BatteryLifeCalucationRequest[[#This Row],[Battery Configuration]],"")</f>
        <v/>
      </c>
      <c r="S297" s="487">
        <f>VLOOKUP($R297,TABS!$A$6:$G$50,COUNTA(TABS!$A$5:$E$5),FALSE)</f>
        <v>0</v>
      </c>
      <c r="T297" s="491"/>
      <c r="U297" s="489"/>
      <c r="V297" s="488" t="str">
        <f>IFERROR(BatteryLifeCalucationRequest[[#This Row],[Number of bytes in cyclic data uplink]],"")</f>
        <v/>
      </c>
      <c r="W297" s="491"/>
      <c r="X297" s="491"/>
      <c r="Y297" s="491"/>
      <c r="Z297" s="491"/>
      <c r="AA297" s="491"/>
      <c r="AB297" s="491"/>
      <c r="AC297" s="491"/>
      <c r="AD297" s="491"/>
      <c r="AE297" s="491"/>
      <c r="AF297" s="491"/>
      <c r="AG297" s="491"/>
      <c r="AH297" s="491"/>
      <c r="AI297" s="491"/>
      <c r="AJ297" s="491"/>
      <c r="AK297" s="491"/>
      <c r="AL297" s="491"/>
      <c r="AM297" s="491"/>
      <c r="AN297" s="491"/>
      <c r="AO297" s="491"/>
      <c r="AP297" s="491"/>
      <c r="AQ297" s="491"/>
      <c r="AR297" s="491"/>
    </row>
    <row r="298" spans="1:44" s="57" customFormat="1" ht="13.5" customHeight="1">
      <c r="A298" s="483">
        <f>IF($B298="","",COUNTA($B$5:B298))</f>
        <v>294</v>
      </c>
      <c r="B298" s="487" t="str">
        <f t="shared" si="7"/>
        <v>---</v>
      </c>
      <c r="C298" s="488" t="str">
        <f>IFERROR(BatteryLifeCalucationRequest[[#This Row],[Item code]],"")</f>
        <v/>
      </c>
      <c r="D298" s="488" t="str">
        <f>IFERROR(BatteryLifeCalucationRequest[[#This Row],[Requested by]],"")</f>
        <v/>
      </c>
      <c r="E298" s="488" t="str">
        <f>IFERROR(BatteryLifeCalucationRequest[[#This Row],[HW availability for measurement]],"")</f>
        <v/>
      </c>
      <c r="F298" s="488" t="str">
        <f>IFERROR(BatteryLifeCalucationRequest[[#This Row],[HW]],"")</f>
        <v/>
      </c>
      <c r="G298" s="488" t="str">
        <f>IFERROR(BatteryLifeCalucationRequest[[#This Row],[FW]],"")</f>
        <v/>
      </c>
      <c r="H298" s="480" t="str">
        <f>IFERROR(IF(BatteryLifeCalucationRequest[[#This Row],[ Variant]]=0,"",BatteryLifeCalucationRequest[[#This Row],[ Variant]]),"")</f>
        <v/>
      </c>
      <c r="I298" s="491"/>
      <c r="J298" s="488" t="str">
        <f>IFERROR(BatteryLifeCalucationRequest[[#This Row],[Short Product Description]],"")</f>
        <v/>
      </c>
      <c r="K298" s="481" t="str">
        <f>IFERROR(BatteryLifeCalucationRequest[[#This Row],[Request Date]],"")</f>
        <v/>
      </c>
      <c r="L298" s="209"/>
      <c r="M298" s="209"/>
      <c r="N298" s="491"/>
      <c r="O298" s="491"/>
      <c r="P298" s="491"/>
      <c r="Q298" s="491"/>
      <c r="R298" s="488" t="str">
        <f>IFERROR(BatteryLifeCalucationRequest[[#This Row],[Battery Configuration]],"")</f>
        <v/>
      </c>
      <c r="S298" s="487">
        <f>VLOOKUP($R298,TABS!$A$6:$G$50,COUNTA(TABS!$A$5:$E$5),FALSE)</f>
        <v>0</v>
      </c>
      <c r="T298" s="491"/>
      <c r="U298" s="489"/>
      <c r="V298" s="488" t="str">
        <f>IFERROR(BatteryLifeCalucationRequest[[#This Row],[Number of bytes in cyclic data uplink]],"")</f>
        <v/>
      </c>
      <c r="W298" s="491"/>
      <c r="X298" s="491"/>
      <c r="Y298" s="491"/>
      <c r="Z298" s="491"/>
      <c r="AA298" s="491"/>
      <c r="AB298" s="491"/>
      <c r="AC298" s="491"/>
      <c r="AD298" s="491"/>
      <c r="AE298" s="491"/>
      <c r="AF298" s="491"/>
      <c r="AG298" s="491"/>
      <c r="AH298" s="491"/>
      <c r="AI298" s="491"/>
      <c r="AJ298" s="491"/>
      <c r="AK298" s="491"/>
      <c r="AL298" s="491"/>
      <c r="AM298" s="491"/>
      <c r="AN298" s="491"/>
      <c r="AO298" s="491"/>
      <c r="AP298" s="491"/>
      <c r="AQ298" s="491"/>
      <c r="AR298" s="491"/>
    </row>
    <row r="299" spans="1:44" s="57" customFormat="1" ht="13.5" customHeight="1">
      <c r="A299" s="483">
        <f>IF($B299="","",COUNTA($B$5:B299))</f>
        <v>295</v>
      </c>
      <c r="B299" s="487" t="str">
        <f t="shared" si="7"/>
        <v>---</v>
      </c>
      <c r="C299" s="488" t="str">
        <f>IFERROR(BatteryLifeCalucationRequest[[#This Row],[Item code]],"")</f>
        <v/>
      </c>
      <c r="D299" s="488" t="str">
        <f>IFERROR(BatteryLifeCalucationRequest[[#This Row],[Requested by]],"")</f>
        <v/>
      </c>
      <c r="E299" s="488" t="str">
        <f>IFERROR(BatteryLifeCalucationRequest[[#This Row],[HW availability for measurement]],"")</f>
        <v/>
      </c>
      <c r="F299" s="488" t="str">
        <f>IFERROR(BatteryLifeCalucationRequest[[#This Row],[HW]],"")</f>
        <v/>
      </c>
      <c r="G299" s="488" t="str">
        <f>IFERROR(BatteryLifeCalucationRequest[[#This Row],[FW]],"")</f>
        <v/>
      </c>
      <c r="H299" s="480" t="str">
        <f>IFERROR(IF(BatteryLifeCalucationRequest[[#This Row],[ Variant]]=0,"",BatteryLifeCalucationRequest[[#This Row],[ Variant]]),"")</f>
        <v/>
      </c>
      <c r="I299" s="491"/>
      <c r="J299" s="488" t="str">
        <f>IFERROR(BatteryLifeCalucationRequest[[#This Row],[Short Product Description]],"")</f>
        <v/>
      </c>
      <c r="K299" s="481" t="str">
        <f>IFERROR(BatteryLifeCalucationRequest[[#This Row],[Request Date]],"")</f>
        <v/>
      </c>
      <c r="L299" s="209"/>
      <c r="M299" s="209"/>
      <c r="N299" s="491"/>
      <c r="O299" s="491"/>
      <c r="P299" s="491"/>
      <c r="Q299" s="491"/>
      <c r="R299" s="488" t="str">
        <f>IFERROR(BatteryLifeCalucationRequest[[#This Row],[Battery Configuration]],"")</f>
        <v/>
      </c>
      <c r="S299" s="487">
        <f>VLOOKUP($R299,TABS!$A$6:$G$50,COUNTA(TABS!$A$5:$E$5),FALSE)</f>
        <v>0</v>
      </c>
      <c r="T299" s="491"/>
      <c r="U299" s="489"/>
      <c r="V299" s="488" t="str">
        <f>IFERROR(BatteryLifeCalucationRequest[[#This Row],[Number of bytes in cyclic data uplink]],"")</f>
        <v/>
      </c>
      <c r="W299" s="491"/>
      <c r="X299" s="491"/>
      <c r="Y299" s="491"/>
      <c r="Z299" s="491"/>
      <c r="AA299" s="491"/>
      <c r="AB299" s="491"/>
      <c r="AC299" s="491"/>
      <c r="AD299" s="491"/>
      <c r="AE299" s="491"/>
      <c r="AF299" s="491"/>
      <c r="AG299" s="491"/>
      <c r="AH299" s="491"/>
      <c r="AI299" s="491"/>
      <c r="AJ299" s="491"/>
      <c r="AK299" s="491"/>
      <c r="AL299" s="491"/>
      <c r="AM299" s="491"/>
      <c r="AN299" s="491"/>
      <c r="AO299" s="491"/>
      <c r="AP299" s="491"/>
      <c r="AQ299" s="491"/>
      <c r="AR299" s="491"/>
    </row>
    <row r="300" spans="1:44" s="57" customFormat="1" ht="13.5" customHeight="1">
      <c r="A300" s="483">
        <f>IF($B300="","",COUNTA($B$5:B300))</f>
        <v>296</v>
      </c>
      <c r="B300" s="487" t="str">
        <f t="shared" si="7"/>
        <v>---</v>
      </c>
      <c r="C300" s="488" t="str">
        <f>IFERROR(BatteryLifeCalucationRequest[[#This Row],[Item code]],"")</f>
        <v/>
      </c>
      <c r="D300" s="488" t="str">
        <f>IFERROR(BatteryLifeCalucationRequest[[#This Row],[Requested by]],"")</f>
        <v/>
      </c>
      <c r="E300" s="488" t="str">
        <f>IFERROR(BatteryLifeCalucationRequest[[#This Row],[HW availability for measurement]],"")</f>
        <v/>
      </c>
      <c r="F300" s="488" t="str">
        <f>IFERROR(BatteryLifeCalucationRequest[[#This Row],[HW]],"")</f>
        <v/>
      </c>
      <c r="G300" s="488" t="str">
        <f>IFERROR(BatteryLifeCalucationRequest[[#This Row],[FW]],"")</f>
        <v/>
      </c>
      <c r="H300" s="480" t="str">
        <f>IFERROR(IF(BatteryLifeCalucationRequest[[#This Row],[ Variant]]=0,"",BatteryLifeCalucationRequest[[#This Row],[ Variant]]),"")</f>
        <v/>
      </c>
      <c r="I300" s="491"/>
      <c r="J300" s="488" t="str">
        <f>IFERROR(BatteryLifeCalucationRequest[[#This Row],[Short Product Description]],"")</f>
        <v/>
      </c>
      <c r="K300" s="481" t="str">
        <f>IFERROR(BatteryLifeCalucationRequest[[#This Row],[Request Date]],"")</f>
        <v/>
      </c>
      <c r="L300" s="209"/>
      <c r="M300" s="209"/>
      <c r="N300" s="491"/>
      <c r="O300" s="491"/>
      <c r="P300" s="491"/>
      <c r="Q300" s="491"/>
      <c r="R300" s="488" t="str">
        <f>IFERROR(BatteryLifeCalucationRequest[[#This Row],[Battery Configuration]],"")</f>
        <v/>
      </c>
      <c r="S300" s="487">
        <f>VLOOKUP($R300,TABS!$A$6:$G$50,COUNTA(TABS!$A$5:$E$5),FALSE)</f>
        <v>0</v>
      </c>
      <c r="T300" s="491"/>
      <c r="U300" s="489"/>
      <c r="V300" s="488" t="str">
        <f>IFERROR(BatteryLifeCalucationRequest[[#This Row],[Number of bytes in cyclic data uplink]],"")</f>
        <v/>
      </c>
      <c r="W300" s="491"/>
      <c r="X300" s="491"/>
      <c r="Y300" s="491"/>
      <c r="Z300" s="491"/>
      <c r="AA300" s="491"/>
      <c r="AB300" s="491"/>
      <c r="AC300" s="491"/>
      <c r="AD300" s="491"/>
      <c r="AE300" s="491"/>
      <c r="AF300" s="491"/>
      <c r="AG300" s="491"/>
      <c r="AH300" s="491"/>
      <c r="AI300" s="491"/>
      <c r="AJ300" s="491"/>
      <c r="AK300" s="491"/>
      <c r="AL300" s="491"/>
      <c r="AM300" s="491"/>
      <c r="AN300" s="491"/>
      <c r="AO300" s="491"/>
      <c r="AP300" s="491"/>
      <c r="AQ300" s="491"/>
      <c r="AR300" s="491"/>
    </row>
    <row r="301" spans="1:44" s="57" customFormat="1" ht="13.5" customHeight="1">
      <c r="A301" s="483">
        <f>IF($B301="","",COUNTA($B$5:B301))</f>
        <v>297</v>
      </c>
      <c r="B301" s="487" t="str">
        <f t="shared" ref="B301:B305" si="8">IFERROR(C301&amp;"-"&amp;F301&amp;"-"&amp;G301&amp;"-"&amp;$H301,"")</f>
        <v>---</v>
      </c>
      <c r="C301" s="488" t="str">
        <f>IFERROR(BatteryLifeCalucationRequest[[#This Row],[Item code]],"")</f>
        <v/>
      </c>
      <c r="D301" s="488" t="str">
        <f>IFERROR(BatteryLifeCalucationRequest[[#This Row],[Requested by]],"")</f>
        <v/>
      </c>
      <c r="E301" s="488" t="str">
        <f>IFERROR(BatteryLifeCalucationRequest[[#This Row],[HW availability for measurement]],"")</f>
        <v/>
      </c>
      <c r="F301" s="488" t="str">
        <f>IFERROR(BatteryLifeCalucationRequest[[#This Row],[HW]],"")</f>
        <v/>
      </c>
      <c r="G301" s="488" t="str">
        <f>IFERROR(BatteryLifeCalucationRequest[[#This Row],[FW]],"")</f>
        <v/>
      </c>
      <c r="H301" s="480" t="str">
        <f>IFERROR(IF(BatteryLifeCalucationRequest[[#This Row],[ Variant]]=0,"",BatteryLifeCalucationRequest[[#This Row],[ Variant]]),"")</f>
        <v/>
      </c>
      <c r="I301" s="491"/>
      <c r="J301" s="488" t="str">
        <f>IFERROR(BatteryLifeCalucationRequest[[#This Row],[Short Product Description]],"")</f>
        <v/>
      </c>
      <c r="K301" s="481" t="str">
        <f>IFERROR(BatteryLifeCalucationRequest[[#This Row],[Request Date]],"")</f>
        <v/>
      </c>
      <c r="L301" s="209"/>
      <c r="M301" s="209"/>
      <c r="N301" s="491"/>
      <c r="O301" s="491"/>
      <c r="P301" s="491"/>
      <c r="Q301" s="491"/>
      <c r="R301" s="488" t="str">
        <f>IFERROR(BatteryLifeCalucationRequest[[#This Row],[Battery Configuration]],"")</f>
        <v/>
      </c>
      <c r="S301" s="487">
        <f>VLOOKUP($R301,TABS!$A$6:$G$50,COUNTA(TABS!$A$5:$E$5),FALSE)</f>
        <v>0</v>
      </c>
      <c r="T301" s="491"/>
      <c r="U301" s="489"/>
      <c r="V301" s="488" t="str">
        <f>IFERROR(BatteryLifeCalucationRequest[[#This Row],[Number of bytes in cyclic data uplink]],"")</f>
        <v/>
      </c>
      <c r="W301" s="491"/>
      <c r="X301" s="491"/>
      <c r="Y301" s="491"/>
      <c r="Z301" s="491"/>
      <c r="AA301" s="491"/>
      <c r="AB301" s="491"/>
      <c r="AC301" s="491"/>
      <c r="AD301" s="491"/>
      <c r="AE301" s="491"/>
      <c r="AF301" s="491"/>
      <c r="AG301" s="491"/>
      <c r="AH301" s="491"/>
      <c r="AI301" s="491"/>
      <c r="AJ301" s="491"/>
      <c r="AK301" s="491"/>
      <c r="AL301" s="491"/>
      <c r="AM301" s="491"/>
      <c r="AN301" s="491"/>
      <c r="AO301" s="491"/>
      <c r="AP301" s="491"/>
      <c r="AQ301" s="491"/>
      <c r="AR301" s="491"/>
    </row>
    <row r="302" spans="1:44" s="57" customFormat="1" ht="13.5" customHeight="1">
      <c r="A302" s="483">
        <f>IF($B302="","",COUNTA($B$5:B302))</f>
        <v>298</v>
      </c>
      <c r="B302" s="487" t="str">
        <f t="shared" si="8"/>
        <v>---</v>
      </c>
      <c r="C302" s="488" t="str">
        <f>IFERROR(BatteryLifeCalucationRequest[[#This Row],[Item code]],"")</f>
        <v/>
      </c>
      <c r="D302" s="488" t="str">
        <f>IFERROR(BatteryLifeCalucationRequest[[#This Row],[Requested by]],"")</f>
        <v/>
      </c>
      <c r="E302" s="488" t="str">
        <f>IFERROR(BatteryLifeCalucationRequest[[#This Row],[HW availability for measurement]],"")</f>
        <v/>
      </c>
      <c r="F302" s="488" t="str">
        <f>IFERROR(BatteryLifeCalucationRequest[[#This Row],[HW]],"")</f>
        <v/>
      </c>
      <c r="G302" s="488" t="str">
        <f>IFERROR(BatteryLifeCalucationRequest[[#This Row],[FW]],"")</f>
        <v/>
      </c>
      <c r="H302" s="480" t="str">
        <f>IFERROR(IF(BatteryLifeCalucationRequest[[#This Row],[ Variant]]=0,"",BatteryLifeCalucationRequest[[#This Row],[ Variant]]),"")</f>
        <v/>
      </c>
      <c r="I302" s="491"/>
      <c r="J302" s="488" t="str">
        <f>IFERROR(BatteryLifeCalucationRequest[[#This Row],[Short Product Description]],"")</f>
        <v/>
      </c>
      <c r="K302" s="481" t="str">
        <f>IFERROR(BatteryLifeCalucationRequest[[#This Row],[Request Date]],"")</f>
        <v/>
      </c>
      <c r="L302" s="209"/>
      <c r="M302" s="209"/>
      <c r="N302" s="491"/>
      <c r="O302" s="491"/>
      <c r="P302" s="491"/>
      <c r="Q302" s="491"/>
      <c r="R302" s="488" t="str">
        <f>IFERROR(BatteryLifeCalucationRequest[[#This Row],[Battery Configuration]],"")</f>
        <v/>
      </c>
      <c r="S302" s="487">
        <f>VLOOKUP($R302,TABS!$A$6:$G$50,COUNTA(TABS!$A$5:$E$5),FALSE)</f>
        <v>0</v>
      </c>
      <c r="T302" s="491"/>
      <c r="U302" s="489"/>
      <c r="V302" s="488" t="str">
        <f>IFERROR(BatteryLifeCalucationRequest[[#This Row],[Number of bytes in cyclic data uplink]],"")</f>
        <v/>
      </c>
      <c r="W302" s="491"/>
      <c r="X302" s="491"/>
      <c r="Y302" s="491"/>
      <c r="Z302" s="491"/>
      <c r="AA302" s="491"/>
      <c r="AB302" s="491"/>
      <c r="AC302" s="491"/>
      <c r="AD302" s="491"/>
      <c r="AE302" s="491"/>
      <c r="AF302" s="491"/>
      <c r="AG302" s="491"/>
      <c r="AH302" s="491"/>
      <c r="AI302" s="491"/>
      <c r="AJ302" s="491"/>
      <c r="AK302" s="491"/>
      <c r="AL302" s="491"/>
      <c r="AM302" s="491"/>
      <c r="AN302" s="491"/>
      <c r="AO302" s="491"/>
      <c r="AP302" s="491"/>
      <c r="AQ302" s="491"/>
      <c r="AR302" s="491"/>
    </row>
    <row r="303" spans="1:44" s="57" customFormat="1" ht="13.5" customHeight="1">
      <c r="A303" s="483">
        <f>IF($B303="","",COUNTA($B$5:B303))</f>
        <v>299</v>
      </c>
      <c r="B303" s="487" t="str">
        <f t="shared" si="8"/>
        <v>---</v>
      </c>
      <c r="C303" s="488" t="str">
        <f>IFERROR(BatteryLifeCalucationRequest[[#This Row],[Item code]],"")</f>
        <v/>
      </c>
      <c r="D303" s="488" t="str">
        <f>IFERROR(BatteryLifeCalucationRequest[[#This Row],[Requested by]],"")</f>
        <v/>
      </c>
      <c r="E303" s="488" t="str">
        <f>IFERROR(BatteryLifeCalucationRequest[[#This Row],[HW availability for measurement]],"")</f>
        <v/>
      </c>
      <c r="F303" s="488" t="str">
        <f>IFERROR(BatteryLifeCalucationRequest[[#This Row],[HW]],"")</f>
        <v/>
      </c>
      <c r="G303" s="488" t="str">
        <f>IFERROR(BatteryLifeCalucationRequest[[#This Row],[FW]],"")</f>
        <v/>
      </c>
      <c r="H303" s="480" t="str">
        <f>IFERROR(IF(BatteryLifeCalucationRequest[[#This Row],[ Variant]]=0,"",BatteryLifeCalucationRequest[[#This Row],[ Variant]]),"")</f>
        <v/>
      </c>
      <c r="I303" s="491"/>
      <c r="J303" s="488" t="str">
        <f>IFERROR(BatteryLifeCalucationRequest[[#This Row],[Short Product Description]],"")</f>
        <v/>
      </c>
      <c r="K303" s="481" t="str">
        <f>IFERROR(BatteryLifeCalucationRequest[[#This Row],[Request Date]],"")</f>
        <v/>
      </c>
      <c r="L303" s="209"/>
      <c r="M303" s="209"/>
      <c r="N303" s="491"/>
      <c r="O303" s="491"/>
      <c r="P303" s="491"/>
      <c r="Q303" s="491"/>
      <c r="R303" s="488" t="str">
        <f>IFERROR(BatteryLifeCalucationRequest[[#This Row],[Battery Configuration]],"")</f>
        <v/>
      </c>
      <c r="S303" s="487">
        <f>VLOOKUP($R303,TABS!$A$6:$G$50,COUNTA(TABS!$A$5:$E$5),FALSE)</f>
        <v>0</v>
      </c>
      <c r="T303" s="491"/>
      <c r="U303" s="489"/>
      <c r="V303" s="488" t="str">
        <f>IFERROR(BatteryLifeCalucationRequest[[#This Row],[Number of bytes in cyclic data uplink]],"")</f>
        <v/>
      </c>
      <c r="W303" s="491"/>
      <c r="X303" s="491"/>
      <c r="Y303" s="491"/>
      <c r="Z303" s="491"/>
      <c r="AA303" s="491"/>
      <c r="AB303" s="491"/>
      <c r="AC303" s="491"/>
      <c r="AD303" s="491"/>
      <c r="AE303" s="491"/>
      <c r="AF303" s="491"/>
      <c r="AG303" s="491"/>
      <c r="AH303" s="491"/>
      <c r="AI303" s="491"/>
      <c r="AJ303" s="491"/>
      <c r="AK303" s="491"/>
      <c r="AL303" s="491"/>
      <c r="AM303" s="491"/>
      <c r="AN303" s="491"/>
      <c r="AO303" s="491"/>
      <c r="AP303" s="491"/>
      <c r="AQ303" s="491"/>
      <c r="AR303" s="491"/>
    </row>
    <row r="304" spans="1:44" s="57" customFormat="1" ht="13.5" customHeight="1">
      <c r="A304" s="483">
        <f>IF($B304="","",COUNTA($B$5:B304))</f>
        <v>300</v>
      </c>
      <c r="B304" s="487" t="str">
        <f t="shared" si="8"/>
        <v>---</v>
      </c>
      <c r="C304" s="488" t="str">
        <f>IFERROR(BatteryLifeCalucationRequest[[#This Row],[Item code]],"")</f>
        <v/>
      </c>
      <c r="D304" s="488" t="str">
        <f>IFERROR(BatteryLifeCalucationRequest[[#This Row],[Requested by]],"")</f>
        <v/>
      </c>
      <c r="E304" s="488" t="str">
        <f>IFERROR(BatteryLifeCalucationRequest[[#This Row],[HW availability for measurement]],"")</f>
        <v/>
      </c>
      <c r="F304" s="488" t="str">
        <f>IFERROR(BatteryLifeCalucationRequest[[#This Row],[HW]],"")</f>
        <v/>
      </c>
      <c r="G304" s="488" t="str">
        <f>IFERROR(BatteryLifeCalucationRequest[[#This Row],[FW]],"")</f>
        <v/>
      </c>
      <c r="H304" s="480" t="str">
        <f>IFERROR(IF(BatteryLifeCalucationRequest[[#This Row],[ Variant]]=0,"",BatteryLifeCalucationRequest[[#This Row],[ Variant]]),"")</f>
        <v/>
      </c>
      <c r="I304" s="491"/>
      <c r="J304" s="488" t="str">
        <f>IFERROR(BatteryLifeCalucationRequest[[#This Row],[Short Product Description]],"")</f>
        <v/>
      </c>
      <c r="K304" s="481" t="str">
        <f>IFERROR(BatteryLifeCalucationRequest[[#This Row],[Request Date]],"")</f>
        <v/>
      </c>
      <c r="L304" s="209"/>
      <c r="M304" s="209"/>
      <c r="N304" s="491"/>
      <c r="O304" s="491"/>
      <c r="P304" s="491"/>
      <c r="Q304" s="491"/>
      <c r="R304" s="488" t="str">
        <f>IFERROR(BatteryLifeCalucationRequest[[#This Row],[Battery Configuration]],"")</f>
        <v/>
      </c>
      <c r="S304" s="487">
        <f>VLOOKUP($R304,TABS!$A$6:$G$50,COUNTA(TABS!$A$5:$E$5),FALSE)</f>
        <v>0</v>
      </c>
      <c r="T304" s="491"/>
      <c r="U304" s="489"/>
      <c r="V304" s="488" t="str">
        <f>IFERROR(BatteryLifeCalucationRequest[[#This Row],[Number of bytes in cyclic data uplink]],"")</f>
        <v/>
      </c>
      <c r="W304" s="491"/>
      <c r="X304" s="491"/>
      <c r="Y304" s="491"/>
      <c r="Z304" s="491"/>
      <c r="AA304" s="491"/>
      <c r="AB304" s="491"/>
      <c r="AC304" s="491"/>
      <c r="AD304" s="491"/>
      <c r="AE304" s="491"/>
      <c r="AF304" s="491"/>
      <c r="AG304" s="491"/>
      <c r="AH304" s="491"/>
      <c r="AI304" s="491"/>
      <c r="AJ304" s="491"/>
      <c r="AK304" s="491"/>
      <c r="AL304" s="491"/>
      <c r="AM304" s="491"/>
      <c r="AN304" s="491"/>
      <c r="AO304" s="491"/>
      <c r="AP304" s="491"/>
      <c r="AQ304" s="491"/>
      <c r="AR304" s="491"/>
    </row>
    <row r="305" spans="1:45" s="57" customFormat="1" ht="13.5" customHeight="1">
      <c r="A305" s="483">
        <f>IF($B305="","",COUNTA($B$5:B305))</f>
        <v>301</v>
      </c>
      <c r="B305" s="487" t="str">
        <f t="shared" si="8"/>
        <v>---</v>
      </c>
      <c r="C305" s="488" t="str">
        <f>IFERROR(BatteryLifeCalucationRequest[[#This Row],[Item code]],"")</f>
        <v/>
      </c>
      <c r="D305" s="488" t="str">
        <f>IFERROR(BatteryLifeCalucationRequest[[#This Row],[Requested by]],"")</f>
        <v/>
      </c>
      <c r="E305" s="488" t="str">
        <f>IFERROR(BatteryLifeCalucationRequest[[#This Row],[HW availability for measurement]],"")</f>
        <v/>
      </c>
      <c r="F305" s="488" t="str">
        <f>IFERROR(BatteryLifeCalucationRequest[[#This Row],[HW]],"")</f>
        <v/>
      </c>
      <c r="G305" s="488" t="str">
        <f>IFERROR(BatteryLifeCalucationRequest[[#This Row],[FW]],"")</f>
        <v/>
      </c>
      <c r="H305" s="480" t="str">
        <f>IFERROR(IF(BatteryLifeCalucationRequest[[#This Row],[ Variant]]=0,"",BatteryLifeCalucationRequest[[#This Row],[ Variant]]),"")</f>
        <v/>
      </c>
      <c r="I305" s="491"/>
      <c r="J305" s="488" t="str">
        <f>IFERROR(BatteryLifeCalucationRequest[[#This Row],[Short Product Description]],"")</f>
        <v/>
      </c>
      <c r="K305" s="481" t="str">
        <f>IFERROR(BatteryLifeCalucationRequest[[#This Row],[Request Date]],"")</f>
        <v/>
      </c>
      <c r="L305" s="209"/>
      <c r="M305" s="209"/>
      <c r="N305" s="491"/>
      <c r="O305" s="491"/>
      <c r="P305" s="491"/>
      <c r="Q305" s="491"/>
      <c r="R305" s="488" t="str">
        <f>IFERROR(BatteryLifeCalucationRequest[[#This Row],[Battery Configuration]],"")</f>
        <v/>
      </c>
      <c r="S305" s="487">
        <f>VLOOKUP($R305,TABS!$A$6:$G$50,COUNTA(TABS!$A$5:$E$5),FALSE)</f>
        <v>0</v>
      </c>
      <c r="T305" s="491"/>
      <c r="U305" s="489"/>
      <c r="V305" s="488" t="str">
        <f>IFERROR(BatteryLifeCalucationRequest[[#This Row],[Number of bytes in cyclic data uplink]],"")</f>
        <v/>
      </c>
      <c r="W305" s="491"/>
      <c r="X305" s="491"/>
      <c r="Y305" s="491"/>
      <c r="Z305" s="491"/>
      <c r="AA305" s="491"/>
      <c r="AB305" s="491"/>
      <c r="AC305" s="491"/>
      <c r="AD305" s="491"/>
      <c r="AE305" s="491"/>
      <c r="AF305" s="491"/>
      <c r="AG305" s="491"/>
      <c r="AH305" s="491"/>
      <c r="AI305" s="491"/>
      <c r="AJ305" s="491"/>
      <c r="AK305" s="491"/>
      <c r="AL305" s="491"/>
      <c r="AM305" s="491"/>
      <c r="AN305" s="491"/>
      <c r="AO305" s="491"/>
      <c r="AP305" s="491"/>
      <c r="AQ305" s="491"/>
      <c r="AR305" s="491"/>
    </row>
    <row r="306" spans="1:45" s="419" customFormat="1" ht="13.5" customHeight="1">
      <c r="A306" s="473" t="s">
        <v>168</v>
      </c>
      <c r="B306" s="473" t="s">
        <v>168</v>
      </c>
      <c r="C306" s="473" t="s">
        <v>168</v>
      </c>
      <c r="D306" s="473" t="s">
        <v>168</v>
      </c>
      <c r="E306" s="473" t="s">
        <v>168</v>
      </c>
      <c r="F306" s="473" t="s">
        <v>168</v>
      </c>
      <c r="G306" s="473" t="s">
        <v>168</v>
      </c>
      <c r="H306" s="473" t="s">
        <v>168</v>
      </c>
      <c r="I306" s="473" t="s">
        <v>168</v>
      </c>
      <c r="J306" s="473" t="s">
        <v>168</v>
      </c>
      <c r="K306" s="473" t="s">
        <v>168</v>
      </c>
      <c r="L306" s="473" t="s">
        <v>168</v>
      </c>
      <c r="M306" s="473" t="s">
        <v>168</v>
      </c>
      <c r="N306" s="473" t="s">
        <v>168</v>
      </c>
      <c r="O306" s="473" t="s">
        <v>168</v>
      </c>
      <c r="P306" s="473" t="s">
        <v>168</v>
      </c>
      <c r="Q306" s="473" t="s">
        <v>168</v>
      </c>
      <c r="R306" s="473" t="s">
        <v>168</v>
      </c>
      <c r="S306" s="473" t="s">
        <v>168</v>
      </c>
      <c r="T306" s="473" t="s">
        <v>168</v>
      </c>
      <c r="U306" s="473" t="s">
        <v>168</v>
      </c>
      <c r="V306" s="473" t="s">
        <v>168</v>
      </c>
      <c r="W306" s="473" t="s">
        <v>168</v>
      </c>
      <c r="X306" s="473" t="s">
        <v>168</v>
      </c>
      <c r="Y306" s="473" t="s">
        <v>168</v>
      </c>
      <c r="Z306" s="473" t="s">
        <v>168</v>
      </c>
      <c r="AA306" s="473" t="s">
        <v>168</v>
      </c>
      <c r="AB306" s="473" t="s">
        <v>168</v>
      </c>
      <c r="AC306" s="473" t="s">
        <v>168</v>
      </c>
      <c r="AD306" s="473" t="s">
        <v>168</v>
      </c>
      <c r="AE306" s="473" t="s">
        <v>168</v>
      </c>
      <c r="AF306" s="473" t="s">
        <v>168</v>
      </c>
      <c r="AG306" s="473" t="s">
        <v>168</v>
      </c>
      <c r="AH306" s="473" t="s">
        <v>168</v>
      </c>
      <c r="AI306" s="473" t="s">
        <v>168</v>
      </c>
      <c r="AJ306" s="473" t="s">
        <v>168</v>
      </c>
      <c r="AK306" s="473" t="s">
        <v>168</v>
      </c>
      <c r="AL306" s="473" t="s">
        <v>168</v>
      </c>
      <c r="AM306" s="473" t="s">
        <v>168</v>
      </c>
      <c r="AN306" s="473" t="s">
        <v>168</v>
      </c>
      <c r="AO306" s="473" t="s">
        <v>168</v>
      </c>
      <c r="AP306" s="473" t="s">
        <v>168</v>
      </c>
      <c r="AQ306" s="473" t="s">
        <v>168</v>
      </c>
      <c r="AR306" s="473" t="s">
        <v>168</v>
      </c>
      <c r="AS306" s="473" t="s">
        <v>168</v>
      </c>
    </row>
    <row r="307" spans="1:45" ht="13.5" customHeight="1">
      <c r="A307" s="411"/>
      <c r="B307" s="392"/>
      <c r="C307" s="454"/>
      <c r="D307" s="454"/>
      <c r="E307" s="454"/>
      <c r="F307" s="454"/>
      <c r="G307" s="454"/>
      <c r="H307" s="453"/>
      <c r="I307" s="391"/>
      <c r="J307" s="454"/>
      <c r="K307" s="459"/>
      <c r="L307" s="206"/>
      <c r="M307" s="206"/>
      <c r="N307" s="391"/>
      <c r="O307" s="391"/>
      <c r="P307" s="391"/>
      <c r="Q307" s="391"/>
      <c r="R307" s="454"/>
      <c r="S307" s="392"/>
      <c r="T307" s="391"/>
      <c r="U307" s="438"/>
      <c r="V307" s="454"/>
      <c r="W307" s="391"/>
      <c r="X307" s="391"/>
      <c r="Y307" s="391"/>
      <c r="Z307" s="391"/>
      <c r="AA307" s="391"/>
      <c r="AB307" s="391"/>
      <c r="AC307" s="391"/>
      <c r="AD307" s="391"/>
      <c r="AE307" s="391"/>
      <c r="AF307" s="391"/>
      <c r="AG307" s="391"/>
      <c r="AH307" s="391"/>
      <c r="AI307" s="391"/>
      <c r="AJ307" s="391"/>
      <c r="AK307" s="391"/>
      <c r="AL307" s="391"/>
      <c r="AM307" s="391"/>
      <c r="AN307" s="391"/>
      <c r="AO307" s="391"/>
      <c r="AP307" s="391"/>
      <c r="AQ307" s="391"/>
      <c r="AR307" s="391"/>
    </row>
    <row r="308" spans="1:45" ht="13.5" customHeight="1">
      <c r="A308" s="411"/>
      <c r="B308" s="392"/>
      <c r="C308" s="454"/>
      <c r="D308" s="454"/>
      <c r="E308" s="454"/>
      <c r="F308" s="454"/>
      <c r="G308" s="454"/>
      <c r="H308" s="453"/>
      <c r="I308" s="391"/>
      <c r="J308" s="454"/>
      <c r="K308" s="459"/>
      <c r="L308" s="206"/>
      <c r="M308" s="206"/>
      <c r="N308" s="391"/>
      <c r="O308" s="391"/>
      <c r="P308" s="391"/>
      <c r="Q308" s="391"/>
      <c r="R308" s="454"/>
      <c r="S308" s="392"/>
      <c r="T308" s="391"/>
      <c r="U308" s="438"/>
      <c r="V308" s="454"/>
      <c r="W308" s="391"/>
      <c r="X308" s="391"/>
      <c r="Y308" s="391"/>
      <c r="Z308" s="391"/>
      <c r="AA308" s="391"/>
      <c r="AB308" s="391"/>
      <c r="AC308" s="391"/>
      <c r="AD308" s="391"/>
      <c r="AE308" s="391"/>
      <c r="AF308" s="391"/>
      <c r="AG308" s="391"/>
      <c r="AH308" s="391"/>
      <c r="AI308" s="391"/>
      <c r="AJ308" s="391"/>
      <c r="AK308" s="391"/>
      <c r="AL308" s="391"/>
      <c r="AM308" s="391"/>
      <c r="AN308" s="391"/>
      <c r="AO308" s="391"/>
      <c r="AP308" s="391"/>
      <c r="AQ308" s="391"/>
      <c r="AR308" s="391"/>
    </row>
    <row r="309" spans="1:45" ht="13.5" customHeight="1">
      <c r="A309" s="411"/>
      <c r="B309" s="392"/>
      <c r="C309" s="454"/>
      <c r="D309" s="454"/>
      <c r="E309" s="454"/>
      <c r="F309" s="454"/>
      <c r="G309" s="454"/>
      <c r="H309" s="453"/>
      <c r="I309" s="391"/>
      <c r="J309" s="454"/>
      <c r="K309" s="459"/>
      <c r="L309" s="206"/>
      <c r="M309" s="206"/>
      <c r="N309" s="391"/>
      <c r="O309" s="391"/>
      <c r="P309" s="391"/>
      <c r="Q309" s="391"/>
      <c r="R309" s="454"/>
      <c r="S309" s="392"/>
      <c r="T309" s="391"/>
      <c r="U309" s="438"/>
      <c r="V309" s="454"/>
      <c r="W309" s="391"/>
      <c r="X309" s="391"/>
      <c r="Y309" s="391"/>
      <c r="Z309" s="391"/>
      <c r="AA309" s="391"/>
      <c r="AB309" s="391"/>
      <c r="AC309" s="391"/>
      <c r="AD309" s="391"/>
      <c r="AE309" s="391"/>
      <c r="AF309" s="391"/>
      <c r="AG309" s="391"/>
      <c r="AH309" s="391"/>
      <c r="AI309" s="391"/>
      <c r="AJ309" s="391"/>
      <c r="AK309" s="391"/>
      <c r="AL309" s="391"/>
      <c r="AM309" s="391"/>
      <c r="AN309" s="391"/>
      <c r="AO309" s="391"/>
      <c r="AP309" s="391"/>
      <c r="AQ309" s="391"/>
      <c r="AR309" s="391"/>
    </row>
    <row r="310" spans="1:45" ht="13.5" customHeight="1">
      <c r="A310" s="411"/>
      <c r="B310" s="392"/>
      <c r="C310" s="454"/>
      <c r="D310" s="454"/>
      <c r="E310" s="454"/>
      <c r="F310" s="454"/>
      <c r="G310" s="454"/>
      <c r="H310" s="453"/>
      <c r="I310" s="391"/>
      <c r="J310" s="454"/>
      <c r="K310" s="459"/>
      <c r="L310" s="206"/>
      <c r="M310" s="206"/>
      <c r="N310" s="391"/>
      <c r="O310" s="391"/>
      <c r="P310" s="391"/>
      <c r="Q310" s="391"/>
      <c r="R310" s="454"/>
      <c r="S310" s="392"/>
      <c r="T310" s="391"/>
      <c r="U310" s="438"/>
      <c r="V310" s="454"/>
      <c r="W310" s="391"/>
      <c r="X310" s="391"/>
      <c r="Y310" s="391"/>
      <c r="Z310" s="391"/>
      <c r="AA310" s="391"/>
      <c r="AB310" s="391"/>
      <c r="AC310" s="391"/>
      <c r="AD310" s="391"/>
      <c r="AE310" s="391"/>
      <c r="AF310" s="391"/>
      <c r="AG310" s="391"/>
      <c r="AH310" s="391"/>
      <c r="AI310" s="391"/>
      <c r="AJ310" s="391"/>
      <c r="AK310" s="391"/>
      <c r="AL310" s="391"/>
      <c r="AM310" s="391"/>
      <c r="AN310" s="391"/>
      <c r="AO310" s="391"/>
      <c r="AP310" s="391"/>
      <c r="AQ310" s="391"/>
      <c r="AR310" s="391"/>
    </row>
    <row r="311" spans="1:45" ht="13.5" customHeight="1">
      <c r="A311" s="411"/>
      <c r="B311" s="392"/>
      <c r="C311" s="454"/>
      <c r="D311" s="454"/>
      <c r="E311" s="454"/>
      <c r="F311" s="454"/>
      <c r="G311" s="454"/>
      <c r="H311" s="453"/>
      <c r="I311" s="391"/>
      <c r="J311" s="454"/>
      <c r="K311" s="459"/>
      <c r="L311" s="206"/>
      <c r="M311" s="206"/>
      <c r="N311" s="391"/>
      <c r="O311" s="391"/>
      <c r="P311" s="391"/>
      <c r="Q311" s="391"/>
      <c r="R311" s="454"/>
      <c r="S311" s="392"/>
      <c r="T311" s="391"/>
      <c r="U311" s="438"/>
      <c r="V311" s="454"/>
      <c r="W311" s="391"/>
      <c r="X311" s="391"/>
      <c r="Y311" s="391"/>
      <c r="Z311" s="391"/>
      <c r="AA311" s="391"/>
      <c r="AB311" s="391"/>
      <c r="AC311" s="391"/>
      <c r="AD311" s="391"/>
      <c r="AE311" s="391"/>
      <c r="AF311" s="391"/>
      <c r="AG311" s="391"/>
      <c r="AH311" s="391"/>
      <c r="AI311" s="391"/>
      <c r="AJ311" s="391"/>
      <c r="AK311" s="391"/>
      <c r="AL311" s="391"/>
      <c r="AM311" s="391"/>
      <c r="AN311" s="391"/>
      <c r="AO311" s="391"/>
      <c r="AP311" s="391"/>
      <c r="AQ311" s="391"/>
      <c r="AR311" s="391"/>
    </row>
    <row r="312" spans="1:45" ht="13.5" customHeight="1">
      <c r="A312" s="411"/>
      <c r="B312" s="392"/>
      <c r="C312" s="454"/>
      <c r="D312" s="454"/>
      <c r="E312" s="454"/>
      <c r="F312" s="454"/>
      <c r="G312" s="454"/>
      <c r="H312" s="453"/>
      <c r="I312" s="391"/>
      <c r="J312" s="454"/>
      <c r="K312" s="459"/>
      <c r="L312" s="206"/>
      <c r="M312" s="206"/>
      <c r="N312" s="391"/>
      <c r="O312" s="391"/>
      <c r="P312" s="391"/>
      <c r="Q312" s="391"/>
      <c r="R312" s="454"/>
      <c r="S312" s="392"/>
      <c r="T312" s="391"/>
      <c r="U312" s="438"/>
      <c r="V312" s="454"/>
      <c r="W312" s="391"/>
      <c r="X312" s="391"/>
      <c r="Y312" s="391"/>
      <c r="Z312" s="391"/>
      <c r="AA312" s="391"/>
      <c r="AB312" s="391"/>
      <c r="AC312" s="391"/>
      <c r="AD312" s="391"/>
      <c r="AE312" s="391"/>
      <c r="AF312" s="391"/>
      <c r="AG312" s="391"/>
      <c r="AH312" s="391"/>
      <c r="AI312" s="391"/>
      <c r="AJ312" s="391"/>
      <c r="AK312" s="391"/>
      <c r="AL312" s="391"/>
      <c r="AM312" s="391"/>
      <c r="AN312" s="391"/>
      <c r="AO312" s="391"/>
      <c r="AP312" s="391"/>
      <c r="AQ312" s="391"/>
      <c r="AR312" s="391"/>
    </row>
    <row r="313" spans="1:45" ht="13.5" customHeight="1">
      <c r="A313" s="411"/>
      <c r="B313" s="392"/>
      <c r="C313" s="454"/>
      <c r="D313" s="454"/>
      <c r="E313" s="454"/>
      <c r="F313" s="454"/>
      <c r="G313" s="454"/>
      <c r="H313" s="453"/>
      <c r="I313" s="391"/>
      <c r="J313" s="454"/>
      <c r="K313" s="459"/>
      <c r="L313" s="206"/>
      <c r="M313" s="206"/>
      <c r="N313" s="391"/>
      <c r="O313" s="391"/>
      <c r="P313" s="391"/>
      <c r="Q313" s="391"/>
      <c r="R313" s="454"/>
      <c r="S313" s="392"/>
      <c r="T313" s="391"/>
      <c r="U313" s="438"/>
      <c r="V313" s="454"/>
      <c r="W313" s="391"/>
      <c r="X313" s="391"/>
      <c r="Y313" s="391"/>
      <c r="Z313" s="391"/>
      <c r="AA313" s="391"/>
      <c r="AB313" s="391"/>
      <c r="AC313" s="391"/>
      <c r="AD313" s="391"/>
      <c r="AE313" s="391"/>
      <c r="AF313" s="391"/>
      <c r="AG313" s="391"/>
      <c r="AH313" s="391"/>
      <c r="AI313" s="391"/>
      <c r="AJ313" s="391"/>
      <c r="AK313" s="391"/>
      <c r="AL313" s="391"/>
      <c r="AM313" s="391"/>
      <c r="AN313" s="391"/>
      <c r="AO313" s="391"/>
      <c r="AP313" s="391"/>
      <c r="AQ313" s="391"/>
      <c r="AR313" s="391"/>
    </row>
    <row r="314" spans="1:45" ht="13.5" customHeight="1">
      <c r="A314" s="411"/>
      <c r="B314" s="392"/>
      <c r="C314" s="454"/>
      <c r="D314" s="454"/>
      <c r="E314" s="454"/>
      <c r="F314" s="454"/>
      <c r="G314" s="454"/>
      <c r="H314" s="453"/>
      <c r="I314" s="391"/>
      <c r="J314" s="454"/>
      <c r="K314" s="459"/>
      <c r="L314" s="206"/>
      <c r="M314" s="206"/>
      <c r="N314" s="391"/>
      <c r="O314" s="391"/>
      <c r="P314" s="391"/>
      <c r="Q314" s="391"/>
      <c r="R314" s="454"/>
      <c r="S314" s="392"/>
      <c r="T314" s="391"/>
      <c r="U314" s="438"/>
      <c r="V314" s="454"/>
      <c r="W314" s="391"/>
      <c r="X314" s="391"/>
      <c r="Y314" s="391"/>
      <c r="Z314" s="391"/>
      <c r="AA314" s="391"/>
      <c r="AB314" s="391"/>
      <c r="AC314" s="391"/>
      <c r="AD314" s="391"/>
      <c r="AE314" s="391"/>
      <c r="AF314" s="391"/>
      <c r="AG314" s="391"/>
      <c r="AH314" s="391"/>
      <c r="AI314" s="391"/>
      <c r="AJ314" s="391"/>
      <c r="AK314" s="391"/>
      <c r="AL314" s="391"/>
      <c r="AM314" s="391"/>
      <c r="AN314" s="391"/>
      <c r="AO314" s="391"/>
      <c r="AP314" s="391"/>
      <c r="AQ314" s="391"/>
      <c r="AR314" s="391"/>
    </row>
    <row r="315" spans="1:45" ht="13.5" customHeight="1">
      <c r="A315" s="411"/>
      <c r="B315" s="392"/>
      <c r="C315" s="454"/>
      <c r="D315" s="454"/>
      <c r="E315" s="454"/>
      <c r="F315" s="454"/>
      <c r="G315" s="454"/>
      <c r="H315" s="453"/>
      <c r="I315" s="391"/>
      <c r="J315" s="454"/>
      <c r="K315" s="459"/>
      <c r="L315" s="206"/>
      <c r="M315" s="206"/>
      <c r="N315" s="391"/>
      <c r="O315" s="391"/>
      <c r="P315" s="391"/>
      <c r="Q315" s="391"/>
      <c r="R315" s="454"/>
      <c r="S315" s="392"/>
      <c r="T315" s="391"/>
      <c r="U315" s="438"/>
      <c r="V315" s="454"/>
      <c r="W315" s="391"/>
      <c r="X315" s="391"/>
      <c r="Y315" s="391"/>
      <c r="Z315" s="391"/>
      <c r="AA315" s="391"/>
      <c r="AB315" s="391"/>
      <c r="AC315" s="391"/>
      <c r="AD315" s="391"/>
      <c r="AE315" s="391"/>
      <c r="AF315" s="391"/>
      <c r="AG315" s="391"/>
      <c r="AH315" s="391"/>
      <c r="AI315" s="391"/>
      <c r="AJ315" s="391"/>
      <c r="AK315" s="391"/>
      <c r="AL315" s="391"/>
      <c r="AM315" s="391"/>
      <c r="AN315" s="391"/>
      <c r="AO315" s="391"/>
      <c r="AP315" s="391"/>
      <c r="AQ315" s="391"/>
      <c r="AR315" s="391"/>
    </row>
    <row r="316" spans="1:45" ht="13.5" customHeight="1">
      <c r="A316" s="411"/>
      <c r="B316" s="392"/>
      <c r="C316" s="454"/>
      <c r="D316" s="454"/>
      <c r="E316" s="454"/>
      <c r="F316" s="454"/>
      <c r="G316" s="454"/>
      <c r="H316" s="453"/>
      <c r="I316" s="391"/>
      <c r="J316" s="454"/>
      <c r="K316" s="459"/>
      <c r="L316" s="206"/>
      <c r="M316" s="206"/>
      <c r="N316" s="391"/>
      <c r="O316" s="391"/>
      <c r="P316" s="391"/>
      <c r="Q316" s="391"/>
      <c r="R316" s="454"/>
      <c r="S316" s="392"/>
      <c r="T316" s="391"/>
      <c r="U316" s="438"/>
      <c r="V316" s="454"/>
      <c r="W316" s="391"/>
      <c r="X316" s="391"/>
      <c r="Y316" s="391"/>
      <c r="Z316" s="391"/>
      <c r="AA316" s="391"/>
      <c r="AB316" s="391"/>
      <c r="AC316" s="391"/>
      <c r="AD316" s="391"/>
      <c r="AE316" s="391"/>
      <c r="AF316" s="391"/>
      <c r="AG316" s="391"/>
      <c r="AH316" s="391"/>
      <c r="AI316" s="391"/>
      <c r="AJ316" s="391"/>
      <c r="AK316" s="391"/>
      <c r="AL316" s="391"/>
      <c r="AM316" s="391"/>
      <c r="AN316" s="391"/>
      <c r="AO316" s="391"/>
      <c r="AP316" s="391"/>
      <c r="AQ316" s="391"/>
      <c r="AR316" s="391"/>
    </row>
    <row r="317" spans="1:45" ht="13.5" customHeight="1">
      <c r="A317" s="411"/>
      <c r="B317" s="392"/>
      <c r="C317" s="454"/>
      <c r="D317" s="454"/>
      <c r="E317" s="454"/>
      <c r="F317" s="454"/>
      <c r="G317" s="454"/>
      <c r="H317" s="453"/>
      <c r="I317" s="391"/>
      <c r="J317" s="454"/>
      <c r="K317" s="459"/>
      <c r="L317" s="206"/>
      <c r="M317" s="206"/>
      <c r="N317" s="391"/>
      <c r="O317" s="391"/>
      <c r="P317" s="391"/>
      <c r="Q317" s="391"/>
      <c r="R317" s="454"/>
      <c r="S317" s="392"/>
      <c r="T317" s="391"/>
      <c r="U317" s="438"/>
      <c r="V317" s="454"/>
      <c r="W317" s="391"/>
      <c r="X317" s="391"/>
      <c r="Y317" s="391"/>
      <c r="Z317" s="391"/>
      <c r="AA317" s="391"/>
      <c r="AB317" s="391"/>
      <c r="AC317" s="391"/>
      <c r="AD317" s="391"/>
      <c r="AE317" s="391"/>
      <c r="AF317" s="391"/>
      <c r="AG317" s="391"/>
      <c r="AH317" s="391"/>
      <c r="AI317" s="391"/>
      <c r="AJ317" s="391"/>
      <c r="AK317" s="391"/>
      <c r="AL317" s="391"/>
      <c r="AM317" s="391"/>
      <c r="AN317" s="391"/>
      <c r="AO317" s="391"/>
      <c r="AP317" s="391"/>
      <c r="AQ317" s="391"/>
      <c r="AR317" s="391"/>
    </row>
    <row r="318" spans="1:45" ht="13.5" customHeight="1">
      <c r="A318" s="411"/>
      <c r="B318" s="392"/>
      <c r="C318" s="454"/>
      <c r="D318" s="454"/>
      <c r="E318" s="454"/>
      <c r="F318" s="454"/>
      <c r="G318" s="454"/>
      <c r="H318" s="453"/>
      <c r="I318" s="391"/>
      <c r="J318" s="454"/>
      <c r="K318" s="459"/>
      <c r="L318" s="206"/>
      <c r="M318" s="206"/>
      <c r="N318" s="391"/>
      <c r="O318" s="391"/>
      <c r="P318" s="391"/>
      <c r="Q318" s="391"/>
      <c r="R318" s="454"/>
      <c r="S318" s="392"/>
      <c r="T318" s="391"/>
      <c r="U318" s="438"/>
      <c r="V318" s="454"/>
      <c r="W318" s="391"/>
      <c r="X318" s="391"/>
      <c r="Y318" s="391"/>
      <c r="Z318" s="391"/>
      <c r="AA318" s="391"/>
      <c r="AB318" s="391"/>
      <c r="AC318" s="391"/>
      <c r="AD318" s="391"/>
      <c r="AE318" s="391"/>
      <c r="AF318" s="391"/>
      <c r="AG318" s="391"/>
      <c r="AH318" s="391"/>
      <c r="AI318" s="391"/>
      <c r="AJ318" s="391"/>
      <c r="AK318" s="391"/>
      <c r="AL318" s="391"/>
      <c r="AM318" s="391"/>
      <c r="AN318" s="391"/>
      <c r="AO318" s="391"/>
      <c r="AP318" s="391"/>
      <c r="AQ318" s="391"/>
      <c r="AR318" s="391"/>
    </row>
    <row r="319" spans="1:45" ht="13.5" customHeight="1">
      <c r="A319" s="411"/>
      <c r="B319" s="392"/>
      <c r="C319" s="454"/>
      <c r="D319" s="454"/>
      <c r="E319" s="454"/>
      <c r="F319" s="454"/>
      <c r="G319" s="454"/>
      <c r="H319" s="453"/>
      <c r="I319" s="391"/>
      <c r="J319" s="454"/>
      <c r="K319" s="459"/>
      <c r="L319" s="206"/>
      <c r="M319" s="206"/>
      <c r="N319" s="391"/>
      <c r="O319" s="391"/>
      <c r="P319" s="391"/>
      <c r="Q319" s="391"/>
      <c r="R319" s="454"/>
      <c r="S319" s="392"/>
      <c r="T319" s="391"/>
      <c r="U319" s="438"/>
      <c r="V319" s="454"/>
      <c r="W319" s="391"/>
      <c r="X319" s="391"/>
      <c r="Y319" s="391"/>
      <c r="Z319" s="391"/>
      <c r="AA319" s="391"/>
      <c r="AB319" s="391"/>
      <c r="AC319" s="391"/>
      <c r="AD319" s="391"/>
      <c r="AE319" s="391"/>
      <c r="AF319" s="391"/>
      <c r="AG319" s="391"/>
      <c r="AH319" s="391"/>
      <c r="AI319" s="391"/>
      <c r="AJ319" s="391"/>
      <c r="AK319" s="391"/>
      <c r="AL319" s="391"/>
      <c r="AM319" s="391"/>
      <c r="AN319" s="391"/>
      <c r="AO319" s="391"/>
      <c r="AP319" s="391"/>
      <c r="AQ319" s="391"/>
      <c r="AR319" s="391"/>
    </row>
    <row r="320" spans="1:45" ht="13.5" customHeight="1">
      <c r="A320" s="411"/>
      <c r="B320" s="392"/>
      <c r="C320" s="454"/>
      <c r="D320" s="454"/>
      <c r="E320" s="454"/>
      <c r="F320" s="454"/>
      <c r="G320" s="454"/>
      <c r="H320" s="453"/>
      <c r="I320" s="391"/>
      <c r="J320" s="454"/>
      <c r="K320" s="459"/>
      <c r="L320" s="206"/>
      <c r="M320" s="206"/>
      <c r="N320" s="391"/>
      <c r="O320" s="391"/>
      <c r="P320" s="391"/>
      <c r="Q320" s="391"/>
      <c r="R320" s="454"/>
      <c r="S320" s="392"/>
      <c r="T320" s="391"/>
      <c r="U320" s="438"/>
      <c r="V320" s="454"/>
      <c r="W320" s="391"/>
      <c r="X320" s="391"/>
      <c r="Y320" s="391"/>
      <c r="Z320" s="391"/>
      <c r="AA320" s="391"/>
      <c r="AB320" s="391"/>
      <c r="AC320" s="391"/>
      <c r="AD320" s="391"/>
      <c r="AE320" s="391"/>
      <c r="AF320" s="391"/>
      <c r="AG320" s="391"/>
      <c r="AH320" s="391"/>
      <c r="AI320" s="391"/>
      <c r="AJ320" s="391"/>
      <c r="AK320" s="391"/>
      <c r="AL320" s="391"/>
      <c r="AM320" s="391"/>
      <c r="AN320" s="391"/>
      <c r="AO320" s="391"/>
      <c r="AP320" s="391"/>
      <c r="AQ320" s="391"/>
      <c r="AR320" s="391"/>
    </row>
    <row r="321" spans="1:44" ht="13.5" customHeight="1">
      <c r="A321" s="411"/>
      <c r="B321" s="392"/>
      <c r="C321" s="454"/>
      <c r="D321" s="454"/>
      <c r="E321" s="454"/>
      <c r="F321" s="454"/>
      <c r="G321" s="454"/>
      <c r="H321" s="453"/>
      <c r="I321" s="391"/>
      <c r="J321" s="454"/>
      <c r="K321" s="459"/>
      <c r="L321" s="206"/>
      <c r="M321" s="206"/>
      <c r="N321" s="391"/>
      <c r="O321" s="391"/>
      <c r="P321" s="391"/>
      <c r="Q321" s="391"/>
      <c r="R321" s="454"/>
      <c r="S321" s="392"/>
      <c r="T321" s="391"/>
      <c r="U321" s="438"/>
      <c r="V321" s="454"/>
      <c r="W321" s="391"/>
      <c r="X321" s="391"/>
      <c r="Y321" s="391"/>
      <c r="Z321" s="391"/>
      <c r="AA321" s="391"/>
      <c r="AB321" s="391"/>
      <c r="AC321" s="391"/>
      <c r="AD321" s="391"/>
      <c r="AE321" s="391"/>
      <c r="AF321" s="391"/>
      <c r="AG321" s="391"/>
      <c r="AH321" s="391"/>
      <c r="AI321" s="391"/>
      <c r="AJ321" s="391"/>
      <c r="AK321" s="391"/>
      <c r="AL321" s="391"/>
      <c r="AM321" s="391"/>
      <c r="AN321" s="391"/>
      <c r="AO321" s="391"/>
      <c r="AP321" s="391"/>
      <c r="AQ321" s="391"/>
      <c r="AR321" s="391"/>
    </row>
    <row r="322" spans="1:44" ht="13.5" customHeight="1">
      <c r="A322" s="411"/>
      <c r="B322" s="392"/>
      <c r="C322" s="454"/>
      <c r="D322" s="454"/>
      <c r="E322" s="454"/>
      <c r="F322" s="454"/>
      <c r="G322" s="454"/>
      <c r="H322" s="453"/>
      <c r="I322" s="391"/>
      <c r="J322" s="454"/>
      <c r="K322" s="459"/>
      <c r="L322" s="206"/>
      <c r="M322" s="206"/>
      <c r="N322" s="391"/>
      <c r="O322" s="391"/>
      <c r="P322" s="391"/>
      <c r="Q322" s="391"/>
      <c r="R322" s="454"/>
      <c r="S322" s="392"/>
      <c r="T322" s="391"/>
      <c r="U322" s="438"/>
      <c r="V322" s="454"/>
      <c r="W322" s="391"/>
      <c r="X322" s="391"/>
      <c r="Y322" s="391"/>
      <c r="Z322" s="391"/>
      <c r="AA322" s="391"/>
      <c r="AB322" s="391"/>
      <c r="AC322" s="391"/>
      <c r="AD322" s="391"/>
      <c r="AE322" s="391"/>
      <c r="AF322" s="391"/>
      <c r="AG322" s="391"/>
      <c r="AH322" s="391"/>
      <c r="AI322" s="391"/>
      <c r="AJ322" s="391"/>
      <c r="AK322" s="391"/>
      <c r="AL322" s="391"/>
      <c r="AM322" s="391"/>
      <c r="AN322" s="391"/>
      <c r="AO322" s="391"/>
      <c r="AP322" s="391"/>
      <c r="AQ322" s="391"/>
      <c r="AR322" s="391"/>
    </row>
    <row r="323" spans="1:44" ht="13.5" customHeight="1">
      <c r="A323" s="411"/>
      <c r="B323" s="392"/>
      <c r="C323" s="454"/>
      <c r="D323" s="454"/>
      <c r="E323" s="454"/>
      <c r="F323" s="454"/>
      <c r="G323" s="454"/>
      <c r="H323" s="453"/>
      <c r="I323" s="391"/>
      <c r="J323" s="454"/>
      <c r="K323" s="459"/>
      <c r="L323" s="206"/>
      <c r="M323" s="206"/>
      <c r="N323" s="391"/>
      <c r="O323" s="391"/>
      <c r="P323" s="391"/>
      <c r="Q323" s="391"/>
      <c r="R323" s="454"/>
      <c r="S323" s="392"/>
      <c r="T323" s="391"/>
      <c r="U323" s="438"/>
      <c r="V323" s="454"/>
      <c r="W323" s="391"/>
      <c r="X323" s="391"/>
      <c r="Y323" s="391"/>
      <c r="Z323" s="391"/>
      <c r="AA323" s="391"/>
      <c r="AB323" s="391"/>
      <c r="AC323" s="391"/>
      <c r="AD323" s="391"/>
      <c r="AE323" s="391"/>
      <c r="AF323" s="391"/>
      <c r="AG323" s="391"/>
      <c r="AH323" s="391"/>
      <c r="AI323" s="391"/>
      <c r="AJ323" s="391"/>
      <c r="AK323" s="391"/>
      <c r="AL323" s="391"/>
      <c r="AM323" s="391"/>
      <c r="AN323" s="391"/>
      <c r="AO323" s="391"/>
      <c r="AP323" s="391"/>
      <c r="AQ323" s="391"/>
      <c r="AR323" s="391"/>
    </row>
    <row r="324" spans="1:44" ht="13.5" customHeight="1">
      <c r="A324" s="411"/>
      <c r="B324" s="392"/>
      <c r="C324" s="454"/>
      <c r="D324" s="454"/>
      <c r="E324" s="454"/>
      <c r="F324" s="454"/>
      <c r="G324" s="454"/>
      <c r="H324" s="453"/>
      <c r="I324" s="391"/>
      <c r="J324" s="454"/>
      <c r="K324" s="459"/>
      <c r="L324" s="206"/>
      <c r="M324" s="206"/>
      <c r="N324" s="391"/>
      <c r="O324" s="391"/>
      <c r="P324" s="391"/>
      <c r="Q324" s="391"/>
      <c r="R324" s="454"/>
      <c r="S324" s="392"/>
      <c r="T324" s="391"/>
      <c r="U324" s="438"/>
      <c r="V324" s="454"/>
      <c r="W324" s="391"/>
      <c r="X324" s="391"/>
      <c r="Y324" s="391"/>
      <c r="Z324" s="391"/>
      <c r="AA324" s="391"/>
      <c r="AB324" s="391"/>
      <c r="AC324" s="391"/>
      <c r="AD324" s="391"/>
      <c r="AE324" s="391"/>
      <c r="AF324" s="391"/>
      <c r="AG324" s="391"/>
      <c r="AH324" s="391"/>
      <c r="AI324" s="391"/>
      <c r="AJ324" s="391"/>
      <c r="AK324" s="391"/>
      <c r="AL324" s="391"/>
      <c r="AM324" s="391"/>
      <c r="AN324" s="391"/>
      <c r="AO324" s="391"/>
      <c r="AP324" s="391"/>
      <c r="AQ324" s="391"/>
      <c r="AR324" s="391"/>
    </row>
    <row r="325" spans="1:44" ht="13.5" customHeight="1">
      <c r="A325" s="411"/>
      <c r="B325" s="392"/>
      <c r="C325" s="454"/>
      <c r="D325" s="454"/>
      <c r="E325" s="454"/>
      <c r="F325" s="454"/>
      <c r="G325" s="454"/>
      <c r="H325" s="453"/>
      <c r="I325" s="391"/>
      <c r="J325" s="454"/>
      <c r="K325" s="459"/>
      <c r="L325" s="206"/>
      <c r="M325" s="206"/>
      <c r="N325" s="391"/>
      <c r="O325" s="391"/>
      <c r="P325" s="391"/>
      <c r="Q325" s="391"/>
      <c r="R325" s="454"/>
      <c r="S325" s="392"/>
      <c r="T325" s="391"/>
      <c r="U325" s="438"/>
      <c r="V325" s="454"/>
      <c r="W325" s="391"/>
      <c r="X325" s="391"/>
      <c r="Y325" s="391"/>
      <c r="Z325" s="391"/>
      <c r="AA325" s="391"/>
      <c r="AB325" s="391"/>
      <c r="AC325" s="391"/>
      <c r="AD325" s="391"/>
      <c r="AE325" s="391"/>
      <c r="AF325" s="391"/>
      <c r="AG325" s="391"/>
      <c r="AH325" s="391"/>
      <c r="AI325" s="391"/>
      <c r="AJ325" s="391"/>
      <c r="AK325" s="391"/>
      <c r="AL325" s="391"/>
      <c r="AM325" s="391"/>
      <c r="AN325" s="391"/>
      <c r="AO325" s="391"/>
      <c r="AP325" s="391"/>
      <c r="AQ325" s="391"/>
      <c r="AR325" s="391"/>
    </row>
    <row r="326" spans="1:44" ht="13.5" customHeight="1">
      <c r="A326" s="411"/>
      <c r="B326" s="392"/>
      <c r="C326" s="454"/>
      <c r="D326" s="454"/>
      <c r="E326" s="454"/>
      <c r="F326" s="454"/>
      <c r="G326" s="454"/>
      <c r="H326" s="453"/>
      <c r="I326" s="391"/>
      <c r="J326" s="454"/>
      <c r="K326" s="459"/>
      <c r="L326" s="206"/>
      <c r="M326" s="206"/>
      <c r="N326" s="391"/>
      <c r="O326" s="391"/>
      <c r="P326" s="391"/>
      <c r="Q326" s="391"/>
      <c r="R326" s="454"/>
      <c r="S326" s="392"/>
      <c r="T326" s="391"/>
      <c r="U326" s="438"/>
      <c r="V326" s="454"/>
      <c r="W326" s="391"/>
      <c r="X326" s="391"/>
      <c r="Y326" s="391"/>
      <c r="Z326" s="391"/>
      <c r="AA326" s="391"/>
      <c r="AB326" s="391"/>
      <c r="AC326" s="391"/>
      <c r="AD326" s="391"/>
      <c r="AE326" s="391"/>
      <c r="AF326" s="391"/>
      <c r="AG326" s="391"/>
      <c r="AH326" s="391"/>
      <c r="AI326" s="391"/>
      <c r="AJ326" s="391"/>
      <c r="AK326" s="391"/>
      <c r="AL326" s="391"/>
      <c r="AM326" s="391"/>
      <c r="AN326" s="391"/>
      <c r="AO326" s="391"/>
      <c r="AP326" s="391"/>
      <c r="AQ326" s="391"/>
      <c r="AR326" s="391"/>
    </row>
    <row r="327" spans="1:44" ht="13.5" customHeight="1">
      <c r="A327" s="411"/>
      <c r="B327" s="392"/>
      <c r="C327" s="454"/>
      <c r="D327" s="454"/>
      <c r="E327" s="454"/>
      <c r="F327" s="454"/>
      <c r="G327" s="454"/>
      <c r="H327" s="453"/>
      <c r="I327" s="391"/>
      <c r="J327" s="454"/>
      <c r="K327" s="459"/>
      <c r="L327" s="206"/>
      <c r="M327" s="206"/>
      <c r="N327" s="391"/>
      <c r="O327" s="391"/>
      <c r="P327" s="391"/>
      <c r="Q327" s="391"/>
      <c r="R327" s="454"/>
      <c r="S327" s="392"/>
      <c r="T327" s="391"/>
      <c r="U327" s="438"/>
      <c r="V327" s="454"/>
      <c r="W327" s="391"/>
      <c r="X327" s="391"/>
      <c r="Y327" s="391"/>
      <c r="Z327" s="391"/>
      <c r="AA327" s="391"/>
      <c r="AB327" s="391"/>
      <c r="AC327" s="391"/>
      <c r="AD327" s="391"/>
      <c r="AE327" s="391"/>
      <c r="AF327" s="391"/>
      <c r="AG327" s="391"/>
      <c r="AH327" s="391"/>
      <c r="AI327" s="391"/>
      <c r="AJ327" s="391"/>
      <c r="AK327" s="391"/>
      <c r="AL327" s="391"/>
      <c r="AM327" s="391"/>
      <c r="AN327" s="391"/>
      <c r="AO327" s="391"/>
      <c r="AP327" s="391"/>
      <c r="AQ327" s="391"/>
      <c r="AR327" s="391"/>
    </row>
    <row r="328" spans="1:44" ht="13.5" customHeight="1">
      <c r="A328" s="411"/>
      <c r="B328" s="392"/>
      <c r="C328" s="454"/>
      <c r="D328" s="454"/>
      <c r="E328" s="454"/>
      <c r="F328" s="454"/>
      <c r="G328" s="454"/>
      <c r="H328" s="453"/>
      <c r="I328" s="391"/>
      <c r="J328" s="454"/>
      <c r="K328" s="459"/>
      <c r="L328" s="206"/>
      <c r="M328" s="206"/>
      <c r="N328" s="391"/>
      <c r="O328" s="391"/>
      <c r="P328" s="391"/>
      <c r="Q328" s="391"/>
      <c r="R328" s="454"/>
      <c r="S328" s="392"/>
      <c r="T328" s="391"/>
      <c r="U328" s="438"/>
      <c r="V328" s="454"/>
      <c r="W328" s="391"/>
      <c r="X328" s="391"/>
      <c r="Y328" s="391"/>
      <c r="Z328" s="391"/>
      <c r="AA328" s="391"/>
      <c r="AB328" s="391"/>
      <c r="AC328" s="391"/>
      <c r="AD328" s="391"/>
      <c r="AE328" s="391"/>
      <c r="AF328" s="391"/>
      <c r="AG328" s="391"/>
      <c r="AH328" s="391"/>
      <c r="AI328" s="391"/>
      <c r="AJ328" s="391"/>
      <c r="AK328" s="391"/>
      <c r="AL328" s="391"/>
      <c r="AM328" s="391"/>
      <c r="AN328" s="391"/>
      <c r="AO328" s="391"/>
      <c r="AP328" s="391"/>
      <c r="AQ328" s="391"/>
      <c r="AR328" s="391"/>
    </row>
    <row r="329" spans="1:44" ht="13.5" customHeight="1">
      <c r="A329" s="411"/>
      <c r="B329" s="392"/>
      <c r="C329" s="454"/>
      <c r="D329" s="454"/>
      <c r="E329" s="454"/>
      <c r="F329" s="454"/>
      <c r="G329" s="454"/>
      <c r="H329" s="453"/>
      <c r="I329" s="391"/>
      <c r="J329" s="454"/>
      <c r="K329" s="459"/>
      <c r="L329" s="206"/>
      <c r="M329" s="206"/>
      <c r="N329" s="391"/>
      <c r="O329" s="391"/>
      <c r="P329" s="391"/>
      <c r="Q329" s="391"/>
      <c r="R329" s="454"/>
      <c r="S329" s="392"/>
      <c r="T329" s="391"/>
      <c r="U329" s="438"/>
      <c r="V329" s="454"/>
      <c r="W329" s="391"/>
      <c r="X329" s="391"/>
      <c r="Y329" s="391"/>
      <c r="Z329" s="391"/>
      <c r="AA329" s="391"/>
      <c r="AB329" s="391"/>
      <c r="AC329" s="391"/>
      <c r="AD329" s="391"/>
      <c r="AE329" s="391"/>
      <c r="AF329" s="391"/>
      <c r="AG329" s="391"/>
      <c r="AH329" s="391"/>
      <c r="AI329" s="391"/>
      <c r="AJ329" s="391"/>
      <c r="AK329" s="391"/>
      <c r="AL329" s="391"/>
      <c r="AM329" s="391"/>
      <c r="AN329" s="391"/>
      <c r="AO329" s="391"/>
      <c r="AP329" s="391"/>
      <c r="AQ329" s="391"/>
      <c r="AR329" s="391"/>
    </row>
    <row r="330" spans="1:44" ht="13.5" customHeight="1">
      <c r="A330" s="411"/>
      <c r="B330" s="392"/>
      <c r="C330" s="454"/>
      <c r="D330" s="454"/>
      <c r="E330" s="454"/>
      <c r="F330" s="454"/>
      <c r="G330" s="454"/>
      <c r="H330" s="453"/>
      <c r="I330" s="391"/>
      <c r="J330" s="454"/>
      <c r="K330" s="459"/>
      <c r="L330" s="206"/>
      <c r="M330" s="206"/>
      <c r="N330" s="391"/>
      <c r="O330" s="391"/>
      <c r="P330" s="391"/>
      <c r="Q330" s="391"/>
      <c r="R330" s="454"/>
      <c r="S330" s="392"/>
      <c r="T330" s="391"/>
      <c r="U330" s="438"/>
      <c r="V330" s="454"/>
      <c r="W330" s="391"/>
      <c r="X330" s="391"/>
      <c r="Y330" s="391"/>
      <c r="Z330" s="391"/>
      <c r="AA330" s="391"/>
      <c r="AB330" s="391"/>
      <c r="AC330" s="391"/>
      <c r="AD330" s="391"/>
      <c r="AE330" s="391"/>
      <c r="AF330" s="391"/>
      <c r="AG330" s="391"/>
      <c r="AH330" s="391"/>
      <c r="AI330" s="391"/>
      <c r="AJ330" s="391"/>
      <c r="AK330" s="391"/>
      <c r="AL330" s="391"/>
      <c r="AM330" s="391"/>
      <c r="AN330" s="391"/>
      <c r="AO330" s="391"/>
      <c r="AP330" s="391"/>
      <c r="AQ330" s="391"/>
      <c r="AR330" s="391"/>
    </row>
    <row r="331" spans="1:44" ht="13.5" customHeight="1">
      <c r="A331" s="411"/>
      <c r="B331" s="392"/>
      <c r="C331" s="454"/>
      <c r="D331" s="454"/>
      <c r="E331" s="454"/>
      <c r="F331" s="454"/>
      <c r="G331" s="454"/>
      <c r="H331" s="453"/>
      <c r="I331" s="391"/>
      <c r="J331" s="454"/>
      <c r="K331" s="459"/>
      <c r="L331" s="206"/>
      <c r="M331" s="206"/>
      <c r="N331" s="391"/>
      <c r="O331" s="391"/>
      <c r="P331" s="391"/>
      <c r="Q331" s="391"/>
      <c r="R331" s="454"/>
      <c r="S331" s="392"/>
      <c r="T331" s="391"/>
      <c r="U331" s="438"/>
      <c r="V331" s="454"/>
      <c r="W331" s="391"/>
      <c r="X331" s="391"/>
      <c r="Y331" s="391"/>
      <c r="Z331" s="391"/>
      <c r="AA331" s="391"/>
      <c r="AB331" s="391"/>
      <c r="AC331" s="391"/>
      <c r="AD331" s="391"/>
      <c r="AE331" s="391"/>
      <c r="AF331" s="391"/>
      <c r="AG331" s="391"/>
      <c r="AH331" s="391"/>
      <c r="AI331" s="391"/>
      <c r="AJ331" s="391"/>
      <c r="AK331" s="391"/>
      <c r="AL331" s="391"/>
      <c r="AM331" s="391"/>
      <c r="AN331" s="391"/>
      <c r="AO331" s="391"/>
      <c r="AP331" s="391"/>
      <c r="AQ331" s="391"/>
      <c r="AR331" s="391"/>
    </row>
    <row r="332" spans="1:44" ht="13.5" customHeight="1">
      <c r="A332" s="411"/>
      <c r="B332" s="392"/>
      <c r="C332" s="454"/>
      <c r="D332" s="454"/>
      <c r="E332" s="454"/>
      <c r="F332" s="454"/>
      <c r="G332" s="454"/>
      <c r="H332" s="453"/>
      <c r="I332" s="391"/>
      <c r="J332" s="454"/>
      <c r="K332" s="459"/>
      <c r="L332" s="206"/>
      <c r="M332" s="206"/>
      <c r="N332" s="391"/>
      <c r="O332" s="391"/>
      <c r="P332" s="391"/>
      <c r="Q332" s="391"/>
      <c r="R332" s="454"/>
      <c r="S332" s="392"/>
      <c r="T332" s="391"/>
      <c r="U332" s="438"/>
      <c r="V332" s="454"/>
      <c r="W332" s="391"/>
      <c r="X332" s="391"/>
      <c r="Y332" s="391"/>
      <c r="Z332" s="391"/>
      <c r="AA332" s="391"/>
      <c r="AB332" s="391"/>
      <c r="AC332" s="391"/>
      <c r="AD332" s="391"/>
      <c r="AE332" s="391"/>
      <c r="AF332" s="391"/>
      <c r="AG332" s="391"/>
      <c r="AH332" s="391"/>
      <c r="AI332" s="391"/>
      <c r="AJ332" s="391"/>
      <c r="AK332" s="391"/>
      <c r="AL332" s="391"/>
      <c r="AM332" s="391"/>
      <c r="AN332" s="391"/>
      <c r="AO332" s="391"/>
      <c r="AP332" s="391"/>
      <c r="AQ332" s="391"/>
      <c r="AR332" s="391"/>
    </row>
    <row r="333" spans="1:44" ht="13.5" customHeight="1">
      <c r="A333" s="411"/>
      <c r="B333" s="392"/>
      <c r="C333" s="454"/>
      <c r="D333" s="454"/>
      <c r="E333" s="454"/>
      <c r="F333" s="454"/>
      <c r="G333" s="454"/>
      <c r="H333" s="453"/>
      <c r="I333" s="391"/>
      <c r="J333" s="454"/>
      <c r="K333" s="459"/>
      <c r="L333" s="206"/>
      <c r="M333" s="206"/>
      <c r="N333" s="391"/>
      <c r="O333" s="391"/>
      <c r="P333" s="391"/>
      <c r="Q333" s="391"/>
      <c r="R333" s="454"/>
      <c r="S333" s="392"/>
      <c r="T333" s="391"/>
      <c r="U333" s="438"/>
      <c r="V333" s="454"/>
      <c r="W333" s="391"/>
      <c r="X333" s="391"/>
      <c r="Y333" s="391"/>
      <c r="Z333" s="391"/>
      <c r="AA333" s="391"/>
      <c r="AB333" s="391"/>
      <c r="AC333" s="391"/>
      <c r="AD333" s="391"/>
      <c r="AE333" s="391"/>
      <c r="AF333" s="391"/>
      <c r="AG333" s="391"/>
      <c r="AH333" s="391"/>
      <c r="AI333" s="391"/>
      <c r="AJ333" s="391"/>
      <c r="AK333" s="391"/>
      <c r="AL333" s="391"/>
      <c r="AM333" s="391"/>
      <c r="AN333" s="391"/>
      <c r="AO333" s="391"/>
      <c r="AP333" s="391"/>
      <c r="AQ333" s="391"/>
      <c r="AR333" s="391"/>
    </row>
    <row r="334" spans="1:44" ht="13.5" customHeight="1">
      <c r="A334" s="411"/>
      <c r="B334" s="392"/>
      <c r="C334" s="454"/>
      <c r="D334" s="454"/>
      <c r="E334" s="454"/>
      <c r="F334" s="454"/>
      <c r="G334" s="454"/>
      <c r="H334" s="453"/>
      <c r="I334" s="391"/>
      <c r="J334" s="454"/>
      <c r="K334" s="459"/>
      <c r="L334" s="206"/>
      <c r="M334" s="206"/>
      <c r="N334" s="391"/>
      <c r="O334" s="391"/>
      <c r="P334" s="391"/>
      <c r="Q334" s="391"/>
      <c r="R334" s="454"/>
      <c r="S334" s="392"/>
      <c r="T334" s="391"/>
      <c r="U334" s="438"/>
      <c r="V334" s="454"/>
      <c r="W334" s="391"/>
      <c r="X334" s="391"/>
      <c r="Y334" s="391"/>
      <c r="Z334" s="391"/>
      <c r="AA334" s="391"/>
      <c r="AB334" s="391"/>
      <c r="AC334" s="391"/>
      <c r="AD334" s="391"/>
      <c r="AE334" s="391"/>
      <c r="AF334" s="391"/>
      <c r="AG334" s="391"/>
      <c r="AH334" s="391"/>
      <c r="AI334" s="391"/>
      <c r="AJ334" s="391"/>
      <c r="AK334" s="391"/>
      <c r="AL334" s="391"/>
      <c r="AM334" s="391"/>
      <c r="AN334" s="391"/>
      <c r="AO334" s="391"/>
      <c r="AP334" s="391"/>
      <c r="AQ334" s="391"/>
      <c r="AR334" s="391"/>
    </row>
    <row r="335" spans="1:44" ht="13.5" customHeight="1">
      <c r="A335" s="411"/>
      <c r="B335" s="392"/>
      <c r="C335" s="454"/>
      <c r="D335" s="454"/>
      <c r="E335" s="454"/>
      <c r="F335" s="454"/>
      <c r="G335" s="454"/>
      <c r="H335" s="453"/>
      <c r="I335" s="391"/>
      <c r="J335" s="454"/>
      <c r="K335" s="459"/>
      <c r="L335" s="206"/>
      <c r="M335" s="206"/>
      <c r="N335" s="391"/>
      <c r="O335" s="391"/>
      <c r="P335" s="391"/>
      <c r="Q335" s="391"/>
      <c r="R335" s="454"/>
      <c r="S335" s="392"/>
      <c r="T335" s="391"/>
      <c r="U335" s="438"/>
      <c r="V335" s="454"/>
      <c r="W335" s="391"/>
      <c r="X335" s="391"/>
      <c r="Y335" s="391"/>
      <c r="Z335" s="391"/>
      <c r="AA335" s="391"/>
      <c r="AB335" s="391"/>
      <c r="AC335" s="391"/>
      <c r="AD335" s="391"/>
      <c r="AE335" s="391"/>
      <c r="AF335" s="391"/>
      <c r="AG335" s="391"/>
      <c r="AH335" s="391"/>
      <c r="AI335" s="391"/>
      <c r="AJ335" s="391"/>
      <c r="AK335" s="391"/>
      <c r="AL335" s="391"/>
      <c r="AM335" s="391"/>
      <c r="AN335" s="391"/>
      <c r="AO335" s="391"/>
      <c r="AP335" s="391"/>
      <c r="AQ335" s="391"/>
      <c r="AR335" s="391"/>
    </row>
    <row r="336" spans="1:44" ht="13.5" customHeight="1">
      <c r="A336" s="411"/>
      <c r="B336" s="392"/>
      <c r="C336" s="454"/>
      <c r="D336" s="454"/>
      <c r="E336" s="454"/>
      <c r="F336" s="454"/>
      <c r="G336" s="454"/>
      <c r="H336" s="453"/>
      <c r="I336" s="391"/>
      <c r="J336" s="454"/>
      <c r="K336" s="459"/>
      <c r="L336" s="206"/>
      <c r="M336" s="206"/>
      <c r="N336" s="391"/>
      <c r="O336" s="391"/>
      <c r="P336" s="391"/>
      <c r="Q336" s="391"/>
      <c r="R336" s="454"/>
      <c r="S336" s="392"/>
      <c r="T336" s="391"/>
      <c r="U336" s="438"/>
      <c r="V336" s="454"/>
      <c r="W336" s="391"/>
      <c r="X336" s="391"/>
      <c r="Y336" s="391"/>
      <c r="Z336" s="391"/>
      <c r="AA336" s="391"/>
      <c r="AB336" s="391"/>
      <c r="AC336" s="391"/>
      <c r="AD336" s="391"/>
      <c r="AE336" s="391"/>
      <c r="AF336" s="391"/>
      <c r="AG336" s="391"/>
      <c r="AH336" s="391"/>
      <c r="AI336" s="391"/>
      <c r="AJ336" s="391"/>
      <c r="AK336" s="391"/>
      <c r="AL336" s="391"/>
      <c r="AM336" s="391"/>
      <c r="AN336" s="391"/>
      <c r="AO336" s="391"/>
      <c r="AP336" s="391"/>
      <c r="AQ336" s="391"/>
      <c r="AR336" s="391"/>
    </row>
    <row r="337" spans="1:44" ht="13.5" customHeight="1">
      <c r="A337" s="411"/>
      <c r="B337" s="392"/>
      <c r="C337" s="454"/>
      <c r="D337" s="454"/>
      <c r="E337" s="454"/>
      <c r="F337" s="454"/>
      <c r="G337" s="454"/>
      <c r="H337" s="453"/>
      <c r="I337" s="391"/>
      <c r="J337" s="454"/>
      <c r="K337" s="459"/>
      <c r="L337" s="206"/>
      <c r="M337" s="206"/>
      <c r="N337" s="391"/>
      <c r="O337" s="391"/>
      <c r="P337" s="391"/>
      <c r="Q337" s="391"/>
      <c r="R337" s="454"/>
      <c r="S337" s="392"/>
      <c r="T337" s="391"/>
      <c r="U337" s="438"/>
      <c r="V337" s="454"/>
      <c r="W337" s="391"/>
      <c r="X337" s="391"/>
      <c r="Y337" s="391"/>
      <c r="Z337" s="391"/>
      <c r="AA337" s="391"/>
      <c r="AB337" s="391"/>
      <c r="AC337" s="391"/>
      <c r="AD337" s="391"/>
      <c r="AE337" s="391"/>
      <c r="AF337" s="391"/>
      <c r="AG337" s="391"/>
      <c r="AH337" s="391"/>
      <c r="AI337" s="391"/>
      <c r="AJ337" s="391"/>
      <c r="AK337" s="391"/>
      <c r="AL337" s="391"/>
      <c r="AM337" s="391"/>
      <c r="AN337" s="391"/>
      <c r="AO337" s="391"/>
      <c r="AP337" s="391"/>
      <c r="AQ337" s="391"/>
      <c r="AR337" s="391"/>
    </row>
    <row r="338" spans="1:44" ht="13.5" customHeight="1">
      <c r="A338" s="411"/>
      <c r="B338" s="392"/>
      <c r="C338" s="454"/>
      <c r="D338" s="454"/>
      <c r="E338" s="454"/>
      <c r="F338" s="454"/>
      <c r="G338" s="454"/>
      <c r="H338" s="453"/>
      <c r="I338" s="391"/>
      <c r="J338" s="454"/>
      <c r="K338" s="459"/>
      <c r="L338" s="206"/>
      <c r="M338" s="206"/>
      <c r="N338" s="391"/>
      <c r="O338" s="391"/>
      <c r="P338" s="391"/>
      <c r="Q338" s="391"/>
      <c r="R338" s="454"/>
      <c r="S338" s="392"/>
      <c r="T338" s="391"/>
      <c r="U338" s="438"/>
      <c r="V338" s="454"/>
      <c r="W338" s="391"/>
      <c r="X338" s="391"/>
      <c r="Y338" s="391"/>
      <c r="Z338" s="391"/>
      <c r="AA338" s="391"/>
      <c r="AB338" s="391"/>
      <c r="AC338" s="391"/>
      <c r="AD338" s="391"/>
      <c r="AE338" s="391"/>
      <c r="AF338" s="391"/>
      <c r="AG338" s="391"/>
      <c r="AH338" s="391"/>
      <c r="AI338" s="391"/>
      <c r="AJ338" s="391"/>
      <c r="AK338" s="391"/>
      <c r="AL338" s="391"/>
      <c r="AM338" s="391"/>
      <c r="AN338" s="391"/>
      <c r="AO338" s="391"/>
      <c r="AP338" s="391"/>
      <c r="AQ338" s="391"/>
      <c r="AR338" s="391"/>
    </row>
    <row r="339" spans="1:44" ht="13.5" customHeight="1">
      <c r="A339" s="411"/>
      <c r="B339" s="392"/>
      <c r="C339" s="454"/>
      <c r="D339" s="454"/>
      <c r="E339" s="454"/>
      <c r="F339" s="454"/>
      <c r="G339" s="454"/>
      <c r="H339" s="453"/>
      <c r="I339" s="391"/>
      <c r="J339" s="454"/>
      <c r="K339" s="459"/>
      <c r="L339" s="206"/>
      <c r="M339" s="206"/>
      <c r="N339" s="391"/>
      <c r="O339" s="391"/>
      <c r="P339" s="391"/>
      <c r="Q339" s="391"/>
      <c r="R339" s="454"/>
      <c r="S339" s="392"/>
      <c r="T339" s="391"/>
      <c r="U339" s="438"/>
      <c r="V339" s="454"/>
      <c r="W339" s="391"/>
      <c r="X339" s="391"/>
      <c r="Y339" s="391"/>
      <c r="Z339" s="391"/>
      <c r="AA339" s="391"/>
      <c r="AB339" s="391"/>
      <c r="AC339" s="391"/>
      <c r="AD339" s="391"/>
      <c r="AE339" s="391"/>
      <c r="AF339" s="391"/>
      <c r="AG339" s="391"/>
      <c r="AH339" s="391"/>
      <c r="AI339" s="391"/>
      <c r="AJ339" s="391"/>
      <c r="AK339" s="391"/>
      <c r="AL339" s="391"/>
      <c r="AM339" s="391"/>
      <c r="AN339" s="391"/>
      <c r="AO339" s="391"/>
      <c r="AP339" s="391"/>
      <c r="AQ339" s="391"/>
      <c r="AR339" s="391"/>
    </row>
    <row r="340" spans="1:44" ht="13.5" customHeight="1">
      <c r="A340" s="411"/>
      <c r="B340" s="392"/>
      <c r="C340" s="454"/>
      <c r="D340" s="454"/>
      <c r="E340" s="454"/>
      <c r="F340" s="454"/>
      <c r="G340" s="454"/>
      <c r="H340" s="453"/>
      <c r="I340" s="391"/>
      <c r="J340" s="454"/>
      <c r="K340" s="459"/>
      <c r="L340" s="206"/>
      <c r="M340" s="206"/>
      <c r="N340" s="391"/>
      <c r="O340" s="391"/>
      <c r="P340" s="391"/>
      <c r="Q340" s="391"/>
      <c r="R340" s="454"/>
      <c r="S340" s="392"/>
      <c r="T340" s="391"/>
      <c r="U340" s="438"/>
      <c r="V340" s="454"/>
      <c r="W340" s="391"/>
      <c r="X340" s="391"/>
      <c r="Y340" s="391"/>
      <c r="Z340" s="391"/>
      <c r="AA340" s="391"/>
      <c r="AB340" s="391"/>
      <c r="AC340" s="391"/>
      <c r="AD340" s="391"/>
      <c r="AE340" s="391"/>
      <c r="AF340" s="391"/>
      <c r="AG340" s="391"/>
      <c r="AH340" s="391"/>
      <c r="AI340" s="391"/>
      <c r="AJ340" s="391"/>
      <c r="AK340" s="391"/>
      <c r="AL340" s="391"/>
      <c r="AM340" s="391"/>
      <c r="AN340" s="391"/>
      <c r="AO340" s="391"/>
      <c r="AP340" s="391"/>
      <c r="AQ340" s="391"/>
      <c r="AR340" s="391"/>
    </row>
    <row r="341" spans="1:44" ht="13.5" customHeight="1">
      <c r="A341" s="411"/>
      <c r="B341" s="392"/>
      <c r="C341" s="454"/>
      <c r="D341" s="454"/>
      <c r="E341" s="454"/>
      <c r="F341" s="454"/>
      <c r="G341" s="454"/>
      <c r="H341" s="453"/>
      <c r="I341" s="391"/>
      <c r="J341" s="454"/>
      <c r="K341" s="459"/>
      <c r="L341" s="206"/>
      <c r="M341" s="206"/>
      <c r="N341" s="391"/>
      <c r="O341" s="391"/>
      <c r="P341" s="391"/>
      <c r="Q341" s="391"/>
      <c r="R341" s="454"/>
      <c r="S341" s="392"/>
      <c r="T341" s="391"/>
      <c r="U341" s="438"/>
      <c r="V341" s="454"/>
      <c r="W341" s="391"/>
      <c r="X341" s="391"/>
      <c r="Y341" s="391"/>
      <c r="Z341" s="391"/>
      <c r="AA341" s="391"/>
      <c r="AB341" s="391"/>
      <c r="AC341" s="391"/>
      <c r="AD341" s="391"/>
      <c r="AE341" s="391"/>
      <c r="AF341" s="391"/>
      <c r="AG341" s="391"/>
      <c r="AH341" s="391"/>
      <c r="AI341" s="391"/>
      <c r="AJ341" s="391"/>
      <c r="AK341" s="391"/>
      <c r="AL341" s="391"/>
      <c r="AM341" s="391"/>
      <c r="AN341" s="391"/>
      <c r="AO341" s="391"/>
      <c r="AP341" s="391"/>
      <c r="AQ341" s="391"/>
      <c r="AR341" s="391"/>
    </row>
    <row r="342" spans="1:44" ht="13.5" customHeight="1">
      <c r="A342" s="411"/>
      <c r="B342" s="392"/>
      <c r="C342" s="454"/>
      <c r="D342" s="454"/>
      <c r="E342" s="454"/>
      <c r="F342" s="454"/>
      <c r="G342" s="454"/>
      <c r="H342" s="453"/>
      <c r="I342" s="391"/>
      <c r="J342" s="454"/>
      <c r="K342" s="459"/>
      <c r="L342" s="206"/>
      <c r="M342" s="206"/>
      <c r="N342" s="391"/>
      <c r="O342" s="391"/>
      <c r="P342" s="391"/>
      <c r="Q342" s="391"/>
      <c r="R342" s="454"/>
      <c r="S342" s="392"/>
      <c r="T342" s="391"/>
      <c r="U342" s="438"/>
      <c r="V342" s="454"/>
      <c r="W342" s="391"/>
      <c r="X342" s="391"/>
      <c r="Y342" s="391"/>
      <c r="Z342" s="391"/>
      <c r="AA342" s="391"/>
      <c r="AB342" s="391"/>
      <c r="AC342" s="391"/>
      <c r="AD342" s="391"/>
      <c r="AE342" s="391"/>
      <c r="AF342" s="391"/>
      <c r="AG342" s="391"/>
      <c r="AH342" s="391"/>
      <c r="AI342" s="391"/>
      <c r="AJ342" s="391"/>
      <c r="AK342" s="391"/>
      <c r="AL342" s="391"/>
      <c r="AM342" s="391"/>
      <c r="AN342" s="391"/>
      <c r="AO342" s="391"/>
      <c r="AP342" s="391"/>
      <c r="AQ342" s="391"/>
      <c r="AR342" s="391"/>
    </row>
    <row r="343" spans="1:44" ht="13.5" customHeight="1">
      <c r="A343" s="411"/>
      <c r="B343" s="392"/>
      <c r="C343" s="454"/>
      <c r="D343" s="454"/>
      <c r="E343" s="454"/>
      <c r="F343" s="454"/>
      <c r="G343" s="454"/>
      <c r="H343" s="453"/>
      <c r="I343" s="391"/>
      <c r="J343" s="454"/>
      <c r="K343" s="459"/>
      <c r="L343" s="206"/>
      <c r="M343" s="206"/>
      <c r="N343" s="391"/>
      <c r="O343" s="391"/>
      <c r="P343" s="391"/>
      <c r="Q343" s="391"/>
      <c r="R343" s="454"/>
      <c r="S343" s="392"/>
      <c r="T343" s="391"/>
      <c r="U343" s="438"/>
      <c r="V343" s="454"/>
      <c r="W343" s="391"/>
      <c r="X343" s="391"/>
      <c r="Y343" s="391"/>
      <c r="Z343" s="391"/>
      <c r="AA343" s="391"/>
      <c r="AB343" s="391"/>
      <c r="AC343" s="391"/>
      <c r="AD343" s="391"/>
      <c r="AE343" s="391"/>
      <c r="AF343" s="391"/>
      <c r="AG343" s="391"/>
      <c r="AH343" s="391"/>
      <c r="AI343" s="391"/>
      <c r="AJ343" s="391"/>
      <c r="AK343" s="391"/>
      <c r="AL343" s="391"/>
      <c r="AM343" s="391"/>
      <c r="AN343" s="391"/>
      <c r="AO343" s="391"/>
      <c r="AP343" s="391"/>
      <c r="AQ343" s="391"/>
      <c r="AR343" s="391"/>
    </row>
    <row r="344" spans="1:44" ht="13.5" customHeight="1">
      <c r="A344" s="411"/>
      <c r="B344" s="392"/>
      <c r="C344" s="454"/>
      <c r="D344" s="454"/>
      <c r="E344" s="454"/>
      <c r="F344" s="454"/>
      <c r="G344" s="454"/>
      <c r="H344" s="453"/>
      <c r="I344" s="391"/>
      <c r="J344" s="454"/>
      <c r="K344" s="459"/>
      <c r="L344" s="206"/>
      <c r="M344" s="206"/>
      <c r="N344" s="391"/>
      <c r="O344" s="391"/>
      <c r="P344" s="391"/>
      <c r="Q344" s="391"/>
      <c r="R344" s="454"/>
      <c r="S344" s="392"/>
      <c r="T344" s="391"/>
      <c r="U344" s="438"/>
      <c r="V344" s="454"/>
      <c r="W344" s="391"/>
      <c r="X344" s="391"/>
      <c r="Y344" s="391"/>
      <c r="Z344" s="391"/>
      <c r="AA344" s="391"/>
      <c r="AB344" s="391"/>
      <c r="AC344" s="391"/>
      <c r="AD344" s="391"/>
      <c r="AE344" s="391"/>
      <c r="AF344" s="391"/>
      <c r="AG344" s="391"/>
      <c r="AH344" s="391"/>
      <c r="AI344" s="391"/>
      <c r="AJ344" s="391"/>
      <c r="AK344" s="391"/>
      <c r="AL344" s="391"/>
      <c r="AM344" s="391"/>
      <c r="AN344" s="391"/>
      <c r="AO344" s="391"/>
      <c r="AP344" s="391"/>
      <c r="AQ344" s="391"/>
      <c r="AR344" s="391"/>
    </row>
    <row r="345" spans="1:44" ht="13.5" customHeight="1">
      <c r="A345" s="411"/>
      <c r="B345" s="392"/>
      <c r="C345" s="454"/>
      <c r="D345" s="454"/>
      <c r="E345" s="454"/>
      <c r="F345" s="454"/>
      <c r="G345" s="454"/>
      <c r="H345" s="453"/>
      <c r="I345" s="391"/>
      <c r="J345" s="454"/>
      <c r="K345" s="459"/>
      <c r="L345" s="206"/>
      <c r="M345" s="206"/>
      <c r="N345" s="391"/>
      <c r="O345" s="391"/>
      <c r="P345" s="391"/>
      <c r="Q345" s="391"/>
      <c r="R345" s="454"/>
      <c r="S345" s="392"/>
      <c r="T345" s="391"/>
      <c r="U345" s="438"/>
      <c r="V345" s="454"/>
      <c r="W345" s="391"/>
      <c r="X345" s="391"/>
      <c r="Y345" s="391"/>
      <c r="Z345" s="391"/>
      <c r="AA345" s="391"/>
      <c r="AB345" s="391"/>
      <c r="AC345" s="391"/>
      <c r="AD345" s="391"/>
      <c r="AE345" s="391"/>
      <c r="AF345" s="391"/>
      <c r="AG345" s="391"/>
      <c r="AH345" s="391"/>
      <c r="AI345" s="391"/>
      <c r="AJ345" s="391"/>
      <c r="AK345" s="391"/>
      <c r="AL345" s="391"/>
      <c r="AM345" s="391"/>
      <c r="AN345" s="391"/>
      <c r="AO345" s="391"/>
      <c r="AP345" s="391"/>
      <c r="AQ345" s="391"/>
      <c r="AR345" s="391"/>
    </row>
    <row r="346" spans="1:44" ht="13.5" customHeight="1">
      <c r="A346" s="411"/>
      <c r="B346" s="392"/>
      <c r="C346" s="454"/>
      <c r="D346" s="454"/>
      <c r="E346" s="454"/>
      <c r="F346" s="454"/>
      <c r="G346" s="454"/>
      <c r="H346" s="453"/>
      <c r="I346" s="391"/>
      <c r="J346" s="454"/>
      <c r="K346" s="459"/>
      <c r="L346" s="206"/>
      <c r="M346" s="206"/>
      <c r="N346" s="391"/>
      <c r="O346" s="391"/>
      <c r="P346" s="391"/>
      <c r="Q346" s="391"/>
      <c r="R346" s="454"/>
      <c r="S346" s="392"/>
      <c r="T346" s="391"/>
      <c r="U346" s="438"/>
      <c r="V346" s="454"/>
      <c r="W346" s="391"/>
      <c r="X346" s="391"/>
      <c r="Y346" s="391"/>
      <c r="Z346" s="391"/>
      <c r="AA346" s="391"/>
      <c r="AB346" s="391"/>
      <c r="AC346" s="391"/>
      <c r="AD346" s="391"/>
      <c r="AE346" s="391"/>
      <c r="AF346" s="391"/>
      <c r="AG346" s="391"/>
      <c r="AH346" s="391"/>
      <c r="AI346" s="391"/>
      <c r="AJ346" s="391"/>
      <c r="AK346" s="391"/>
      <c r="AL346" s="391"/>
      <c r="AM346" s="391"/>
      <c r="AN346" s="391"/>
      <c r="AO346" s="391"/>
      <c r="AP346" s="391"/>
      <c r="AQ346" s="391"/>
      <c r="AR346" s="391"/>
    </row>
    <row r="347" spans="1:44" ht="13.5" customHeight="1">
      <c r="A347" s="411"/>
      <c r="B347" s="392"/>
      <c r="C347" s="454"/>
      <c r="D347" s="454"/>
      <c r="E347" s="454"/>
      <c r="F347" s="454"/>
      <c r="G347" s="454"/>
      <c r="H347" s="453"/>
      <c r="I347" s="391"/>
      <c r="J347" s="454"/>
      <c r="K347" s="459"/>
      <c r="L347" s="206"/>
      <c r="M347" s="206"/>
      <c r="N347" s="391"/>
      <c r="O347" s="391"/>
      <c r="P347" s="391"/>
      <c r="Q347" s="391"/>
      <c r="R347" s="454"/>
      <c r="S347" s="392"/>
      <c r="T347" s="391"/>
      <c r="U347" s="438"/>
      <c r="V347" s="454"/>
      <c r="W347" s="391"/>
      <c r="X347" s="391"/>
      <c r="Y347" s="391"/>
      <c r="Z347" s="391"/>
      <c r="AA347" s="391"/>
      <c r="AB347" s="391"/>
      <c r="AC347" s="391"/>
      <c r="AD347" s="391"/>
      <c r="AE347" s="391"/>
      <c r="AF347" s="391"/>
      <c r="AG347" s="391"/>
      <c r="AH347" s="391"/>
      <c r="AI347" s="391"/>
      <c r="AJ347" s="391"/>
      <c r="AK347" s="391"/>
      <c r="AL347" s="391"/>
      <c r="AM347" s="391"/>
      <c r="AN347" s="391"/>
      <c r="AO347" s="391"/>
      <c r="AP347" s="391"/>
      <c r="AQ347" s="391"/>
      <c r="AR347" s="391"/>
    </row>
    <row r="348" spans="1:44" ht="13.5" customHeight="1">
      <c r="A348" s="411"/>
      <c r="B348" s="392"/>
      <c r="C348" s="454"/>
      <c r="D348" s="454"/>
      <c r="E348" s="454"/>
      <c r="F348" s="454"/>
      <c r="G348" s="454"/>
      <c r="H348" s="453"/>
      <c r="I348" s="391"/>
      <c r="J348" s="454"/>
      <c r="K348" s="459"/>
      <c r="L348" s="206"/>
      <c r="M348" s="206"/>
      <c r="N348" s="391"/>
      <c r="O348" s="391"/>
      <c r="P348" s="391"/>
      <c r="Q348" s="391"/>
      <c r="R348" s="454"/>
      <c r="S348" s="392"/>
      <c r="T348" s="391"/>
      <c r="U348" s="438"/>
      <c r="V348" s="454"/>
      <c r="W348" s="391"/>
      <c r="X348" s="391"/>
      <c r="Y348" s="391"/>
      <c r="Z348" s="391"/>
      <c r="AA348" s="391"/>
      <c r="AB348" s="391"/>
      <c r="AC348" s="391"/>
      <c r="AD348" s="391"/>
      <c r="AE348" s="391"/>
      <c r="AF348" s="391"/>
      <c r="AG348" s="391"/>
      <c r="AH348" s="391"/>
      <c r="AI348" s="391"/>
      <c r="AJ348" s="391"/>
      <c r="AK348" s="391"/>
      <c r="AL348" s="391"/>
      <c r="AM348" s="391"/>
      <c r="AN348" s="391"/>
      <c r="AO348" s="391"/>
      <c r="AP348" s="391"/>
      <c r="AQ348" s="391"/>
      <c r="AR348" s="391"/>
    </row>
    <row r="349" spans="1:44" ht="13.5" customHeight="1">
      <c r="A349" s="411"/>
      <c r="B349" s="392"/>
      <c r="C349" s="454"/>
      <c r="D349" s="454"/>
      <c r="E349" s="454"/>
      <c r="F349" s="454"/>
      <c r="G349" s="454"/>
      <c r="H349" s="453"/>
      <c r="I349" s="391"/>
      <c r="J349" s="454"/>
      <c r="K349" s="459"/>
      <c r="L349" s="206"/>
      <c r="M349" s="206"/>
      <c r="N349" s="391"/>
      <c r="O349" s="391"/>
      <c r="P349" s="391"/>
      <c r="Q349" s="391"/>
      <c r="R349" s="454"/>
      <c r="S349" s="392"/>
      <c r="T349" s="391"/>
      <c r="U349" s="438"/>
      <c r="V349" s="454"/>
      <c r="W349" s="391"/>
      <c r="X349" s="391"/>
      <c r="Y349" s="391"/>
      <c r="Z349" s="391"/>
      <c r="AA349" s="391"/>
      <c r="AB349" s="391"/>
      <c r="AC349" s="391"/>
      <c r="AD349" s="391"/>
      <c r="AE349" s="391"/>
      <c r="AF349" s="391"/>
      <c r="AG349" s="391"/>
      <c r="AH349" s="391"/>
      <c r="AI349" s="391"/>
      <c r="AJ349" s="391"/>
      <c r="AK349" s="391"/>
      <c r="AL349" s="391"/>
      <c r="AM349" s="391"/>
      <c r="AN349" s="391"/>
      <c r="AO349" s="391"/>
      <c r="AP349" s="391"/>
      <c r="AQ349" s="391"/>
      <c r="AR349" s="391"/>
    </row>
    <row r="350" spans="1:44" ht="13.5" customHeight="1">
      <c r="A350" s="411"/>
      <c r="B350" s="392"/>
      <c r="C350" s="454"/>
      <c r="D350" s="454"/>
      <c r="E350" s="454"/>
      <c r="F350" s="454"/>
      <c r="G350" s="454"/>
      <c r="H350" s="453"/>
      <c r="I350" s="391"/>
      <c r="J350" s="454"/>
      <c r="K350" s="459"/>
      <c r="L350" s="206"/>
      <c r="M350" s="206"/>
      <c r="N350" s="391"/>
      <c r="O350" s="391"/>
      <c r="P350" s="391"/>
      <c r="Q350" s="391"/>
      <c r="R350" s="454"/>
      <c r="S350" s="392"/>
      <c r="T350" s="391"/>
      <c r="U350" s="438"/>
      <c r="V350" s="454"/>
      <c r="W350" s="391"/>
      <c r="X350" s="391"/>
      <c r="Y350" s="391"/>
      <c r="Z350" s="391"/>
      <c r="AA350" s="391"/>
      <c r="AB350" s="391"/>
      <c r="AC350" s="391"/>
      <c r="AD350" s="391"/>
      <c r="AE350" s="391"/>
      <c r="AF350" s="391"/>
      <c r="AG350" s="391"/>
      <c r="AH350" s="391"/>
      <c r="AI350" s="391"/>
      <c r="AJ350" s="391"/>
      <c r="AK350" s="391"/>
      <c r="AL350" s="391"/>
      <c r="AM350" s="391"/>
      <c r="AN350" s="391"/>
      <c r="AO350" s="391"/>
      <c r="AP350" s="391"/>
      <c r="AQ350" s="391"/>
      <c r="AR350" s="391"/>
    </row>
    <row r="351" spans="1:44" ht="13.5" customHeight="1">
      <c r="A351" s="411"/>
      <c r="B351" s="392"/>
      <c r="C351" s="454"/>
      <c r="D351" s="454"/>
      <c r="E351" s="454"/>
      <c r="F351" s="454"/>
      <c r="G351" s="454"/>
      <c r="H351" s="453"/>
      <c r="I351" s="391"/>
      <c r="J351" s="454"/>
      <c r="K351" s="459"/>
      <c r="L351" s="206"/>
      <c r="M351" s="206"/>
      <c r="N351" s="391"/>
      <c r="O351" s="391"/>
      <c r="P351" s="391"/>
      <c r="Q351" s="391"/>
      <c r="R351" s="454"/>
      <c r="S351" s="392"/>
      <c r="T351" s="391"/>
      <c r="U351" s="438"/>
      <c r="V351" s="454"/>
      <c r="W351" s="391"/>
      <c r="X351" s="391"/>
      <c r="Y351" s="391"/>
      <c r="Z351" s="391"/>
      <c r="AA351" s="391"/>
      <c r="AB351" s="391"/>
      <c r="AC351" s="391"/>
      <c r="AD351" s="391"/>
      <c r="AE351" s="391"/>
      <c r="AF351" s="391"/>
      <c r="AG351" s="391"/>
      <c r="AH351" s="391"/>
      <c r="AI351" s="391"/>
      <c r="AJ351" s="391"/>
      <c r="AK351" s="391"/>
      <c r="AL351" s="391"/>
      <c r="AM351" s="391"/>
      <c r="AN351" s="391"/>
      <c r="AO351" s="391"/>
      <c r="AP351" s="391"/>
      <c r="AQ351" s="391"/>
      <c r="AR351" s="391"/>
    </row>
    <row r="352" spans="1:44" ht="13.5" customHeight="1">
      <c r="A352" s="411"/>
      <c r="B352" s="392"/>
      <c r="C352" s="454"/>
      <c r="D352" s="454"/>
      <c r="E352" s="454"/>
      <c r="F352" s="454"/>
      <c r="G352" s="454"/>
      <c r="H352" s="453"/>
      <c r="I352" s="391"/>
      <c r="J352" s="454"/>
      <c r="K352" s="459"/>
      <c r="L352" s="206"/>
      <c r="M352" s="206"/>
      <c r="N352" s="391"/>
      <c r="O352" s="391"/>
      <c r="P352" s="391"/>
      <c r="Q352" s="391"/>
      <c r="R352" s="454"/>
      <c r="S352" s="392"/>
      <c r="T352" s="391"/>
      <c r="U352" s="438"/>
      <c r="V352" s="454"/>
      <c r="W352" s="391"/>
      <c r="X352" s="391"/>
      <c r="Y352" s="391"/>
      <c r="Z352" s="391"/>
      <c r="AA352" s="391"/>
      <c r="AB352" s="391"/>
      <c r="AC352" s="391"/>
      <c r="AD352" s="391"/>
      <c r="AE352" s="391"/>
      <c r="AF352" s="391"/>
      <c r="AG352" s="391"/>
      <c r="AH352" s="391"/>
      <c r="AI352" s="391"/>
      <c r="AJ352" s="391"/>
      <c r="AK352" s="391"/>
      <c r="AL352" s="391"/>
      <c r="AM352" s="391"/>
      <c r="AN352" s="391"/>
      <c r="AO352" s="391"/>
      <c r="AP352" s="391"/>
      <c r="AQ352" s="391"/>
      <c r="AR352" s="391"/>
    </row>
    <row r="353" spans="1:44" ht="13.5" customHeight="1">
      <c r="A353" s="411"/>
      <c r="B353" s="392"/>
      <c r="C353" s="454"/>
      <c r="D353" s="454"/>
      <c r="E353" s="454"/>
      <c r="F353" s="454"/>
      <c r="G353" s="454"/>
      <c r="H353" s="453"/>
      <c r="I353" s="391"/>
      <c r="J353" s="454"/>
      <c r="K353" s="459"/>
      <c r="L353" s="206"/>
      <c r="M353" s="206"/>
      <c r="N353" s="391"/>
      <c r="O353" s="391"/>
      <c r="P353" s="391"/>
      <c r="Q353" s="391"/>
      <c r="R353" s="454"/>
      <c r="S353" s="392"/>
      <c r="T353" s="391"/>
      <c r="U353" s="438"/>
      <c r="V353" s="454"/>
      <c r="W353" s="391"/>
      <c r="X353" s="391"/>
      <c r="Y353" s="391"/>
      <c r="Z353" s="391"/>
      <c r="AA353" s="391"/>
      <c r="AB353" s="391"/>
      <c r="AC353" s="391"/>
      <c r="AD353" s="391"/>
      <c r="AE353" s="391"/>
      <c r="AF353" s="391"/>
      <c r="AG353" s="391"/>
      <c r="AH353" s="391"/>
      <c r="AI353" s="391"/>
      <c r="AJ353" s="391"/>
      <c r="AK353" s="391"/>
      <c r="AL353" s="391"/>
      <c r="AM353" s="391"/>
      <c r="AN353" s="391"/>
      <c r="AO353" s="391"/>
      <c r="AP353" s="391"/>
      <c r="AQ353" s="391"/>
      <c r="AR353" s="391"/>
    </row>
    <row r="354" spans="1:44" ht="13.5" customHeight="1">
      <c r="A354" s="411"/>
      <c r="B354" s="392"/>
      <c r="C354" s="454"/>
      <c r="D354" s="454"/>
      <c r="E354" s="454"/>
      <c r="F354" s="454"/>
      <c r="G354" s="454"/>
      <c r="H354" s="453"/>
      <c r="I354" s="391"/>
      <c r="J354" s="454"/>
      <c r="K354" s="459"/>
      <c r="L354" s="206"/>
      <c r="M354" s="206"/>
      <c r="N354" s="391"/>
      <c r="O354" s="391"/>
      <c r="P354" s="391"/>
      <c r="Q354" s="391"/>
      <c r="R354" s="454"/>
      <c r="S354" s="392"/>
      <c r="T354" s="391"/>
      <c r="U354" s="438"/>
      <c r="V354" s="454"/>
      <c r="W354" s="391"/>
      <c r="X354" s="391"/>
      <c r="Y354" s="391"/>
      <c r="Z354" s="391"/>
      <c r="AA354" s="391"/>
      <c r="AB354" s="391"/>
      <c r="AC354" s="391"/>
      <c r="AD354" s="391"/>
      <c r="AE354" s="391"/>
      <c r="AF354" s="391"/>
      <c r="AG354" s="391"/>
      <c r="AH354" s="391"/>
      <c r="AI354" s="391"/>
      <c r="AJ354" s="391"/>
      <c r="AK354" s="391"/>
      <c r="AL354" s="391"/>
      <c r="AM354" s="391"/>
      <c r="AN354" s="391"/>
      <c r="AO354" s="391"/>
      <c r="AP354" s="391"/>
      <c r="AQ354" s="391"/>
      <c r="AR354" s="391"/>
    </row>
    <row r="355" spans="1:44" ht="13.5" customHeight="1">
      <c r="A355" s="411"/>
      <c r="B355" s="392"/>
      <c r="C355" s="454"/>
      <c r="D355" s="454"/>
      <c r="E355" s="454"/>
      <c r="F355" s="454"/>
      <c r="G355" s="454"/>
      <c r="H355" s="453"/>
      <c r="I355" s="391"/>
      <c r="J355" s="454"/>
      <c r="K355" s="459"/>
      <c r="L355" s="206"/>
      <c r="M355" s="206"/>
      <c r="N355" s="391"/>
      <c r="O355" s="391"/>
      <c r="P355" s="391"/>
      <c r="Q355" s="391"/>
      <c r="R355" s="454"/>
      <c r="S355" s="392"/>
      <c r="T355" s="391"/>
      <c r="U355" s="438"/>
      <c r="V355" s="454"/>
      <c r="W355" s="391"/>
      <c r="X355" s="391"/>
      <c r="Y355" s="391"/>
      <c r="Z355" s="391"/>
      <c r="AA355" s="391"/>
      <c r="AB355" s="391"/>
      <c r="AC355" s="391"/>
      <c r="AD355" s="391"/>
      <c r="AE355" s="391"/>
      <c r="AF355" s="391"/>
      <c r="AG355" s="391"/>
      <c r="AH355" s="391"/>
      <c r="AI355" s="391"/>
      <c r="AJ355" s="391"/>
      <c r="AK355" s="391"/>
      <c r="AL355" s="391"/>
      <c r="AM355" s="391"/>
      <c r="AN355" s="391"/>
      <c r="AO355" s="391"/>
      <c r="AP355" s="391"/>
      <c r="AQ355" s="391"/>
      <c r="AR355" s="391"/>
    </row>
    <row r="356" spans="1:44" ht="13.5" customHeight="1">
      <c r="A356" s="411"/>
      <c r="B356" s="392"/>
      <c r="C356" s="454"/>
      <c r="D356" s="454"/>
      <c r="E356" s="454"/>
      <c r="F356" s="454"/>
      <c r="G356" s="454"/>
      <c r="H356" s="453"/>
      <c r="I356" s="391"/>
      <c r="J356" s="454"/>
      <c r="K356" s="459"/>
      <c r="L356" s="206"/>
      <c r="M356" s="206"/>
      <c r="N356" s="391"/>
      <c r="O356" s="391"/>
      <c r="P356" s="391"/>
      <c r="Q356" s="391"/>
      <c r="R356" s="454"/>
      <c r="S356" s="392"/>
      <c r="T356" s="391"/>
      <c r="U356" s="438"/>
      <c r="V356" s="454"/>
      <c r="W356" s="391"/>
      <c r="X356" s="391"/>
      <c r="Y356" s="391"/>
      <c r="Z356" s="391"/>
      <c r="AA356" s="391"/>
      <c r="AB356" s="391"/>
      <c r="AC356" s="391"/>
      <c r="AD356" s="391"/>
      <c r="AE356" s="391"/>
      <c r="AF356" s="391"/>
      <c r="AG356" s="391"/>
      <c r="AH356" s="391"/>
      <c r="AI356" s="391"/>
      <c r="AJ356" s="391"/>
      <c r="AK356" s="391"/>
      <c r="AL356" s="391"/>
      <c r="AM356" s="391"/>
      <c r="AN356" s="391"/>
      <c r="AO356" s="391"/>
      <c r="AP356" s="391"/>
      <c r="AQ356" s="391"/>
      <c r="AR356" s="391"/>
    </row>
    <row r="357" spans="1:44" ht="13.5" customHeight="1">
      <c r="A357" s="411"/>
      <c r="B357" s="392"/>
      <c r="C357" s="454"/>
      <c r="D357" s="454"/>
      <c r="E357" s="454"/>
      <c r="F357" s="454"/>
      <c r="G357" s="454"/>
      <c r="H357" s="453"/>
      <c r="I357" s="391"/>
      <c r="J357" s="454"/>
      <c r="K357" s="459"/>
      <c r="L357" s="206"/>
      <c r="M357" s="206"/>
      <c r="N357" s="391"/>
      <c r="O357" s="391"/>
      <c r="P357" s="391"/>
      <c r="Q357" s="391"/>
      <c r="R357" s="454"/>
      <c r="S357" s="392"/>
      <c r="T357" s="391"/>
      <c r="U357" s="438"/>
      <c r="V357" s="454"/>
      <c r="W357" s="391"/>
      <c r="X357" s="391"/>
      <c r="Y357" s="391"/>
      <c r="Z357" s="391"/>
      <c r="AA357" s="391"/>
      <c r="AB357" s="391"/>
      <c r="AC357" s="391"/>
      <c r="AD357" s="391"/>
      <c r="AE357" s="391"/>
      <c r="AF357" s="391"/>
      <c r="AG357" s="391"/>
      <c r="AH357" s="391"/>
      <c r="AI357" s="391"/>
      <c r="AJ357" s="391"/>
      <c r="AK357" s="391"/>
      <c r="AL357" s="391"/>
      <c r="AM357" s="391"/>
      <c r="AN357" s="391"/>
      <c r="AO357" s="391"/>
      <c r="AP357" s="391"/>
      <c r="AQ357" s="391"/>
      <c r="AR357" s="391"/>
    </row>
    <row r="358" spans="1:44" ht="13.5" customHeight="1">
      <c r="A358" s="411"/>
      <c r="B358" s="392"/>
      <c r="C358" s="454"/>
      <c r="D358" s="454"/>
      <c r="E358" s="454"/>
      <c r="F358" s="454"/>
      <c r="G358" s="454"/>
      <c r="H358" s="453"/>
      <c r="I358" s="391"/>
      <c r="J358" s="454"/>
      <c r="K358" s="459"/>
      <c r="L358" s="206"/>
      <c r="M358" s="206"/>
      <c r="N358" s="391"/>
      <c r="O358" s="391"/>
      <c r="P358" s="391"/>
      <c r="Q358" s="391"/>
      <c r="R358" s="454"/>
      <c r="S358" s="392"/>
      <c r="T358" s="391"/>
      <c r="U358" s="438"/>
      <c r="V358" s="454"/>
      <c r="W358" s="391"/>
      <c r="X358" s="391"/>
      <c r="Y358" s="391"/>
      <c r="Z358" s="391"/>
      <c r="AA358" s="391"/>
      <c r="AB358" s="391"/>
      <c r="AC358" s="391"/>
      <c r="AD358" s="391"/>
      <c r="AE358" s="391"/>
      <c r="AF358" s="391"/>
      <c r="AG358" s="391"/>
      <c r="AH358" s="391"/>
      <c r="AI358" s="391"/>
      <c r="AJ358" s="391"/>
      <c r="AK358" s="391"/>
      <c r="AL358" s="391"/>
      <c r="AM358" s="391"/>
      <c r="AN358" s="391"/>
      <c r="AO358" s="391"/>
      <c r="AP358" s="391"/>
      <c r="AQ358" s="391"/>
      <c r="AR358" s="391"/>
    </row>
    <row r="359" spans="1:44" ht="13.5" customHeight="1">
      <c r="A359" s="411"/>
      <c r="B359" s="392"/>
      <c r="C359" s="454"/>
      <c r="D359" s="454"/>
      <c r="E359" s="454"/>
      <c r="F359" s="454"/>
      <c r="G359" s="454"/>
      <c r="H359" s="453"/>
      <c r="I359" s="391"/>
      <c r="J359" s="454"/>
      <c r="K359" s="459"/>
      <c r="L359" s="206"/>
      <c r="M359" s="206"/>
      <c r="N359" s="391"/>
      <c r="O359" s="391"/>
      <c r="P359" s="391"/>
      <c r="Q359" s="391"/>
      <c r="R359" s="454"/>
      <c r="S359" s="392"/>
      <c r="T359" s="391"/>
      <c r="U359" s="438"/>
      <c r="V359" s="454"/>
      <c r="W359" s="391"/>
      <c r="X359" s="391"/>
      <c r="Y359" s="391"/>
      <c r="Z359" s="391"/>
      <c r="AA359" s="391"/>
      <c r="AB359" s="391"/>
      <c r="AC359" s="391"/>
      <c r="AD359" s="391"/>
      <c r="AE359" s="391"/>
      <c r="AF359" s="391"/>
      <c r="AG359" s="391"/>
      <c r="AH359" s="391"/>
      <c r="AI359" s="391"/>
      <c r="AJ359" s="391"/>
      <c r="AK359" s="391"/>
      <c r="AL359" s="391"/>
      <c r="AM359" s="391"/>
      <c r="AN359" s="391"/>
      <c r="AO359" s="391"/>
      <c r="AP359" s="391"/>
      <c r="AQ359" s="391"/>
      <c r="AR359" s="391"/>
    </row>
    <row r="360" spans="1:44" ht="13.5" customHeight="1">
      <c r="A360" s="411"/>
      <c r="B360" s="392"/>
      <c r="C360" s="454"/>
      <c r="D360" s="454"/>
      <c r="E360" s="454"/>
      <c r="F360" s="454"/>
      <c r="G360" s="454"/>
      <c r="H360" s="453"/>
      <c r="I360" s="391"/>
      <c r="J360" s="454"/>
      <c r="K360" s="459"/>
      <c r="L360" s="206"/>
      <c r="M360" s="206"/>
      <c r="N360" s="391"/>
      <c r="O360" s="391"/>
      <c r="P360" s="391"/>
      <c r="Q360" s="391"/>
      <c r="R360" s="454"/>
      <c r="S360" s="392"/>
      <c r="T360" s="391"/>
      <c r="U360" s="438"/>
      <c r="V360" s="454"/>
      <c r="W360" s="391"/>
      <c r="X360" s="391"/>
      <c r="Y360" s="391"/>
      <c r="Z360" s="391"/>
      <c r="AA360" s="391"/>
      <c r="AB360" s="391"/>
      <c r="AC360" s="391"/>
      <c r="AD360" s="391"/>
      <c r="AE360" s="391"/>
      <c r="AF360" s="391"/>
      <c r="AG360" s="391"/>
      <c r="AH360" s="391"/>
      <c r="AI360" s="391"/>
      <c r="AJ360" s="391"/>
      <c r="AK360" s="391"/>
      <c r="AL360" s="391"/>
      <c r="AM360" s="391"/>
      <c r="AN360" s="391"/>
      <c r="AO360" s="391"/>
      <c r="AP360" s="391"/>
      <c r="AQ360" s="391"/>
      <c r="AR360" s="391"/>
    </row>
    <row r="361" spans="1:44" ht="13.5" customHeight="1">
      <c r="A361" s="411"/>
      <c r="B361" s="392"/>
      <c r="C361" s="454"/>
      <c r="D361" s="454"/>
      <c r="E361" s="454"/>
      <c r="F361" s="454"/>
      <c r="G361" s="454"/>
      <c r="H361" s="453"/>
      <c r="I361" s="391"/>
      <c r="J361" s="454"/>
      <c r="K361" s="459"/>
      <c r="L361" s="206"/>
      <c r="M361" s="206"/>
      <c r="N361" s="391"/>
      <c r="O361" s="391"/>
      <c r="P361" s="391"/>
      <c r="Q361" s="391"/>
      <c r="R361" s="454"/>
      <c r="S361" s="392"/>
      <c r="T361" s="391"/>
      <c r="U361" s="438"/>
      <c r="V361" s="454"/>
      <c r="W361" s="391"/>
      <c r="X361" s="391"/>
      <c r="Y361" s="391"/>
      <c r="Z361" s="391"/>
      <c r="AA361" s="391"/>
      <c r="AB361" s="391"/>
      <c r="AC361" s="391"/>
      <c r="AD361" s="391"/>
      <c r="AE361" s="391"/>
      <c r="AF361" s="391"/>
      <c r="AG361" s="391"/>
      <c r="AH361" s="391"/>
      <c r="AI361" s="391"/>
      <c r="AJ361" s="391"/>
      <c r="AK361" s="391"/>
      <c r="AL361" s="391"/>
      <c r="AM361" s="391"/>
      <c r="AN361" s="391"/>
      <c r="AO361" s="391"/>
      <c r="AP361" s="391"/>
      <c r="AQ361" s="391"/>
      <c r="AR361" s="391"/>
    </row>
    <row r="362" spans="1:44" ht="13.5" customHeight="1">
      <c r="A362" s="411"/>
      <c r="B362" s="392"/>
      <c r="C362" s="454"/>
      <c r="D362" s="454"/>
      <c r="E362" s="454"/>
      <c r="F362" s="454"/>
      <c r="G362" s="454"/>
      <c r="H362" s="453"/>
      <c r="I362" s="391"/>
      <c r="J362" s="454"/>
      <c r="K362" s="459"/>
      <c r="L362" s="206"/>
      <c r="M362" s="206"/>
      <c r="N362" s="391"/>
      <c r="O362" s="391"/>
      <c r="P362" s="391"/>
      <c r="Q362" s="391"/>
      <c r="R362" s="454"/>
      <c r="S362" s="392"/>
      <c r="T362" s="391"/>
      <c r="U362" s="438"/>
      <c r="V362" s="454"/>
      <c r="W362" s="391"/>
      <c r="X362" s="391"/>
      <c r="Y362" s="391"/>
      <c r="Z362" s="391"/>
      <c r="AA362" s="391"/>
      <c r="AB362" s="391"/>
      <c r="AC362" s="391"/>
      <c r="AD362" s="391"/>
      <c r="AE362" s="391"/>
      <c r="AF362" s="391"/>
      <c r="AG362" s="391"/>
      <c r="AH362" s="391"/>
      <c r="AI362" s="391"/>
      <c r="AJ362" s="391"/>
      <c r="AK362" s="391"/>
      <c r="AL362" s="391"/>
      <c r="AM362" s="391"/>
      <c r="AN362" s="391"/>
      <c r="AO362" s="391"/>
      <c r="AP362" s="391"/>
      <c r="AQ362" s="391"/>
      <c r="AR362" s="391"/>
    </row>
    <row r="363" spans="1:44" ht="13.5" customHeight="1">
      <c r="A363" s="411"/>
      <c r="B363" s="392"/>
      <c r="C363" s="454"/>
      <c r="D363" s="454"/>
      <c r="E363" s="454"/>
      <c r="F363" s="454"/>
      <c r="G363" s="454"/>
      <c r="H363" s="453"/>
      <c r="I363" s="391"/>
      <c r="J363" s="454"/>
      <c r="K363" s="459"/>
      <c r="L363" s="206"/>
      <c r="M363" s="206"/>
      <c r="N363" s="391"/>
      <c r="O363" s="391"/>
      <c r="P363" s="391"/>
      <c r="Q363" s="391"/>
      <c r="R363" s="454"/>
      <c r="S363" s="392"/>
      <c r="T363" s="391"/>
      <c r="U363" s="438"/>
      <c r="V363" s="454"/>
      <c r="W363" s="391"/>
      <c r="X363" s="391"/>
      <c r="Y363" s="391"/>
      <c r="Z363" s="391"/>
      <c r="AA363" s="391"/>
      <c r="AB363" s="391"/>
      <c r="AC363" s="391"/>
      <c r="AD363" s="391"/>
      <c r="AE363" s="391"/>
      <c r="AF363" s="391"/>
      <c r="AG363" s="391"/>
      <c r="AH363" s="391"/>
      <c r="AI363" s="391"/>
      <c r="AJ363" s="391"/>
      <c r="AK363" s="391"/>
      <c r="AL363" s="391"/>
      <c r="AM363" s="391"/>
      <c r="AN363" s="391"/>
      <c r="AO363" s="391"/>
      <c r="AP363" s="391"/>
      <c r="AQ363" s="391"/>
      <c r="AR363" s="391"/>
    </row>
    <row r="364" spans="1:44" ht="13.5" customHeight="1">
      <c r="A364" s="411"/>
      <c r="B364" s="392"/>
      <c r="C364" s="454"/>
      <c r="D364" s="454"/>
      <c r="E364" s="454"/>
      <c r="F364" s="454"/>
      <c r="G364" s="454"/>
      <c r="H364" s="453"/>
      <c r="I364" s="391"/>
      <c r="J364" s="454"/>
      <c r="K364" s="459"/>
      <c r="L364" s="206"/>
      <c r="M364" s="206"/>
      <c r="N364" s="391"/>
      <c r="O364" s="391"/>
      <c r="P364" s="391"/>
      <c r="Q364" s="391"/>
      <c r="R364" s="454"/>
      <c r="S364" s="392"/>
      <c r="T364" s="391"/>
      <c r="U364" s="438"/>
      <c r="V364" s="454"/>
      <c r="W364" s="391"/>
      <c r="X364" s="391"/>
      <c r="Y364" s="391"/>
      <c r="Z364" s="391"/>
      <c r="AA364" s="391"/>
      <c r="AB364" s="391"/>
      <c r="AC364" s="391"/>
      <c r="AD364" s="391"/>
      <c r="AE364" s="391"/>
      <c r="AF364" s="391"/>
      <c r="AG364" s="391"/>
      <c r="AH364" s="391"/>
      <c r="AI364" s="391"/>
      <c r="AJ364" s="391"/>
      <c r="AK364" s="391"/>
      <c r="AL364" s="391"/>
      <c r="AM364" s="391"/>
      <c r="AN364" s="391"/>
      <c r="AO364" s="391"/>
      <c r="AP364" s="391"/>
      <c r="AQ364" s="391"/>
      <c r="AR364" s="391"/>
    </row>
    <row r="365" spans="1:44" ht="13.5" customHeight="1">
      <c r="A365" s="411"/>
      <c r="B365" s="392"/>
      <c r="C365" s="454"/>
      <c r="D365" s="454"/>
      <c r="E365" s="454"/>
      <c r="F365" s="454"/>
      <c r="G365" s="454"/>
      <c r="H365" s="453"/>
      <c r="I365" s="391"/>
      <c r="J365" s="454"/>
      <c r="K365" s="459"/>
      <c r="L365" s="206"/>
      <c r="M365" s="206"/>
      <c r="N365" s="391"/>
      <c r="O365" s="391"/>
      <c r="P365" s="391"/>
      <c r="Q365" s="391"/>
      <c r="R365" s="454"/>
      <c r="S365" s="392"/>
      <c r="T365" s="391"/>
      <c r="U365" s="438"/>
      <c r="V365" s="454"/>
      <c r="W365" s="391"/>
      <c r="X365" s="391"/>
      <c r="Y365" s="391"/>
      <c r="Z365" s="391"/>
      <c r="AA365" s="391"/>
      <c r="AB365" s="391"/>
      <c r="AC365" s="391"/>
      <c r="AD365" s="391"/>
      <c r="AE365" s="391"/>
      <c r="AF365" s="391"/>
      <c r="AG365" s="391"/>
      <c r="AH365" s="391"/>
      <c r="AI365" s="391"/>
      <c r="AJ365" s="391"/>
      <c r="AK365" s="391"/>
      <c r="AL365" s="391"/>
      <c r="AM365" s="391"/>
      <c r="AN365" s="391"/>
      <c r="AO365" s="391"/>
      <c r="AP365" s="391"/>
      <c r="AQ365" s="391"/>
      <c r="AR365" s="391"/>
    </row>
    <row r="366" spans="1:44" ht="13.5" customHeight="1">
      <c r="A366" s="411"/>
      <c r="B366" s="392"/>
      <c r="C366" s="454"/>
      <c r="D366" s="454"/>
      <c r="E366" s="454"/>
      <c r="F366" s="454"/>
      <c r="G366" s="454"/>
      <c r="H366" s="453"/>
      <c r="I366" s="391"/>
      <c r="J366" s="454"/>
      <c r="K366" s="459"/>
      <c r="L366" s="206"/>
      <c r="M366" s="206"/>
      <c r="N366" s="391"/>
      <c r="O366" s="391"/>
      <c r="P366" s="391"/>
      <c r="Q366" s="391"/>
      <c r="R366" s="454"/>
      <c r="S366" s="392"/>
      <c r="T366" s="391"/>
      <c r="U366" s="438"/>
      <c r="V366" s="454"/>
      <c r="W366" s="391"/>
      <c r="X366" s="391"/>
      <c r="Y366" s="391"/>
      <c r="Z366" s="391"/>
      <c r="AA366" s="391"/>
      <c r="AB366" s="391"/>
      <c r="AC366" s="391"/>
      <c r="AD366" s="391"/>
      <c r="AE366" s="391"/>
      <c r="AF366" s="391"/>
      <c r="AG366" s="391"/>
      <c r="AH366" s="391"/>
      <c r="AI366" s="391"/>
      <c r="AJ366" s="391"/>
      <c r="AK366" s="391"/>
      <c r="AL366" s="391"/>
      <c r="AM366" s="391"/>
      <c r="AN366" s="391"/>
      <c r="AO366" s="391"/>
      <c r="AP366" s="391"/>
      <c r="AQ366" s="391"/>
      <c r="AR366" s="391"/>
    </row>
    <row r="367" spans="1:44" ht="13.5" customHeight="1">
      <c r="A367" s="411"/>
      <c r="B367" s="392"/>
      <c r="C367" s="454"/>
      <c r="D367" s="454"/>
      <c r="E367" s="454"/>
      <c r="F367" s="454"/>
      <c r="G367" s="454"/>
      <c r="H367" s="453"/>
      <c r="I367" s="391"/>
      <c r="J367" s="454"/>
      <c r="K367" s="459"/>
      <c r="L367" s="206"/>
      <c r="M367" s="206"/>
      <c r="N367" s="391"/>
      <c r="O367" s="391"/>
      <c r="P367" s="391"/>
      <c r="Q367" s="391"/>
      <c r="R367" s="454"/>
      <c r="S367" s="392"/>
      <c r="T367" s="391"/>
      <c r="U367" s="438"/>
      <c r="V367" s="454"/>
      <c r="W367" s="391"/>
      <c r="X367" s="391"/>
      <c r="Y367" s="391"/>
      <c r="Z367" s="391"/>
      <c r="AA367" s="391"/>
      <c r="AB367" s="391"/>
      <c r="AC367" s="391"/>
      <c r="AD367" s="391"/>
      <c r="AE367" s="391"/>
      <c r="AF367" s="391"/>
      <c r="AG367" s="391"/>
      <c r="AH367" s="391"/>
      <c r="AI367" s="391"/>
      <c r="AJ367" s="391"/>
      <c r="AK367" s="391"/>
      <c r="AL367" s="391"/>
      <c r="AM367" s="391"/>
      <c r="AN367" s="391"/>
      <c r="AO367" s="391"/>
      <c r="AP367" s="391"/>
      <c r="AQ367" s="391"/>
      <c r="AR367" s="391"/>
    </row>
    <row r="368" spans="1:44" ht="13.5" customHeight="1">
      <c r="A368" s="411"/>
      <c r="B368" s="392"/>
      <c r="C368" s="454"/>
      <c r="D368" s="454"/>
      <c r="E368" s="454"/>
      <c r="F368" s="454"/>
      <c r="G368" s="454"/>
      <c r="H368" s="453"/>
      <c r="I368" s="391"/>
      <c r="J368" s="454"/>
      <c r="K368" s="459"/>
      <c r="L368" s="206"/>
      <c r="M368" s="206"/>
      <c r="N368" s="391"/>
      <c r="O368" s="391"/>
      <c r="P368" s="391"/>
      <c r="Q368" s="391"/>
      <c r="R368" s="454"/>
      <c r="S368" s="392"/>
      <c r="T368" s="391"/>
      <c r="U368" s="438"/>
      <c r="V368" s="454"/>
      <c r="W368" s="391"/>
      <c r="X368" s="391"/>
      <c r="Y368" s="391"/>
      <c r="Z368" s="391"/>
      <c r="AA368" s="391"/>
      <c r="AB368" s="391"/>
      <c r="AC368" s="391"/>
      <c r="AD368" s="391"/>
      <c r="AE368" s="391"/>
      <c r="AF368" s="391"/>
      <c r="AG368" s="391"/>
      <c r="AH368" s="391"/>
      <c r="AI368" s="391"/>
      <c r="AJ368" s="391"/>
      <c r="AK368" s="391"/>
      <c r="AL368" s="391"/>
      <c r="AM368" s="391"/>
      <c r="AN368" s="391"/>
      <c r="AO368" s="391"/>
      <c r="AP368" s="391"/>
      <c r="AQ368" s="391"/>
      <c r="AR368" s="391"/>
    </row>
    <row r="369" spans="1:44" ht="13.5" customHeight="1">
      <c r="A369" s="411"/>
      <c r="B369" s="392"/>
      <c r="C369" s="454"/>
      <c r="D369" s="454"/>
      <c r="E369" s="454"/>
      <c r="F369" s="454"/>
      <c r="G369" s="454"/>
      <c r="H369" s="453"/>
      <c r="I369" s="391"/>
      <c r="J369" s="454"/>
      <c r="K369" s="459"/>
      <c r="L369" s="206"/>
      <c r="M369" s="206"/>
      <c r="N369" s="391"/>
      <c r="O369" s="391"/>
      <c r="P369" s="391"/>
      <c r="Q369" s="391"/>
      <c r="R369" s="454"/>
      <c r="S369" s="392"/>
      <c r="T369" s="391"/>
      <c r="U369" s="438"/>
      <c r="V369" s="454"/>
      <c r="W369" s="391"/>
      <c r="X369" s="391"/>
      <c r="Y369" s="391"/>
      <c r="Z369" s="391"/>
      <c r="AA369" s="391"/>
      <c r="AB369" s="391"/>
      <c r="AC369" s="391"/>
      <c r="AD369" s="391"/>
      <c r="AE369" s="391"/>
      <c r="AF369" s="391"/>
      <c r="AG369" s="391"/>
      <c r="AH369" s="391"/>
      <c r="AI369" s="391"/>
      <c r="AJ369" s="391"/>
      <c r="AK369" s="391"/>
      <c r="AL369" s="391"/>
      <c r="AM369" s="391"/>
      <c r="AN369" s="391"/>
      <c r="AO369" s="391"/>
      <c r="AP369" s="391"/>
      <c r="AQ369" s="391"/>
      <c r="AR369" s="391"/>
    </row>
    <row r="370" spans="1:44" ht="13.5" customHeight="1">
      <c r="A370" s="411"/>
      <c r="B370" s="392"/>
      <c r="C370" s="454"/>
      <c r="D370" s="454"/>
      <c r="E370" s="454"/>
      <c r="F370" s="454"/>
      <c r="G370" s="454"/>
      <c r="H370" s="453"/>
      <c r="I370" s="391"/>
      <c r="J370" s="454"/>
      <c r="K370" s="459"/>
      <c r="L370" s="206"/>
      <c r="M370" s="206"/>
      <c r="N370" s="391"/>
      <c r="O370" s="391"/>
      <c r="P370" s="391"/>
      <c r="Q370" s="391"/>
      <c r="R370" s="454"/>
      <c r="S370" s="392"/>
      <c r="T370" s="391"/>
      <c r="U370" s="438"/>
      <c r="V370" s="454"/>
      <c r="W370" s="391"/>
      <c r="X370" s="391"/>
      <c r="Y370" s="391"/>
      <c r="Z370" s="391"/>
      <c r="AA370" s="391"/>
      <c r="AB370" s="391"/>
      <c r="AC370" s="391"/>
      <c r="AD370" s="391"/>
      <c r="AE370" s="391"/>
      <c r="AF370" s="391"/>
      <c r="AG370" s="391"/>
      <c r="AH370" s="391"/>
      <c r="AI370" s="391"/>
      <c r="AJ370" s="391"/>
      <c r="AK370" s="391"/>
      <c r="AL370" s="391"/>
      <c r="AM370" s="391"/>
      <c r="AN370" s="391"/>
      <c r="AO370" s="391"/>
      <c r="AP370" s="391"/>
      <c r="AQ370" s="391"/>
      <c r="AR370" s="391"/>
    </row>
    <row r="371" spans="1:44" ht="13.5" customHeight="1">
      <c r="A371" s="411"/>
      <c r="B371" s="392"/>
      <c r="C371" s="454"/>
      <c r="D371" s="454"/>
      <c r="E371" s="454"/>
      <c r="F371" s="454"/>
      <c r="G371" s="454"/>
      <c r="H371" s="453"/>
      <c r="I371" s="391"/>
      <c r="J371" s="454"/>
      <c r="K371" s="459"/>
      <c r="L371" s="206"/>
      <c r="M371" s="206"/>
      <c r="N371" s="391"/>
      <c r="O371" s="391"/>
      <c r="P371" s="391"/>
      <c r="Q371" s="391"/>
      <c r="R371" s="454"/>
      <c r="S371" s="392"/>
      <c r="T371" s="391"/>
      <c r="U371" s="438"/>
      <c r="V371" s="454"/>
      <c r="W371" s="391"/>
      <c r="X371" s="391"/>
      <c r="Y371" s="391"/>
      <c r="Z371" s="391"/>
      <c r="AA371" s="391"/>
      <c r="AB371" s="391"/>
      <c r="AC371" s="391"/>
      <c r="AD371" s="391"/>
      <c r="AE371" s="391"/>
      <c r="AF371" s="391"/>
      <c r="AG371" s="391"/>
      <c r="AH371" s="391"/>
      <c r="AI371" s="391"/>
      <c r="AJ371" s="391"/>
      <c r="AK371" s="391"/>
      <c r="AL371" s="391"/>
      <c r="AM371" s="391"/>
      <c r="AN371" s="391"/>
      <c r="AO371" s="391"/>
      <c r="AP371" s="391"/>
      <c r="AQ371" s="391"/>
      <c r="AR371" s="391"/>
    </row>
    <row r="372" spans="1:44" ht="13.5" customHeight="1">
      <c r="A372" s="411"/>
      <c r="B372" s="392"/>
      <c r="C372" s="454"/>
      <c r="D372" s="454"/>
      <c r="E372" s="454"/>
      <c r="F372" s="454"/>
      <c r="G372" s="454"/>
      <c r="H372" s="453"/>
      <c r="I372" s="391"/>
      <c r="J372" s="454"/>
      <c r="K372" s="459"/>
      <c r="L372" s="206"/>
      <c r="M372" s="206"/>
      <c r="N372" s="391"/>
      <c r="O372" s="391"/>
      <c r="P372" s="391"/>
      <c r="Q372" s="391"/>
      <c r="R372" s="454"/>
      <c r="S372" s="392"/>
      <c r="T372" s="391"/>
      <c r="U372" s="438"/>
      <c r="V372" s="454"/>
      <c r="W372" s="391"/>
      <c r="X372" s="391"/>
      <c r="Y372" s="391"/>
      <c r="Z372" s="391"/>
      <c r="AA372" s="391"/>
      <c r="AB372" s="391"/>
      <c r="AC372" s="391"/>
      <c r="AD372" s="391"/>
      <c r="AE372" s="391"/>
      <c r="AF372" s="391"/>
      <c r="AG372" s="391"/>
      <c r="AH372" s="391"/>
      <c r="AI372" s="391"/>
      <c r="AJ372" s="391"/>
      <c r="AK372" s="391"/>
      <c r="AL372" s="391"/>
      <c r="AM372" s="391"/>
      <c r="AN372" s="391"/>
      <c r="AO372" s="391"/>
      <c r="AP372" s="391"/>
      <c r="AQ372" s="391"/>
      <c r="AR372" s="391"/>
    </row>
    <row r="373" spans="1:44" ht="13.5" customHeight="1">
      <c r="A373" s="411"/>
      <c r="B373" s="392"/>
      <c r="C373" s="454"/>
      <c r="D373" s="454"/>
      <c r="E373" s="454"/>
      <c r="F373" s="454"/>
      <c r="G373" s="454"/>
      <c r="H373" s="453"/>
      <c r="I373" s="391"/>
      <c r="J373" s="454"/>
      <c r="K373" s="459"/>
      <c r="L373" s="206"/>
      <c r="M373" s="206"/>
      <c r="N373" s="391"/>
      <c r="O373" s="391"/>
      <c r="P373" s="391"/>
      <c r="Q373" s="391"/>
      <c r="R373" s="454"/>
      <c r="S373" s="392"/>
      <c r="T373" s="391"/>
      <c r="U373" s="438"/>
      <c r="V373" s="454"/>
      <c r="W373" s="391"/>
      <c r="X373" s="391"/>
      <c r="Y373" s="391"/>
      <c r="Z373" s="391"/>
      <c r="AA373" s="391"/>
      <c r="AB373" s="391"/>
      <c r="AC373" s="391"/>
      <c r="AD373" s="391"/>
      <c r="AE373" s="391"/>
      <c r="AF373" s="391"/>
      <c r="AG373" s="391"/>
      <c r="AH373" s="391"/>
      <c r="AI373" s="391"/>
      <c r="AJ373" s="391"/>
      <c r="AK373" s="391"/>
      <c r="AL373" s="391"/>
      <c r="AM373" s="391"/>
      <c r="AN373" s="391"/>
      <c r="AO373" s="391"/>
      <c r="AP373" s="391"/>
      <c r="AQ373" s="391"/>
      <c r="AR373" s="391"/>
    </row>
    <row r="374" spans="1:44" ht="13.5" customHeight="1">
      <c r="A374" s="411"/>
      <c r="B374" s="392"/>
      <c r="C374" s="454"/>
      <c r="D374" s="454"/>
      <c r="E374" s="454"/>
      <c r="F374" s="454"/>
      <c r="G374" s="454"/>
      <c r="H374" s="453"/>
      <c r="I374" s="391"/>
      <c r="J374" s="454"/>
      <c r="K374" s="459"/>
      <c r="L374" s="206"/>
      <c r="M374" s="206"/>
      <c r="N374" s="391"/>
      <c r="O374" s="391"/>
      <c r="P374" s="391"/>
      <c r="Q374" s="391"/>
      <c r="R374" s="454"/>
      <c r="S374" s="392"/>
      <c r="T374" s="391"/>
      <c r="U374" s="438"/>
      <c r="V374" s="454"/>
      <c r="W374" s="391"/>
      <c r="X374" s="391"/>
      <c r="Y374" s="391"/>
      <c r="Z374" s="391"/>
      <c r="AA374" s="391"/>
      <c r="AB374" s="391"/>
      <c r="AC374" s="391"/>
      <c r="AD374" s="391"/>
      <c r="AE374" s="391"/>
      <c r="AF374" s="391"/>
      <c r="AG374" s="391"/>
      <c r="AH374" s="391"/>
      <c r="AI374" s="391"/>
      <c r="AJ374" s="391"/>
      <c r="AK374" s="391"/>
      <c r="AL374" s="391"/>
      <c r="AM374" s="391"/>
      <c r="AN374" s="391"/>
      <c r="AO374" s="391"/>
      <c r="AP374" s="391"/>
      <c r="AQ374" s="391"/>
      <c r="AR374" s="391"/>
    </row>
    <row r="375" spans="1:44" ht="13.5" customHeight="1">
      <c r="A375" s="411"/>
      <c r="B375" s="392"/>
      <c r="C375" s="454"/>
      <c r="D375" s="454"/>
      <c r="E375" s="454"/>
      <c r="F375" s="454"/>
      <c r="G375" s="454"/>
      <c r="H375" s="453"/>
      <c r="I375" s="391"/>
      <c r="J375" s="454"/>
      <c r="K375" s="459"/>
      <c r="L375" s="206"/>
      <c r="M375" s="206"/>
      <c r="N375" s="391"/>
      <c r="O375" s="391"/>
      <c r="P375" s="391"/>
      <c r="Q375" s="391"/>
      <c r="R375" s="454"/>
      <c r="S375" s="392"/>
      <c r="T375" s="391"/>
      <c r="U375" s="438"/>
      <c r="V375" s="454"/>
      <c r="W375" s="391"/>
      <c r="X375" s="391"/>
      <c r="Y375" s="391"/>
      <c r="Z375" s="391"/>
      <c r="AA375" s="391"/>
      <c r="AB375" s="391"/>
      <c r="AC375" s="391"/>
      <c r="AD375" s="391"/>
      <c r="AE375" s="391"/>
      <c r="AF375" s="391"/>
      <c r="AG375" s="391"/>
      <c r="AH375" s="391"/>
      <c r="AI375" s="391"/>
      <c r="AJ375" s="391"/>
      <c r="AK375" s="391"/>
      <c r="AL375" s="391"/>
      <c r="AM375" s="391"/>
      <c r="AN375" s="391"/>
      <c r="AO375" s="391"/>
      <c r="AP375" s="391"/>
      <c r="AQ375" s="391"/>
      <c r="AR375" s="391"/>
    </row>
    <row r="376" spans="1:44" ht="13.5" customHeight="1">
      <c r="A376" s="411"/>
      <c r="B376" s="392"/>
      <c r="C376" s="454"/>
      <c r="D376" s="454"/>
      <c r="E376" s="454"/>
      <c r="F376" s="454"/>
      <c r="G376" s="454"/>
      <c r="H376" s="453"/>
      <c r="I376" s="391"/>
      <c r="J376" s="454"/>
      <c r="K376" s="459"/>
      <c r="L376" s="206"/>
      <c r="M376" s="206"/>
      <c r="N376" s="391"/>
      <c r="O376" s="391"/>
      <c r="P376" s="391"/>
      <c r="Q376" s="391"/>
      <c r="R376" s="454"/>
      <c r="S376" s="392"/>
      <c r="T376" s="391"/>
      <c r="U376" s="438"/>
      <c r="V376" s="454"/>
      <c r="W376" s="391"/>
      <c r="X376" s="391"/>
      <c r="Y376" s="391"/>
      <c r="Z376" s="391"/>
      <c r="AA376" s="391"/>
      <c r="AB376" s="391"/>
      <c r="AC376" s="391"/>
      <c r="AD376" s="391"/>
      <c r="AE376" s="391"/>
      <c r="AF376" s="391"/>
      <c r="AG376" s="391"/>
      <c r="AH376" s="391"/>
      <c r="AI376" s="391"/>
      <c r="AJ376" s="391"/>
      <c r="AK376" s="391"/>
      <c r="AL376" s="391"/>
      <c r="AM376" s="391"/>
      <c r="AN376" s="391"/>
      <c r="AO376" s="391"/>
      <c r="AP376" s="391"/>
      <c r="AQ376" s="391"/>
      <c r="AR376" s="391"/>
    </row>
    <row r="377" spans="1:44" ht="13.5" customHeight="1">
      <c r="A377" s="411"/>
      <c r="B377" s="392"/>
      <c r="C377" s="454"/>
      <c r="D377" s="454"/>
      <c r="E377" s="454"/>
      <c r="F377" s="454"/>
      <c r="G377" s="454"/>
      <c r="H377" s="453"/>
      <c r="I377" s="391"/>
      <c r="J377" s="454"/>
      <c r="K377" s="459"/>
      <c r="L377" s="206"/>
      <c r="M377" s="206"/>
      <c r="N377" s="391"/>
      <c r="O377" s="391"/>
      <c r="P377" s="391"/>
      <c r="Q377" s="391"/>
      <c r="R377" s="454"/>
      <c r="S377" s="392"/>
      <c r="T377" s="391"/>
      <c r="U377" s="438"/>
      <c r="V377" s="454"/>
      <c r="W377" s="391"/>
      <c r="X377" s="391"/>
      <c r="Y377" s="391"/>
      <c r="Z377" s="391"/>
      <c r="AA377" s="391"/>
      <c r="AB377" s="391"/>
      <c r="AC377" s="391"/>
      <c r="AD377" s="391"/>
      <c r="AE377" s="391"/>
      <c r="AF377" s="391"/>
      <c r="AG377" s="391"/>
      <c r="AH377" s="391"/>
      <c r="AI377" s="391"/>
      <c r="AJ377" s="391"/>
      <c r="AK377" s="391"/>
      <c r="AL377" s="391"/>
      <c r="AM377" s="391"/>
      <c r="AN377" s="391"/>
      <c r="AO377" s="391"/>
      <c r="AP377" s="391"/>
      <c r="AQ377" s="391"/>
      <c r="AR377" s="391"/>
    </row>
    <row r="378" spans="1:44" ht="13.5" customHeight="1">
      <c r="A378" s="411"/>
      <c r="B378" s="392"/>
      <c r="C378" s="454"/>
      <c r="D378" s="454"/>
      <c r="E378" s="454"/>
      <c r="F378" s="454"/>
      <c r="G378" s="454"/>
      <c r="H378" s="453"/>
      <c r="I378" s="391"/>
      <c r="J378" s="454"/>
      <c r="K378" s="459"/>
      <c r="L378" s="206"/>
      <c r="M378" s="206"/>
      <c r="N378" s="391"/>
      <c r="O378" s="391"/>
      <c r="P378" s="391"/>
      <c r="Q378" s="391"/>
      <c r="R378" s="454"/>
      <c r="S378" s="392"/>
      <c r="T378" s="391"/>
      <c r="U378" s="438"/>
      <c r="V378" s="454"/>
      <c r="W378" s="391"/>
      <c r="X378" s="391"/>
      <c r="Y378" s="391"/>
      <c r="Z378" s="391"/>
      <c r="AA378" s="391"/>
      <c r="AB378" s="391"/>
      <c r="AC378" s="391"/>
      <c r="AD378" s="391"/>
      <c r="AE378" s="391"/>
      <c r="AF378" s="391"/>
      <c r="AG378" s="391"/>
      <c r="AH378" s="391"/>
      <c r="AI378" s="391"/>
      <c r="AJ378" s="391"/>
      <c r="AK378" s="391"/>
      <c r="AL378" s="391"/>
      <c r="AM378" s="391"/>
      <c r="AN378" s="391"/>
      <c r="AO378" s="391"/>
      <c r="AP378" s="391"/>
      <c r="AQ378" s="391"/>
      <c r="AR378" s="391"/>
    </row>
    <row r="379" spans="1:44" ht="13.5" customHeight="1">
      <c r="A379" s="411"/>
      <c r="B379" s="392"/>
      <c r="C379" s="454"/>
      <c r="D379" s="454"/>
      <c r="E379" s="454"/>
      <c r="F379" s="454"/>
      <c r="G379" s="454"/>
      <c r="H379" s="453"/>
      <c r="I379" s="391"/>
      <c r="J379" s="454"/>
      <c r="K379" s="459"/>
      <c r="L379" s="206"/>
      <c r="M379" s="206"/>
      <c r="N379" s="391"/>
      <c r="O379" s="391"/>
      <c r="P379" s="391"/>
      <c r="Q379" s="391"/>
      <c r="R379" s="454"/>
      <c r="S379" s="392"/>
      <c r="T379" s="391"/>
      <c r="U379" s="438"/>
      <c r="V379" s="454"/>
      <c r="W379" s="391"/>
      <c r="X379" s="391"/>
      <c r="Y379" s="391"/>
      <c r="Z379" s="391"/>
      <c r="AA379" s="391"/>
      <c r="AB379" s="391"/>
      <c r="AC379" s="391"/>
      <c r="AD379" s="391"/>
      <c r="AE379" s="391"/>
      <c r="AF379" s="391"/>
      <c r="AG379" s="391"/>
      <c r="AH379" s="391"/>
      <c r="AI379" s="391"/>
      <c r="AJ379" s="391"/>
      <c r="AK379" s="391"/>
      <c r="AL379" s="391"/>
      <c r="AM379" s="391"/>
      <c r="AN379" s="391"/>
      <c r="AO379" s="391"/>
      <c r="AP379" s="391"/>
      <c r="AQ379" s="391"/>
      <c r="AR379" s="391"/>
    </row>
    <row r="380" spans="1:44" ht="13.5" customHeight="1">
      <c r="A380" s="411"/>
      <c r="B380" s="392"/>
      <c r="C380" s="454"/>
      <c r="D380" s="454"/>
      <c r="E380" s="454"/>
      <c r="F380" s="454"/>
      <c r="G380" s="454"/>
      <c r="H380" s="453"/>
      <c r="I380" s="391"/>
      <c r="J380" s="454"/>
      <c r="K380" s="459"/>
      <c r="L380" s="206"/>
      <c r="M380" s="206"/>
      <c r="N380" s="391"/>
      <c r="O380" s="391"/>
      <c r="P380" s="391"/>
      <c r="Q380" s="391"/>
      <c r="R380" s="454"/>
      <c r="S380" s="392"/>
      <c r="T380" s="391"/>
      <c r="U380" s="438"/>
      <c r="V380" s="454"/>
      <c r="W380" s="391"/>
      <c r="X380" s="391"/>
      <c r="Y380" s="391"/>
      <c r="Z380" s="391"/>
      <c r="AA380" s="391"/>
      <c r="AB380" s="391"/>
      <c r="AC380" s="391"/>
      <c r="AD380" s="391"/>
      <c r="AE380" s="391"/>
      <c r="AF380" s="391"/>
      <c r="AG380" s="391"/>
      <c r="AH380" s="391"/>
      <c r="AI380" s="391"/>
      <c r="AJ380" s="391"/>
      <c r="AK380" s="391"/>
      <c r="AL380" s="391"/>
      <c r="AM380" s="391"/>
      <c r="AN380" s="391"/>
      <c r="AO380" s="391"/>
      <c r="AP380" s="391"/>
      <c r="AQ380" s="391"/>
      <c r="AR380" s="391"/>
    </row>
    <row r="381" spans="1:44" ht="13.5" customHeight="1">
      <c r="A381" s="411"/>
      <c r="B381" s="392"/>
      <c r="C381" s="454"/>
      <c r="D381" s="454"/>
      <c r="E381" s="454"/>
      <c r="F381" s="454"/>
      <c r="G381" s="454"/>
      <c r="H381" s="453"/>
      <c r="I381" s="391"/>
      <c r="J381" s="454"/>
      <c r="K381" s="459"/>
      <c r="L381" s="206"/>
      <c r="M381" s="206"/>
      <c r="N381" s="391"/>
      <c r="O381" s="391"/>
      <c r="P381" s="391"/>
      <c r="Q381" s="391"/>
      <c r="R381" s="454"/>
      <c r="S381" s="392"/>
      <c r="T381" s="391"/>
      <c r="U381" s="438"/>
      <c r="V381" s="454"/>
      <c r="W381" s="391"/>
      <c r="X381" s="391"/>
      <c r="Y381" s="391"/>
      <c r="Z381" s="391"/>
      <c r="AA381" s="391"/>
      <c r="AB381" s="391"/>
      <c r="AC381" s="391"/>
      <c r="AD381" s="391"/>
      <c r="AE381" s="391"/>
      <c r="AF381" s="391"/>
      <c r="AG381" s="391"/>
      <c r="AH381" s="391"/>
      <c r="AI381" s="391"/>
      <c r="AJ381" s="391"/>
      <c r="AK381" s="391"/>
      <c r="AL381" s="391"/>
      <c r="AM381" s="391"/>
      <c r="AN381" s="391"/>
      <c r="AO381" s="391"/>
      <c r="AP381" s="391"/>
      <c r="AQ381" s="391"/>
      <c r="AR381" s="391"/>
    </row>
    <row r="382" spans="1:44" ht="13.5" customHeight="1">
      <c r="A382" s="411"/>
      <c r="B382" s="392"/>
      <c r="C382" s="454"/>
      <c r="D382" s="454"/>
      <c r="E382" s="454"/>
      <c r="F382" s="454"/>
      <c r="G382" s="454"/>
      <c r="H382" s="453"/>
      <c r="I382" s="391"/>
      <c r="J382" s="454"/>
      <c r="K382" s="459"/>
      <c r="L382" s="206"/>
      <c r="M382" s="206"/>
      <c r="N382" s="391"/>
      <c r="O382" s="391"/>
      <c r="P382" s="391"/>
      <c r="Q382" s="391"/>
      <c r="R382" s="454"/>
      <c r="S382" s="392"/>
      <c r="T382" s="391"/>
      <c r="U382" s="438"/>
      <c r="V382" s="454"/>
      <c r="W382" s="391"/>
      <c r="X382" s="391"/>
      <c r="Y382" s="391"/>
      <c r="Z382" s="391"/>
      <c r="AA382" s="391"/>
      <c r="AB382" s="391"/>
      <c r="AC382" s="391"/>
      <c r="AD382" s="391"/>
      <c r="AE382" s="391"/>
      <c r="AF382" s="391"/>
      <c r="AG382" s="391"/>
      <c r="AH382" s="391"/>
      <c r="AI382" s="391"/>
      <c r="AJ382" s="391"/>
      <c r="AK382" s="391"/>
      <c r="AL382" s="391"/>
      <c r="AM382" s="391"/>
      <c r="AN382" s="391"/>
      <c r="AO382" s="391"/>
      <c r="AP382" s="391"/>
      <c r="AQ382" s="391"/>
      <c r="AR382" s="391"/>
    </row>
    <row r="383" spans="1:44" ht="13.5" customHeight="1">
      <c r="A383" s="411"/>
      <c r="B383" s="392"/>
      <c r="C383" s="454"/>
      <c r="D383" s="454"/>
      <c r="E383" s="454"/>
      <c r="F383" s="454"/>
      <c r="G383" s="454"/>
      <c r="H383" s="453"/>
      <c r="I383" s="391"/>
      <c r="J383" s="454"/>
      <c r="K383" s="459"/>
      <c r="L383" s="206"/>
      <c r="M383" s="206"/>
      <c r="N383" s="391"/>
      <c r="O383" s="391"/>
      <c r="P383" s="391"/>
      <c r="Q383" s="391"/>
      <c r="R383" s="454"/>
      <c r="S383" s="392"/>
      <c r="T383" s="391"/>
      <c r="U383" s="438"/>
      <c r="V383" s="454"/>
      <c r="W383" s="391"/>
      <c r="X383" s="391"/>
      <c r="Y383" s="391"/>
      <c r="Z383" s="391"/>
      <c r="AA383" s="391"/>
      <c r="AB383" s="391"/>
      <c r="AC383" s="391"/>
      <c r="AD383" s="391"/>
      <c r="AE383" s="391"/>
      <c r="AF383" s="391"/>
      <c r="AG383" s="391"/>
      <c r="AH383" s="391"/>
      <c r="AI383" s="391"/>
      <c r="AJ383" s="391"/>
      <c r="AK383" s="391"/>
      <c r="AL383" s="391"/>
      <c r="AM383" s="391"/>
      <c r="AN383" s="391"/>
      <c r="AO383" s="391"/>
      <c r="AP383" s="391"/>
      <c r="AQ383" s="391"/>
      <c r="AR383" s="391"/>
    </row>
    <row r="384" spans="1:44" ht="13.5" customHeight="1">
      <c r="A384" s="411"/>
      <c r="B384" s="392"/>
      <c r="C384" s="454"/>
      <c r="D384" s="454"/>
      <c r="E384" s="454"/>
      <c r="F384" s="454"/>
      <c r="G384" s="454"/>
      <c r="H384" s="453"/>
      <c r="I384" s="391"/>
      <c r="J384" s="454"/>
      <c r="K384" s="459"/>
      <c r="L384" s="206"/>
      <c r="M384" s="206"/>
      <c r="N384" s="391"/>
      <c r="O384" s="391"/>
      <c r="P384" s="391"/>
      <c r="Q384" s="391"/>
      <c r="R384" s="454"/>
      <c r="S384" s="392"/>
      <c r="T384" s="391"/>
      <c r="U384" s="438"/>
      <c r="V384" s="454"/>
      <c r="W384" s="391"/>
      <c r="X384" s="391"/>
      <c r="Y384" s="391"/>
      <c r="Z384" s="391"/>
      <c r="AA384" s="391"/>
      <c r="AB384" s="391"/>
      <c r="AC384" s="391"/>
      <c r="AD384" s="391"/>
      <c r="AE384" s="391"/>
      <c r="AF384" s="391"/>
      <c r="AG384" s="391"/>
      <c r="AH384" s="391"/>
      <c r="AI384" s="391"/>
      <c r="AJ384" s="391"/>
      <c r="AK384" s="391"/>
      <c r="AL384" s="391"/>
      <c r="AM384" s="391"/>
      <c r="AN384" s="391"/>
      <c r="AO384" s="391"/>
      <c r="AP384" s="391"/>
      <c r="AQ384" s="391"/>
      <c r="AR384" s="391"/>
    </row>
    <row r="385" spans="1:44" ht="13.5" customHeight="1">
      <c r="A385" s="411"/>
      <c r="B385" s="392"/>
      <c r="C385" s="454"/>
      <c r="D385" s="454"/>
      <c r="E385" s="454"/>
      <c r="F385" s="454"/>
      <c r="G385" s="454"/>
      <c r="H385" s="453"/>
      <c r="I385" s="391"/>
      <c r="J385" s="454"/>
      <c r="K385" s="459"/>
      <c r="L385" s="206"/>
      <c r="M385" s="206"/>
      <c r="N385" s="391"/>
      <c r="O385" s="391"/>
      <c r="P385" s="391"/>
      <c r="Q385" s="391"/>
      <c r="R385" s="454"/>
      <c r="S385" s="392"/>
      <c r="T385" s="391"/>
      <c r="U385" s="438"/>
      <c r="V385" s="454"/>
      <c r="W385" s="391"/>
      <c r="X385" s="391"/>
      <c r="Y385" s="391"/>
      <c r="Z385" s="391"/>
      <c r="AA385" s="391"/>
      <c r="AB385" s="391"/>
      <c r="AC385" s="391"/>
      <c r="AD385" s="391"/>
      <c r="AE385" s="391"/>
      <c r="AF385" s="391"/>
      <c r="AG385" s="391"/>
      <c r="AH385" s="391"/>
      <c r="AI385" s="391"/>
      <c r="AJ385" s="391"/>
      <c r="AK385" s="391"/>
      <c r="AL385" s="391"/>
      <c r="AM385" s="391"/>
      <c r="AN385" s="391"/>
      <c r="AO385" s="391"/>
      <c r="AP385" s="391"/>
      <c r="AQ385" s="391"/>
      <c r="AR385" s="391"/>
    </row>
  </sheetData>
  <sheetProtection algorithmName="SHA-512" hashValue="nNgMfY5UPHEsSka1T0gccpWpuke/ISVdn7RzGp9l423GtaWf5i3F7tuxn+fOQZOaiKyaWt0neikN2doXLsdHkg==" saltValue="94fb4T6wPQCoHmwnOdluNg==" spinCount="100000" sheet="1" objects="1" scenarios="1"/>
  <autoFilter ref="A4:AR306" xr:uid="{00000000-0001-0000-2500-000000000000}"/>
  <dataValidations count="3">
    <dataValidation type="list" allowBlank="1" showInputMessage="1" showErrorMessage="1" sqref="R51" xr:uid="{7B765500-EA50-4C67-8D7A-0CFC8D9BAD38}">
      <formula1>$O$34:$O$41</formula1>
    </dataValidation>
    <dataValidation type="list" allowBlank="1" showInputMessage="1" showErrorMessage="1" sqref="M5:M108 M110:M111" xr:uid="{807113ED-E2FA-4887-8734-DC21C06324A9}">
      <formula1>"Estimation,Measurement"</formula1>
    </dataValidation>
    <dataValidation allowBlank="1" showInputMessage="1" showErrorMessage="1" sqref="R307:R1048576 R105:R305" xr:uid="{0678C800-53B1-40AC-ADBA-891CD2F6880A}"/>
  </dataValidation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247C3283-4A43-4141-8345-95A0B057696F}">
          <x14:formula1>
            <xm:f>TABS!$A$6:$A$25</xm:f>
          </x14:formula1>
          <xm:sqref>R56 R52:R53 R5:R50 R59:R62 R65 R68:R104</xm:sqref>
        </x14:dataValidation>
        <x14:dataValidation type="list" allowBlank="1" showInputMessage="1" showErrorMessage="1" xr:uid="{60A031B9-5A07-47C5-A5D0-A6210AEBDA96}">
          <x14:formula1>
            <xm:f>TABS!$A$6:$A$50</xm:f>
          </x14:formula1>
          <xm:sqref>R63:R64 R66:R67</xm:sqref>
        </x14:dataValidation>
      </x14:dataValidations>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B2D8FA-82EE-4FB3-93C6-86D7B0CA8676}">
  <dimension ref="A2:K112"/>
  <sheetViews>
    <sheetView topLeftCell="A97" workbookViewId="0">
      <selection activeCell="F113" sqref="F113"/>
    </sheetView>
  </sheetViews>
  <sheetFormatPr defaultRowHeight="15"/>
  <cols>
    <col min="1" max="1" width="23.25" customWidth="1"/>
    <col min="2" max="2" width="29.625" customWidth="1"/>
    <col min="5" max="5" width="9.125" bestFit="1" customWidth="1"/>
    <col min="6" max="6" width="32.625" customWidth="1"/>
    <col min="7" max="7" width="23.375" customWidth="1"/>
    <col min="8" max="8" width="21.375" customWidth="1"/>
    <col min="9" max="9" width="15.375" customWidth="1"/>
    <col min="10" max="10" width="15.75" customWidth="1"/>
    <col min="11" max="11" width="13.125" style="467" customWidth="1"/>
  </cols>
  <sheetData>
    <row r="2" spans="1:11">
      <c r="A2" s="393" t="s">
        <v>511</v>
      </c>
      <c r="B2" s="393" t="s">
        <v>511</v>
      </c>
    </row>
    <row r="4" spans="1:11" s="64" customFormat="1" ht="45">
      <c r="A4" s="64" t="s">
        <v>512</v>
      </c>
      <c r="B4" s="64" t="s">
        <v>136</v>
      </c>
      <c r="C4" s="64" t="s">
        <v>137</v>
      </c>
      <c r="D4" s="64" t="s">
        <v>138</v>
      </c>
      <c r="E4" s="64" t="s">
        <v>304</v>
      </c>
      <c r="F4" s="64" t="s">
        <v>513</v>
      </c>
      <c r="G4" s="64" t="s">
        <v>514</v>
      </c>
      <c r="H4" s="64" t="s">
        <v>314</v>
      </c>
      <c r="I4" s="64" t="s">
        <v>303</v>
      </c>
      <c r="J4" s="64" t="s">
        <v>302</v>
      </c>
      <c r="K4" s="468" t="s">
        <v>515</v>
      </c>
    </row>
    <row r="5" spans="1:11">
      <c r="A5" t="str">
        <f>BatteryLifeCalucationRequest[[#This Row],[Item code]]&amp;"-"&amp;BatteryLifeCalucationRequest[[#This Row],[HW]]&amp;"-"&amp;BatteryLifeCalucationRequest[[#This Row],[FW]]&amp;"-"&amp;BatteryLifeCalucationRequest[[#This Row],[ Variant]]</f>
        <v>WSLRWEX-G-H2S-100-2-7-</v>
      </c>
      <c r="B5" t="s">
        <v>221</v>
      </c>
      <c r="C5" t="s">
        <v>342</v>
      </c>
      <c r="D5" t="s">
        <v>343</v>
      </c>
      <c r="F5" t="s">
        <v>223</v>
      </c>
    </row>
    <row r="6" spans="1:11">
      <c r="A6" t="str">
        <f>BatteryLifeCalucationRequest[[#This Row],[Item code]]&amp;"-"&amp;BatteryLifeCalucationRequest[[#This Row],[HW]]&amp;"-"&amp;BatteryLifeCalucationRequest[[#This Row],[FW]]&amp;"-"&amp;BatteryLifeCalucationRequest[[#This Row],[ Variant]]</f>
        <v>WSLRW-GCB-CO-500-01-1-1-</v>
      </c>
      <c r="B6" t="s">
        <v>261</v>
      </c>
      <c r="C6" t="s">
        <v>349</v>
      </c>
      <c r="D6" t="s">
        <v>349</v>
      </c>
      <c r="F6" t="s">
        <v>264</v>
      </c>
    </row>
    <row r="7" spans="1:11">
      <c r="A7" t="str">
        <f>BatteryLifeCalucationRequest[[#This Row],[Item code]]&amp;"-"&amp;BatteryLifeCalucationRequest[[#This Row],[HW]]&amp;"-"&amp;BatteryLifeCalucationRequest[[#This Row],[FW]]&amp;"-"&amp;BatteryLifeCalucationRequest[[#This Row],[ Variant]]</f>
        <v>WSLRW-G4-SO2-20-01-2-7-</v>
      </c>
      <c r="B7" t="s">
        <v>351</v>
      </c>
      <c r="C7" t="s">
        <v>342</v>
      </c>
      <c r="D7">
        <v>7</v>
      </c>
      <c r="F7" t="s">
        <v>352</v>
      </c>
    </row>
    <row r="8" spans="1:11">
      <c r="A8" t="str">
        <f>BatteryLifeCalucationRequest[[#This Row],[Item code]]&amp;"-"&amp;BatteryLifeCalucationRequest[[#This Row],[HW]]&amp;"-"&amp;BatteryLifeCalucationRequest[[#This Row],[FW]]&amp;"-"&amp;BatteryLifeCalucationRequest[[#This Row],[ Variant]]</f>
        <v>WSLRW-G4-NO2-20-01-2-7-</v>
      </c>
      <c r="B8" t="s">
        <v>356</v>
      </c>
      <c r="C8" t="s">
        <v>342</v>
      </c>
      <c r="D8">
        <v>7</v>
      </c>
      <c r="F8" t="s">
        <v>357</v>
      </c>
    </row>
    <row r="9" spans="1:11">
      <c r="A9" t="str">
        <f>BatteryLifeCalucationRequest[[#This Row],[Item code]]&amp;"-"&amp;BatteryLifeCalucationRequest[[#This Row],[HW]]&amp;"-"&amp;BatteryLifeCalucationRequest[[#This Row],[FW]]&amp;"-"&amp;BatteryLifeCalucationRequest[[#This Row],[ Variant]]</f>
        <v>WSLRW-G4-CO-200-01-2-7-</v>
      </c>
      <c r="B9" t="s">
        <v>359</v>
      </c>
      <c r="C9" t="s">
        <v>342</v>
      </c>
      <c r="D9">
        <v>7</v>
      </c>
      <c r="F9" t="s">
        <v>360</v>
      </c>
    </row>
    <row r="10" spans="1:11">
      <c r="A10" t="str">
        <f>BatteryLifeCalucationRequest[[#This Row],[Item code]]&amp;"-"&amp;BatteryLifeCalucationRequest[[#This Row],[HW]]&amp;"-"&amp;BatteryLifeCalucationRequest[[#This Row],[FW]]&amp;"-"&amp;BatteryLifeCalucationRequest[[#This Row],[ Variant]]</f>
        <v>WSLRW-PT100-01-1-1-</v>
      </c>
      <c r="B10" t="s">
        <v>226</v>
      </c>
      <c r="C10" t="s">
        <v>349</v>
      </c>
      <c r="D10" t="s">
        <v>349</v>
      </c>
      <c r="F10" t="s">
        <v>229</v>
      </c>
    </row>
    <row r="11" spans="1:11">
      <c r="A11" t="str">
        <f>BatteryLifeCalucationRequest[[#This Row],[Item code]]&amp;"-"&amp;BatteryLifeCalucationRequest[[#This Row],[HW]]&amp;"-"&amp;BatteryLifeCalucationRequest[[#This Row],[FW]]&amp;"-"&amp;BatteryLifeCalucationRequest[[#This Row],[ Variant]]</f>
        <v>WSLRW-GCB-C3H8-01-1-1-</v>
      </c>
      <c r="B11" t="s">
        <v>362</v>
      </c>
      <c r="C11" t="s">
        <v>349</v>
      </c>
      <c r="D11">
        <v>1</v>
      </c>
      <c r="F11" t="s">
        <v>363</v>
      </c>
    </row>
    <row r="12" spans="1:11">
      <c r="A12" t="str">
        <f>BatteryLifeCalucationRequest[[#This Row],[Item code]]&amp;"-"&amp;BatteryLifeCalucationRequest[[#This Row],[HW]]&amp;"-"&amp;BatteryLifeCalucationRequest[[#This Row],[FW]]&amp;"-"&amp;BatteryLifeCalucationRequest[[#This Row],[ Variant]]</f>
        <v>WSLRW-PPS-G10-04-2-3-</v>
      </c>
      <c r="B12" t="s">
        <v>364</v>
      </c>
      <c r="C12" t="s">
        <v>342</v>
      </c>
      <c r="D12">
        <v>3</v>
      </c>
      <c r="F12" t="s">
        <v>365</v>
      </c>
    </row>
    <row r="13" spans="1:11">
      <c r="A13" t="str">
        <f>BatteryLifeCalucationRequest[[#This Row],[Item code]]&amp;"-"&amp;BatteryLifeCalucationRequest[[#This Row],[HW]]&amp;"-"&amp;BatteryLifeCalucationRequest[[#This Row],[FW]]&amp;"-"&amp;BatteryLifeCalucationRequest[[#This Row],[ Variant]]</f>
        <v>WSLRW-PPS-G10-02-2-3-</v>
      </c>
      <c r="B13" t="s">
        <v>194</v>
      </c>
      <c r="C13" t="s">
        <v>342</v>
      </c>
      <c r="D13" t="s">
        <v>366</v>
      </c>
      <c r="F13" t="s">
        <v>197</v>
      </c>
    </row>
    <row r="14" spans="1:11">
      <c r="A14" t="str">
        <f>BatteryLifeCalucationRequest[[#This Row],[Item code]]&amp;"-"&amp;BatteryLifeCalucationRequest[[#This Row],[HW]]&amp;"-"&amp;BatteryLifeCalucationRequest[[#This Row],[FW]]&amp;"-"&amp;BatteryLifeCalucationRequest[[#This Row],[ Variant]]</f>
        <v>WSLRW-AG-03-4-8-</v>
      </c>
      <c r="B14" t="s">
        <v>367</v>
      </c>
      <c r="C14" t="s">
        <v>368</v>
      </c>
      <c r="D14">
        <v>8</v>
      </c>
      <c r="F14" t="s">
        <v>369</v>
      </c>
    </row>
    <row r="15" spans="1:11">
      <c r="A15" t="str">
        <f>BatteryLifeCalucationRequest[[#This Row],[Item code]]&amp;"-"&amp;BatteryLifeCalucationRequest[[#This Row],[HW]]&amp;"-"&amp;BatteryLifeCalucationRequest[[#This Row],[FW]]&amp;"-"&amp;BatteryLifeCalucationRequest[[#This Row],[ Variant]]</f>
        <v>WSLRW-SMT-01-2-3-</v>
      </c>
      <c r="B15" t="s">
        <v>241</v>
      </c>
      <c r="C15" t="s">
        <v>342</v>
      </c>
      <c r="D15">
        <v>3</v>
      </c>
      <c r="F15" t="s">
        <v>370</v>
      </c>
    </row>
    <row r="16" spans="1:11">
      <c r="A16" t="str">
        <f>BatteryLifeCalucationRequest[[#This Row],[Item code]]&amp;"-"&amp;BatteryLifeCalucationRequest[[#This Row],[HW]]&amp;"-"&amp;BatteryLifeCalucationRequest[[#This Row],[FW]]&amp;"-"&amp;BatteryLifeCalucationRequest[[#This Row],[ Variant]]</f>
        <v>WSLRW-SMT-01-2-2-</v>
      </c>
      <c r="B16" t="s">
        <v>241</v>
      </c>
      <c r="C16" t="s">
        <v>342</v>
      </c>
      <c r="D16">
        <v>2</v>
      </c>
      <c r="F16" t="s">
        <v>371</v>
      </c>
    </row>
    <row r="17" spans="1:6">
      <c r="A17" t="str">
        <f>BatteryLifeCalucationRequest[[#This Row],[Item code]]&amp;"-"&amp;BatteryLifeCalucationRequest[[#This Row],[HW]]&amp;"-"&amp;BatteryLifeCalucationRequest[[#This Row],[FW]]&amp;"-"&amp;BatteryLifeCalucationRequest[[#This Row],[ Variant]]</f>
        <v>WSLRW-SMT-07-3-5-</v>
      </c>
      <c r="B17" t="s">
        <v>234</v>
      </c>
      <c r="C17" t="s">
        <v>366</v>
      </c>
      <c r="D17" t="s">
        <v>372</v>
      </c>
      <c r="F17" t="s">
        <v>237</v>
      </c>
    </row>
    <row r="18" spans="1:6">
      <c r="A18" t="str">
        <f>BatteryLifeCalucationRequest[[#This Row],[Item code]]&amp;"-"&amp;BatteryLifeCalucationRequest[[#This Row],[HW]]&amp;"-"&amp;BatteryLifeCalucationRequest[[#This Row],[FW]]&amp;"-"&amp;BatteryLifeCalucationRequest[[#This Row],[ Variant]]</f>
        <v>WSLRW-SMT-01-3-5-</v>
      </c>
      <c r="B18" t="s">
        <v>241</v>
      </c>
      <c r="C18" t="s">
        <v>366</v>
      </c>
      <c r="D18" t="s">
        <v>372</v>
      </c>
      <c r="F18" t="s">
        <v>237</v>
      </c>
    </row>
    <row r="19" spans="1:6">
      <c r="A19" t="str">
        <f>BatteryLifeCalucationRequest[[#This Row],[Item code]]&amp;"-"&amp;BatteryLifeCalucationRequest[[#This Row],[HW]]&amp;"-"&amp;BatteryLifeCalucationRequest[[#This Row],[FW]]&amp;"-"&amp;BatteryLifeCalucationRequest[[#This Row],[ Variant]]</f>
        <v>WSLRW-SMT-07-RN-3-5-</v>
      </c>
      <c r="B19" t="s">
        <v>252</v>
      </c>
      <c r="C19" t="s">
        <v>366</v>
      </c>
      <c r="D19" t="s">
        <v>372</v>
      </c>
      <c r="F19" t="s">
        <v>237</v>
      </c>
    </row>
    <row r="20" spans="1:6">
      <c r="A20" t="str">
        <f>BatteryLifeCalucationRequest[[#This Row],[Item code]]&amp;"-"&amp;BatteryLifeCalucationRequest[[#This Row],[HW]]&amp;"-"&amp;BatteryLifeCalucationRequest[[#This Row],[FW]]&amp;"-"&amp;BatteryLifeCalucationRequest[[#This Row],[ Variant]]</f>
        <v>WSSFCEX-PPS-G10-01-2-1-</v>
      </c>
      <c r="B20" t="s">
        <v>373</v>
      </c>
      <c r="C20" t="s">
        <v>342</v>
      </c>
      <c r="D20">
        <v>1</v>
      </c>
      <c r="F20" t="s">
        <v>374</v>
      </c>
    </row>
    <row r="21" spans="1:6">
      <c r="A21" t="str">
        <f>BatteryLifeCalucationRequest[[#This Row],[Item code]]&amp;"-"&amp;BatteryLifeCalucationRequest[[#This Row],[HW]]&amp;"-"&amp;BatteryLifeCalucationRequest[[#This Row],[FW]]&amp;"-"&amp;BatteryLifeCalucationRequest[[#This Row],[ Variant]]</f>
        <v>WSLRW-S-ATE-F12-500-2-3-</v>
      </c>
      <c r="B21" t="s">
        <v>212</v>
      </c>
      <c r="C21" t="s">
        <v>342</v>
      </c>
      <c r="D21" t="s">
        <v>366</v>
      </c>
      <c r="F21" t="s">
        <v>215</v>
      </c>
    </row>
    <row r="22" spans="1:6">
      <c r="A22" t="str">
        <f>BatteryLifeCalucationRequest[[#This Row],[Item code]]&amp;"-"&amp;BatteryLifeCalucationRequest[[#This Row],[HW]]&amp;"-"&amp;BatteryLifeCalucationRequest[[#This Row],[FW]]&amp;"-"&amp;BatteryLifeCalucationRequest[[#This Row],[ Variant]]</f>
        <v>WSLRW-ATH-11-1-5-</v>
      </c>
      <c r="B22" t="s">
        <v>243</v>
      </c>
      <c r="C22" t="s">
        <v>349</v>
      </c>
      <c r="D22" t="s">
        <v>372</v>
      </c>
      <c r="F22" t="s">
        <v>233</v>
      </c>
    </row>
    <row r="23" spans="1:6">
      <c r="A23" t="str">
        <f>BatteryLifeCalucationRequest[[#This Row],[Item code]]&amp;"-"&amp;BatteryLifeCalucationRequest[[#This Row],[HW]]&amp;"-"&amp;BatteryLifeCalucationRequest[[#This Row],[FW]]&amp;"-"&amp;BatteryLifeCalucationRequest[[#This Row],[ Variant]]</f>
        <v>WSLRW-AL-01-1-2-</v>
      </c>
      <c r="B23" t="s">
        <v>295</v>
      </c>
      <c r="C23" t="s">
        <v>349</v>
      </c>
      <c r="D23" t="s">
        <v>342</v>
      </c>
      <c r="F23" t="s">
        <v>298</v>
      </c>
    </row>
    <row r="24" spans="1:6">
      <c r="A24" t="str">
        <f>BatteryLifeCalucationRequest[[#This Row],[Item code]]&amp;"-"&amp;BatteryLifeCalucationRequest[[#This Row],[HW]]&amp;"-"&amp;BatteryLifeCalucationRequest[[#This Row],[FW]]&amp;"-"&amp;BatteryLifeCalucationRequest[[#This Row],[ Variant]]</f>
        <v>WSLRW-G4-NH3-1000-01-2-7-</v>
      </c>
      <c r="B24" t="s">
        <v>190</v>
      </c>
      <c r="C24" t="s">
        <v>342</v>
      </c>
      <c r="D24" t="s">
        <v>343</v>
      </c>
      <c r="F24" t="s">
        <v>193</v>
      </c>
    </row>
    <row r="25" spans="1:6">
      <c r="A25" t="str">
        <f>BatteryLifeCalucationRequest[[#This Row],[Item code]]&amp;"-"&amp;BatteryLifeCalucationRequest[[#This Row],[HW]]&amp;"-"&amp;BatteryLifeCalucationRequest[[#This Row],[FW]]&amp;"-"&amp;BatteryLifeCalucationRequest[[#This Row],[ Variant]]</f>
        <v>WSLRW-G4-NH3-100-01-2-7-</v>
      </c>
      <c r="B25" t="s">
        <v>284</v>
      </c>
      <c r="C25" t="s">
        <v>342</v>
      </c>
      <c r="D25" t="s">
        <v>343</v>
      </c>
      <c r="F25" t="s">
        <v>193</v>
      </c>
    </row>
    <row r="26" spans="1:6">
      <c r="A26" t="str">
        <f>BatteryLifeCalucationRequest[[#This Row],[Item code]]&amp;"-"&amp;BatteryLifeCalucationRequest[[#This Row],[HW]]&amp;"-"&amp;BatteryLifeCalucationRequest[[#This Row],[FW]]&amp;"-"&amp;BatteryLifeCalucationRequest[[#This Row],[ Variant]]</f>
        <v>WSLRW-G4-CL2-20-01-2-7-</v>
      </c>
      <c r="B26" t="s">
        <v>286</v>
      </c>
      <c r="C26" t="s">
        <v>342</v>
      </c>
      <c r="D26" t="s">
        <v>343</v>
      </c>
      <c r="F26" t="s">
        <v>193</v>
      </c>
    </row>
    <row r="27" spans="1:6">
      <c r="A27" t="str">
        <f>BatteryLifeCalucationRequest[[#This Row],[Item code]]&amp;"-"&amp;BatteryLifeCalucationRequest[[#This Row],[HW]]&amp;"-"&amp;BatteryLifeCalucationRequest[[#This Row],[FW]]&amp;"-"&amp;BatteryLifeCalucationRequest[[#This Row],[ Variant]]</f>
        <v>WSLRW-G4F-NH3-100-01-2-7-</v>
      </c>
      <c r="B27" t="s">
        <v>288</v>
      </c>
      <c r="C27" t="s">
        <v>342</v>
      </c>
      <c r="D27" t="s">
        <v>343</v>
      </c>
      <c r="F27" t="s">
        <v>193</v>
      </c>
    </row>
    <row r="28" spans="1:6">
      <c r="A28" t="str">
        <f>BatteryLifeCalucationRequest[[#This Row],[Item code]]&amp;"-"&amp;BatteryLifeCalucationRequest[[#This Row],[HW]]&amp;"-"&amp;BatteryLifeCalucationRequest[[#This Row],[FW]]&amp;"-"&amp;BatteryLifeCalucationRequest[[#This Row],[ Variant]]</f>
        <v>WSLRW-G4-NH3-2000-01-2-7-</v>
      </c>
      <c r="B28" t="s">
        <v>299</v>
      </c>
      <c r="C28" t="s">
        <v>342</v>
      </c>
      <c r="D28" t="s">
        <v>343</v>
      </c>
      <c r="F28" t="s">
        <v>193</v>
      </c>
    </row>
    <row r="29" spans="1:6">
      <c r="A29" t="str">
        <f>BatteryLifeCalucationRequest[[#This Row],[Item code]]&amp;"-"&amp;BatteryLifeCalucationRequest[[#This Row],[HW]]&amp;"-"&amp;BatteryLifeCalucationRequest[[#This Row],[FW]]&amp;"-"&amp;BatteryLifeCalucationRequest[[#This Row],[ Variant]]</f>
        <v>WSLRW-AG-02-2-4-</v>
      </c>
      <c r="B29" t="s">
        <v>198</v>
      </c>
      <c r="C29" t="s">
        <v>342</v>
      </c>
      <c r="D29">
        <v>4</v>
      </c>
      <c r="F29" t="s">
        <v>378</v>
      </c>
    </row>
    <row r="30" spans="1:6">
      <c r="A30" t="str">
        <f>BatteryLifeCalucationRequest[[#This Row],[Item code]]&amp;"-"&amp;BatteryLifeCalucationRequest[[#This Row],[HW]]&amp;"-"&amp;BatteryLifeCalucationRequest[[#This Row],[FW]]&amp;"-"&amp;BatteryLifeCalucationRequest[[#This Row],[ Variant]]</f>
        <v>WSLRW-AG-01-1-2-</v>
      </c>
      <c r="B30" t="s">
        <v>211</v>
      </c>
      <c r="C30" t="s">
        <v>349</v>
      </c>
      <c r="D30">
        <v>2</v>
      </c>
      <c r="F30" t="s">
        <v>379</v>
      </c>
    </row>
    <row r="31" spans="1:6">
      <c r="A31" t="str">
        <f>BatteryLifeCalucationRequest[[#This Row],[Item code]]&amp;"-"&amp;BatteryLifeCalucationRequest[[#This Row],[HW]]&amp;"-"&amp;BatteryLifeCalucationRequest[[#This Row],[FW]]&amp;"-"&amp;BatteryLifeCalucationRequest[[#This Row],[ Variant]]</f>
        <v xml:space="preserve">	WSLRW-I-CO2-5000-ATH-D1-1-1-</v>
      </c>
      <c r="B31" t="s">
        <v>380</v>
      </c>
      <c r="C31" t="s">
        <v>349</v>
      </c>
      <c r="D31">
        <v>1</v>
      </c>
      <c r="F31" t="s">
        <v>381</v>
      </c>
    </row>
    <row r="32" spans="1:6">
      <c r="A32" t="str">
        <f>BatteryLifeCalucationRequest[[#This Row],[Item code]]&amp;"-"&amp;BatteryLifeCalucationRequest[[#This Row],[HW]]&amp;"-"&amp;BatteryLifeCalucationRequest[[#This Row],[FW]]&amp;"-"&amp;BatteryLifeCalucationRequest[[#This Row],[ Variant]]</f>
        <v>WSLRW-RLC-01-1-1-</v>
      </c>
      <c r="B32" t="s">
        <v>265</v>
      </c>
      <c r="C32" t="s">
        <v>349</v>
      </c>
      <c r="D32" t="s">
        <v>349</v>
      </c>
      <c r="F32" t="s">
        <v>267</v>
      </c>
    </row>
    <row r="33" spans="1:6">
      <c r="A33" t="str">
        <f>BatteryLifeCalucationRequest[[#This Row],[Item code]]&amp;"-"&amp;BatteryLifeCalucationRequest[[#This Row],[HW]]&amp;"-"&amp;BatteryLifeCalucationRequest[[#This Row],[FW]]&amp;"-"&amp;BatteryLifeCalucationRequest[[#This Row],[ Variant]]</f>
        <v>WSLRW-ULC-01-2-3-</v>
      </c>
      <c r="B33" t="s">
        <v>188</v>
      </c>
      <c r="C33" t="s">
        <v>342</v>
      </c>
      <c r="D33">
        <v>3</v>
      </c>
      <c r="F33" t="s">
        <v>385</v>
      </c>
    </row>
    <row r="34" spans="1:6">
      <c r="A34" t="str">
        <f>BatteryLifeCalucationRequest[[#This Row],[Item code]]&amp;"-"&amp;BatteryLifeCalucationRequest[[#This Row],[HW]]&amp;"-"&amp;BatteryLifeCalucationRequest[[#This Row],[FW]]&amp;"-"&amp;BatteryLifeCalucationRequest[[#This Row],[ Variant]]</f>
        <v>WSLRW-CAP10-1500-3-4-</v>
      </c>
      <c r="B34" t="s">
        <v>268</v>
      </c>
      <c r="C34" t="s">
        <v>366</v>
      </c>
      <c r="D34" t="s">
        <v>368</v>
      </c>
      <c r="F34" t="s">
        <v>271</v>
      </c>
    </row>
    <row r="35" spans="1:6">
      <c r="A35" t="str">
        <f>BatteryLifeCalucationRequest[[#This Row],[Item code]]&amp;"-"&amp;BatteryLifeCalucationRequest[[#This Row],[HW]]&amp;"-"&amp;BatteryLifeCalucationRequest[[#This Row],[FW]]&amp;"-"&amp;BatteryLifeCalucationRequest[[#This Row],[ Variant]]</f>
        <v>WSLRW-ULC-01-2-2-</v>
      </c>
      <c r="B35" t="s">
        <v>188</v>
      </c>
      <c r="C35" t="s">
        <v>342</v>
      </c>
      <c r="D35">
        <v>2</v>
      </c>
      <c r="F35" t="s">
        <v>386</v>
      </c>
    </row>
    <row r="36" spans="1:6">
      <c r="A36" t="str">
        <f>BatteryLifeCalucationRequest[[#This Row],[Item code]]&amp;"-"&amp;BatteryLifeCalucationRequest[[#This Row],[HW]]&amp;"-"&amp;BatteryLifeCalucationRequest[[#This Row],[FW]]&amp;"-"&amp;BatteryLifeCalucationRequest[[#This Row],[ Variant]]</f>
        <v>WSLRW-CAP10-1500-2-2-</v>
      </c>
      <c r="B36" t="s">
        <v>268</v>
      </c>
      <c r="C36" t="s">
        <v>342</v>
      </c>
      <c r="D36">
        <v>2</v>
      </c>
      <c r="F36" t="s">
        <v>387</v>
      </c>
    </row>
    <row r="37" spans="1:6">
      <c r="A37" t="str">
        <f>BatteryLifeCalucationRequest[[#This Row],[Item code]]&amp;"-"&amp;BatteryLifeCalucationRequest[[#This Row],[HW]]&amp;"-"&amp;BatteryLifeCalucationRequest[[#This Row],[FW]]&amp;"-"&amp;BatteryLifeCalucationRequest[[#This Row],[ Variant]]</f>
        <v>WSLRW-ULC-01-XA-2-4-</v>
      </c>
      <c r="B37" t="s">
        <v>183</v>
      </c>
      <c r="C37" t="s">
        <v>342</v>
      </c>
      <c r="D37" t="s">
        <v>368</v>
      </c>
      <c r="F37" t="s">
        <v>187</v>
      </c>
    </row>
    <row r="38" spans="1:6">
      <c r="A38" t="str">
        <f>BatteryLifeCalucationRequest[[#This Row],[Item code]]&amp;"-"&amp;BatteryLifeCalucationRequest[[#This Row],[HW]]&amp;"-"&amp;BatteryLifeCalucationRequest[[#This Row],[FW]]&amp;"-"&amp;BatteryLifeCalucationRequest[[#This Row],[ Variant]]</f>
        <v>WSLRW-ULC-01-2-4-</v>
      </c>
      <c r="B38" t="s">
        <v>188</v>
      </c>
      <c r="C38" t="s">
        <v>342</v>
      </c>
      <c r="D38" t="s">
        <v>368</v>
      </c>
      <c r="F38" t="s">
        <v>187</v>
      </c>
    </row>
    <row r="39" spans="1:6">
      <c r="A39" t="str">
        <f>BatteryLifeCalucationRequest[[#This Row],[Item code]]&amp;"-"&amp;BatteryLifeCalucationRequest[[#This Row],[HW]]&amp;"-"&amp;BatteryLifeCalucationRequest[[#This Row],[FW]]&amp;"-"&amp;BatteryLifeCalucationRequest[[#This Row],[ Variant]]</f>
        <v>WSLRW-ULC-01-RN-2-4-</v>
      </c>
      <c r="B39" t="s">
        <v>260</v>
      </c>
      <c r="C39" t="s">
        <v>342</v>
      </c>
      <c r="D39" t="s">
        <v>368</v>
      </c>
      <c r="F39" t="s">
        <v>187</v>
      </c>
    </row>
    <row r="40" spans="1:6">
      <c r="A40" t="str">
        <f>BatteryLifeCalucationRequest[[#This Row],[Item code]]&amp;"-"&amp;BatteryLifeCalucationRequest[[#This Row],[HW]]&amp;"-"&amp;BatteryLifeCalucationRequest[[#This Row],[FW]]&amp;"-"&amp;BatteryLifeCalucationRequest[[#This Row],[ Variant]]</f>
        <v>WSLRWEX-G4-O2-30-HH-2-7-</v>
      </c>
      <c r="B40" t="s">
        <v>388</v>
      </c>
      <c r="C40" t="s">
        <v>342</v>
      </c>
      <c r="D40">
        <v>7</v>
      </c>
      <c r="F40" t="s">
        <v>389</v>
      </c>
    </row>
    <row r="41" spans="1:6">
      <c r="A41" t="str">
        <f>BatteryLifeCalucationRequest[[#This Row],[Item code]]&amp;"-"&amp;BatteryLifeCalucationRequest[[#This Row],[HW]]&amp;"-"&amp;BatteryLifeCalucationRequest[[#This Row],[FW]]&amp;"-"&amp;BatteryLifeCalucationRequest[[#This Row],[ Variant]]</f>
        <v>WSLRW-V1A-025-2-4-</v>
      </c>
      <c r="B41" t="s">
        <v>199</v>
      </c>
      <c r="C41" t="s">
        <v>342</v>
      </c>
      <c r="D41" t="s">
        <v>368</v>
      </c>
      <c r="F41" t="s">
        <v>202</v>
      </c>
    </row>
    <row r="42" spans="1:6">
      <c r="A42" t="str">
        <f>BatteryLifeCalucationRequest[[#This Row],[Item code]]&amp;"-"&amp;BatteryLifeCalucationRequest[[#This Row],[HW]]&amp;"-"&amp;BatteryLifeCalucationRequest[[#This Row],[FW]]&amp;"-"&amp;BatteryLifeCalucationRequest[[#This Row],[ Variant]]</f>
        <v>WSLRW-AG-02S-XA-3-10-</v>
      </c>
      <c r="B42" t="s">
        <v>178</v>
      </c>
      <c r="C42" t="s">
        <v>366</v>
      </c>
      <c r="D42">
        <v>10</v>
      </c>
      <c r="F42" t="s">
        <v>182</v>
      </c>
    </row>
    <row r="43" spans="1:6">
      <c r="A43" t="str">
        <f>BatteryLifeCalucationRequest[[#This Row],[Item code]]&amp;"-"&amp;BatteryLifeCalucationRequest[[#This Row],[HW]]&amp;"-"&amp;BatteryLifeCalucationRequest[[#This Row],[FW]]&amp;"-"&amp;BatteryLifeCalucationRequest[[#This Row],[ Variant]]</f>
        <v>WSLRW-AG-02-3-10-</v>
      </c>
      <c r="B43" t="s">
        <v>198</v>
      </c>
      <c r="C43" t="s">
        <v>366</v>
      </c>
      <c r="D43">
        <v>10</v>
      </c>
      <c r="F43" t="s">
        <v>182</v>
      </c>
    </row>
    <row r="44" spans="1:6">
      <c r="A44" t="str">
        <f>BatteryLifeCalucationRequest[[#This Row],[Item code]]&amp;"-"&amp;BatteryLifeCalucationRequest[[#This Row],[HW]]&amp;"-"&amp;BatteryLifeCalucationRequest[[#This Row],[FW]]&amp;"-"&amp;BatteryLifeCalucationRequest[[#This Row],[ Variant]]</f>
        <v>WSLRW-AG-01-3-10-</v>
      </c>
      <c r="B44" t="s">
        <v>211</v>
      </c>
      <c r="C44" t="s">
        <v>366</v>
      </c>
      <c r="D44">
        <v>10</v>
      </c>
      <c r="F44" t="s">
        <v>182</v>
      </c>
    </row>
    <row r="45" spans="1:6">
      <c r="A45" t="str">
        <f>BatteryLifeCalucationRequest[[#This Row],[Item code]]&amp;"-"&amp;BatteryLifeCalucationRequest[[#This Row],[HW]]&amp;"-"&amp;BatteryLifeCalucationRequest[[#This Row],[FW]]&amp;"-"&amp;BatteryLifeCalucationRequest[[#This Row],[ Variant]]</f>
        <v>WSLRW-AG-02S-3-10-</v>
      </c>
      <c r="B45" t="s">
        <v>216</v>
      </c>
      <c r="C45" t="s">
        <v>366</v>
      </c>
      <c r="D45">
        <v>10</v>
      </c>
      <c r="F45" t="s">
        <v>182</v>
      </c>
    </row>
    <row r="46" spans="1:6">
      <c r="A46" t="str">
        <f>BatteryLifeCalucationRequest[[#This Row],[Item code]]&amp;"-"&amp;BatteryLifeCalucationRequest[[#This Row],[HW]]&amp;"-"&amp;BatteryLifeCalucationRequest[[#This Row],[FW]]&amp;"-"&amp;BatteryLifeCalucationRequest[[#This Row],[ Variant]]</f>
        <v>WSLRW-MB485-01-2-2-</v>
      </c>
      <c r="B46" t="s">
        <v>392</v>
      </c>
      <c r="C46" t="s">
        <v>342</v>
      </c>
      <c r="D46">
        <v>2</v>
      </c>
      <c r="F46" t="s">
        <v>394</v>
      </c>
    </row>
    <row r="47" spans="1:6">
      <c r="A47" t="str">
        <f>BatteryLifeCalucationRequest[[#This Row],[Item code]]&amp;"-"&amp;BatteryLifeCalucationRequest[[#This Row],[HW]]&amp;"-"&amp;BatteryLifeCalucationRequest[[#This Row],[FW]]&amp;"-"&amp;BatteryLifeCalucationRequest[[#This Row],[ Variant]]</f>
        <v>WSLRWEX-PPS-G200-01-3-4-</v>
      </c>
      <c r="B47" t="s">
        <v>203</v>
      </c>
      <c r="C47" t="s">
        <v>366</v>
      </c>
      <c r="D47" t="s">
        <v>368</v>
      </c>
      <c r="F47" t="s">
        <v>206</v>
      </c>
    </row>
    <row r="48" spans="1:6">
      <c r="A48" t="str">
        <f>BatteryLifeCalucationRequest[[#This Row],[Item code]]&amp;"-"&amp;BatteryLifeCalucationRequest[[#This Row],[HW]]&amp;"-"&amp;BatteryLifeCalucationRequest[[#This Row],[FW]]&amp;"-"&amp;BatteryLifeCalucationRequest[[#This Row],[ Variant]]</f>
        <v>WSLRW-LSL-50-1-2-</v>
      </c>
      <c r="B48" t="s">
        <v>396</v>
      </c>
      <c r="C48" t="s">
        <v>349</v>
      </c>
      <c r="D48">
        <v>2</v>
      </c>
      <c r="F48" t="s">
        <v>398</v>
      </c>
    </row>
    <row r="49" spans="1:6">
      <c r="A49" t="str">
        <f>BatteryLifeCalucationRequest[[#This Row],[Item code]]&amp;"-"&amp;BatteryLifeCalucationRequest[[#This Row],[HW]]&amp;"-"&amp;BatteryLifeCalucationRequest[[#This Row],[FW]]&amp;"-"&amp;BatteryLifeCalucationRequest[[#This Row],[ Variant]]</f>
        <v>WSLRW-TVS-02-1-1-</v>
      </c>
      <c r="B49" t="s">
        <v>399</v>
      </c>
      <c r="C49" t="s">
        <v>349</v>
      </c>
      <c r="D49">
        <v>1</v>
      </c>
      <c r="F49" t="s">
        <v>401</v>
      </c>
    </row>
    <row r="50" spans="1:6">
      <c r="A50" t="str">
        <f>BatteryLifeCalucationRequest[[#This Row],[Item code]]&amp;"-"&amp;BatteryLifeCalucationRequest[[#This Row],[HW]]&amp;"-"&amp;BatteryLifeCalucationRequest[[#This Row],[FW]]&amp;"-"&amp;BatteryLifeCalucationRequest[[#This Row],[ Variant]]</f>
        <v>WSLRW-RDW-02-XA-1-1-</v>
      </c>
      <c r="B50" t="s">
        <v>403</v>
      </c>
      <c r="C50" t="s">
        <v>349</v>
      </c>
      <c r="D50">
        <v>1</v>
      </c>
      <c r="F50" t="s">
        <v>404</v>
      </c>
    </row>
    <row r="51" spans="1:6">
      <c r="A51" t="str">
        <f>BatteryLifeCalucationRequest[[#This Row],[Item code]]&amp;"-"&amp;BatteryLifeCalucationRequest[[#This Row],[HW]]&amp;"-"&amp;BatteryLifeCalucationRequest[[#This Row],[FW]]&amp;"-"&amp;BatteryLifeCalucationRequest[[#This Row],[ Variant]]</f>
        <v>WSLRW-LPC-01-2-3-</v>
      </c>
      <c r="B51" t="s">
        <v>291</v>
      </c>
      <c r="C51" t="s">
        <v>342</v>
      </c>
      <c r="D51" t="s">
        <v>366</v>
      </c>
      <c r="F51" t="s">
        <v>294</v>
      </c>
    </row>
    <row r="52" spans="1:6">
      <c r="A52" t="str">
        <f>BatteryLifeCalucationRequest[[#This Row],[Item code]]&amp;"-"&amp;BatteryLifeCalucationRequest[[#This Row],[HW]]&amp;"-"&amp;BatteryLifeCalucationRequest[[#This Row],[FW]]&amp;"-"&amp;BatteryLifeCalucationRequest[[#This Row],[ Variant]]</f>
        <v>WSLRW-DI-12-1-2-Status</v>
      </c>
      <c r="B52" t="s">
        <v>217</v>
      </c>
      <c r="C52" t="s">
        <v>349</v>
      </c>
      <c r="D52" t="s">
        <v>342</v>
      </c>
      <c r="E52" t="s">
        <v>408</v>
      </c>
      <c r="F52" t="s">
        <v>410</v>
      </c>
    </row>
    <row r="53" spans="1:6">
      <c r="A53" t="str">
        <f>BatteryLifeCalucationRequest[[#This Row],[Item code]]&amp;"-"&amp;BatteryLifeCalucationRequest[[#This Row],[HW]]&amp;"-"&amp;BatteryLifeCalucationRequest[[#This Row],[FW]]&amp;"-"&amp;BatteryLifeCalucationRequest[[#This Row],[ Variant]]</f>
        <v>WSLRW-DI-12-1-2-Counter</v>
      </c>
      <c r="B53" t="s">
        <v>217</v>
      </c>
      <c r="C53" t="s">
        <v>349</v>
      </c>
      <c r="D53" t="s">
        <v>342</v>
      </c>
      <c r="E53" t="s">
        <v>411</v>
      </c>
      <c r="F53" t="s">
        <v>220</v>
      </c>
    </row>
    <row r="54" spans="1:6">
      <c r="A54" t="str">
        <f>BatteryLifeCalucationRequest[[#This Row],[Item code]]&amp;"-"&amp;BatteryLifeCalucationRequest[[#This Row],[HW]]&amp;"-"&amp;BatteryLifeCalucationRequest[[#This Row],[FW]]&amp;"-"&amp;BatteryLifeCalucationRequest[[#This Row],[ Variant]]</f>
        <v>WSLRW-BV-BR-20-3-4-</v>
      </c>
      <c r="B54" t="s">
        <v>253</v>
      </c>
      <c r="C54" t="s">
        <v>366</v>
      </c>
      <c r="D54" t="s">
        <v>368</v>
      </c>
      <c r="F54" t="s">
        <v>256</v>
      </c>
    </row>
    <row r="55" spans="1:6">
      <c r="A55" t="str">
        <f>BatteryLifeCalucationRequest[[#This Row],[Item code]]&amp;"-"&amp;BatteryLifeCalucationRequest[[#This Row],[HW]]&amp;"-"&amp;BatteryLifeCalucationRequest[[#This Row],[FW]]&amp;"-"&amp;BatteryLifeCalucationRequest[[#This Row],[ Variant]]</f>
        <v>WSLRW-BV-BR-25-3-4-</v>
      </c>
      <c r="B55" t="s">
        <v>416</v>
      </c>
      <c r="C55" t="s">
        <v>366</v>
      </c>
      <c r="D55" t="s">
        <v>368</v>
      </c>
      <c r="F55" t="s">
        <v>417</v>
      </c>
    </row>
    <row r="56" spans="1:6">
      <c r="A56" t="str">
        <f>BatteryLifeCalucationRequest[[#This Row],[Item code]]&amp;"-"&amp;BatteryLifeCalucationRequest[[#This Row],[HW]]&amp;"-"&amp;BatteryLifeCalucationRequest[[#This Row],[FW]]&amp;"-"&amp;BatteryLifeCalucationRequest[[#This Row],[ Variant]]</f>
        <v>WSLRW-LRO-01-RN-1-2-</v>
      </c>
      <c r="B56" t="s">
        <v>419</v>
      </c>
      <c r="C56" t="s">
        <v>349</v>
      </c>
      <c r="D56">
        <v>2</v>
      </c>
      <c r="F56" t="s">
        <v>421</v>
      </c>
    </row>
    <row r="57" spans="1:6">
      <c r="A57" t="str">
        <f>BatteryLifeCalucationRequest[[#This Row],[Item code]]&amp;"-"&amp;BatteryLifeCalucationRequest[[#This Row],[HW]]&amp;"-"&amp;BatteryLifeCalucationRequest[[#This Row],[FW]]&amp;"-"&amp;BatteryLifeCalucationRequest[[#This Row],[ Variant]]</f>
        <v>WSLRW-LSV-01-RN-3-5-RF</v>
      </c>
      <c r="B57" t="s">
        <v>422</v>
      </c>
      <c r="C57" t="s">
        <v>366</v>
      </c>
      <c r="D57">
        <v>5</v>
      </c>
      <c r="E57" t="s">
        <v>423</v>
      </c>
      <c r="F57" t="s">
        <v>424</v>
      </c>
    </row>
    <row r="58" spans="1:6">
      <c r="A58" t="str">
        <f>BatteryLifeCalucationRequest[[#This Row],[Item code]]&amp;"-"&amp;BatteryLifeCalucationRequest[[#This Row],[HW]]&amp;"-"&amp;BatteryLifeCalucationRequest[[#This Row],[FW]]&amp;"-"&amp;BatteryLifeCalucationRequest[[#This Row],[ Variant]]</f>
        <v>WSLRW-LSV-01-RN-3-5-Valve</v>
      </c>
      <c r="B58" t="s">
        <v>422</v>
      </c>
      <c r="C58" t="s">
        <v>366</v>
      </c>
      <c r="D58">
        <v>5</v>
      </c>
      <c r="E58" t="s">
        <v>425</v>
      </c>
      <c r="F58" t="s">
        <v>426</v>
      </c>
    </row>
    <row r="59" spans="1:6">
      <c r="A59" t="str">
        <f>BatteryLifeCalucationRequest[[#This Row],[Item code]]&amp;"-"&amp;BatteryLifeCalucationRequest[[#This Row],[HW]]&amp;"-"&amp;BatteryLifeCalucationRequest[[#This Row],[FW]]&amp;"-"&amp;BatteryLifeCalucationRequest[[#This Row],[ Variant]]</f>
        <v>WSLRW-ULC-01-2-5-</v>
      </c>
      <c r="B59" t="s">
        <v>188</v>
      </c>
      <c r="C59">
        <v>2</v>
      </c>
      <c r="D59">
        <v>5</v>
      </c>
      <c r="F59" t="s">
        <v>187</v>
      </c>
    </row>
    <row r="60" spans="1:6">
      <c r="A60" t="str">
        <f>BatteryLifeCalucationRequest[[#This Row],[Item code]]&amp;"-"&amp;BatteryLifeCalucationRequest[[#This Row],[HW]]&amp;"-"&amp;BatteryLifeCalucationRequest[[#This Row],[FW]]&amp;"-"&amp;BatteryLifeCalucationRequest[[#This Row],[ Variant]]</f>
        <v>WSLRW-ULC-01-XA-2-5-</v>
      </c>
      <c r="B60" t="s">
        <v>183</v>
      </c>
      <c r="C60">
        <v>2</v>
      </c>
      <c r="D60">
        <v>5</v>
      </c>
      <c r="F60" t="s">
        <v>187</v>
      </c>
    </row>
    <row r="61" spans="1:6">
      <c r="A61" t="str">
        <f>BatteryLifeCalucationRequest[[#This Row],[Item code]]&amp;"-"&amp;BatteryLifeCalucationRequest[[#This Row],[HW]]&amp;"-"&amp;BatteryLifeCalucationRequest[[#This Row],[FW]]&amp;"-"&amp;BatteryLifeCalucationRequest[[#This Row],[ Variant]]</f>
        <v>WSLRW-ULC-01-RN-2-5-</v>
      </c>
      <c r="B61" t="s">
        <v>260</v>
      </c>
      <c r="C61">
        <v>2</v>
      </c>
      <c r="D61">
        <v>5</v>
      </c>
      <c r="F61" t="s">
        <v>187</v>
      </c>
    </row>
    <row r="62" spans="1:6">
      <c r="A62" t="str">
        <f>BatteryLifeCalucationRequest[[#This Row],[Item code]]&amp;"-"&amp;BatteryLifeCalucationRequest[[#This Row],[HW]]&amp;"-"&amp;BatteryLifeCalucationRequest[[#This Row],[FW]]&amp;"-"&amp;BatteryLifeCalucationRequest[[#This Row],[ Variant]]</f>
        <v>WSLRW-PH100-PT100-1-1-</v>
      </c>
      <c r="B62" t="s">
        <v>429</v>
      </c>
      <c r="C62">
        <v>1</v>
      </c>
      <c r="D62">
        <v>1</v>
      </c>
      <c r="F62" t="s">
        <v>430</v>
      </c>
    </row>
    <row r="63" spans="1:6">
      <c r="A63" t="str">
        <f>BatteryLifeCalucationRequest[[#This Row],[Item code]]&amp;"-"&amp;BatteryLifeCalucationRequest[[#This Row],[HW]]&amp;"-"&amp;BatteryLifeCalucationRequest[[#This Row],[FW]]&amp;"-"&amp;BatteryLifeCalucationRequest[[#This Row],[ Variant]]</f>
        <v>PINEX-E9-SINGLE-3-3-</v>
      </c>
      <c r="B63" t="s">
        <v>432</v>
      </c>
      <c r="C63">
        <v>3</v>
      </c>
      <c r="D63">
        <v>3</v>
      </c>
      <c r="F63" t="s">
        <v>434</v>
      </c>
    </row>
    <row r="64" spans="1:6">
      <c r="A64" t="str">
        <f>BatteryLifeCalucationRequest[[#This Row],[Item code]]&amp;"-"&amp;BatteryLifeCalucationRequest[[#This Row],[HW]]&amp;"-"&amp;BatteryLifeCalucationRequest[[#This Row],[FW]]&amp;"-"&amp;BatteryLifeCalucationRequest[[#This Row],[ Variant]]</f>
        <v>PINEX-E8-SINGLE-3-3-</v>
      </c>
      <c r="B64" t="s">
        <v>437</v>
      </c>
      <c r="C64">
        <v>3</v>
      </c>
      <c r="D64">
        <v>3</v>
      </c>
      <c r="F64" t="s">
        <v>438</v>
      </c>
    </row>
    <row r="65" spans="1:6">
      <c r="A65" t="str">
        <f>BatteryLifeCalucationRequest[[#This Row],[Item code]]&amp;"-"&amp;BatteryLifeCalucationRequest[[#This Row],[HW]]&amp;"-"&amp;BatteryLifeCalucationRequest[[#This Row],[FW]]&amp;"-"&amp;BatteryLifeCalucationRequest[[#This Row],[ Variant]]</f>
        <v>WSLRW-TCK-01-2-2-</v>
      </c>
      <c r="B65" t="s">
        <v>173</v>
      </c>
      <c r="C65">
        <v>2</v>
      </c>
      <c r="D65">
        <v>2</v>
      </c>
      <c r="F65" t="s">
        <v>440</v>
      </c>
    </row>
    <row r="66" spans="1:6">
      <c r="A66" t="str">
        <f>BatteryLifeCalucationRequest[[#This Row],[Item code]]&amp;"-"&amp;BatteryLifeCalucationRequest[[#This Row],[HW]]&amp;"-"&amp;BatteryLifeCalucationRequest[[#This Row],[FW]]&amp;"-"&amp;BatteryLifeCalucationRequest[[#This Row],[ Variant]]</f>
        <v>PINEX-E8-SINGLE-WF-3-5-</v>
      </c>
      <c r="B66" t="s">
        <v>441</v>
      </c>
      <c r="C66">
        <v>3</v>
      </c>
      <c r="D66">
        <v>5</v>
      </c>
      <c r="F66" t="s">
        <v>441</v>
      </c>
    </row>
    <row r="67" spans="1:6">
      <c r="A67" t="str">
        <f>BatteryLifeCalucationRequest[[#This Row],[Item code]]&amp;"-"&amp;BatteryLifeCalucationRequest[[#This Row],[HW]]&amp;"-"&amp;BatteryLifeCalucationRequest[[#This Row],[FW]]&amp;"-"&amp;BatteryLifeCalucationRequest[[#This Row],[ Variant]]</f>
        <v>PINEX-E9-SINGLE-WF-3-5-</v>
      </c>
      <c r="B67" t="s">
        <v>442</v>
      </c>
      <c r="C67">
        <v>3</v>
      </c>
      <c r="D67">
        <v>5</v>
      </c>
      <c r="F67" t="s">
        <v>442</v>
      </c>
    </row>
    <row r="68" spans="1:6">
      <c r="A68" t="str">
        <f>BatteryLifeCalucationRequest[[#This Row],[Item code]]&amp;"-"&amp;BatteryLifeCalucationRequest[[#This Row],[HW]]&amp;"-"&amp;BatteryLifeCalucationRequest[[#This Row],[FW]]&amp;"-"&amp;BatteryLifeCalucationRequest[[#This Row],[ Variant]]</f>
        <v>WSLRWEX-PT100-02-1-2-</v>
      </c>
      <c r="B68" t="s">
        <v>443</v>
      </c>
      <c r="C68">
        <v>1</v>
      </c>
      <c r="D68">
        <v>2</v>
      </c>
      <c r="F68" t="s">
        <v>229</v>
      </c>
    </row>
    <row r="69" spans="1:6">
      <c r="A69" t="str">
        <f>BatteryLifeCalucationRequest[[#This Row],[Item code]]&amp;"-"&amp;BatteryLifeCalucationRequest[[#This Row],[HW]]&amp;"-"&amp;BatteryLifeCalucationRequest[[#This Row],[FW]]&amp;"-"&amp;BatteryLifeCalucationRequest[[#This Row],[ Variant]]</f>
        <v>WSLRWEX-GHC-01-1-2-</v>
      </c>
      <c r="B69" t="s">
        <v>250</v>
      </c>
      <c r="C69">
        <v>1</v>
      </c>
      <c r="D69">
        <v>2</v>
      </c>
      <c r="F69" t="s">
        <v>445</v>
      </c>
    </row>
    <row r="70" spans="1:6">
      <c r="A70" t="str">
        <f>BatteryLifeCalucationRequest[[#This Row],[Item code]]&amp;"-"&amp;BatteryLifeCalucationRequest[[#This Row],[HW]]&amp;"-"&amp;BatteryLifeCalucationRequest[[#This Row],[FW]]&amp;"-"&amp;BatteryLifeCalucationRequest[[#This Row],[ Variant]]</f>
        <v>WSLRWEX-PPS-G400-01-3-4-</v>
      </c>
      <c r="B70" t="s">
        <v>446</v>
      </c>
      <c r="C70" t="s">
        <v>366</v>
      </c>
      <c r="D70" t="s">
        <v>368</v>
      </c>
      <c r="F70" t="s">
        <v>206</v>
      </c>
    </row>
    <row r="71" spans="1:6">
      <c r="A71" t="str">
        <f>BatteryLifeCalucationRequest[[#This Row],[Item code]]&amp;"-"&amp;BatteryLifeCalucationRequest[[#This Row],[HW]]&amp;"-"&amp;BatteryLifeCalucationRequest[[#This Row],[FW]]&amp;"-"&amp;BatteryLifeCalucationRequest[[#This Row],[ Variant]]</f>
        <v>WSLRWEX-PPS-G10-01-3-4-</v>
      </c>
      <c r="B71" t="s">
        <v>447</v>
      </c>
      <c r="C71" t="s">
        <v>366</v>
      </c>
      <c r="D71" t="s">
        <v>368</v>
      </c>
      <c r="F71" t="s">
        <v>206</v>
      </c>
    </row>
    <row r="72" spans="1:6">
      <c r="A72" t="str">
        <f>BatteryLifeCalucationRequest[[#This Row],[Item code]]&amp;"-"&amp;BatteryLifeCalucationRequest[[#This Row],[HW]]&amp;"-"&amp;BatteryLifeCalucationRequest[[#This Row],[FW]]&amp;"-"&amp;BatteryLifeCalucationRequest[[#This Row],[ Variant]]</f>
        <v>WSLRWEX-PPS-G20-01-3-4-</v>
      </c>
      <c r="B72" t="s">
        <v>448</v>
      </c>
      <c r="C72" t="s">
        <v>366</v>
      </c>
      <c r="D72" t="s">
        <v>368</v>
      </c>
      <c r="F72" t="s">
        <v>206</v>
      </c>
    </row>
    <row r="73" spans="1:6">
      <c r="A73" t="str">
        <f>BatteryLifeCalucationRequest[[#This Row],[Item code]]&amp;"-"&amp;BatteryLifeCalucationRequest[[#This Row],[HW]]&amp;"-"&amp;BatteryLifeCalucationRequest[[#This Row],[FW]]&amp;"-"&amp;BatteryLifeCalucationRequest[[#This Row],[ Variant]]</f>
        <v>WSLRWEX-PPS-G100-01-3-4-</v>
      </c>
      <c r="B73" t="s">
        <v>449</v>
      </c>
      <c r="C73" t="s">
        <v>366</v>
      </c>
      <c r="D73" t="s">
        <v>368</v>
      </c>
      <c r="F73" t="s">
        <v>206</v>
      </c>
    </row>
    <row r="74" spans="1:6">
      <c r="A74" t="str">
        <f>BatteryLifeCalucationRequest[[#This Row],[Item code]]&amp;"-"&amp;BatteryLifeCalucationRequest[[#This Row],[HW]]&amp;"-"&amp;BatteryLifeCalucationRequest[[#This Row],[FW]]&amp;"-"&amp;BatteryLifeCalucationRequest[[#This Row],[ Variant]]</f>
        <v>WSLRWEX-PPS-G1000-01-3-4-</v>
      </c>
      <c r="B74" t="s">
        <v>450</v>
      </c>
      <c r="C74" t="s">
        <v>366</v>
      </c>
      <c r="D74" t="s">
        <v>368</v>
      </c>
      <c r="F74" t="s">
        <v>206</v>
      </c>
    </row>
    <row r="75" spans="1:6">
      <c r="A75" t="str">
        <f>BatteryLifeCalucationRequest[[#This Row],[Item code]]&amp;"-"&amp;BatteryLifeCalucationRequest[[#This Row],[HW]]&amp;"-"&amp;BatteryLifeCalucationRequest[[#This Row],[FW]]&amp;"-"&amp;BatteryLifeCalucationRequest[[#This Row],[ Variant]]</f>
        <v>WSLRWEX-PPS-G275-01-3-4-</v>
      </c>
      <c r="B75" t="s">
        <v>451</v>
      </c>
      <c r="C75" t="s">
        <v>366</v>
      </c>
      <c r="D75" t="s">
        <v>368</v>
      </c>
      <c r="F75" t="s">
        <v>206</v>
      </c>
    </row>
    <row r="76" spans="1:6">
      <c r="A76" t="str">
        <f>BatteryLifeCalucationRequest[[#This Row],[Item code]]&amp;"-"&amp;BatteryLifeCalucationRequest[[#This Row],[HW]]&amp;"-"&amp;BatteryLifeCalucationRequest[[#This Row],[FW]]&amp;"-"&amp;BatteryLifeCalucationRequest[[#This Row],[ Variant]]</f>
        <v>WSLRW-G4-H2S-500-01-2-8-</v>
      </c>
      <c r="B76" t="s">
        <v>452</v>
      </c>
      <c r="C76" t="s">
        <v>342</v>
      </c>
      <c r="D76">
        <v>8</v>
      </c>
    </row>
    <row r="77" spans="1:6">
      <c r="A77" t="str">
        <f>BatteryLifeCalucationRequest[[#This Row],[Item code]]&amp;"-"&amp;BatteryLifeCalucationRequest[[#This Row],[HW]]&amp;"-"&amp;BatteryLifeCalucationRequest[[#This Row],[FW]]&amp;"-"&amp;BatteryLifeCalucationRequest[[#This Row],[ Variant]]</f>
        <v>WSSFC-TCK-01---</v>
      </c>
      <c r="B77" t="s">
        <v>454</v>
      </c>
      <c r="F77" t="s">
        <v>456</v>
      </c>
    </row>
    <row r="78" spans="1:6">
      <c r="A78" t="str">
        <f>BatteryLifeCalucationRequest[[#This Row],[Item code]]&amp;"-"&amp;BatteryLifeCalucationRequest[[#This Row],[HW]]&amp;"-"&amp;BatteryLifeCalucationRequest[[#This Row],[FW]]&amp;"-"&amp;BatteryLifeCalucationRequest[[#This Row],[ Variant]]</f>
        <v>WSSFC-GCB-C3H8-01-1-1-</v>
      </c>
      <c r="B78" t="s">
        <v>457</v>
      </c>
      <c r="C78">
        <v>1</v>
      </c>
      <c r="D78">
        <v>1</v>
      </c>
      <c r="F78" t="s">
        <v>458</v>
      </c>
    </row>
    <row r="79" spans="1:6">
      <c r="A79" t="str">
        <f>BatteryLifeCalucationRequest[[#This Row],[Item code]]&amp;"-"&amp;BatteryLifeCalucationRequest[[#This Row],[HW]]&amp;"-"&amp;BatteryLifeCalucationRequest[[#This Row],[FW]]&amp;"-"&amp;BatteryLifeCalucationRequest[[#This Row],[ Variant]]</f>
        <v>WSSFC-ATH-11---</v>
      </c>
      <c r="B79" t="s">
        <v>459</v>
      </c>
      <c r="F79" t="s">
        <v>460</v>
      </c>
    </row>
    <row r="80" spans="1:6">
      <c r="A80" t="str">
        <f>BatteryLifeCalucationRequest[[#This Row],[Item code]]&amp;"-"&amp;BatteryLifeCalucationRequest[[#This Row],[HW]]&amp;"-"&amp;BatteryLifeCalucationRequest[[#This Row],[FW]]&amp;"-"&amp;BatteryLifeCalucationRequest[[#This Row],[ Variant]]</f>
        <v>WSSFC-AL-01---</v>
      </c>
      <c r="B80" t="s">
        <v>461</v>
      </c>
      <c r="F80" t="s">
        <v>462</v>
      </c>
    </row>
    <row r="81" spans="1:6">
      <c r="A81" t="str">
        <f>BatteryLifeCalucationRequest[[#This Row],[Item code]]&amp;"-"&amp;BatteryLifeCalucationRequest[[#This Row],[HW]]&amp;"-"&amp;BatteryLifeCalucationRequest[[#This Row],[FW]]&amp;"-"&amp;BatteryLifeCalucationRequest[[#This Row],[ Variant]]</f>
        <v>WSSFC-V1A-025-2-5-</v>
      </c>
      <c r="B81" t="s">
        <v>463</v>
      </c>
      <c r="C81">
        <v>2</v>
      </c>
      <c r="D81">
        <v>5</v>
      </c>
      <c r="F81" t="s">
        <v>464</v>
      </c>
    </row>
    <row r="82" spans="1:6">
      <c r="A82" t="str">
        <f>BatteryLifeCalucationRequest[[#This Row],[Item code]]&amp;"-"&amp;BatteryLifeCalucationRequest[[#This Row],[HW]]&amp;"-"&amp;BatteryLifeCalucationRequest[[#This Row],[FW]]&amp;"-"&amp;BatteryLifeCalucationRequest[[#This Row],[ Variant]]</f>
        <v>WSSFCEX-GHC-01-1-2-</v>
      </c>
      <c r="B82" t="s">
        <v>465</v>
      </c>
      <c r="C82">
        <v>1</v>
      </c>
      <c r="D82">
        <v>2</v>
      </c>
      <c r="F82" t="s">
        <v>466</v>
      </c>
    </row>
    <row r="83" spans="1:6">
      <c r="A83" t="str">
        <f>BatteryLifeCalucationRequest[[#This Row],[Item code]]&amp;"-"&amp;BatteryLifeCalucationRequest[[#This Row],[HW]]&amp;"-"&amp;BatteryLifeCalucationRequest[[#This Row],[FW]]&amp;"-"&amp;BatteryLifeCalucationRequest[[#This Row],[ Variant]]</f>
        <v>WSSFC-ULA-01---</v>
      </c>
      <c r="B83" t="s">
        <v>467</v>
      </c>
      <c r="F83" t="s">
        <v>468</v>
      </c>
    </row>
    <row r="84" spans="1:6">
      <c r="A84" t="str">
        <f>BatteryLifeCalucationRequest[[#This Row],[Item code]]&amp;"-"&amp;BatteryLifeCalucationRequest[[#This Row],[HW]]&amp;"-"&amp;BatteryLifeCalucationRequest[[#This Row],[FW]]&amp;"-"&amp;BatteryLifeCalucationRequest[[#This Row],[ Variant]]</f>
        <v>WSSFC-ULC-01---</v>
      </c>
      <c r="B84" t="s">
        <v>469</v>
      </c>
      <c r="F84" t="s">
        <v>470</v>
      </c>
    </row>
    <row r="85" spans="1:6">
      <c r="A85" t="str">
        <f>BatteryLifeCalucationRequest[[#This Row],[Item code]]&amp;"-"&amp;BatteryLifeCalucationRequest[[#This Row],[HW]]&amp;"-"&amp;BatteryLifeCalucationRequest[[#This Row],[FW]]&amp;"-"&amp;BatteryLifeCalucationRequest[[#This Row],[ Variant]]</f>
        <v>WSSFC-V1A-025---</v>
      </c>
      <c r="B85" t="s">
        <v>463</v>
      </c>
      <c r="F85" t="s">
        <v>471</v>
      </c>
    </row>
    <row r="86" spans="1:6">
      <c r="A86" t="str">
        <f>BatteryLifeCalucationRequest[[#This Row],[Item code]]&amp;"-"&amp;BatteryLifeCalucationRequest[[#This Row],[HW]]&amp;"-"&amp;BatteryLifeCalucationRequest[[#This Row],[FW]]&amp;"-"&amp;BatteryLifeCalucationRequest[[#This Row],[ Variant]]</f>
        <v>WSSFC-V1A-025---</v>
      </c>
      <c r="B86" t="s">
        <v>463</v>
      </c>
      <c r="F86" t="s">
        <v>472</v>
      </c>
    </row>
    <row r="87" spans="1:6">
      <c r="A87" t="str">
        <f>BatteryLifeCalucationRequest[[#This Row],[Item code]]&amp;"-"&amp;BatteryLifeCalucationRequest[[#This Row],[HW]]&amp;"-"&amp;BatteryLifeCalucationRequest[[#This Row],[FW]]&amp;"-"&amp;BatteryLifeCalucationRequest[[#This Row],[ Variant]]</f>
        <v>WSSFC-SMT-07---</v>
      </c>
      <c r="B87" t="s">
        <v>473</v>
      </c>
      <c r="F87" t="s">
        <v>474</v>
      </c>
    </row>
    <row r="88" spans="1:6">
      <c r="A88" t="str">
        <f>BatteryLifeCalucationRequest[[#This Row],[Item code]]&amp;"-"&amp;BatteryLifeCalucationRequest[[#This Row],[HW]]&amp;"-"&amp;BatteryLifeCalucationRequest[[#This Row],[FW]]&amp;"-"&amp;BatteryLifeCalucationRequest[[#This Row],[ Variant]]</f>
        <v>WSSFC-AG-01---</v>
      </c>
      <c r="B88" t="s">
        <v>475</v>
      </c>
      <c r="F88" t="s">
        <v>476</v>
      </c>
    </row>
    <row r="89" spans="1:6">
      <c r="A89" t="str">
        <f>BatteryLifeCalucationRequest[[#This Row],[Item code]]&amp;"-"&amp;BatteryLifeCalucationRequest[[#This Row],[HW]]&amp;"-"&amp;BatteryLifeCalucationRequest[[#This Row],[FW]]&amp;"-"&amp;BatteryLifeCalucationRequest[[#This Row],[ Variant]]</f>
        <v>WSSFC-G4F-NH3-100-01---</v>
      </c>
      <c r="B89" t="s">
        <v>477</v>
      </c>
      <c r="F89" t="s">
        <v>478</v>
      </c>
    </row>
    <row r="90" spans="1:6">
      <c r="A90" t="str">
        <f>BatteryLifeCalucationRequest[[#This Row],[Item code]]&amp;"-"&amp;BatteryLifeCalucationRequest[[#This Row],[HW]]&amp;"-"&amp;BatteryLifeCalucationRequest[[#This Row],[FW]]&amp;"-"&amp;BatteryLifeCalucationRequest[[#This Row],[ Variant]]</f>
        <v>WSSFC-DI-12---</v>
      </c>
      <c r="B90" t="s">
        <v>479</v>
      </c>
      <c r="F90" t="s">
        <v>480</v>
      </c>
    </row>
    <row r="91" spans="1:6">
      <c r="A91" t="str">
        <f>BatteryLifeCalucationRequest[[#This Row],[Item code]]&amp;"-"&amp;BatteryLifeCalucationRequest[[#This Row],[HW]]&amp;"-"&amp;BatteryLifeCalucationRequest[[#This Row],[FW]]&amp;"-"&amp;BatteryLifeCalucationRequest[[#This Row],[ Variant]]</f>
        <v>WSSFC-PPS-G10-01---</v>
      </c>
      <c r="B91" t="s">
        <v>481</v>
      </c>
      <c r="F91" t="s">
        <v>482</v>
      </c>
    </row>
    <row r="92" spans="1:6">
      <c r="A92" t="str">
        <f>BatteryLifeCalucationRequest[[#This Row],[Item code]]&amp;"-"&amp;BatteryLifeCalucationRequest[[#This Row],[HW]]&amp;"-"&amp;BatteryLifeCalucationRequest[[#This Row],[FW]]&amp;"-"&amp;BatteryLifeCalucationRequest[[#This Row],[ Variant]]</f>
        <v>WSSFC-CO2-01---</v>
      </c>
      <c r="B92" t="s">
        <v>483</v>
      </c>
      <c r="F92" t="s">
        <v>484</v>
      </c>
    </row>
    <row r="93" spans="1:6">
      <c r="A93" t="str">
        <f>BatteryLifeCalucationRequest[[#This Row],[Item code]]&amp;"-"&amp;BatteryLifeCalucationRequest[[#This Row],[HW]]&amp;"-"&amp;BatteryLifeCalucationRequest[[#This Row],[FW]]&amp;"-"&amp;BatteryLifeCalucationRequest[[#This Row],[ Variant]]</f>
        <v>WSSFC-ULC-01-2-3-</v>
      </c>
      <c r="B93" t="s">
        <v>469</v>
      </c>
      <c r="C93">
        <v>2</v>
      </c>
      <c r="D93">
        <v>3</v>
      </c>
      <c r="F93" t="s">
        <v>485</v>
      </c>
    </row>
    <row r="94" spans="1:6">
      <c r="A94" t="str">
        <f>BatteryLifeCalucationRequest[[#This Row],[Item code]]&amp;"-"&amp;BatteryLifeCalucationRequest[[#This Row],[HW]]&amp;"-"&amp;BatteryLifeCalucationRequest[[#This Row],[FW]]&amp;"-"&amp;BatteryLifeCalucationRequest[[#This Row],[ Variant]]</f>
        <v>WSSFC-CAP10-1000---</v>
      </c>
      <c r="B94" t="s">
        <v>486</v>
      </c>
      <c r="F94" t="s">
        <v>487</v>
      </c>
    </row>
    <row r="95" spans="1:6">
      <c r="A95" t="str">
        <f>BatteryLifeCalucationRequest[[#This Row],[Item code]]&amp;"-"&amp;BatteryLifeCalucationRequest[[#This Row],[HW]]&amp;"-"&amp;BatteryLifeCalucationRequest[[#This Row],[FW]]&amp;"-"&amp;BatteryLifeCalucationRequest[[#This Row],[ Variant]]</f>
        <v>WSSFCEX-PPS-G10-01---</v>
      </c>
      <c r="B95" t="s">
        <v>373</v>
      </c>
      <c r="F95" t="s">
        <v>488</v>
      </c>
    </row>
    <row r="96" spans="1:6">
      <c r="A96" t="str">
        <f>BatteryLifeCalucationRequest[[#This Row],[Item code]]&amp;"-"&amp;BatteryLifeCalucationRequest[[#This Row],[HW]]&amp;"-"&amp;BatteryLifeCalucationRequest[[#This Row],[FW]]&amp;"-"&amp;BatteryLifeCalucationRequest[[#This Row],[ Variant]]</f>
        <v>WSSFC-M12F-AFD-2-1-</v>
      </c>
      <c r="B96" t="s">
        <v>489</v>
      </c>
      <c r="C96">
        <v>2</v>
      </c>
      <c r="D96">
        <v>1</v>
      </c>
      <c r="F96" t="s">
        <v>490</v>
      </c>
    </row>
    <row r="97" spans="1:11">
      <c r="A97" t="str">
        <f>BatteryLifeCalucationRequest[[#This Row],[Item code]]&amp;"-"&amp;BatteryLifeCalucationRequest[[#This Row],[HW]]&amp;"-"&amp;BatteryLifeCalucationRequest[[#This Row],[FW]]&amp;"-"&amp;BatteryLifeCalucationRequest[[#This Row],[ Variant]]</f>
        <v>WSSFC-AG-01-3-5-</v>
      </c>
      <c r="B97" t="s">
        <v>475</v>
      </c>
      <c r="C97">
        <v>3</v>
      </c>
      <c r="D97">
        <v>5</v>
      </c>
      <c r="F97" t="s">
        <v>492</v>
      </c>
    </row>
    <row r="98" spans="1:11">
      <c r="A98" t="str">
        <f>BatteryLifeCalucationRequest[[#This Row],[Item code]]&amp;"-"&amp;BatteryLifeCalucationRequest[[#This Row],[HW]]&amp;"-"&amp;BatteryLifeCalucationRequest[[#This Row],[FW]]&amp;"-"&amp;BatteryLifeCalucationRequest[[#This Row],[ Variant]]</f>
        <v>WSSFCEX-PPS-G20-01---</v>
      </c>
      <c r="B98" t="s">
        <v>493</v>
      </c>
      <c r="F98" t="s">
        <v>495</v>
      </c>
    </row>
    <row r="99" spans="1:11">
      <c r="A99" t="str">
        <f>BatteryLifeCalucationRequest[[#This Row],[Item code]]&amp;"-"&amp;BatteryLifeCalucationRequest[[#This Row],[HW]]&amp;"-"&amp;BatteryLifeCalucationRequest[[#This Row],[FW]]&amp;"-"&amp;BatteryLifeCalucationRequest[[#This Row],[ Variant]]</f>
        <v>WSSFCB-G4-NH3-100-01---</v>
      </c>
      <c r="B99" t="s">
        <v>496</v>
      </c>
      <c r="F99" t="s">
        <v>498</v>
      </c>
    </row>
    <row r="100" spans="1:11">
      <c r="A100" t="str">
        <f>BatteryLifeCalucationRequest[[#This Row],[Item code]]&amp;"-"&amp;BatteryLifeCalucationRequest[[#This Row],[HW]]&amp;"-"&amp;BatteryLifeCalucationRequest[[#This Row],[FW]]&amp;"-"&amp;BatteryLifeCalucationRequest[[#This Row],[ Variant]]</f>
        <v>WSSFC-TVS-02-1-1-</v>
      </c>
      <c r="B100" t="s">
        <v>499</v>
      </c>
      <c r="C100">
        <v>1</v>
      </c>
      <c r="D100">
        <v>1</v>
      </c>
      <c r="F100" t="s">
        <v>501</v>
      </c>
    </row>
    <row r="101" spans="1:11">
      <c r="A101" t="str">
        <f>BatteryLifeCalucationRequest[[#This Row],[Item code]]&amp;"-"&amp;BatteryLifeCalucationRequest[[#This Row],[HW]]&amp;"-"&amp;BatteryLifeCalucationRequest[[#This Row],[FW]]&amp;"-"&amp;BatteryLifeCalucationRequest[[#This Row],[ Variant]]</f>
        <v>WSLRWEX-G4-H2S-050-2-8-</v>
      </c>
      <c r="B101" t="s">
        <v>502</v>
      </c>
      <c r="C101">
        <v>2</v>
      </c>
      <c r="D101">
        <v>8</v>
      </c>
      <c r="F101" t="s">
        <v>505</v>
      </c>
      <c r="I101" t="s">
        <v>504</v>
      </c>
      <c r="J101" t="s">
        <v>503</v>
      </c>
      <c r="K101" s="467">
        <v>45742</v>
      </c>
    </row>
    <row r="102" spans="1:11">
      <c r="A102" t="str">
        <f>BatteryLifeCalucationRequest[[#This Row],[Item code]]&amp;"-"&amp;BatteryLifeCalucationRequest[[#This Row],[HW]]&amp;"-"&amp;BatteryLifeCalucationRequest[[#This Row],[FW]]&amp;"-"&amp;BatteryLifeCalucationRequest[[#This Row],[ Variant]]</f>
        <v>WSLRWEX-G4-O2-30-HH-2-8-</v>
      </c>
      <c r="B102" t="s">
        <v>388</v>
      </c>
      <c r="C102">
        <v>2</v>
      </c>
      <c r="D102">
        <v>8</v>
      </c>
      <c r="F102" t="s">
        <v>506</v>
      </c>
      <c r="I102" t="s">
        <v>504</v>
      </c>
      <c r="J102" t="s">
        <v>503</v>
      </c>
      <c r="K102" s="467">
        <v>45742</v>
      </c>
    </row>
    <row r="103" spans="1:11">
      <c r="A103" t="str">
        <f>BatteryLifeCalucationRequest[[#This Row],[Item code]]&amp;"-"&amp;BatteryLifeCalucationRequest[[#This Row],[HW]]&amp;"-"&amp;BatteryLifeCalucationRequest[[#This Row],[FW]]&amp;"-"&amp;BatteryLifeCalucationRequest[[#This Row],[ Variant]]</f>
        <v>WSLRWEX-G4-CO-500-2-8-</v>
      </c>
      <c r="B103" t="s">
        <v>507</v>
      </c>
      <c r="C103">
        <v>2</v>
      </c>
      <c r="D103">
        <v>8</v>
      </c>
      <c r="F103" t="s">
        <v>508</v>
      </c>
      <c r="I103" t="s">
        <v>504</v>
      </c>
      <c r="J103" t="s">
        <v>503</v>
      </c>
      <c r="K103" s="467">
        <v>45742</v>
      </c>
    </row>
    <row r="104" spans="1:11">
      <c r="A104" t="str">
        <f>BatteryLifeCalucationRequest[[#This Row],[Item code]]&amp;"-"&amp;BatteryLifeCalucationRequest[[#This Row],[HW]]&amp;"-"&amp;BatteryLifeCalucationRequest[[#This Row],[FW]]&amp;"-"&amp;BatteryLifeCalucationRequest[[#This Row],[ Variant]]</f>
        <v>WSLRW-MB485-01-2-4-</v>
      </c>
      <c r="B104" t="s">
        <v>392</v>
      </c>
      <c r="C104">
        <v>2</v>
      </c>
      <c r="D104">
        <v>4</v>
      </c>
      <c r="F104" t="s">
        <v>394</v>
      </c>
      <c r="I104" t="s">
        <v>504</v>
      </c>
      <c r="J104" t="s">
        <v>503</v>
      </c>
      <c r="K104" s="467">
        <v>45742</v>
      </c>
    </row>
    <row r="105" spans="1:11">
      <c r="A105" t="s">
        <v>516</v>
      </c>
      <c r="B105" t="s">
        <v>392</v>
      </c>
      <c r="C105">
        <v>2</v>
      </c>
      <c r="D105">
        <v>3</v>
      </c>
      <c r="F105" t="s">
        <v>517</v>
      </c>
      <c r="G105">
        <v>39</v>
      </c>
      <c r="H105" t="s">
        <v>355</v>
      </c>
      <c r="I105" t="s">
        <v>504</v>
      </c>
      <c r="J105" t="s">
        <v>503</v>
      </c>
      <c r="K105" s="467">
        <v>45746</v>
      </c>
    </row>
    <row r="106" spans="1:11">
      <c r="A106" t="str">
        <f>BatteryLifeCalucationRequest[[#This Row],[Item code]]&amp;"-"&amp;BatteryLifeCalucationRequest[[#This Row],[HW]]&amp;"-"&amp;BatteryLifeCalucationRequest[[#This Row],[FW]]&amp;"-"&amp;BatteryLifeCalucationRequest[[#This Row],[ Variant]]</f>
        <v>WSPLR-LC-01-2-2-</v>
      </c>
      <c r="B106" t="s">
        <v>276</v>
      </c>
      <c r="C106">
        <v>2</v>
      </c>
      <c r="D106">
        <v>2</v>
      </c>
      <c r="F106" t="s">
        <v>518</v>
      </c>
      <c r="G106">
        <v>10</v>
      </c>
      <c r="H106" t="s">
        <v>519</v>
      </c>
      <c r="I106" t="s">
        <v>504</v>
      </c>
      <c r="J106" t="s">
        <v>503</v>
      </c>
      <c r="K106" s="467">
        <v>45747</v>
      </c>
    </row>
    <row r="107" spans="1:11">
      <c r="A107" t="str">
        <f>BatteryLifeCalucationRequest[[#This Row],[Item code]]&amp;"-"&amp;BatteryLifeCalucationRequest[[#This Row],[HW]]&amp;"-"&amp;BatteryLifeCalucationRequest[[#This Row],[FW]]&amp;"-"&amp;BatteryLifeCalucationRequest[[#This Row],[ Variant]]</f>
        <v>WSLRW-DI-12-1-3-Status</v>
      </c>
      <c r="B107" t="s">
        <v>217</v>
      </c>
      <c r="C107">
        <v>1</v>
      </c>
      <c r="D107">
        <v>3</v>
      </c>
      <c r="E107" t="s">
        <v>408</v>
      </c>
      <c r="F107" t="s">
        <v>520</v>
      </c>
      <c r="G107">
        <v>11</v>
      </c>
      <c r="H107" t="s">
        <v>355</v>
      </c>
      <c r="I107" t="s">
        <v>504</v>
      </c>
      <c r="J107" t="s">
        <v>503</v>
      </c>
      <c r="K107" s="467">
        <v>45747</v>
      </c>
    </row>
    <row r="108" spans="1:11">
      <c r="A108" t="str">
        <f>BatteryLifeCalucationRequest[[#This Row],[Item code]]&amp;"-"&amp;BatteryLifeCalucationRequest[[#This Row],[HW]]&amp;"-"&amp;BatteryLifeCalucationRequest[[#This Row],[FW]]&amp;"-"&amp;BatteryLifeCalucationRequest[[#This Row],[ Variant]]</f>
        <v>WSLRW-DI-12-1-3-Counter</v>
      </c>
      <c r="B108" t="s">
        <v>217</v>
      </c>
      <c r="C108">
        <v>1</v>
      </c>
      <c r="D108">
        <v>3</v>
      </c>
      <c r="E108" t="s">
        <v>411</v>
      </c>
      <c r="F108" t="s">
        <v>520</v>
      </c>
      <c r="G108">
        <v>11</v>
      </c>
      <c r="H108" t="s">
        <v>355</v>
      </c>
      <c r="I108" t="s">
        <v>504</v>
      </c>
      <c r="J108" t="s">
        <v>503</v>
      </c>
      <c r="K108" s="467">
        <v>45747</v>
      </c>
    </row>
    <row r="109" spans="1:11">
      <c r="A109" t="str">
        <f>BatteryLifeCalucationRequest[[#This Row],[Item code]]&amp;"-"&amp;BatteryLifeCalucationRequest[[#This Row],[HW]]&amp;"-"&amp;BatteryLifeCalucationRequest[[#This Row],[FW]]&amp;"-"&amp;BatteryLifeCalucationRequest[[#This Row],[ Variant]]</f>
        <v>STHC-ISGWET-WS433-CL-04-2-8-</v>
      </c>
      <c r="B109" t="s">
        <v>521</v>
      </c>
      <c r="C109">
        <v>2</v>
      </c>
      <c r="D109">
        <v>8</v>
      </c>
      <c r="F109" t="s">
        <v>522</v>
      </c>
      <c r="G109" t="s">
        <v>168</v>
      </c>
      <c r="H109" t="s">
        <v>436</v>
      </c>
      <c r="I109" t="s">
        <v>504</v>
      </c>
      <c r="J109" t="s">
        <v>503</v>
      </c>
      <c r="K109" s="467">
        <v>45750</v>
      </c>
    </row>
    <row r="110" spans="1:11" ht="16.5">
      <c r="A110" t="str">
        <f>BatteryLifeCalucationRequest[[#This Row],[Item code]]&amp;"-"&amp;BatteryLifeCalucationRequest[[#This Row],[HW]]&amp;"-"&amp;BatteryLifeCalucationRequest[[#This Row],[FW]]&amp;"-"&amp;BatteryLifeCalucationRequest[[#This Row],[ Variant]]</f>
        <v>WSLRW-RL-11-PN-1-2-</v>
      </c>
      <c r="B110" t="s">
        <v>245</v>
      </c>
      <c r="C110">
        <v>1</v>
      </c>
      <c r="D110">
        <v>2</v>
      </c>
      <c r="F110" s="184" t="s">
        <v>523</v>
      </c>
      <c r="G110">
        <v>2</v>
      </c>
      <c r="H110" t="s">
        <v>436</v>
      </c>
      <c r="I110" t="s">
        <v>504</v>
      </c>
      <c r="J110" t="s">
        <v>503</v>
      </c>
      <c r="K110" s="467">
        <v>45755</v>
      </c>
    </row>
    <row r="111" spans="1:11">
      <c r="A111" t="str">
        <f>BatteryLifeCalucationRequest[[#This Row],[Item code]]&amp;"-"&amp;BatteryLifeCalucationRequest[[#This Row],[HW]]&amp;"-"&amp;BatteryLifeCalucationRequest[[#This Row],[FW]]&amp;"-"&amp;BatteryLifeCalucationRequest[[#This Row],[ Variant]]</f>
        <v>WSLRW-CO2-5000-TH-1-2-</v>
      </c>
      <c r="B111" t="s">
        <v>524</v>
      </c>
      <c r="C111">
        <v>1</v>
      </c>
      <c r="D111">
        <v>2</v>
      </c>
      <c r="F111" t="s">
        <v>525</v>
      </c>
      <c r="G111">
        <v>8</v>
      </c>
      <c r="H111" t="s">
        <v>355</v>
      </c>
      <c r="I111" t="s">
        <v>504</v>
      </c>
      <c r="J111" t="s">
        <v>503</v>
      </c>
      <c r="K111" s="467">
        <v>45750</v>
      </c>
    </row>
    <row r="112" spans="1:11">
      <c r="A112" t="str">
        <f>BatteryLifeCalucationRequest[[#This Row],[Item code]]&amp;"-"&amp;BatteryLifeCalucationRequest[[#This Row],[HW]]&amp;"-"&amp;BatteryLifeCalucationRequest[[#This Row],[FW]]&amp;"-"&amp;BatteryLifeCalucationRequest[[#This Row],[ Variant]]</f>
        <v>WSLRW-MA-21-1-2-</v>
      </c>
      <c r="B112" t="s">
        <v>143</v>
      </c>
      <c r="C112">
        <v>1</v>
      </c>
      <c r="D112">
        <v>2</v>
      </c>
      <c r="F112" t="s">
        <v>526</v>
      </c>
      <c r="G112">
        <v>8</v>
      </c>
      <c r="H112" t="s">
        <v>355</v>
      </c>
      <c r="I112" t="s">
        <v>504</v>
      </c>
      <c r="J112" t="s">
        <v>503</v>
      </c>
      <c r="K112" s="467">
        <v>45756</v>
      </c>
    </row>
  </sheetData>
  <pageMargins left="0.7" right="0.7" top="0.75" bottom="0.75" header="0.3" footer="0.3"/>
  <tableParts count="1">
    <tablePart r:id="rId1"/>
  </tablePart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2:Y38"/>
  <sheetViews>
    <sheetView zoomScale="55" zoomScaleNormal="55" workbookViewId="0">
      <selection activeCell="B6" sqref="B6:Z1005"/>
    </sheetView>
  </sheetViews>
  <sheetFormatPr defaultColWidth="8.875" defaultRowHeight="15"/>
  <cols>
    <col min="1" max="1" width="6.625" style="3" customWidth="1"/>
    <col min="2" max="2" width="22.625" style="3" customWidth="1"/>
    <col min="3" max="3" width="25.25" style="3" customWidth="1"/>
    <col min="4" max="4" width="28.25" style="3" customWidth="1"/>
    <col min="5" max="5" width="6.75" style="3" customWidth="1"/>
    <col min="6" max="7" width="8.25" style="3" customWidth="1"/>
    <col min="8" max="8" width="31" style="3" customWidth="1"/>
    <col min="9" max="9" width="13" style="3" customWidth="1"/>
    <col min="10" max="10" width="18.875" style="3" customWidth="1"/>
    <col min="11" max="11" width="7.375" style="3" customWidth="1"/>
    <col min="12" max="12" width="13" style="3" customWidth="1"/>
    <col min="13" max="13" width="19.875" style="3" customWidth="1"/>
    <col min="14" max="14" width="15.875" style="3" customWidth="1"/>
    <col min="15" max="15" width="15.75" style="3" customWidth="1"/>
    <col min="16" max="16" width="17.875" style="3" customWidth="1"/>
    <col min="17" max="17" width="14.125" style="3" customWidth="1"/>
    <col min="18" max="18" width="17.125" style="3" customWidth="1"/>
    <col min="19" max="19" width="13.875" style="3" customWidth="1"/>
    <col min="20" max="20" width="22.125" style="3" customWidth="1"/>
    <col min="21" max="21" width="16.375" style="3" customWidth="1"/>
    <col min="22" max="16384" width="8.875" style="3"/>
  </cols>
  <sheetData>
    <row r="2" spans="1:25" s="200" customFormat="1" ht="19.5">
      <c r="A2" s="201" t="s">
        <v>527</v>
      </c>
      <c r="B2" s="201"/>
      <c r="C2" s="202"/>
      <c r="D2" s="202"/>
      <c r="E2" s="202"/>
      <c r="F2" s="202"/>
      <c r="G2" s="202"/>
    </row>
    <row r="3" spans="1:25" s="2" customFormat="1">
      <c r="A3" s="358"/>
      <c r="B3" s="358" t="s">
        <v>528</v>
      </c>
      <c r="C3" s="358"/>
      <c r="D3" s="358"/>
      <c r="E3" s="358"/>
      <c r="F3" s="358"/>
      <c r="G3" s="358"/>
      <c r="I3" s="103"/>
    </row>
    <row r="4" spans="1:25" s="200" customFormat="1" ht="12.75"/>
    <row r="5" spans="1:25" s="50" customFormat="1" ht="90">
      <c r="A5" s="205" t="s">
        <v>152</v>
      </c>
      <c r="B5" s="205" t="s">
        <v>301</v>
      </c>
      <c r="C5" s="205" t="s">
        <v>136</v>
      </c>
      <c r="D5" s="205" t="s">
        <v>529</v>
      </c>
      <c r="E5" s="205" t="s">
        <v>137</v>
      </c>
      <c r="F5" s="205" t="s">
        <v>138</v>
      </c>
      <c r="G5" s="204" t="s">
        <v>530</v>
      </c>
      <c r="H5" s="204" t="s">
        <v>306</v>
      </c>
      <c r="I5" s="204" t="s">
        <v>310</v>
      </c>
      <c r="J5" s="204" t="s">
        <v>311</v>
      </c>
      <c r="K5" s="204" t="s">
        <v>312</v>
      </c>
      <c r="L5" s="204" t="s">
        <v>313</v>
      </c>
      <c r="M5" s="204" t="s">
        <v>314</v>
      </c>
      <c r="N5" s="205" t="s">
        <v>315</v>
      </c>
      <c r="O5" s="204" t="s">
        <v>316</v>
      </c>
      <c r="P5" s="204" t="s">
        <v>317</v>
      </c>
      <c r="Q5" s="204" t="s">
        <v>318</v>
      </c>
      <c r="R5" s="204" t="s">
        <v>319</v>
      </c>
      <c r="S5" s="204" t="s">
        <v>320</v>
      </c>
      <c r="T5" s="204" t="s">
        <v>321</v>
      </c>
      <c r="U5" s="204" t="s">
        <v>322</v>
      </c>
      <c r="V5" s="204" t="s">
        <v>323</v>
      </c>
      <c r="W5" s="204" t="s">
        <v>75</v>
      </c>
      <c r="X5" s="204" t="s">
        <v>324</v>
      </c>
      <c r="Y5" s="204" t="s">
        <v>325</v>
      </c>
    </row>
    <row r="6" spans="1:25">
      <c r="A6" s="206">
        <f>IF(type1ProductInput4[[#This Row],[Product type ID]]="","",COUNTA($B$6:B6))</f>
        <v>1</v>
      </c>
      <c r="B6" s="206" t="str">
        <f t="shared" ref="B6:B38" si="0">C6&amp;"-"&amp;E6&amp;"-"&amp;F6</f>
        <v>--</v>
      </c>
      <c r="C6" s="206"/>
      <c r="D6" s="206"/>
      <c r="E6" s="27"/>
      <c r="F6" s="27"/>
      <c r="G6" s="206"/>
      <c r="H6" s="206"/>
      <c r="I6" s="206"/>
      <c r="J6" s="206"/>
      <c r="K6" s="206"/>
      <c r="L6" s="206"/>
      <c r="M6" s="206"/>
      <c r="N6" s="206"/>
      <c r="O6" s="206"/>
      <c r="P6" s="361"/>
      <c r="Q6" s="206"/>
      <c r="R6" s="206"/>
      <c r="S6" s="206"/>
      <c r="T6" s="206"/>
      <c r="U6" s="206"/>
      <c r="V6" s="206"/>
      <c r="W6" s="206"/>
      <c r="X6" s="206"/>
      <c r="Y6" s="206"/>
    </row>
    <row r="7" spans="1:25" ht="15.75" customHeight="1">
      <c r="A7" s="206">
        <f>IF(type1ProductInput4[[#This Row],[Product type ID]]="","",COUNTA($B$6:B7))</f>
        <v>2</v>
      </c>
      <c r="B7" s="206" t="str">
        <f t="shared" si="0"/>
        <v>--</v>
      </c>
      <c r="C7" s="206"/>
      <c r="D7" s="206"/>
      <c r="E7" s="27"/>
      <c r="F7" s="27"/>
      <c r="G7" s="206"/>
      <c r="H7" s="206"/>
      <c r="I7" s="206"/>
      <c r="J7" s="206"/>
      <c r="K7" s="206"/>
      <c r="L7" s="206"/>
      <c r="M7" s="206"/>
      <c r="N7" s="206"/>
      <c r="O7" s="206"/>
      <c r="P7" s="361"/>
      <c r="Q7" s="206"/>
      <c r="R7" s="206"/>
      <c r="S7" s="206"/>
      <c r="T7" s="206"/>
      <c r="U7" s="206"/>
      <c r="V7" s="206"/>
      <c r="W7" s="206"/>
      <c r="X7" s="206"/>
      <c r="Y7" s="206"/>
    </row>
    <row r="8" spans="1:25">
      <c r="A8" s="206">
        <f>IF(type1ProductInput4[[#This Row],[Product type ID]]="","",COUNTA($B$6:B8))</f>
        <v>3</v>
      </c>
      <c r="B8" s="206" t="str">
        <f t="shared" si="0"/>
        <v>--</v>
      </c>
      <c r="C8" s="206"/>
      <c r="D8" s="206"/>
      <c r="E8" s="27"/>
      <c r="F8" s="27"/>
      <c r="G8" s="206"/>
      <c r="H8" s="206"/>
      <c r="I8" s="206"/>
      <c r="J8" s="206"/>
      <c r="K8" s="206"/>
      <c r="L8" s="206"/>
      <c r="M8" s="206"/>
      <c r="N8" s="206"/>
      <c r="O8" s="206"/>
      <c r="P8" s="361"/>
      <c r="Q8" s="206"/>
      <c r="R8" s="206"/>
      <c r="S8" s="206"/>
      <c r="T8" s="206"/>
      <c r="U8" s="206"/>
      <c r="V8" s="206"/>
      <c r="W8" s="206"/>
      <c r="X8" s="206"/>
      <c r="Y8" s="206"/>
    </row>
    <row r="9" spans="1:25" ht="15" customHeight="1">
      <c r="A9" s="206">
        <f>IF(type1ProductInput4[[#This Row],[Product type ID]]="","",COUNTA($B$6:B9))</f>
        <v>4</v>
      </c>
      <c r="B9" s="206" t="str">
        <f t="shared" si="0"/>
        <v>--</v>
      </c>
      <c r="C9" s="206"/>
      <c r="D9" s="206"/>
      <c r="E9" s="27"/>
      <c r="F9" s="27"/>
      <c r="G9" s="206"/>
      <c r="H9" s="206"/>
      <c r="I9" s="206"/>
      <c r="J9" s="206"/>
      <c r="K9" s="206"/>
      <c r="L9" s="206"/>
      <c r="M9" s="206"/>
      <c r="N9" s="206"/>
      <c r="O9" s="206"/>
      <c r="P9" s="361"/>
      <c r="Q9" s="206"/>
      <c r="R9" s="206"/>
      <c r="S9" s="206"/>
      <c r="T9" s="206"/>
      <c r="U9" s="206"/>
      <c r="V9" s="206"/>
      <c r="W9" s="206"/>
      <c r="X9" s="206"/>
      <c r="Y9" s="206"/>
    </row>
    <row r="10" spans="1:25" ht="15" customHeight="1">
      <c r="A10" s="206">
        <f>IF(type1ProductInput4[[#This Row],[Product type ID]]="","",COUNTA($B$6:B10))</f>
        <v>5</v>
      </c>
      <c r="B10" s="206" t="str">
        <f t="shared" si="0"/>
        <v>--</v>
      </c>
      <c r="C10" s="206"/>
      <c r="D10" s="206"/>
      <c r="E10" s="27"/>
      <c r="F10" s="27"/>
      <c r="G10" s="206"/>
      <c r="H10" s="206"/>
      <c r="I10" s="206"/>
      <c r="J10" s="206"/>
      <c r="K10" s="206"/>
      <c r="L10" s="206"/>
      <c r="M10" s="206"/>
      <c r="N10" s="206"/>
      <c r="O10" s="206"/>
      <c r="P10" s="361"/>
      <c r="Q10" s="206"/>
      <c r="R10" s="206"/>
      <c r="S10" s="206"/>
      <c r="T10" s="206"/>
      <c r="U10" s="206"/>
      <c r="V10" s="206"/>
      <c r="W10" s="206"/>
      <c r="X10" s="206"/>
      <c r="Y10" s="206"/>
    </row>
    <row r="11" spans="1:25">
      <c r="A11" s="206">
        <f>IF(type1ProductInput4[[#This Row],[Product type ID]]="","",COUNTA($B$6:B11))</f>
        <v>6</v>
      </c>
      <c r="B11" s="206" t="str">
        <f t="shared" si="0"/>
        <v>--</v>
      </c>
      <c r="C11" s="206"/>
      <c r="D11" s="206"/>
      <c r="E11" s="27"/>
      <c r="F11" s="27"/>
      <c r="G11" s="206"/>
      <c r="H11" s="206"/>
      <c r="I11" s="206"/>
      <c r="J11" s="206"/>
      <c r="K11" s="206"/>
      <c r="L11" s="206"/>
      <c r="M11" s="206"/>
      <c r="N11" s="206"/>
      <c r="O11" s="206"/>
      <c r="P11" s="361"/>
      <c r="Q11" s="206"/>
      <c r="R11" s="206"/>
      <c r="S11" s="206"/>
      <c r="T11" s="206"/>
      <c r="U11" s="206"/>
      <c r="V11" s="206"/>
      <c r="W11" s="206"/>
      <c r="X11" s="206"/>
      <c r="Y11" s="206"/>
    </row>
    <row r="12" spans="1:25">
      <c r="A12" s="206">
        <f>IF(type1ProductInput4[[#This Row],[Product type ID]]="","",COUNTA($B$6:B12))</f>
        <v>7</v>
      </c>
      <c r="B12" s="206" t="str">
        <f t="shared" si="0"/>
        <v>--</v>
      </c>
      <c r="C12" s="206"/>
      <c r="D12" s="206"/>
      <c r="E12" s="27"/>
      <c r="F12" s="27"/>
      <c r="G12" s="206"/>
      <c r="H12" s="206"/>
      <c r="I12" s="206"/>
      <c r="J12" s="206"/>
      <c r="K12" s="206"/>
      <c r="L12" s="206"/>
      <c r="M12" s="206"/>
      <c r="N12" s="206"/>
      <c r="O12" s="206"/>
      <c r="P12" s="361"/>
      <c r="Q12" s="206"/>
      <c r="R12" s="206"/>
      <c r="S12" s="206"/>
      <c r="T12" s="206"/>
      <c r="U12" s="206"/>
      <c r="V12" s="206"/>
      <c r="W12" s="206"/>
      <c r="X12" s="206"/>
      <c r="Y12" s="206"/>
    </row>
    <row r="13" spans="1:25">
      <c r="A13" s="206">
        <f>IF(type1ProductInput4[[#This Row],[Product type ID]]="","",COUNTA($B$6:B13))</f>
        <v>8</v>
      </c>
      <c r="B13" s="206" t="str">
        <f t="shared" si="0"/>
        <v>--</v>
      </c>
      <c r="C13" s="206"/>
      <c r="D13" s="206"/>
      <c r="E13" s="27"/>
      <c r="F13" s="27"/>
      <c r="G13" s="206"/>
      <c r="H13" s="206"/>
      <c r="I13" s="206"/>
      <c r="J13" s="206"/>
      <c r="K13" s="206"/>
      <c r="L13" s="206"/>
      <c r="M13" s="206"/>
      <c r="N13" s="206"/>
      <c r="O13" s="206"/>
      <c r="P13" s="361"/>
      <c r="Q13" s="206"/>
      <c r="R13" s="206"/>
      <c r="S13" s="206"/>
      <c r="T13" s="206"/>
      <c r="U13" s="206"/>
      <c r="V13" s="206"/>
      <c r="W13" s="206"/>
      <c r="X13" s="206"/>
      <c r="Y13" s="206"/>
    </row>
    <row r="14" spans="1:25">
      <c r="A14" s="206">
        <f>IF(type1ProductInput4[[#This Row],[Product type ID]]="","",COUNTA($B$6:B14))</f>
        <v>9</v>
      </c>
      <c r="B14" s="206" t="str">
        <f t="shared" si="0"/>
        <v>--</v>
      </c>
      <c r="C14" s="206"/>
      <c r="D14" s="206"/>
      <c r="E14" s="27"/>
      <c r="F14" s="27"/>
      <c r="G14" s="206"/>
      <c r="H14" s="206"/>
      <c r="I14" s="206"/>
      <c r="J14" s="206"/>
      <c r="K14" s="206"/>
      <c r="L14" s="206"/>
      <c r="M14" s="206"/>
      <c r="N14" s="206"/>
      <c r="O14" s="206"/>
      <c r="P14" s="361"/>
      <c r="Q14" s="206"/>
      <c r="R14" s="206"/>
      <c r="S14" s="206"/>
      <c r="T14" s="206"/>
      <c r="U14" s="206"/>
      <c r="V14" s="206"/>
      <c r="W14" s="206"/>
      <c r="X14" s="206"/>
      <c r="Y14" s="206"/>
    </row>
    <row r="15" spans="1:25">
      <c r="A15" s="206">
        <f>IF(type1ProductInput4[[#This Row],[Product type ID]]="","",COUNTA($B$6:B15))</f>
        <v>10</v>
      </c>
      <c r="B15" s="206" t="str">
        <f t="shared" si="0"/>
        <v>--</v>
      </c>
      <c r="C15" s="206"/>
      <c r="D15" s="206"/>
      <c r="E15" s="27"/>
      <c r="F15" s="27"/>
      <c r="G15" s="206"/>
      <c r="H15" s="206"/>
      <c r="I15" s="206"/>
      <c r="J15" s="206"/>
      <c r="K15" s="206"/>
      <c r="L15" s="206"/>
      <c r="M15" s="206"/>
      <c r="N15" s="206"/>
      <c r="O15" s="206"/>
      <c r="P15" s="361"/>
      <c r="Q15" s="206"/>
      <c r="R15" s="206"/>
      <c r="S15" s="206"/>
      <c r="T15" s="206"/>
      <c r="U15" s="206"/>
      <c r="V15" s="206"/>
      <c r="W15" s="206"/>
      <c r="X15" s="206"/>
      <c r="Y15" s="206"/>
    </row>
    <row r="16" spans="1:25">
      <c r="A16" s="206">
        <f>IF(type1ProductInput4[[#This Row],[Product type ID]]="","",COUNTA($B$6:B16))</f>
        <v>11</v>
      </c>
      <c r="B16" s="206" t="str">
        <f t="shared" si="0"/>
        <v>--</v>
      </c>
      <c r="C16" s="206"/>
      <c r="D16" s="206"/>
      <c r="E16" s="27"/>
      <c r="F16" s="27"/>
      <c r="G16" s="206"/>
      <c r="H16" s="206"/>
      <c r="I16" s="206"/>
      <c r="J16" s="206"/>
      <c r="K16" s="206"/>
      <c r="L16" s="206"/>
      <c r="M16" s="206"/>
      <c r="N16" s="206"/>
      <c r="O16" s="206"/>
      <c r="P16" s="361"/>
      <c r="Q16" s="206"/>
      <c r="R16" s="206"/>
      <c r="S16" s="206"/>
      <c r="T16" s="206"/>
      <c r="U16" s="206"/>
      <c r="V16" s="206"/>
      <c r="W16" s="206"/>
      <c r="X16" s="206"/>
      <c r="Y16" s="206"/>
    </row>
    <row r="17" spans="1:25">
      <c r="A17" s="206">
        <f>IF(type1ProductInput4[[#This Row],[Product type ID]]="","",COUNTA($B$6:B17))</f>
        <v>12</v>
      </c>
      <c r="B17" s="206" t="str">
        <f t="shared" si="0"/>
        <v>--</v>
      </c>
      <c r="C17" s="206"/>
      <c r="D17" s="206"/>
      <c r="E17" s="27"/>
      <c r="F17" s="27"/>
      <c r="G17" s="206"/>
      <c r="H17" s="206"/>
      <c r="I17" s="206"/>
      <c r="J17" s="206"/>
      <c r="K17" s="206"/>
      <c r="L17" s="206"/>
      <c r="M17" s="206"/>
      <c r="N17" s="206"/>
      <c r="O17" s="206"/>
      <c r="P17" s="361"/>
      <c r="Q17" s="206"/>
      <c r="R17" s="206"/>
      <c r="S17" s="206"/>
      <c r="T17" s="206"/>
      <c r="U17" s="206"/>
      <c r="V17" s="206"/>
      <c r="W17" s="206"/>
      <c r="X17" s="206"/>
      <c r="Y17" s="206"/>
    </row>
    <row r="18" spans="1:25">
      <c r="A18" s="206">
        <f>IF(type1ProductInput4[[#This Row],[Product type ID]]="","",COUNTA($B$6:B18))</f>
        <v>13</v>
      </c>
      <c r="B18" s="206" t="str">
        <f t="shared" si="0"/>
        <v>--</v>
      </c>
      <c r="C18" s="206"/>
      <c r="D18" s="206"/>
      <c r="E18" s="27"/>
      <c r="F18" s="27"/>
      <c r="G18" s="206"/>
      <c r="H18" s="206"/>
      <c r="I18" s="206"/>
      <c r="J18" s="206"/>
      <c r="K18" s="206"/>
      <c r="L18" s="206"/>
      <c r="M18" s="206"/>
      <c r="N18" s="206"/>
      <c r="O18" s="206"/>
      <c r="P18" s="361"/>
      <c r="Q18" s="206"/>
      <c r="R18" s="206"/>
      <c r="S18" s="206"/>
      <c r="T18" s="206"/>
      <c r="U18" s="206"/>
      <c r="V18" s="206"/>
      <c r="W18" s="206"/>
      <c r="X18" s="206"/>
      <c r="Y18" s="206"/>
    </row>
    <row r="19" spans="1:25">
      <c r="A19" s="206">
        <f>IF(type1ProductInput4[[#This Row],[Product type ID]]="","",COUNTA($B$6:B19))</f>
        <v>14</v>
      </c>
      <c r="B19" s="206" t="str">
        <f t="shared" si="0"/>
        <v>--</v>
      </c>
      <c r="C19" s="206"/>
      <c r="D19" s="206"/>
      <c r="E19" s="27"/>
      <c r="F19" s="27"/>
      <c r="G19" s="206"/>
      <c r="H19" s="206"/>
      <c r="I19" s="206"/>
      <c r="J19" s="206"/>
      <c r="K19" s="206"/>
      <c r="L19" s="206"/>
      <c r="M19" s="206"/>
      <c r="N19" s="206"/>
      <c r="O19" s="206"/>
      <c r="P19" s="361"/>
      <c r="Q19" s="206"/>
      <c r="R19" s="206"/>
      <c r="S19" s="206"/>
      <c r="T19" s="206"/>
      <c r="U19" s="206"/>
      <c r="V19" s="206"/>
      <c r="W19" s="206"/>
      <c r="X19" s="206"/>
      <c r="Y19" s="206"/>
    </row>
    <row r="20" spans="1:25" ht="15" customHeight="1">
      <c r="A20" s="206">
        <f>IF(type1ProductInput4[[#This Row],[Product type ID]]="","",COUNTA($B$6:B20))</f>
        <v>15</v>
      </c>
      <c r="B20" s="206" t="str">
        <f t="shared" si="0"/>
        <v>--</v>
      </c>
      <c r="C20" s="206"/>
      <c r="D20" s="206"/>
      <c r="E20" s="27"/>
      <c r="F20" s="27"/>
      <c r="G20" s="206"/>
      <c r="H20" s="206"/>
      <c r="I20" s="206"/>
      <c r="J20" s="206"/>
      <c r="K20" s="206"/>
      <c r="L20" s="206"/>
      <c r="M20" s="206"/>
      <c r="N20" s="206"/>
      <c r="O20" s="206"/>
      <c r="P20" s="361"/>
      <c r="Q20" s="206"/>
      <c r="R20" s="206"/>
      <c r="S20" s="206"/>
      <c r="T20" s="206"/>
      <c r="U20" s="206"/>
      <c r="V20" s="206"/>
      <c r="W20" s="206"/>
      <c r="X20" s="206"/>
      <c r="Y20" s="206"/>
    </row>
    <row r="21" spans="1:25" ht="15" customHeight="1">
      <c r="A21" s="206">
        <f>IF(type1ProductInput4[[#This Row],[Product type ID]]="","",COUNTA($B$6:B21))</f>
        <v>16</v>
      </c>
      <c r="B21" s="206" t="str">
        <f t="shared" si="0"/>
        <v>--</v>
      </c>
      <c r="C21" s="206"/>
      <c r="D21" s="206"/>
      <c r="E21" s="27"/>
      <c r="F21" s="27"/>
      <c r="G21" s="206"/>
      <c r="H21" s="206"/>
      <c r="I21" s="206"/>
      <c r="J21" s="206"/>
      <c r="K21" s="206"/>
      <c r="L21" s="206"/>
      <c r="M21" s="206"/>
      <c r="N21" s="206"/>
      <c r="O21" s="206"/>
      <c r="P21" s="361"/>
      <c r="Q21" s="206"/>
      <c r="R21" s="206"/>
      <c r="S21" s="206"/>
      <c r="T21" s="206"/>
      <c r="U21" s="206"/>
      <c r="V21" s="206"/>
      <c r="W21" s="206"/>
      <c r="X21" s="206"/>
      <c r="Y21" s="206"/>
    </row>
    <row r="22" spans="1:25" ht="15" customHeight="1">
      <c r="A22" s="206">
        <f>IF(type1ProductInput4[[#This Row],[Product type ID]]="","",COUNTA($B$6:B22))</f>
        <v>17</v>
      </c>
      <c r="B22" s="206" t="str">
        <f t="shared" si="0"/>
        <v>--</v>
      </c>
      <c r="C22" s="206"/>
      <c r="D22" s="206"/>
      <c r="E22" s="27"/>
      <c r="F22" s="27"/>
      <c r="G22" s="206"/>
      <c r="H22" s="206"/>
      <c r="I22" s="206"/>
      <c r="J22" s="206"/>
      <c r="K22" s="206"/>
      <c r="L22" s="206"/>
      <c r="M22" s="206"/>
      <c r="N22" s="206"/>
      <c r="O22" s="206"/>
      <c r="P22" s="361"/>
      <c r="Q22" s="206"/>
      <c r="R22" s="206"/>
      <c r="S22" s="206"/>
      <c r="T22" s="206"/>
      <c r="U22" s="206"/>
      <c r="V22" s="206"/>
      <c r="W22" s="206"/>
      <c r="X22" s="206"/>
      <c r="Y22" s="206"/>
    </row>
    <row r="23" spans="1:25" ht="15" customHeight="1">
      <c r="A23" s="206">
        <f>IF(type1ProductInput4[[#This Row],[Product type ID]]="","",COUNTA($B$6:B23))</f>
        <v>18</v>
      </c>
      <c r="B23" s="206" t="str">
        <f t="shared" si="0"/>
        <v>--</v>
      </c>
      <c r="C23" s="206"/>
      <c r="D23" s="206"/>
      <c r="E23" s="27"/>
      <c r="F23" s="27"/>
      <c r="G23" s="206"/>
      <c r="H23" s="206"/>
      <c r="I23" s="206"/>
      <c r="J23" s="206"/>
      <c r="K23" s="206"/>
      <c r="L23" s="206"/>
      <c r="M23" s="206"/>
      <c r="N23" s="206"/>
      <c r="O23" s="206"/>
      <c r="P23" s="361"/>
      <c r="Q23" s="206"/>
      <c r="R23" s="206"/>
      <c r="S23" s="206"/>
      <c r="T23" s="206"/>
      <c r="U23" s="206"/>
      <c r="V23" s="206"/>
      <c r="W23" s="206"/>
      <c r="X23" s="206"/>
      <c r="Y23" s="206"/>
    </row>
    <row r="24" spans="1:25" ht="15" customHeight="1">
      <c r="A24" s="206">
        <f>IF(type1ProductInput4[[#This Row],[Product type ID]]="","",COUNTA($B$6:B24))</f>
        <v>19</v>
      </c>
      <c r="B24" s="206" t="str">
        <f t="shared" si="0"/>
        <v>--</v>
      </c>
      <c r="C24" s="206"/>
      <c r="D24" s="206"/>
      <c r="E24" s="27"/>
      <c r="F24" s="27"/>
      <c r="G24" s="206"/>
      <c r="H24" s="206"/>
      <c r="I24" s="206"/>
      <c r="J24" s="206"/>
      <c r="K24" s="206"/>
      <c r="L24" s="206"/>
      <c r="M24" s="206"/>
      <c r="N24" s="206"/>
      <c r="O24" s="206"/>
      <c r="P24" s="361"/>
      <c r="Q24" s="206"/>
      <c r="R24" s="206"/>
      <c r="S24" s="206"/>
      <c r="T24" s="206"/>
      <c r="U24" s="206"/>
      <c r="V24" s="206"/>
      <c r="W24" s="206"/>
      <c r="X24" s="206"/>
      <c r="Y24" s="206"/>
    </row>
    <row r="25" spans="1:25" ht="15" customHeight="1">
      <c r="A25" s="206">
        <f>IF(type1ProductInput4[[#This Row],[Product type ID]]="","",COUNTA($B$6:B25))</f>
        <v>20</v>
      </c>
      <c r="B25" s="206" t="str">
        <f t="shared" si="0"/>
        <v>--</v>
      </c>
      <c r="C25" s="206"/>
      <c r="D25" s="206"/>
      <c r="E25" s="27"/>
      <c r="F25" s="27"/>
      <c r="G25" s="206"/>
      <c r="H25" s="206"/>
      <c r="I25" s="206"/>
      <c r="J25" s="206"/>
      <c r="K25" s="206"/>
      <c r="L25" s="206"/>
      <c r="M25" s="206"/>
      <c r="N25" s="206"/>
      <c r="O25" s="206"/>
      <c r="P25" s="361"/>
      <c r="Q25" s="206"/>
      <c r="R25" s="206"/>
      <c r="S25" s="206"/>
      <c r="T25" s="206"/>
      <c r="U25" s="206"/>
      <c r="V25" s="206"/>
      <c r="W25" s="206"/>
      <c r="X25" s="206"/>
      <c r="Y25" s="206"/>
    </row>
    <row r="26" spans="1:25">
      <c r="A26" s="206">
        <f>IF(type1ProductInput4[[#This Row],[Product type ID]]="","",COUNTA($B$6:B26))</f>
        <v>21</v>
      </c>
      <c r="B26" s="206" t="str">
        <f t="shared" si="0"/>
        <v>--</v>
      </c>
      <c r="C26" s="206"/>
      <c r="D26" s="206"/>
      <c r="E26" s="27"/>
      <c r="F26" s="27"/>
      <c r="G26" s="206"/>
      <c r="H26" s="206"/>
      <c r="I26" s="206"/>
      <c r="J26" s="206"/>
      <c r="K26" s="206"/>
      <c r="L26" s="206"/>
      <c r="M26" s="206"/>
      <c r="N26" s="206"/>
      <c r="O26" s="206"/>
      <c r="P26" s="361"/>
      <c r="Q26" s="206"/>
      <c r="R26" s="206"/>
      <c r="S26" s="206"/>
      <c r="T26" s="206"/>
      <c r="U26" s="206"/>
      <c r="V26" s="206"/>
      <c r="W26" s="206"/>
      <c r="X26" s="206"/>
      <c r="Y26" s="206"/>
    </row>
    <row r="27" spans="1:25">
      <c r="A27" s="206">
        <f>IF(type1ProductInput4[[#This Row],[Product type ID]]="","",COUNTA($B$6:B27))</f>
        <v>22</v>
      </c>
      <c r="B27" s="359" t="str">
        <f t="shared" si="0"/>
        <v>--</v>
      </c>
      <c r="C27" s="359"/>
      <c r="D27" s="359"/>
      <c r="E27" s="206"/>
      <c r="F27" s="206"/>
      <c r="G27" s="206"/>
      <c r="H27" s="359"/>
      <c r="I27" s="206"/>
      <c r="J27" s="206"/>
      <c r="K27" s="206"/>
      <c r="L27" s="206"/>
      <c r="M27" s="206"/>
      <c r="N27" s="206"/>
      <c r="O27" s="206"/>
      <c r="P27" s="206"/>
      <c r="Q27" s="206"/>
      <c r="R27" s="206"/>
      <c r="S27" s="206"/>
      <c r="T27" s="206"/>
      <c r="U27" s="206"/>
      <c r="V27" s="206"/>
      <c r="W27" s="206"/>
      <c r="X27" s="206"/>
      <c r="Y27" s="206"/>
    </row>
    <row r="28" spans="1:25">
      <c r="A28" s="206">
        <f>IF(type1ProductInput4[[#This Row],[Product type ID]]="","",COUNTA($B$6:B28))</f>
        <v>23</v>
      </c>
      <c r="B28" s="359" t="str">
        <f t="shared" si="0"/>
        <v>--</v>
      </c>
      <c r="C28" s="359"/>
      <c r="D28" s="359"/>
      <c r="E28" s="206"/>
      <c r="F28" s="206"/>
      <c r="G28" s="206"/>
      <c r="H28" s="359"/>
      <c r="I28" s="206"/>
      <c r="J28" s="206"/>
      <c r="K28" s="206"/>
      <c r="L28" s="206"/>
      <c r="M28" s="206"/>
      <c r="N28" s="206"/>
      <c r="O28" s="206"/>
      <c r="P28" s="362"/>
      <c r="Q28" s="206"/>
      <c r="R28" s="206"/>
      <c r="S28" s="206"/>
      <c r="T28" s="206"/>
      <c r="U28" s="206"/>
      <c r="V28" s="206"/>
      <c r="W28" s="206"/>
      <c r="X28" s="206"/>
      <c r="Y28" s="206"/>
    </row>
    <row r="29" spans="1:25">
      <c r="A29" s="206">
        <f>IF(type1ProductInput4[[#This Row],[Product type ID]]="","",COUNTA($B$6:B29))</f>
        <v>24</v>
      </c>
      <c r="B29" s="359" t="str">
        <f t="shared" si="0"/>
        <v>--</v>
      </c>
      <c r="C29" s="359"/>
      <c r="D29" s="359"/>
      <c r="E29" s="206"/>
      <c r="F29" s="206"/>
      <c r="G29" s="206"/>
      <c r="H29" s="359"/>
      <c r="I29" s="206"/>
      <c r="J29" s="206"/>
      <c r="K29" s="206"/>
      <c r="L29" s="206"/>
      <c r="M29" s="206"/>
      <c r="N29" s="206"/>
      <c r="O29" s="206"/>
      <c r="P29" s="362"/>
      <c r="Q29" s="206"/>
      <c r="R29" s="206"/>
      <c r="S29" s="206"/>
      <c r="T29" s="206"/>
      <c r="U29" s="206"/>
      <c r="V29" s="206"/>
      <c r="W29" s="206"/>
      <c r="X29" s="206"/>
      <c r="Y29" s="206"/>
    </row>
    <row r="30" spans="1:25">
      <c r="A30" s="206">
        <f>IF(type1ProductInput4[[#This Row],[Product type ID]]="","",COUNTA($B$6:B30))</f>
        <v>25</v>
      </c>
      <c r="B30" s="359" t="str">
        <f t="shared" si="0"/>
        <v>--</v>
      </c>
      <c r="C30" s="359"/>
      <c r="D30" s="359"/>
      <c r="E30" s="206"/>
      <c r="F30" s="206"/>
      <c r="G30" s="206"/>
      <c r="H30" s="359"/>
      <c r="I30" s="206"/>
      <c r="J30" s="206"/>
      <c r="K30" s="206"/>
      <c r="L30" s="206"/>
      <c r="M30" s="206"/>
      <c r="N30" s="206"/>
      <c r="O30" s="206"/>
      <c r="P30" s="362"/>
      <c r="Q30" s="206"/>
      <c r="R30" s="206"/>
      <c r="S30" s="206"/>
      <c r="T30" s="206"/>
      <c r="U30" s="206"/>
      <c r="V30" s="206"/>
      <c r="W30" s="206"/>
      <c r="X30" s="206"/>
      <c r="Y30" s="206"/>
    </row>
    <row r="31" spans="1:25">
      <c r="A31" s="206">
        <f>IF(type1ProductInput4[[#This Row],[Product type ID]]="","",COUNTA($B$6:B31))</f>
        <v>26</v>
      </c>
      <c r="B31" s="359" t="str">
        <f t="shared" si="0"/>
        <v>--</v>
      </c>
      <c r="C31" s="359"/>
      <c r="D31" s="359"/>
      <c r="E31" s="206"/>
      <c r="F31" s="206"/>
      <c r="G31" s="206"/>
      <c r="H31" s="359"/>
      <c r="I31" s="206"/>
      <c r="J31" s="206"/>
      <c r="K31" s="206"/>
      <c r="L31" s="206"/>
      <c r="M31" s="206"/>
      <c r="N31" s="206"/>
      <c r="O31" s="206"/>
      <c r="P31" s="362"/>
      <c r="Q31" s="206"/>
      <c r="R31" s="206"/>
      <c r="S31" s="206"/>
      <c r="T31" s="206"/>
      <c r="U31" s="206"/>
      <c r="V31" s="206"/>
      <c r="W31" s="206"/>
      <c r="X31" s="206"/>
      <c r="Y31" s="206"/>
    </row>
    <row r="32" spans="1:25">
      <c r="A32" s="206">
        <f>IF(type1ProductInput4[[#This Row],[Product type ID]]="","",COUNTA($B$6:B32))</f>
        <v>27</v>
      </c>
      <c r="B32" s="359" t="str">
        <f t="shared" si="0"/>
        <v>--</v>
      </c>
      <c r="C32" s="359"/>
      <c r="D32" s="359"/>
      <c r="E32" s="206"/>
      <c r="F32" s="206"/>
      <c r="G32" s="206"/>
      <c r="H32" s="359"/>
      <c r="I32" s="206"/>
      <c r="J32" s="206"/>
      <c r="K32" s="206"/>
      <c r="L32" s="206"/>
      <c r="M32" s="206"/>
      <c r="N32" s="206"/>
      <c r="O32" s="206"/>
      <c r="P32" s="362"/>
      <c r="Q32" s="206"/>
      <c r="R32" s="206"/>
      <c r="S32" s="206"/>
      <c r="T32" s="206"/>
      <c r="U32" s="206"/>
      <c r="V32" s="206"/>
      <c r="W32" s="206"/>
      <c r="X32" s="206"/>
      <c r="Y32" s="206"/>
    </row>
    <row r="33" spans="1:25">
      <c r="A33" s="360">
        <f>IF(type1ProductInput4[[#This Row],[Product type ID]]="","",COUNTA($B$6:B38))</f>
        <v>33</v>
      </c>
      <c r="B33" s="359" t="str">
        <f t="shared" si="0"/>
        <v>--</v>
      </c>
      <c r="C33" s="359"/>
      <c r="D33" s="359"/>
      <c r="E33" s="206"/>
      <c r="F33" s="206"/>
      <c r="G33" s="206"/>
      <c r="H33" s="359"/>
      <c r="I33" s="206"/>
      <c r="J33" s="206"/>
      <c r="K33" s="206"/>
      <c r="L33" s="206"/>
      <c r="M33" s="206"/>
      <c r="N33" s="206"/>
      <c r="O33" s="206"/>
      <c r="P33" s="362"/>
      <c r="Q33" s="206"/>
      <c r="R33" s="206"/>
      <c r="S33" s="206"/>
      <c r="T33" s="206"/>
      <c r="U33" s="206"/>
      <c r="V33" s="206"/>
      <c r="W33" s="206"/>
      <c r="X33" s="206"/>
      <c r="Y33" s="206"/>
    </row>
    <row r="34" spans="1:25">
      <c r="A34" s="360">
        <f>IF(type1ProductInput4[[#This Row],[Product type ID]]="","",COUNTA($B$6:B38))</f>
        <v>33</v>
      </c>
      <c r="B34" s="206" t="str">
        <f t="shared" si="0"/>
        <v>--</v>
      </c>
      <c r="C34" s="206"/>
      <c r="D34" s="206"/>
      <c r="E34" s="27"/>
      <c r="F34" s="27"/>
      <c r="G34" s="206"/>
      <c r="H34" s="359"/>
      <c r="I34" s="206"/>
      <c r="J34" s="206"/>
      <c r="K34" s="206"/>
      <c r="L34" s="206"/>
      <c r="M34" s="206"/>
      <c r="N34" s="206"/>
      <c r="O34" s="206"/>
      <c r="P34" s="362"/>
      <c r="Q34" s="206"/>
      <c r="R34" s="206"/>
      <c r="S34" s="206"/>
      <c r="T34" s="206"/>
      <c r="U34" s="206"/>
      <c r="V34" s="206"/>
      <c r="W34" s="206"/>
      <c r="X34" s="206"/>
      <c r="Y34" s="206"/>
    </row>
    <row r="35" spans="1:25">
      <c r="A35" s="360">
        <f>IF(type1ProductInput4[[#This Row],[Product type ID]]="","",COUNTA($B$6:B38))</f>
        <v>33</v>
      </c>
      <c r="B35" s="206" t="str">
        <f t="shared" si="0"/>
        <v>--</v>
      </c>
      <c r="C35" s="206"/>
      <c r="D35" s="206"/>
      <c r="E35" s="27"/>
      <c r="F35" s="27"/>
      <c r="G35" s="206"/>
      <c r="H35" s="206"/>
      <c r="I35" s="206"/>
      <c r="J35" s="206"/>
      <c r="K35" s="206"/>
      <c r="L35" s="206"/>
      <c r="M35" s="206"/>
      <c r="N35" s="206"/>
      <c r="O35" s="206"/>
      <c r="P35" s="362"/>
      <c r="Q35" s="206"/>
      <c r="R35" s="206"/>
      <c r="S35" s="206"/>
      <c r="T35" s="206"/>
      <c r="U35" s="206"/>
      <c r="V35" s="206"/>
      <c r="W35" s="206"/>
      <c r="X35" s="206"/>
      <c r="Y35" s="206"/>
    </row>
    <row r="36" spans="1:25">
      <c r="A36" s="360">
        <f>IF(type1ProductInput4[[#This Row],[Product type ID]]="","",COUNTA($B$6:B38))</f>
        <v>33</v>
      </c>
      <c r="B36" s="206" t="str">
        <f t="shared" si="0"/>
        <v>--</v>
      </c>
      <c r="C36" s="206"/>
      <c r="D36" s="206"/>
      <c r="E36" s="27"/>
      <c r="F36" s="27"/>
      <c r="G36" s="206"/>
      <c r="H36" s="206"/>
      <c r="I36" s="206"/>
      <c r="J36" s="206"/>
      <c r="K36" s="206"/>
      <c r="L36" s="206"/>
      <c r="M36" s="206"/>
      <c r="N36" s="206"/>
      <c r="O36" s="206"/>
      <c r="P36" s="362"/>
      <c r="Q36" s="206"/>
      <c r="R36" s="206"/>
      <c r="S36" s="206"/>
      <c r="T36" s="206"/>
      <c r="U36" s="206"/>
      <c r="V36" s="206"/>
      <c r="W36" s="206"/>
      <c r="X36" s="206"/>
      <c r="Y36" s="206"/>
    </row>
    <row r="37" spans="1:25">
      <c r="A37" s="360">
        <f>IF(type1ProductInput4[[#This Row],[Product type ID]]="","",COUNTA($B$6:B38))</f>
        <v>33</v>
      </c>
      <c r="B37" s="206" t="str">
        <f t="shared" si="0"/>
        <v>--</v>
      </c>
      <c r="C37" s="206"/>
      <c r="D37" s="206"/>
      <c r="E37" s="27"/>
      <c r="F37" s="27"/>
      <c r="G37" s="206"/>
      <c r="H37" s="206"/>
      <c r="I37" s="206"/>
      <c r="J37" s="206"/>
      <c r="K37" s="206"/>
      <c r="L37" s="206"/>
      <c r="M37" s="206"/>
      <c r="N37" s="206"/>
      <c r="O37" s="206"/>
      <c r="P37" s="362"/>
      <c r="Q37" s="206"/>
      <c r="R37" s="206"/>
      <c r="S37" s="206"/>
      <c r="T37" s="206"/>
      <c r="U37" s="206"/>
      <c r="V37" s="206"/>
      <c r="W37" s="206"/>
      <c r="X37" s="206"/>
      <c r="Y37" s="206"/>
    </row>
    <row r="38" spans="1:25">
      <c r="A38" s="206">
        <f>IF(type1ProductInput4[[#This Row],[Product type ID]]="","",COUNTA($B$6:B38))</f>
        <v>33</v>
      </c>
      <c r="B38" s="206" t="str">
        <f t="shared" si="0"/>
        <v>--</v>
      </c>
      <c r="C38" s="206"/>
      <c r="D38" s="206"/>
      <c r="E38" s="27"/>
      <c r="F38" s="27"/>
      <c r="G38" s="206"/>
      <c r="H38" s="206"/>
      <c r="I38" s="206"/>
      <c r="J38" s="206"/>
      <c r="K38" s="206"/>
      <c r="L38" s="206"/>
      <c r="M38" s="206"/>
      <c r="N38" s="206"/>
      <c r="O38" s="206"/>
      <c r="P38" s="362"/>
      <c r="Q38" s="206"/>
      <c r="R38" s="206"/>
      <c r="S38" s="206"/>
      <c r="T38" s="206"/>
      <c r="U38" s="206"/>
      <c r="V38" s="206"/>
      <c r="W38" s="206"/>
      <c r="X38" s="206"/>
      <c r="Y38" s="206"/>
    </row>
  </sheetData>
  <pageMargins left="0.7" right="0.7" top="0.75" bottom="0.75" header="0.3" footer="0.3"/>
  <tableParts count="1">
    <tablePart r:id="rId1"/>
  </tableParts>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2600-000000000000}">
          <x14:formula1>
            <xm:f>TABS!$A$6:$A$25</xm:f>
          </x14:formula1>
          <xm:sqref>M6:M38</xm:sqref>
        </x14:dataValidation>
      </x14:dataValidations>
    </ext>
  </extLs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BC69"/>
  <sheetViews>
    <sheetView topLeftCell="A15" zoomScale="55" zoomScaleNormal="55" workbookViewId="0">
      <selection activeCell="C10" sqref="C10"/>
    </sheetView>
  </sheetViews>
  <sheetFormatPr defaultColWidth="8.875" defaultRowHeight="15"/>
  <cols>
    <col min="1" max="1" width="12.125" style="3" customWidth="1"/>
    <col min="2" max="2" width="31" style="3" customWidth="1"/>
    <col min="3" max="3" width="31.25" style="3" customWidth="1"/>
    <col min="4" max="4" width="16.375" style="3" customWidth="1"/>
    <col min="5" max="5" width="16.875" style="3" customWidth="1"/>
    <col min="6" max="7" width="17.375" style="3" customWidth="1"/>
    <col min="8" max="9" width="13.875" style="3" customWidth="1"/>
    <col min="10" max="10" width="21" style="3" customWidth="1"/>
    <col min="11" max="11" width="20.25" style="3" customWidth="1"/>
    <col min="12" max="12" width="13.25" style="3" customWidth="1"/>
    <col min="13" max="13" width="14.125" style="3" customWidth="1"/>
    <col min="14" max="14" width="15.75" style="3" customWidth="1"/>
    <col min="15" max="15" width="17.625" style="3" customWidth="1"/>
    <col min="16" max="16" width="13.75" style="3" customWidth="1"/>
    <col min="17" max="17" width="12" style="3" customWidth="1"/>
    <col min="18" max="18" width="12.625" style="3" customWidth="1"/>
    <col min="19" max="19" width="10.875" style="3" customWidth="1"/>
    <col min="20" max="20" width="14" style="3" customWidth="1"/>
    <col min="21" max="21" width="12.25" style="3" customWidth="1"/>
    <col min="22" max="22" width="12.75" style="3" customWidth="1"/>
    <col min="23" max="23" width="12.625" style="3" customWidth="1"/>
    <col min="24" max="24" width="13" style="3" customWidth="1"/>
    <col min="25" max="25" width="9.125" style="3"/>
    <col min="26" max="16384" width="8.875" style="3"/>
  </cols>
  <sheetData>
    <row r="1" spans="1:55" ht="26.25">
      <c r="F1" s="4" t="s">
        <v>531</v>
      </c>
      <c r="G1" s="4"/>
      <c r="BB1" s="1" t="str">
        <f>_xlfn.TEXTJOIN(CHAR(10),TRUE,BC1:BC501)</f>
        <v>NA</v>
      </c>
      <c r="BC1" s="1" t="str" cm="1">
        <f t="array" ref="BC1">_xlfn._xlws.FILTER(PROD_A!$B$5:B$790,PROD_A!$I$5:I$790=$B$5,"NA")</f>
        <v>NA</v>
      </c>
    </row>
    <row r="2" spans="1:55" s="1" customFormat="1">
      <c r="B2" s="5" t="s">
        <v>532</v>
      </c>
      <c r="C2" s="5"/>
      <c r="F2" s="6"/>
      <c r="G2" s="6"/>
      <c r="X2" s="103"/>
    </row>
    <row r="3" spans="1:55" s="2" customFormat="1">
      <c r="X3" s="104"/>
    </row>
    <row r="4" spans="1:55" s="2" customFormat="1" ht="60">
      <c r="B4" s="7" t="s">
        <v>533</v>
      </c>
      <c r="C4" s="325" t="s">
        <v>534</v>
      </c>
      <c r="D4" s="9" t="s">
        <v>535</v>
      </c>
      <c r="E4" s="8" t="s">
        <v>536</v>
      </c>
      <c r="F4" s="8" t="s">
        <v>537</v>
      </c>
      <c r="G4" s="10" t="s">
        <v>538</v>
      </c>
      <c r="H4" s="8" t="s">
        <v>539</v>
      </c>
      <c r="I4" s="91" t="s">
        <v>540</v>
      </c>
      <c r="J4" s="91" t="s">
        <v>541</v>
      </c>
      <c r="K4" s="91" t="s">
        <v>542</v>
      </c>
      <c r="L4" s="10" t="s">
        <v>543</v>
      </c>
      <c r="M4" s="92"/>
      <c r="U4" s="103"/>
    </row>
    <row r="5" spans="1:55" s="2" customFormat="1">
      <c r="B5" s="378" t="s">
        <v>544</v>
      </c>
      <c r="C5" s="399" t="str">
        <f>BB1</f>
        <v>NA</v>
      </c>
      <c r="D5" s="378"/>
      <c r="E5" s="380"/>
      <c r="F5" s="381"/>
      <c r="G5" s="381"/>
      <c r="H5" s="378"/>
      <c r="I5" s="380"/>
      <c r="J5" s="381"/>
      <c r="K5" s="382"/>
      <c r="L5" s="381"/>
      <c r="M5" s="12"/>
      <c r="U5" s="103"/>
    </row>
    <row r="6" spans="1:55" s="2" customFormat="1">
      <c r="B6" s="11"/>
      <c r="C6" s="11"/>
      <c r="D6" s="12"/>
      <c r="E6" s="13"/>
      <c r="F6" s="12"/>
      <c r="G6" s="12"/>
      <c r="H6" s="14"/>
      <c r="I6" s="14"/>
      <c r="J6" s="12"/>
      <c r="K6" s="11"/>
      <c r="L6" s="12"/>
      <c r="M6" s="14"/>
      <c r="N6" s="12"/>
      <c r="O6" s="12"/>
      <c r="P6" s="12"/>
      <c r="X6" s="103"/>
    </row>
    <row r="7" spans="1:55" s="2" customFormat="1">
      <c r="B7" s="5" t="s">
        <v>545</v>
      </c>
      <c r="C7" s="5"/>
      <c r="D7" s="12"/>
      <c r="E7" s="13"/>
      <c r="F7" s="12"/>
      <c r="G7" s="12"/>
      <c r="H7" s="14"/>
      <c r="I7" s="14"/>
      <c r="J7" s="12"/>
      <c r="K7" s="11"/>
      <c r="L7" s="12"/>
      <c r="M7" s="14"/>
      <c r="N7" s="12"/>
      <c r="O7" s="12"/>
      <c r="P7" s="12"/>
      <c r="X7" s="103"/>
    </row>
    <row r="8" spans="1:55" s="2" customFormat="1">
      <c r="B8" s="11"/>
      <c r="C8" s="11"/>
      <c r="D8" s="12"/>
      <c r="E8" s="13"/>
      <c r="F8" s="12"/>
      <c r="G8" s="12"/>
      <c r="H8" s="14"/>
      <c r="I8" s="14"/>
      <c r="J8" s="12"/>
      <c r="K8" s="11"/>
      <c r="L8" s="12"/>
      <c r="M8" s="14"/>
      <c r="N8" s="12"/>
      <c r="O8" s="12"/>
      <c r="P8" s="12"/>
      <c r="X8" s="103"/>
    </row>
    <row r="9" spans="1:55" s="2" customFormat="1" ht="60">
      <c r="A9" s="15" t="s">
        <v>546</v>
      </c>
      <c r="B9" s="15" t="s">
        <v>547</v>
      </c>
      <c r="C9" s="16" t="s">
        <v>548</v>
      </c>
      <c r="D9" s="16" t="s">
        <v>549</v>
      </c>
      <c r="E9" s="16" t="s">
        <v>550</v>
      </c>
      <c r="F9" s="16" t="s">
        <v>551</v>
      </c>
      <c r="G9" s="16" t="s">
        <v>552</v>
      </c>
      <c r="H9" s="16" t="s">
        <v>553</v>
      </c>
      <c r="I9" s="93" t="s">
        <v>554</v>
      </c>
      <c r="J9" s="23" t="s">
        <v>319</v>
      </c>
      <c r="K9" s="94" t="s">
        <v>555</v>
      </c>
      <c r="L9" s="29" t="s">
        <v>556</v>
      </c>
      <c r="M9" s="28" t="s">
        <v>323</v>
      </c>
      <c r="N9" s="95" t="s">
        <v>324</v>
      </c>
      <c r="O9" s="96" t="s">
        <v>325</v>
      </c>
      <c r="P9" s="95" t="s">
        <v>557</v>
      </c>
      <c r="Q9" s="96" t="s">
        <v>330</v>
      </c>
      <c r="R9" s="96" t="s">
        <v>331</v>
      </c>
      <c r="S9" s="28" t="s">
        <v>558</v>
      </c>
      <c r="T9" s="105" t="s">
        <v>559</v>
      </c>
    </row>
    <row r="10" spans="1:55" s="2" customFormat="1">
      <c r="A10" s="434" t="e">
        <f>TEXT(E51,"0.000")&amp;" "&amp;F51&amp;CHAR(10)&amp;"@"&amp;VLOOKUP($G$14,TABS!$A$6:$G$50,COUNTA(TABS!$A$5:$D$5),FALSE)</f>
        <v>#N/A</v>
      </c>
      <c r="B10" s="17" t="e">
        <f>E53</f>
        <v>#N/A</v>
      </c>
      <c r="C10" s="18" t="s">
        <v>560</v>
      </c>
      <c r="D10" s="19" t="s">
        <v>561</v>
      </c>
      <c r="E10" s="19">
        <v>3</v>
      </c>
      <c r="F10" s="19" t="s">
        <v>562</v>
      </c>
      <c r="G10" s="19" t="s">
        <v>30</v>
      </c>
      <c r="H10" s="20" t="s">
        <v>27</v>
      </c>
      <c r="I10" s="19">
        <v>1</v>
      </c>
      <c r="J10" s="97" t="s">
        <v>168</v>
      </c>
      <c r="K10" s="98" t="s">
        <v>168</v>
      </c>
      <c r="L10" s="99" t="s">
        <v>168</v>
      </c>
      <c r="M10" s="383" t="s">
        <v>168</v>
      </c>
      <c r="N10" s="383" t="s">
        <v>168</v>
      </c>
      <c r="O10" s="100" t="s">
        <v>168</v>
      </c>
      <c r="P10" s="383" t="s">
        <v>168</v>
      </c>
      <c r="Q10" s="383" t="s">
        <v>168</v>
      </c>
      <c r="R10" s="383" t="s">
        <v>168</v>
      </c>
      <c r="S10" s="383" t="s">
        <v>168</v>
      </c>
      <c r="T10" s="100" t="s">
        <v>168</v>
      </c>
      <c r="U10" s="106"/>
      <c r="V10" s="106"/>
    </row>
    <row r="11" spans="1:55" s="2" customFormat="1">
      <c r="B11" s="11"/>
      <c r="C11" s="11"/>
      <c r="D11" s="12"/>
      <c r="E11" s="13"/>
      <c r="F11" s="12"/>
      <c r="G11" s="12"/>
      <c r="H11" s="14"/>
      <c r="I11" s="14"/>
      <c r="J11" s="12"/>
      <c r="K11" s="11"/>
      <c r="L11" s="12"/>
      <c r="M11" s="14"/>
      <c r="N11" s="12"/>
      <c r="O11" s="12"/>
      <c r="P11" s="12"/>
      <c r="X11" s="103"/>
    </row>
    <row r="12" spans="1:55" s="2" customFormat="1">
      <c r="B12" s="5" t="s">
        <v>563</v>
      </c>
      <c r="C12" s="11"/>
      <c r="D12" s="12"/>
      <c r="E12" s="13"/>
      <c r="F12" s="12"/>
      <c r="G12" s="12"/>
      <c r="H12" s="14"/>
      <c r="I12" s="14"/>
      <c r="J12" s="12"/>
      <c r="K12" s="11"/>
      <c r="L12" s="12"/>
      <c r="M12" s="14"/>
      <c r="N12" s="12"/>
      <c r="O12" s="12"/>
      <c r="P12" s="12"/>
      <c r="X12" s="103"/>
    </row>
    <row r="13" spans="1:55" s="2" customFormat="1" ht="75">
      <c r="B13" s="21" t="s">
        <v>301</v>
      </c>
      <c r="C13" s="22" t="s">
        <v>310</v>
      </c>
      <c r="D13" s="23" t="s">
        <v>311</v>
      </c>
      <c r="E13" s="23" t="s">
        <v>312</v>
      </c>
      <c r="F13" s="23" t="s">
        <v>313</v>
      </c>
      <c r="G13" s="23" t="s">
        <v>314</v>
      </c>
      <c r="H13" s="23" t="s">
        <v>315</v>
      </c>
      <c r="I13" s="23" t="s">
        <v>316</v>
      </c>
      <c r="J13" s="23" t="s">
        <v>317</v>
      </c>
      <c r="K13" s="23" t="s">
        <v>318</v>
      </c>
      <c r="L13" s="23" t="s">
        <v>564</v>
      </c>
      <c r="M13" s="23" t="s">
        <v>320</v>
      </c>
      <c r="N13" s="23" t="s">
        <v>321</v>
      </c>
      <c r="O13" s="23" t="s">
        <v>322</v>
      </c>
      <c r="P13" s="23" t="s">
        <v>323</v>
      </c>
      <c r="Q13" s="23" t="s">
        <v>75</v>
      </c>
      <c r="R13" s="23" t="s">
        <v>324</v>
      </c>
      <c r="S13" s="23" t="s">
        <v>325</v>
      </c>
      <c r="T13" s="23" t="s">
        <v>326</v>
      </c>
      <c r="U13" s="23" t="s">
        <v>327</v>
      </c>
      <c r="V13" s="23" t="s">
        <v>328</v>
      </c>
      <c r="W13" s="23" t="s">
        <v>557</v>
      </c>
      <c r="X13" s="23" t="s">
        <v>330</v>
      </c>
      <c r="Y13" s="96" t="s">
        <v>331</v>
      </c>
      <c r="Z13" s="22" t="s">
        <v>332</v>
      </c>
      <c r="AA13" s="23" t="s">
        <v>333</v>
      </c>
      <c r="AB13" s="23" t="s">
        <v>334</v>
      </c>
      <c r="AC13" s="23" t="s">
        <v>335</v>
      </c>
      <c r="AD13" s="23" t="s">
        <v>336</v>
      </c>
    </row>
    <row r="14" spans="1:55" s="2" customFormat="1">
      <c r="B14" s="24" t="str">
        <f>C10</f>
        <v>WSLRW-GCB-CO-500-01-1-1</v>
      </c>
      <c r="C14" s="25" t="e">
        <f>VLOOKUP($B14,typeProduct,COUNTA(PROD_A!$B$4:$N$4),FALSE)</f>
        <v>#N/A</v>
      </c>
      <c r="D14" s="25" t="e">
        <f>VLOOKUP($B14,typeProduct,COUNTA(PROD_A!$B$4:$O$4),FALSE)</f>
        <v>#N/A</v>
      </c>
      <c r="E14" s="25" t="e">
        <f>VLOOKUP($B14,typeProduct,COUNTA(PROD_A!$B$4:$P$4),FALSE)</f>
        <v>#N/A</v>
      </c>
      <c r="F14" s="25" t="e">
        <f>VLOOKUP($B14,typeProduct,COUNTA(PROD_A!$B$4:$Q$4),FALSE)</f>
        <v>#N/A</v>
      </c>
      <c r="G14" s="25" t="e">
        <f>VLOOKUP($B14,typeProduct,COUNTA(PROD_A!$B$4:$R$4),FALSE)</f>
        <v>#N/A</v>
      </c>
      <c r="H14" s="25" t="e">
        <f>VLOOKUP($B14,typeProduct,COUNTA(PROD_A!$B$4:$S$4),FALSE)</f>
        <v>#N/A</v>
      </c>
      <c r="I14" s="25" t="e">
        <f>VLOOKUP($B14,typeProduct,COUNTA(PROD_A!$B$4:$T$4),FALSE)</f>
        <v>#N/A</v>
      </c>
      <c r="J14" s="25" t="e">
        <f>VLOOKUP($B14,typeProduct,COUNTA(PROD_A!$B$4:$U$4),FALSE)</f>
        <v>#N/A</v>
      </c>
      <c r="K14" s="25" t="e">
        <f>VLOOKUP($B14,typeProduct,COUNTA(PROD_A!$B$4:$V$4),FALSE)</f>
        <v>#N/A</v>
      </c>
      <c r="L14" s="25" t="e">
        <f>VLOOKUP($B14,typeProduct,COUNTA(PROD_A!$B$4:$W$4),FALSE)</f>
        <v>#N/A</v>
      </c>
      <c r="M14" s="25" t="e">
        <f>VLOOKUP($B14,typeProduct,COUNTA(PROD_A!$B$4:$X$4),FALSE)</f>
        <v>#N/A</v>
      </c>
      <c r="N14" s="25" t="e">
        <f>VLOOKUP($B14,typeProduct,COUNTA(PROD_A!$B$4:$Y$4),FALSE)</f>
        <v>#N/A</v>
      </c>
      <c r="O14" s="25" t="e">
        <f>VLOOKUP($B14,typeProduct,COUNTA(PROD_A!$B$4:Z$4),FALSE)</f>
        <v>#N/A</v>
      </c>
      <c r="P14" s="25" t="e">
        <f>VLOOKUP($B14,typeProduct,COUNTA(PROD_A!$B$4:AA$4),FALSE)</f>
        <v>#N/A</v>
      </c>
      <c r="Q14" s="25" t="e">
        <f>VLOOKUP($B14,typeProduct,COUNTA(PROD_A!$B$4:AB$4),FALSE)</f>
        <v>#N/A</v>
      </c>
      <c r="R14" s="25" t="e">
        <f>VLOOKUP($B14,typeProduct,COUNTA(PROD_A!$B$4:AC$4),FALSE)</f>
        <v>#N/A</v>
      </c>
      <c r="S14" s="25" t="e">
        <f>VLOOKUP($B14,typeProduct,COUNTA(PROD_A!$B$4:AD$4),FALSE)</f>
        <v>#N/A</v>
      </c>
      <c r="T14" s="25" t="e">
        <f>VLOOKUP($B14,typeProduct,COUNTA(PROD_A!$B$4:AE$4),FALSE)</f>
        <v>#N/A</v>
      </c>
      <c r="U14" s="25" t="e">
        <f>VLOOKUP($B14,typeProduct,COUNTA(PROD_A!$B$4:AF$4),FALSE)</f>
        <v>#N/A</v>
      </c>
      <c r="V14" s="25" t="e">
        <f>VLOOKUP($B14,typeProduct,COUNTA(PROD_A!$B$4:AG$4),FALSE)</f>
        <v>#N/A</v>
      </c>
      <c r="W14" s="25" t="e">
        <f>VLOOKUP($B14,typeProduct,COUNTA(PROD_A!$B$4:AH$4),FALSE)</f>
        <v>#N/A</v>
      </c>
      <c r="X14" s="25" t="e">
        <f>VLOOKUP($B14,typeProduct,COUNTA(PROD_A!$B$4:AI$4),FALSE)</f>
        <v>#N/A</v>
      </c>
      <c r="Y14" s="25" t="e">
        <f>VLOOKUP($B14,typeProduct,COUNTA(PROD_A!$B$4:AJ$4),FALSE)</f>
        <v>#N/A</v>
      </c>
      <c r="Z14" s="25" t="e">
        <f>VLOOKUP($B14,typeProduct,COUNTA(PROD_A!$B$4:AK$4),FALSE)</f>
        <v>#N/A</v>
      </c>
      <c r="AA14" s="25" t="e">
        <f>VLOOKUP($B14,typeProduct,COUNTA(PROD_A!$B$4:AL$4),FALSE)</f>
        <v>#N/A</v>
      </c>
      <c r="AB14" s="25" t="e">
        <f>VLOOKUP($B14,typeProduct,COUNTA(PROD_A!$B$4:AM$4),FALSE)</f>
        <v>#N/A</v>
      </c>
      <c r="AC14" s="25" t="e">
        <f>VLOOKUP($B14,typeProduct,COUNTA(PROD_A!$B$4:AN$4),FALSE)</f>
        <v>#N/A</v>
      </c>
      <c r="AD14" s="25" t="e">
        <f>VLOOKUP($B14,typeProduct,COUNTA(PROD_A!$B$4:AO$4),FALSE)</f>
        <v>#N/A</v>
      </c>
    </row>
    <row r="15" spans="1:55" s="2" customFormat="1">
      <c r="B15" s="26"/>
      <c r="C15" s="27"/>
      <c r="D15" s="27"/>
      <c r="E15" s="27"/>
      <c r="F15" s="27"/>
      <c r="G15" s="27"/>
      <c r="H15" s="27"/>
      <c r="I15" s="27"/>
      <c r="J15" s="27"/>
      <c r="K15" s="27"/>
      <c r="L15" s="27"/>
      <c r="M15" s="27"/>
      <c r="N15" s="27"/>
      <c r="O15" s="27"/>
      <c r="P15" s="27"/>
    </row>
    <row r="16" spans="1:55" s="2" customFormat="1">
      <c r="B16" s="5" t="s">
        <v>565</v>
      </c>
      <c r="C16" s="27"/>
      <c r="D16" s="27"/>
      <c r="E16" s="27"/>
      <c r="F16" s="27"/>
      <c r="G16" s="27"/>
      <c r="H16" s="27"/>
      <c r="I16" s="27"/>
      <c r="J16" s="27"/>
      <c r="K16" s="27"/>
      <c r="L16" s="27"/>
      <c r="M16" s="27"/>
      <c r="N16" s="27"/>
      <c r="O16" s="27"/>
      <c r="P16" s="27"/>
    </row>
    <row r="17" spans="1:25" s="2" customFormat="1">
      <c r="B17" s="5"/>
      <c r="C17" s="27"/>
      <c r="D17" s="27"/>
      <c r="E17" s="27"/>
      <c r="F17" s="27"/>
      <c r="G17" s="27"/>
      <c r="H17" s="27"/>
      <c r="I17" s="27"/>
      <c r="J17" s="27"/>
      <c r="K17" s="27"/>
      <c r="L17" s="27"/>
      <c r="M17" s="27"/>
      <c r="N17" s="27"/>
      <c r="O17" s="27"/>
      <c r="P17" s="27"/>
    </row>
    <row r="18" spans="1:25" s="2" customFormat="1" ht="30">
      <c r="B18" s="28" t="s">
        <v>566</v>
      </c>
      <c r="C18" s="28" t="s">
        <v>567</v>
      </c>
      <c r="D18" s="28" t="s">
        <v>551</v>
      </c>
      <c r="E18" s="28" t="s">
        <v>4</v>
      </c>
      <c r="F18" s="28" t="s">
        <v>568</v>
      </c>
      <c r="G18" s="29" t="s">
        <v>569</v>
      </c>
      <c r="H18" s="22" t="s">
        <v>570</v>
      </c>
      <c r="I18" s="101"/>
      <c r="J18" s="101"/>
      <c r="K18" s="27"/>
      <c r="L18" s="27"/>
      <c r="M18" s="27"/>
      <c r="N18" s="27"/>
      <c r="O18" s="27"/>
      <c r="P18" s="27"/>
    </row>
    <row r="19" spans="1:25" s="2" customFormat="1">
      <c r="B19" s="30">
        <f>VLOOKUP($D$10,lrwCyclicPeriod,COUNTA(TABS!$L$5:$M$5),FALSE)</f>
        <v>1800</v>
      </c>
      <c r="C19" s="31">
        <f>$E$10</f>
        <v>3</v>
      </c>
      <c r="D19" s="31">
        <f>VLOOKUP($F$10,lorawanSamplingRate,COUNTA(TABS!$Y$5:$Z$5),FALSE)</f>
        <v>600</v>
      </c>
      <c r="E19" s="31">
        <f>VLOOKUP($G$10&amp;"-"&amp;$H$10,lrwSFDataRateRx,COUNTA(TABS!$S$5:$V$5),FALSE)</f>
        <v>5470</v>
      </c>
      <c r="F19" s="31">
        <f>VLOOKUP($G$10,lrwTxParameter,COUNTA(TABS!$O$5:$Q$5),FALSE)</f>
        <v>47</v>
      </c>
      <c r="G19" s="32">
        <f>I10</f>
        <v>1</v>
      </c>
      <c r="H19" s="31">
        <f>VLOOKUP($G$10&amp;"-"&amp;$H$10,lrwSFDataRateRx,COUNTA(TABS!$S$5:$W$5),FALSE)</f>
        <v>2.2999999999999998</v>
      </c>
      <c r="I19" s="102"/>
      <c r="J19" s="27"/>
      <c r="K19" s="27"/>
      <c r="L19" s="27"/>
      <c r="M19" s="27"/>
      <c r="N19" s="27"/>
      <c r="O19" s="27"/>
    </row>
    <row r="20" spans="1:25" s="2" customFormat="1">
      <c r="B20" s="26"/>
      <c r="C20" s="27"/>
      <c r="D20" s="27"/>
      <c r="E20" s="27"/>
      <c r="F20" s="27"/>
      <c r="G20" s="27"/>
      <c r="H20" s="27"/>
      <c r="I20" s="27"/>
      <c r="J20" s="27"/>
      <c r="K20" s="27"/>
      <c r="L20" s="27"/>
      <c r="M20" s="27"/>
      <c r="N20" s="27"/>
      <c r="O20" s="27"/>
      <c r="P20" s="27"/>
    </row>
    <row r="21" spans="1:25" s="2" customFormat="1">
      <c r="B21" s="5" t="s">
        <v>571</v>
      </c>
      <c r="C21" s="5"/>
      <c r="D21" s="12"/>
      <c r="E21" s="13"/>
      <c r="F21" s="12"/>
      <c r="G21" s="12"/>
      <c r="H21" s="3"/>
      <c r="I21" s="3"/>
      <c r="J21" s="3"/>
      <c r="K21" s="83"/>
      <c r="L21" s="3"/>
      <c r="M21" s="3"/>
      <c r="N21" s="3"/>
      <c r="O21" s="3"/>
      <c r="P21" s="3"/>
      <c r="Q21" s="3"/>
      <c r="R21" s="3"/>
      <c r="S21" s="3"/>
      <c r="T21" s="3"/>
      <c r="U21" s="3"/>
      <c r="V21" s="3"/>
      <c r="W21" s="3"/>
      <c r="X21" s="3"/>
      <c r="Y21" s="3"/>
    </row>
    <row r="22" spans="1:25" s="2" customFormat="1">
      <c r="B22" s="11"/>
      <c r="C22" s="11"/>
      <c r="D22" s="12"/>
      <c r="E22" s="13"/>
      <c r="F22" s="12"/>
      <c r="G22" s="12"/>
      <c r="H22" s="3"/>
      <c r="I22" s="3"/>
      <c r="J22" s="3"/>
      <c r="K22" s="83"/>
      <c r="L22" s="3"/>
      <c r="M22" s="3"/>
      <c r="N22" s="3"/>
      <c r="O22" s="3"/>
      <c r="P22" s="3"/>
      <c r="Q22" s="3"/>
      <c r="R22" s="3"/>
      <c r="S22" s="3"/>
      <c r="T22" s="3"/>
      <c r="U22" s="3"/>
      <c r="V22" s="3"/>
      <c r="W22" s="3"/>
      <c r="X22" s="3"/>
      <c r="Y22" s="3"/>
    </row>
    <row r="23" spans="1:25" ht="15" customHeight="1">
      <c r="A23" s="33"/>
      <c r="B23" s="523" t="s">
        <v>572</v>
      </c>
      <c r="C23" s="524"/>
      <c r="D23" s="524"/>
      <c r="E23" s="34" t="s">
        <v>147</v>
      </c>
      <c r="F23" s="35" t="s">
        <v>573</v>
      </c>
      <c r="G23" s="36"/>
    </row>
    <row r="24" spans="1:25">
      <c r="B24" s="372" t="s">
        <v>574</v>
      </c>
      <c r="C24" s="38"/>
      <c r="D24" s="38"/>
      <c r="E24" s="39">
        <v>1</v>
      </c>
      <c r="F24" s="40" t="s">
        <v>8</v>
      </c>
    </row>
    <row r="25" spans="1:25" ht="15.75" customHeight="1">
      <c r="A25" s="41"/>
      <c r="B25" s="373" t="s">
        <v>575</v>
      </c>
      <c r="C25" s="43"/>
      <c r="D25" s="44"/>
      <c r="E25" s="45" t="e">
        <f>H14</f>
        <v>#N/A</v>
      </c>
      <c r="F25" s="46" t="s">
        <v>10</v>
      </c>
      <c r="G25" s="41"/>
    </row>
    <row r="26" spans="1:25">
      <c r="B26" s="372" t="s">
        <v>576</v>
      </c>
      <c r="C26" s="38"/>
      <c r="D26" s="47"/>
      <c r="E26" s="48">
        <v>90</v>
      </c>
      <c r="F26" s="49" t="s">
        <v>17</v>
      </c>
    </row>
    <row r="27" spans="1:25" ht="15" customHeight="1">
      <c r="A27" s="50"/>
      <c r="B27" s="374" t="s">
        <v>577</v>
      </c>
      <c r="C27" s="52"/>
      <c r="D27" s="52"/>
      <c r="E27" s="53">
        <v>75</v>
      </c>
      <c r="F27" s="54" t="s">
        <v>17</v>
      </c>
    </row>
    <row r="28" spans="1:25" ht="15" customHeight="1">
      <c r="A28" s="50"/>
      <c r="B28" s="51"/>
      <c r="C28" s="52"/>
      <c r="D28" s="52"/>
      <c r="E28" s="55"/>
      <c r="F28" s="48"/>
    </row>
    <row r="29" spans="1:25">
      <c r="B29" s="372" t="s">
        <v>549</v>
      </c>
      <c r="C29" s="38"/>
      <c r="D29" s="47"/>
      <c r="E29" s="56">
        <f>B19</f>
        <v>1800</v>
      </c>
      <c r="F29" s="57" t="s">
        <v>29</v>
      </c>
    </row>
    <row r="30" spans="1:25">
      <c r="B30" s="372" t="s">
        <v>578</v>
      </c>
      <c r="C30" s="38"/>
      <c r="D30" s="47"/>
      <c r="E30" s="58">
        <f>(24*60*60)/E29</f>
        <v>48</v>
      </c>
      <c r="F30" s="57" t="s">
        <v>579</v>
      </c>
    </row>
    <row r="31" spans="1:25">
      <c r="B31" s="372" t="s">
        <v>550</v>
      </c>
      <c r="C31" s="38"/>
      <c r="D31" s="47"/>
      <c r="E31" s="56">
        <f>C19</f>
        <v>3</v>
      </c>
      <c r="F31" s="57" t="s">
        <v>579</v>
      </c>
    </row>
    <row r="32" spans="1:25">
      <c r="B32" s="372" t="s">
        <v>580</v>
      </c>
      <c r="C32" s="38"/>
      <c r="D32" s="47"/>
      <c r="E32" s="58">
        <f>E30+E31</f>
        <v>51</v>
      </c>
      <c r="F32" s="57" t="s">
        <v>579</v>
      </c>
    </row>
    <row r="33" spans="1:7">
      <c r="B33" s="372" t="s">
        <v>581</v>
      </c>
      <c r="C33" s="38"/>
      <c r="D33" s="47"/>
      <c r="E33" s="58">
        <f>(24*60*60)/E32</f>
        <v>1694.1176470588234</v>
      </c>
      <c r="F33" s="57" t="s">
        <v>29</v>
      </c>
    </row>
    <row r="34" spans="1:7">
      <c r="B34" s="372" t="s">
        <v>582</v>
      </c>
      <c r="C34" s="38"/>
      <c r="D34" s="47"/>
      <c r="E34" s="56">
        <f>D19</f>
        <v>600</v>
      </c>
      <c r="F34" s="57" t="s">
        <v>29</v>
      </c>
    </row>
    <row r="35" spans="1:7">
      <c r="B35" s="372" t="s">
        <v>583</v>
      </c>
      <c r="C35" s="38"/>
      <c r="D35" s="47"/>
      <c r="E35" s="59">
        <f>E19</f>
        <v>5470</v>
      </c>
      <c r="F35" s="57" t="s">
        <v>40</v>
      </c>
    </row>
    <row r="36" spans="1:7">
      <c r="B36" s="372" t="s">
        <v>584</v>
      </c>
      <c r="C36" s="38"/>
      <c r="D36" s="47"/>
      <c r="E36" s="56">
        <f>F19</f>
        <v>47</v>
      </c>
      <c r="F36" s="57" t="s">
        <v>42</v>
      </c>
    </row>
    <row r="37" spans="1:7">
      <c r="B37" s="372" t="s">
        <v>585</v>
      </c>
      <c r="C37" s="38"/>
      <c r="D37" s="47"/>
      <c r="E37" s="56" t="e">
        <f>K14</f>
        <v>#N/A</v>
      </c>
      <c r="F37" s="57" t="s">
        <v>44</v>
      </c>
    </row>
    <row r="38" spans="1:7">
      <c r="B38" s="372" t="s">
        <v>586</v>
      </c>
      <c r="C38" s="38"/>
      <c r="D38" s="38"/>
      <c r="E38" s="56">
        <f>G19</f>
        <v>1</v>
      </c>
      <c r="F38" s="57" t="s">
        <v>587</v>
      </c>
    </row>
    <row r="39" spans="1:7">
      <c r="B39" s="37"/>
      <c r="C39" s="38"/>
      <c r="D39" s="38"/>
      <c r="E39" s="60"/>
      <c r="F39" s="57"/>
    </row>
    <row r="40" spans="1:7">
      <c r="B40" s="37"/>
      <c r="C40" s="38"/>
      <c r="D40" s="38"/>
      <c r="E40" s="60"/>
      <c r="F40" s="57"/>
    </row>
    <row r="41" spans="1:7">
      <c r="B41" s="37"/>
      <c r="C41" s="38"/>
      <c r="D41" s="38"/>
      <c r="E41" s="60"/>
      <c r="F41" s="57"/>
    </row>
    <row r="42" spans="1:7" ht="45" customHeight="1">
      <c r="A42" s="33"/>
      <c r="B42" s="61" t="s">
        <v>588</v>
      </c>
      <c r="C42" s="62"/>
      <c r="D42" s="63" t="s">
        <v>589</v>
      </c>
      <c r="E42" s="21" t="s">
        <v>590</v>
      </c>
      <c r="F42" s="23" t="s">
        <v>591</v>
      </c>
      <c r="G42" s="64"/>
    </row>
    <row r="43" spans="1:7">
      <c r="A43" s="50"/>
      <c r="B43" s="51" t="s">
        <v>592</v>
      </c>
      <c r="C43" s="52"/>
      <c r="D43" s="65" t="e">
        <f>N14</f>
        <v>#N/A</v>
      </c>
      <c r="E43" s="58" t="e">
        <f>M14</f>
        <v>#N/A</v>
      </c>
      <c r="F43" s="66" t="e">
        <f>D43*E43</f>
        <v>#N/A</v>
      </c>
      <c r="G43" s="67"/>
    </row>
    <row r="44" spans="1:7" ht="15" customHeight="1">
      <c r="A44" s="50"/>
      <c r="B44" s="51" t="s">
        <v>592</v>
      </c>
      <c r="C44" s="52"/>
      <c r="D44" s="65" t="e">
        <f>D47+(D14*10^-3)*E14+J14</f>
        <v>#N/A</v>
      </c>
      <c r="E44" s="58" t="e">
        <f>F14</f>
        <v>#N/A</v>
      </c>
      <c r="F44" s="66" t="e">
        <f>D44*E44</f>
        <v>#N/A</v>
      </c>
      <c r="G44" s="67"/>
    </row>
    <row r="45" spans="1:7" ht="15" customHeight="1">
      <c r="A45" s="50"/>
      <c r="B45" s="51" t="s">
        <v>593</v>
      </c>
      <c r="C45" s="52"/>
      <c r="D45" s="65">
        <f>E36*1000/(E27/100)</f>
        <v>62666.666666666664</v>
      </c>
      <c r="E45" s="58" t="e">
        <f>((37+E37)*8/E35)*1000*O14</f>
        <v>#N/A</v>
      </c>
      <c r="F45" s="66" t="e">
        <f>D45*E45</f>
        <v>#N/A</v>
      </c>
      <c r="G45" s="67"/>
    </row>
    <row r="46" spans="1:7" ht="15" customHeight="1">
      <c r="A46" s="50"/>
      <c r="B46" s="37" t="s">
        <v>594</v>
      </c>
      <c r="C46" s="38"/>
      <c r="D46" s="65">
        <f>D47</f>
        <v>15000</v>
      </c>
      <c r="E46" s="59">
        <f>100+200+$H$19*1000*E38</f>
        <v>2600</v>
      </c>
      <c r="F46" s="66">
        <f t="shared" ref="F46:F48" si="0">D46*E46</f>
        <v>39000000</v>
      </c>
      <c r="G46" s="67"/>
    </row>
    <row r="47" spans="1:7" ht="15" customHeight="1">
      <c r="A47" s="50"/>
      <c r="B47" s="37" t="s">
        <v>595</v>
      </c>
      <c r="C47" s="38"/>
      <c r="D47" s="65">
        <f>15000</f>
        <v>15000</v>
      </c>
      <c r="E47" s="68">
        <v>0</v>
      </c>
      <c r="F47" s="66">
        <f t="shared" si="0"/>
        <v>0</v>
      </c>
      <c r="G47" s="67"/>
    </row>
    <row r="48" spans="1:7" ht="15" customHeight="1">
      <c r="B48" s="37" t="s">
        <v>596</v>
      </c>
      <c r="C48" s="38"/>
      <c r="D48" s="69" t="e">
        <f>I14+(D14*10^-3)*E14</f>
        <v>#N/A</v>
      </c>
      <c r="E48" s="58" t="e">
        <f>(E33*1000)-((E33/E34)*E44)-SUM(E45:E47)</f>
        <v>#N/A</v>
      </c>
      <c r="F48" s="66" t="e">
        <f t="shared" si="0"/>
        <v>#N/A</v>
      </c>
      <c r="G48" s="67"/>
    </row>
    <row r="49" spans="1:7" ht="15" customHeight="1">
      <c r="A49" s="70"/>
      <c r="B49" s="71"/>
      <c r="C49" s="72"/>
      <c r="D49" s="73"/>
      <c r="E49" s="74"/>
      <c r="F49" s="75"/>
      <c r="G49" s="76"/>
    </row>
    <row r="50" spans="1:7" ht="15" customHeight="1">
      <c r="A50" s="77"/>
      <c r="B50" s="61" t="s">
        <v>597</v>
      </c>
      <c r="C50" s="62"/>
      <c r="D50" s="78"/>
      <c r="E50" s="79"/>
      <c r="F50" s="80"/>
      <c r="G50" s="77"/>
    </row>
    <row r="51" spans="1:7" ht="15" customHeight="1">
      <c r="A51" s="50"/>
      <c r="B51" s="51" t="s">
        <v>598</v>
      </c>
      <c r="C51" s="52"/>
      <c r="D51" s="52"/>
      <c r="E51" s="81" t="e">
        <f>((F45+F47+F48)+((F43+F44)*(E33/E34)))/(E33*1000)+(F46/(24*60*60*1000))</f>
        <v>#N/A</v>
      </c>
      <c r="F51" s="82" t="s">
        <v>599</v>
      </c>
      <c r="G51" s="83"/>
    </row>
    <row r="52" spans="1:7">
      <c r="B52" s="37" t="s">
        <v>600</v>
      </c>
      <c r="C52" s="38"/>
      <c r="D52" s="38"/>
      <c r="E52" s="84" t="e">
        <f>(E25*1000*(E26/100)/E51)/24</f>
        <v>#N/A</v>
      </c>
      <c r="F52" s="82" t="s">
        <v>601</v>
      </c>
      <c r="G52" s="83"/>
    </row>
    <row r="53" spans="1:7">
      <c r="B53" s="37" t="s">
        <v>602</v>
      </c>
      <c r="C53" s="38"/>
      <c r="D53" s="38"/>
      <c r="E53" s="85" t="e">
        <f>E52/365</f>
        <v>#N/A</v>
      </c>
      <c r="F53" s="82" t="s">
        <v>603</v>
      </c>
      <c r="G53" s="83"/>
    </row>
    <row r="54" spans="1:7">
      <c r="B54" s="37" t="s">
        <v>604</v>
      </c>
      <c r="C54" s="38"/>
      <c r="D54" s="86"/>
      <c r="E54" s="87" t="e">
        <f>E53*12</f>
        <v>#N/A</v>
      </c>
      <c r="F54" s="88" t="s">
        <v>605</v>
      </c>
      <c r="G54" s="89"/>
    </row>
    <row r="55" spans="1:7">
      <c r="D55" s="90"/>
      <c r="E55" s="90"/>
      <c r="F55" s="83"/>
      <c r="G55" s="83"/>
    </row>
    <row r="56" spans="1:7">
      <c r="D56" s="90"/>
      <c r="E56" s="90"/>
      <c r="F56" s="83"/>
      <c r="G56" s="83"/>
    </row>
    <row r="57" spans="1:7">
      <c r="D57" s="90"/>
      <c r="E57" s="90"/>
      <c r="F57" s="83"/>
      <c r="G57" s="83"/>
    </row>
    <row r="58" spans="1:7">
      <c r="D58" s="90"/>
      <c r="E58" s="90"/>
      <c r="F58" s="83"/>
      <c r="G58" s="83"/>
    </row>
    <row r="59" spans="1:7">
      <c r="D59" s="90"/>
      <c r="E59" s="90"/>
      <c r="F59" s="83"/>
      <c r="G59" s="83"/>
    </row>
    <row r="60" spans="1:7">
      <c r="D60" s="90"/>
      <c r="E60" s="90"/>
      <c r="F60" s="83"/>
      <c r="G60" s="83"/>
    </row>
    <row r="62" spans="1:7">
      <c r="D62" s="90"/>
      <c r="E62" s="90"/>
      <c r="F62" s="83"/>
      <c r="G62" s="83"/>
    </row>
    <row r="63" spans="1:7">
      <c r="D63" s="90"/>
      <c r="E63" s="90"/>
      <c r="F63" s="83"/>
      <c r="G63" s="83"/>
    </row>
    <row r="64" spans="1:7">
      <c r="D64" s="90"/>
      <c r="E64" s="90"/>
      <c r="F64" s="83"/>
      <c r="G64" s="83"/>
    </row>
    <row r="65" spans="4:7">
      <c r="D65" s="90"/>
      <c r="E65" s="90"/>
      <c r="F65" s="83"/>
      <c r="G65" s="83"/>
    </row>
    <row r="66" spans="4:7">
      <c r="D66" s="90"/>
      <c r="E66" s="90"/>
      <c r="F66" s="83"/>
      <c r="G66" s="83"/>
    </row>
    <row r="67" spans="4:7">
      <c r="D67" s="90"/>
      <c r="E67" s="90"/>
      <c r="F67" s="83"/>
      <c r="G67" s="83"/>
    </row>
    <row r="68" spans="4:7">
      <c r="D68" s="90"/>
      <c r="E68" s="90"/>
      <c r="F68" s="83"/>
      <c r="G68" s="83"/>
    </row>
    <row r="69" spans="4:7">
      <c r="D69" s="90"/>
      <c r="E69" s="90"/>
      <c r="F69" s="83"/>
      <c r="G69" s="83"/>
    </row>
  </sheetData>
  <mergeCells count="1">
    <mergeCell ref="B23:D23"/>
  </mergeCells>
  <dataValidations count="10">
    <dataValidation type="list" allowBlank="1" showInputMessage="1" showErrorMessage="1" sqref="E10 I10" xr:uid="{00000000-0002-0000-4900-000002000000}">
      <formula1>"0,1,2,3,4,5,6,7,8,9,10,20,50,100"</formula1>
    </dataValidation>
    <dataValidation type="list" allowBlank="1" showInputMessage="1" showErrorMessage="1" sqref="G10" xr:uid="{00000000-0002-0000-4900-000004000000}">
      <formula1>"AU915, US915, IN865, RU864, EU868, AS923, KR920"</formula1>
    </dataValidation>
    <dataValidation type="list" allowBlank="1" showInputMessage="1" showErrorMessage="1" sqref="H10" xr:uid="{00000000-0002-0000-4900-000005000000}">
      <formula1>"SF7,SF8,SF9,SF10,SF11,SF12"</formula1>
    </dataValidation>
    <dataValidation type="list" allowBlank="1" showInputMessage="1" showErrorMessage="1" sqref="J10" xr:uid="{00000000-0002-0000-4900-000006000000}">
      <formula1>"x,1,2,3,4,5,6,7,8,9,10,11,12,13,14,15,16,17,18,19,20,21,22,23,24,25,26,27,28,29,30,31,32,33,34,35,36,37,38,39,40,41,42,43,44,45,46,47,48,49,50,51,52,53,54,55,56,57,58,59,60,61,62,63,64,65,66,67,68,69,70,71,72,73,74,75,76,77,78,79,80"</formula1>
    </dataValidation>
    <dataValidation type="list" allowBlank="1" showInputMessage="1" showErrorMessage="1" sqref="K10" xr:uid="{00000000-0002-0000-4900-000007000000}">
      <formula1>"x,1,2,3,4,5,6,7,8,9,10,11,12,13,14,15,16,17,18,19,20,21,22,23,24,25,26,27,28,29,30,31,32"</formula1>
    </dataValidation>
    <dataValidation type="list" allowBlank="1" showInputMessage="1" showErrorMessage="1" sqref="L10" xr:uid="{00000000-0002-0000-4900-000008000000}">
      <formula1>"x,Enable,Disable"</formula1>
    </dataValidation>
    <dataValidation type="list" allowBlank="1" showInputMessage="1" showErrorMessage="1" sqref="O10" xr:uid="{00000000-0002-0000-4900-000009000000}">
      <formula1>"x,Auto,Fast,Slow"</formula1>
    </dataValidation>
    <dataValidation type="list" allowBlank="1" showInputMessage="1" showErrorMessage="1" sqref="T10" xr:uid="{00000000-0002-0000-4900-00000A000000}">
      <formula1>"x,Class A,Class C"</formula1>
    </dataValidation>
    <dataValidation allowBlank="1" showInputMessage="1" showErrorMessage="1" sqref="E29 B14:B17 B19:B20 E34:E36" xr:uid="{00000000-0002-0000-4900-00000B000000}"/>
    <dataValidation type="list" allowBlank="1" showInputMessage="1" showErrorMessage="1" sqref="C10" xr:uid="{64086CB5-E9B7-4A91-B85F-6DA1080BDB40}">
      <formula1>$BC:$BC</formula1>
    </dataValidation>
  </dataValidations>
  <hyperlinks>
    <hyperlink ref="F1" location="LIST!A1" display="HOME" xr:uid="{00000000-0004-0000-4900-000000000000}"/>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4900-000001000000}">
          <x14:formula1>
            <xm:f>TABS!$L$6:$L$25</xm:f>
          </x14:formula1>
          <xm:sqref>D10</xm:sqref>
        </x14:dataValidation>
        <x14:dataValidation type="list" allowBlank="1" showInputMessage="1" showErrorMessage="1" xr:uid="{00000000-0002-0000-4900-000003000000}">
          <x14:formula1>
            <xm:f>TABS!$Y$6:$Y$65</xm:f>
          </x14:formula1>
          <xm:sqref>F10</xm:sqref>
        </x14:dataValidation>
      </x14:dataValidations>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F8AA3-292E-4601-BFE2-355BCB7A59A2}">
  <dimension ref="A1:BC69"/>
  <sheetViews>
    <sheetView topLeftCell="A19" zoomScale="55" zoomScaleNormal="55" workbookViewId="0">
      <selection activeCell="E27" sqref="E27"/>
    </sheetView>
  </sheetViews>
  <sheetFormatPr defaultColWidth="8.875" defaultRowHeight="15"/>
  <cols>
    <col min="1" max="1" width="12.75" style="3" customWidth="1"/>
    <col min="2" max="2" width="31" style="3" customWidth="1"/>
    <col min="3" max="3" width="31.25" style="3" customWidth="1"/>
    <col min="4" max="4" width="16.375" style="3" customWidth="1"/>
    <col min="5" max="5" width="16.875" style="3" customWidth="1"/>
    <col min="6" max="6" width="18.25" style="3" customWidth="1"/>
    <col min="7" max="7" width="17.375" style="3" customWidth="1"/>
    <col min="8" max="9" width="13.875" style="3" customWidth="1"/>
    <col min="10" max="10" width="21" style="3" customWidth="1"/>
    <col min="11" max="11" width="23.375" style="3" customWidth="1"/>
    <col min="12" max="12" width="13.25" style="3" customWidth="1"/>
    <col min="13" max="13" width="25.625" style="3" customWidth="1"/>
    <col min="14" max="14" width="10.375" style="3" customWidth="1"/>
    <col min="15" max="15" width="17.625" style="3" customWidth="1"/>
    <col min="16" max="16" width="13.75" style="3" customWidth="1"/>
    <col min="17" max="17" width="9" style="3"/>
    <col min="18" max="18" width="12.625" style="3" customWidth="1"/>
    <col min="19" max="19" width="10.875" style="3" customWidth="1"/>
    <col min="20" max="20" width="8.375" style="3" customWidth="1"/>
    <col min="21" max="21" width="18.75" style="3" customWidth="1"/>
    <col min="22" max="22" width="17.375" style="3" customWidth="1"/>
    <col min="23" max="23" width="23.375" style="3" customWidth="1"/>
    <col min="24" max="25" width="9" style="3"/>
    <col min="26" max="16384" width="8.875" style="3"/>
  </cols>
  <sheetData>
    <row r="1" spans="1:55" s="1" customFormat="1" ht="26.25">
      <c r="B1" s="5" t="s">
        <v>532</v>
      </c>
      <c r="C1" s="5"/>
      <c r="F1" s="390" t="s">
        <v>531</v>
      </c>
      <c r="G1" s="6"/>
      <c r="X1" s="103"/>
      <c r="BB1" s="1" t="str">
        <f>_xlfn.TEXTJOIN(CHAR(10),TRUE,BC1:BC501)</f>
        <v>NA</v>
      </c>
      <c r="BC1" s="1" t="str" cm="1">
        <f t="array" ref="BC1">_xlfn._xlws.FILTER(PROD_A!$B$5:B$790,PROD_A!$I$5:I$790=$B$5,"NA")</f>
        <v>NA</v>
      </c>
    </row>
    <row r="2" spans="1:55" s="1" customFormat="1" ht="26.25">
      <c r="B2" s="5"/>
      <c r="C2" s="5"/>
      <c r="F2" s="396"/>
      <c r="G2" s="6"/>
      <c r="X2" s="103"/>
    </row>
    <row r="3" spans="1:55" s="2" customFormat="1">
      <c r="X3" s="104"/>
      <c r="BB3" s="1"/>
      <c r="BC3" s="1"/>
    </row>
    <row r="4" spans="1:55" s="2" customFormat="1" ht="60">
      <c r="B4" s="7" t="s">
        <v>533</v>
      </c>
      <c r="C4" s="8" t="s">
        <v>534</v>
      </c>
      <c r="D4" s="9" t="s">
        <v>535</v>
      </c>
      <c r="E4" s="8" t="s">
        <v>536</v>
      </c>
      <c r="F4" s="8" t="s">
        <v>537</v>
      </c>
      <c r="G4" s="10" t="s">
        <v>538</v>
      </c>
      <c r="H4" s="8" t="s">
        <v>539</v>
      </c>
      <c r="I4" s="91" t="s">
        <v>540</v>
      </c>
      <c r="J4" s="91" t="s">
        <v>541</v>
      </c>
      <c r="K4" s="91" t="s">
        <v>542</v>
      </c>
      <c r="L4" s="10" t="s">
        <v>543</v>
      </c>
      <c r="M4" s="92"/>
      <c r="U4" s="103"/>
      <c r="BB4" s="1"/>
      <c r="BC4" s="1"/>
    </row>
    <row r="5" spans="1:55" s="2" customFormat="1">
      <c r="B5" s="378" t="s">
        <v>606</v>
      </c>
      <c r="C5" s="379" t="str">
        <f>BB1</f>
        <v>NA</v>
      </c>
      <c r="D5" s="378">
        <v>1</v>
      </c>
      <c r="E5" s="380"/>
      <c r="F5" s="379"/>
      <c r="G5" s="381"/>
      <c r="H5" s="378"/>
      <c r="I5" s="380"/>
      <c r="J5" s="381"/>
      <c r="K5" s="382"/>
      <c r="L5" s="381"/>
      <c r="M5" s="12"/>
      <c r="U5" s="395"/>
      <c r="BB5" s="1"/>
      <c r="BC5" s="1"/>
    </row>
    <row r="6" spans="1:55" s="2" customFormat="1">
      <c r="B6" s="11"/>
      <c r="C6" s="11"/>
      <c r="D6" s="12"/>
      <c r="E6" s="13"/>
      <c r="F6" s="12"/>
      <c r="G6" s="12"/>
      <c r="H6" s="14"/>
      <c r="I6" s="14"/>
      <c r="J6" s="12"/>
      <c r="K6" s="11"/>
      <c r="L6" s="12"/>
      <c r="M6" s="14"/>
      <c r="N6" s="12"/>
      <c r="O6" s="12"/>
      <c r="P6" s="12"/>
      <c r="X6" s="103"/>
      <c r="BB6" s="1"/>
      <c r="BC6" s="1"/>
    </row>
    <row r="7" spans="1:55" s="2" customFormat="1">
      <c r="B7" s="5" t="s">
        <v>545</v>
      </c>
      <c r="C7" s="5"/>
      <c r="D7" s="12"/>
      <c r="E7" s="13"/>
      <c r="F7" s="12"/>
      <c r="G7" s="12"/>
      <c r="H7" s="14"/>
      <c r="I7" s="14"/>
      <c r="J7" s="12"/>
      <c r="K7" s="11"/>
      <c r="L7" s="12"/>
      <c r="M7" s="14"/>
      <c r="N7" s="12"/>
      <c r="O7" s="12"/>
      <c r="P7" s="12"/>
      <c r="X7" s="103"/>
      <c r="BB7" s="1"/>
      <c r="BC7" s="1"/>
    </row>
    <row r="8" spans="1:55" s="2" customFormat="1">
      <c r="B8" s="11"/>
      <c r="C8" s="11"/>
      <c r="D8" s="12"/>
      <c r="E8" s="13"/>
      <c r="F8" s="12"/>
      <c r="G8" s="12"/>
      <c r="H8" s="14"/>
      <c r="I8" s="14"/>
      <c r="J8" s="12"/>
      <c r="K8" s="11"/>
      <c r="L8" s="12"/>
      <c r="M8" s="14"/>
      <c r="N8" s="12"/>
      <c r="O8" s="12"/>
      <c r="P8" s="12"/>
      <c r="X8" s="103"/>
      <c r="BB8" s="1"/>
      <c r="BC8" s="1"/>
    </row>
    <row r="9" spans="1:55" s="2" customFormat="1" ht="75">
      <c r="A9" s="15" t="s">
        <v>546</v>
      </c>
      <c r="B9" s="15" t="s">
        <v>547</v>
      </c>
      <c r="C9" s="16" t="s">
        <v>548</v>
      </c>
      <c r="D9" s="16" t="s">
        <v>549</v>
      </c>
      <c r="E9" s="16" t="s">
        <v>550</v>
      </c>
      <c r="F9" s="16" t="s">
        <v>551</v>
      </c>
      <c r="G9" s="16" t="s">
        <v>607</v>
      </c>
      <c r="H9" s="16" t="s">
        <v>608</v>
      </c>
      <c r="I9" s="16" t="s">
        <v>554</v>
      </c>
      <c r="J9" s="23" t="s">
        <v>319</v>
      </c>
      <c r="K9" s="94" t="s">
        <v>555</v>
      </c>
      <c r="L9" s="29" t="s">
        <v>556</v>
      </c>
      <c r="M9" s="28" t="s">
        <v>323</v>
      </c>
      <c r="N9" s="95" t="s">
        <v>324</v>
      </c>
      <c r="O9" s="96" t="s">
        <v>325</v>
      </c>
      <c r="P9" s="95" t="s">
        <v>557</v>
      </c>
      <c r="Q9" s="96" t="s">
        <v>330</v>
      </c>
      <c r="R9" s="96" t="s">
        <v>331</v>
      </c>
      <c r="S9" s="29" t="s">
        <v>558</v>
      </c>
      <c r="T9" s="22" t="s">
        <v>559</v>
      </c>
      <c r="U9" s="22" t="s">
        <v>337</v>
      </c>
      <c r="V9" s="22" t="s">
        <v>338</v>
      </c>
      <c r="W9" s="22" t="s">
        <v>339</v>
      </c>
      <c r="BB9" s="1"/>
      <c r="BC9" s="1"/>
    </row>
    <row r="10" spans="1:55" s="2" customFormat="1">
      <c r="A10" s="434" t="e">
        <f>TEXT(E51,0)&amp;" "&amp;F51&amp;CHAR(10)&amp;"@"&amp;VLOOKUP($G$14,TABS!$A$6:$G$50,COUNTA(TABS!$A$5:$D$5),FALSE)</f>
        <v>#N/A</v>
      </c>
      <c r="B10" s="17" t="e">
        <f>E53</f>
        <v>#N/A</v>
      </c>
      <c r="C10" s="18" t="s">
        <v>609</v>
      </c>
      <c r="D10" s="19" t="s">
        <v>562</v>
      </c>
      <c r="E10" s="19">
        <v>4</v>
      </c>
      <c r="F10" s="19" t="s">
        <v>562</v>
      </c>
      <c r="G10" s="19" t="s">
        <v>610</v>
      </c>
      <c r="H10" s="448">
        <v>3</v>
      </c>
      <c r="I10" s="19">
        <v>1</v>
      </c>
      <c r="J10" s="97" t="s">
        <v>168</v>
      </c>
      <c r="K10" s="98" t="s">
        <v>168</v>
      </c>
      <c r="L10" s="99" t="s">
        <v>168</v>
      </c>
      <c r="M10" s="383" t="s">
        <v>168</v>
      </c>
      <c r="N10" s="383" t="s">
        <v>168</v>
      </c>
      <c r="O10" s="100" t="s">
        <v>168</v>
      </c>
      <c r="P10" s="383" t="s">
        <v>168</v>
      </c>
      <c r="Q10" s="383" t="s">
        <v>168</v>
      </c>
      <c r="R10" s="383" t="s">
        <v>168</v>
      </c>
      <c r="S10" s="383" t="s">
        <v>168</v>
      </c>
      <c r="T10" s="342" t="s">
        <v>168</v>
      </c>
      <c r="U10" s="466" t="s">
        <v>169</v>
      </c>
      <c r="V10" s="466" t="s">
        <v>169</v>
      </c>
      <c r="W10" s="466" t="s">
        <v>169</v>
      </c>
      <c r="BB10" s="1"/>
      <c r="BC10" s="1"/>
    </row>
    <row r="11" spans="1:55" s="2" customFormat="1">
      <c r="B11" s="11"/>
      <c r="C11" s="11"/>
      <c r="D11" s="12"/>
      <c r="E11" s="13"/>
      <c r="F11" s="12"/>
      <c r="G11" s="12"/>
      <c r="H11" s="14"/>
      <c r="I11" s="14"/>
      <c r="J11" s="12"/>
      <c r="K11" s="11"/>
      <c r="L11" s="12"/>
      <c r="M11" s="14"/>
      <c r="N11" s="12"/>
      <c r="O11" s="12"/>
      <c r="P11" s="12"/>
      <c r="X11" s="103"/>
      <c r="BB11" s="1"/>
      <c r="BC11" s="1"/>
    </row>
    <row r="12" spans="1:55" s="2" customFormat="1">
      <c r="B12" s="5" t="s">
        <v>563</v>
      </c>
      <c r="C12" s="11"/>
      <c r="D12" s="12"/>
      <c r="E12" s="13"/>
      <c r="F12" s="12"/>
      <c r="G12" s="12"/>
      <c r="H12" s="14"/>
      <c r="I12" s="14"/>
      <c r="J12" s="12"/>
      <c r="K12" s="11"/>
      <c r="L12" s="12"/>
      <c r="M12" s="14"/>
      <c r="N12" s="12"/>
      <c r="O12" s="12"/>
      <c r="P12" s="12"/>
      <c r="X12" s="103"/>
      <c r="BB12" s="1"/>
      <c r="BC12" s="1"/>
    </row>
    <row r="13" spans="1:55" s="2" customFormat="1" ht="90">
      <c r="B13" s="21" t="s">
        <v>301</v>
      </c>
      <c r="C13" s="22" t="s">
        <v>310</v>
      </c>
      <c r="D13" s="23" t="s">
        <v>311</v>
      </c>
      <c r="E13" s="23" t="s">
        <v>312</v>
      </c>
      <c r="F13" s="23" t="s">
        <v>313</v>
      </c>
      <c r="G13" s="23" t="s">
        <v>314</v>
      </c>
      <c r="H13" s="23" t="s">
        <v>315</v>
      </c>
      <c r="I13" s="23" t="s">
        <v>316</v>
      </c>
      <c r="J13" s="23" t="s">
        <v>317</v>
      </c>
      <c r="K13" s="23" t="s">
        <v>318</v>
      </c>
      <c r="L13" s="23" t="s">
        <v>319</v>
      </c>
      <c r="M13" s="23" t="s">
        <v>320</v>
      </c>
      <c r="N13" s="23" t="s">
        <v>321</v>
      </c>
      <c r="O13" s="23" t="s">
        <v>322</v>
      </c>
      <c r="P13" s="23" t="s">
        <v>323</v>
      </c>
      <c r="Q13" s="23" t="s">
        <v>75</v>
      </c>
      <c r="R13" s="23" t="s">
        <v>324</v>
      </c>
      <c r="S13" s="23" t="s">
        <v>325</v>
      </c>
      <c r="T13" s="23" t="s">
        <v>326</v>
      </c>
      <c r="U13" s="23" t="s">
        <v>327</v>
      </c>
      <c r="V13" s="23" t="s">
        <v>328</v>
      </c>
      <c r="W13" s="23" t="s">
        <v>329</v>
      </c>
      <c r="X13" s="23" t="s">
        <v>330</v>
      </c>
      <c r="Y13" s="23" t="s">
        <v>331</v>
      </c>
      <c r="Z13" s="23" t="s">
        <v>332</v>
      </c>
      <c r="AA13" s="23" t="s">
        <v>333</v>
      </c>
      <c r="AB13" s="23" t="s">
        <v>334</v>
      </c>
      <c r="AC13" s="23" t="s">
        <v>335</v>
      </c>
      <c r="AD13" s="23" t="s">
        <v>336</v>
      </c>
      <c r="AE13" s="23" t="s">
        <v>337</v>
      </c>
      <c r="AF13" s="23" t="s">
        <v>338</v>
      </c>
      <c r="AG13" s="23" t="s">
        <v>339</v>
      </c>
      <c r="BB13" s="1"/>
      <c r="BC13" s="1"/>
    </row>
    <row r="14" spans="1:55" s="2" customFormat="1">
      <c r="B14" s="24" t="str">
        <f>C10</f>
        <v>NA</v>
      </c>
      <c r="C14" s="25" t="e">
        <f>VLOOKUP($B14,typeProduct,COUNTA(PROD_A!$B$4:$N$4),FALSE)</f>
        <v>#N/A</v>
      </c>
      <c r="D14" s="25" t="e">
        <f>VLOOKUP($B14,typeProduct,COUNTA(PROD_A!$B$4:$O$4),FALSE)</f>
        <v>#N/A</v>
      </c>
      <c r="E14" s="25" t="e">
        <f>VLOOKUP($B14,typeProduct,COUNTA(PROD_A!$B$4:$P$4),FALSE)</f>
        <v>#N/A</v>
      </c>
      <c r="F14" s="25" t="e">
        <f>VLOOKUP($B14,typeProduct,COUNTA(PROD_A!$B$4:$Q$4),FALSE)</f>
        <v>#N/A</v>
      </c>
      <c r="G14" s="25" t="e">
        <f>VLOOKUP($B14,typeProduct,COUNTA(PROD_A!$B$4:$R$4),FALSE)</f>
        <v>#N/A</v>
      </c>
      <c r="H14" s="25" t="e">
        <f>VLOOKUP($B14,typeProduct,COUNTA(PROD_A!$B$4:$S$4),FALSE)</f>
        <v>#N/A</v>
      </c>
      <c r="I14" s="25" t="e">
        <f>VLOOKUP($B14,typeProduct,COUNTA(PROD_A!$B$4:$T$4),FALSE)</f>
        <v>#N/A</v>
      </c>
      <c r="J14" s="25" t="e">
        <f>VLOOKUP($B14,typeProduct,COUNTA(PROD_A!$B$4:$U$4),FALSE)</f>
        <v>#N/A</v>
      </c>
      <c r="K14" s="25" t="e">
        <f>VLOOKUP($B14,typeProduct,COUNTA(PROD_A!$B$4:$V$4),FALSE)</f>
        <v>#N/A</v>
      </c>
      <c r="L14" s="25" t="e">
        <f>VLOOKUP($B14,typeProduct,COUNTA(PROD_A!$B$4:W$4),FALSE)</f>
        <v>#N/A</v>
      </c>
      <c r="M14" s="25" t="e">
        <f>VLOOKUP($B14,typeProduct,COUNTA(PROD_A!$B$4:X$4),FALSE)</f>
        <v>#N/A</v>
      </c>
      <c r="N14" s="25" t="e">
        <f>VLOOKUP($B14,typeProduct,COUNTA(PROD_A!$B$4:Y$4),FALSE)</f>
        <v>#N/A</v>
      </c>
      <c r="O14" s="25" t="e">
        <f>VLOOKUP($B14,typeProduct,COUNTA(PROD_A!$B$4:Z$4),FALSE)</f>
        <v>#N/A</v>
      </c>
      <c r="P14" s="25" t="e">
        <f>VLOOKUP($B14,typeProduct,COUNTA(PROD_A!$B$4:AA$4),FALSE)</f>
        <v>#N/A</v>
      </c>
      <c r="Q14" s="25" t="e">
        <f>VLOOKUP($B14,typeProduct,COUNTA(PROD_A!$B$4:AB$4),FALSE)</f>
        <v>#N/A</v>
      </c>
      <c r="R14" s="25" t="e">
        <f>VLOOKUP($B14,typeProduct,COUNTA(PROD_A!$B$4:AC$4),FALSE)</f>
        <v>#N/A</v>
      </c>
      <c r="S14" s="25" t="e">
        <f>VLOOKUP($B14,typeProduct,COUNTA(PROD_A!$B$4:AD$4),FALSE)</f>
        <v>#N/A</v>
      </c>
      <c r="T14" s="25" t="e">
        <f>VLOOKUP($B14,typeProduct,COUNTA(PROD_A!$B$4:AE$4),FALSE)</f>
        <v>#N/A</v>
      </c>
      <c r="U14" s="25" t="e">
        <f>VLOOKUP($B14,typeProduct,COUNTA(PROD_A!$B$4:AF$4),FALSE)</f>
        <v>#N/A</v>
      </c>
      <c r="V14" s="278" t="e">
        <f>VLOOKUP($B14,typeProduct,COUNTA(PROD_A!$B$4:AG$4),FALSE)</f>
        <v>#N/A</v>
      </c>
      <c r="W14" s="278" t="e">
        <f>VLOOKUP($B14,typeProduct,COUNTA(PROD_A!$B$4:AH$4),FALSE)</f>
        <v>#N/A</v>
      </c>
      <c r="X14" s="278" t="e">
        <f>VLOOKUP($B14,typeProduct,COUNTA(PROD_A!$B$4:AI$4),FALSE)</f>
        <v>#N/A</v>
      </c>
      <c r="Y14" s="278" t="e">
        <f>VLOOKUP($B14,typeProduct,COUNTA(PROD_A!$B$4:AJ$4),FALSE)</f>
        <v>#N/A</v>
      </c>
      <c r="Z14" s="278" t="e">
        <f>VLOOKUP($B14,typeProduct,COUNTA(PROD_A!$B$4:AK$4),FALSE)</f>
        <v>#N/A</v>
      </c>
      <c r="AA14" s="278" t="e">
        <f>VLOOKUP($B14,typeProduct,COUNTA(PROD_A!$B$4:AL$4),FALSE)</f>
        <v>#N/A</v>
      </c>
      <c r="AB14" s="278" t="e">
        <f>VLOOKUP($B14,typeProduct,COUNTA(PROD_A!$B$4:AM$4),FALSE)</f>
        <v>#N/A</v>
      </c>
      <c r="AC14" s="278" t="e">
        <f>VLOOKUP($B14,typeProduct,COUNTA(PROD_A!$B$4:AN$4),FALSE)</f>
        <v>#N/A</v>
      </c>
      <c r="AD14" s="278" t="e">
        <f>VLOOKUP($B14,typeProduct,COUNTA(PROD_A!$B$4:AO$4),FALSE)</f>
        <v>#N/A</v>
      </c>
      <c r="AE14" s="278" t="e">
        <f>VLOOKUP($B14,typeProduct,COUNTA(PROD_A!$B$4:AP$4),FALSE)</f>
        <v>#N/A</v>
      </c>
      <c r="AF14" s="278" t="e">
        <f>VLOOKUP($B14,typeProduct,COUNTA(PROD_A!$B$4:AQ$4),FALSE)</f>
        <v>#N/A</v>
      </c>
      <c r="AG14" s="278" t="e">
        <f>VLOOKUP($B14,typeProduct,COUNTA(PROD_A!$B$4:AR$4),FALSE)</f>
        <v>#N/A</v>
      </c>
      <c r="BB14" s="1"/>
      <c r="BC14" s="1"/>
    </row>
    <row r="15" spans="1:55" s="2" customFormat="1">
      <c r="B15" s="26"/>
      <c r="C15" s="27"/>
      <c r="D15" s="27"/>
      <c r="E15" s="27"/>
      <c r="F15" s="27"/>
      <c r="G15" s="27"/>
      <c r="H15" s="27"/>
      <c r="I15" s="27"/>
      <c r="J15" s="27"/>
      <c r="K15" s="27"/>
      <c r="L15" s="27"/>
      <c r="M15" s="27"/>
      <c r="N15" s="27"/>
      <c r="O15" s="27"/>
      <c r="P15" s="27"/>
      <c r="BB15" s="1"/>
      <c r="BC15" s="1"/>
    </row>
    <row r="16" spans="1:55" s="2" customFormat="1">
      <c r="B16" s="5" t="s">
        <v>565</v>
      </c>
      <c r="C16" s="27"/>
      <c r="D16" s="27"/>
      <c r="E16" s="27"/>
      <c r="F16" s="27"/>
      <c r="G16" s="27"/>
      <c r="H16" s="27"/>
      <c r="I16" s="27"/>
      <c r="J16" s="27"/>
      <c r="K16" s="27"/>
      <c r="L16" s="27"/>
      <c r="M16" s="27"/>
      <c r="N16" s="27"/>
      <c r="O16" s="27"/>
      <c r="P16" s="27"/>
      <c r="BB16" s="1"/>
      <c r="BC16" s="1"/>
    </row>
    <row r="17" spans="1:55" s="2" customFormat="1">
      <c r="B17" s="5"/>
      <c r="C17" s="27"/>
      <c r="D17" s="27"/>
      <c r="E17" s="27"/>
      <c r="F17" s="27"/>
      <c r="G17" s="27"/>
      <c r="H17" s="27"/>
      <c r="I17" s="27"/>
      <c r="J17" s="27"/>
      <c r="K17" s="27"/>
      <c r="L17" s="27"/>
      <c r="M17" s="27"/>
      <c r="N17" s="27"/>
      <c r="O17" s="27"/>
      <c r="P17" s="27"/>
      <c r="BB17" s="1"/>
      <c r="BC17" s="1"/>
    </row>
    <row r="18" spans="1:55" s="2" customFormat="1" ht="30">
      <c r="B18" s="28" t="s">
        <v>566</v>
      </c>
      <c r="C18" s="28" t="s">
        <v>567</v>
      </c>
      <c r="D18" s="28" t="s">
        <v>551</v>
      </c>
      <c r="E18" s="28" t="s">
        <v>4</v>
      </c>
      <c r="F18" s="28" t="s">
        <v>568</v>
      </c>
      <c r="G18" s="28" t="s">
        <v>611</v>
      </c>
      <c r="H18" s="28" t="s">
        <v>570</v>
      </c>
      <c r="I18" s="28" t="s">
        <v>612</v>
      </c>
      <c r="J18" s="28" t="s">
        <v>3</v>
      </c>
      <c r="K18" s="27"/>
      <c r="L18" s="27"/>
      <c r="M18" s="27"/>
      <c r="N18" s="27"/>
      <c r="BB18" s="1"/>
      <c r="BC18" s="1"/>
    </row>
    <row r="19" spans="1:55" s="2" customFormat="1">
      <c r="B19" s="30">
        <f>VLOOKUP($D$10,lrwCyclicPeriod,COUNTA(TABS!$L$5:$M$5),FALSE)</f>
        <v>600</v>
      </c>
      <c r="C19" s="31">
        <f>$E$10</f>
        <v>4</v>
      </c>
      <c r="D19" s="31">
        <f>VLOOKUP($F$10,lorawanSamplingRate,COUNTA(TABS!$Y$5:$Z$5),FALSE)</f>
        <v>600</v>
      </c>
      <c r="E19" s="31">
        <f>VLOOKUP($G$10,TABS!$AF$6:$AK$15,COUNTA(TABS!$AF$5:$AG$5),FALSE)</f>
        <v>600</v>
      </c>
      <c r="F19" s="31">
        <f>VLOOKUP($G$10,TABS!$AF$6:$AK$15,COUNTA(TABS!$AF$5:$AI$5),FALSE)</f>
        <v>128</v>
      </c>
      <c r="G19" s="31">
        <f>$I$10</f>
        <v>1</v>
      </c>
      <c r="H19" s="31">
        <f>VLOOKUP($G$10,TABS!$AF$6:$AK$15,COUNTA(TABS!$AF$5:$AK$5),FALSE)</f>
        <v>29</v>
      </c>
      <c r="I19" s="449">
        <f>H10</f>
        <v>3</v>
      </c>
      <c r="J19" s="449">
        <f>VLOOKUP($G$10,TABS!$AF$6:$AK$15,COUNTA(TABS!$AF$5:$AJ$5),FALSE)</f>
        <v>4</v>
      </c>
      <c r="K19" s="27"/>
      <c r="L19" s="27"/>
      <c r="M19" s="27"/>
      <c r="N19" s="27"/>
      <c r="BB19" s="1"/>
      <c r="BC19" s="1"/>
    </row>
    <row r="20" spans="1:55" s="2" customFormat="1">
      <c r="B20" s="26"/>
      <c r="C20" s="27"/>
      <c r="D20" s="27"/>
      <c r="E20" s="27"/>
      <c r="F20" s="27"/>
      <c r="G20" s="27"/>
      <c r="H20" s="27"/>
      <c r="I20" s="27"/>
      <c r="J20" s="27"/>
      <c r="K20" s="27"/>
      <c r="L20" s="27"/>
      <c r="M20" s="27"/>
      <c r="N20" s="27"/>
      <c r="O20" s="27"/>
      <c r="P20" s="27"/>
      <c r="BB20" s="1"/>
      <c r="BC20" s="1"/>
    </row>
    <row r="21" spans="1:55" s="2" customFormat="1">
      <c r="B21" s="5" t="s">
        <v>613</v>
      </c>
      <c r="C21" s="5"/>
      <c r="D21" s="12"/>
      <c r="E21" s="13"/>
      <c r="F21" s="12"/>
      <c r="G21" s="12"/>
      <c r="H21" s="3"/>
      <c r="I21" s="3"/>
      <c r="J21" s="3"/>
      <c r="K21" s="83"/>
      <c r="L21" s="3"/>
      <c r="M21" s="3"/>
      <c r="N21" s="3"/>
      <c r="O21" s="3"/>
      <c r="P21" s="3"/>
      <c r="Q21" s="3"/>
      <c r="R21" s="3"/>
      <c r="S21" s="3"/>
      <c r="T21" s="3"/>
      <c r="U21" s="3"/>
      <c r="V21" s="3"/>
      <c r="W21" s="3"/>
      <c r="X21" s="3"/>
      <c r="Y21" s="3"/>
      <c r="BB21" s="1"/>
      <c r="BC21" s="1"/>
    </row>
    <row r="22" spans="1:55" s="2" customFormat="1">
      <c r="B22" s="11"/>
      <c r="C22" s="11"/>
      <c r="D22" s="12"/>
      <c r="E22" s="13"/>
      <c r="F22" s="12"/>
      <c r="G22" s="12"/>
      <c r="H22" s="3"/>
      <c r="I22" s="3"/>
      <c r="J22" s="3"/>
      <c r="K22" s="83"/>
      <c r="L22" s="3"/>
      <c r="M22" s="3"/>
      <c r="N22" s="3"/>
      <c r="O22" s="3"/>
      <c r="P22" s="3"/>
      <c r="Q22" s="3"/>
      <c r="R22" s="3"/>
      <c r="S22" s="3"/>
      <c r="T22" s="3"/>
      <c r="U22" s="3"/>
      <c r="V22" s="3"/>
      <c r="W22" s="3"/>
      <c r="X22" s="3"/>
      <c r="Y22" s="3"/>
      <c r="BB22" s="1"/>
      <c r="BC22" s="1"/>
    </row>
    <row r="23" spans="1:55" ht="15" customHeight="1">
      <c r="A23" s="33"/>
      <c r="B23" s="523" t="s">
        <v>572</v>
      </c>
      <c r="C23" s="524"/>
      <c r="D23" s="524"/>
      <c r="E23" s="34" t="s">
        <v>147</v>
      </c>
      <c r="F23" s="35" t="s">
        <v>573</v>
      </c>
      <c r="G23" s="36"/>
    </row>
    <row r="24" spans="1:55">
      <c r="B24" s="372" t="s">
        <v>574</v>
      </c>
      <c r="C24" s="38"/>
      <c r="D24" s="38"/>
      <c r="E24" s="39">
        <v>1</v>
      </c>
      <c r="F24" s="40" t="s">
        <v>8</v>
      </c>
    </row>
    <row r="25" spans="1:55" ht="15.75" customHeight="1">
      <c r="A25" s="41"/>
      <c r="B25" s="373" t="s">
        <v>575</v>
      </c>
      <c r="C25" s="43"/>
      <c r="D25" s="44"/>
      <c r="E25" s="45" t="e">
        <f>H14</f>
        <v>#N/A</v>
      </c>
      <c r="F25" s="46" t="s">
        <v>10</v>
      </c>
      <c r="G25" s="41"/>
    </row>
    <row r="26" spans="1:55">
      <c r="B26" s="372" t="s">
        <v>576</v>
      </c>
      <c r="C26" s="38"/>
      <c r="D26" s="47"/>
      <c r="E26" s="48">
        <v>95</v>
      </c>
      <c r="F26" s="49" t="s">
        <v>17</v>
      </c>
    </row>
    <row r="27" spans="1:55" ht="15" customHeight="1">
      <c r="A27" s="50"/>
      <c r="B27" s="374" t="s">
        <v>577</v>
      </c>
      <c r="C27" s="52"/>
      <c r="D27" s="52"/>
      <c r="E27" s="53">
        <v>75</v>
      </c>
      <c r="F27" s="54" t="s">
        <v>17</v>
      </c>
    </row>
    <row r="28" spans="1:55" ht="15" customHeight="1">
      <c r="A28" s="50"/>
      <c r="B28" s="51"/>
      <c r="C28" s="52"/>
      <c r="D28" s="52"/>
      <c r="E28" s="55"/>
      <c r="F28" s="48"/>
    </row>
    <row r="29" spans="1:55">
      <c r="B29" s="372" t="s">
        <v>549</v>
      </c>
      <c r="C29" s="38"/>
      <c r="D29" s="47"/>
      <c r="E29" s="56">
        <f>B19</f>
        <v>600</v>
      </c>
      <c r="F29" s="57" t="s">
        <v>29</v>
      </c>
    </row>
    <row r="30" spans="1:55">
      <c r="B30" s="372" t="s">
        <v>578</v>
      </c>
      <c r="C30" s="38"/>
      <c r="D30" s="47"/>
      <c r="E30" s="58">
        <f>(24*60*60)/E29</f>
        <v>144</v>
      </c>
      <c r="F30" s="57" t="s">
        <v>579</v>
      </c>
    </row>
    <row r="31" spans="1:55">
      <c r="B31" s="372" t="s">
        <v>550</v>
      </c>
      <c r="C31" s="38"/>
      <c r="D31" s="47"/>
      <c r="E31" s="56">
        <f>C19</f>
        <v>4</v>
      </c>
      <c r="F31" s="57" t="s">
        <v>579</v>
      </c>
    </row>
    <row r="32" spans="1:55">
      <c r="B32" s="372" t="s">
        <v>580</v>
      </c>
      <c r="C32" s="38"/>
      <c r="D32" s="47"/>
      <c r="E32" s="58">
        <f>E30+E31</f>
        <v>148</v>
      </c>
      <c r="F32" s="57" t="s">
        <v>579</v>
      </c>
    </row>
    <row r="33" spans="1:7">
      <c r="B33" s="372" t="s">
        <v>581</v>
      </c>
      <c r="C33" s="38"/>
      <c r="D33" s="47"/>
      <c r="E33" s="58">
        <f>(24*60*60)/E32</f>
        <v>583.78378378378375</v>
      </c>
      <c r="F33" s="57" t="s">
        <v>29</v>
      </c>
    </row>
    <row r="34" spans="1:7">
      <c r="B34" s="372" t="s">
        <v>582</v>
      </c>
      <c r="C34" s="38"/>
      <c r="D34" s="47"/>
      <c r="E34" s="56">
        <f>D19</f>
        <v>600</v>
      </c>
      <c r="F34" s="57" t="s">
        <v>29</v>
      </c>
    </row>
    <row r="35" spans="1:7">
      <c r="B35" s="447" t="s">
        <v>614</v>
      </c>
      <c r="C35" s="38"/>
      <c r="D35" s="47"/>
      <c r="E35" s="59">
        <f>$E$19</f>
        <v>600</v>
      </c>
      <c r="F35" s="57" t="s">
        <v>40</v>
      </c>
    </row>
    <row r="36" spans="1:7">
      <c r="B36" s="447" t="s">
        <v>584</v>
      </c>
      <c r="C36" s="38"/>
      <c r="D36" s="47"/>
      <c r="E36" s="56">
        <f>$F$19</f>
        <v>128</v>
      </c>
      <c r="F36" s="57" t="s">
        <v>42</v>
      </c>
    </row>
    <row r="37" spans="1:7">
      <c r="B37" s="447" t="s">
        <v>615</v>
      </c>
      <c r="C37" s="38"/>
      <c r="D37" s="47"/>
      <c r="E37" s="59">
        <f>$I$19</f>
        <v>3</v>
      </c>
      <c r="F37" s="57" t="s">
        <v>587</v>
      </c>
    </row>
    <row r="38" spans="1:7">
      <c r="B38" s="373" t="s">
        <v>586</v>
      </c>
      <c r="C38" s="38"/>
      <c r="D38" s="38"/>
      <c r="E38" s="56">
        <f>$G$19</f>
        <v>1</v>
      </c>
      <c r="F38" s="57" t="s">
        <v>587</v>
      </c>
    </row>
    <row r="39" spans="1:7">
      <c r="B39" s="37"/>
      <c r="C39" s="38"/>
      <c r="D39" s="38"/>
      <c r="E39" s="60"/>
      <c r="F39" s="57"/>
    </row>
    <row r="40" spans="1:7">
      <c r="B40" s="37"/>
      <c r="C40" s="38"/>
      <c r="D40" s="38"/>
      <c r="E40" s="60"/>
      <c r="F40" s="57"/>
    </row>
    <row r="41" spans="1:7">
      <c r="B41" s="37"/>
      <c r="C41" s="38"/>
      <c r="D41" s="38"/>
      <c r="E41" s="60"/>
      <c r="F41" s="57"/>
    </row>
    <row r="42" spans="1:7" ht="45" customHeight="1">
      <c r="A42" s="33"/>
      <c r="B42" s="61" t="s">
        <v>588</v>
      </c>
      <c r="C42" s="62"/>
      <c r="D42" s="63" t="s">
        <v>589</v>
      </c>
      <c r="E42" s="21" t="s">
        <v>590</v>
      </c>
      <c r="F42" s="23" t="s">
        <v>591</v>
      </c>
      <c r="G42" s="64"/>
    </row>
    <row r="43" spans="1:7">
      <c r="A43" s="50"/>
      <c r="B43" s="51"/>
      <c r="C43" s="52"/>
      <c r="D43" s="65"/>
      <c r="E43" s="58"/>
      <c r="F43" s="66">
        <f>D43*E43</f>
        <v>0</v>
      </c>
      <c r="G43" s="67"/>
    </row>
    <row r="44" spans="1:7" ht="15" customHeight="1">
      <c r="A44" s="50"/>
      <c r="B44" s="37" t="s">
        <v>616</v>
      </c>
      <c r="C44" s="52"/>
      <c r="D44" s="65" t="e">
        <f>J14</f>
        <v>#N/A</v>
      </c>
      <c r="E44" s="58" t="e">
        <f>F14</f>
        <v>#N/A</v>
      </c>
      <c r="F44" s="66" t="e">
        <f>D44*E44</f>
        <v>#N/A</v>
      </c>
      <c r="G44" s="67"/>
    </row>
    <row r="45" spans="1:7" ht="15" customHeight="1">
      <c r="A45" s="50"/>
      <c r="B45" s="51" t="s">
        <v>593</v>
      </c>
      <c r="C45" s="52"/>
      <c r="D45" s="65" t="e">
        <f>E36*1000*$T$14</f>
        <v>#N/A</v>
      </c>
      <c r="E45" s="58">
        <f xml:space="preserve"> E37*((14+12)*8/E35)*1000</f>
        <v>1040</v>
      </c>
      <c r="F45" s="66" t="e">
        <f>D45*E45</f>
        <v>#N/A</v>
      </c>
      <c r="G45" s="67"/>
    </row>
    <row r="46" spans="1:7" ht="15" customHeight="1">
      <c r="A46" s="50"/>
      <c r="B46" s="37" t="s">
        <v>594</v>
      </c>
      <c r="C46" s="38"/>
      <c r="D46" s="65" t="e">
        <f>23000*$T$14+$I$14</f>
        <v>#N/A</v>
      </c>
      <c r="E46" s="59">
        <f>H19*1000*E38</f>
        <v>29000</v>
      </c>
      <c r="F46" s="66" t="e">
        <f t="shared" ref="F46:F48" si="0">D46*E46</f>
        <v>#N/A</v>
      </c>
      <c r="G46" s="67"/>
    </row>
    <row r="47" spans="1:7" ht="15" customHeight="1">
      <c r="A47" s="50"/>
      <c r="B47" s="37" t="s">
        <v>595</v>
      </c>
      <c r="C47" s="38"/>
      <c r="D47" s="65" t="e">
        <f>10000*$T$14</f>
        <v>#N/A</v>
      </c>
      <c r="E47" s="68">
        <v>0</v>
      </c>
      <c r="F47" s="66" t="e">
        <f t="shared" si="0"/>
        <v>#N/A</v>
      </c>
      <c r="G47" s="67"/>
    </row>
    <row r="48" spans="1:7" ht="15" customHeight="1">
      <c r="B48" s="37" t="s">
        <v>596</v>
      </c>
      <c r="C48" s="38"/>
      <c r="D48" s="65" t="e">
        <f>$I$14</f>
        <v>#N/A</v>
      </c>
      <c r="E48" s="116" t="e">
        <f>(E33*1000) - ((E33/E34)*(E43+E44)) - (E45+E47)</f>
        <v>#N/A</v>
      </c>
      <c r="F48" s="66" t="e">
        <f t="shared" si="0"/>
        <v>#N/A</v>
      </c>
      <c r="G48" s="67"/>
    </row>
    <row r="49" spans="1:7" ht="15" customHeight="1">
      <c r="A49" s="70"/>
      <c r="B49" s="71"/>
      <c r="C49" s="72"/>
      <c r="D49" s="73"/>
      <c r="E49" s="74"/>
      <c r="F49" s="75"/>
      <c r="G49" s="76"/>
    </row>
    <row r="50" spans="1:7" ht="15" customHeight="1">
      <c r="A50" s="77"/>
      <c r="B50" s="61" t="s">
        <v>597</v>
      </c>
      <c r="C50" s="62"/>
      <c r="D50" s="78"/>
      <c r="E50" s="79"/>
      <c r="F50" s="80"/>
      <c r="G50" s="77"/>
    </row>
    <row r="51" spans="1:7" ht="15" customHeight="1">
      <c r="A51" s="50"/>
      <c r="B51" s="51" t="s">
        <v>598</v>
      </c>
      <c r="C51" s="52"/>
      <c r="D51" s="52"/>
      <c r="E51" s="81" t="e">
        <f>((F45+F47+F48)+((F43+F44)*(E33/E34)))/(E33*1000)+(F46/(24*60*60*1000))</f>
        <v>#N/A</v>
      </c>
      <c r="F51" s="82" t="s">
        <v>599</v>
      </c>
      <c r="G51" s="83"/>
    </row>
    <row r="52" spans="1:7">
      <c r="B52" s="37" t="s">
        <v>600</v>
      </c>
      <c r="C52" s="38"/>
      <c r="D52" s="38"/>
      <c r="E52" s="85" t="e">
        <f>(E25*1000*(E26/100)/E51)/24</f>
        <v>#N/A</v>
      </c>
      <c r="F52" s="82" t="s">
        <v>601</v>
      </c>
      <c r="G52" s="83"/>
    </row>
    <row r="53" spans="1:7">
      <c r="B53" s="37" t="s">
        <v>602</v>
      </c>
      <c r="C53" s="38"/>
      <c r="D53" s="38"/>
      <c r="E53" s="85" t="e">
        <f>E52/365</f>
        <v>#N/A</v>
      </c>
      <c r="F53" s="82" t="s">
        <v>603</v>
      </c>
      <c r="G53" s="83"/>
    </row>
    <row r="54" spans="1:7">
      <c r="B54" s="37" t="s">
        <v>604</v>
      </c>
      <c r="C54" s="38"/>
      <c r="D54" s="86"/>
      <c r="E54" s="87" t="e">
        <f>E53*12</f>
        <v>#N/A</v>
      </c>
      <c r="F54" s="88" t="s">
        <v>605</v>
      </c>
      <c r="G54" s="89"/>
    </row>
    <row r="55" spans="1:7">
      <c r="D55" s="90"/>
      <c r="E55" s="90"/>
      <c r="F55" s="83"/>
      <c r="G55" s="83"/>
    </row>
    <row r="56" spans="1:7">
      <c r="D56" s="90"/>
      <c r="E56" s="90"/>
      <c r="F56" s="83"/>
      <c r="G56" s="83"/>
    </row>
    <row r="57" spans="1:7">
      <c r="D57" s="90"/>
      <c r="E57" s="90"/>
      <c r="F57" s="83"/>
      <c r="G57" s="83"/>
    </row>
    <row r="58" spans="1:7">
      <c r="D58" s="90"/>
      <c r="E58" s="90"/>
      <c r="F58" s="83"/>
      <c r="G58" s="83"/>
    </row>
    <row r="59" spans="1:7">
      <c r="D59" s="90"/>
      <c r="E59" s="90"/>
      <c r="F59" s="83"/>
      <c r="G59" s="83"/>
    </row>
    <row r="60" spans="1:7">
      <c r="D60" s="90"/>
      <c r="E60" s="90"/>
      <c r="F60" s="83"/>
      <c r="G60" s="83"/>
    </row>
    <row r="62" spans="1:7">
      <c r="D62" s="90"/>
      <c r="E62" s="90"/>
      <c r="F62" s="83"/>
      <c r="G62" s="83"/>
    </row>
    <row r="63" spans="1:7">
      <c r="D63" s="90"/>
      <c r="E63" s="90"/>
      <c r="F63" s="83"/>
      <c r="G63" s="83"/>
    </row>
    <row r="64" spans="1:7">
      <c r="D64" s="90"/>
      <c r="E64" s="90"/>
      <c r="F64" s="83"/>
      <c r="G64" s="83"/>
    </row>
    <row r="65" spans="4:7">
      <c r="D65" s="90"/>
      <c r="E65" s="90"/>
      <c r="F65" s="83"/>
      <c r="G65" s="83"/>
    </row>
    <row r="66" spans="4:7">
      <c r="D66" s="90"/>
      <c r="E66" s="90"/>
      <c r="F66" s="83"/>
      <c r="G66" s="83"/>
    </row>
    <row r="67" spans="4:7">
      <c r="D67" s="90"/>
      <c r="E67" s="90"/>
      <c r="F67" s="83"/>
      <c r="G67" s="83"/>
    </row>
    <row r="68" spans="4:7">
      <c r="D68" s="90"/>
      <c r="E68" s="90"/>
      <c r="F68" s="83"/>
      <c r="G68" s="83"/>
    </row>
    <row r="69" spans="4:7">
      <c r="D69" s="90"/>
      <c r="E69" s="90"/>
      <c r="F69" s="83"/>
      <c r="G69" s="83"/>
    </row>
  </sheetData>
  <protectedRanges>
    <protectedRange sqref="C10:T10" name="Range1"/>
  </protectedRanges>
  <mergeCells count="1">
    <mergeCell ref="B23:D23"/>
  </mergeCells>
  <dataValidations count="10">
    <dataValidation type="list" allowBlank="1" showInputMessage="1" showErrorMessage="1" sqref="C10" xr:uid="{C082CE03-17D4-4E5C-9FBA-36347A46A2BC}">
      <formula1>$BC:$BC</formula1>
    </dataValidation>
    <dataValidation type="list" allowBlank="1" showInputMessage="1" showErrorMessage="1" sqref="E10 I10" xr:uid="{B767A6FD-8090-443E-BFF8-4BBD620C7053}">
      <formula1>"0,1,2,3,4,5,6,7,8,9,10,20,50,100"</formula1>
    </dataValidation>
    <dataValidation type="list" allowBlank="1" showInputMessage="1" showErrorMessage="1" sqref="G10" xr:uid="{1F65DABB-0692-4EC0-9789-5E45CAD0D4F5}">
      <formula1>"RC 1,RC 2,RC 3,RC 4,RC 5,RC 6,RC 7"</formula1>
    </dataValidation>
    <dataValidation type="list" allowBlank="1" showInputMessage="1" showErrorMessage="1" sqref="H10" xr:uid="{3C4E44B0-456B-4E55-85A0-12161514E710}">
      <formula1>"1,3"</formula1>
    </dataValidation>
    <dataValidation type="list" allowBlank="1" showInputMessage="1" showErrorMessage="1" sqref="J10" xr:uid="{74EEBC42-CAA0-4B0C-871F-11578A967E2E}">
      <formula1>"x,1,2,3,4,5,6,7,8,9,10,11,12,13,14,15,16,17,18,19,20,21,22,23,24,25,26,27,28,29,30,31,32,33,34,35,36,37,38,39,40,41,42,43,44,45,46,47,48,49,50,51,52,53,54,55,56,57,58,59,60,61,62,63,64,65,66,67,68,69,70,71,72,73,74,75,76,77,78,79,80"</formula1>
    </dataValidation>
    <dataValidation type="list" allowBlank="1" showInputMessage="1" showErrorMessage="1" sqref="K10" xr:uid="{D6003E2B-86CB-432A-8E63-DFEDBB079495}">
      <formula1>"x,1,2,3,4,5,6,7,8,9,10,11,12,13,14,15,16,17,18,19,20,21,22,23,24,25,26,27,28,29,30,31,32"</formula1>
    </dataValidation>
    <dataValidation type="list" allowBlank="1" showInputMessage="1" showErrorMessage="1" sqref="L10" xr:uid="{21EBC071-679F-4176-A0A0-C0F0C71F6811}">
      <formula1>"x,Enable,Disable"</formula1>
    </dataValidation>
    <dataValidation type="list" allowBlank="1" showInputMessage="1" showErrorMessage="1" sqref="O10" xr:uid="{F7F4737E-D9AE-4BB3-B31F-1262033E9E90}">
      <formula1>"x,Auto,Fast,Slow"</formula1>
    </dataValidation>
    <dataValidation type="list" allowBlank="1" showInputMessage="1" showErrorMessage="1" sqref="T10" xr:uid="{B7E339D6-9354-4B3A-AB83-D03714110D9B}">
      <formula1>"x,Class A,Class C"</formula1>
    </dataValidation>
    <dataValidation allowBlank="1" showInputMessage="1" showErrorMessage="1" sqref="E29 B14:B17 B19:B20 E34:E36" xr:uid="{478D3D38-E6C5-4841-814A-4823EE44B877}"/>
  </dataValidations>
  <hyperlinks>
    <hyperlink ref="F1" location="'MAIN'!A1" display="HOME" xr:uid="{14D5C16C-83F0-4108-B044-AB4056ED6852}"/>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3D5A37AC-054B-4532-8DBB-63C33CFE89BA}">
          <x14:formula1>
            <xm:f>TABS!$L$6:$L$25</xm:f>
          </x14:formula1>
          <xm:sqref>D10</xm:sqref>
        </x14:dataValidation>
        <x14:dataValidation type="list" allowBlank="1" showInputMessage="1" showErrorMessage="1" xr:uid="{8BE0D025-2D7A-422A-B239-AA678F7744CA}">
          <x14:formula1>
            <xm:f>TABS!$Y$6:$Y$65</xm:f>
          </x14:formula1>
          <xm:sqref>F10</xm:sqref>
        </x14:dataValidation>
      </x14:dataValidations>
    </ext>
  </extLs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D207C-A974-4976-90BB-3849855D80E0}">
  <dimension ref="A1:B14"/>
  <sheetViews>
    <sheetView workbookViewId="0">
      <selection activeCell="B7" sqref="B7"/>
    </sheetView>
  </sheetViews>
  <sheetFormatPr defaultRowHeight="15"/>
  <cols>
    <col min="1" max="1" width="3.375" customWidth="1"/>
  </cols>
  <sheetData>
    <row r="1" spans="1:2">
      <c r="A1" s="393" t="s">
        <v>617</v>
      </c>
    </row>
    <row r="2" spans="1:2">
      <c r="A2" s="393"/>
    </row>
    <row r="3" spans="1:2">
      <c r="A3" s="398" t="s">
        <v>618</v>
      </c>
    </row>
    <row r="4" spans="1:2">
      <c r="B4" t="s">
        <v>619</v>
      </c>
    </row>
    <row r="6" spans="1:2">
      <c r="A6" s="398" t="s">
        <v>620</v>
      </c>
    </row>
    <row r="7" spans="1:2">
      <c r="B7" t="s">
        <v>621</v>
      </c>
    </row>
    <row r="9" spans="1:2">
      <c r="A9" s="398" t="s">
        <v>622</v>
      </c>
    </row>
    <row r="10" spans="1:2">
      <c r="B10" t="s">
        <v>623</v>
      </c>
    </row>
    <row r="11" spans="1:2">
      <c r="B11" t="s">
        <v>624</v>
      </c>
    </row>
    <row r="12" spans="1:2">
      <c r="B12" t="s">
        <v>625</v>
      </c>
    </row>
    <row r="13" spans="1:2">
      <c r="B13" t="s">
        <v>626</v>
      </c>
    </row>
    <row r="14" spans="1:2">
      <c r="B14" t="s">
        <v>627</v>
      </c>
    </row>
  </sheetData>
  <sheetProtection sheet="1" objects="1" scenarios="1"/>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3D15D3-F2E4-4E60-AF36-4B5AFC5C1EB6}">
  <dimension ref="A1:BC69"/>
  <sheetViews>
    <sheetView zoomScale="55" zoomScaleNormal="55" workbookViewId="0">
      <selection activeCell="I10" sqref="I10"/>
    </sheetView>
  </sheetViews>
  <sheetFormatPr defaultColWidth="8.875" defaultRowHeight="15"/>
  <cols>
    <col min="1" max="1" width="12.75" style="3" customWidth="1"/>
    <col min="2" max="2" width="31" style="3" customWidth="1"/>
    <col min="3" max="3" width="31.25" style="3" customWidth="1"/>
    <col min="4" max="4" width="16.375" style="3" customWidth="1"/>
    <col min="5" max="5" width="16.875" style="3" customWidth="1"/>
    <col min="6" max="6" width="18.25" style="3" customWidth="1"/>
    <col min="7" max="7" width="17.375" style="3" customWidth="1"/>
    <col min="8" max="9" width="13.875" style="3" customWidth="1"/>
    <col min="10" max="10" width="21" style="3" customWidth="1"/>
    <col min="11" max="11" width="23.375" style="3" customWidth="1"/>
    <col min="12" max="12" width="13.25" style="3" customWidth="1"/>
    <col min="13" max="13" width="25.625" style="3" customWidth="1"/>
    <col min="14" max="14" width="9" style="3"/>
    <col min="15" max="15" width="17.625" style="3" customWidth="1"/>
    <col min="16" max="16" width="13.75" style="3" customWidth="1"/>
    <col min="17" max="17" width="9" style="3"/>
    <col min="18" max="18" width="12.625" style="3" customWidth="1"/>
    <col min="19" max="19" width="10.875" style="3" customWidth="1"/>
    <col min="20" max="20" width="8.375" style="3" customWidth="1"/>
    <col min="21" max="21" width="18.75" style="3" customWidth="1"/>
    <col min="22" max="22" width="17.375" style="3" customWidth="1"/>
    <col min="23" max="23" width="23.375" style="3" customWidth="1"/>
    <col min="24" max="25" width="9" style="3"/>
    <col min="26" max="16384" width="8.875" style="3"/>
  </cols>
  <sheetData>
    <row r="1" spans="1:55" s="1" customFormat="1" ht="26.25">
      <c r="B1" s="5" t="s">
        <v>532</v>
      </c>
      <c r="C1" s="5"/>
      <c r="F1" s="390" t="s">
        <v>531</v>
      </c>
      <c r="G1" s="6"/>
      <c r="X1" s="103"/>
      <c r="BB1" s="1" t="str">
        <f>_xlfn.TEXTJOIN(CHAR(10),TRUE,BC1:BC501)</f>
        <v>WSSFC-TCK-01---
WSSFC-GCB-C3H8-01-1-1-
WSSFC-ATH-11---
WSSFC-AL-01---
WSSFC-V1A-025-2-5-
WSSFCEX-GHC-01-1-2-
WSSFC-ULA-01---
WSSFC-ULC-01---
WSSFC-V1A-025---
WSSFC-V1A-025---
WSSFC-SMT-07---
WSSFC-AG-01---
WSSFC-G4F-NH3-100-01---
WSSFC-DI-12---
WSSFC-PPS-G10-01---
WSSFC-CO2-01---
WSSFC-ULC-01-2-3-
WSSFC-CAP10-1000---
WSSFCEX-PPS-G10-01---
WSSFC-M12F-AFD-2-1-</v>
      </c>
      <c r="BC1" s="1" t="str" cm="1">
        <f t="array" ref="BC1:BC20">_xlfn._xlws.FILTER(PROD_A!$B$5:B$790,PROD_A!$I$5:I$790=$B$5,"NA")</f>
        <v>WSSFC-TCK-01---</v>
      </c>
    </row>
    <row r="2" spans="1:55" s="1" customFormat="1" ht="26.25">
      <c r="B2" s="5"/>
      <c r="C2" s="5"/>
      <c r="F2" s="396"/>
      <c r="G2" s="6"/>
      <c r="X2" s="103"/>
      <c r="BC2" s="1" t="str">
        <v>WSSFC-GCB-C3H8-01-1-1-</v>
      </c>
    </row>
    <row r="3" spans="1:55" s="2" customFormat="1">
      <c r="X3" s="104"/>
      <c r="BB3" s="1"/>
      <c r="BC3" s="1" t="str">
        <v>WSSFC-ATH-11---</v>
      </c>
    </row>
    <row r="4" spans="1:55" s="2" customFormat="1" ht="60">
      <c r="B4" s="7" t="s">
        <v>533</v>
      </c>
      <c r="C4" s="8" t="s">
        <v>534</v>
      </c>
      <c r="D4" s="9" t="s">
        <v>535</v>
      </c>
      <c r="E4" s="8" t="s">
        <v>536</v>
      </c>
      <c r="F4" s="8" t="s">
        <v>537</v>
      </c>
      <c r="G4" s="10" t="s">
        <v>538</v>
      </c>
      <c r="H4" s="8" t="s">
        <v>539</v>
      </c>
      <c r="I4" s="91" t="s">
        <v>540</v>
      </c>
      <c r="J4" s="91" t="s">
        <v>541</v>
      </c>
      <c r="K4" s="91" t="s">
        <v>542</v>
      </c>
      <c r="L4" s="10" t="s">
        <v>543</v>
      </c>
      <c r="M4" s="92"/>
      <c r="U4" s="103"/>
      <c r="BB4" s="1"/>
      <c r="BC4" s="1" t="str">
        <v>WSSFC-AL-01---</v>
      </c>
    </row>
    <row r="5" spans="1:55" s="2" customFormat="1" ht="300">
      <c r="B5" s="378" t="s">
        <v>455</v>
      </c>
      <c r="C5" s="379" t="str">
        <f>BB1</f>
        <v>WSSFC-TCK-01---
WSSFC-GCB-C3H8-01-1-1-
WSSFC-ATH-11---
WSSFC-AL-01---
WSSFC-V1A-025-2-5-
WSSFCEX-GHC-01-1-2-
WSSFC-ULA-01---
WSSFC-ULC-01---
WSSFC-V1A-025---
WSSFC-V1A-025---
WSSFC-SMT-07---
WSSFC-AG-01---
WSSFC-G4F-NH3-100-01---
WSSFC-DI-12---
WSSFC-PPS-G10-01---
WSSFC-CO2-01---
WSSFC-ULC-01-2-3-
WSSFC-CAP10-1000---
WSSFCEX-PPS-G10-01---
WSSFC-M12F-AFD-2-1-</v>
      </c>
      <c r="D5" s="378">
        <v>1</v>
      </c>
      <c r="E5" s="380">
        <v>45745</v>
      </c>
      <c r="F5" s="379" t="s">
        <v>628</v>
      </c>
      <c r="G5" s="439">
        <v>45745</v>
      </c>
      <c r="H5" s="378" t="s">
        <v>503</v>
      </c>
      <c r="I5" s="380" t="s">
        <v>629</v>
      </c>
      <c r="J5" s="381"/>
      <c r="K5" s="382"/>
      <c r="L5" s="381"/>
      <c r="M5" s="12"/>
      <c r="U5" s="395"/>
      <c r="BB5" s="1"/>
      <c r="BC5" s="1" t="str">
        <v>WSSFC-V1A-025-2-5-</v>
      </c>
    </row>
    <row r="6" spans="1:55" s="2" customFormat="1">
      <c r="B6" s="11"/>
      <c r="C6" s="11"/>
      <c r="D6" s="12"/>
      <c r="E6" s="13"/>
      <c r="F6" s="12"/>
      <c r="G6" s="12"/>
      <c r="H6" s="14"/>
      <c r="I6" s="14"/>
      <c r="J6" s="12"/>
      <c r="K6" s="11"/>
      <c r="L6" s="12"/>
      <c r="M6" s="14"/>
      <c r="N6" s="12"/>
      <c r="O6" s="12"/>
      <c r="P6" s="12"/>
      <c r="X6" s="103"/>
      <c r="BB6" s="1"/>
      <c r="BC6" s="1" t="str">
        <v>WSSFCEX-GHC-01-1-2-</v>
      </c>
    </row>
    <row r="7" spans="1:55" s="2" customFormat="1">
      <c r="B7" s="5" t="s">
        <v>545</v>
      </c>
      <c r="C7" s="5"/>
      <c r="D7" s="12"/>
      <c r="E7" s="13"/>
      <c r="F7" s="12"/>
      <c r="G7" s="12"/>
      <c r="H7" s="14"/>
      <c r="I7" s="14"/>
      <c r="J7" s="12"/>
      <c r="K7" s="11"/>
      <c r="L7" s="12"/>
      <c r="M7" s="14"/>
      <c r="N7" s="12"/>
      <c r="O7" s="12"/>
      <c r="P7" s="12"/>
      <c r="X7" s="103"/>
      <c r="BB7" s="1"/>
      <c r="BC7" s="1" t="str">
        <v>WSSFC-ULA-01---</v>
      </c>
    </row>
    <row r="8" spans="1:55" s="2" customFormat="1">
      <c r="B8" s="11"/>
      <c r="C8" s="11"/>
      <c r="D8" s="12"/>
      <c r="E8" s="13"/>
      <c r="F8" s="12"/>
      <c r="G8" s="12"/>
      <c r="H8" s="14"/>
      <c r="I8" s="14"/>
      <c r="J8" s="12"/>
      <c r="K8" s="11"/>
      <c r="L8" s="12"/>
      <c r="M8" s="14"/>
      <c r="N8" s="12"/>
      <c r="O8" s="12"/>
      <c r="P8" s="12"/>
      <c r="X8" s="103"/>
      <c r="BB8" s="1"/>
      <c r="BC8" s="1" t="str">
        <v>WSSFC-ULC-01---</v>
      </c>
    </row>
    <row r="9" spans="1:55" s="2" customFormat="1" ht="90">
      <c r="A9" s="15" t="s">
        <v>546</v>
      </c>
      <c r="B9" s="15" t="s">
        <v>547</v>
      </c>
      <c r="C9" s="16" t="s">
        <v>548</v>
      </c>
      <c r="D9" s="16" t="s">
        <v>549</v>
      </c>
      <c r="E9" s="16" t="s">
        <v>550</v>
      </c>
      <c r="F9" s="16" t="s">
        <v>551</v>
      </c>
      <c r="G9" s="16" t="s">
        <v>607</v>
      </c>
      <c r="H9" s="16" t="s">
        <v>608</v>
      </c>
      <c r="I9" s="16" t="s">
        <v>554</v>
      </c>
      <c r="J9" s="23" t="s">
        <v>319</v>
      </c>
      <c r="K9" s="94" t="s">
        <v>555</v>
      </c>
      <c r="L9" s="29" t="s">
        <v>556</v>
      </c>
      <c r="M9" s="28" t="s">
        <v>323</v>
      </c>
      <c r="N9" s="95" t="s">
        <v>324</v>
      </c>
      <c r="O9" s="96" t="s">
        <v>325</v>
      </c>
      <c r="P9" s="95" t="s">
        <v>557</v>
      </c>
      <c r="Q9" s="96" t="s">
        <v>330</v>
      </c>
      <c r="R9" s="96" t="s">
        <v>331</v>
      </c>
      <c r="S9" s="28" t="s">
        <v>558</v>
      </c>
      <c r="T9" s="105" t="s">
        <v>559</v>
      </c>
      <c r="BB9" s="1"/>
      <c r="BC9" s="1" t="str">
        <v>WSSFC-V1A-025---</v>
      </c>
    </row>
    <row r="10" spans="1:55" s="2" customFormat="1" ht="30">
      <c r="A10" s="434" t="str">
        <f>TEXT(E51,0)&amp;" "&amp;F51&amp;CHAR(10)&amp;"@"&amp;VLOOKUP($G$14,TABS!$A$6:$G$50,COUNTA(TABS!$A$5:$D$5),FALSE)</f>
        <v>63 uA
@3V</v>
      </c>
      <c r="B10" s="17">
        <f>E53</f>
        <v>5.6819371894171642</v>
      </c>
      <c r="C10" s="18" t="s">
        <v>630</v>
      </c>
      <c r="D10" s="19" t="s">
        <v>631</v>
      </c>
      <c r="E10" s="19">
        <v>4</v>
      </c>
      <c r="F10" s="19" t="s">
        <v>631</v>
      </c>
      <c r="G10" s="19" t="s">
        <v>632</v>
      </c>
      <c r="H10" s="448">
        <v>1</v>
      </c>
      <c r="I10" s="19">
        <v>1</v>
      </c>
      <c r="J10" s="97" t="s">
        <v>168</v>
      </c>
      <c r="K10" s="98" t="s">
        <v>168</v>
      </c>
      <c r="L10" s="99" t="s">
        <v>168</v>
      </c>
      <c r="M10" s="383" t="s">
        <v>168</v>
      </c>
      <c r="N10" s="383" t="s">
        <v>168</v>
      </c>
      <c r="O10" s="100" t="s">
        <v>168</v>
      </c>
      <c r="P10" s="383" t="s">
        <v>168</v>
      </c>
      <c r="Q10" s="383" t="s">
        <v>168</v>
      </c>
      <c r="R10" s="383" t="s">
        <v>168</v>
      </c>
      <c r="S10" s="383" t="s">
        <v>168</v>
      </c>
      <c r="T10" s="100" t="s">
        <v>168</v>
      </c>
      <c r="U10" s="106"/>
      <c r="V10" s="106"/>
      <c r="BB10" s="1"/>
      <c r="BC10" s="1" t="str">
        <v>WSSFC-V1A-025---</v>
      </c>
    </row>
    <row r="11" spans="1:55" s="2" customFormat="1">
      <c r="B11" s="11"/>
      <c r="C11" s="11"/>
      <c r="D11" s="12"/>
      <c r="E11" s="13"/>
      <c r="F11" s="12"/>
      <c r="G11" s="12"/>
      <c r="H11" s="14"/>
      <c r="I11" s="14"/>
      <c r="J11" s="12"/>
      <c r="K11" s="11"/>
      <c r="L11" s="12"/>
      <c r="M11" s="14"/>
      <c r="N11" s="12"/>
      <c r="O11" s="12"/>
      <c r="P11" s="12"/>
      <c r="X11" s="103"/>
      <c r="BB11" s="1"/>
      <c r="BC11" s="1" t="str">
        <v>WSSFC-SMT-07---</v>
      </c>
    </row>
    <row r="12" spans="1:55" s="2" customFormat="1">
      <c r="B12" s="5" t="s">
        <v>563</v>
      </c>
      <c r="C12" s="11"/>
      <c r="D12" s="12"/>
      <c r="E12" s="13"/>
      <c r="F12" s="12"/>
      <c r="G12" s="12"/>
      <c r="H12" s="14"/>
      <c r="I12" s="14"/>
      <c r="J12" s="12"/>
      <c r="K12" s="11"/>
      <c r="L12" s="12"/>
      <c r="M12" s="14"/>
      <c r="N12" s="12"/>
      <c r="O12" s="12"/>
      <c r="P12" s="12"/>
      <c r="X12" s="103"/>
      <c r="BB12" s="1"/>
      <c r="BC12" s="1" t="str">
        <v>WSSFC-AG-01---</v>
      </c>
    </row>
    <row r="13" spans="1:55" s="2" customFormat="1" ht="75">
      <c r="B13" s="21" t="s">
        <v>301</v>
      </c>
      <c r="C13" s="22" t="s">
        <v>310</v>
      </c>
      <c r="D13" s="23" t="s">
        <v>311</v>
      </c>
      <c r="E13" s="23" t="s">
        <v>312</v>
      </c>
      <c r="F13" s="23" t="s">
        <v>313</v>
      </c>
      <c r="G13" s="23" t="s">
        <v>314</v>
      </c>
      <c r="H13" s="23" t="s">
        <v>315</v>
      </c>
      <c r="I13" s="23" t="s">
        <v>316</v>
      </c>
      <c r="J13" s="23" t="s">
        <v>317</v>
      </c>
      <c r="K13" s="23" t="s">
        <v>318</v>
      </c>
      <c r="L13" s="23" t="s">
        <v>319</v>
      </c>
      <c r="M13" s="23" t="s">
        <v>320</v>
      </c>
      <c r="N13" s="23" t="s">
        <v>321</v>
      </c>
      <c r="O13" s="23" t="s">
        <v>322</v>
      </c>
      <c r="P13" s="23" t="s">
        <v>323</v>
      </c>
      <c r="Q13" s="23" t="s">
        <v>75</v>
      </c>
      <c r="R13" s="23" t="s">
        <v>324</v>
      </c>
      <c r="S13" s="23" t="s">
        <v>325</v>
      </c>
      <c r="T13" s="23" t="s">
        <v>326</v>
      </c>
      <c r="U13" s="23" t="s">
        <v>327</v>
      </c>
      <c r="V13" s="23" t="s">
        <v>328</v>
      </c>
      <c r="BB13" s="1"/>
      <c r="BC13" s="1" t="str">
        <v>WSSFC-G4F-NH3-100-01---</v>
      </c>
    </row>
    <row r="14" spans="1:55" s="2" customFormat="1">
      <c r="B14" s="24" t="str">
        <f>C10</f>
        <v>WSSFC-TCK-01---</v>
      </c>
      <c r="C14" s="25" t="str">
        <f>VLOOKUP($B14,typeProduct,COUNTA(PROD_A!$B$4:$N$4),FALSE)</f>
        <v>x</v>
      </c>
      <c r="D14" s="25">
        <f>VLOOKUP($B14,typeProduct,COUNTA(PROD_A!$B$4:$O$4),FALSE)</f>
        <v>0</v>
      </c>
      <c r="E14" s="25">
        <f>VLOOKUP($B14,typeProduct,COUNTA(PROD_A!$B$4:$P$4),FALSE)</f>
        <v>0</v>
      </c>
      <c r="F14" s="25">
        <f>VLOOKUP($B14,typeProduct,COUNTA(PROD_A!$B$4:$Q$4),FALSE)</f>
        <v>350</v>
      </c>
      <c r="G14" s="25" t="str">
        <f>VLOOKUP($B14,typeProduct,COUNTA(PROD_A!$B$4:$R$4),FALSE)</f>
        <v>2-AA-3V-3500</v>
      </c>
      <c r="H14" s="25">
        <f>VLOOKUP($B14,typeProduct,COUNTA(PROD_A!$B$4:$S$4),FALSE)</f>
        <v>3500</v>
      </c>
      <c r="I14" s="25">
        <f>VLOOKUP($B14,typeProduct,COUNTA(PROD_A!$B$4:$T$4),FALSE)</f>
        <v>10</v>
      </c>
      <c r="J14" s="25">
        <f>VLOOKUP($B14,typeProduct,COUNTA(PROD_A!$B$4:$U$4),FALSE)</f>
        <v>1000</v>
      </c>
      <c r="K14" s="25" t="str">
        <f>VLOOKUP($B14,typeProduct,COUNTA(PROD_A!$B$4:$V$4),FALSE)</f>
        <v>x</v>
      </c>
      <c r="L14" s="25" t="str">
        <f>VLOOKUP($B14,typeProduct,COUNTA(PROD_A!$B$4:$W$4),FALSE)</f>
        <v>x</v>
      </c>
      <c r="M14" s="25">
        <f>VLOOKUP($B14,typeProduct,COUNTA(PROD_A!$B$4:$X$4),FALSE)</f>
        <v>0</v>
      </c>
      <c r="N14" s="25">
        <f>VLOOKUP($B14,typeProduct,COUNTA(PROD_A!$B$4:$Y$4),FALSE)</f>
        <v>0</v>
      </c>
      <c r="O14" s="25">
        <f>VLOOKUP($B14,typeProduct,COUNTA(PROD_A!$B$4:Z$4),FALSE)</f>
        <v>1</v>
      </c>
      <c r="P14" s="25" t="str">
        <f>VLOOKUP($B14,typeProduct,COUNTA(PROD_A!$B$4:AA$4),FALSE)</f>
        <v>x</v>
      </c>
      <c r="Q14" s="25" t="str">
        <f>VLOOKUP($B14,typeProduct,COUNTA(PROD_A!$B$4:AB$4),FALSE)</f>
        <v>x</v>
      </c>
      <c r="R14" s="25" t="str">
        <f>VLOOKUP($B14,typeProduct,COUNTA(PROD_A!$B$4:AC$4),FALSE)</f>
        <v>x</v>
      </c>
      <c r="S14" s="25" t="str">
        <f>VLOOKUP($B14,typeProduct,COUNTA(PROD_A!$B$4:AD$4),FALSE)</f>
        <v>x</v>
      </c>
      <c r="T14" s="25" t="str">
        <f>VLOOKUP($B14,typeProduct,COUNTA(PROD_A!$B$4:AE$4),FALSE)</f>
        <v>x</v>
      </c>
      <c r="U14" s="25" t="str">
        <f>VLOOKUP($B14,typeProduct,COUNTA(PROD_A!$B$4:AF$4),FALSE)</f>
        <v>x</v>
      </c>
      <c r="V14" s="25" t="str">
        <f>VLOOKUP($B14,typeProduct,COUNTA(PROD_A!$B$4:AG$4),FALSE)</f>
        <v>x</v>
      </c>
      <c r="BB14" s="1"/>
      <c r="BC14" s="1" t="str">
        <v>WSSFC-DI-12---</v>
      </c>
    </row>
    <row r="15" spans="1:55" s="2" customFormat="1">
      <c r="B15" s="26"/>
      <c r="C15" s="27"/>
      <c r="D15" s="27"/>
      <c r="E15" s="27"/>
      <c r="F15" s="27"/>
      <c r="G15" s="27"/>
      <c r="H15" s="27"/>
      <c r="I15" s="27"/>
      <c r="J15" s="27"/>
      <c r="K15" s="27"/>
      <c r="L15" s="27"/>
      <c r="M15" s="27"/>
      <c r="N15" s="27"/>
      <c r="O15" s="27"/>
      <c r="P15" s="27"/>
      <c r="BB15" s="1"/>
      <c r="BC15" s="1" t="str">
        <v>WSSFC-PPS-G10-01---</v>
      </c>
    </row>
    <row r="16" spans="1:55" s="2" customFormat="1">
      <c r="B16" s="5" t="s">
        <v>565</v>
      </c>
      <c r="C16" s="27"/>
      <c r="D16" s="27"/>
      <c r="E16" s="27"/>
      <c r="F16" s="27"/>
      <c r="G16" s="27"/>
      <c r="H16" s="27"/>
      <c r="I16" s="27"/>
      <c r="J16" s="27"/>
      <c r="K16" s="27"/>
      <c r="L16" s="27"/>
      <c r="M16" s="27"/>
      <c r="N16" s="27"/>
      <c r="O16" s="27"/>
      <c r="P16" s="27"/>
      <c r="BB16" s="1"/>
      <c r="BC16" s="1" t="str">
        <v>WSSFC-CO2-01---</v>
      </c>
    </row>
    <row r="17" spans="1:55" s="2" customFormat="1">
      <c r="B17" s="5"/>
      <c r="C17" s="27"/>
      <c r="D17" s="27"/>
      <c r="E17" s="27"/>
      <c r="F17" s="27"/>
      <c r="G17" s="27"/>
      <c r="H17" s="27"/>
      <c r="I17" s="27"/>
      <c r="J17" s="27"/>
      <c r="K17" s="27"/>
      <c r="L17" s="27"/>
      <c r="M17" s="27"/>
      <c r="N17" s="27"/>
      <c r="O17" s="27"/>
      <c r="P17" s="27"/>
      <c r="BB17" s="1"/>
      <c r="BC17" s="1" t="str">
        <v>WSSFC-ULC-01-2-3-</v>
      </c>
    </row>
    <row r="18" spans="1:55" s="2" customFormat="1" ht="30">
      <c r="B18" s="28" t="s">
        <v>566</v>
      </c>
      <c r="C18" s="28" t="s">
        <v>567</v>
      </c>
      <c r="D18" s="28" t="s">
        <v>551</v>
      </c>
      <c r="E18" s="28" t="s">
        <v>4</v>
      </c>
      <c r="F18" s="28" t="s">
        <v>568</v>
      </c>
      <c r="G18" s="28" t="s">
        <v>611</v>
      </c>
      <c r="H18" s="28" t="s">
        <v>570</v>
      </c>
      <c r="I18" s="28" t="s">
        <v>612</v>
      </c>
      <c r="J18" s="28" t="s">
        <v>3</v>
      </c>
      <c r="K18" s="27"/>
      <c r="L18" s="27"/>
      <c r="M18" s="27"/>
      <c r="N18" s="27"/>
      <c r="BB18" s="1"/>
      <c r="BC18" s="1" t="str">
        <v>WSSFC-CAP10-1000---</v>
      </c>
    </row>
    <row r="19" spans="1:55" s="2" customFormat="1">
      <c r="B19" s="30">
        <f>VLOOKUP($D$10,lrwCyclicPeriod,COUNTA(TABS!$L$5:$M$5),FALSE)</f>
        <v>3600</v>
      </c>
      <c r="C19" s="31">
        <f>$E$10</f>
        <v>4</v>
      </c>
      <c r="D19" s="31">
        <f>VLOOKUP($F$10,lorawanSamplingRate,COUNTA(TABS!$Y$5:$Z$5),FALSE)</f>
        <v>3600</v>
      </c>
      <c r="E19" s="31">
        <f>VLOOKUP($G$10,TABS!$AF$6:$AK$15,COUNTA(TABS!$AF$5:$AG$5),FALSE)</f>
        <v>100</v>
      </c>
      <c r="F19" s="31">
        <f>VLOOKUP($G$10,TABS!$AF$6:$AK$15,COUNTA(TABS!$AF$5:$AI$5),FALSE)</f>
        <v>47</v>
      </c>
      <c r="G19" s="31">
        <f>$I$10</f>
        <v>1</v>
      </c>
      <c r="H19" s="31">
        <f>VLOOKUP($G$10,TABS!$AF$6:$AK$15,COUNTA(TABS!$AF$5:$AK$5),FALSE)</f>
        <v>37.5</v>
      </c>
      <c r="I19" s="449">
        <f>H10</f>
        <v>1</v>
      </c>
      <c r="J19" s="449">
        <f>VLOOKUP($G$10,TABS!$AF$6:$AK$15,COUNTA(TABS!$AF$5:$AJ$5),FALSE)</f>
        <v>3</v>
      </c>
      <c r="K19" s="27"/>
      <c r="L19" s="27"/>
      <c r="M19" s="27"/>
      <c r="N19" s="27"/>
      <c r="BB19" s="1"/>
      <c r="BC19" s="1" t="str">
        <v>WSSFCEX-PPS-G10-01---</v>
      </c>
    </row>
    <row r="20" spans="1:55" s="2" customFormat="1">
      <c r="B20" s="26"/>
      <c r="C20" s="27"/>
      <c r="D20" s="27"/>
      <c r="E20" s="27"/>
      <c r="F20" s="27"/>
      <c r="G20" s="27"/>
      <c r="H20" s="27"/>
      <c r="I20" s="27"/>
      <c r="J20" s="27"/>
      <c r="K20" s="27"/>
      <c r="L20" s="27"/>
      <c r="M20" s="27"/>
      <c r="N20" s="27"/>
      <c r="O20" s="27"/>
      <c r="P20" s="27"/>
      <c r="BB20" s="1"/>
      <c r="BC20" s="1" t="str">
        <v>WSSFC-M12F-AFD-2-1-</v>
      </c>
    </row>
    <row r="21" spans="1:55" s="2" customFormat="1">
      <c r="B21" s="5" t="s">
        <v>613</v>
      </c>
      <c r="C21" s="5"/>
      <c r="D21" s="12"/>
      <c r="E21" s="13"/>
      <c r="F21" s="12"/>
      <c r="G21" s="12"/>
      <c r="H21" s="3"/>
      <c r="I21" s="3"/>
      <c r="J21" s="3"/>
      <c r="K21" s="83"/>
      <c r="L21" s="3"/>
      <c r="M21" s="3"/>
      <c r="N21" s="3"/>
      <c r="O21" s="3"/>
      <c r="P21" s="3"/>
      <c r="Q21" s="3"/>
      <c r="R21" s="3"/>
      <c r="S21" s="3"/>
      <c r="T21" s="3"/>
      <c r="U21" s="3"/>
      <c r="V21" s="3"/>
      <c r="W21" s="3"/>
      <c r="X21" s="3"/>
      <c r="Y21" s="3"/>
      <c r="BB21" s="1"/>
      <c r="BC21" s="1"/>
    </row>
    <row r="22" spans="1:55" s="2" customFormat="1">
      <c r="B22" s="11"/>
      <c r="C22" s="11"/>
      <c r="D22" s="12"/>
      <c r="E22" s="13"/>
      <c r="F22" s="12"/>
      <c r="G22" s="12"/>
      <c r="H22" s="3"/>
      <c r="I22" s="3"/>
      <c r="J22" s="3"/>
      <c r="K22" s="83"/>
      <c r="L22" s="3"/>
      <c r="M22" s="3"/>
      <c r="N22" s="3"/>
      <c r="O22" s="3"/>
      <c r="P22" s="3"/>
      <c r="Q22" s="3"/>
      <c r="R22" s="3"/>
      <c r="S22" s="3"/>
      <c r="T22" s="3"/>
      <c r="U22" s="3"/>
      <c r="V22" s="3"/>
      <c r="W22" s="3"/>
      <c r="X22" s="3"/>
      <c r="Y22" s="3"/>
      <c r="BB22" s="1"/>
      <c r="BC22" s="1"/>
    </row>
    <row r="23" spans="1:55" ht="15" customHeight="1">
      <c r="A23" s="33"/>
      <c r="B23" s="523" t="s">
        <v>572</v>
      </c>
      <c r="C23" s="524"/>
      <c r="D23" s="524"/>
      <c r="E23" s="34" t="s">
        <v>147</v>
      </c>
      <c r="F23" s="35" t="s">
        <v>573</v>
      </c>
      <c r="G23" s="36"/>
    </row>
    <row r="24" spans="1:55">
      <c r="B24" s="372" t="s">
        <v>574</v>
      </c>
      <c r="C24" s="38"/>
      <c r="D24" s="38"/>
      <c r="E24" s="39">
        <v>1</v>
      </c>
      <c r="F24" s="40" t="s">
        <v>8</v>
      </c>
    </row>
    <row r="25" spans="1:55" ht="15.75" customHeight="1">
      <c r="A25" s="41"/>
      <c r="B25" s="373" t="s">
        <v>575</v>
      </c>
      <c r="C25" s="43"/>
      <c r="D25" s="44"/>
      <c r="E25" s="45">
        <f>H14</f>
        <v>3500</v>
      </c>
      <c r="F25" s="46" t="s">
        <v>10</v>
      </c>
      <c r="G25" s="41"/>
    </row>
    <row r="26" spans="1:55">
      <c r="B26" s="372" t="s">
        <v>576</v>
      </c>
      <c r="C26" s="38"/>
      <c r="D26" s="47"/>
      <c r="E26" s="48">
        <v>90</v>
      </c>
      <c r="F26" s="49" t="s">
        <v>17</v>
      </c>
    </row>
    <row r="27" spans="1:55" ht="15" customHeight="1">
      <c r="A27" s="50"/>
      <c r="B27" s="374" t="s">
        <v>577</v>
      </c>
      <c r="C27" s="52"/>
      <c r="D27" s="52"/>
      <c r="E27" s="53">
        <v>75</v>
      </c>
      <c r="F27" s="54" t="s">
        <v>17</v>
      </c>
    </row>
    <row r="28" spans="1:55" ht="15" customHeight="1">
      <c r="A28" s="50"/>
      <c r="B28" s="51"/>
      <c r="C28" s="52"/>
      <c r="D28" s="52"/>
      <c r="E28" s="55"/>
      <c r="F28" s="48"/>
    </row>
    <row r="29" spans="1:55">
      <c r="B29" s="372" t="s">
        <v>549</v>
      </c>
      <c r="C29" s="38"/>
      <c r="D29" s="47"/>
      <c r="E29" s="56">
        <f>B19</f>
        <v>3600</v>
      </c>
      <c r="F29" s="57" t="s">
        <v>29</v>
      </c>
    </row>
    <row r="30" spans="1:55">
      <c r="B30" s="372" t="s">
        <v>578</v>
      </c>
      <c r="C30" s="38"/>
      <c r="D30" s="47"/>
      <c r="E30" s="58">
        <f>(24*60*60)/E29</f>
        <v>24</v>
      </c>
      <c r="F30" s="57" t="s">
        <v>579</v>
      </c>
    </row>
    <row r="31" spans="1:55">
      <c r="B31" s="372" t="s">
        <v>550</v>
      </c>
      <c r="C31" s="38"/>
      <c r="D31" s="47"/>
      <c r="E31" s="56">
        <f>C19</f>
        <v>4</v>
      </c>
      <c r="F31" s="57" t="s">
        <v>579</v>
      </c>
    </row>
    <row r="32" spans="1:55">
      <c r="B32" s="372" t="s">
        <v>580</v>
      </c>
      <c r="C32" s="38"/>
      <c r="D32" s="47"/>
      <c r="E32" s="58">
        <f>E30+E31</f>
        <v>28</v>
      </c>
      <c r="F32" s="57" t="s">
        <v>579</v>
      </c>
    </row>
    <row r="33" spans="1:7">
      <c r="B33" s="372" t="s">
        <v>581</v>
      </c>
      <c r="C33" s="38"/>
      <c r="D33" s="47"/>
      <c r="E33" s="58">
        <f>(24*60*60)/E32</f>
        <v>3085.7142857142858</v>
      </c>
      <c r="F33" s="57" t="s">
        <v>29</v>
      </c>
    </row>
    <row r="34" spans="1:7">
      <c r="B34" s="372" t="s">
        <v>582</v>
      </c>
      <c r="C34" s="38"/>
      <c r="D34" s="47"/>
      <c r="E34" s="56">
        <f>D19</f>
        <v>3600</v>
      </c>
      <c r="F34" s="57" t="s">
        <v>29</v>
      </c>
    </row>
    <row r="35" spans="1:7">
      <c r="B35" s="447" t="s">
        <v>614</v>
      </c>
      <c r="C35" s="38"/>
      <c r="D35" s="47"/>
      <c r="E35" s="59">
        <f>$E$19</f>
        <v>100</v>
      </c>
      <c r="F35" s="57" t="s">
        <v>40</v>
      </c>
    </row>
    <row r="36" spans="1:7">
      <c r="B36" s="447" t="s">
        <v>584</v>
      </c>
      <c r="C36" s="38"/>
      <c r="D36" s="47"/>
      <c r="E36" s="56">
        <f>$F$19</f>
        <v>47</v>
      </c>
      <c r="F36" s="57" t="s">
        <v>42</v>
      </c>
    </row>
    <row r="37" spans="1:7">
      <c r="B37" s="447" t="s">
        <v>615</v>
      </c>
      <c r="C37" s="38"/>
      <c r="D37" s="47"/>
      <c r="E37" s="59">
        <f>$I$19</f>
        <v>1</v>
      </c>
      <c r="F37" s="57" t="s">
        <v>587</v>
      </c>
    </row>
    <row r="38" spans="1:7">
      <c r="B38" s="373" t="s">
        <v>586</v>
      </c>
      <c r="C38" s="38"/>
      <c r="D38" s="38"/>
      <c r="E38" s="56">
        <f>$G$19</f>
        <v>1</v>
      </c>
      <c r="F38" s="57" t="s">
        <v>587</v>
      </c>
    </row>
    <row r="39" spans="1:7">
      <c r="B39" s="37"/>
      <c r="C39" s="38"/>
      <c r="D39" s="38"/>
      <c r="E39" s="60"/>
      <c r="F39" s="57"/>
    </row>
    <row r="40" spans="1:7">
      <c r="B40" s="37"/>
      <c r="C40" s="38"/>
      <c r="D40" s="38"/>
      <c r="E40" s="60"/>
      <c r="F40" s="57"/>
    </row>
    <row r="41" spans="1:7">
      <c r="B41" s="37"/>
      <c r="C41" s="38"/>
      <c r="D41" s="38"/>
      <c r="E41" s="60"/>
      <c r="F41" s="57"/>
    </row>
    <row r="42" spans="1:7" ht="45" customHeight="1">
      <c r="A42" s="33"/>
      <c r="B42" s="61" t="s">
        <v>588</v>
      </c>
      <c r="C42" s="62"/>
      <c r="D42" s="63" t="s">
        <v>589</v>
      </c>
      <c r="E42" s="21" t="s">
        <v>590</v>
      </c>
      <c r="F42" s="23" t="s">
        <v>591</v>
      </c>
      <c r="G42" s="64"/>
    </row>
    <row r="43" spans="1:7">
      <c r="A43" s="50"/>
      <c r="B43" s="51" t="s">
        <v>592</v>
      </c>
      <c r="C43" s="52"/>
      <c r="D43" s="65">
        <f>N14</f>
        <v>0</v>
      </c>
      <c r="E43" s="58">
        <f>M14</f>
        <v>0</v>
      </c>
      <c r="F43" s="66">
        <f>D43*E43</f>
        <v>0</v>
      </c>
      <c r="G43" s="67"/>
    </row>
    <row r="44" spans="1:7" ht="15" customHeight="1">
      <c r="A44" s="50"/>
      <c r="B44" s="51" t="s">
        <v>592</v>
      </c>
      <c r="C44" s="52"/>
      <c r="D44" s="65">
        <f>D47+(D14*10^-3)*E14+J14</f>
        <v>11000</v>
      </c>
      <c r="E44" s="58">
        <f>F14</f>
        <v>350</v>
      </c>
      <c r="F44" s="66">
        <f>D44*E44</f>
        <v>3850000</v>
      </c>
      <c r="G44" s="67"/>
    </row>
    <row r="45" spans="1:7" ht="15" customHeight="1">
      <c r="A45" s="50"/>
      <c r="B45" s="51" t="s">
        <v>593</v>
      </c>
      <c r="C45" s="52"/>
      <c r="D45" s="65">
        <f>E36*1000/(E27/100)</f>
        <v>62666.666666666664</v>
      </c>
      <c r="E45" s="58">
        <f xml:space="preserve"> E37*((14+12)*8/E35)*1000</f>
        <v>2080</v>
      </c>
      <c r="F45" s="66">
        <f>D45*E45</f>
        <v>130346666.66666666</v>
      </c>
      <c r="G45" s="67"/>
    </row>
    <row r="46" spans="1:7" ht="15" customHeight="1">
      <c r="A46" s="50"/>
      <c r="B46" s="37" t="s">
        <v>594</v>
      </c>
      <c r="C46" s="38"/>
      <c r="D46" s="65">
        <v>23000</v>
      </c>
      <c r="E46" s="59">
        <f>H19*1000*E38</f>
        <v>37500</v>
      </c>
      <c r="F46" s="66">
        <f t="shared" ref="F46:F48" si="0">D46*E46</f>
        <v>862500000</v>
      </c>
      <c r="G46" s="67"/>
    </row>
    <row r="47" spans="1:7" ht="15" customHeight="1">
      <c r="A47" s="50"/>
      <c r="B47" s="37" t="s">
        <v>595</v>
      </c>
      <c r="C47" s="38"/>
      <c r="D47" s="65">
        <v>10000</v>
      </c>
      <c r="E47" s="68">
        <v>0</v>
      </c>
      <c r="F47" s="66">
        <f t="shared" si="0"/>
        <v>0</v>
      </c>
      <c r="G47" s="67"/>
    </row>
    <row r="48" spans="1:7" ht="15" customHeight="1">
      <c r="B48" s="37" t="s">
        <v>596</v>
      </c>
      <c r="C48" s="38"/>
      <c r="D48" s="69">
        <f>$I$14</f>
        <v>10</v>
      </c>
      <c r="E48" s="116">
        <f>(E33*1000) - ((E33/E34)*(E43+E44)) - (E45+E47)</f>
        <v>3083334.2857142859</v>
      </c>
      <c r="F48" s="66">
        <f t="shared" si="0"/>
        <v>30833342.857142858</v>
      </c>
      <c r="G48" s="67"/>
    </row>
    <row r="49" spans="1:7" ht="15" customHeight="1">
      <c r="A49" s="70"/>
      <c r="B49" s="71"/>
      <c r="C49" s="72"/>
      <c r="D49" s="73"/>
      <c r="E49" s="74"/>
      <c r="F49" s="75"/>
      <c r="G49" s="76"/>
    </row>
    <row r="50" spans="1:7" ht="15" customHeight="1">
      <c r="A50" s="77"/>
      <c r="B50" s="61" t="s">
        <v>597</v>
      </c>
      <c r="C50" s="62"/>
      <c r="D50" s="78"/>
      <c r="E50" s="79"/>
      <c r="F50" s="80"/>
      <c r="G50" s="77"/>
    </row>
    <row r="51" spans="1:7" ht="15" customHeight="1">
      <c r="A51" s="50"/>
      <c r="B51" s="51" t="s">
        <v>598</v>
      </c>
      <c r="C51" s="52"/>
      <c r="D51" s="52"/>
      <c r="E51" s="81">
        <f>((F45+F47+F48)+((F43+F44)*(E33/E34)))/(E33*1000)+(F46/(24*60*60*1000))</f>
        <v>63.286345679012342</v>
      </c>
      <c r="F51" s="82" t="s">
        <v>599</v>
      </c>
      <c r="G51" s="83"/>
    </row>
    <row r="52" spans="1:7">
      <c r="B52" s="37" t="s">
        <v>600</v>
      </c>
      <c r="C52" s="38"/>
      <c r="D52" s="38"/>
      <c r="E52" s="84">
        <f>(E25*1000*(E26/100)/E51)/24</f>
        <v>2073.9070741372648</v>
      </c>
      <c r="F52" s="82" t="s">
        <v>601</v>
      </c>
      <c r="G52" s="83"/>
    </row>
    <row r="53" spans="1:7">
      <c r="B53" s="37" t="s">
        <v>602</v>
      </c>
      <c r="C53" s="38"/>
      <c r="D53" s="38"/>
      <c r="E53" s="85">
        <f>E52/365</f>
        <v>5.6819371894171642</v>
      </c>
      <c r="F53" s="82" t="s">
        <v>603</v>
      </c>
      <c r="G53" s="83"/>
    </row>
    <row r="54" spans="1:7">
      <c r="B54" s="37" t="s">
        <v>604</v>
      </c>
      <c r="C54" s="38"/>
      <c r="D54" s="86"/>
      <c r="E54" s="87">
        <f>E53*12</f>
        <v>68.183246273005977</v>
      </c>
      <c r="F54" s="88" t="s">
        <v>605</v>
      </c>
      <c r="G54" s="89"/>
    </row>
    <row r="55" spans="1:7">
      <c r="D55" s="90"/>
      <c r="E55" s="90"/>
      <c r="F55" s="83"/>
      <c r="G55" s="83"/>
    </row>
    <row r="56" spans="1:7">
      <c r="D56" s="90"/>
      <c r="E56" s="90"/>
      <c r="F56" s="83"/>
      <c r="G56" s="83"/>
    </row>
    <row r="57" spans="1:7">
      <c r="D57" s="90"/>
      <c r="E57" s="90"/>
      <c r="F57" s="83"/>
      <c r="G57" s="83"/>
    </row>
    <row r="58" spans="1:7">
      <c r="D58" s="90"/>
      <c r="E58" s="90"/>
      <c r="F58" s="83"/>
      <c r="G58" s="83"/>
    </row>
    <row r="59" spans="1:7">
      <c r="D59" s="90"/>
      <c r="E59" s="90"/>
      <c r="F59" s="83"/>
      <c r="G59" s="83"/>
    </row>
    <row r="60" spans="1:7">
      <c r="D60" s="90"/>
      <c r="E60" s="90"/>
      <c r="F60" s="83"/>
      <c r="G60" s="83"/>
    </row>
    <row r="62" spans="1:7">
      <c r="D62" s="90"/>
      <c r="E62" s="90"/>
      <c r="F62" s="83"/>
      <c r="G62" s="83"/>
    </row>
    <row r="63" spans="1:7">
      <c r="D63" s="90"/>
      <c r="E63" s="90"/>
      <c r="F63" s="83"/>
      <c r="G63" s="83"/>
    </row>
    <row r="64" spans="1:7">
      <c r="D64" s="90"/>
      <c r="E64" s="90"/>
      <c r="F64" s="83"/>
      <c r="G64" s="83"/>
    </row>
    <row r="65" spans="4:7">
      <c r="D65" s="90"/>
      <c r="E65" s="90"/>
      <c r="F65" s="83"/>
      <c r="G65" s="83"/>
    </row>
    <row r="66" spans="4:7">
      <c r="D66" s="90"/>
      <c r="E66" s="90"/>
      <c r="F66" s="83"/>
      <c r="G66" s="83"/>
    </row>
    <row r="67" spans="4:7">
      <c r="D67" s="90"/>
      <c r="E67" s="90"/>
      <c r="F67" s="83"/>
      <c r="G67" s="83"/>
    </row>
    <row r="68" spans="4:7">
      <c r="D68" s="90"/>
      <c r="E68" s="90"/>
      <c r="F68" s="83"/>
      <c r="G68" s="83"/>
    </row>
    <row r="69" spans="4:7">
      <c r="D69" s="90"/>
      <c r="E69" s="90"/>
      <c r="F69" s="83"/>
      <c r="G69" s="83"/>
    </row>
  </sheetData>
  <sheetProtection sheet="1" objects="1" scenarios="1"/>
  <protectedRanges>
    <protectedRange sqref="C10:T10" name="Range1"/>
  </protectedRanges>
  <mergeCells count="1">
    <mergeCell ref="B23:D23"/>
  </mergeCells>
  <dataValidations count="10">
    <dataValidation allowBlank="1" showInputMessage="1" showErrorMessage="1" sqref="E29 B14:B17 B19:B20 E34:E36" xr:uid="{EE262B0E-244D-49F2-93AD-AE8D7F553D2F}"/>
    <dataValidation type="list" allowBlank="1" showInputMessage="1" showErrorMessage="1" sqref="T10" xr:uid="{8811EE6F-E62A-478D-9BD1-937B60F3B720}">
      <formula1>"x,Class A,Class C"</formula1>
    </dataValidation>
    <dataValidation type="list" allowBlank="1" showInputMessage="1" showErrorMessage="1" sqref="O10" xr:uid="{8D08D9B5-109A-481B-B149-7B005122E045}">
      <formula1>"x,Auto,Fast,Slow"</formula1>
    </dataValidation>
    <dataValidation type="list" allowBlank="1" showInputMessage="1" showErrorMessage="1" sqref="L10" xr:uid="{BD1BE530-199A-4036-9160-3DC0E374A405}">
      <formula1>"x,Enable,Disable"</formula1>
    </dataValidation>
    <dataValidation type="list" allowBlank="1" showInputMessage="1" showErrorMessage="1" sqref="K10" xr:uid="{310F2957-F219-4FA9-B5FC-FAFA1E918411}">
      <formula1>"x,1,2,3,4,5,6,7,8,9,10,11,12,13,14,15,16,17,18,19,20,21,22,23,24,25,26,27,28,29,30,31,32"</formula1>
    </dataValidation>
    <dataValidation type="list" allowBlank="1" showInputMessage="1" showErrorMessage="1" sqref="J10" xr:uid="{2CCDB465-9D24-4852-9B33-84E2B78835A7}">
      <formula1>"x,1,2,3,4,5,6,7,8,9,10,11,12,13,14,15,16,17,18,19,20,21,22,23,24,25,26,27,28,29,30,31,32,33,34,35,36,37,38,39,40,41,42,43,44,45,46,47,48,49,50,51,52,53,54,55,56,57,58,59,60,61,62,63,64,65,66,67,68,69,70,71,72,73,74,75,76,77,78,79,80"</formula1>
    </dataValidation>
    <dataValidation type="list" allowBlank="1" showInputMessage="1" showErrorMessage="1" sqref="H10" xr:uid="{BCFFBF98-14FD-45C0-A71A-BF9AB8579C2B}">
      <formula1>"1,3"</formula1>
    </dataValidation>
    <dataValidation type="list" allowBlank="1" showInputMessage="1" showErrorMessage="1" sqref="G10" xr:uid="{28C875B4-C040-454C-BD2F-D05B7FD7267D}">
      <formula1>"RC 1,RC 2,RC 3,RC 4,RC 5,RC 6,RC 7"</formula1>
    </dataValidation>
    <dataValidation type="list" allowBlank="1" showInputMessage="1" showErrorMessage="1" sqref="E10 I10" xr:uid="{BCE75726-5176-4B88-847B-BDC3CE40209E}">
      <formula1>"0,1,2,3,4,5,6,7,8,9,10,20,50,100"</formula1>
    </dataValidation>
    <dataValidation type="list" allowBlank="1" showInputMessage="1" showErrorMessage="1" sqref="C10" xr:uid="{65765CEC-4884-4B48-A2EF-AC6DE7A082DD}">
      <formula1>$BC:$BC</formula1>
    </dataValidation>
  </dataValidations>
  <hyperlinks>
    <hyperlink ref="F1" location="'MAIN'!A1" display="HOME" xr:uid="{F61ECEAD-CD3C-44E6-8774-AEDFF1922078}"/>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BCC34854-25ED-4742-8B68-C172C316F12E}">
          <x14:formula1>
            <xm:f>TABS!$Y$6:$Y$65</xm:f>
          </x14:formula1>
          <xm:sqref>F10</xm:sqref>
        </x14:dataValidation>
        <x14:dataValidation type="list" allowBlank="1" showInputMessage="1" showErrorMessage="1" xr:uid="{1A612EA6-8C52-4B3A-9D8E-FF6FADE362C8}">
          <x14:formula1>
            <xm:f>TABS!$L$6:$L$25</xm:f>
          </x14:formula1>
          <xm:sqref>D10</xm:sqref>
        </x14:dataValidation>
      </x14:dataValidations>
    </ext>
  </extLs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E38E6-3B24-4D85-9072-EAE73D4ECF8A}">
  <dimension ref="A1:BC69"/>
  <sheetViews>
    <sheetView topLeftCell="C1" zoomScale="55" zoomScaleNormal="55" workbookViewId="0">
      <selection activeCell="L10" sqref="L10"/>
    </sheetView>
  </sheetViews>
  <sheetFormatPr defaultColWidth="8.875" defaultRowHeight="15"/>
  <cols>
    <col min="1" max="1" width="12.75" style="3" customWidth="1"/>
    <col min="2" max="2" width="31" style="3" customWidth="1"/>
    <col min="3" max="3" width="31.25" style="3" customWidth="1"/>
    <col min="4" max="4" width="16.375" style="3" customWidth="1"/>
    <col min="5" max="5" width="16.875" style="3" customWidth="1"/>
    <col min="6" max="6" width="18.25" style="3" customWidth="1"/>
    <col min="7" max="7" width="17.375" style="3" customWidth="1"/>
    <col min="8" max="9" width="13.875" style="3" customWidth="1"/>
    <col min="10" max="10" width="21" style="3" customWidth="1"/>
    <col min="11" max="11" width="23.375" style="3" customWidth="1"/>
    <col min="12" max="12" width="13.25" style="3" customWidth="1"/>
    <col min="13" max="13" width="25.625" style="3" customWidth="1"/>
    <col min="14" max="14" width="9" style="3"/>
    <col min="15" max="15" width="17.625" style="3" customWidth="1"/>
    <col min="16" max="16" width="13.75" style="3" customWidth="1"/>
    <col min="17" max="17" width="9" style="3"/>
    <col min="18" max="18" width="12.625" style="3" customWidth="1"/>
    <col min="19" max="19" width="10.875" style="3" customWidth="1"/>
    <col min="20" max="20" width="8.375" style="3" customWidth="1"/>
    <col min="21" max="21" width="18.75" style="3" customWidth="1"/>
    <col min="22" max="22" width="17.375" style="3" customWidth="1"/>
    <col min="23" max="23" width="23.375" style="3" customWidth="1"/>
    <col min="24" max="25" width="9" style="3"/>
    <col min="26" max="16384" width="8.875" style="3"/>
  </cols>
  <sheetData>
    <row r="1" spans="1:55" s="1" customFormat="1" ht="26.25">
      <c r="B1" s="5" t="s">
        <v>532</v>
      </c>
      <c r="C1" s="5"/>
      <c r="F1" s="390" t="s">
        <v>531</v>
      </c>
      <c r="G1" s="6"/>
      <c r="X1" s="103"/>
      <c r="BB1" s="1" t="str">
        <f>_xlfn.TEXTJOIN(CHAR(10),TRUE,BC1:BC501)</f>
        <v>WSSFC-AG-01-3-5-</v>
      </c>
      <c r="BC1" s="1" t="str" cm="1">
        <f t="array" ref="BC1">_xlfn._xlws.FILTER(PROD_A!$B$5:B$790,PROD_A!$I$5:I$790=$B$5,"NA")</f>
        <v>WSSFC-AG-01-3-5-</v>
      </c>
    </row>
    <row r="2" spans="1:55" s="1" customFormat="1" ht="26.25">
      <c r="B2" s="5"/>
      <c r="C2" s="5"/>
      <c r="F2" s="396"/>
      <c r="G2" s="6"/>
      <c r="X2" s="103"/>
    </row>
    <row r="3" spans="1:55" s="2" customFormat="1">
      <c r="X3" s="104"/>
      <c r="BB3" s="1"/>
      <c r="BC3" s="1"/>
    </row>
    <row r="4" spans="1:55" s="2" customFormat="1" ht="60">
      <c r="B4" s="7" t="s">
        <v>533</v>
      </c>
      <c r="C4" s="8" t="s">
        <v>534</v>
      </c>
      <c r="D4" s="9" t="s">
        <v>535</v>
      </c>
      <c r="E4" s="8" t="s">
        <v>536</v>
      </c>
      <c r="F4" s="8" t="s">
        <v>537</v>
      </c>
      <c r="G4" s="10" t="s">
        <v>538</v>
      </c>
      <c r="H4" s="8" t="s">
        <v>539</v>
      </c>
      <c r="I4" s="91" t="s">
        <v>540</v>
      </c>
      <c r="J4" s="91" t="s">
        <v>541</v>
      </c>
      <c r="K4" s="91" t="s">
        <v>542</v>
      </c>
      <c r="L4" s="10" t="s">
        <v>543</v>
      </c>
      <c r="M4" s="92"/>
      <c r="U4" s="103"/>
      <c r="BB4" s="1"/>
      <c r="BC4" s="1"/>
    </row>
    <row r="5" spans="1:55" s="2" customFormat="1">
      <c r="B5" s="378" t="s">
        <v>491</v>
      </c>
      <c r="C5" s="379" t="str">
        <f>BB1</f>
        <v>WSSFC-AG-01-3-5-</v>
      </c>
      <c r="D5" s="378">
        <v>1</v>
      </c>
      <c r="E5" s="380">
        <v>45745</v>
      </c>
      <c r="F5" s="379" t="s">
        <v>628</v>
      </c>
      <c r="G5" s="439">
        <v>45745</v>
      </c>
      <c r="H5" s="378" t="s">
        <v>503</v>
      </c>
      <c r="I5" s="380" t="s">
        <v>629</v>
      </c>
      <c r="J5" s="381"/>
      <c r="K5" s="382"/>
      <c r="L5" s="381"/>
      <c r="M5" s="12"/>
      <c r="U5" s="395"/>
      <c r="BB5" s="1"/>
      <c r="BC5" s="1"/>
    </row>
    <row r="6" spans="1:55" s="2" customFormat="1">
      <c r="B6" s="11"/>
      <c r="C6" s="11"/>
      <c r="D6" s="12"/>
      <c r="E6" s="13"/>
      <c r="F6" s="12"/>
      <c r="G6" s="12"/>
      <c r="H6" s="14"/>
      <c r="I6" s="14"/>
      <c r="J6" s="12"/>
      <c r="K6" s="11"/>
      <c r="L6" s="12"/>
      <c r="M6" s="14"/>
      <c r="N6" s="12"/>
      <c r="O6" s="12"/>
      <c r="P6" s="12"/>
      <c r="X6" s="103"/>
      <c r="BB6" s="1"/>
      <c r="BC6" s="1"/>
    </row>
    <row r="7" spans="1:55" s="2" customFormat="1">
      <c r="B7" s="5" t="s">
        <v>545</v>
      </c>
      <c r="C7" s="5"/>
      <c r="D7" s="12"/>
      <c r="E7" s="13"/>
      <c r="F7" s="12"/>
      <c r="G7" s="12"/>
      <c r="H7" s="14"/>
      <c r="I7" s="14"/>
      <c r="J7" s="12"/>
      <c r="K7" s="11"/>
      <c r="L7" s="12"/>
      <c r="M7" s="14"/>
      <c r="N7" s="12"/>
      <c r="O7" s="12"/>
      <c r="P7" s="12"/>
      <c r="X7" s="103"/>
      <c r="BB7" s="1"/>
      <c r="BC7" s="1"/>
    </row>
    <row r="8" spans="1:55" s="2" customFormat="1">
      <c r="B8" s="11"/>
      <c r="C8" s="11"/>
      <c r="D8" s="12"/>
      <c r="E8" s="13"/>
      <c r="F8" s="12"/>
      <c r="G8" s="12"/>
      <c r="H8" s="14"/>
      <c r="I8" s="14"/>
      <c r="J8" s="12"/>
      <c r="K8" s="11"/>
      <c r="L8" s="12"/>
      <c r="M8" s="14"/>
      <c r="N8" s="12"/>
      <c r="O8" s="12"/>
      <c r="P8" s="12"/>
      <c r="X8" s="103"/>
      <c r="BB8" s="1"/>
      <c r="BC8" s="1"/>
    </row>
    <row r="9" spans="1:55" s="2" customFormat="1" ht="90">
      <c r="A9" s="15" t="s">
        <v>546</v>
      </c>
      <c r="B9" s="15" t="s">
        <v>547</v>
      </c>
      <c r="C9" s="16" t="s">
        <v>548</v>
      </c>
      <c r="D9" s="16" t="s">
        <v>549</v>
      </c>
      <c r="E9" s="16" t="s">
        <v>550</v>
      </c>
      <c r="F9" s="16" t="s">
        <v>551</v>
      </c>
      <c r="G9" s="16" t="s">
        <v>607</v>
      </c>
      <c r="H9" s="16" t="s">
        <v>608</v>
      </c>
      <c r="I9" s="16" t="s">
        <v>554</v>
      </c>
      <c r="J9" s="23" t="s">
        <v>319</v>
      </c>
      <c r="K9" s="94" t="s">
        <v>555</v>
      </c>
      <c r="L9" s="29" t="s">
        <v>556</v>
      </c>
      <c r="M9" s="28" t="s">
        <v>323</v>
      </c>
      <c r="N9" s="95" t="s">
        <v>324</v>
      </c>
      <c r="O9" s="96" t="s">
        <v>325</v>
      </c>
      <c r="P9" s="95" t="s">
        <v>557</v>
      </c>
      <c r="Q9" s="96" t="s">
        <v>330</v>
      </c>
      <c r="R9" s="96" t="s">
        <v>331</v>
      </c>
      <c r="S9" s="28" t="s">
        <v>558</v>
      </c>
      <c r="T9" s="105" t="s">
        <v>559</v>
      </c>
      <c r="BB9" s="1"/>
      <c r="BC9" s="1"/>
    </row>
    <row r="10" spans="1:55" s="2" customFormat="1" ht="30">
      <c r="A10" s="434" t="str">
        <f>TEXT(E51,0)&amp;" "&amp;F51&amp;CHAR(10)&amp;"@"&amp;VLOOKUP($G$14,TABS!$A$6:$G$50,COUNTA(TABS!$A$5:$D$5),FALSE)</f>
        <v>80 uA
@3V</v>
      </c>
      <c r="B10" s="17">
        <f>E53</f>
        <v>4.4952538337030381</v>
      </c>
      <c r="C10" s="18" t="s">
        <v>633</v>
      </c>
      <c r="D10" s="19" t="s">
        <v>631</v>
      </c>
      <c r="E10" s="19">
        <v>4</v>
      </c>
      <c r="F10" s="19" t="s">
        <v>631</v>
      </c>
      <c r="G10" s="19" t="s">
        <v>632</v>
      </c>
      <c r="H10" s="448">
        <v>1</v>
      </c>
      <c r="I10" s="19">
        <v>2</v>
      </c>
      <c r="J10" s="97" t="s">
        <v>168</v>
      </c>
      <c r="K10" s="98" t="s">
        <v>168</v>
      </c>
      <c r="L10" s="99" t="s">
        <v>78</v>
      </c>
      <c r="M10" s="383" t="s">
        <v>168</v>
      </c>
      <c r="N10" s="383" t="s">
        <v>168</v>
      </c>
      <c r="O10" s="100" t="s">
        <v>168</v>
      </c>
      <c r="P10" s="383" t="s">
        <v>168</v>
      </c>
      <c r="Q10" s="383" t="s">
        <v>168</v>
      </c>
      <c r="R10" s="383" t="s">
        <v>168</v>
      </c>
      <c r="S10" s="383" t="s">
        <v>168</v>
      </c>
      <c r="T10" s="100" t="s">
        <v>168</v>
      </c>
      <c r="U10" s="106"/>
      <c r="V10" s="106"/>
      <c r="BB10" s="1"/>
      <c r="BC10" s="1"/>
    </row>
    <row r="11" spans="1:55" s="2" customFormat="1">
      <c r="B11" s="11"/>
      <c r="C11" s="11"/>
      <c r="D11" s="12"/>
      <c r="E11" s="13"/>
      <c r="F11" s="12"/>
      <c r="G11" s="12"/>
      <c r="H11" s="14"/>
      <c r="I11" s="14"/>
      <c r="J11" s="12"/>
      <c r="K11" s="11"/>
      <c r="L11" s="12"/>
      <c r="M11" s="14"/>
      <c r="N11" s="12"/>
      <c r="O11" s="12"/>
      <c r="P11" s="12"/>
      <c r="X11" s="103"/>
      <c r="BB11" s="1"/>
      <c r="BC11" s="1"/>
    </row>
    <row r="12" spans="1:55" s="2" customFormat="1">
      <c r="B12" s="5" t="s">
        <v>563</v>
      </c>
      <c r="C12" s="11"/>
      <c r="D12" s="12"/>
      <c r="E12" s="13"/>
      <c r="F12" s="12"/>
      <c r="G12" s="12"/>
      <c r="H12" s="14"/>
      <c r="I12" s="14"/>
      <c r="J12" s="12"/>
      <c r="K12" s="11"/>
      <c r="L12" s="12"/>
      <c r="M12" s="14"/>
      <c r="N12" s="12"/>
      <c r="O12" s="12"/>
      <c r="P12" s="12"/>
      <c r="X12" s="103"/>
      <c r="BB12" s="1"/>
      <c r="BC12" s="1"/>
    </row>
    <row r="13" spans="1:55" s="2" customFormat="1" ht="75">
      <c r="B13" s="21" t="s">
        <v>301</v>
      </c>
      <c r="C13" s="22" t="s">
        <v>310</v>
      </c>
      <c r="D13" s="23" t="s">
        <v>311</v>
      </c>
      <c r="E13" s="23" t="s">
        <v>312</v>
      </c>
      <c r="F13" s="23" t="s">
        <v>313</v>
      </c>
      <c r="G13" s="23" t="s">
        <v>314</v>
      </c>
      <c r="H13" s="23" t="s">
        <v>315</v>
      </c>
      <c r="I13" s="23" t="s">
        <v>316</v>
      </c>
      <c r="J13" s="23" t="s">
        <v>317</v>
      </c>
      <c r="K13" s="23" t="s">
        <v>318</v>
      </c>
      <c r="L13" s="23" t="s">
        <v>319</v>
      </c>
      <c r="M13" s="23" t="s">
        <v>320</v>
      </c>
      <c r="N13" s="23" t="s">
        <v>321</v>
      </c>
      <c r="O13" s="23" t="s">
        <v>322</v>
      </c>
      <c r="P13" s="23" t="s">
        <v>323</v>
      </c>
      <c r="Q13" s="23" t="s">
        <v>75</v>
      </c>
      <c r="R13" s="23" t="s">
        <v>324</v>
      </c>
      <c r="S13" s="23" t="s">
        <v>325</v>
      </c>
      <c r="T13" s="23" t="s">
        <v>326</v>
      </c>
      <c r="U13" s="23" t="s">
        <v>327</v>
      </c>
      <c r="V13" s="23" t="s">
        <v>328</v>
      </c>
      <c r="BB13" s="1"/>
      <c r="BC13" s="1"/>
    </row>
    <row r="14" spans="1:55" s="2" customFormat="1">
      <c r="B14" s="24" t="str">
        <f>C10</f>
        <v>WSSFC-AG-01-3-5-</v>
      </c>
      <c r="C14" s="25" t="str">
        <f>VLOOKUP($B14,typeProduct,COUNTA(PROD_A!$B$4:$N$4),FALSE)</f>
        <v>x</v>
      </c>
      <c r="D14" s="25">
        <f>VLOOKUP($B14,typeProduct,COUNTA(PROD_A!$B$4:$O$4),FALSE)</f>
        <v>0</v>
      </c>
      <c r="E14" s="25">
        <f>VLOOKUP($B14,typeProduct,COUNTA(PROD_A!$B$4:$P$4),FALSE)</f>
        <v>0</v>
      </c>
      <c r="F14" s="25">
        <f>VLOOKUP($B14,typeProduct,COUNTA(PROD_A!$B$4:$Q$4),FALSE)</f>
        <v>650</v>
      </c>
      <c r="G14" s="25" t="str">
        <f>VLOOKUP($B14,typeProduct,COUNTA(PROD_A!$B$4:$R$4),FALSE)</f>
        <v>2-AA-3V-3500</v>
      </c>
      <c r="H14" s="25">
        <f>VLOOKUP($B14,typeProduct,COUNTA(PROD_A!$B$4:$S$4),FALSE)</f>
        <v>3500</v>
      </c>
      <c r="I14" s="261">
        <f>Q14*15+15</f>
        <v>15</v>
      </c>
      <c r="J14" s="25">
        <f>VLOOKUP($B14,typeProduct,COUNTA(PROD_A!$B$4:$U$4),FALSE)</f>
        <v>5500</v>
      </c>
      <c r="K14" s="25" t="str">
        <f>VLOOKUP($B14,typeProduct,COUNTA(PROD_A!$B$4:$V$4),FALSE)</f>
        <v>x</v>
      </c>
      <c r="L14" s="25" t="str">
        <f>VLOOKUP($B14,typeProduct,COUNTA(PROD_A!$B$4:$W$4),FALSE)</f>
        <v>x</v>
      </c>
      <c r="M14" s="25">
        <f>VLOOKUP($B14,typeProduct,COUNTA(PROD_A!$B$4:$X$4),FALSE)</f>
        <v>0</v>
      </c>
      <c r="N14" s="25">
        <f>VLOOKUP($B14,typeProduct,COUNTA(PROD_A!$B$4:$Y$4),FALSE)</f>
        <v>0</v>
      </c>
      <c r="O14" s="25">
        <f>VLOOKUP($B14,typeProduct,COUNTA(PROD_A!$B$4:Z$4),FALSE)</f>
        <v>1</v>
      </c>
      <c r="P14" s="25" t="str">
        <f>VLOOKUP($B14,typeProduct,COUNTA(PROD_A!$B$4:AA$4),FALSE)</f>
        <v>x</v>
      </c>
      <c r="Q14" s="261">
        <f>IF($L$10="Enable",1,IF($L$10="Disable",0,"x"))</f>
        <v>0</v>
      </c>
      <c r="R14" s="25" t="str">
        <f>VLOOKUP($B14,typeProduct,COUNTA(PROD_A!$B$4:AC$4),FALSE)</f>
        <v>x</v>
      </c>
      <c r="S14" s="25" t="str">
        <f>VLOOKUP($B14,typeProduct,COUNTA(PROD_A!$B$4:AD$4),FALSE)</f>
        <v>x</v>
      </c>
      <c r="T14" s="25" t="str">
        <f>VLOOKUP($B14,typeProduct,COUNTA(PROD_A!$B$4:AE$4),FALSE)</f>
        <v>x</v>
      </c>
      <c r="U14" s="25" t="str">
        <f>VLOOKUP($B14,typeProduct,COUNTA(PROD_A!$B$4:AF$4),FALSE)</f>
        <v>x</v>
      </c>
      <c r="V14" s="25" t="str">
        <f>VLOOKUP($B14,typeProduct,COUNTA(PROD_A!$B$4:AG$4),FALSE)</f>
        <v>x</v>
      </c>
      <c r="BB14" s="1"/>
      <c r="BC14" s="1"/>
    </row>
    <row r="15" spans="1:55" s="2" customFormat="1">
      <c r="B15" s="26"/>
      <c r="C15" s="27"/>
      <c r="D15" s="27"/>
      <c r="E15" s="27"/>
      <c r="F15" s="27"/>
      <c r="G15" s="27"/>
      <c r="H15" s="27"/>
      <c r="I15" s="27"/>
      <c r="J15" s="27"/>
      <c r="K15" s="27"/>
      <c r="L15" s="27"/>
      <c r="M15" s="27"/>
      <c r="N15" s="27"/>
      <c r="O15" s="27"/>
      <c r="P15" s="27"/>
      <c r="BB15" s="1"/>
      <c r="BC15" s="1"/>
    </row>
    <row r="16" spans="1:55" s="2" customFormat="1">
      <c r="B16" s="5" t="s">
        <v>565</v>
      </c>
      <c r="C16" s="27"/>
      <c r="D16" s="27"/>
      <c r="E16" s="27"/>
      <c r="F16" s="27"/>
      <c r="G16" s="27"/>
      <c r="H16" s="27"/>
      <c r="I16" s="27"/>
      <c r="J16" s="27"/>
      <c r="K16" s="27"/>
      <c r="L16" s="27"/>
      <c r="M16" s="27"/>
      <c r="N16" s="27"/>
      <c r="O16" s="27"/>
      <c r="P16" s="27"/>
      <c r="BB16" s="1"/>
      <c r="BC16" s="1"/>
    </row>
    <row r="17" spans="1:55" s="2" customFormat="1">
      <c r="B17" s="5"/>
      <c r="C17" s="27"/>
      <c r="D17" s="27"/>
      <c r="E17" s="27"/>
      <c r="F17" s="27"/>
      <c r="G17" s="27"/>
      <c r="H17" s="27"/>
      <c r="I17" s="27"/>
      <c r="J17" s="27"/>
      <c r="K17" s="27"/>
      <c r="L17" s="27"/>
      <c r="M17" s="27"/>
      <c r="N17" s="27"/>
      <c r="O17" s="27"/>
      <c r="P17" s="27"/>
      <c r="BB17" s="1"/>
      <c r="BC17" s="1"/>
    </row>
    <row r="18" spans="1:55" s="2" customFormat="1" ht="30">
      <c r="B18" s="28" t="s">
        <v>566</v>
      </c>
      <c r="C18" s="28" t="s">
        <v>567</v>
      </c>
      <c r="D18" s="28" t="s">
        <v>551</v>
      </c>
      <c r="E18" s="28" t="s">
        <v>4</v>
      </c>
      <c r="F18" s="28" t="s">
        <v>568</v>
      </c>
      <c r="G18" s="28" t="s">
        <v>611</v>
      </c>
      <c r="H18" s="28" t="s">
        <v>570</v>
      </c>
      <c r="I18" s="28" t="s">
        <v>612</v>
      </c>
      <c r="J18" s="28" t="s">
        <v>3</v>
      </c>
      <c r="K18" s="27"/>
      <c r="L18" s="27"/>
      <c r="M18" s="27"/>
      <c r="N18" s="27"/>
      <c r="BB18" s="1"/>
      <c r="BC18" s="1"/>
    </row>
    <row r="19" spans="1:55" s="2" customFormat="1">
      <c r="B19" s="30">
        <f>VLOOKUP($D$10,lrwCyclicPeriod,COUNTA(TABS!$L$5:$M$5),FALSE)</f>
        <v>3600</v>
      </c>
      <c r="C19" s="31">
        <f>$E$10</f>
        <v>4</v>
      </c>
      <c r="D19" s="31">
        <f>VLOOKUP($F$10,lorawanSamplingRate,COUNTA(TABS!$Y$5:$Z$5),FALSE)</f>
        <v>3600</v>
      </c>
      <c r="E19" s="31">
        <f>VLOOKUP($G$10,TABS!$AF$6:$AK$15,COUNTA(TABS!$AF$5:$AG$5),FALSE)</f>
        <v>100</v>
      </c>
      <c r="F19" s="31">
        <f>VLOOKUP($G$10,TABS!$AF$6:$AK$15,COUNTA(TABS!$AF$5:$AI$5),FALSE)</f>
        <v>47</v>
      </c>
      <c r="G19" s="31">
        <f>$I$10</f>
        <v>2</v>
      </c>
      <c r="H19" s="31">
        <f>VLOOKUP($G$10,TABS!$AF$6:$AK$15,COUNTA(TABS!$AF$5:$AK$5),FALSE)</f>
        <v>37.5</v>
      </c>
      <c r="I19" s="449">
        <f>H10</f>
        <v>1</v>
      </c>
      <c r="J19" s="449">
        <f>VLOOKUP($G$10,TABS!$AF$6:$AK$15,COUNTA(TABS!$AF$5:$AJ$5),FALSE)</f>
        <v>3</v>
      </c>
      <c r="K19" s="27"/>
      <c r="L19" s="27"/>
      <c r="M19" s="27"/>
      <c r="N19" s="27"/>
      <c r="BB19" s="1"/>
      <c r="BC19" s="1"/>
    </row>
    <row r="20" spans="1:55" s="2" customFormat="1">
      <c r="B20" s="26"/>
      <c r="C20" s="27"/>
      <c r="D20" s="27"/>
      <c r="E20" s="27"/>
      <c r="F20" s="27"/>
      <c r="G20" s="27"/>
      <c r="H20" s="27"/>
      <c r="I20" s="27"/>
      <c r="J20" s="27"/>
      <c r="K20" s="27"/>
      <c r="L20" s="27"/>
      <c r="M20" s="27"/>
      <c r="N20" s="27"/>
      <c r="O20" s="27"/>
      <c r="P20" s="27"/>
      <c r="BB20" s="1"/>
      <c r="BC20" s="1"/>
    </row>
    <row r="21" spans="1:55" s="2" customFormat="1">
      <c r="B21" s="5" t="s">
        <v>613</v>
      </c>
      <c r="C21" s="5"/>
      <c r="D21" s="12"/>
      <c r="E21" s="13"/>
      <c r="F21" s="12"/>
      <c r="G21" s="12"/>
      <c r="H21" s="3"/>
      <c r="I21" s="3"/>
      <c r="J21" s="3"/>
      <c r="K21" s="83"/>
      <c r="L21" s="3"/>
      <c r="M21" s="3"/>
      <c r="N21" s="3"/>
      <c r="O21" s="3"/>
      <c r="P21" s="3"/>
      <c r="Q21" s="3"/>
      <c r="R21" s="3"/>
      <c r="S21" s="3"/>
      <c r="T21" s="3"/>
      <c r="U21" s="3"/>
      <c r="V21" s="3"/>
      <c r="W21" s="3"/>
      <c r="X21" s="3"/>
      <c r="Y21" s="3"/>
      <c r="BB21" s="1"/>
      <c r="BC21" s="1"/>
    </row>
    <row r="22" spans="1:55" s="2" customFormat="1">
      <c r="B22" s="11"/>
      <c r="C22" s="11"/>
      <c r="D22" s="12"/>
      <c r="E22" s="13"/>
      <c r="F22" s="12"/>
      <c r="G22" s="12"/>
      <c r="H22" s="3"/>
      <c r="I22" s="3"/>
      <c r="J22" s="3"/>
      <c r="K22" s="83"/>
      <c r="L22" s="3"/>
      <c r="M22" s="3"/>
      <c r="N22" s="3"/>
      <c r="O22" s="3"/>
      <c r="P22" s="3"/>
      <c r="Q22" s="3"/>
      <c r="R22" s="3"/>
      <c r="S22" s="3"/>
      <c r="T22" s="3"/>
      <c r="U22" s="3"/>
      <c r="V22" s="3"/>
      <c r="W22" s="3"/>
      <c r="X22" s="3"/>
      <c r="Y22" s="3"/>
      <c r="BB22" s="1"/>
      <c r="BC22" s="1"/>
    </row>
    <row r="23" spans="1:55" ht="15" customHeight="1">
      <c r="A23" s="33"/>
      <c r="B23" s="523" t="s">
        <v>572</v>
      </c>
      <c r="C23" s="524"/>
      <c r="D23" s="524"/>
      <c r="E23" s="34" t="s">
        <v>147</v>
      </c>
      <c r="F23" s="35" t="s">
        <v>573</v>
      </c>
      <c r="G23" s="36"/>
    </row>
    <row r="24" spans="1:55">
      <c r="B24" s="372" t="s">
        <v>574</v>
      </c>
      <c r="C24" s="38"/>
      <c r="D24" s="38"/>
      <c r="E24" s="39">
        <v>1</v>
      </c>
      <c r="F24" s="40" t="s">
        <v>8</v>
      </c>
    </row>
    <row r="25" spans="1:55" ht="15.75" customHeight="1">
      <c r="A25" s="41"/>
      <c r="B25" s="373" t="s">
        <v>575</v>
      </c>
      <c r="C25" s="43"/>
      <c r="D25" s="44"/>
      <c r="E25" s="45">
        <f>H14</f>
        <v>3500</v>
      </c>
      <c r="F25" s="46" t="s">
        <v>10</v>
      </c>
      <c r="G25" s="41"/>
    </row>
    <row r="26" spans="1:55">
      <c r="B26" s="372" t="s">
        <v>576</v>
      </c>
      <c r="C26" s="38"/>
      <c r="D26" s="47"/>
      <c r="E26" s="48">
        <v>90</v>
      </c>
      <c r="F26" s="49" t="s">
        <v>17</v>
      </c>
    </row>
    <row r="27" spans="1:55" ht="15" customHeight="1">
      <c r="A27" s="50"/>
      <c r="B27" s="374" t="s">
        <v>577</v>
      </c>
      <c r="C27" s="52"/>
      <c r="D27" s="52"/>
      <c r="E27" s="53">
        <v>75</v>
      </c>
      <c r="F27" s="54" t="s">
        <v>17</v>
      </c>
    </row>
    <row r="28" spans="1:55" ht="15" customHeight="1">
      <c r="A28" s="50"/>
      <c r="B28" s="51"/>
      <c r="C28" s="52"/>
      <c r="D28" s="52"/>
      <c r="E28" s="55"/>
      <c r="F28" s="48"/>
    </row>
    <row r="29" spans="1:55">
      <c r="B29" s="372" t="s">
        <v>549</v>
      </c>
      <c r="C29" s="38"/>
      <c r="D29" s="47"/>
      <c r="E29" s="56">
        <f>B19</f>
        <v>3600</v>
      </c>
      <c r="F29" s="57" t="s">
        <v>29</v>
      </c>
    </row>
    <row r="30" spans="1:55">
      <c r="B30" s="372" t="s">
        <v>578</v>
      </c>
      <c r="C30" s="38"/>
      <c r="D30" s="47"/>
      <c r="E30" s="58">
        <f>(24*60*60)/E29</f>
        <v>24</v>
      </c>
      <c r="F30" s="57" t="s">
        <v>579</v>
      </c>
    </row>
    <row r="31" spans="1:55">
      <c r="B31" s="372" t="s">
        <v>550</v>
      </c>
      <c r="C31" s="38"/>
      <c r="D31" s="47"/>
      <c r="E31" s="56">
        <f>C19</f>
        <v>4</v>
      </c>
      <c r="F31" s="57" t="s">
        <v>579</v>
      </c>
    </row>
    <row r="32" spans="1:55">
      <c r="B32" s="372" t="s">
        <v>580</v>
      </c>
      <c r="C32" s="38"/>
      <c r="D32" s="47"/>
      <c r="E32" s="58">
        <f>E30+E31</f>
        <v>28</v>
      </c>
      <c r="F32" s="57" t="s">
        <v>579</v>
      </c>
    </row>
    <row r="33" spans="1:7">
      <c r="B33" s="372" t="s">
        <v>581</v>
      </c>
      <c r="C33" s="38"/>
      <c r="D33" s="47"/>
      <c r="E33" s="58">
        <f>(24*60*60)/E32</f>
        <v>3085.7142857142858</v>
      </c>
      <c r="F33" s="57" t="s">
        <v>29</v>
      </c>
    </row>
    <row r="34" spans="1:7">
      <c r="B34" s="372" t="s">
        <v>582</v>
      </c>
      <c r="C34" s="38"/>
      <c r="D34" s="47"/>
      <c r="E34" s="56">
        <f>D19</f>
        <v>3600</v>
      </c>
      <c r="F34" s="57" t="s">
        <v>29</v>
      </c>
    </row>
    <row r="35" spans="1:7">
      <c r="B35" s="447" t="s">
        <v>614</v>
      </c>
      <c r="C35" s="38"/>
      <c r="D35" s="47"/>
      <c r="E35" s="59">
        <f>$E$19</f>
        <v>100</v>
      </c>
      <c r="F35" s="57" t="s">
        <v>40</v>
      </c>
    </row>
    <row r="36" spans="1:7">
      <c r="B36" s="447" t="s">
        <v>584</v>
      </c>
      <c r="C36" s="38"/>
      <c r="D36" s="47"/>
      <c r="E36" s="56">
        <f>$F$19</f>
        <v>47</v>
      </c>
      <c r="F36" s="57" t="s">
        <v>42</v>
      </c>
    </row>
    <row r="37" spans="1:7">
      <c r="B37" s="447" t="s">
        <v>615</v>
      </c>
      <c r="C37" s="38"/>
      <c r="D37" s="47"/>
      <c r="E37" s="59">
        <f>$I$19</f>
        <v>1</v>
      </c>
      <c r="F37" s="57" t="s">
        <v>587</v>
      </c>
    </row>
    <row r="38" spans="1:7">
      <c r="B38" s="373" t="s">
        <v>586</v>
      </c>
      <c r="C38" s="38"/>
      <c r="D38" s="38"/>
      <c r="E38" s="56">
        <f>$G$19</f>
        <v>2</v>
      </c>
      <c r="F38" s="57" t="s">
        <v>587</v>
      </c>
    </row>
    <row r="39" spans="1:7">
      <c r="B39" s="37"/>
      <c r="C39" s="38"/>
      <c r="D39" s="38"/>
      <c r="E39" s="60"/>
      <c r="F39" s="57"/>
    </row>
    <row r="40" spans="1:7">
      <c r="B40" s="37"/>
      <c r="C40" s="38"/>
      <c r="D40" s="38"/>
      <c r="E40" s="60"/>
      <c r="F40" s="57"/>
    </row>
    <row r="41" spans="1:7">
      <c r="B41" s="37"/>
      <c r="C41" s="38"/>
      <c r="D41" s="38"/>
      <c r="E41" s="60"/>
      <c r="F41" s="57"/>
    </row>
    <row r="42" spans="1:7" ht="45" customHeight="1">
      <c r="A42" s="33"/>
      <c r="B42" s="61" t="s">
        <v>588</v>
      </c>
      <c r="C42" s="62"/>
      <c r="D42" s="63" t="s">
        <v>589</v>
      </c>
      <c r="E42" s="21" t="s">
        <v>590</v>
      </c>
      <c r="F42" s="23" t="s">
        <v>591</v>
      </c>
      <c r="G42" s="64"/>
    </row>
    <row r="43" spans="1:7">
      <c r="A43" s="50"/>
      <c r="B43" s="51" t="s">
        <v>592</v>
      </c>
      <c r="C43" s="52"/>
      <c r="D43" s="65">
        <f>N14</f>
        <v>0</v>
      </c>
      <c r="E43" s="58">
        <f>M14</f>
        <v>0</v>
      </c>
      <c r="F43" s="66">
        <f>D43*E43</f>
        <v>0</v>
      </c>
      <c r="G43" s="67"/>
    </row>
    <row r="44" spans="1:7" ht="15" customHeight="1">
      <c r="A44" s="50"/>
      <c r="B44" s="51" t="s">
        <v>592</v>
      </c>
      <c r="C44" s="52"/>
      <c r="D44" s="65">
        <f>D47+(D14*10^-3)*E14+J14</f>
        <v>15500</v>
      </c>
      <c r="E44" s="58">
        <f>F14</f>
        <v>650</v>
      </c>
      <c r="F44" s="66">
        <f>D44*E44</f>
        <v>10075000</v>
      </c>
      <c r="G44" s="67"/>
    </row>
    <row r="45" spans="1:7" ht="15" customHeight="1">
      <c r="A45" s="50"/>
      <c r="B45" s="51" t="s">
        <v>593</v>
      </c>
      <c r="C45" s="52"/>
      <c r="D45" s="65">
        <f>E36*1000/(E27/100)</f>
        <v>62666.666666666664</v>
      </c>
      <c r="E45" s="58">
        <f xml:space="preserve"> E37*((14+12)*8/E35)*1000</f>
        <v>2080</v>
      </c>
      <c r="F45" s="66">
        <f>D45*E45</f>
        <v>130346666.66666666</v>
      </c>
      <c r="G45" s="67"/>
    </row>
    <row r="46" spans="1:7" ht="15" customHeight="1">
      <c r="A46" s="50"/>
      <c r="B46" s="37" t="s">
        <v>594</v>
      </c>
      <c r="C46" s="38"/>
      <c r="D46" s="65">
        <v>23000</v>
      </c>
      <c r="E46" s="59">
        <f>H19*1000*E38</f>
        <v>75000</v>
      </c>
      <c r="F46" s="66">
        <f t="shared" ref="F46:F48" si="0">D46*E46</f>
        <v>1725000000</v>
      </c>
      <c r="G46" s="67"/>
    </row>
    <row r="47" spans="1:7" ht="15" customHeight="1">
      <c r="A47" s="50"/>
      <c r="B47" s="37" t="s">
        <v>595</v>
      </c>
      <c r="C47" s="38"/>
      <c r="D47" s="65">
        <v>10000</v>
      </c>
      <c r="E47" s="68">
        <v>0</v>
      </c>
      <c r="F47" s="66">
        <f t="shared" si="0"/>
        <v>0</v>
      </c>
      <c r="G47" s="67"/>
    </row>
    <row r="48" spans="1:7" ht="15" customHeight="1">
      <c r="B48" s="37" t="s">
        <v>596</v>
      </c>
      <c r="C48" s="38"/>
      <c r="D48" s="69">
        <f>$I$14</f>
        <v>15</v>
      </c>
      <c r="E48" s="116">
        <f>(E33*1000) - ((E33/E34)*(E43+E44)) - (E45+E47)</f>
        <v>3083077.1428571432</v>
      </c>
      <c r="F48" s="66">
        <f t="shared" si="0"/>
        <v>46246157.142857149</v>
      </c>
      <c r="G48" s="67"/>
    </row>
    <row r="49" spans="1:7" ht="15" customHeight="1">
      <c r="A49" s="70"/>
      <c r="B49" s="71"/>
      <c r="C49" s="72"/>
      <c r="D49" s="73"/>
      <c r="E49" s="74"/>
      <c r="F49" s="75"/>
      <c r="G49" s="76"/>
    </row>
    <row r="50" spans="1:7" ht="15" customHeight="1">
      <c r="A50" s="77"/>
      <c r="B50" s="61" t="s">
        <v>597</v>
      </c>
      <c r="C50" s="62"/>
      <c r="D50" s="78"/>
      <c r="E50" s="79"/>
      <c r="F50" s="80"/>
      <c r="G50" s="77"/>
    </row>
    <row r="51" spans="1:7" ht="15" customHeight="1">
      <c r="A51" s="50"/>
      <c r="B51" s="51" t="s">
        <v>598</v>
      </c>
      <c r="C51" s="52"/>
      <c r="D51" s="52"/>
      <c r="E51" s="81">
        <f>((F45+F47+F48)+((F43+F44)*(E33/E34)))/(E33*1000)+(F46/(24*60*60*1000))</f>
        <v>79.993044753086423</v>
      </c>
      <c r="F51" s="82" t="s">
        <v>599</v>
      </c>
      <c r="G51" s="83"/>
    </row>
    <row r="52" spans="1:7">
      <c r="B52" s="37" t="s">
        <v>600</v>
      </c>
      <c r="C52" s="38"/>
      <c r="D52" s="38"/>
      <c r="E52" s="84">
        <f>(E25*1000*(E26/100)/E51)/24</f>
        <v>1640.7676493016088</v>
      </c>
      <c r="F52" s="82" t="s">
        <v>601</v>
      </c>
      <c r="G52" s="83"/>
    </row>
    <row r="53" spans="1:7">
      <c r="B53" s="37" t="s">
        <v>602</v>
      </c>
      <c r="C53" s="38"/>
      <c r="D53" s="38"/>
      <c r="E53" s="85">
        <f>E52/365</f>
        <v>4.4952538337030381</v>
      </c>
      <c r="F53" s="82" t="s">
        <v>603</v>
      </c>
      <c r="G53" s="83"/>
    </row>
    <row r="54" spans="1:7">
      <c r="B54" s="37" t="s">
        <v>604</v>
      </c>
      <c r="C54" s="38"/>
      <c r="D54" s="86"/>
      <c r="E54" s="87">
        <f>E53*12</f>
        <v>53.943046004436454</v>
      </c>
      <c r="F54" s="88" t="s">
        <v>605</v>
      </c>
      <c r="G54" s="89"/>
    </row>
    <row r="55" spans="1:7">
      <c r="D55" s="90"/>
      <c r="E55" s="90"/>
      <c r="F55" s="83"/>
      <c r="G55" s="83"/>
    </row>
    <row r="56" spans="1:7">
      <c r="D56" s="90"/>
      <c r="E56" s="90"/>
      <c r="F56" s="83"/>
      <c r="G56" s="83"/>
    </row>
    <row r="57" spans="1:7">
      <c r="D57" s="90"/>
      <c r="E57" s="90"/>
      <c r="F57" s="83"/>
      <c r="G57" s="83"/>
    </row>
    <row r="58" spans="1:7">
      <c r="D58" s="90"/>
      <c r="E58" s="90"/>
      <c r="F58" s="83"/>
      <c r="G58" s="83"/>
    </row>
    <row r="59" spans="1:7">
      <c r="D59" s="90"/>
      <c r="E59" s="90"/>
      <c r="F59" s="83"/>
      <c r="G59" s="83"/>
    </row>
    <row r="60" spans="1:7">
      <c r="D60" s="90"/>
      <c r="E60" s="90"/>
      <c r="F60" s="83"/>
      <c r="G60" s="83"/>
    </row>
    <row r="62" spans="1:7">
      <c r="D62" s="90"/>
      <c r="E62" s="90"/>
      <c r="F62" s="83"/>
      <c r="G62" s="83"/>
    </row>
    <row r="63" spans="1:7">
      <c r="D63" s="90"/>
      <c r="E63" s="90"/>
      <c r="F63" s="83"/>
      <c r="G63" s="83"/>
    </row>
    <row r="64" spans="1:7">
      <c r="D64" s="90"/>
      <c r="E64" s="90"/>
      <c r="F64" s="83"/>
      <c r="G64" s="83"/>
    </row>
    <row r="65" spans="4:7">
      <c r="D65" s="90"/>
      <c r="E65" s="90"/>
      <c r="F65" s="83"/>
      <c r="G65" s="83"/>
    </row>
    <row r="66" spans="4:7">
      <c r="D66" s="90"/>
      <c r="E66" s="90"/>
      <c r="F66" s="83"/>
      <c r="G66" s="83"/>
    </row>
    <row r="67" spans="4:7">
      <c r="D67" s="90"/>
      <c r="E67" s="90"/>
      <c r="F67" s="83"/>
      <c r="G67" s="83"/>
    </row>
    <row r="68" spans="4:7">
      <c r="D68" s="90"/>
      <c r="E68" s="90"/>
      <c r="F68" s="83"/>
      <c r="G68" s="83"/>
    </row>
    <row r="69" spans="4:7">
      <c r="D69" s="90"/>
      <c r="E69" s="90"/>
      <c r="F69" s="83"/>
      <c r="G69" s="83"/>
    </row>
  </sheetData>
  <sheetProtection sheet="1" objects="1" scenarios="1"/>
  <protectedRanges>
    <protectedRange sqref="C10:T10" name="Range1"/>
  </protectedRanges>
  <mergeCells count="1">
    <mergeCell ref="B23:D23"/>
  </mergeCells>
  <dataValidations count="10">
    <dataValidation type="list" allowBlank="1" showInputMessage="1" showErrorMessage="1" sqref="C10" xr:uid="{C051F50D-D809-45F5-A76A-812157A1A182}">
      <formula1>$BC:$BC</formula1>
    </dataValidation>
    <dataValidation type="list" allowBlank="1" showInputMessage="1" showErrorMessage="1" sqref="E10 I10" xr:uid="{8253EBDA-A001-4D82-BBE2-8A486CF42D65}">
      <formula1>"0,1,2,3,4,5,6,7,8,9,10,20,50,100"</formula1>
    </dataValidation>
    <dataValidation type="list" allowBlank="1" showInputMessage="1" showErrorMessage="1" sqref="G10" xr:uid="{ED269AD4-2AF6-43C5-82E5-2C828C599CCC}">
      <formula1>"RC 1,RC 2,RC 3,RC 4,RC 5,RC 6,RC 7"</formula1>
    </dataValidation>
    <dataValidation type="list" allowBlank="1" showInputMessage="1" showErrorMessage="1" sqref="H10" xr:uid="{334BDFD2-ED28-49DB-890A-A927E13ED739}">
      <formula1>"1,3"</formula1>
    </dataValidation>
    <dataValidation type="list" allowBlank="1" showInputMessage="1" showErrorMessage="1" sqref="J10" xr:uid="{B38E46A3-D5A1-4DB6-BC2F-2BD70EB94F21}">
      <formula1>"x,1,2,3,4,5,6,7,8,9,10,11,12,13,14,15,16,17,18,19,20,21,22,23,24,25,26,27,28,29,30,31,32,33,34,35,36,37,38,39,40,41,42,43,44,45,46,47,48,49,50,51,52,53,54,55,56,57,58,59,60,61,62,63,64,65,66,67,68,69,70,71,72,73,74,75,76,77,78,79,80"</formula1>
    </dataValidation>
    <dataValidation type="list" allowBlank="1" showInputMessage="1" showErrorMessage="1" sqref="K10" xr:uid="{983B2939-4939-45EE-87F8-F9D4BDA4CBD4}">
      <formula1>"x,1,2,3,4,5,6,7,8,9,10,11,12,13,14,15,16,17,18,19,20,21,22,23,24,25,26,27,28,29,30,31,32"</formula1>
    </dataValidation>
    <dataValidation type="list" allowBlank="1" showInputMessage="1" showErrorMessage="1" sqref="L10" xr:uid="{D2E7742D-437C-48DE-9AC6-C4D427C4B9A0}">
      <formula1>"x,Enable,Disable"</formula1>
    </dataValidation>
    <dataValidation type="list" allowBlank="1" showInputMessage="1" showErrorMessage="1" sqref="O10" xr:uid="{3D4E530B-00B9-4AD5-9DFC-FEE5EF35F41C}">
      <formula1>"x,Auto,Fast,Slow"</formula1>
    </dataValidation>
    <dataValidation type="list" allowBlank="1" showInputMessage="1" showErrorMessage="1" sqref="T10" xr:uid="{85066039-8EC6-44EE-BD7F-30E3BE22E844}">
      <formula1>"x,Class A,Class C"</formula1>
    </dataValidation>
    <dataValidation allowBlank="1" showInputMessage="1" showErrorMessage="1" sqref="E29 B14:B17 B19:B20 E34:E36" xr:uid="{4B923831-1AC4-4A99-869D-60016D9DAA4D}"/>
  </dataValidations>
  <hyperlinks>
    <hyperlink ref="F1" location="'MAIN'!A1" display="HOME" xr:uid="{F5D67276-A10F-4698-8524-FD26CD995F5D}"/>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0FBF6489-79CA-4FD4-A490-33F655753A9E}">
          <x14:formula1>
            <xm:f>TABS!$L$6:$L$25</xm:f>
          </x14:formula1>
          <xm:sqref>D10</xm:sqref>
        </x14:dataValidation>
        <x14:dataValidation type="list" allowBlank="1" showInputMessage="1" showErrorMessage="1" xr:uid="{59E58B62-2D29-46AD-90CB-C7DCD6E1AF8E}">
          <x14:formula1>
            <xm:f>TABS!$Y$6:$Y$65</xm:f>
          </x14:formula1>
          <xm:sqref>F10</xm:sqref>
        </x14:dataValidation>
      </x14:dataValidations>
    </ext>
  </extLs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02E4C-E87E-4714-A1B1-13739C27EC96}">
  <dimension ref="A1:BC69"/>
  <sheetViews>
    <sheetView topLeftCell="C1" zoomScale="55" zoomScaleNormal="55" workbookViewId="0">
      <selection activeCell="I10" sqref="I10"/>
    </sheetView>
  </sheetViews>
  <sheetFormatPr defaultColWidth="8.875" defaultRowHeight="15"/>
  <cols>
    <col min="1" max="1" width="12.75" style="3" customWidth="1"/>
    <col min="2" max="2" width="31" style="3" customWidth="1"/>
    <col min="3" max="3" width="31.25" style="3" customWidth="1"/>
    <col min="4" max="4" width="16.375" style="3" customWidth="1"/>
    <col min="5" max="5" width="16.875" style="3" customWidth="1"/>
    <col min="6" max="6" width="18.25" style="3" customWidth="1"/>
    <col min="7" max="7" width="17.375" style="3" customWidth="1"/>
    <col min="8" max="9" width="13.875" style="3" customWidth="1"/>
    <col min="10" max="10" width="21" style="3" customWidth="1"/>
    <col min="11" max="11" width="23.375" style="3" customWidth="1"/>
    <col min="12" max="12" width="13.25" style="3" customWidth="1"/>
    <col min="13" max="13" width="25.625" style="3" customWidth="1"/>
    <col min="14" max="14" width="9" style="3"/>
    <col min="15" max="15" width="17.625" style="3" customWidth="1"/>
    <col min="16" max="16" width="13.75" style="3" customWidth="1"/>
    <col min="17" max="17" width="9" style="3"/>
    <col min="18" max="18" width="12.625" style="3" customWidth="1"/>
    <col min="19" max="19" width="10.875" style="3" customWidth="1"/>
    <col min="20" max="20" width="8.375" style="3" customWidth="1"/>
    <col min="21" max="21" width="18.75" style="3" customWidth="1"/>
    <col min="22" max="22" width="17.375" style="3" customWidth="1"/>
    <col min="23" max="23" width="23.375" style="3" customWidth="1"/>
    <col min="24" max="25" width="9" style="3"/>
    <col min="26" max="16384" width="8.875" style="3"/>
  </cols>
  <sheetData>
    <row r="1" spans="1:55" s="1" customFormat="1" ht="26.25">
      <c r="B1" s="5" t="s">
        <v>532</v>
      </c>
      <c r="C1" s="5"/>
      <c r="F1" s="390" t="s">
        <v>531</v>
      </c>
      <c r="G1" s="6"/>
      <c r="X1" s="103"/>
      <c r="BB1" s="1" t="str">
        <f>_xlfn.TEXTJOIN(CHAR(10),TRUE,BC1:BC501)</f>
        <v>WSSFCEX-PPS-G20-01---</v>
      </c>
      <c r="BC1" s="1" t="str" cm="1">
        <f t="array" ref="BC1">_xlfn._xlws.FILTER(PROD_A!$B$5:B$790,PROD_A!$I$5:I$790=$B$5,"NA")</f>
        <v>WSSFCEX-PPS-G20-01---</v>
      </c>
    </row>
    <row r="2" spans="1:55" s="1" customFormat="1" ht="26.25">
      <c r="B2" s="5"/>
      <c r="C2" s="5"/>
      <c r="F2" s="396"/>
      <c r="G2" s="6"/>
      <c r="X2" s="103"/>
    </row>
    <row r="3" spans="1:55" s="2" customFormat="1">
      <c r="X3" s="104"/>
      <c r="BB3" s="1"/>
      <c r="BC3" s="1"/>
    </row>
    <row r="4" spans="1:55" s="2" customFormat="1" ht="60">
      <c r="B4" s="7" t="s">
        <v>533</v>
      </c>
      <c r="C4" s="8" t="s">
        <v>534</v>
      </c>
      <c r="D4" s="9" t="s">
        <v>535</v>
      </c>
      <c r="E4" s="8" t="s">
        <v>536</v>
      </c>
      <c r="F4" s="8" t="s">
        <v>537</v>
      </c>
      <c r="G4" s="10" t="s">
        <v>538</v>
      </c>
      <c r="H4" s="8" t="s">
        <v>539</v>
      </c>
      <c r="I4" s="91" t="s">
        <v>540</v>
      </c>
      <c r="J4" s="91" t="s">
        <v>541</v>
      </c>
      <c r="K4" s="91" t="s">
        <v>542</v>
      </c>
      <c r="L4" s="10" t="s">
        <v>543</v>
      </c>
      <c r="M4" s="92"/>
      <c r="U4" s="103"/>
      <c r="BB4" s="1"/>
      <c r="BC4" s="1"/>
    </row>
    <row r="5" spans="1:55" s="2" customFormat="1">
      <c r="B5" s="378" t="s">
        <v>494</v>
      </c>
      <c r="C5" s="379" t="str">
        <f>BB1</f>
        <v>WSSFCEX-PPS-G20-01---</v>
      </c>
      <c r="D5" s="378">
        <v>1</v>
      </c>
      <c r="E5" s="380">
        <v>45745</v>
      </c>
      <c r="F5" s="379" t="s">
        <v>628</v>
      </c>
      <c r="G5" s="439">
        <v>45745</v>
      </c>
      <c r="H5" s="378" t="s">
        <v>503</v>
      </c>
      <c r="I5" s="380" t="s">
        <v>629</v>
      </c>
      <c r="J5" s="381"/>
      <c r="K5" s="382"/>
      <c r="L5" s="381"/>
      <c r="M5" s="12"/>
      <c r="U5" s="395"/>
      <c r="BB5" s="1"/>
      <c r="BC5" s="1"/>
    </row>
    <row r="6" spans="1:55" s="2" customFormat="1">
      <c r="B6" s="11"/>
      <c r="C6" s="11"/>
      <c r="D6" s="12"/>
      <c r="E6" s="13"/>
      <c r="F6" s="12"/>
      <c r="G6" s="12"/>
      <c r="H6" s="14"/>
      <c r="I6" s="14"/>
      <c r="J6" s="12"/>
      <c r="K6" s="11"/>
      <c r="L6" s="12"/>
      <c r="M6" s="14"/>
      <c r="N6" s="12"/>
      <c r="O6" s="12"/>
      <c r="P6" s="12"/>
      <c r="X6" s="103"/>
      <c r="BB6" s="1"/>
      <c r="BC6" s="1"/>
    </row>
    <row r="7" spans="1:55" s="2" customFormat="1">
      <c r="B7" s="5" t="s">
        <v>545</v>
      </c>
      <c r="C7" s="5"/>
      <c r="D7" s="12"/>
      <c r="E7" s="13"/>
      <c r="F7" s="12"/>
      <c r="G7" s="12"/>
      <c r="H7" s="14"/>
      <c r="I7" s="14"/>
      <c r="J7" s="12"/>
      <c r="K7" s="11"/>
      <c r="L7" s="12"/>
      <c r="M7" s="14"/>
      <c r="N7" s="12"/>
      <c r="O7" s="12"/>
      <c r="P7" s="12"/>
      <c r="X7" s="103"/>
      <c r="BB7" s="1"/>
      <c r="BC7" s="1"/>
    </row>
    <row r="8" spans="1:55" s="2" customFormat="1">
      <c r="B8" s="11"/>
      <c r="C8" s="11"/>
      <c r="D8" s="12"/>
      <c r="E8" s="13"/>
      <c r="F8" s="12"/>
      <c r="G8" s="12"/>
      <c r="H8" s="14"/>
      <c r="I8" s="14"/>
      <c r="J8" s="12"/>
      <c r="K8" s="11"/>
      <c r="L8" s="12"/>
      <c r="M8" s="14"/>
      <c r="N8" s="12"/>
      <c r="O8" s="12"/>
      <c r="P8" s="12"/>
      <c r="X8" s="103"/>
      <c r="BB8" s="1"/>
      <c r="BC8" s="1"/>
    </row>
    <row r="9" spans="1:55" s="2" customFormat="1" ht="90">
      <c r="A9" s="15" t="s">
        <v>546</v>
      </c>
      <c r="B9" s="15" t="s">
        <v>547</v>
      </c>
      <c r="C9" s="16" t="s">
        <v>548</v>
      </c>
      <c r="D9" s="16" t="s">
        <v>549</v>
      </c>
      <c r="E9" s="16" t="s">
        <v>550</v>
      </c>
      <c r="F9" s="16" t="s">
        <v>551</v>
      </c>
      <c r="G9" s="16" t="s">
        <v>607</v>
      </c>
      <c r="H9" s="16" t="s">
        <v>608</v>
      </c>
      <c r="I9" s="16" t="s">
        <v>554</v>
      </c>
      <c r="J9" s="23" t="s">
        <v>319</v>
      </c>
      <c r="K9" s="94" t="s">
        <v>555</v>
      </c>
      <c r="L9" s="29" t="s">
        <v>556</v>
      </c>
      <c r="M9" s="28" t="s">
        <v>323</v>
      </c>
      <c r="N9" s="95" t="s">
        <v>324</v>
      </c>
      <c r="O9" s="96" t="s">
        <v>325</v>
      </c>
      <c r="P9" s="95" t="s">
        <v>557</v>
      </c>
      <c r="Q9" s="96" t="s">
        <v>330</v>
      </c>
      <c r="R9" s="96" t="s">
        <v>331</v>
      </c>
      <c r="S9" s="28" t="s">
        <v>558</v>
      </c>
      <c r="T9" s="105" t="s">
        <v>559</v>
      </c>
      <c r="BB9" s="1"/>
      <c r="BC9" s="1"/>
    </row>
    <row r="10" spans="1:55" s="2" customFormat="1" ht="30">
      <c r="A10" s="434" t="str">
        <f>TEXT(E51,0)&amp;" "&amp;F51&amp;CHAR(10)&amp;"@"&amp;VLOOKUP($G$14,TABS!$A$6:$G$50,COUNTA(TABS!$A$5:$D$5),FALSE)</f>
        <v>80 uA
@3.6V</v>
      </c>
      <c r="B10" s="17">
        <f>E53</f>
        <v>9.9201916410161388</v>
      </c>
      <c r="C10" s="18" t="s">
        <v>634</v>
      </c>
      <c r="D10" s="19" t="s">
        <v>631</v>
      </c>
      <c r="E10" s="19">
        <v>4</v>
      </c>
      <c r="F10" s="19" t="s">
        <v>631</v>
      </c>
      <c r="G10" s="19" t="s">
        <v>632</v>
      </c>
      <c r="H10" s="448">
        <v>1</v>
      </c>
      <c r="I10" s="19">
        <v>1</v>
      </c>
      <c r="J10" s="97" t="s">
        <v>168</v>
      </c>
      <c r="K10" s="98" t="s">
        <v>168</v>
      </c>
      <c r="L10" s="99" t="s">
        <v>168</v>
      </c>
      <c r="M10" s="383" t="s">
        <v>168</v>
      </c>
      <c r="N10" s="461">
        <v>20</v>
      </c>
      <c r="O10" s="100" t="s">
        <v>168</v>
      </c>
      <c r="P10" s="383" t="s">
        <v>168</v>
      </c>
      <c r="Q10" s="383" t="s">
        <v>168</v>
      </c>
      <c r="R10" s="383" t="s">
        <v>168</v>
      </c>
      <c r="S10" s="383" t="s">
        <v>168</v>
      </c>
      <c r="T10" s="100" t="s">
        <v>168</v>
      </c>
      <c r="U10" s="106"/>
      <c r="V10" s="106"/>
      <c r="BB10" s="1"/>
      <c r="BC10" s="1"/>
    </row>
    <row r="11" spans="1:55" s="2" customFormat="1">
      <c r="B11" s="11"/>
      <c r="C11" s="11"/>
      <c r="D11" s="12"/>
      <c r="E11" s="13"/>
      <c r="F11" s="12"/>
      <c r="G11" s="12"/>
      <c r="H11" s="14"/>
      <c r="I11" s="14"/>
      <c r="J11" s="12"/>
      <c r="K11" s="11"/>
      <c r="L11" s="12"/>
      <c r="M11" s="14"/>
      <c r="N11" s="12"/>
      <c r="O11" s="12"/>
      <c r="P11" s="12"/>
      <c r="X11" s="103"/>
      <c r="BB11" s="1"/>
      <c r="BC11" s="1"/>
    </row>
    <row r="12" spans="1:55" s="2" customFormat="1">
      <c r="B12" s="5" t="s">
        <v>563</v>
      </c>
      <c r="C12" s="11"/>
      <c r="D12" s="12"/>
      <c r="E12" s="13"/>
      <c r="F12" s="12"/>
      <c r="G12" s="12"/>
      <c r="H12" s="14"/>
      <c r="I12" s="14"/>
      <c r="J12" s="12"/>
      <c r="K12" s="11"/>
      <c r="L12" s="12"/>
      <c r="M12" s="14"/>
      <c r="N12" s="12"/>
      <c r="O12" s="12"/>
      <c r="P12" s="12"/>
      <c r="X12" s="103"/>
      <c r="BB12" s="1"/>
      <c r="BC12" s="1"/>
    </row>
    <row r="13" spans="1:55" s="2" customFormat="1" ht="75">
      <c r="B13" s="21" t="s">
        <v>301</v>
      </c>
      <c r="C13" s="22" t="s">
        <v>310</v>
      </c>
      <c r="D13" s="23" t="s">
        <v>311</v>
      </c>
      <c r="E13" s="23" t="s">
        <v>312</v>
      </c>
      <c r="F13" s="23" t="s">
        <v>313</v>
      </c>
      <c r="G13" s="23" t="s">
        <v>314</v>
      </c>
      <c r="H13" s="23" t="s">
        <v>315</v>
      </c>
      <c r="I13" s="23" t="s">
        <v>316</v>
      </c>
      <c r="J13" s="23" t="s">
        <v>317</v>
      </c>
      <c r="K13" s="23" t="s">
        <v>318</v>
      </c>
      <c r="L13" s="23" t="s">
        <v>319</v>
      </c>
      <c r="M13" s="23" t="s">
        <v>320</v>
      </c>
      <c r="N13" s="23" t="s">
        <v>321</v>
      </c>
      <c r="O13" s="23" t="s">
        <v>322</v>
      </c>
      <c r="P13" s="23" t="s">
        <v>323</v>
      </c>
      <c r="Q13" s="23" t="s">
        <v>75</v>
      </c>
      <c r="R13" s="23" t="s">
        <v>324</v>
      </c>
      <c r="S13" s="23" t="s">
        <v>325</v>
      </c>
      <c r="T13" s="23" t="s">
        <v>326</v>
      </c>
      <c r="U13" s="23" t="s">
        <v>327</v>
      </c>
      <c r="V13" s="23" t="s">
        <v>328</v>
      </c>
      <c r="BB13" s="1"/>
      <c r="BC13" s="1"/>
    </row>
    <row r="14" spans="1:55" s="2" customFormat="1">
      <c r="B14" s="24" t="str">
        <f>C10</f>
        <v>WSSFCEX-PPS-G20-01---</v>
      </c>
      <c r="C14" s="25" t="str">
        <f>VLOOKUP($B14,typeProduct,COUNTA(PROD_A!$B$4:$N$4),FALSE)</f>
        <v>x</v>
      </c>
      <c r="D14" s="25">
        <f>VLOOKUP($B14,typeProduct,COUNTA(PROD_A!$B$4:$O$4),FALSE)</f>
        <v>0</v>
      </c>
      <c r="E14" s="25">
        <f>VLOOKUP($B14,typeProduct,COUNTA(PROD_A!$B$4:$P$4),FALSE)</f>
        <v>0</v>
      </c>
      <c r="F14" s="25">
        <f>VLOOKUP($B14,typeProduct,COUNTA(PROD_A!$B$4:$Q$4),FALSE)</f>
        <v>276</v>
      </c>
      <c r="G14" s="25" t="str">
        <f>VLOOKUP($B14,typeProduct,COUNTA(PROD_A!$B$4:$R$4),FALSE)</f>
        <v>1-C-3.6V-7700</v>
      </c>
      <c r="H14" s="25">
        <f>VLOOKUP($B14,typeProduct,COUNTA(PROD_A!$B$4:$S$4),FALSE)</f>
        <v>7700</v>
      </c>
      <c r="I14" s="25">
        <f>VLOOKUP($B14,typeProduct,COUNTA(PROD_A!$B$4:$T$4),FALSE)</f>
        <v>10</v>
      </c>
      <c r="J14" s="462">
        <f>111681.5942+ 5347.826087*R14</f>
        <v>218638.11594000002</v>
      </c>
      <c r="K14" s="25" t="str">
        <f>VLOOKUP($B14,typeProduct,COUNTA(PROD_A!$B$4:$V$4),FALSE)</f>
        <v>x</v>
      </c>
      <c r="L14" s="25">
        <f>VLOOKUP($B14,typeProduct,COUNTA(PROD_A!$B$4:$W$4),FALSE)</f>
        <v>1</v>
      </c>
      <c r="M14" s="25">
        <f>VLOOKUP($B14,typeProduct,COUNTA(PROD_A!$B$4:$X$4),FALSE)</f>
        <v>0</v>
      </c>
      <c r="N14" s="25">
        <f>VLOOKUP($B14,typeProduct,COUNTA(PROD_A!$B$4:$Y$4),FALSE)</f>
        <v>0</v>
      </c>
      <c r="O14" s="25">
        <f>VLOOKUP($B14,typeProduct,COUNTA(PROD_A!$B$4:Z$4),FALSE)</f>
        <v>1</v>
      </c>
      <c r="P14" s="25">
        <f>VLOOKUP($B14,typeProduct,COUNTA(PROD_A!$B$4:AA$4),FALSE)</f>
        <v>200</v>
      </c>
      <c r="Q14" s="25" t="str">
        <f>VLOOKUP($B14,typeProduct,COUNTA(PROD_A!$B$4:AB$4),FALSE)</f>
        <v>x</v>
      </c>
      <c r="R14" s="261">
        <f>N10</f>
        <v>20</v>
      </c>
      <c r="S14" s="25" t="str">
        <f>VLOOKUP($B14,typeProduct,COUNTA(PROD_A!$B$4:AD$4),FALSE)</f>
        <v>x</v>
      </c>
      <c r="T14" s="25" t="str">
        <f>VLOOKUP($B14,typeProduct,COUNTA(PROD_A!$B$4:AE$4),FALSE)</f>
        <v>x</v>
      </c>
      <c r="U14" s="25" t="str">
        <f>VLOOKUP($B14,typeProduct,COUNTA(PROD_A!$B$4:AF$4),FALSE)</f>
        <v>x</v>
      </c>
      <c r="V14" s="25" t="str">
        <f>VLOOKUP($B14,typeProduct,COUNTA(PROD_A!$B$4:AG$4),FALSE)</f>
        <v>x</v>
      </c>
      <c r="BB14" s="1"/>
      <c r="BC14" s="1"/>
    </row>
    <row r="15" spans="1:55" s="2" customFormat="1">
      <c r="B15" s="26"/>
      <c r="C15" s="27"/>
      <c r="D15" s="27"/>
      <c r="E15" s="27"/>
      <c r="F15" s="27"/>
      <c r="G15" s="27"/>
      <c r="H15" s="27"/>
      <c r="I15" s="27"/>
      <c r="J15" s="27"/>
      <c r="K15" s="27"/>
      <c r="L15" s="27"/>
      <c r="M15" s="27"/>
      <c r="N15" s="27"/>
      <c r="O15" s="27"/>
      <c r="P15" s="27"/>
      <c r="BB15" s="1"/>
      <c r="BC15" s="1"/>
    </row>
    <row r="16" spans="1:55" s="2" customFormat="1">
      <c r="B16" s="5" t="s">
        <v>565</v>
      </c>
      <c r="C16" s="27"/>
      <c r="D16" s="27"/>
      <c r="E16" s="27"/>
      <c r="F16" s="27"/>
      <c r="G16" s="27"/>
      <c r="H16" s="27"/>
      <c r="I16" s="27"/>
      <c r="J16" s="27"/>
      <c r="K16" s="27"/>
      <c r="L16" s="27"/>
      <c r="M16" s="27"/>
      <c r="N16" s="27"/>
      <c r="O16" s="27"/>
      <c r="P16" s="27"/>
      <c r="BB16" s="1"/>
      <c r="BC16" s="1"/>
    </row>
    <row r="17" spans="1:55" s="2" customFormat="1">
      <c r="B17" s="5"/>
      <c r="C17" s="27"/>
      <c r="D17" s="27"/>
      <c r="E17" s="27"/>
      <c r="F17" s="27"/>
      <c r="G17" s="27"/>
      <c r="H17" s="27"/>
      <c r="I17" s="27"/>
      <c r="J17" s="27"/>
      <c r="K17" s="27"/>
      <c r="L17" s="27"/>
      <c r="M17" s="27"/>
      <c r="N17" s="27"/>
      <c r="O17" s="27"/>
      <c r="P17" s="27"/>
      <c r="BB17" s="1"/>
      <c r="BC17" s="1"/>
    </row>
    <row r="18" spans="1:55" s="2" customFormat="1" ht="30">
      <c r="B18" s="28" t="s">
        <v>566</v>
      </c>
      <c r="C18" s="28" t="s">
        <v>567</v>
      </c>
      <c r="D18" s="28" t="s">
        <v>551</v>
      </c>
      <c r="E18" s="28" t="s">
        <v>4</v>
      </c>
      <c r="F18" s="28" t="s">
        <v>568</v>
      </c>
      <c r="G18" s="28" t="s">
        <v>611</v>
      </c>
      <c r="H18" s="28" t="s">
        <v>570</v>
      </c>
      <c r="I18" s="28" t="s">
        <v>612</v>
      </c>
      <c r="J18" s="28" t="s">
        <v>3</v>
      </c>
      <c r="K18" s="27"/>
      <c r="L18" s="27"/>
      <c r="M18" s="27"/>
      <c r="N18" s="27"/>
      <c r="BB18" s="1"/>
      <c r="BC18" s="1"/>
    </row>
    <row r="19" spans="1:55" s="2" customFormat="1">
      <c r="B19" s="30">
        <f>VLOOKUP($D$10,lrwCyclicPeriod,COUNTA(TABS!$L$5:$M$5),FALSE)</f>
        <v>3600</v>
      </c>
      <c r="C19" s="31">
        <f>$E$10</f>
        <v>4</v>
      </c>
      <c r="D19" s="31">
        <f>VLOOKUP($F$10,lorawanSamplingRate,COUNTA(TABS!$Y$5:$Z$5),FALSE)</f>
        <v>3600</v>
      </c>
      <c r="E19" s="31">
        <f>VLOOKUP($G$10,TABS!$AF$6:$AK$15,COUNTA(TABS!$AF$5:$AG$5),FALSE)</f>
        <v>100</v>
      </c>
      <c r="F19" s="31">
        <f>VLOOKUP($G$10,TABS!$AF$6:$AK$15,COUNTA(TABS!$AF$5:$AI$5),FALSE)</f>
        <v>47</v>
      </c>
      <c r="G19" s="31">
        <f>$I$10</f>
        <v>1</v>
      </c>
      <c r="H19" s="31">
        <f>VLOOKUP($G$10,TABS!$AF$6:$AK$15,COUNTA(TABS!$AF$5:$AK$5),FALSE)</f>
        <v>37.5</v>
      </c>
      <c r="I19" s="449">
        <f>H10</f>
        <v>1</v>
      </c>
      <c r="J19" s="449">
        <f>VLOOKUP($G$10,TABS!$AF$6:$AK$15,COUNTA(TABS!$AF$5:$AJ$5),FALSE)</f>
        <v>3</v>
      </c>
      <c r="K19" s="27"/>
      <c r="L19" s="27"/>
      <c r="M19" s="27"/>
      <c r="N19" s="27"/>
      <c r="BB19" s="1"/>
      <c r="BC19" s="1"/>
    </row>
    <row r="20" spans="1:55" s="2" customFormat="1">
      <c r="B20" s="26"/>
      <c r="C20" s="27"/>
      <c r="D20" s="27"/>
      <c r="E20" s="27"/>
      <c r="F20" s="27"/>
      <c r="G20" s="27"/>
      <c r="H20" s="27"/>
      <c r="I20" s="27"/>
      <c r="J20" s="27"/>
      <c r="K20" s="27"/>
      <c r="L20" s="27"/>
      <c r="M20" s="27"/>
      <c r="N20" s="27"/>
      <c r="O20" s="27"/>
      <c r="P20" s="27"/>
      <c r="BB20" s="1"/>
      <c r="BC20" s="1"/>
    </row>
    <row r="21" spans="1:55" s="2" customFormat="1">
      <c r="B21" s="5" t="s">
        <v>613</v>
      </c>
      <c r="C21" s="5"/>
      <c r="D21" s="12"/>
      <c r="E21" s="13"/>
      <c r="F21" s="12"/>
      <c r="G21" s="12"/>
      <c r="H21" s="3"/>
      <c r="I21" s="3"/>
      <c r="J21" s="3"/>
      <c r="K21" s="83"/>
      <c r="L21" s="3"/>
      <c r="M21" s="3"/>
      <c r="N21" s="3"/>
      <c r="O21" s="3"/>
      <c r="P21" s="3"/>
      <c r="Q21" s="3"/>
      <c r="R21" s="3"/>
      <c r="S21" s="3"/>
      <c r="T21" s="3"/>
      <c r="U21" s="3"/>
      <c r="V21" s="3"/>
      <c r="W21" s="3"/>
      <c r="X21" s="3"/>
      <c r="Y21" s="3"/>
      <c r="BB21" s="1"/>
      <c r="BC21" s="1"/>
    </row>
    <row r="22" spans="1:55" s="2" customFormat="1">
      <c r="B22" s="11"/>
      <c r="C22" s="11"/>
      <c r="D22" s="12"/>
      <c r="E22" s="13"/>
      <c r="F22" s="12"/>
      <c r="G22" s="12"/>
      <c r="H22" s="3"/>
      <c r="I22" s="3"/>
      <c r="J22" s="3"/>
      <c r="K22" s="83"/>
      <c r="L22" s="3"/>
      <c r="M22" s="3"/>
      <c r="N22" s="3"/>
      <c r="O22" s="3"/>
      <c r="P22" s="3"/>
      <c r="Q22" s="3"/>
      <c r="R22" s="3"/>
      <c r="S22" s="3"/>
      <c r="T22" s="3"/>
      <c r="U22" s="3"/>
      <c r="V22" s="3"/>
      <c r="W22" s="3"/>
      <c r="X22" s="3"/>
      <c r="Y22" s="3"/>
      <c r="BB22" s="1"/>
      <c r="BC22" s="1"/>
    </row>
    <row r="23" spans="1:55" ht="15" customHeight="1">
      <c r="A23" s="33"/>
      <c r="B23" s="523" t="s">
        <v>572</v>
      </c>
      <c r="C23" s="524"/>
      <c r="D23" s="524"/>
      <c r="E23" s="34" t="s">
        <v>147</v>
      </c>
      <c r="F23" s="35" t="s">
        <v>573</v>
      </c>
      <c r="G23" s="36"/>
    </row>
    <row r="24" spans="1:55">
      <c r="B24" s="372" t="s">
        <v>574</v>
      </c>
      <c r="C24" s="38"/>
      <c r="D24" s="38"/>
      <c r="E24" s="39">
        <v>1</v>
      </c>
      <c r="F24" s="40" t="s">
        <v>8</v>
      </c>
    </row>
    <row r="25" spans="1:55" ht="15.75" customHeight="1">
      <c r="A25" s="41"/>
      <c r="B25" s="373" t="s">
        <v>575</v>
      </c>
      <c r="C25" s="43"/>
      <c r="D25" s="44"/>
      <c r="E25" s="45">
        <f>H14</f>
        <v>7700</v>
      </c>
      <c r="F25" s="46" t="s">
        <v>10</v>
      </c>
      <c r="G25" s="41"/>
    </row>
    <row r="26" spans="1:55">
      <c r="B26" s="372" t="s">
        <v>576</v>
      </c>
      <c r="C26" s="38"/>
      <c r="D26" s="47"/>
      <c r="E26" s="48">
        <v>90</v>
      </c>
      <c r="F26" s="49" t="s">
        <v>17</v>
      </c>
    </row>
    <row r="27" spans="1:55" ht="15" customHeight="1">
      <c r="A27" s="50"/>
      <c r="B27" s="374" t="s">
        <v>577</v>
      </c>
      <c r="C27" s="52"/>
      <c r="D27" s="52"/>
      <c r="E27" s="53">
        <v>75</v>
      </c>
      <c r="F27" s="54" t="s">
        <v>17</v>
      </c>
    </row>
    <row r="28" spans="1:55" ht="15" customHeight="1">
      <c r="A28" s="50"/>
      <c r="B28" s="51"/>
      <c r="C28" s="52"/>
      <c r="D28" s="52"/>
      <c r="E28" s="55"/>
      <c r="F28" s="48"/>
    </row>
    <row r="29" spans="1:55">
      <c r="B29" s="372" t="s">
        <v>549</v>
      </c>
      <c r="C29" s="38"/>
      <c r="D29" s="47"/>
      <c r="E29" s="56">
        <f>B19</f>
        <v>3600</v>
      </c>
      <c r="F29" s="57" t="s">
        <v>29</v>
      </c>
    </row>
    <row r="30" spans="1:55">
      <c r="B30" s="372" t="s">
        <v>578</v>
      </c>
      <c r="C30" s="38"/>
      <c r="D30" s="47"/>
      <c r="E30" s="58">
        <f>(24*60*60)/E29</f>
        <v>24</v>
      </c>
      <c r="F30" s="57" t="s">
        <v>579</v>
      </c>
    </row>
    <row r="31" spans="1:55">
      <c r="B31" s="372" t="s">
        <v>550</v>
      </c>
      <c r="C31" s="38"/>
      <c r="D31" s="47"/>
      <c r="E31" s="56">
        <f>C19</f>
        <v>4</v>
      </c>
      <c r="F31" s="57" t="s">
        <v>579</v>
      </c>
    </row>
    <row r="32" spans="1:55">
      <c r="B32" s="372" t="s">
        <v>580</v>
      </c>
      <c r="C32" s="38"/>
      <c r="D32" s="47"/>
      <c r="E32" s="58">
        <f>E30+E31</f>
        <v>28</v>
      </c>
      <c r="F32" s="57" t="s">
        <v>579</v>
      </c>
    </row>
    <row r="33" spans="1:7">
      <c r="B33" s="372" t="s">
        <v>581</v>
      </c>
      <c r="C33" s="38"/>
      <c r="D33" s="47"/>
      <c r="E33" s="58">
        <f>(24*60*60)/E32</f>
        <v>3085.7142857142858</v>
      </c>
      <c r="F33" s="57" t="s">
        <v>29</v>
      </c>
    </row>
    <row r="34" spans="1:7">
      <c r="B34" s="372" t="s">
        <v>582</v>
      </c>
      <c r="C34" s="38"/>
      <c r="D34" s="47"/>
      <c r="E34" s="56">
        <f>D19</f>
        <v>3600</v>
      </c>
      <c r="F34" s="57" t="s">
        <v>29</v>
      </c>
    </row>
    <row r="35" spans="1:7">
      <c r="B35" s="447" t="s">
        <v>614</v>
      </c>
      <c r="C35" s="38"/>
      <c r="D35" s="47"/>
      <c r="E35" s="59">
        <f>$E$19</f>
        <v>100</v>
      </c>
      <c r="F35" s="57" t="s">
        <v>40</v>
      </c>
    </row>
    <row r="36" spans="1:7">
      <c r="B36" s="447" t="s">
        <v>584</v>
      </c>
      <c r="C36" s="38"/>
      <c r="D36" s="47"/>
      <c r="E36" s="56">
        <f>$F$19</f>
        <v>47</v>
      </c>
      <c r="F36" s="57" t="s">
        <v>42</v>
      </c>
    </row>
    <row r="37" spans="1:7">
      <c r="B37" s="447" t="s">
        <v>615</v>
      </c>
      <c r="C37" s="38"/>
      <c r="D37" s="47"/>
      <c r="E37" s="59">
        <f>$I$19</f>
        <v>1</v>
      </c>
      <c r="F37" s="57" t="s">
        <v>587</v>
      </c>
    </row>
    <row r="38" spans="1:7">
      <c r="B38" s="373" t="s">
        <v>586</v>
      </c>
      <c r="C38" s="38"/>
      <c r="D38" s="38"/>
      <c r="E38" s="56">
        <f>$G$19</f>
        <v>1</v>
      </c>
      <c r="F38" s="57" t="s">
        <v>587</v>
      </c>
    </row>
    <row r="39" spans="1:7">
      <c r="B39" s="37"/>
      <c r="C39" s="38"/>
      <c r="D39" s="38"/>
      <c r="E39" s="60"/>
      <c r="F39" s="57"/>
    </row>
    <row r="40" spans="1:7">
      <c r="B40" s="37"/>
      <c r="C40" s="38"/>
      <c r="D40" s="38"/>
      <c r="E40" s="60"/>
      <c r="F40" s="57"/>
    </row>
    <row r="41" spans="1:7">
      <c r="B41" s="37"/>
      <c r="C41" s="38"/>
      <c r="D41" s="38"/>
      <c r="E41" s="60"/>
      <c r="F41" s="57"/>
    </row>
    <row r="42" spans="1:7" ht="45" customHeight="1">
      <c r="A42" s="33"/>
      <c r="B42" s="61" t="s">
        <v>588</v>
      </c>
      <c r="C42" s="62"/>
      <c r="D42" s="63" t="s">
        <v>589</v>
      </c>
      <c r="E42" s="21" t="s">
        <v>590</v>
      </c>
      <c r="F42" s="23" t="s">
        <v>591</v>
      </c>
      <c r="G42" s="64"/>
    </row>
    <row r="43" spans="1:7">
      <c r="A43" s="50"/>
      <c r="B43" s="51" t="s">
        <v>592</v>
      </c>
      <c r="C43" s="52"/>
      <c r="D43" s="65">
        <f>N14</f>
        <v>0</v>
      </c>
      <c r="E43" s="58">
        <f>M14</f>
        <v>0</v>
      </c>
      <c r="F43" s="66">
        <f>D43*E43</f>
        <v>0</v>
      </c>
      <c r="G43" s="67"/>
    </row>
    <row r="44" spans="1:7" ht="15" customHeight="1">
      <c r="A44" s="50"/>
      <c r="B44" s="51" t="s">
        <v>592</v>
      </c>
      <c r="C44" s="52"/>
      <c r="D44" s="65">
        <f>D47+(D14*10^-3)*E14+J14</f>
        <v>228638.11594000002</v>
      </c>
      <c r="E44" s="58">
        <f>F14</f>
        <v>276</v>
      </c>
      <c r="F44" s="66">
        <f>D44*E44</f>
        <v>63104119.999440007</v>
      </c>
      <c r="G44" s="67"/>
    </row>
    <row r="45" spans="1:7" ht="15" customHeight="1">
      <c r="A45" s="50"/>
      <c r="B45" s="51" t="s">
        <v>593</v>
      </c>
      <c r="C45" s="52"/>
      <c r="D45" s="65">
        <f>E36*1000/(E27/100)</f>
        <v>62666.666666666664</v>
      </c>
      <c r="E45" s="58">
        <f xml:space="preserve"> E37*((14+12)*8/E35)*1000</f>
        <v>2080</v>
      </c>
      <c r="F45" s="66">
        <f>D45*E45</f>
        <v>130346666.66666666</v>
      </c>
      <c r="G45" s="67"/>
    </row>
    <row r="46" spans="1:7" ht="15" customHeight="1">
      <c r="A46" s="50"/>
      <c r="B46" s="37" t="s">
        <v>594</v>
      </c>
      <c r="C46" s="38"/>
      <c r="D46" s="65">
        <v>23000</v>
      </c>
      <c r="E46" s="59">
        <f>H19*1000*E38</f>
        <v>37500</v>
      </c>
      <c r="F46" s="66">
        <f t="shared" ref="F46:F48" si="0">D46*E46</f>
        <v>862500000</v>
      </c>
      <c r="G46" s="67"/>
    </row>
    <row r="47" spans="1:7" ht="15" customHeight="1">
      <c r="A47" s="50"/>
      <c r="B47" s="37" t="s">
        <v>595</v>
      </c>
      <c r="C47" s="38"/>
      <c r="D47" s="65">
        <v>10000</v>
      </c>
      <c r="E47" s="68">
        <v>0</v>
      </c>
      <c r="F47" s="66">
        <f t="shared" si="0"/>
        <v>0</v>
      </c>
      <c r="G47" s="67"/>
    </row>
    <row r="48" spans="1:7" ht="15" customHeight="1">
      <c r="B48" s="37" t="s">
        <v>596</v>
      </c>
      <c r="C48" s="38"/>
      <c r="D48" s="69">
        <f>$I$14</f>
        <v>10</v>
      </c>
      <c r="E48" s="116">
        <f>(E33*1000) - ((E33/E34)*(E43+E44)) - (E45+E47)</f>
        <v>3083397.7142857146</v>
      </c>
      <c r="F48" s="66">
        <f t="shared" si="0"/>
        <v>30833977.142857146</v>
      </c>
      <c r="G48" s="67"/>
    </row>
    <row r="49" spans="1:7" ht="15" customHeight="1">
      <c r="A49" s="70"/>
      <c r="B49" s="71"/>
      <c r="C49" s="72"/>
      <c r="D49" s="73"/>
      <c r="E49" s="74"/>
      <c r="F49" s="75"/>
      <c r="G49" s="76"/>
    </row>
    <row r="50" spans="1:7" ht="15" customHeight="1">
      <c r="A50" s="77"/>
      <c r="B50" s="61" t="s">
        <v>597</v>
      </c>
      <c r="C50" s="62"/>
      <c r="D50" s="78"/>
      <c r="E50" s="79"/>
      <c r="F50" s="80"/>
      <c r="G50" s="77"/>
    </row>
    <row r="51" spans="1:7" ht="15" customHeight="1">
      <c r="A51" s="50"/>
      <c r="B51" s="51" t="s">
        <v>598</v>
      </c>
      <c r="C51" s="52"/>
      <c r="D51" s="52"/>
      <c r="E51" s="81">
        <f>((F45+F47+F48)+((F43+F44)*(E33/E34)))/(E33*1000)+(F46/(24*60*60*1000))</f>
        <v>79.746029012190121</v>
      </c>
      <c r="F51" s="82" t="s">
        <v>599</v>
      </c>
      <c r="G51" s="83"/>
    </row>
    <row r="52" spans="1:7">
      <c r="B52" s="37" t="s">
        <v>600</v>
      </c>
      <c r="C52" s="38"/>
      <c r="D52" s="38"/>
      <c r="E52" s="84">
        <f>(E25*1000*(E26/100)/E51)/24</f>
        <v>3620.8699489708906</v>
      </c>
      <c r="F52" s="82" t="s">
        <v>601</v>
      </c>
      <c r="G52" s="83"/>
    </row>
    <row r="53" spans="1:7">
      <c r="B53" s="37" t="s">
        <v>602</v>
      </c>
      <c r="C53" s="38"/>
      <c r="D53" s="38"/>
      <c r="E53" s="85">
        <f>E52/365</f>
        <v>9.9201916410161388</v>
      </c>
      <c r="F53" s="82" t="s">
        <v>603</v>
      </c>
      <c r="G53" s="83"/>
    </row>
    <row r="54" spans="1:7">
      <c r="B54" s="37" t="s">
        <v>604</v>
      </c>
      <c r="C54" s="38"/>
      <c r="D54" s="86"/>
      <c r="E54" s="87">
        <f>E53*12</f>
        <v>119.04229969219367</v>
      </c>
      <c r="F54" s="88" t="s">
        <v>605</v>
      </c>
      <c r="G54" s="89"/>
    </row>
    <row r="55" spans="1:7">
      <c r="D55" s="90"/>
      <c r="E55" s="90"/>
      <c r="F55" s="83"/>
      <c r="G55" s="83"/>
    </row>
    <row r="56" spans="1:7">
      <c r="D56" s="90"/>
      <c r="E56" s="90"/>
      <c r="F56" s="83"/>
      <c r="G56" s="83"/>
    </row>
    <row r="57" spans="1:7">
      <c r="D57" s="90"/>
      <c r="E57" s="90"/>
      <c r="F57" s="83"/>
      <c r="G57" s="83"/>
    </row>
    <row r="58" spans="1:7">
      <c r="D58" s="90"/>
      <c r="E58" s="90"/>
      <c r="F58" s="83"/>
      <c r="G58" s="83"/>
    </row>
    <row r="59" spans="1:7">
      <c r="D59" s="90"/>
      <c r="E59" s="90"/>
      <c r="F59" s="83"/>
      <c r="G59" s="83"/>
    </row>
    <row r="60" spans="1:7">
      <c r="D60" s="90"/>
      <c r="E60" s="90"/>
      <c r="F60" s="83"/>
      <c r="G60" s="83"/>
    </row>
    <row r="62" spans="1:7">
      <c r="D62" s="90"/>
      <c r="E62" s="90"/>
      <c r="F62" s="83"/>
      <c r="G62" s="83"/>
    </row>
    <row r="63" spans="1:7">
      <c r="D63" s="90"/>
      <c r="E63" s="90"/>
      <c r="F63" s="83"/>
      <c r="G63" s="83"/>
    </row>
    <row r="64" spans="1:7">
      <c r="D64" s="90"/>
      <c r="E64" s="90"/>
      <c r="F64" s="83"/>
      <c r="G64" s="83"/>
    </row>
    <row r="65" spans="4:7">
      <c r="D65" s="90"/>
      <c r="E65" s="90"/>
      <c r="F65" s="83"/>
      <c r="G65" s="83"/>
    </row>
    <row r="66" spans="4:7">
      <c r="D66" s="90"/>
      <c r="E66" s="90"/>
      <c r="F66" s="83"/>
      <c r="G66" s="83"/>
    </row>
    <row r="67" spans="4:7">
      <c r="D67" s="90"/>
      <c r="E67" s="90"/>
      <c r="F67" s="83"/>
      <c r="G67" s="83"/>
    </row>
    <row r="68" spans="4:7">
      <c r="D68" s="90"/>
      <c r="E68" s="90"/>
      <c r="F68" s="83"/>
      <c r="G68" s="83"/>
    </row>
    <row r="69" spans="4:7">
      <c r="D69" s="90"/>
      <c r="E69" s="90"/>
      <c r="F69" s="83"/>
      <c r="G69" s="83"/>
    </row>
  </sheetData>
  <sheetProtection sheet="1" objects="1" scenarios="1"/>
  <protectedRanges>
    <protectedRange sqref="C10:T10" name="Range1"/>
  </protectedRanges>
  <mergeCells count="1">
    <mergeCell ref="B23:D23"/>
  </mergeCells>
  <dataValidations count="10">
    <dataValidation type="list" allowBlank="1" showInputMessage="1" showErrorMessage="1" sqref="C10" xr:uid="{C1068FCC-5CCF-4DB6-BEBA-A926AD26E5B6}">
      <formula1>$BC:$BC</formula1>
    </dataValidation>
    <dataValidation type="list" allowBlank="1" showInputMessage="1" showErrorMessage="1" sqref="E10 I10" xr:uid="{65F5CBAC-C0C5-41B2-814C-9F1155AF316F}">
      <formula1>"0,1,2,3,4,5,6,7,8,9,10,20,50,100"</formula1>
    </dataValidation>
    <dataValidation type="list" allowBlank="1" showInputMessage="1" showErrorMessage="1" sqref="G10" xr:uid="{DAA538A2-EEEE-4498-902B-281FC80F9F98}">
      <formula1>"RC 1,RC 2,RC 3,RC 4,RC 5,RC 6,RC 7"</formula1>
    </dataValidation>
    <dataValidation type="list" allowBlank="1" showInputMessage="1" showErrorMessage="1" sqref="H10" xr:uid="{A08D7A69-AE9B-47D9-88B0-6E59D20DD68A}">
      <formula1>"1,3"</formula1>
    </dataValidation>
    <dataValidation type="list" allowBlank="1" showInputMessage="1" showErrorMessage="1" sqref="J10" xr:uid="{AC047E2F-61CD-4EFC-A64E-FDB9241E50B4}">
      <formula1>"x,1,2,3,4,5,6,7,8,9,10,11,12,13,14,15,16,17,18,19,20,21,22,23,24,25,26,27,28,29,30,31,32,33,34,35,36,37,38,39,40,41,42,43,44,45,46,47,48,49,50,51,52,53,54,55,56,57,58,59,60,61,62,63,64,65,66,67,68,69,70,71,72,73,74,75,76,77,78,79,80"</formula1>
    </dataValidation>
    <dataValidation type="list" allowBlank="1" showInputMessage="1" showErrorMessage="1" sqref="K10" xr:uid="{6F618684-8091-4766-8F93-0D75379C898F}">
      <formula1>"x,1,2,3,4,5,6,7,8,9,10,11,12,13,14,15,16,17,18,19,20,21,22,23,24,25,26,27,28,29,30,31,32"</formula1>
    </dataValidation>
    <dataValidation type="list" allowBlank="1" showInputMessage="1" showErrorMessage="1" sqref="L10" xr:uid="{08A14FE8-41CE-4076-9AFF-597F96FA674B}">
      <formula1>"x,Enable,Disable"</formula1>
    </dataValidation>
    <dataValidation type="list" allowBlank="1" showInputMessage="1" showErrorMessage="1" sqref="O10" xr:uid="{7D156C1A-4BB6-48E5-BD87-0B764759CBB0}">
      <formula1>"x,Auto,Fast,Slow"</formula1>
    </dataValidation>
    <dataValidation type="list" allowBlank="1" showInputMessage="1" showErrorMessage="1" sqref="T10" xr:uid="{1F9D13F2-22BF-42C2-8837-DE90BF2485E5}">
      <formula1>"x,Class A,Class C"</formula1>
    </dataValidation>
    <dataValidation allowBlank="1" showInputMessage="1" showErrorMessage="1" sqref="E29 B14:B17 B19:B20 E34:E36" xr:uid="{B4AF5D63-FD9E-4F83-AFAD-EE49BA1554A2}"/>
  </dataValidations>
  <hyperlinks>
    <hyperlink ref="F1" location="'MAIN'!A1" display="HOME" xr:uid="{3C51647F-2ADB-4C7A-9199-797CC3B883B4}"/>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AFE216DD-D9BA-4E83-BB09-C9AAA26FC57A}">
          <x14:formula1>
            <xm:f>TABS!$L$6:$L$25</xm:f>
          </x14:formula1>
          <xm:sqref>D10</xm:sqref>
        </x14:dataValidation>
        <x14:dataValidation type="list" allowBlank="1" showInputMessage="1" showErrorMessage="1" xr:uid="{BC2761EE-B5AE-4208-9C06-DE43DE23CCE4}">
          <x14:formula1>
            <xm:f>TABS!$Y$6:$Y$65</xm:f>
          </x14:formula1>
          <xm:sqref>F10</xm:sqref>
        </x14:dataValidation>
      </x14:dataValidations>
    </ext>
  </extLs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330832-7292-4051-A4EC-A52014590A25}">
  <dimension ref="A1:BC70"/>
  <sheetViews>
    <sheetView zoomScale="55" zoomScaleNormal="55" workbookViewId="0">
      <selection activeCell="W11" sqref="W11"/>
    </sheetView>
  </sheetViews>
  <sheetFormatPr defaultColWidth="8.875" defaultRowHeight="15"/>
  <cols>
    <col min="1" max="1" width="12.75" style="3" customWidth="1"/>
    <col min="2" max="2" width="31" style="3" customWidth="1"/>
    <col min="3" max="3" width="31.25" style="3" customWidth="1"/>
    <col min="4" max="4" width="16.375" style="3" customWidth="1"/>
    <col min="5" max="5" width="16.875" style="3" customWidth="1"/>
    <col min="6" max="6" width="18.25" style="3" customWidth="1"/>
    <col min="7" max="7" width="17.375" style="3" customWidth="1"/>
    <col min="8" max="9" width="13.875" style="3" customWidth="1"/>
    <col min="10" max="10" width="21" style="3" customWidth="1"/>
    <col min="11" max="11" width="23.375" style="3" customWidth="1"/>
    <col min="12" max="12" width="13.25" style="3" customWidth="1"/>
    <col min="13" max="13" width="25.625" style="3" customWidth="1"/>
    <col min="14" max="14" width="10.375" style="3" customWidth="1"/>
    <col min="15" max="15" width="17.625" style="3" customWidth="1"/>
    <col min="16" max="16" width="13.75" style="3" customWidth="1"/>
    <col min="17" max="17" width="9" style="3"/>
    <col min="18" max="18" width="12.625" style="3" customWidth="1"/>
    <col min="19" max="19" width="10.875" style="3" customWidth="1"/>
    <col min="20" max="20" width="8.375" style="3" customWidth="1"/>
    <col min="21" max="21" width="18.75" style="3" customWidth="1"/>
    <col min="22" max="22" width="17.375" style="3" customWidth="1"/>
    <col min="23" max="23" width="23.375" style="3" customWidth="1"/>
    <col min="24" max="25" width="9" style="3"/>
    <col min="26" max="16384" width="8.875" style="3"/>
  </cols>
  <sheetData>
    <row r="1" spans="1:55" s="1" customFormat="1" ht="26.25">
      <c r="B1" s="5" t="s">
        <v>532</v>
      </c>
      <c r="C1" s="5"/>
      <c r="F1" s="390" t="s">
        <v>531</v>
      </c>
      <c r="G1" s="6"/>
      <c r="X1" s="103"/>
      <c r="BB1" s="1" t="str">
        <f>_xlfn.TEXTJOIN(CHAR(10),TRUE,BC1:BC502)</f>
        <v>WSSFCB-G4-NH3-100-01---</v>
      </c>
      <c r="BC1" s="1" t="str" cm="1">
        <f t="array" ref="BC1">_xlfn._xlws.FILTER(PROD_A!$B$5:B$790,PROD_A!$I$5:I$790=$B$5,"NA")</f>
        <v>WSSFCB-G4-NH3-100-01---</v>
      </c>
    </row>
    <row r="2" spans="1:55" s="1" customFormat="1" ht="26.25">
      <c r="B2" s="5"/>
      <c r="C2" s="5"/>
      <c r="F2" s="396"/>
      <c r="G2" s="6"/>
      <c r="X2" s="103"/>
    </row>
    <row r="3" spans="1:55" s="2" customFormat="1">
      <c r="X3" s="104"/>
      <c r="BB3" s="1"/>
      <c r="BC3" s="1"/>
    </row>
    <row r="4" spans="1:55" s="2" customFormat="1" ht="60">
      <c r="B4" s="7" t="s">
        <v>533</v>
      </c>
      <c r="C4" s="8" t="s">
        <v>534</v>
      </c>
      <c r="D4" s="9" t="s">
        <v>535</v>
      </c>
      <c r="E4" s="8" t="s">
        <v>536</v>
      </c>
      <c r="F4" s="8" t="s">
        <v>537</v>
      </c>
      <c r="G4" s="10" t="s">
        <v>538</v>
      </c>
      <c r="H4" s="8" t="s">
        <v>539</v>
      </c>
      <c r="I4" s="91" t="s">
        <v>540</v>
      </c>
      <c r="J4" s="91" t="s">
        <v>541</v>
      </c>
      <c r="K4" s="91" t="s">
        <v>542</v>
      </c>
      <c r="L4" s="10" t="s">
        <v>543</v>
      </c>
      <c r="M4" s="92"/>
      <c r="U4" s="103"/>
      <c r="BB4" s="1"/>
      <c r="BC4" s="1"/>
    </row>
    <row r="5" spans="1:55" s="2" customFormat="1">
      <c r="B5" s="378" t="s">
        <v>497</v>
      </c>
      <c r="C5" s="379" t="str">
        <f>BB1</f>
        <v>WSSFCB-G4-NH3-100-01---</v>
      </c>
      <c r="D5" s="378">
        <v>1</v>
      </c>
      <c r="E5" s="380">
        <v>45745</v>
      </c>
      <c r="F5" s="379" t="s">
        <v>628</v>
      </c>
      <c r="G5" s="439">
        <v>45745</v>
      </c>
      <c r="H5" s="378" t="s">
        <v>503</v>
      </c>
      <c r="I5" s="380" t="s">
        <v>629</v>
      </c>
      <c r="J5" s="381"/>
      <c r="K5" s="382"/>
      <c r="L5" s="381"/>
      <c r="M5" s="12"/>
      <c r="U5" s="395"/>
      <c r="BB5" s="1"/>
      <c r="BC5" s="1"/>
    </row>
    <row r="6" spans="1:55" s="2" customFormat="1">
      <c r="B6" s="11"/>
      <c r="C6" s="11"/>
      <c r="D6" s="12"/>
      <c r="E6" s="13"/>
      <c r="F6" s="12"/>
      <c r="G6" s="12"/>
      <c r="H6" s="14"/>
      <c r="I6" s="14"/>
      <c r="J6" s="12"/>
      <c r="K6" s="11"/>
      <c r="L6" s="12"/>
      <c r="M6" s="14"/>
      <c r="N6" s="12"/>
      <c r="O6" s="12"/>
      <c r="P6" s="12"/>
      <c r="X6" s="103"/>
      <c r="BB6" s="1"/>
      <c r="BC6" s="1"/>
    </row>
    <row r="7" spans="1:55" s="2" customFormat="1">
      <c r="B7" s="5" t="s">
        <v>545</v>
      </c>
      <c r="C7" s="5"/>
      <c r="D7" s="12"/>
      <c r="E7" s="13"/>
      <c r="F7" s="12"/>
      <c r="G7" s="12"/>
      <c r="H7" s="14"/>
      <c r="I7" s="14"/>
      <c r="J7" s="12"/>
      <c r="K7" s="11"/>
      <c r="L7" s="12"/>
      <c r="M7" s="14"/>
      <c r="N7" s="12"/>
      <c r="O7" s="12"/>
      <c r="P7" s="12"/>
      <c r="X7" s="103"/>
      <c r="BB7" s="1"/>
      <c r="BC7" s="1"/>
    </row>
    <row r="8" spans="1:55" s="2" customFormat="1">
      <c r="B8" s="11"/>
      <c r="C8" s="11"/>
      <c r="D8" s="12"/>
      <c r="E8" s="13"/>
      <c r="F8" s="12"/>
      <c r="G8" s="12"/>
      <c r="H8" s="14"/>
      <c r="I8" s="14"/>
      <c r="J8" s="12"/>
      <c r="K8" s="11"/>
      <c r="L8" s="12"/>
      <c r="M8" s="14"/>
      <c r="N8" s="12"/>
      <c r="O8" s="12"/>
      <c r="P8" s="12"/>
      <c r="X8" s="103"/>
      <c r="BB8" s="1"/>
      <c r="BC8" s="1"/>
    </row>
    <row r="9" spans="1:55" s="2" customFormat="1" ht="75">
      <c r="A9" s="15" t="s">
        <v>546</v>
      </c>
      <c r="B9" s="15" t="s">
        <v>547</v>
      </c>
      <c r="C9" s="16" t="s">
        <v>548</v>
      </c>
      <c r="D9" s="16" t="s">
        <v>549</v>
      </c>
      <c r="E9" s="16" t="s">
        <v>550</v>
      </c>
      <c r="F9" s="16" t="s">
        <v>551</v>
      </c>
      <c r="G9" s="16" t="s">
        <v>607</v>
      </c>
      <c r="H9" s="16" t="s">
        <v>608</v>
      </c>
      <c r="I9" s="16" t="s">
        <v>554</v>
      </c>
      <c r="J9" s="23" t="s">
        <v>319</v>
      </c>
      <c r="K9" s="94" t="s">
        <v>555</v>
      </c>
      <c r="L9" s="29" t="s">
        <v>556</v>
      </c>
      <c r="M9" s="28" t="s">
        <v>323</v>
      </c>
      <c r="N9" s="95" t="s">
        <v>324</v>
      </c>
      <c r="O9" s="96" t="s">
        <v>325</v>
      </c>
      <c r="P9" s="95" t="s">
        <v>557</v>
      </c>
      <c r="Q9" s="96" t="s">
        <v>330</v>
      </c>
      <c r="R9" s="96" t="s">
        <v>331</v>
      </c>
      <c r="S9" s="28" t="s">
        <v>558</v>
      </c>
      <c r="T9" s="105" t="s">
        <v>559</v>
      </c>
      <c r="U9" s="402" t="s">
        <v>337</v>
      </c>
      <c r="V9" s="402" t="s">
        <v>338</v>
      </c>
      <c r="W9" s="402" t="s">
        <v>339</v>
      </c>
      <c r="BB9" s="1"/>
      <c r="BC9" s="1"/>
    </row>
    <row r="10" spans="1:55" s="2" customFormat="1" ht="30">
      <c r="A10" s="434" t="str">
        <f>TEXT(E52,0)&amp;" "&amp;F52&amp;CHAR(10)&amp;"@"&amp;VLOOKUP($G$14,TABS!$A$6:$G$50,COUNTA(TABS!$A$5:$D$5),FALSE)</f>
        <v>6573 uA
@3V</v>
      </c>
      <c r="B10" s="17">
        <f>E54</f>
        <v>5.4710294355339424E-2</v>
      </c>
      <c r="C10" s="18" t="s">
        <v>635</v>
      </c>
      <c r="D10" s="19" t="s">
        <v>562</v>
      </c>
      <c r="E10" s="19">
        <v>4</v>
      </c>
      <c r="F10" s="19" t="s">
        <v>562</v>
      </c>
      <c r="G10" s="19" t="s">
        <v>610</v>
      </c>
      <c r="H10" s="448">
        <v>3</v>
      </c>
      <c r="I10" s="19">
        <v>1</v>
      </c>
      <c r="J10" s="97" t="s">
        <v>168</v>
      </c>
      <c r="K10" s="98" t="s">
        <v>168</v>
      </c>
      <c r="L10" s="99" t="s">
        <v>168</v>
      </c>
      <c r="M10" s="383" t="s">
        <v>168</v>
      </c>
      <c r="N10" s="383" t="s">
        <v>168</v>
      </c>
      <c r="O10" s="100" t="s">
        <v>168</v>
      </c>
      <c r="P10" s="383" t="s">
        <v>168</v>
      </c>
      <c r="Q10" s="383" t="s">
        <v>168</v>
      </c>
      <c r="R10" s="383" t="s">
        <v>168</v>
      </c>
      <c r="S10" s="383" t="s">
        <v>168</v>
      </c>
      <c r="T10" s="100" t="s">
        <v>168</v>
      </c>
      <c r="U10" s="461">
        <v>2</v>
      </c>
      <c r="V10" s="461">
        <v>10</v>
      </c>
      <c r="W10" s="461">
        <v>100</v>
      </c>
      <c r="BB10" s="1"/>
      <c r="BC10" s="1"/>
    </row>
    <row r="11" spans="1:55" s="2" customFormat="1">
      <c r="B11" s="11"/>
      <c r="C11" s="11"/>
      <c r="D11" s="12"/>
      <c r="E11" s="13"/>
      <c r="F11" s="12"/>
      <c r="G11" s="12"/>
      <c r="H11" s="14"/>
      <c r="I11" s="14"/>
      <c r="J11" s="12"/>
      <c r="K11" s="11"/>
      <c r="L11" s="12"/>
      <c r="M11" s="14"/>
      <c r="N11" s="12"/>
      <c r="O11" s="12"/>
      <c r="P11" s="12"/>
      <c r="X11" s="103"/>
      <c r="BB11" s="1"/>
      <c r="BC11" s="1"/>
    </row>
    <row r="12" spans="1:55" s="2" customFormat="1">
      <c r="B12" s="5" t="s">
        <v>563</v>
      </c>
      <c r="C12" s="11"/>
      <c r="D12" s="12"/>
      <c r="E12" s="13"/>
      <c r="F12" s="12"/>
      <c r="G12" s="12"/>
      <c r="H12" s="14"/>
      <c r="I12" s="14"/>
      <c r="J12" s="12"/>
      <c r="K12" s="11"/>
      <c r="L12" s="12"/>
      <c r="M12" s="14"/>
      <c r="N12" s="12"/>
      <c r="O12" s="12"/>
      <c r="P12" s="12"/>
      <c r="X12" s="103"/>
      <c r="BB12" s="1"/>
      <c r="BC12" s="1"/>
    </row>
    <row r="13" spans="1:55" s="2" customFormat="1" ht="90">
      <c r="B13" s="21" t="s">
        <v>301</v>
      </c>
      <c r="C13" s="22" t="s">
        <v>310</v>
      </c>
      <c r="D13" s="23" t="s">
        <v>311</v>
      </c>
      <c r="E13" s="23" t="s">
        <v>312</v>
      </c>
      <c r="F13" s="23" t="s">
        <v>313</v>
      </c>
      <c r="G13" s="23" t="s">
        <v>314</v>
      </c>
      <c r="H13" s="23" t="s">
        <v>315</v>
      </c>
      <c r="I13" s="23" t="s">
        <v>316</v>
      </c>
      <c r="J13" s="23" t="s">
        <v>317</v>
      </c>
      <c r="K13" s="23" t="s">
        <v>318</v>
      </c>
      <c r="L13" s="23" t="s">
        <v>319</v>
      </c>
      <c r="M13" s="23" t="s">
        <v>320</v>
      </c>
      <c r="N13" s="23" t="s">
        <v>321</v>
      </c>
      <c r="O13" s="23" t="s">
        <v>322</v>
      </c>
      <c r="P13" s="23" t="s">
        <v>323</v>
      </c>
      <c r="Q13" s="23" t="s">
        <v>75</v>
      </c>
      <c r="R13" s="23" t="s">
        <v>324</v>
      </c>
      <c r="S13" s="23" t="s">
        <v>325</v>
      </c>
      <c r="T13" s="23" t="s">
        <v>326</v>
      </c>
      <c r="U13" s="23" t="s">
        <v>327</v>
      </c>
      <c r="V13" s="23" t="s">
        <v>328</v>
      </c>
      <c r="W13" s="402" t="s">
        <v>329</v>
      </c>
      <c r="X13" s="402" t="s">
        <v>330</v>
      </c>
      <c r="Y13" s="402" t="s">
        <v>331</v>
      </c>
      <c r="Z13" s="402" t="s">
        <v>332</v>
      </c>
      <c r="AA13" s="402" t="s">
        <v>333</v>
      </c>
      <c r="AB13" s="402" t="s">
        <v>334</v>
      </c>
      <c r="AC13" s="402" t="s">
        <v>335</v>
      </c>
      <c r="AD13" s="402" t="s">
        <v>336</v>
      </c>
      <c r="AE13" s="402" t="s">
        <v>337</v>
      </c>
      <c r="AF13" s="402" t="s">
        <v>338</v>
      </c>
      <c r="AG13" s="402" t="s">
        <v>339</v>
      </c>
      <c r="BB13" s="1"/>
      <c r="BC13" s="1"/>
    </row>
    <row r="14" spans="1:55" s="2" customFormat="1">
      <c r="B14" s="24" t="str">
        <f>C10</f>
        <v>WSSFCB-G4-NH3-100-01---</v>
      </c>
      <c r="C14" s="25" t="str">
        <f>VLOOKUP($B14,typeProduct,COUNTA(PROD_A!$B$4:$N$4),FALSE)</f>
        <v>x</v>
      </c>
      <c r="D14" s="25">
        <f>VLOOKUP($B14,typeProduct,COUNTA(PROD_A!$B$4:$O$4),FALSE)</f>
        <v>0</v>
      </c>
      <c r="E14" s="25">
        <f>VLOOKUP($B14,typeProduct,COUNTA(PROD_A!$B$4:$P$4),FALSE)</f>
        <v>0</v>
      </c>
      <c r="F14" s="25">
        <f>VLOOKUP($B14,typeProduct,COUNTA(PROD_A!$B$4:$Q$4),FALSE)</f>
        <v>320</v>
      </c>
      <c r="G14" s="25" t="str">
        <f>VLOOKUP($B14,typeProduct,COUNTA(PROD_A!$B$4:$R$4),FALSE)</f>
        <v>2-AA-3V-3500</v>
      </c>
      <c r="H14" s="25">
        <f>VLOOKUP($B14,typeProduct,COUNTA(PROD_A!$B$4:$S$4),FALSE)</f>
        <v>3500</v>
      </c>
      <c r="I14" s="25">
        <f>VLOOKUP($B14,typeProduct,COUNTA(PROD_A!$B$4:$T$4),FALSE)</f>
        <v>10</v>
      </c>
      <c r="J14" s="25">
        <f>VLOOKUP($B14,typeProduct,COUNTA(PROD_A!$B$4:$U$4),FALSE)</f>
        <v>1000</v>
      </c>
      <c r="K14" s="25" t="str">
        <f>VLOOKUP($B14,typeProduct,COUNTA(PROD_A!$B$4:$V$4),FALSE)</f>
        <v>x</v>
      </c>
      <c r="L14" s="25" t="str">
        <f>VLOOKUP($B14,typeProduct,COUNTA(PROD_A!$B$4:$W$4),FALSE)</f>
        <v>x</v>
      </c>
      <c r="M14" s="25">
        <f>AF14*AG14</f>
        <v>1000</v>
      </c>
      <c r="N14" s="261">
        <f>((20*500)/(AF14*AG14)+(5*((AF14*AG14)-500))/(AF14*AG14))*1000</f>
        <v>12500</v>
      </c>
      <c r="O14" s="25">
        <f>VLOOKUP($B14,typeProduct,COUNTA(PROD_A!$B$4:Z$4),FALSE)</f>
        <v>1</v>
      </c>
      <c r="P14" s="25" t="str">
        <f>VLOOKUP($B14,typeProduct,COUNTA(PROD_A!$B$4:AA$4),FALSE)</f>
        <v>x</v>
      </c>
      <c r="Q14" s="25" t="str">
        <f>VLOOKUP($B14,typeProduct,COUNTA(PROD_A!$B$4:AB$4),FALSE)</f>
        <v>x</v>
      </c>
      <c r="R14" s="25" t="str">
        <f>VLOOKUP($B14,typeProduct,COUNTA(PROD_A!$B$4:AC$4),FALSE)</f>
        <v>x</v>
      </c>
      <c r="S14" s="25" t="str">
        <f>VLOOKUP($B14,typeProduct,COUNTA(PROD_A!$B$4:AD$4),FALSE)</f>
        <v>x</v>
      </c>
      <c r="T14" s="25" t="str">
        <f>VLOOKUP($B14,typeProduct,COUNTA(PROD_A!$B$4:AE$4),FALSE)</f>
        <v>x</v>
      </c>
      <c r="U14" s="25" t="str">
        <f>VLOOKUP($B14,typeProduct,COUNTA(PROD_A!$B$4:AF$4),FALSE)</f>
        <v>x</v>
      </c>
      <c r="V14" s="278" t="str">
        <f>VLOOKUP($B14,typeProduct,COUNTA(PROD_A!$B$4:AG$4),FALSE)</f>
        <v>x</v>
      </c>
      <c r="W14" s="278" t="str">
        <f>VLOOKUP($B14,typeProduct,COUNTA(PROD_A!$B$4:AH$4),FALSE)</f>
        <v>x</v>
      </c>
      <c r="X14" s="278" t="str">
        <f>VLOOKUP($B14,typeProduct,COUNTA(PROD_A!$B$4:AI$4),FALSE)</f>
        <v>x</v>
      </c>
      <c r="Y14" s="278" t="str">
        <f>VLOOKUP($B14,typeProduct,COUNTA(PROD_A!$B$4:AJ$4),FALSE)</f>
        <v>x</v>
      </c>
      <c r="Z14" s="278" t="str">
        <f>VLOOKUP($B14,typeProduct,COUNTA(PROD_A!$B$4:AK$4),FALSE)</f>
        <v>x</v>
      </c>
      <c r="AA14" s="278" t="str">
        <f>VLOOKUP($B14,typeProduct,COUNTA(PROD_A!$B$4:AL$4),FALSE)</f>
        <v>x</v>
      </c>
      <c r="AB14" s="278" t="str">
        <f>VLOOKUP($B14,typeProduct,COUNTA(PROD_A!$B$4:AM$4),FALSE)</f>
        <v>x</v>
      </c>
      <c r="AC14" s="278" t="str">
        <f>VLOOKUP($B14,typeProduct,COUNTA(PROD_A!$B$4:AN$4),FALSE)</f>
        <v>x</v>
      </c>
      <c r="AD14" s="278" t="str">
        <f>VLOOKUP($B14,typeProduct,COUNTA(PROD_A!$B$4:AO$4),FALSE)</f>
        <v>x</v>
      </c>
      <c r="AE14" s="264">
        <f>$U$10</f>
        <v>2</v>
      </c>
      <c r="AF14" s="264">
        <f>$V$10</f>
        <v>10</v>
      </c>
      <c r="AG14" s="264">
        <f>$W$10</f>
        <v>100</v>
      </c>
      <c r="BB14" s="1"/>
      <c r="BC14" s="1"/>
    </row>
    <row r="15" spans="1:55" s="2" customFormat="1">
      <c r="B15" s="26"/>
      <c r="C15" s="27"/>
      <c r="D15" s="27"/>
      <c r="E15" s="27"/>
      <c r="F15" s="27"/>
      <c r="G15" s="27"/>
      <c r="H15" s="27"/>
      <c r="I15" s="27"/>
      <c r="J15" s="27"/>
      <c r="K15" s="27"/>
      <c r="L15" s="27"/>
      <c r="M15" s="27"/>
      <c r="N15" s="27"/>
      <c r="O15" s="27"/>
      <c r="P15" s="27"/>
      <c r="BB15" s="1"/>
      <c r="BC15" s="1"/>
    </row>
    <row r="16" spans="1:55" s="2" customFormat="1">
      <c r="B16" s="5" t="s">
        <v>565</v>
      </c>
      <c r="C16" s="27"/>
      <c r="D16" s="27"/>
      <c r="E16" s="27"/>
      <c r="F16" s="27"/>
      <c r="G16" s="27"/>
      <c r="H16" s="27"/>
      <c r="I16" s="27"/>
      <c r="J16" s="27"/>
      <c r="K16" s="27"/>
      <c r="L16" s="27"/>
      <c r="M16" s="27"/>
      <c r="N16" s="27"/>
      <c r="O16" s="27"/>
      <c r="P16" s="27"/>
      <c r="BB16" s="1"/>
      <c r="BC16" s="1"/>
    </row>
    <row r="17" spans="1:55" s="2" customFormat="1">
      <c r="B17" s="5"/>
      <c r="C17" s="27"/>
      <c r="D17" s="27"/>
      <c r="E17" s="27"/>
      <c r="F17" s="27"/>
      <c r="G17" s="27"/>
      <c r="H17" s="27"/>
      <c r="I17" s="27"/>
      <c r="J17" s="27"/>
      <c r="K17" s="27"/>
      <c r="L17" s="27"/>
      <c r="M17" s="27"/>
      <c r="N17" s="27"/>
      <c r="O17" s="27"/>
      <c r="P17" s="27"/>
      <c r="BB17" s="1"/>
      <c r="BC17" s="1"/>
    </row>
    <row r="18" spans="1:55" s="2" customFormat="1" ht="30">
      <c r="B18" s="28" t="s">
        <v>566</v>
      </c>
      <c r="C18" s="28" t="s">
        <v>567</v>
      </c>
      <c r="D18" s="28" t="s">
        <v>551</v>
      </c>
      <c r="E18" s="28" t="s">
        <v>4</v>
      </c>
      <c r="F18" s="28" t="s">
        <v>568</v>
      </c>
      <c r="G18" s="28" t="s">
        <v>611</v>
      </c>
      <c r="H18" s="28" t="s">
        <v>570</v>
      </c>
      <c r="I18" s="28" t="s">
        <v>612</v>
      </c>
      <c r="J18" s="28" t="s">
        <v>3</v>
      </c>
      <c r="K18" s="27"/>
      <c r="L18" s="27"/>
      <c r="M18" s="27"/>
      <c r="N18" s="27"/>
      <c r="BB18" s="1"/>
      <c r="BC18" s="1"/>
    </row>
    <row r="19" spans="1:55" s="2" customFormat="1">
      <c r="B19" s="30">
        <f>VLOOKUP($D$10,lrwCyclicPeriod,COUNTA(TABS!$L$5:$M$5),FALSE)</f>
        <v>600</v>
      </c>
      <c r="C19" s="31">
        <f>$E$10</f>
        <v>4</v>
      </c>
      <c r="D19" s="31">
        <f>VLOOKUP($F$10,lorawanSamplingRate,COUNTA(TABS!$Y$5:$Z$5),FALSE)</f>
        <v>600</v>
      </c>
      <c r="E19" s="31">
        <f>VLOOKUP($G$10,TABS!$AF$6:$AK$15,COUNTA(TABS!$AF$5:$AG$5),FALSE)</f>
        <v>600</v>
      </c>
      <c r="F19" s="31">
        <f>VLOOKUP($G$10,TABS!$AF$6:$AK$15,COUNTA(TABS!$AF$5:$AI$5),FALSE)</f>
        <v>128</v>
      </c>
      <c r="G19" s="31">
        <f>$I$10</f>
        <v>1</v>
      </c>
      <c r="H19" s="31">
        <f>VLOOKUP($G$10,TABS!$AF$6:$AK$15,COUNTA(TABS!$AF$5:$AK$5),FALSE)</f>
        <v>29</v>
      </c>
      <c r="I19" s="449">
        <f>H10</f>
        <v>3</v>
      </c>
      <c r="J19" s="449">
        <f>VLOOKUP($G$10,TABS!$AF$6:$AK$15,COUNTA(TABS!$AF$5:$AJ$5),FALSE)</f>
        <v>4</v>
      </c>
      <c r="K19" s="27"/>
      <c r="L19" s="27"/>
      <c r="M19" s="27"/>
      <c r="N19" s="27"/>
      <c r="BB19" s="1"/>
      <c r="BC19" s="1"/>
    </row>
    <row r="20" spans="1:55" s="2" customFormat="1">
      <c r="B20" s="26"/>
      <c r="C20" s="27"/>
      <c r="D20" s="27"/>
      <c r="E20" s="27"/>
      <c r="F20" s="27"/>
      <c r="G20" s="27"/>
      <c r="H20" s="27"/>
      <c r="I20" s="27"/>
      <c r="J20" s="27"/>
      <c r="K20" s="27"/>
      <c r="L20" s="27"/>
      <c r="M20" s="27"/>
      <c r="N20" s="27"/>
      <c r="O20" s="27"/>
      <c r="P20" s="27"/>
      <c r="BB20" s="1"/>
      <c r="BC20" s="1"/>
    </row>
    <row r="21" spans="1:55" s="2" customFormat="1">
      <c r="B21" s="5" t="s">
        <v>613</v>
      </c>
      <c r="C21" s="5"/>
      <c r="D21" s="12"/>
      <c r="E21" s="13"/>
      <c r="F21" s="12"/>
      <c r="G21" s="12"/>
      <c r="H21" s="3"/>
      <c r="I21" s="3"/>
      <c r="J21" s="3"/>
      <c r="K21" s="83"/>
      <c r="L21" s="3"/>
      <c r="M21" s="3"/>
      <c r="N21" s="3"/>
      <c r="O21" s="3"/>
      <c r="P21" s="3"/>
      <c r="Q21" s="3"/>
      <c r="R21" s="3"/>
      <c r="S21" s="3"/>
      <c r="T21" s="3"/>
      <c r="U21" s="3"/>
      <c r="V21" s="3"/>
      <c r="W21" s="3"/>
      <c r="X21" s="3"/>
      <c r="Y21" s="3"/>
      <c r="BB21" s="1"/>
      <c r="BC21" s="1"/>
    </row>
    <row r="22" spans="1:55" s="2" customFormat="1">
      <c r="B22" s="11"/>
      <c r="C22" s="11"/>
      <c r="D22" s="12"/>
      <c r="E22" s="13"/>
      <c r="F22" s="12"/>
      <c r="G22" s="12"/>
      <c r="H22" s="3"/>
      <c r="I22" s="3"/>
      <c r="J22" s="3"/>
      <c r="K22" s="83"/>
      <c r="L22" s="3"/>
      <c r="M22" s="3"/>
      <c r="N22" s="3"/>
      <c r="O22" s="3"/>
      <c r="P22" s="3"/>
      <c r="Q22" s="3"/>
      <c r="R22" s="3"/>
      <c r="S22" s="3"/>
      <c r="T22" s="3"/>
      <c r="U22" s="3"/>
      <c r="V22" s="3"/>
      <c r="W22" s="3"/>
      <c r="X22" s="3"/>
      <c r="Y22" s="3"/>
      <c r="BB22" s="1"/>
      <c r="BC22" s="1"/>
    </row>
    <row r="23" spans="1:55" ht="15" customHeight="1">
      <c r="A23" s="33"/>
      <c r="B23" s="523" t="s">
        <v>572</v>
      </c>
      <c r="C23" s="524"/>
      <c r="D23" s="524"/>
      <c r="E23" s="34" t="s">
        <v>147</v>
      </c>
      <c r="F23" s="35" t="s">
        <v>573</v>
      </c>
      <c r="G23" s="36"/>
    </row>
    <row r="24" spans="1:55">
      <c r="B24" s="372" t="s">
        <v>574</v>
      </c>
      <c r="C24" s="38"/>
      <c r="D24" s="38"/>
      <c r="E24" s="39">
        <v>1</v>
      </c>
      <c r="F24" s="40" t="s">
        <v>8</v>
      </c>
    </row>
    <row r="25" spans="1:55" ht="15.75" customHeight="1">
      <c r="A25" s="41"/>
      <c r="B25" s="373" t="s">
        <v>575</v>
      </c>
      <c r="C25" s="43"/>
      <c r="D25" s="44"/>
      <c r="E25" s="45">
        <f>H14</f>
        <v>3500</v>
      </c>
      <c r="F25" s="46" t="s">
        <v>10</v>
      </c>
      <c r="G25" s="41"/>
    </row>
    <row r="26" spans="1:55">
      <c r="B26" s="372" t="s">
        <v>576</v>
      </c>
      <c r="C26" s="38"/>
      <c r="D26" s="47"/>
      <c r="E26" s="48">
        <v>90</v>
      </c>
      <c r="F26" s="49" t="s">
        <v>17</v>
      </c>
    </row>
    <row r="27" spans="1:55" ht="15" customHeight="1">
      <c r="A27" s="50"/>
      <c r="B27" s="374" t="s">
        <v>577</v>
      </c>
      <c r="C27" s="52"/>
      <c r="D27" s="52"/>
      <c r="E27" s="53">
        <v>75</v>
      </c>
      <c r="F27" s="54" t="s">
        <v>17</v>
      </c>
    </row>
    <row r="28" spans="1:55" ht="15" customHeight="1">
      <c r="A28" s="50"/>
      <c r="B28" s="51"/>
      <c r="C28" s="52"/>
      <c r="D28" s="52"/>
      <c r="E28" s="55"/>
      <c r="F28" s="48"/>
    </row>
    <row r="29" spans="1:55">
      <c r="B29" s="372" t="s">
        <v>549</v>
      </c>
      <c r="C29" s="38"/>
      <c r="D29" s="47"/>
      <c r="E29" s="56">
        <f>B19</f>
        <v>600</v>
      </c>
      <c r="F29" s="57" t="s">
        <v>29</v>
      </c>
    </row>
    <row r="30" spans="1:55">
      <c r="B30" s="372" t="s">
        <v>578</v>
      </c>
      <c r="C30" s="38"/>
      <c r="D30" s="47"/>
      <c r="E30" s="58">
        <f>(24*60*60)/E29</f>
        <v>144</v>
      </c>
      <c r="F30" s="57" t="s">
        <v>579</v>
      </c>
    </row>
    <row r="31" spans="1:55">
      <c r="B31" s="372" t="s">
        <v>550</v>
      </c>
      <c r="C31" s="38"/>
      <c r="D31" s="47"/>
      <c r="E31" s="56">
        <f>C19</f>
        <v>4</v>
      </c>
      <c r="F31" s="57" t="s">
        <v>579</v>
      </c>
    </row>
    <row r="32" spans="1:55">
      <c r="B32" s="372" t="s">
        <v>580</v>
      </c>
      <c r="C32" s="38"/>
      <c r="D32" s="47"/>
      <c r="E32" s="58">
        <f>E30+E31</f>
        <v>148</v>
      </c>
      <c r="F32" s="57" t="s">
        <v>579</v>
      </c>
    </row>
    <row r="33" spans="1:7">
      <c r="B33" s="372" t="s">
        <v>581</v>
      </c>
      <c r="C33" s="38"/>
      <c r="D33" s="47"/>
      <c r="E33" s="58">
        <f>(24*60*60)/E32</f>
        <v>583.78378378378375</v>
      </c>
      <c r="F33" s="57" t="s">
        <v>29</v>
      </c>
    </row>
    <row r="34" spans="1:7">
      <c r="B34" s="372" t="s">
        <v>582</v>
      </c>
      <c r="C34" s="38"/>
      <c r="D34" s="47"/>
      <c r="E34" s="56">
        <f>D19</f>
        <v>600</v>
      </c>
      <c r="F34" s="57" t="s">
        <v>29</v>
      </c>
    </row>
    <row r="35" spans="1:7">
      <c r="B35" s="447" t="s">
        <v>614</v>
      </c>
      <c r="C35" s="38"/>
      <c r="D35" s="47"/>
      <c r="E35" s="59">
        <f>$E$19</f>
        <v>600</v>
      </c>
      <c r="F35" s="57" t="s">
        <v>40</v>
      </c>
    </row>
    <row r="36" spans="1:7">
      <c r="B36" s="447" t="s">
        <v>584</v>
      </c>
      <c r="C36" s="38"/>
      <c r="D36" s="47"/>
      <c r="E36" s="56">
        <f>$F$19</f>
        <v>128</v>
      </c>
      <c r="F36" s="57" t="s">
        <v>42</v>
      </c>
    </row>
    <row r="37" spans="1:7">
      <c r="B37" s="447" t="s">
        <v>615</v>
      </c>
      <c r="C37" s="38"/>
      <c r="D37" s="47"/>
      <c r="E37" s="59">
        <f>$I$19</f>
        <v>3</v>
      </c>
      <c r="F37" s="57" t="s">
        <v>587</v>
      </c>
    </row>
    <row r="38" spans="1:7">
      <c r="B38" s="373" t="s">
        <v>586</v>
      </c>
      <c r="C38" s="38"/>
      <c r="D38" s="38"/>
      <c r="E38" s="56">
        <f>$G$19</f>
        <v>1</v>
      </c>
      <c r="F38" s="57" t="s">
        <v>587</v>
      </c>
    </row>
    <row r="39" spans="1:7">
      <c r="B39" s="37" t="s">
        <v>636</v>
      </c>
      <c r="C39" s="38"/>
      <c r="D39" s="38"/>
      <c r="E39" s="463">
        <f>AE14</f>
        <v>2</v>
      </c>
      <c r="F39" s="57" t="s">
        <v>29</v>
      </c>
    </row>
    <row r="40" spans="1:7">
      <c r="B40" s="37" t="s">
        <v>637</v>
      </c>
      <c r="C40" s="38"/>
      <c r="D40" s="38"/>
      <c r="E40" s="463">
        <f>AF14</f>
        <v>10</v>
      </c>
      <c r="F40" s="57" t="s">
        <v>638</v>
      </c>
    </row>
    <row r="41" spans="1:7">
      <c r="B41" s="37" t="s">
        <v>639</v>
      </c>
      <c r="C41" s="38"/>
      <c r="D41" s="38"/>
      <c r="E41" s="463">
        <f>AG14</f>
        <v>100</v>
      </c>
      <c r="F41" s="57" t="s">
        <v>90</v>
      </c>
    </row>
    <row r="42" spans="1:7">
      <c r="B42" s="37" t="s">
        <v>640</v>
      </c>
      <c r="C42" s="38"/>
      <c r="D42" s="38"/>
      <c r="E42" s="60">
        <f>E40*E41</f>
        <v>1000</v>
      </c>
      <c r="F42" s="57" t="s">
        <v>90</v>
      </c>
    </row>
    <row r="43" spans="1:7" ht="45" customHeight="1">
      <c r="A43" s="33"/>
      <c r="B43" s="61" t="s">
        <v>588</v>
      </c>
      <c r="C43" s="62"/>
      <c r="D43" s="63" t="s">
        <v>589</v>
      </c>
      <c r="E43" s="21" t="s">
        <v>590</v>
      </c>
      <c r="F43" s="23" t="s">
        <v>591</v>
      </c>
      <c r="G43" s="64"/>
    </row>
    <row r="44" spans="1:7">
      <c r="A44" s="50"/>
      <c r="B44" s="51" t="s">
        <v>641</v>
      </c>
      <c r="C44" s="52"/>
      <c r="D44" s="65">
        <f>N14</f>
        <v>12500</v>
      </c>
      <c r="E44" s="58">
        <f>M14</f>
        <v>1000</v>
      </c>
      <c r="F44" s="66">
        <f>D44*E44</f>
        <v>12500000</v>
      </c>
      <c r="G44" s="67"/>
    </row>
    <row r="45" spans="1:7" ht="15" customHeight="1">
      <c r="A45" s="50"/>
      <c r="B45" s="51" t="s">
        <v>592</v>
      </c>
      <c r="C45" s="52"/>
      <c r="D45" s="65">
        <f>D48+$J$14</f>
        <v>11000</v>
      </c>
      <c r="E45" s="58">
        <f>F14</f>
        <v>320</v>
      </c>
      <c r="F45" s="66">
        <f>D45*E45</f>
        <v>3520000</v>
      </c>
      <c r="G45" s="67"/>
    </row>
    <row r="46" spans="1:7" ht="15" customHeight="1">
      <c r="A46" s="50"/>
      <c r="B46" s="51" t="s">
        <v>593</v>
      </c>
      <c r="C46" s="52"/>
      <c r="D46" s="65">
        <f>E36*1000/(E27/100)</f>
        <v>170666.66666666666</v>
      </c>
      <c r="E46" s="58">
        <f xml:space="preserve"> E37*((14+12)*8/E35)*1000</f>
        <v>1040</v>
      </c>
      <c r="F46" s="66">
        <f>D46*E46</f>
        <v>177493333.33333331</v>
      </c>
      <c r="G46" s="67"/>
    </row>
    <row r="47" spans="1:7" ht="15" customHeight="1">
      <c r="A47" s="50"/>
      <c r="B47" s="37" t="s">
        <v>594</v>
      </c>
      <c r="C47" s="38"/>
      <c r="D47" s="65">
        <v>23000</v>
      </c>
      <c r="E47" s="59">
        <f>H19*1000*E38</f>
        <v>29000</v>
      </c>
      <c r="F47" s="66">
        <f t="shared" ref="F47:F49" si="0">D47*E47</f>
        <v>667000000</v>
      </c>
      <c r="G47" s="67"/>
    </row>
    <row r="48" spans="1:7" ht="15" customHeight="1">
      <c r="A48" s="50"/>
      <c r="B48" s="37" t="s">
        <v>595</v>
      </c>
      <c r="C48" s="38"/>
      <c r="D48" s="65">
        <v>10000</v>
      </c>
      <c r="E48" s="68">
        <v>0</v>
      </c>
      <c r="F48" s="66">
        <f t="shared" si="0"/>
        <v>0</v>
      </c>
      <c r="G48" s="67"/>
    </row>
    <row r="49" spans="1:8" ht="15" customHeight="1">
      <c r="B49" s="37" t="s">
        <v>596</v>
      </c>
      <c r="C49" s="38"/>
      <c r="D49" s="65">
        <f>$I$14</f>
        <v>10</v>
      </c>
      <c r="E49" s="116">
        <f>(E33*1000) - ((E33/E34)*(E45)) - (E46+E48)-(E33/E39)*E42</f>
        <v>290540.54054054053</v>
      </c>
      <c r="F49" s="66">
        <f t="shared" si="0"/>
        <v>2905405.4054054054</v>
      </c>
      <c r="G49" s="67"/>
    </row>
    <row r="50" spans="1:8" ht="15" customHeight="1">
      <c r="A50" s="70"/>
      <c r="B50" s="71"/>
      <c r="C50" s="72"/>
      <c r="D50" s="73"/>
      <c r="E50" s="74"/>
      <c r="F50" s="75"/>
      <c r="G50" s="76"/>
    </row>
    <row r="51" spans="1:8" ht="15" customHeight="1">
      <c r="A51" s="77"/>
      <c r="B51" s="61" t="s">
        <v>597</v>
      </c>
      <c r="C51" s="62"/>
      <c r="D51" s="78"/>
      <c r="E51" s="79"/>
      <c r="F51" s="80"/>
      <c r="G51" s="77"/>
    </row>
    <row r="52" spans="1:8" ht="15" customHeight="1">
      <c r="A52" s="50"/>
      <c r="B52" s="51" t="s">
        <v>598</v>
      </c>
      <c r="C52" s="52"/>
      <c r="D52" s="52"/>
      <c r="E52" s="464">
        <f>((F46+F48+F49)+F45*(E33/E34)+F44*(E33/E39))/(E33*1000)+(F47/(24*60*60*1000))</f>
        <v>6572.6029320987645</v>
      </c>
      <c r="F52" s="82" t="s">
        <v>599</v>
      </c>
      <c r="G52" s="83"/>
      <c r="H52" s="465"/>
    </row>
    <row r="53" spans="1:8">
      <c r="B53" s="37" t="s">
        <v>600</v>
      </c>
      <c r="C53" s="38"/>
      <c r="D53" s="38"/>
      <c r="E53" s="84">
        <f>(E25*1000*(E26/100)/E52)/24</f>
        <v>19.96925743969889</v>
      </c>
      <c r="F53" s="82" t="s">
        <v>601</v>
      </c>
      <c r="G53" s="83"/>
    </row>
    <row r="54" spans="1:8">
      <c r="B54" s="37" t="s">
        <v>602</v>
      </c>
      <c r="C54" s="38"/>
      <c r="D54" s="38"/>
      <c r="E54" s="85">
        <f>E53/365</f>
        <v>5.4710294355339424E-2</v>
      </c>
      <c r="F54" s="82" t="s">
        <v>603</v>
      </c>
      <c r="G54" s="83"/>
    </row>
    <row r="55" spans="1:8">
      <c r="B55" s="37" t="s">
        <v>604</v>
      </c>
      <c r="C55" s="38"/>
      <c r="D55" s="86"/>
      <c r="E55" s="87">
        <f>E54*12</f>
        <v>0.65652353226407312</v>
      </c>
      <c r="F55" s="88" t="s">
        <v>605</v>
      </c>
      <c r="G55" s="89"/>
    </row>
    <row r="56" spans="1:8">
      <c r="D56" s="90"/>
      <c r="E56" s="90"/>
      <c r="F56" s="83"/>
      <c r="G56" s="83"/>
    </row>
    <row r="57" spans="1:8">
      <c r="D57" s="90"/>
      <c r="E57" s="90"/>
      <c r="F57" s="83"/>
      <c r="G57" s="83"/>
    </row>
    <row r="58" spans="1:8">
      <c r="D58" s="90"/>
      <c r="E58" s="90"/>
      <c r="F58" s="83"/>
      <c r="G58" s="83"/>
    </row>
    <row r="59" spans="1:8">
      <c r="D59" s="90"/>
      <c r="E59" s="90"/>
      <c r="F59" s="83"/>
      <c r="G59" s="83"/>
    </row>
    <row r="60" spans="1:8">
      <c r="D60" s="90"/>
      <c r="E60" s="90"/>
      <c r="F60" s="83"/>
      <c r="G60" s="83"/>
    </row>
    <row r="61" spans="1:8">
      <c r="D61" s="90"/>
      <c r="E61" s="90"/>
      <c r="F61" s="83"/>
      <c r="G61" s="83"/>
    </row>
    <row r="63" spans="1:8">
      <c r="D63" s="90"/>
      <c r="E63" s="90"/>
      <c r="F63" s="83"/>
      <c r="G63" s="83"/>
    </row>
    <row r="64" spans="1:8">
      <c r="D64" s="90"/>
      <c r="E64" s="90"/>
      <c r="F64" s="83"/>
      <c r="G64" s="83"/>
    </row>
    <row r="65" spans="4:7">
      <c r="D65" s="90"/>
      <c r="E65" s="90"/>
      <c r="F65" s="83"/>
      <c r="G65" s="83"/>
    </row>
    <row r="66" spans="4:7">
      <c r="D66" s="90"/>
      <c r="E66" s="90"/>
      <c r="F66" s="83"/>
      <c r="G66" s="83"/>
    </row>
    <row r="67" spans="4:7">
      <c r="D67" s="90"/>
      <c r="E67" s="90"/>
      <c r="F67" s="83"/>
      <c r="G67" s="83"/>
    </row>
    <row r="68" spans="4:7">
      <c r="D68" s="90"/>
      <c r="E68" s="90"/>
      <c r="F68" s="83"/>
      <c r="G68" s="83"/>
    </row>
    <row r="69" spans="4:7">
      <c r="D69" s="90"/>
      <c r="E69" s="90"/>
      <c r="F69" s="83"/>
      <c r="G69" s="83"/>
    </row>
    <row r="70" spans="4:7">
      <c r="D70" s="90"/>
      <c r="E70" s="90"/>
      <c r="F70" s="83"/>
      <c r="G70" s="83"/>
    </row>
  </sheetData>
  <sheetProtection sheet="1" objects="1" scenarios="1"/>
  <protectedRanges>
    <protectedRange sqref="C10:T10" name="Range1"/>
  </protectedRanges>
  <mergeCells count="1">
    <mergeCell ref="B23:D23"/>
  </mergeCells>
  <dataValidations count="10">
    <dataValidation type="list" allowBlank="1" showInputMessage="1" showErrorMessage="1" sqref="E10 I10" xr:uid="{08C553F0-E32C-4C57-BC2F-FA1D91E06F28}">
      <formula1>"0,1,2,3,4,5,6,7,8,9,10,20,50,100"</formula1>
    </dataValidation>
    <dataValidation type="list" allowBlank="1" showInputMessage="1" showErrorMessage="1" sqref="G10" xr:uid="{E9C966B6-2178-4D7B-83EB-6FDE0CB576FA}">
      <formula1>"RC 1,RC 2,RC 3,RC 4,RC 5,RC 6,RC 7"</formula1>
    </dataValidation>
    <dataValidation type="list" allowBlank="1" showInputMessage="1" showErrorMessage="1" sqref="H10" xr:uid="{ABDF352A-F416-4DAB-9B31-F191CC0F5484}">
      <formula1>"1,3"</formula1>
    </dataValidation>
    <dataValidation type="list" allowBlank="1" showInputMessage="1" showErrorMessage="1" sqref="J10" xr:uid="{0DE84105-2C04-43D6-841C-087ECE52816D}">
      <formula1>"x,1,2,3,4,5,6,7,8,9,10,11,12,13,14,15,16,17,18,19,20,21,22,23,24,25,26,27,28,29,30,31,32,33,34,35,36,37,38,39,40,41,42,43,44,45,46,47,48,49,50,51,52,53,54,55,56,57,58,59,60,61,62,63,64,65,66,67,68,69,70,71,72,73,74,75,76,77,78,79,80"</formula1>
    </dataValidation>
    <dataValidation type="list" allowBlank="1" showInputMessage="1" showErrorMessage="1" sqref="K10" xr:uid="{586C1235-49A7-4984-B1D3-F1C742B91EC5}">
      <formula1>"x,1,2,3,4,5,6,7,8,9,10,11,12,13,14,15,16,17,18,19,20,21,22,23,24,25,26,27,28,29,30,31,32"</formula1>
    </dataValidation>
    <dataValidation type="list" allowBlank="1" showInputMessage="1" showErrorMessage="1" sqref="L10" xr:uid="{038EF03C-17E2-423E-A05F-B126E16430B8}">
      <formula1>"x,Enable,Disable"</formula1>
    </dataValidation>
    <dataValidation type="list" allowBlank="1" showInputMessage="1" showErrorMessage="1" sqref="O10" xr:uid="{368BF577-D17D-4AF4-8705-F296121CCD0B}">
      <formula1>"x,Auto,Fast,Slow"</formula1>
    </dataValidation>
    <dataValidation type="list" allowBlank="1" showInputMessage="1" showErrorMessage="1" sqref="T10" xr:uid="{D33D207B-878F-4F5D-8E3A-096D832E9483}">
      <formula1>"x,Class A,Class C"</formula1>
    </dataValidation>
    <dataValidation allowBlank="1" showInputMessage="1" showErrorMessage="1" sqref="E29 B14:B17 B19:B20 E34:E36" xr:uid="{70FA008B-49ED-4EF9-987D-F65CED0E6127}"/>
    <dataValidation type="list" allowBlank="1" showInputMessage="1" showErrorMessage="1" sqref="C10" xr:uid="{F91D5F24-4130-4E18-BF13-0D83A1A58723}">
      <formula1>$BC:$BC</formula1>
    </dataValidation>
  </dataValidations>
  <hyperlinks>
    <hyperlink ref="F1" location="'MAIN'!A1" display="HOME" xr:uid="{0079C878-BCF1-4BC9-978D-F53789F20C82}"/>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D0C7D4D3-86C1-49FB-97D2-2906B0E2E743}">
          <x14:formula1>
            <xm:f>TABS!$L$6:$L$25</xm:f>
          </x14:formula1>
          <xm:sqref>D10</xm:sqref>
        </x14:dataValidation>
        <x14:dataValidation type="list" allowBlank="1" showInputMessage="1" showErrorMessage="1" xr:uid="{BE2B0B9B-F05A-4F4D-B770-2DF26F6B8D75}">
          <x14:formula1>
            <xm:f>TABS!$Y$6:$Y$65</xm:f>
          </x14:formula1>
          <xm:sqref>F10</xm:sqref>
        </x14:dataValidation>
      </x14:dataValidations>
    </ext>
  </extLst>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9B14BB-09A9-47E1-B533-F77C736FB440}">
  <dimension ref="A1:BC69"/>
  <sheetViews>
    <sheetView topLeftCell="C1" zoomScale="55" zoomScaleNormal="55" workbookViewId="0">
      <selection activeCell="C10" sqref="C10"/>
    </sheetView>
  </sheetViews>
  <sheetFormatPr defaultColWidth="8.875" defaultRowHeight="15"/>
  <cols>
    <col min="1" max="1" width="12.75" style="3" customWidth="1"/>
    <col min="2" max="2" width="31" style="3" customWidth="1"/>
    <col min="3" max="3" width="31.25" style="3" customWidth="1"/>
    <col min="4" max="4" width="16.375" style="3" customWidth="1"/>
    <col min="5" max="5" width="16.875" style="3" customWidth="1"/>
    <col min="6" max="6" width="18.25" style="3" customWidth="1"/>
    <col min="7" max="7" width="17.375" style="3" customWidth="1"/>
    <col min="8" max="9" width="13.875" style="3" customWidth="1"/>
    <col min="10" max="10" width="21" style="3" customWidth="1"/>
    <col min="11" max="11" width="23.375" style="3" customWidth="1"/>
    <col min="12" max="12" width="13.25" style="3" customWidth="1"/>
    <col min="13" max="13" width="25.625" style="3" customWidth="1"/>
    <col min="14" max="14" width="10.375" style="3" customWidth="1"/>
    <col min="15" max="15" width="17.625" style="3" customWidth="1"/>
    <col min="16" max="16" width="13.75" style="3" customWidth="1"/>
    <col min="17" max="17" width="9" style="3"/>
    <col min="18" max="18" width="12.625" style="3" customWidth="1"/>
    <col min="19" max="19" width="10.875" style="3" customWidth="1"/>
    <col min="20" max="20" width="8.375" style="3" customWidth="1"/>
    <col min="21" max="21" width="18.75" style="3" customWidth="1"/>
    <col min="22" max="22" width="17.375" style="3" customWidth="1"/>
    <col min="23" max="23" width="23.375" style="3" customWidth="1"/>
    <col min="24" max="25" width="9" style="3"/>
    <col min="26" max="16384" width="8.875" style="3"/>
  </cols>
  <sheetData>
    <row r="1" spans="1:55" s="1" customFormat="1" ht="26.25">
      <c r="B1" s="5" t="s">
        <v>532</v>
      </c>
      <c r="C1" s="5"/>
      <c r="F1" s="390" t="s">
        <v>531</v>
      </c>
      <c r="G1" s="6"/>
      <c r="X1" s="103"/>
      <c r="BB1" s="1" t="str">
        <f>_xlfn.TEXTJOIN(CHAR(10),TRUE,BC1:BC501)</f>
        <v>WSSFC-TVS-02-1-1-</v>
      </c>
      <c r="BC1" s="1" t="str" cm="1">
        <f t="array" ref="BC1">_xlfn._xlws.FILTER(PROD_A!$B$5:B$790,PROD_A!$I$5:I$790=$B$5,"NA")</f>
        <v>WSSFC-TVS-02-1-1-</v>
      </c>
    </row>
    <row r="2" spans="1:55" s="1" customFormat="1" ht="26.25">
      <c r="B2" s="5"/>
      <c r="C2" s="5"/>
      <c r="F2" s="396"/>
      <c r="G2" s="6"/>
      <c r="X2" s="103"/>
    </row>
    <row r="3" spans="1:55" s="2" customFormat="1">
      <c r="X3" s="104"/>
      <c r="BB3" s="1"/>
      <c r="BC3" s="1"/>
    </row>
    <row r="4" spans="1:55" s="2" customFormat="1" ht="60">
      <c r="B4" s="7" t="s">
        <v>533</v>
      </c>
      <c r="C4" s="8" t="s">
        <v>534</v>
      </c>
      <c r="D4" s="9" t="s">
        <v>535</v>
      </c>
      <c r="E4" s="8" t="s">
        <v>536</v>
      </c>
      <c r="F4" s="8" t="s">
        <v>537</v>
      </c>
      <c r="G4" s="10" t="s">
        <v>538</v>
      </c>
      <c r="H4" s="8" t="s">
        <v>539</v>
      </c>
      <c r="I4" s="91" t="s">
        <v>540</v>
      </c>
      <c r="J4" s="91" t="s">
        <v>541</v>
      </c>
      <c r="K4" s="91" t="s">
        <v>542</v>
      </c>
      <c r="L4" s="10" t="s">
        <v>543</v>
      </c>
      <c r="M4" s="92"/>
      <c r="U4" s="103"/>
      <c r="BB4" s="1"/>
      <c r="BC4" s="1"/>
    </row>
    <row r="5" spans="1:55" s="2" customFormat="1">
      <c r="B5" s="378" t="s">
        <v>500</v>
      </c>
      <c r="C5" s="379" t="str">
        <f>BB1</f>
        <v>WSSFC-TVS-02-1-1-</v>
      </c>
      <c r="D5" s="378">
        <v>1</v>
      </c>
      <c r="E5" s="380">
        <v>45745</v>
      </c>
      <c r="F5" s="379" t="s">
        <v>628</v>
      </c>
      <c r="G5" s="381">
        <v>45745</v>
      </c>
      <c r="H5" s="378" t="s">
        <v>503</v>
      </c>
      <c r="I5" s="380" t="s">
        <v>629</v>
      </c>
      <c r="J5" s="381"/>
      <c r="K5" s="382"/>
      <c r="L5" s="381"/>
      <c r="M5" s="12"/>
      <c r="U5" s="395"/>
      <c r="BB5" s="1"/>
      <c r="BC5" s="1"/>
    </row>
    <row r="6" spans="1:55" s="2" customFormat="1">
      <c r="B6" s="11"/>
      <c r="C6" s="11"/>
      <c r="D6" s="12"/>
      <c r="E6" s="13"/>
      <c r="F6" s="12"/>
      <c r="G6" s="12"/>
      <c r="H6" s="14"/>
      <c r="I6" s="14"/>
      <c r="J6" s="12"/>
      <c r="K6" s="11"/>
      <c r="L6" s="12"/>
      <c r="M6" s="14"/>
      <c r="N6" s="12"/>
      <c r="O6" s="12"/>
      <c r="P6" s="12"/>
      <c r="X6" s="103"/>
      <c r="BB6" s="1"/>
      <c r="BC6" s="1"/>
    </row>
    <row r="7" spans="1:55" s="2" customFormat="1">
      <c r="B7" s="5" t="s">
        <v>545</v>
      </c>
      <c r="C7" s="5"/>
      <c r="D7" s="12"/>
      <c r="E7" s="13"/>
      <c r="F7" s="12"/>
      <c r="G7" s="12"/>
      <c r="H7" s="14"/>
      <c r="I7" s="14"/>
      <c r="J7" s="12"/>
      <c r="K7" s="11"/>
      <c r="L7" s="12"/>
      <c r="M7" s="14"/>
      <c r="N7" s="12"/>
      <c r="O7" s="12"/>
      <c r="P7" s="12"/>
      <c r="X7" s="103"/>
      <c r="BB7" s="1"/>
      <c r="BC7" s="1"/>
    </row>
    <row r="8" spans="1:55" s="2" customFormat="1">
      <c r="B8" s="11"/>
      <c r="C8" s="11"/>
      <c r="D8" s="12"/>
      <c r="E8" s="13"/>
      <c r="F8" s="12"/>
      <c r="G8" s="12"/>
      <c r="H8" s="14"/>
      <c r="I8" s="14"/>
      <c r="J8" s="12"/>
      <c r="K8" s="11"/>
      <c r="L8" s="12"/>
      <c r="M8" s="14"/>
      <c r="N8" s="12"/>
      <c r="O8" s="12"/>
      <c r="P8" s="12"/>
      <c r="X8" s="103"/>
      <c r="BB8" s="1"/>
      <c r="BC8" s="1"/>
    </row>
    <row r="9" spans="1:55" s="2" customFormat="1" ht="75">
      <c r="A9" s="15" t="s">
        <v>546</v>
      </c>
      <c r="B9" s="15" t="s">
        <v>547</v>
      </c>
      <c r="C9" s="16" t="s">
        <v>548</v>
      </c>
      <c r="D9" s="16" t="s">
        <v>549</v>
      </c>
      <c r="E9" s="16" t="s">
        <v>550</v>
      </c>
      <c r="F9" s="16" t="s">
        <v>551</v>
      </c>
      <c r="G9" s="16" t="s">
        <v>607</v>
      </c>
      <c r="H9" s="16" t="s">
        <v>608</v>
      </c>
      <c r="I9" s="16" t="s">
        <v>554</v>
      </c>
      <c r="J9" s="23" t="s">
        <v>319</v>
      </c>
      <c r="K9" s="94" t="s">
        <v>555</v>
      </c>
      <c r="L9" s="29" t="s">
        <v>556</v>
      </c>
      <c r="M9" s="28" t="s">
        <v>323</v>
      </c>
      <c r="N9" s="95" t="s">
        <v>324</v>
      </c>
      <c r="O9" s="96" t="s">
        <v>325</v>
      </c>
      <c r="P9" s="95" t="s">
        <v>557</v>
      </c>
      <c r="Q9" s="96" t="s">
        <v>330</v>
      </c>
      <c r="R9" s="96" t="s">
        <v>331</v>
      </c>
      <c r="S9" s="29" t="s">
        <v>558</v>
      </c>
      <c r="T9" s="22" t="s">
        <v>559</v>
      </c>
      <c r="U9" s="22" t="s">
        <v>337</v>
      </c>
      <c r="V9" s="22" t="s">
        <v>338</v>
      </c>
      <c r="W9" s="22" t="s">
        <v>339</v>
      </c>
      <c r="BB9" s="1"/>
      <c r="BC9" s="1"/>
    </row>
    <row r="10" spans="1:55" s="2" customFormat="1" ht="30">
      <c r="A10" s="434" t="str">
        <f>TEXT(E51,0)&amp;" "&amp;F51&amp;CHAR(10)&amp;"@"&amp;VLOOKUP($G$14,TABS!$A$6:$G$50,COUNTA(TABS!$A$5:$D$5),FALSE)</f>
        <v>17949 uA
@15.2V</v>
      </c>
      <c r="B10" s="17">
        <f>E53</f>
        <v>2.8620305572133724E-2</v>
      </c>
      <c r="C10" s="18" t="s">
        <v>642</v>
      </c>
      <c r="D10" s="19" t="s">
        <v>562</v>
      </c>
      <c r="E10" s="19">
        <v>4</v>
      </c>
      <c r="F10" s="19" t="s">
        <v>562</v>
      </c>
      <c r="G10" s="19" t="s">
        <v>610</v>
      </c>
      <c r="H10" s="448">
        <v>3</v>
      </c>
      <c r="I10" s="19">
        <v>2</v>
      </c>
      <c r="J10" s="97" t="s">
        <v>168</v>
      </c>
      <c r="K10" s="98" t="s">
        <v>168</v>
      </c>
      <c r="L10" s="99" t="s">
        <v>168</v>
      </c>
      <c r="M10" s="383" t="s">
        <v>168</v>
      </c>
      <c r="N10" s="383" t="s">
        <v>168</v>
      </c>
      <c r="O10" s="100" t="s">
        <v>168</v>
      </c>
      <c r="P10" s="383" t="s">
        <v>168</v>
      </c>
      <c r="Q10" s="383" t="s">
        <v>168</v>
      </c>
      <c r="R10" s="383" t="s">
        <v>168</v>
      </c>
      <c r="S10" s="383" t="s">
        <v>168</v>
      </c>
      <c r="T10" s="342" t="s">
        <v>168</v>
      </c>
      <c r="U10" s="466" t="s">
        <v>169</v>
      </c>
      <c r="V10" s="466" t="s">
        <v>169</v>
      </c>
      <c r="W10" s="466" t="s">
        <v>169</v>
      </c>
      <c r="BB10" s="1"/>
      <c r="BC10" s="1"/>
    </row>
    <row r="11" spans="1:55" s="2" customFormat="1">
      <c r="B11" s="11"/>
      <c r="C11" s="11"/>
      <c r="D11" s="12"/>
      <c r="E11" s="13"/>
      <c r="F11" s="12"/>
      <c r="G11" s="12"/>
      <c r="H11" s="14"/>
      <c r="I11" s="14"/>
      <c r="J11" s="12"/>
      <c r="K11" s="11"/>
      <c r="L11" s="12"/>
      <c r="M11" s="14"/>
      <c r="N11" s="12"/>
      <c r="O11" s="12"/>
      <c r="P11" s="12"/>
      <c r="X11" s="103"/>
      <c r="BB11" s="1"/>
      <c r="BC11" s="1"/>
    </row>
    <row r="12" spans="1:55" s="2" customFormat="1">
      <c r="B12" s="5" t="s">
        <v>563</v>
      </c>
      <c r="C12" s="11"/>
      <c r="D12" s="12"/>
      <c r="E12" s="13"/>
      <c r="F12" s="12"/>
      <c r="G12" s="12"/>
      <c r="H12" s="14"/>
      <c r="I12" s="14"/>
      <c r="J12" s="12"/>
      <c r="K12" s="11"/>
      <c r="L12" s="12"/>
      <c r="M12" s="14"/>
      <c r="N12" s="12"/>
      <c r="O12" s="12"/>
      <c r="P12" s="12"/>
      <c r="X12" s="103"/>
      <c r="BB12" s="1"/>
      <c r="BC12" s="1"/>
    </row>
    <row r="13" spans="1:55" s="2" customFormat="1" ht="90">
      <c r="B13" s="21" t="s">
        <v>301</v>
      </c>
      <c r="C13" s="22" t="s">
        <v>310</v>
      </c>
      <c r="D13" s="23" t="s">
        <v>311</v>
      </c>
      <c r="E13" s="23" t="s">
        <v>312</v>
      </c>
      <c r="F13" s="23" t="s">
        <v>313</v>
      </c>
      <c r="G13" s="23" t="s">
        <v>314</v>
      </c>
      <c r="H13" s="23" t="s">
        <v>315</v>
      </c>
      <c r="I13" s="23" t="s">
        <v>316</v>
      </c>
      <c r="J13" s="23" t="s">
        <v>317</v>
      </c>
      <c r="K13" s="23" t="s">
        <v>318</v>
      </c>
      <c r="L13" s="23" t="s">
        <v>319</v>
      </c>
      <c r="M13" s="23" t="s">
        <v>320</v>
      </c>
      <c r="N13" s="23" t="s">
        <v>321</v>
      </c>
      <c r="O13" s="23" t="s">
        <v>322</v>
      </c>
      <c r="P13" s="23" t="s">
        <v>323</v>
      </c>
      <c r="Q13" s="23" t="s">
        <v>75</v>
      </c>
      <c r="R13" s="23" t="s">
        <v>324</v>
      </c>
      <c r="S13" s="23" t="s">
        <v>325</v>
      </c>
      <c r="T13" s="23" t="s">
        <v>326</v>
      </c>
      <c r="U13" s="23" t="s">
        <v>327</v>
      </c>
      <c r="V13" s="23" t="s">
        <v>328</v>
      </c>
      <c r="W13" s="23" t="s">
        <v>329</v>
      </c>
      <c r="X13" s="23" t="s">
        <v>330</v>
      </c>
      <c r="Y13" s="23" t="s">
        <v>331</v>
      </c>
      <c r="Z13" s="23" t="s">
        <v>332</v>
      </c>
      <c r="AA13" s="23" t="s">
        <v>333</v>
      </c>
      <c r="AB13" s="23" t="s">
        <v>334</v>
      </c>
      <c r="AC13" s="23" t="s">
        <v>335</v>
      </c>
      <c r="AD13" s="23" t="s">
        <v>336</v>
      </c>
      <c r="AE13" s="23" t="s">
        <v>337</v>
      </c>
      <c r="AF13" s="23" t="s">
        <v>338</v>
      </c>
      <c r="AG13" s="23" t="s">
        <v>339</v>
      </c>
      <c r="BB13" s="1"/>
      <c r="BC13" s="1"/>
    </row>
    <row r="14" spans="1:55" s="2" customFormat="1" ht="30">
      <c r="B14" s="24" t="str">
        <f>C10</f>
        <v>WSSFC-TVS-02-1-1-</v>
      </c>
      <c r="C14" s="25" t="str">
        <f>VLOOKUP($B14,typeProduct,COUNTA(PROD_A!$B$4:$N$4),FALSE)</f>
        <v>x</v>
      </c>
      <c r="D14" s="25">
        <f>VLOOKUP($B14,typeProduct,COUNTA(PROD_A!$B$4:$O$4),FALSE)</f>
        <v>0</v>
      </c>
      <c r="E14" s="25">
        <f>VLOOKUP($B14,typeProduct,COUNTA(PROD_A!$B$4:$P$4),FALSE)</f>
        <v>0</v>
      </c>
      <c r="F14" s="25">
        <f>VLOOKUP($B14,typeProduct,COUNTA(PROD_A!$B$4:$Q$4),FALSE)</f>
        <v>31200</v>
      </c>
      <c r="G14" s="25" t="str">
        <f>VLOOKUP($B14,typeProduct,COUNTA(PROD_A!$B$4:$R$4),FALSE)</f>
        <v>4-18650-15.2V-5000</v>
      </c>
      <c r="H14" s="25">
        <f>VLOOKUP($B14,typeProduct,COUNTA(PROD_A!$B$4:$S$4),FALSE)</f>
        <v>5000</v>
      </c>
      <c r="I14" s="25">
        <f>VLOOKUP($B14,typeProduct,COUNTA(PROD_A!$B$4:$T$4),FALSE)</f>
        <v>13500</v>
      </c>
      <c r="J14" s="25">
        <f>VLOOKUP($B14,typeProduct,COUNTA(PROD_A!$B$4:$U$4),FALSE)</f>
        <v>97000</v>
      </c>
      <c r="K14" s="25" t="str">
        <f>VLOOKUP($B14,typeProduct,COUNTA(PROD_A!$B$4:$V$4),FALSE)</f>
        <v>x</v>
      </c>
      <c r="L14" s="25" t="str">
        <f>VLOOKUP($B14,typeProduct,COUNTA(PROD_A!$B$4:W$4),FALSE)</f>
        <v>x</v>
      </c>
      <c r="M14" s="25">
        <f>VLOOKUP($B14,typeProduct,COUNTA(PROD_A!$B$4:X$4),FALSE)</f>
        <v>0</v>
      </c>
      <c r="N14" s="25">
        <f>VLOOKUP($B14,typeProduct,COUNTA(PROD_A!$B$4:Y$4),FALSE)</f>
        <v>0</v>
      </c>
      <c r="O14" s="25">
        <f>VLOOKUP($B14,typeProduct,COUNTA(PROD_A!$B$4:Z$4),FALSE)</f>
        <v>1</v>
      </c>
      <c r="P14" s="25" t="str">
        <f>VLOOKUP($B14,typeProduct,COUNTA(PROD_A!$B$4:AA$4),FALSE)</f>
        <v>x</v>
      </c>
      <c r="Q14" s="25" t="str">
        <f>VLOOKUP($B14,typeProduct,COUNTA(PROD_A!$B$4:AB$4),FALSE)</f>
        <v>x</v>
      </c>
      <c r="R14" s="25" t="str">
        <f>VLOOKUP($B14,typeProduct,COUNTA(PROD_A!$B$4:AC$4),FALSE)</f>
        <v>x</v>
      </c>
      <c r="S14" s="25" t="str">
        <f>VLOOKUP($B14,typeProduct,COUNTA(PROD_A!$B$4:AD$4),FALSE)</f>
        <v>x</v>
      </c>
      <c r="T14" s="25">
        <f>VLOOKUP($B14,typeProduct,COUNTA(PROD_A!$B$4:AE$4),FALSE)</f>
        <v>0.5</v>
      </c>
      <c r="U14" s="25" t="str">
        <f>VLOOKUP($B14,typeProduct,COUNTA(PROD_A!$B$4:AF$4),FALSE)</f>
        <v>x</v>
      </c>
      <c r="V14" s="278" t="str">
        <f>VLOOKUP($B14,typeProduct,COUNTA(PROD_A!$B$4:AG$4),FALSE)</f>
        <v>x</v>
      </c>
      <c r="W14" s="278" t="str">
        <f>VLOOKUP($B14,typeProduct,COUNTA(PROD_A!$B$4:AH$4),FALSE)</f>
        <v>x</v>
      </c>
      <c r="X14" s="278" t="str">
        <f>VLOOKUP($B14,typeProduct,COUNTA(PROD_A!$B$4:AI$4),FALSE)</f>
        <v>x</v>
      </c>
      <c r="Y14" s="278" t="str">
        <f>VLOOKUP($B14,typeProduct,COUNTA(PROD_A!$B$4:AJ$4),FALSE)</f>
        <v>x</v>
      </c>
      <c r="Z14" s="278" t="str">
        <f>VLOOKUP($B14,typeProduct,COUNTA(PROD_A!$B$4:AK$4),FALSE)</f>
        <v>x</v>
      </c>
      <c r="AA14" s="278" t="str">
        <f>VLOOKUP($B14,typeProduct,COUNTA(PROD_A!$B$4:AL$4),FALSE)</f>
        <v>x</v>
      </c>
      <c r="AB14" s="278" t="str">
        <f>VLOOKUP($B14,typeProduct,COUNTA(PROD_A!$B$4:AM$4),FALSE)</f>
        <v>x</v>
      </c>
      <c r="AC14" s="278" t="str">
        <f>VLOOKUP($B14,typeProduct,COUNTA(PROD_A!$B$4:AN$4),FALSE)</f>
        <v>x</v>
      </c>
      <c r="AD14" s="278" t="str">
        <f>VLOOKUP($B14,typeProduct,COUNTA(PROD_A!$B$4:AO$4),FALSE)</f>
        <v>x</v>
      </c>
      <c r="AE14" s="278" t="str">
        <f>VLOOKUP($B14,typeProduct,COUNTA(PROD_A!$B$4:AP$4),FALSE)</f>
        <v>x</v>
      </c>
      <c r="AF14" s="278" t="str">
        <f>VLOOKUP($B14,typeProduct,COUNTA(PROD_A!$B$4:AQ$4),FALSE)</f>
        <v>x</v>
      </c>
      <c r="AG14" s="278" t="str">
        <f>VLOOKUP($B14,typeProduct,COUNTA(PROD_A!$B$4:AR$4),FALSE)</f>
        <v>x</v>
      </c>
      <c r="BB14" s="1"/>
      <c r="BC14" s="1"/>
    </row>
    <row r="15" spans="1:55" s="2" customFormat="1">
      <c r="B15" s="26"/>
      <c r="C15" s="27"/>
      <c r="D15" s="27"/>
      <c r="E15" s="27"/>
      <c r="F15" s="27"/>
      <c r="G15" s="27"/>
      <c r="H15" s="27"/>
      <c r="I15" s="27"/>
      <c r="J15" s="27"/>
      <c r="K15" s="27"/>
      <c r="L15" s="27"/>
      <c r="M15" s="27"/>
      <c r="N15" s="27"/>
      <c r="O15" s="27"/>
      <c r="P15" s="27"/>
      <c r="BB15" s="1"/>
      <c r="BC15" s="1"/>
    </row>
    <row r="16" spans="1:55" s="2" customFormat="1">
      <c r="B16" s="5" t="s">
        <v>565</v>
      </c>
      <c r="C16" s="27"/>
      <c r="D16" s="27"/>
      <c r="E16" s="27"/>
      <c r="F16" s="27"/>
      <c r="G16" s="27"/>
      <c r="H16" s="27"/>
      <c r="I16" s="27"/>
      <c r="J16" s="27"/>
      <c r="K16" s="27"/>
      <c r="L16" s="27"/>
      <c r="M16" s="27"/>
      <c r="N16" s="27"/>
      <c r="O16" s="27"/>
      <c r="P16" s="27"/>
      <c r="BB16" s="1"/>
      <c r="BC16" s="1"/>
    </row>
    <row r="17" spans="1:55" s="2" customFormat="1">
      <c r="B17" s="5"/>
      <c r="C17" s="27"/>
      <c r="D17" s="27"/>
      <c r="E17" s="27"/>
      <c r="F17" s="27"/>
      <c r="G17" s="27"/>
      <c r="H17" s="27"/>
      <c r="I17" s="27"/>
      <c r="J17" s="27"/>
      <c r="K17" s="27"/>
      <c r="L17" s="27"/>
      <c r="M17" s="27"/>
      <c r="N17" s="27"/>
      <c r="O17" s="27"/>
      <c r="P17" s="27"/>
      <c r="BB17" s="1"/>
      <c r="BC17" s="1"/>
    </row>
    <row r="18" spans="1:55" s="2" customFormat="1" ht="30">
      <c r="B18" s="28" t="s">
        <v>566</v>
      </c>
      <c r="C18" s="28" t="s">
        <v>567</v>
      </c>
      <c r="D18" s="28" t="s">
        <v>551</v>
      </c>
      <c r="E18" s="28" t="s">
        <v>4</v>
      </c>
      <c r="F18" s="28" t="s">
        <v>568</v>
      </c>
      <c r="G18" s="28" t="s">
        <v>611</v>
      </c>
      <c r="H18" s="28" t="s">
        <v>570</v>
      </c>
      <c r="I18" s="28" t="s">
        <v>612</v>
      </c>
      <c r="J18" s="28" t="s">
        <v>3</v>
      </c>
      <c r="K18" s="27"/>
      <c r="L18" s="27"/>
      <c r="M18" s="27"/>
      <c r="N18" s="27"/>
      <c r="BB18" s="1"/>
      <c r="BC18" s="1"/>
    </row>
    <row r="19" spans="1:55" s="2" customFormat="1">
      <c r="B19" s="30">
        <f>VLOOKUP($D$10,lrwCyclicPeriod,COUNTA(TABS!$L$5:$M$5),FALSE)</f>
        <v>600</v>
      </c>
      <c r="C19" s="31">
        <f>$E$10</f>
        <v>4</v>
      </c>
      <c r="D19" s="31">
        <f>VLOOKUP($F$10,lorawanSamplingRate,COUNTA(TABS!$Y$5:$Z$5),FALSE)</f>
        <v>600</v>
      </c>
      <c r="E19" s="31">
        <f>VLOOKUP($G$10,TABS!$AF$6:$AK$15,COUNTA(TABS!$AF$5:$AG$5),FALSE)</f>
        <v>600</v>
      </c>
      <c r="F19" s="31">
        <f>VLOOKUP($G$10,TABS!$AF$6:$AK$15,COUNTA(TABS!$AF$5:$AI$5),FALSE)</f>
        <v>128</v>
      </c>
      <c r="G19" s="31">
        <f>$I$10</f>
        <v>2</v>
      </c>
      <c r="H19" s="31">
        <f>VLOOKUP($G$10,TABS!$AF$6:$AK$15,COUNTA(TABS!$AF$5:$AK$5),FALSE)</f>
        <v>29</v>
      </c>
      <c r="I19" s="449">
        <f>H10</f>
        <v>3</v>
      </c>
      <c r="J19" s="449">
        <f>VLOOKUP($G$10,TABS!$AF$6:$AK$15,COUNTA(TABS!$AF$5:$AJ$5),FALSE)</f>
        <v>4</v>
      </c>
      <c r="K19" s="27"/>
      <c r="L19" s="27"/>
      <c r="M19" s="27"/>
      <c r="N19" s="27"/>
      <c r="BB19" s="1"/>
      <c r="BC19" s="1"/>
    </row>
    <row r="20" spans="1:55" s="2" customFormat="1">
      <c r="B20" s="26"/>
      <c r="C20" s="27"/>
      <c r="D20" s="27"/>
      <c r="E20" s="27"/>
      <c r="F20" s="27"/>
      <c r="G20" s="27"/>
      <c r="H20" s="27"/>
      <c r="I20" s="27"/>
      <c r="J20" s="27"/>
      <c r="K20" s="27"/>
      <c r="L20" s="27"/>
      <c r="M20" s="27"/>
      <c r="N20" s="27"/>
      <c r="O20" s="27"/>
      <c r="P20" s="27"/>
      <c r="BB20" s="1"/>
      <c r="BC20" s="1"/>
    </row>
    <row r="21" spans="1:55" s="2" customFormat="1">
      <c r="B21" s="5" t="s">
        <v>613</v>
      </c>
      <c r="C21" s="5"/>
      <c r="D21" s="12"/>
      <c r="E21" s="13"/>
      <c r="F21" s="12"/>
      <c r="G21" s="12"/>
      <c r="H21" s="3"/>
      <c r="I21" s="3"/>
      <c r="J21" s="3"/>
      <c r="K21" s="83"/>
      <c r="L21" s="3"/>
      <c r="M21" s="3"/>
      <c r="N21" s="3"/>
      <c r="O21" s="3"/>
      <c r="P21" s="3"/>
      <c r="Q21" s="3"/>
      <c r="R21" s="3"/>
      <c r="S21" s="3"/>
      <c r="T21" s="3"/>
      <c r="U21" s="3"/>
      <c r="V21" s="3"/>
      <c r="W21" s="3"/>
      <c r="X21" s="3"/>
      <c r="Y21" s="3"/>
      <c r="BB21" s="1"/>
      <c r="BC21" s="1"/>
    </row>
    <row r="22" spans="1:55" s="2" customFormat="1">
      <c r="B22" s="11"/>
      <c r="C22" s="11"/>
      <c r="D22" s="12"/>
      <c r="E22" s="13"/>
      <c r="F22" s="12"/>
      <c r="G22" s="12"/>
      <c r="H22" s="3"/>
      <c r="I22" s="3"/>
      <c r="J22" s="3"/>
      <c r="K22" s="83"/>
      <c r="L22" s="3"/>
      <c r="M22" s="3"/>
      <c r="N22" s="3"/>
      <c r="O22" s="3"/>
      <c r="P22" s="3"/>
      <c r="Q22" s="3"/>
      <c r="R22" s="3"/>
      <c r="S22" s="3"/>
      <c r="T22" s="3"/>
      <c r="U22" s="3"/>
      <c r="V22" s="3"/>
      <c r="W22" s="3"/>
      <c r="X22" s="3"/>
      <c r="Y22" s="3"/>
      <c r="BB22" s="1"/>
      <c r="BC22" s="1"/>
    </row>
    <row r="23" spans="1:55" ht="15" customHeight="1">
      <c r="A23" s="33"/>
      <c r="B23" s="523" t="s">
        <v>572</v>
      </c>
      <c r="C23" s="524"/>
      <c r="D23" s="524"/>
      <c r="E23" s="34" t="s">
        <v>147</v>
      </c>
      <c r="F23" s="35" t="s">
        <v>573</v>
      </c>
      <c r="G23" s="36"/>
    </row>
    <row r="24" spans="1:55">
      <c r="B24" s="372" t="s">
        <v>574</v>
      </c>
      <c r="C24" s="38"/>
      <c r="D24" s="38"/>
      <c r="E24" s="39">
        <v>1</v>
      </c>
      <c r="F24" s="40" t="s">
        <v>8</v>
      </c>
    </row>
    <row r="25" spans="1:55" ht="15.75" customHeight="1">
      <c r="A25" s="41"/>
      <c r="B25" s="373" t="s">
        <v>575</v>
      </c>
      <c r="C25" s="43"/>
      <c r="D25" s="44"/>
      <c r="E25" s="45">
        <f>H14</f>
        <v>5000</v>
      </c>
      <c r="F25" s="46" t="s">
        <v>10</v>
      </c>
      <c r="G25" s="41"/>
    </row>
    <row r="26" spans="1:55">
      <c r="B26" s="372" t="s">
        <v>576</v>
      </c>
      <c r="C26" s="38"/>
      <c r="D26" s="47"/>
      <c r="E26" s="48">
        <v>90</v>
      </c>
      <c r="F26" s="49" t="s">
        <v>17</v>
      </c>
    </row>
    <row r="27" spans="1:55" ht="15" customHeight="1">
      <c r="A27" s="50"/>
      <c r="B27" s="374" t="s">
        <v>577</v>
      </c>
      <c r="C27" s="52"/>
      <c r="D27" s="52"/>
      <c r="E27" s="53">
        <v>75</v>
      </c>
      <c r="F27" s="54" t="s">
        <v>17</v>
      </c>
    </row>
    <row r="28" spans="1:55" ht="15" customHeight="1">
      <c r="A28" s="50"/>
      <c r="B28" s="51"/>
      <c r="C28" s="52"/>
      <c r="D28" s="52"/>
      <c r="E28" s="55"/>
      <c r="F28" s="48"/>
    </row>
    <row r="29" spans="1:55">
      <c r="B29" s="372" t="s">
        <v>549</v>
      </c>
      <c r="C29" s="38"/>
      <c r="D29" s="47"/>
      <c r="E29" s="56">
        <f>B19</f>
        <v>600</v>
      </c>
      <c r="F29" s="57" t="s">
        <v>29</v>
      </c>
    </row>
    <row r="30" spans="1:55">
      <c r="B30" s="372" t="s">
        <v>578</v>
      </c>
      <c r="C30" s="38"/>
      <c r="D30" s="47"/>
      <c r="E30" s="58">
        <f>(24*60*60)/E29</f>
        <v>144</v>
      </c>
      <c r="F30" s="57" t="s">
        <v>579</v>
      </c>
    </row>
    <row r="31" spans="1:55">
      <c r="B31" s="372" t="s">
        <v>550</v>
      </c>
      <c r="C31" s="38"/>
      <c r="D31" s="47"/>
      <c r="E31" s="56">
        <f>C19</f>
        <v>4</v>
      </c>
      <c r="F31" s="57" t="s">
        <v>579</v>
      </c>
    </row>
    <row r="32" spans="1:55">
      <c r="B32" s="372" t="s">
        <v>580</v>
      </c>
      <c r="C32" s="38"/>
      <c r="D32" s="47"/>
      <c r="E32" s="58">
        <f>E30+E31</f>
        <v>148</v>
      </c>
      <c r="F32" s="57" t="s">
        <v>579</v>
      </c>
    </row>
    <row r="33" spans="1:7">
      <c r="B33" s="372" t="s">
        <v>581</v>
      </c>
      <c r="C33" s="38"/>
      <c r="D33" s="47"/>
      <c r="E33" s="58">
        <f>(24*60*60)/E32</f>
        <v>583.78378378378375</v>
      </c>
      <c r="F33" s="57" t="s">
        <v>29</v>
      </c>
    </row>
    <row r="34" spans="1:7">
      <c r="B34" s="372" t="s">
        <v>582</v>
      </c>
      <c r="C34" s="38"/>
      <c r="D34" s="47"/>
      <c r="E34" s="56">
        <f>D19</f>
        <v>600</v>
      </c>
      <c r="F34" s="57" t="s">
        <v>29</v>
      </c>
    </row>
    <row r="35" spans="1:7">
      <c r="B35" s="447" t="s">
        <v>614</v>
      </c>
      <c r="C35" s="38"/>
      <c r="D35" s="47"/>
      <c r="E35" s="59">
        <f>$E$19</f>
        <v>600</v>
      </c>
      <c r="F35" s="57" t="s">
        <v>40</v>
      </c>
    </row>
    <row r="36" spans="1:7">
      <c r="B36" s="447" t="s">
        <v>584</v>
      </c>
      <c r="C36" s="38"/>
      <c r="D36" s="47"/>
      <c r="E36" s="56">
        <f>$F$19</f>
        <v>128</v>
      </c>
      <c r="F36" s="57" t="s">
        <v>42</v>
      </c>
    </row>
    <row r="37" spans="1:7">
      <c r="B37" s="447" t="s">
        <v>615</v>
      </c>
      <c r="C37" s="38"/>
      <c r="D37" s="47"/>
      <c r="E37" s="59">
        <f>$I$19</f>
        <v>3</v>
      </c>
      <c r="F37" s="57" t="s">
        <v>587</v>
      </c>
    </row>
    <row r="38" spans="1:7">
      <c r="B38" s="373" t="s">
        <v>586</v>
      </c>
      <c r="C38" s="38"/>
      <c r="D38" s="38"/>
      <c r="E38" s="56">
        <f>$G$19</f>
        <v>2</v>
      </c>
      <c r="F38" s="57" t="s">
        <v>587</v>
      </c>
    </row>
    <row r="39" spans="1:7">
      <c r="B39" s="37"/>
      <c r="C39" s="38"/>
      <c r="D39" s="38"/>
      <c r="E39" s="60"/>
      <c r="F39" s="57"/>
    </row>
    <row r="40" spans="1:7">
      <c r="B40" s="37"/>
      <c r="C40" s="38"/>
      <c r="D40" s="38"/>
      <c r="E40" s="60"/>
      <c r="F40" s="57"/>
    </row>
    <row r="41" spans="1:7">
      <c r="B41" s="37"/>
      <c r="C41" s="38"/>
      <c r="D41" s="38"/>
      <c r="E41" s="60"/>
      <c r="F41" s="57"/>
    </row>
    <row r="42" spans="1:7" ht="45" customHeight="1">
      <c r="A42" s="33"/>
      <c r="B42" s="61" t="s">
        <v>588</v>
      </c>
      <c r="C42" s="62"/>
      <c r="D42" s="63" t="s">
        <v>589</v>
      </c>
      <c r="E42" s="21" t="s">
        <v>590</v>
      </c>
      <c r="F42" s="23" t="s">
        <v>591</v>
      </c>
      <c r="G42" s="64"/>
    </row>
    <row r="43" spans="1:7">
      <c r="A43" s="50"/>
      <c r="B43" s="51"/>
      <c r="C43" s="52"/>
      <c r="D43" s="65"/>
      <c r="E43" s="58"/>
      <c r="F43" s="66">
        <f>D43*E43</f>
        <v>0</v>
      </c>
      <c r="G43" s="67"/>
    </row>
    <row r="44" spans="1:7" ht="15" customHeight="1">
      <c r="A44" s="50"/>
      <c r="B44" s="37" t="s">
        <v>616</v>
      </c>
      <c r="C44" s="52"/>
      <c r="D44" s="65">
        <f>J14</f>
        <v>97000</v>
      </c>
      <c r="E44" s="58">
        <f>F14</f>
        <v>31200</v>
      </c>
      <c r="F44" s="66">
        <f>D44*E44</f>
        <v>3026400000</v>
      </c>
      <c r="G44" s="67"/>
    </row>
    <row r="45" spans="1:7" ht="15" customHeight="1">
      <c r="A45" s="50"/>
      <c r="B45" s="51" t="s">
        <v>593</v>
      </c>
      <c r="C45" s="52"/>
      <c r="D45" s="65">
        <f>E36*1000*$T$14</f>
        <v>64000</v>
      </c>
      <c r="E45" s="58">
        <f xml:space="preserve"> E37*((14+12)*8/E35)*1000</f>
        <v>1040</v>
      </c>
      <c r="F45" s="66">
        <f>D45*E45</f>
        <v>66560000</v>
      </c>
      <c r="G45" s="67"/>
    </row>
    <row r="46" spans="1:7" ht="15" customHeight="1">
      <c r="A46" s="50"/>
      <c r="B46" s="37" t="s">
        <v>594</v>
      </c>
      <c r="C46" s="38"/>
      <c r="D46" s="65">
        <f>23000*$T$14+$I$14</f>
        <v>25000</v>
      </c>
      <c r="E46" s="59">
        <f>H19*1000*E38</f>
        <v>58000</v>
      </c>
      <c r="F46" s="66">
        <f t="shared" ref="F46:F48" si="0">D46*E46</f>
        <v>1450000000</v>
      </c>
      <c r="G46" s="67"/>
    </row>
    <row r="47" spans="1:7" ht="15" customHeight="1">
      <c r="A47" s="50"/>
      <c r="B47" s="37" t="s">
        <v>595</v>
      </c>
      <c r="C47" s="38"/>
      <c r="D47" s="65">
        <f>10000*$T$14</f>
        <v>5000</v>
      </c>
      <c r="E47" s="68">
        <v>0</v>
      </c>
      <c r="F47" s="66">
        <f t="shared" si="0"/>
        <v>0</v>
      </c>
      <c r="G47" s="67"/>
    </row>
    <row r="48" spans="1:7" ht="15" customHeight="1">
      <c r="B48" s="37" t="s">
        <v>596</v>
      </c>
      <c r="C48" s="38"/>
      <c r="D48" s="65">
        <f>$I$14</f>
        <v>13500</v>
      </c>
      <c r="E48" s="116">
        <f>(E33*1000) - ((E33/E34)*(E43+E44)) - (E45+E47)</f>
        <v>552387.02702702698</v>
      </c>
      <c r="F48" s="66">
        <f t="shared" si="0"/>
        <v>7457224864.8648643</v>
      </c>
      <c r="G48" s="67"/>
    </row>
    <row r="49" spans="1:7" ht="15" customHeight="1">
      <c r="A49" s="70"/>
      <c r="B49" s="71"/>
      <c r="C49" s="72"/>
      <c r="D49" s="73"/>
      <c r="E49" s="74"/>
      <c r="F49" s="75"/>
      <c r="G49" s="76"/>
    </row>
    <row r="50" spans="1:7" ht="15" customHeight="1">
      <c r="A50" s="77"/>
      <c r="B50" s="61" t="s">
        <v>597</v>
      </c>
      <c r="C50" s="62"/>
      <c r="D50" s="78"/>
      <c r="E50" s="79"/>
      <c r="F50" s="80"/>
      <c r="G50" s="77"/>
    </row>
    <row r="51" spans="1:7" ht="15" customHeight="1">
      <c r="A51" s="50"/>
      <c r="B51" s="51" t="s">
        <v>598</v>
      </c>
      <c r="C51" s="52"/>
      <c r="D51" s="52"/>
      <c r="E51" s="81">
        <f>((F45+F47+F48)+((F43+F44)*(E33/E34)))/(E33*1000)+(F46/(24*60*60*1000))</f>
        <v>17948.74722222222</v>
      </c>
      <c r="F51" s="82" t="s">
        <v>599</v>
      </c>
      <c r="G51" s="83"/>
    </row>
    <row r="52" spans="1:7">
      <c r="B52" s="37" t="s">
        <v>600</v>
      </c>
      <c r="C52" s="38"/>
      <c r="D52" s="38"/>
      <c r="E52" s="85">
        <f>(E25*1000*(E26/100)/E51)/24</f>
        <v>10.44641153382881</v>
      </c>
      <c r="F52" s="82" t="s">
        <v>601</v>
      </c>
      <c r="G52" s="83"/>
    </row>
    <row r="53" spans="1:7">
      <c r="B53" s="37" t="s">
        <v>602</v>
      </c>
      <c r="C53" s="38"/>
      <c r="D53" s="38"/>
      <c r="E53" s="85">
        <f>E52/365</f>
        <v>2.8620305572133724E-2</v>
      </c>
      <c r="F53" s="82" t="s">
        <v>603</v>
      </c>
      <c r="G53" s="83"/>
    </row>
    <row r="54" spans="1:7">
      <c r="B54" s="37" t="s">
        <v>604</v>
      </c>
      <c r="C54" s="38"/>
      <c r="D54" s="86"/>
      <c r="E54" s="87">
        <f>E53*12</f>
        <v>0.34344366686560468</v>
      </c>
      <c r="F54" s="88" t="s">
        <v>605</v>
      </c>
      <c r="G54" s="89"/>
    </row>
    <row r="55" spans="1:7">
      <c r="D55" s="90"/>
      <c r="E55" s="90"/>
      <c r="F55" s="83"/>
      <c r="G55" s="83"/>
    </row>
    <row r="56" spans="1:7">
      <c r="D56" s="90"/>
      <c r="E56" s="90"/>
      <c r="F56" s="83"/>
      <c r="G56" s="83"/>
    </row>
    <row r="57" spans="1:7">
      <c r="D57" s="90"/>
      <c r="E57" s="90"/>
      <c r="F57" s="83"/>
      <c r="G57" s="83"/>
    </row>
    <row r="58" spans="1:7">
      <c r="D58" s="90"/>
      <c r="E58" s="90"/>
      <c r="F58" s="83"/>
      <c r="G58" s="83"/>
    </row>
    <row r="59" spans="1:7">
      <c r="D59" s="90"/>
      <c r="E59" s="90"/>
      <c r="F59" s="83"/>
      <c r="G59" s="83"/>
    </row>
    <row r="60" spans="1:7">
      <c r="D60" s="90"/>
      <c r="E60" s="90"/>
      <c r="F60" s="83"/>
      <c r="G60" s="83"/>
    </row>
    <row r="62" spans="1:7">
      <c r="D62" s="90"/>
      <c r="E62" s="90"/>
      <c r="F62" s="83"/>
      <c r="G62" s="83"/>
    </row>
    <row r="63" spans="1:7">
      <c r="D63" s="90"/>
      <c r="E63" s="90"/>
      <c r="F63" s="83"/>
      <c r="G63" s="83"/>
    </row>
    <row r="64" spans="1:7">
      <c r="D64" s="90"/>
      <c r="E64" s="90"/>
      <c r="F64" s="83"/>
      <c r="G64" s="83"/>
    </row>
    <row r="65" spans="4:7">
      <c r="D65" s="90"/>
      <c r="E65" s="90"/>
      <c r="F65" s="83"/>
      <c r="G65" s="83"/>
    </row>
    <row r="66" spans="4:7">
      <c r="D66" s="90"/>
      <c r="E66" s="90"/>
      <c r="F66" s="83"/>
      <c r="G66" s="83"/>
    </row>
    <row r="67" spans="4:7">
      <c r="D67" s="90"/>
      <c r="E67" s="90"/>
      <c r="F67" s="83"/>
      <c r="G67" s="83"/>
    </row>
    <row r="68" spans="4:7">
      <c r="D68" s="90"/>
      <c r="E68" s="90"/>
      <c r="F68" s="83"/>
      <c r="G68" s="83"/>
    </row>
    <row r="69" spans="4:7">
      <c r="D69" s="90"/>
      <c r="E69" s="90"/>
      <c r="F69" s="83"/>
      <c r="G69" s="83"/>
    </row>
  </sheetData>
  <sheetProtection sheet="1" objects="1" scenarios="1"/>
  <protectedRanges>
    <protectedRange sqref="C10:T10" name="Range1"/>
  </protectedRanges>
  <mergeCells count="1">
    <mergeCell ref="B23:D23"/>
  </mergeCells>
  <dataValidations count="10">
    <dataValidation allowBlank="1" showInputMessage="1" showErrorMessage="1" sqref="E29 B14:B17 B19:B20 E34:E36" xr:uid="{8752675B-7643-4560-815D-A4DE496C0830}"/>
    <dataValidation type="list" allowBlank="1" showInputMessage="1" showErrorMessage="1" sqref="T10" xr:uid="{A1FBF71A-7EB7-4727-B1BF-8C1B0FE844BE}">
      <formula1>"x,Class A,Class C"</formula1>
    </dataValidation>
    <dataValidation type="list" allowBlank="1" showInputMessage="1" showErrorMessage="1" sqref="O10" xr:uid="{4E2BC864-075F-4590-AE14-E9BA470ACBF8}">
      <formula1>"x,Auto,Fast,Slow"</formula1>
    </dataValidation>
    <dataValidation type="list" allowBlank="1" showInputMessage="1" showErrorMessage="1" sqref="L10" xr:uid="{9C5CF5AA-0D83-4BF3-98A6-C2429B4ADE1B}">
      <formula1>"x,Enable,Disable"</formula1>
    </dataValidation>
    <dataValidation type="list" allowBlank="1" showInputMessage="1" showErrorMessage="1" sqref="K10" xr:uid="{4A2C3D10-CCBD-4DF4-854B-DD5D96B2E4CE}">
      <formula1>"x,1,2,3,4,5,6,7,8,9,10,11,12,13,14,15,16,17,18,19,20,21,22,23,24,25,26,27,28,29,30,31,32"</formula1>
    </dataValidation>
    <dataValidation type="list" allowBlank="1" showInputMessage="1" showErrorMessage="1" sqref="J10" xr:uid="{8B60FEC1-B289-40FE-A0B3-873900D1B025}">
      <formula1>"x,1,2,3,4,5,6,7,8,9,10,11,12,13,14,15,16,17,18,19,20,21,22,23,24,25,26,27,28,29,30,31,32,33,34,35,36,37,38,39,40,41,42,43,44,45,46,47,48,49,50,51,52,53,54,55,56,57,58,59,60,61,62,63,64,65,66,67,68,69,70,71,72,73,74,75,76,77,78,79,80"</formula1>
    </dataValidation>
    <dataValidation type="list" allowBlank="1" showInputMessage="1" showErrorMessage="1" sqref="H10" xr:uid="{FC8078C4-CA3D-4F17-AC36-204A7A2743C9}">
      <formula1>"1,3"</formula1>
    </dataValidation>
    <dataValidation type="list" allowBlank="1" showInputMessage="1" showErrorMessage="1" sqref="G10" xr:uid="{40FC54EE-B5A2-4856-ACCC-6E7B63514F99}">
      <formula1>"RC 1,RC 2,RC 3,RC 4,RC 5,RC 6,RC 7"</formula1>
    </dataValidation>
    <dataValidation type="list" allowBlank="1" showInputMessage="1" showErrorMessage="1" sqref="E10 I10" xr:uid="{0C31B209-6E72-490F-BA29-68EDE5AFC547}">
      <formula1>"0,1,2,3,4,5,6,7,8,9,10,20,50,100"</formula1>
    </dataValidation>
    <dataValidation type="list" allowBlank="1" showInputMessage="1" showErrorMessage="1" sqref="C10" xr:uid="{216D54CC-FD1E-4906-B600-73BE0302DE8B}">
      <formula1>$BC:$BC</formula1>
    </dataValidation>
  </dataValidations>
  <hyperlinks>
    <hyperlink ref="F1" location="'MAIN'!A1" display="HOME" xr:uid="{5AED12B7-D3B4-4098-88DD-0EBFC971A450}"/>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FF78A75D-9B82-4118-91B0-F396A33FBB2E}">
          <x14:formula1>
            <xm:f>TABS!$Y$6:$Y$65</xm:f>
          </x14:formula1>
          <xm:sqref>F10</xm:sqref>
        </x14:dataValidation>
        <x14:dataValidation type="list" allowBlank="1" showInputMessage="1" showErrorMessage="1" xr:uid="{9DA5AED1-8C11-44E6-BEA3-58D2554234EE}">
          <x14:formula1>
            <xm:f>TABS!$L$6:$L$25</xm:f>
          </x14:formula1>
          <xm:sqref>D10</xm:sqref>
        </x14:dataValidation>
      </x14:dataValidations>
    </ext>
  </extLst>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BC69"/>
  <sheetViews>
    <sheetView zoomScale="55" zoomScaleNormal="55" workbookViewId="0">
      <selection activeCell="E10" sqref="E10"/>
    </sheetView>
  </sheetViews>
  <sheetFormatPr defaultColWidth="8.875" defaultRowHeight="15"/>
  <cols>
    <col min="1" max="1" width="12.75" style="3" customWidth="1"/>
    <col min="2" max="2" width="31" style="3" customWidth="1"/>
    <col min="3" max="3" width="31.25" style="3" customWidth="1"/>
    <col min="4" max="4" width="16.375" style="3" customWidth="1"/>
    <col min="5" max="5" width="16.875" style="3" customWidth="1"/>
    <col min="6" max="6" width="18.25" style="3" customWidth="1"/>
    <col min="7" max="7" width="17.375" style="3" customWidth="1"/>
    <col min="8" max="9" width="13.875" style="3" customWidth="1"/>
    <col min="10" max="10" width="21" style="3" customWidth="1"/>
    <col min="11" max="11" width="23.375" style="3" customWidth="1"/>
    <col min="12" max="12" width="13.25" style="3" customWidth="1"/>
    <col min="13" max="13" width="25.625" style="3" customWidth="1"/>
    <col min="14" max="14" width="9.125" style="3"/>
    <col min="15" max="15" width="17.625" style="3" customWidth="1"/>
    <col min="16" max="16" width="13.75" style="3" customWidth="1"/>
    <col min="17" max="17" width="9.125" style="3"/>
    <col min="18" max="18" width="12.625" style="3" customWidth="1"/>
    <col min="19" max="19" width="10.875" style="3" customWidth="1"/>
    <col min="20" max="20" width="8.375" style="3" customWidth="1"/>
    <col min="21" max="21" width="18.75" style="3" customWidth="1"/>
    <col min="22" max="22" width="17.375" style="3" customWidth="1"/>
    <col min="23" max="23" width="23.375" style="3" customWidth="1"/>
    <col min="24" max="25" width="9.125" style="3"/>
    <col min="26" max="16384" width="8.875" style="3"/>
  </cols>
  <sheetData>
    <row r="1" spans="1:55" s="1" customFormat="1" ht="26.25">
      <c r="B1" s="5" t="s">
        <v>532</v>
      </c>
      <c r="C1" s="5"/>
      <c r="F1" s="390" t="s">
        <v>531</v>
      </c>
      <c r="G1" s="6"/>
      <c r="X1" s="103"/>
      <c r="BB1" s="1" t="str">
        <f>_xlfn.TEXTJOIN(CHAR(10),TRUE,BC1:BC501)</f>
        <v>WSLRWEX-G-H2S-100-2-7-
WSLRW-GCB-CO-500-01-1-1-
WSLRW-G4-SO2-20-01-2-7-
WSLRW-G4-NO2-20-01-2-7-
WSLRW-G4-CO-200-01-2-7-
WSLRW-PT100-01-1-1-
WSLRW-GCB-C3H8-01-1-1-
WSLRW-PPS-G10-04-2-3-
WSLRW-PPS-G10-02-2-3-
WSLRW-AG-03-4-8-
WSLRW-SMT-01-2-3-
WSLRW-SMT-01-2-2-
WSLRW-SMT-07-3-5-
WSLRW-SMT-01-3-5-
WSLRW-SMT-07-RN-3-5-
WSSFCEX-PPS-G10-01-2-1-
WSLRW-S-ATE-F12-500-2-3-
WSLRW-ATH-11-1-5-
WSLRW-AL-01-1-2-
WSLRW-G4-NH3-1000-01-2-7-
WSLRW-G4-NH3-100-01-2-7-
WSLRW-G4-CL2-20-01-2-7-
WSLRW-G4F-NH3-100-01-2-7-
WSLRW-G4-NH3-2000-01-2-7-
WSLRW-AG-02-2-4-
WSLRW-AG-01-1-2-
	WSLRW-I-CO2-5000-ATH-D1-1-1-
WSLRW-PH100-PT100-1-1-
WSLRW-TCK-01-2-2-
WSLRWEX-PT100-02-1-2-
WSLRW-G4-H2S-500-01-2-8-
WSLRWEX-G4-H2S-050-2-8-
WSLRWEX-G4-CO-500-2-8-
WSLRW-CO2-5000-TH-1-2-</v>
      </c>
      <c r="BC1" s="1" t="str" cm="1">
        <f t="array" ref="BC1:BC34">_xlfn._xlws.FILTER(PROD_A!$B$5:B$790,PROD_A!$I$5:I$790=$B$5,"NA")</f>
        <v>WSLRWEX-G-H2S-100-2-7-</v>
      </c>
    </row>
    <row r="2" spans="1:55" s="1" customFormat="1" ht="26.25">
      <c r="B2" s="5"/>
      <c r="C2" s="5"/>
      <c r="F2" s="396"/>
      <c r="G2" s="6"/>
      <c r="X2" s="103"/>
      <c r="BC2" s="1" t="str">
        <v>WSLRW-GCB-CO-500-01-1-1-</v>
      </c>
    </row>
    <row r="3" spans="1:55" s="2" customFormat="1">
      <c r="X3" s="104"/>
      <c r="BB3" s="1"/>
      <c r="BC3" s="1" t="str">
        <v>WSLRW-G4-SO2-20-01-2-7-</v>
      </c>
    </row>
    <row r="4" spans="1:55" s="2" customFormat="1" ht="60">
      <c r="B4" s="7" t="s">
        <v>533</v>
      </c>
      <c r="C4" s="8" t="s">
        <v>534</v>
      </c>
      <c r="D4" s="9" t="s">
        <v>535</v>
      </c>
      <c r="E4" s="8" t="s">
        <v>536</v>
      </c>
      <c r="F4" s="8" t="s">
        <v>537</v>
      </c>
      <c r="G4" s="10" t="s">
        <v>538</v>
      </c>
      <c r="H4" s="8" t="s">
        <v>539</v>
      </c>
      <c r="I4" s="91" t="s">
        <v>540</v>
      </c>
      <c r="J4" s="91" t="s">
        <v>541</v>
      </c>
      <c r="K4" s="91" t="s">
        <v>542</v>
      </c>
      <c r="L4" s="10" t="s">
        <v>543</v>
      </c>
      <c r="M4" s="92"/>
      <c r="U4" s="103"/>
      <c r="BB4" s="1"/>
      <c r="BC4" s="1" t="str">
        <v>WSLRW-G4-NO2-20-01-2-7-</v>
      </c>
    </row>
    <row r="5" spans="1:55" s="2" customFormat="1" ht="409.5">
      <c r="B5" s="378" t="s">
        <v>344</v>
      </c>
      <c r="C5" s="379" t="str">
        <f>BB1</f>
        <v>WSLRWEX-G-H2S-100-2-7-
WSLRW-GCB-CO-500-01-1-1-
WSLRW-G4-SO2-20-01-2-7-
WSLRW-G4-NO2-20-01-2-7-
WSLRW-G4-CO-200-01-2-7-
WSLRW-PT100-01-1-1-
WSLRW-GCB-C3H8-01-1-1-
WSLRW-PPS-G10-04-2-3-
WSLRW-PPS-G10-02-2-3-
WSLRW-AG-03-4-8-
WSLRW-SMT-01-2-3-
WSLRW-SMT-01-2-2-
WSLRW-SMT-07-3-5-
WSLRW-SMT-01-3-5-
WSLRW-SMT-07-RN-3-5-
WSSFCEX-PPS-G10-01-2-1-
WSLRW-S-ATE-F12-500-2-3-
WSLRW-ATH-11-1-5-
WSLRW-AL-01-1-2-
WSLRW-G4-NH3-1000-01-2-7-
WSLRW-G4-NH3-100-01-2-7-
WSLRW-G4-CL2-20-01-2-7-
WSLRW-G4F-NH3-100-01-2-7-
WSLRW-G4-NH3-2000-01-2-7-
WSLRW-AG-02-2-4-
WSLRW-AG-01-1-2-
	WSLRW-I-CO2-5000-ATH-D1-1-1-
WSLRW-PH100-PT100-1-1-
WSLRW-TCK-01-2-2-
WSLRWEX-PT100-02-1-2-
WSLRW-G4-H2S-500-01-2-8-
WSLRWEX-G4-H2S-050-2-8-
WSLRWEX-G4-CO-500-2-8-
WSLRW-CO2-5000-TH-1-2-</v>
      </c>
      <c r="D5" s="378">
        <v>1</v>
      </c>
      <c r="E5" s="469">
        <v>45698</v>
      </c>
      <c r="F5" s="379" t="s">
        <v>628</v>
      </c>
      <c r="G5" s="469">
        <v>45703</v>
      </c>
      <c r="H5" s="378" t="s">
        <v>503</v>
      </c>
      <c r="I5" s="380" t="s">
        <v>629</v>
      </c>
      <c r="J5" s="381"/>
      <c r="K5" s="382"/>
      <c r="L5" s="381"/>
      <c r="M5" s="12"/>
      <c r="U5" s="395"/>
      <c r="BB5" s="1"/>
      <c r="BC5" s="1" t="str">
        <v>WSLRW-G4-CO-200-01-2-7-</v>
      </c>
    </row>
    <row r="6" spans="1:55" s="2" customFormat="1">
      <c r="B6" s="11"/>
      <c r="C6" s="11"/>
      <c r="D6" s="12"/>
      <c r="E6" s="13"/>
      <c r="F6" s="12"/>
      <c r="G6" s="12"/>
      <c r="H6" s="14"/>
      <c r="I6" s="14"/>
      <c r="J6" s="12"/>
      <c r="K6" s="11"/>
      <c r="L6" s="12"/>
      <c r="M6" s="14"/>
      <c r="N6" s="12"/>
      <c r="O6" s="12"/>
      <c r="P6" s="12"/>
      <c r="X6" s="103"/>
      <c r="BB6" s="1"/>
      <c r="BC6" s="1" t="str">
        <v>WSLRW-PT100-01-1-1-</v>
      </c>
    </row>
    <row r="7" spans="1:55" s="2" customFormat="1">
      <c r="B7" s="5" t="s">
        <v>545</v>
      </c>
      <c r="C7" s="5"/>
      <c r="D7" s="12"/>
      <c r="E7" s="13"/>
      <c r="F7" s="12"/>
      <c r="G7" s="12"/>
      <c r="H7" s="14"/>
      <c r="I7" s="14"/>
      <c r="J7" s="12"/>
      <c r="K7" s="11"/>
      <c r="L7" s="12"/>
      <c r="M7" s="14"/>
      <c r="N7" s="12"/>
      <c r="O7" s="12"/>
      <c r="P7" s="12"/>
      <c r="X7" s="103"/>
      <c r="BB7" s="1"/>
      <c r="BC7" s="1" t="str">
        <v>WSLRW-GCB-C3H8-01-1-1-</v>
      </c>
    </row>
    <row r="8" spans="1:55" s="2" customFormat="1">
      <c r="B8" s="11"/>
      <c r="C8" s="11"/>
      <c r="D8" s="12"/>
      <c r="E8" s="13"/>
      <c r="F8" s="12"/>
      <c r="G8" s="12"/>
      <c r="H8" s="14"/>
      <c r="I8" s="14"/>
      <c r="J8" s="12"/>
      <c r="K8" s="11"/>
      <c r="L8" s="12"/>
      <c r="M8" s="14"/>
      <c r="N8" s="12"/>
      <c r="O8" s="12"/>
      <c r="P8" s="12"/>
      <c r="X8" s="103"/>
      <c r="BB8" s="1"/>
      <c r="BC8" s="1" t="str">
        <v>WSLRW-PPS-G10-04-2-3-</v>
      </c>
    </row>
    <row r="9" spans="1:55" s="2" customFormat="1" ht="90">
      <c r="A9" s="15" t="s">
        <v>546</v>
      </c>
      <c r="B9" s="15" t="s">
        <v>547</v>
      </c>
      <c r="C9" s="16" t="s">
        <v>548</v>
      </c>
      <c r="D9" s="16" t="s">
        <v>549</v>
      </c>
      <c r="E9" s="16" t="s">
        <v>550</v>
      </c>
      <c r="F9" s="16" t="s">
        <v>551</v>
      </c>
      <c r="G9" s="16" t="s">
        <v>552</v>
      </c>
      <c r="H9" s="16" t="s">
        <v>553</v>
      </c>
      <c r="I9" s="16" t="s">
        <v>554</v>
      </c>
      <c r="J9" s="23" t="s">
        <v>319</v>
      </c>
      <c r="K9" s="94" t="s">
        <v>555</v>
      </c>
      <c r="L9" s="29" t="s">
        <v>556</v>
      </c>
      <c r="M9" s="28" t="s">
        <v>323</v>
      </c>
      <c r="N9" s="95" t="s">
        <v>324</v>
      </c>
      <c r="O9" s="96" t="s">
        <v>325</v>
      </c>
      <c r="P9" s="95" t="s">
        <v>557</v>
      </c>
      <c r="Q9" s="96" t="s">
        <v>330</v>
      </c>
      <c r="R9" s="96" t="s">
        <v>331</v>
      </c>
      <c r="S9" s="28" t="s">
        <v>558</v>
      </c>
      <c r="T9" s="105" t="s">
        <v>559</v>
      </c>
      <c r="BB9" s="1"/>
      <c r="BC9" s="1" t="str">
        <v>WSLRW-PPS-G10-02-2-3-</v>
      </c>
    </row>
    <row r="10" spans="1:55" s="2" customFormat="1" ht="33">
      <c r="A10" s="434" t="str">
        <f>TEXT(E51,0)&amp;" "&amp;F51&amp;CHAR(10)&amp;"@"&amp;VLOOKUP($G$14,TABS!$A$6:$G$50,COUNTA(TABS!$A$5:$D$5),FALSE)</f>
        <v>45 uA
@3V</v>
      </c>
      <c r="B10" s="17">
        <f>E53</f>
        <v>7.9052400878744153</v>
      </c>
      <c r="C10" s="18" t="s">
        <v>643</v>
      </c>
      <c r="D10" s="19" t="s">
        <v>562</v>
      </c>
      <c r="E10" s="19">
        <v>1</v>
      </c>
      <c r="F10" s="19" t="s">
        <v>562</v>
      </c>
      <c r="G10" s="19" t="s">
        <v>30</v>
      </c>
      <c r="H10" s="20" t="s">
        <v>27</v>
      </c>
      <c r="I10" s="19">
        <v>1</v>
      </c>
      <c r="J10" s="97" t="s">
        <v>168</v>
      </c>
      <c r="K10" s="98" t="s">
        <v>168</v>
      </c>
      <c r="L10" s="99" t="s">
        <v>168</v>
      </c>
      <c r="M10" s="383" t="s">
        <v>168</v>
      </c>
      <c r="N10" s="383" t="s">
        <v>168</v>
      </c>
      <c r="O10" s="100" t="s">
        <v>168</v>
      </c>
      <c r="P10" s="383" t="s">
        <v>168</v>
      </c>
      <c r="Q10" s="383" t="s">
        <v>168</v>
      </c>
      <c r="R10" s="383" t="s">
        <v>168</v>
      </c>
      <c r="S10" s="383" t="s">
        <v>168</v>
      </c>
      <c r="T10" s="100" t="s">
        <v>168</v>
      </c>
      <c r="U10" s="106"/>
      <c r="V10" s="106"/>
      <c r="BB10" s="1"/>
      <c r="BC10" s="1" t="str">
        <v>WSLRW-AG-03-4-8-</v>
      </c>
    </row>
    <row r="11" spans="1:55" s="2" customFormat="1">
      <c r="B11" s="11"/>
      <c r="C11" s="11"/>
      <c r="D11" s="12"/>
      <c r="E11" s="13"/>
      <c r="F11" s="12"/>
      <c r="G11" s="12"/>
      <c r="H11" s="14"/>
      <c r="I11" s="14"/>
      <c r="J11" s="12"/>
      <c r="K11" s="11"/>
      <c r="L11" s="12"/>
      <c r="M11" s="14"/>
      <c r="N11" s="12"/>
      <c r="O11" s="12"/>
      <c r="P11" s="12"/>
      <c r="X11" s="103"/>
      <c r="BB11" s="1"/>
      <c r="BC11" s="1" t="str">
        <v>WSLRW-SMT-01-2-3-</v>
      </c>
    </row>
    <row r="12" spans="1:55" s="2" customFormat="1">
      <c r="B12" s="5" t="s">
        <v>563</v>
      </c>
      <c r="C12" s="11"/>
      <c r="D12" s="12"/>
      <c r="E12" s="13"/>
      <c r="F12" s="12"/>
      <c r="G12" s="12"/>
      <c r="H12" s="14"/>
      <c r="I12" s="14"/>
      <c r="J12" s="12"/>
      <c r="K12" s="11"/>
      <c r="L12" s="12"/>
      <c r="M12" s="14"/>
      <c r="N12" s="12"/>
      <c r="O12" s="12"/>
      <c r="P12" s="12"/>
      <c r="X12" s="103"/>
      <c r="BB12" s="1"/>
      <c r="BC12" s="1" t="str">
        <v>WSLRW-SMT-01-2-2-</v>
      </c>
    </row>
    <row r="13" spans="1:55" s="2" customFormat="1" ht="75">
      <c r="B13" s="21" t="s">
        <v>301</v>
      </c>
      <c r="C13" s="22" t="s">
        <v>310</v>
      </c>
      <c r="D13" s="23" t="s">
        <v>311</v>
      </c>
      <c r="E13" s="23" t="s">
        <v>644</v>
      </c>
      <c r="F13" s="23" t="s">
        <v>313</v>
      </c>
      <c r="G13" s="23" t="s">
        <v>314</v>
      </c>
      <c r="H13" s="23" t="s">
        <v>315</v>
      </c>
      <c r="I13" s="23" t="s">
        <v>316</v>
      </c>
      <c r="J13" s="23" t="s">
        <v>317</v>
      </c>
      <c r="K13" s="23" t="s">
        <v>318</v>
      </c>
      <c r="L13" s="23" t="s">
        <v>319</v>
      </c>
      <c r="M13" s="23" t="s">
        <v>320</v>
      </c>
      <c r="N13" s="23" t="s">
        <v>321</v>
      </c>
      <c r="O13" s="23" t="s">
        <v>322</v>
      </c>
      <c r="P13" s="23" t="s">
        <v>323</v>
      </c>
      <c r="Q13" s="23" t="s">
        <v>75</v>
      </c>
      <c r="R13" s="23" t="s">
        <v>324</v>
      </c>
      <c r="S13" s="23" t="s">
        <v>325</v>
      </c>
      <c r="T13" s="23" t="s">
        <v>326</v>
      </c>
      <c r="U13" s="23" t="s">
        <v>327</v>
      </c>
      <c r="V13" s="23" t="s">
        <v>328</v>
      </c>
      <c r="BB13" s="1"/>
      <c r="BC13" s="1" t="str">
        <v>WSLRW-SMT-07-3-5-</v>
      </c>
    </row>
    <row r="14" spans="1:55" s="2" customFormat="1">
      <c r="B14" s="24" t="str">
        <f>C10</f>
        <v xml:space="preserve">	WSLRW-I-CO2-5000-ATH-D1-1-1-</v>
      </c>
      <c r="C14" s="25" t="str">
        <f>VLOOKUP($B14,typeProduct,COUNTA(PROD_A!$B$4:$N$4),FALSE)</f>
        <v>x</v>
      </c>
      <c r="D14" s="25">
        <f>VLOOKUP($B14,typeProduct,COUNTA(PROD_A!$B$4:$O$4),FALSE)</f>
        <v>0</v>
      </c>
      <c r="E14" s="25">
        <f>VLOOKUP($B14,typeProduct,COUNTA(PROD_A!$B$4:$P$4),FALSE)</f>
        <v>0</v>
      </c>
      <c r="F14" s="25">
        <f>VLOOKUP($B14,typeProduct,COUNTA(PROD_A!$B$4:$Q$4),FALSE)</f>
        <v>760</v>
      </c>
      <c r="G14" s="25" t="str">
        <f>VLOOKUP($B14,typeProduct,COUNTA(PROD_A!$B$4:$R$4),FALSE)</f>
        <v>2-AA-3V-3500</v>
      </c>
      <c r="H14" s="25">
        <f>VLOOKUP($B14,typeProduct,COUNTA(PROD_A!$B$4:$S$4),FALSE)</f>
        <v>3500</v>
      </c>
      <c r="I14" s="25">
        <f>VLOOKUP($B14,typeProduct,COUNTA(PROD_A!$B$4:$T$4),FALSE)</f>
        <v>12</v>
      </c>
      <c r="J14" s="25">
        <f>VLOOKUP($B14,typeProduct,COUNTA(PROD_A!$B$4:$U$4),FALSE)</f>
        <v>5263.1578947368398</v>
      </c>
      <c r="K14" s="25">
        <f>VLOOKUP($B14,typeProduct,COUNTA(PROD_A!$B$4:$V$4),FALSE)</f>
        <v>8</v>
      </c>
      <c r="L14" s="25">
        <f>VLOOKUP($B14,typeProduct,COUNTA(PROD_A!$B$4:$W$4),FALSE)</f>
        <v>1</v>
      </c>
      <c r="M14" s="25">
        <f>VLOOKUP($B14,typeProduct,COUNTA(PROD_A!$B$4:$X$4),FALSE)</f>
        <v>20</v>
      </c>
      <c r="N14" s="25">
        <f>VLOOKUP($B14,typeProduct,COUNTA(PROD_A!$B$4:$Y$4),FALSE)</f>
        <v>15500</v>
      </c>
      <c r="O14" s="25">
        <f>VLOOKUP($B14,typeProduct,COUNTA(PROD_A!$B$4:Z$4),FALSE)</f>
        <v>1</v>
      </c>
      <c r="P14" s="25" t="str">
        <f>VLOOKUP($B14,typeProduct,COUNTA(PROD_A!$B$4:AA$4),FALSE)</f>
        <v>x</v>
      </c>
      <c r="Q14" s="25" t="str">
        <f>VLOOKUP($B14,typeProduct,COUNTA(PROD_A!$B$4:AB$4),FALSE)</f>
        <v>x</v>
      </c>
      <c r="R14" s="25" t="str">
        <f>VLOOKUP($B14,typeProduct,COUNTA(PROD_A!$B$4:AC$4),FALSE)</f>
        <v>x</v>
      </c>
      <c r="S14" s="25" t="str">
        <f>VLOOKUP($B14,typeProduct,COUNTA(PROD_A!$B$4:AD$4),FALSE)</f>
        <v>x</v>
      </c>
      <c r="T14" s="25" t="str">
        <f>VLOOKUP($B14,typeProduct,COUNTA(PROD_A!$B$4:AE$4),FALSE)</f>
        <v>x</v>
      </c>
      <c r="U14" s="25" t="str">
        <f>VLOOKUP($B14,typeProduct,COUNTA(PROD_A!$B$4:AF$4),FALSE)</f>
        <v>x</v>
      </c>
      <c r="V14" s="25" t="str">
        <f>VLOOKUP($B14,typeProduct,COUNTA(PROD_A!$B$4:AG$4),FALSE)</f>
        <v>x</v>
      </c>
      <c r="BB14" s="1"/>
      <c r="BC14" s="1" t="str">
        <v>WSLRW-SMT-01-3-5-</v>
      </c>
    </row>
    <row r="15" spans="1:55" s="2" customFormat="1">
      <c r="B15" s="26"/>
      <c r="C15" s="27"/>
      <c r="D15" s="27"/>
      <c r="E15" s="27"/>
      <c r="F15" s="27"/>
      <c r="G15" s="27"/>
      <c r="H15" s="27"/>
      <c r="I15" s="27"/>
      <c r="J15" s="27"/>
      <c r="K15" s="27"/>
      <c r="L15" s="27"/>
      <c r="M15" s="27"/>
      <c r="N15" s="27"/>
      <c r="O15" s="27"/>
      <c r="P15" s="27"/>
      <c r="BB15" s="1"/>
      <c r="BC15" s="1" t="str">
        <v>WSLRW-SMT-07-RN-3-5-</v>
      </c>
    </row>
    <row r="16" spans="1:55" s="2" customFormat="1">
      <c r="B16" s="5" t="s">
        <v>565</v>
      </c>
      <c r="C16" s="27"/>
      <c r="D16" s="27"/>
      <c r="E16" s="27"/>
      <c r="F16" s="27"/>
      <c r="G16" s="27"/>
      <c r="H16" s="27"/>
      <c r="I16" s="27"/>
      <c r="J16" s="27"/>
      <c r="K16" s="27"/>
      <c r="L16" s="27"/>
      <c r="M16" s="27"/>
      <c r="N16" s="27"/>
      <c r="O16" s="27"/>
      <c r="P16" s="27"/>
      <c r="BB16" s="1"/>
      <c r="BC16" s="1" t="str">
        <v>WSSFCEX-PPS-G10-01-2-1-</v>
      </c>
    </row>
    <row r="17" spans="1:55" s="2" customFormat="1">
      <c r="B17" s="5"/>
      <c r="C17" s="27"/>
      <c r="D17" s="27"/>
      <c r="E17" s="27"/>
      <c r="F17" s="27"/>
      <c r="G17" s="27"/>
      <c r="H17" s="27"/>
      <c r="I17" s="27"/>
      <c r="J17" s="27"/>
      <c r="K17" s="27"/>
      <c r="L17" s="27"/>
      <c r="M17" s="27"/>
      <c r="N17" s="27"/>
      <c r="O17" s="27"/>
      <c r="P17" s="27"/>
      <c r="BB17" s="1"/>
      <c r="BC17" s="1" t="str">
        <v>WSLRW-S-ATE-F12-500-2-3-</v>
      </c>
    </row>
    <row r="18" spans="1:55" s="2" customFormat="1" ht="30">
      <c r="B18" s="28" t="s">
        <v>566</v>
      </c>
      <c r="C18" s="28" t="s">
        <v>567</v>
      </c>
      <c r="D18" s="28" t="s">
        <v>551</v>
      </c>
      <c r="E18" s="28" t="s">
        <v>4</v>
      </c>
      <c r="F18" s="28" t="s">
        <v>568</v>
      </c>
      <c r="G18" s="28" t="s">
        <v>611</v>
      </c>
      <c r="H18" s="28" t="s">
        <v>570</v>
      </c>
      <c r="I18" s="27"/>
      <c r="J18" s="27"/>
      <c r="K18" s="27"/>
      <c r="L18" s="27"/>
      <c r="M18" s="27"/>
      <c r="N18" s="27"/>
      <c r="BB18" s="1"/>
      <c r="BC18" s="1" t="str">
        <v>WSLRW-ATH-11-1-5-</v>
      </c>
    </row>
    <row r="19" spans="1:55" s="2" customFormat="1">
      <c r="B19" s="30">
        <f>VLOOKUP($D$10,lrwCyclicPeriod,COUNTA(TABS!$L$5:$M$5),FALSE)</f>
        <v>600</v>
      </c>
      <c r="C19" s="31">
        <f>$E$10</f>
        <v>1</v>
      </c>
      <c r="D19" s="31">
        <f>VLOOKUP($F$10,lorawanSamplingRate,COUNTA(TABS!$Y$5:$Z$5),FALSE)</f>
        <v>600</v>
      </c>
      <c r="E19" s="31">
        <f>VLOOKUP($G$10&amp;"-"&amp;$H$10,lrwSFDataRateRx,COUNTA(TABS!$S$5:$V$5),FALSE)</f>
        <v>5470</v>
      </c>
      <c r="F19" s="31">
        <f>VLOOKUP($G$10,lrwTxParameter,COUNTA(TABS!$O$5:$Q$5),FALSE)</f>
        <v>47</v>
      </c>
      <c r="G19" s="31">
        <f>$I$10</f>
        <v>1</v>
      </c>
      <c r="H19" s="31">
        <f>VLOOKUP($G$10&amp;"-"&amp;$H$10,lrwSFDataRateRx,COUNTA(TABS!$S$5:$W$5),FALSE)</f>
        <v>2.2999999999999998</v>
      </c>
      <c r="I19" s="27"/>
      <c r="J19" s="27"/>
      <c r="K19" s="27"/>
      <c r="L19" s="27"/>
      <c r="M19" s="27"/>
      <c r="N19" s="27"/>
      <c r="BB19" s="1"/>
      <c r="BC19" s="1" t="str">
        <v>WSLRW-AL-01-1-2-</v>
      </c>
    </row>
    <row r="20" spans="1:55" s="2" customFormat="1">
      <c r="B20" s="26"/>
      <c r="C20" s="27"/>
      <c r="D20" s="27"/>
      <c r="E20" s="27"/>
      <c r="F20" s="27"/>
      <c r="G20" s="27"/>
      <c r="H20" s="27"/>
      <c r="I20" s="27"/>
      <c r="J20" s="27"/>
      <c r="K20" s="27"/>
      <c r="L20" s="27"/>
      <c r="M20" s="27"/>
      <c r="N20" s="27"/>
      <c r="O20" s="27"/>
      <c r="P20" s="27"/>
      <c r="BB20" s="1"/>
      <c r="BC20" s="1" t="str">
        <v>WSLRW-G4-NH3-1000-01-2-7-</v>
      </c>
    </row>
    <row r="21" spans="1:55" s="2" customFormat="1">
      <c r="B21" s="5" t="s">
        <v>613</v>
      </c>
      <c r="C21" s="5"/>
      <c r="D21" s="12"/>
      <c r="E21" s="13"/>
      <c r="F21" s="12"/>
      <c r="G21" s="12"/>
      <c r="H21" s="3"/>
      <c r="I21" s="3"/>
      <c r="J21" s="3"/>
      <c r="K21" s="83"/>
      <c r="L21" s="3"/>
      <c r="M21" s="3"/>
      <c r="N21" s="3"/>
      <c r="O21" s="3"/>
      <c r="P21" s="3"/>
      <c r="Q21" s="3"/>
      <c r="R21" s="3"/>
      <c r="S21" s="3"/>
      <c r="T21" s="3"/>
      <c r="U21" s="3"/>
      <c r="V21" s="3"/>
      <c r="W21" s="3"/>
      <c r="X21" s="3"/>
      <c r="Y21" s="3"/>
      <c r="BB21" s="1"/>
      <c r="BC21" s="1" t="str">
        <v>WSLRW-G4-NH3-100-01-2-7-</v>
      </c>
    </row>
    <row r="22" spans="1:55" s="2" customFormat="1">
      <c r="B22" s="11"/>
      <c r="C22" s="11"/>
      <c r="D22" s="12"/>
      <c r="E22" s="13"/>
      <c r="F22" s="12"/>
      <c r="G22" s="12"/>
      <c r="H22" s="3"/>
      <c r="I22" s="3"/>
      <c r="J22" s="3"/>
      <c r="K22" s="83"/>
      <c r="L22" s="3"/>
      <c r="M22" s="3"/>
      <c r="N22" s="3"/>
      <c r="O22" s="3"/>
      <c r="P22" s="3"/>
      <c r="Q22" s="3"/>
      <c r="R22" s="3"/>
      <c r="S22" s="3"/>
      <c r="T22" s="3"/>
      <c r="U22" s="3"/>
      <c r="V22" s="3"/>
      <c r="W22" s="3"/>
      <c r="X22" s="3"/>
      <c r="Y22" s="3"/>
      <c r="BB22" s="1"/>
      <c r="BC22" s="1" t="str">
        <v>WSLRW-G4-CL2-20-01-2-7-</v>
      </c>
    </row>
    <row r="23" spans="1:55" ht="15" customHeight="1">
      <c r="A23" s="33"/>
      <c r="B23" s="523" t="s">
        <v>572</v>
      </c>
      <c r="C23" s="524"/>
      <c r="D23" s="524"/>
      <c r="E23" s="34" t="s">
        <v>147</v>
      </c>
      <c r="F23" s="35" t="s">
        <v>573</v>
      </c>
      <c r="G23" s="36"/>
      <c r="BC23" s="3" t="str">
        <v>WSLRW-G4F-NH3-100-01-2-7-</v>
      </c>
    </row>
    <row r="24" spans="1:55">
      <c r="B24" s="372" t="s">
        <v>574</v>
      </c>
      <c r="C24" s="38"/>
      <c r="D24" s="38"/>
      <c r="E24" s="39">
        <v>1</v>
      </c>
      <c r="F24" s="40" t="s">
        <v>8</v>
      </c>
      <c r="BC24" s="3" t="str">
        <v>WSLRW-G4-NH3-2000-01-2-7-</v>
      </c>
    </row>
    <row r="25" spans="1:55" ht="15.75" customHeight="1">
      <c r="A25" s="41"/>
      <c r="B25" s="373" t="s">
        <v>575</v>
      </c>
      <c r="C25" s="43"/>
      <c r="D25" s="44"/>
      <c r="E25" s="45">
        <f>H14</f>
        <v>3500</v>
      </c>
      <c r="F25" s="46" t="s">
        <v>10</v>
      </c>
      <c r="G25" s="41"/>
      <c r="BC25" s="3" t="str">
        <v>WSLRW-AG-02-2-4-</v>
      </c>
    </row>
    <row r="26" spans="1:55">
      <c r="B26" s="372" t="s">
        <v>576</v>
      </c>
      <c r="C26" s="38"/>
      <c r="D26" s="47"/>
      <c r="E26" s="48">
        <v>90</v>
      </c>
      <c r="F26" s="49" t="s">
        <v>17</v>
      </c>
      <c r="BC26" s="3" t="str">
        <v>WSLRW-AG-01-1-2-</v>
      </c>
    </row>
    <row r="27" spans="1:55" ht="15" customHeight="1">
      <c r="A27" s="50"/>
      <c r="B27" s="374" t="s">
        <v>577</v>
      </c>
      <c r="C27" s="52"/>
      <c r="D27" s="52"/>
      <c r="E27" s="53">
        <v>75</v>
      </c>
      <c r="F27" s="54" t="s">
        <v>17</v>
      </c>
      <c r="BC27" s="3" t="str">
        <v xml:space="preserve">	WSLRW-I-CO2-5000-ATH-D1-1-1-</v>
      </c>
    </row>
    <row r="28" spans="1:55" ht="15" customHeight="1">
      <c r="A28" s="50"/>
      <c r="B28" s="51"/>
      <c r="C28" s="52"/>
      <c r="D28" s="52"/>
      <c r="E28" s="55"/>
      <c r="F28" s="48"/>
      <c r="BC28" s="3" t="str">
        <v>WSLRW-PH100-PT100-1-1-</v>
      </c>
    </row>
    <row r="29" spans="1:55">
      <c r="B29" s="372" t="s">
        <v>549</v>
      </c>
      <c r="C29" s="38"/>
      <c r="D29" s="47"/>
      <c r="E29" s="56">
        <f>B19</f>
        <v>600</v>
      </c>
      <c r="F29" s="57" t="s">
        <v>29</v>
      </c>
      <c r="BC29" s="3" t="str">
        <v>WSLRW-TCK-01-2-2-</v>
      </c>
    </row>
    <row r="30" spans="1:55">
      <c r="B30" s="372" t="s">
        <v>578</v>
      </c>
      <c r="C30" s="38"/>
      <c r="D30" s="47"/>
      <c r="E30" s="58">
        <f>(24*60*60)/E29</f>
        <v>144</v>
      </c>
      <c r="F30" s="57" t="s">
        <v>579</v>
      </c>
      <c r="BC30" s="3" t="str">
        <v>WSLRWEX-PT100-02-1-2-</v>
      </c>
    </row>
    <row r="31" spans="1:55">
      <c r="B31" s="372" t="s">
        <v>550</v>
      </c>
      <c r="C31" s="38"/>
      <c r="D31" s="47"/>
      <c r="E31" s="56">
        <f>C19</f>
        <v>1</v>
      </c>
      <c r="F31" s="57" t="s">
        <v>579</v>
      </c>
      <c r="BC31" s="3" t="str">
        <v>WSLRW-G4-H2S-500-01-2-8-</v>
      </c>
    </row>
    <row r="32" spans="1:55">
      <c r="B32" s="372" t="s">
        <v>580</v>
      </c>
      <c r="C32" s="38"/>
      <c r="D32" s="47"/>
      <c r="E32" s="58">
        <f>E30+E31</f>
        <v>145</v>
      </c>
      <c r="F32" s="57" t="s">
        <v>579</v>
      </c>
      <c r="BC32" s="3" t="str">
        <v>WSLRWEX-G4-H2S-050-2-8-</v>
      </c>
    </row>
    <row r="33" spans="1:55">
      <c r="B33" s="372" t="s">
        <v>581</v>
      </c>
      <c r="C33" s="38"/>
      <c r="D33" s="47"/>
      <c r="E33" s="58">
        <f>(24*60*60)/E32</f>
        <v>595.86206896551721</v>
      </c>
      <c r="F33" s="57" t="s">
        <v>29</v>
      </c>
      <c r="BC33" s="3" t="str">
        <v>WSLRWEX-G4-CO-500-2-8-</v>
      </c>
    </row>
    <row r="34" spans="1:55">
      <c r="B34" s="372" t="s">
        <v>582</v>
      </c>
      <c r="C34" s="38"/>
      <c r="D34" s="47"/>
      <c r="E34" s="56">
        <f>D19</f>
        <v>600</v>
      </c>
      <c r="F34" s="57" t="s">
        <v>29</v>
      </c>
      <c r="BC34" s="3" t="str">
        <v>WSLRW-CO2-5000-TH-1-2-</v>
      </c>
    </row>
    <row r="35" spans="1:55">
      <c r="B35" s="372" t="s">
        <v>583</v>
      </c>
      <c r="C35" s="38"/>
      <c r="D35" s="47"/>
      <c r="E35" s="59">
        <f>E19</f>
        <v>5470</v>
      </c>
      <c r="F35" s="57" t="s">
        <v>40</v>
      </c>
    </row>
    <row r="36" spans="1:55">
      <c r="B36" s="372" t="s">
        <v>584</v>
      </c>
      <c r="C36" s="38"/>
      <c r="D36" s="47"/>
      <c r="E36" s="56">
        <f>F19</f>
        <v>47</v>
      </c>
      <c r="F36" s="57" t="s">
        <v>42</v>
      </c>
    </row>
    <row r="37" spans="1:55">
      <c r="B37" s="372" t="s">
        <v>585</v>
      </c>
      <c r="C37" s="38"/>
      <c r="D37" s="47"/>
      <c r="E37" s="56">
        <f>K14</f>
        <v>8</v>
      </c>
      <c r="F37" s="57" t="s">
        <v>44</v>
      </c>
    </row>
    <row r="38" spans="1:55">
      <c r="B38" s="372" t="s">
        <v>586</v>
      </c>
      <c r="C38" s="38"/>
      <c r="D38" s="38"/>
      <c r="E38" s="56">
        <f>G19</f>
        <v>1</v>
      </c>
      <c r="F38" s="57" t="s">
        <v>587</v>
      </c>
    </row>
    <row r="39" spans="1:55">
      <c r="B39" s="37"/>
      <c r="C39" s="38"/>
      <c r="D39" s="38"/>
      <c r="E39" s="60"/>
      <c r="F39" s="57"/>
    </row>
    <row r="40" spans="1:55">
      <c r="B40" s="37"/>
      <c r="C40" s="38"/>
      <c r="D40" s="38"/>
      <c r="E40" s="60"/>
      <c r="F40" s="57"/>
    </row>
    <row r="41" spans="1:55">
      <c r="B41" s="37"/>
      <c r="C41" s="38"/>
      <c r="D41" s="38"/>
      <c r="E41" s="60"/>
      <c r="F41" s="57"/>
    </row>
    <row r="42" spans="1:55" ht="45" customHeight="1">
      <c r="A42" s="33"/>
      <c r="B42" s="61" t="s">
        <v>588</v>
      </c>
      <c r="C42" s="62"/>
      <c r="D42" s="63" t="s">
        <v>589</v>
      </c>
      <c r="E42" s="21" t="s">
        <v>590</v>
      </c>
      <c r="F42" s="23" t="s">
        <v>591</v>
      </c>
      <c r="G42" s="64"/>
    </row>
    <row r="43" spans="1:55">
      <c r="A43" s="50"/>
      <c r="B43" s="51" t="s">
        <v>592</v>
      </c>
      <c r="C43" s="52"/>
      <c r="D43" s="65">
        <f>N14</f>
        <v>15500</v>
      </c>
      <c r="E43" s="58">
        <f>M14</f>
        <v>20</v>
      </c>
      <c r="F43" s="66">
        <f>D43*E43</f>
        <v>310000</v>
      </c>
      <c r="G43" s="67"/>
    </row>
    <row r="44" spans="1:55" ht="15" customHeight="1">
      <c r="A44" s="50"/>
      <c r="B44" s="51" t="s">
        <v>592</v>
      </c>
      <c r="C44" s="52"/>
      <c r="D44" s="65">
        <f>D47+(D14*10^-3)*E14+J14</f>
        <v>20263.15789473684</v>
      </c>
      <c r="E44" s="58">
        <f>F14</f>
        <v>760</v>
      </c>
      <c r="F44" s="66">
        <f>D44*E44</f>
        <v>15399999.999999998</v>
      </c>
      <c r="G44" s="67"/>
    </row>
    <row r="45" spans="1:55" ht="15" customHeight="1">
      <c r="A45" s="50"/>
      <c r="B45" s="51" t="s">
        <v>593</v>
      </c>
      <c r="C45" s="52"/>
      <c r="D45" s="65">
        <f>E36*1000/(E27/100)</f>
        <v>62666.666666666664</v>
      </c>
      <c r="E45" s="58">
        <f>((37+E37)*8/E35)*1000*O14</f>
        <v>65.813528336380259</v>
      </c>
      <c r="F45" s="66">
        <f>D45*E45</f>
        <v>4124314.4424131629</v>
      </c>
      <c r="G45" s="67"/>
    </row>
    <row r="46" spans="1:55" ht="15" customHeight="1">
      <c r="A46" s="50"/>
      <c r="B46" s="37" t="s">
        <v>594</v>
      </c>
      <c r="C46" s="38"/>
      <c r="D46" s="65">
        <f>D47</f>
        <v>15000</v>
      </c>
      <c r="E46" s="59">
        <f>100+200+H19*1000*E38</f>
        <v>2600</v>
      </c>
      <c r="F46" s="66">
        <f t="shared" ref="F46:F48" si="0">D46*E46</f>
        <v>39000000</v>
      </c>
      <c r="G46" s="67"/>
    </row>
    <row r="47" spans="1:55" ht="15" customHeight="1">
      <c r="A47" s="50"/>
      <c r="B47" s="37" t="s">
        <v>595</v>
      </c>
      <c r="C47" s="38"/>
      <c r="D47" s="65">
        <f>15000</f>
        <v>15000</v>
      </c>
      <c r="E47" s="68">
        <v>0</v>
      </c>
      <c r="F47" s="66">
        <f t="shared" si="0"/>
        <v>0</v>
      </c>
      <c r="G47" s="67"/>
    </row>
    <row r="48" spans="1:55" ht="15" customHeight="1">
      <c r="B48" s="37" t="s">
        <v>596</v>
      </c>
      <c r="C48" s="38"/>
      <c r="D48" s="69">
        <f>I14+(D14*10^-3)*E14</f>
        <v>12</v>
      </c>
      <c r="E48" s="58">
        <f>(E33*1000)-((E33/E34)*E44)-SUM(E45:E47)</f>
        <v>592441.49681649124</v>
      </c>
      <c r="F48" s="66">
        <f t="shared" si="0"/>
        <v>7109297.9617978949</v>
      </c>
      <c r="G48" s="67"/>
    </row>
    <row r="49" spans="1:7" ht="15" customHeight="1">
      <c r="A49" s="70"/>
      <c r="B49" s="71"/>
      <c r="C49" s="72"/>
      <c r="D49" s="73"/>
      <c r="E49" s="74"/>
      <c r="F49" s="75"/>
      <c r="G49" s="76"/>
    </row>
    <row r="50" spans="1:7" ht="15" customHeight="1">
      <c r="A50" s="77"/>
      <c r="B50" s="61" t="s">
        <v>597</v>
      </c>
      <c r="C50" s="62"/>
      <c r="D50" s="78"/>
      <c r="E50" s="79"/>
      <c r="F50" s="80"/>
      <c r="G50" s="77"/>
    </row>
    <row r="51" spans="1:7" ht="15" customHeight="1">
      <c r="A51" s="50"/>
      <c r="B51" s="51" t="s">
        <v>598</v>
      </c>
      <c r="C51" s="52"/>
      <c r="D51" s="52"/>
      <c r="E51" s="81">
        <f>((F45+F47+F48)+((F43+F44)*(E33/E34)))/(E33*1000)+(F46/(24*60*60*1000))</f>
        <v>45.487428224659752</v>
      </c>
      <c r="F51" s="82" t="s">
        <v>599</v>
      </c>
      <c r="G51" s="83"/>
    </row>
    <row r="52" spans="1:7">
      <c r="B52" s="37" t="s">
        <v>600</v>
      </c>
      <c r="C52" s="38"/>
      <c r="D52" s="38"/>
      <c r="E52" s="84">
        <f>(E25*1000*(E26/100)/E51)/24</f>
        <v>2885.4126320741616</v>
      </c>
      <c r="F52" s="82" t="s">
        <v>601</v>
      </c>
      <c r="G52" s="83"/>
    </row>
    <row r="53" spans="1:7">
      <c r="B53" s="37" t="s">
        <v>602</v>
      </c>
      <c r="C53" s="38"/>
      <c r="D53" s="38"/>
      <c r="E53" s="85">
        <f>E52/365</f>
        <v>7.9052400878744153</v>
      </c>
      <c r="F53" s="82" t="s">
        <v>603</v>
      </c>
      <c r="G53" s="83"/>
    </row>
    <row r="54" spans="1:7">
      <c r="B54" s="37" t="s">
        <v>604</v>
      </c>
      <c r="C54" s="38"/>
      <c r="D54" s="86"/>
      <c r="E54" s="87">
        <f>E53*12</f>
        <v>94.862881054492988</v>
      </c>
      <c r="F54" s="88" t="s">
        <v>605</v>
      </c>
      <c r="G54" s="89"/>
    </row>
    <row r="55" spans="1:7">
      <c r="D55" s="90"/>
      <c r="E55" s="90"/>
      <c r="F55" s="83"/>
      <c r="G55" s="83"/>
    </row>
    <row r="56" spans="1:7">
      <c r="D56" s="90"/>
      <c r="E56" s="90"/>
      <c r="F56" s="83"/>
      <c r="G56" s="83"/>
    </row>
    <row r="57" spans="1:7">
      <c r="D57" s="90"/>
      <c r="E57" s="90"/>
      <c r="F57" s="83"/>
      <c r="G57" s="83"/>
    </row>
    <row r="58" spans="1:7">
      <c r="D58" s="90"/>
      <c r="E58" s="90"/>
      <c r="F58" s="83"/>
      <c r="G58" s="83"/>
    </row>
    <row r="59" spans="1:7">
      <c r="D59" s="90"/>
      <c r="E59" s="90"/>
      <c r="F59" s="83"/>
      <c r="G59" s="83"/>
    </row>
    <row r="60" spans="1:7">
      <c r="D60" s="90"/>
      <c r="E60" s="90"/>
      <c r="F60" s="83"/>
      <c r="G60" s="83"/>
    </row>
    <row r="62" spans="1:7">
      <c r="D62" s="90"/>
      <c r="E62" s="90"/>
      <c r="F62" s="83"/>
      <c r="G62" s="83"/>
    </row>
    <row r="63" spans="1:7">
      <c r="D63" s="90"/>
      <c r="E63" s="90"/>
      <c r="F63" s="83"/>
      <c r="G63" s="83"/>
    </row>
    <row r="64" spans="1:7">
      <c r="D64" s="90"/>
      <c r="E64" s="90"/>
      <c r="F64" s="83"/>
      <c r="G64" s="83"/>
    </row>
    <row r="65" spans="4:7">
      <c r="D65" s="90"/>
      <c r="E65" s="90"/>
      <c r="F65" s="83"/>
      <c r="G65" s="83"/>
    </row>
    <row r="66" spans="4:7">
      <c r="D66" s="90"/>
      <c r="E66" s="90"/>
      <c r="F66" s="83"/>
      <c r="G66" s="83"/>
    </row>
    <row r="67" spans="4:7">
      <c r="D67" s="90"/>
      <c r="E67" s="90"/>
      <c r="F67" s="83"/>
      <c r="G67" s="83"/>
    </row>
    <row r="68" spans="4:7">
      <c r="D68" s="90"/>
      <c r="E68" s="90"/>
      <c r="F68" s="83"/>
      <c r="G68" s="83"/>
    </row>
    <row r="69" spans="4:7">
      <c r="D69" s="90"/>
      <c r="E69" s="90"/>
      <c r="F69" s="83"/>
      <c r="G69" s="83"/>
    </row>
  </sheetData>
  <sheetProtection sheet="1" objects="1" scenarios="1"/>
  <protectedRanges>
    <protectedRange sqref="C10:T10" name="Range1"/>
  </protectedRanges>
  <mergeCells count="1">
    <mergeCell ref="B23:D23"/>
  </mergeCells>
  <dataValidations count="10">
    <dataValidation type="list" allowBlank="1" showInputMessage="1" showErrorMessage="1" sqref="C10" xr:uid="{00000000-0002-0000-2700-000000000000}">
      <formula1>$BC:$BC</formula1>
    </dataValidation>
    <dataValidation type="list" allowBlank="1" showInputMessage="1" showErrorMessage="1" sqref="E10 I10" xr:uid="{00000000-0002-0000-2700-000002000000}">
      <formula1>"0,1,2,3,4,5,6,7,8,9,10,20,50,100"</formula1>
    </dataValidation>
    <dataValidation type="list" allowBlank="1" showInputMessage="1" showErrorMessage="1" sqref="G10" xr:uid="{00000000-0002-0000-2700-000004000000}">
      <formula1>"AU915, US915, IN865, RU864, EU868, AS923, KR920"</formula1>
    </dataValidation>
    <dataValidation type="list" allowBlank="1" showInputMessage="1" showErrorMessage="1" sqref="H10" xr:uid="{00000000-0002-0000-2700-000005000000}">
      <formula1>"SF7,SF8,SF9,SF10,SF11,SF12"</formula1>
    </dataValidation>
    <dataValidation type="list" allowBlank="1" showInputMessage="1" showErrorMessage="1" sqref="J10" xr:uid="{00000000-0002-0000-2700-000006000000}">
      <formula1>"x,1,2,3,4,5,6,7,8,9,10,11,12,13,14,15,16,17,18,19,20,21,22,23,24,25,26,27,28,29,30,31,32,33,34,35,36,37,38,39,40,41,42,43,44,45,46,47,48,49,50,51,52,53,54,55,56,57,58,59,60,61,62,63,64,65,66,67,68,69,70,71,72,73,74,75,76,77,78,79,80"</formula1>
    </dataValidation>
    <dataValidation type="list" allowBlank="1" showInputMessage="1" showErrorMessage="1" sqref="K10" xr:uid="{00000000-0002-0000-2700-000007000000}">
      <formula1>"x,1,2,3,4,5,6,7,8,9,10,11,12,13,14,15,16,17,18,19,20,21,22,23,24,25,26,27,28,29,30,31,32"</formula1>
    </dataValidation>
    <dataValidation type="list" allowBlank="1" showInputMessage="1" showErrorMessage="1" sqref="L10" xr:uid="{00000000-0002-0000-2700-000008000000}">
      <formula1>"x,Enable,Disable"</formula1>
    </dataValidation>
    <dataValidation type="list" allowBlank="1" showInputMessage="1" showErrorMessage="1" sqref="O10" xr:uid="{00000000-0002-0000-2700-000009000000}">
      <formula1>"x,Auto,Fast,Slow"</formula1>
    </dataValidation>
    <dataValidation type="list" allowBlank="1" showInputMessage="1" showErrorMessage="1" sqref="T10" xr:uid="{00000000-0002-0000-2700-00000A000000}">
      <formula1>"x,Class A,Class C"</formula1>
    </dataValidation>
    <dataValidation allowBlank="1" showInputMessage="1" showErrorMessage="1" sqref="E29 B14:B17 B19:B20 E34:E36" xr:uid="{00000000-0002-0000-2700-00000B000000}"/>
  </dataValidations>
  <hyperlinks>
    <hyperlink ref="F1" location="'MAIN'!A1" display="HOME" xr:uid="{00000000-0004-0000-2700-000000000000}"/>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2700-000001000000}">
          <x14:formula1>
            <xm:f>TABS!$L$6:$L$25</xm:f>
          </x14:formula1>
          <xm:sqref>D10</xm:sqref>
        </x14:dataValidation>
        <x14:dataValidation type="list" allowBlank="1" showInputMessage="1" showErrorMessage="1" xr:uid="{00000000-0002-0000-2700-000003000000}">
          <x14:formula1>
            <xm:f>TABS!$Y$6:$Y$65</xm:f>
          </x14:formula1>
          <xm:sqref>F10</xm:sqref>
        </x14:dataValidation>
      </x14:dataValidations>
    </ext>
  </extLst>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BC115"/>
  <sheetViews>
    <sheetView topLeftCell="C1" zoomScale="55" zoomScaleNormal="55" workbookViewId="0">
      <selection activeCell="G5" sqref="G5"/>
    </sheetView>
  </sheetViews>
  <sheetFormatPr defaultColWidth="8.875" defaultRowHeight="15"/>
  <cols>
    <col min="1" max="1" width="12.375" style="3" customWidth="1"/>
    <col min="2" max="2" width="28.875" style="3" customWidth="1"/>
    <col min="3" max="3" width="31.25" style="3" customWidth="1"/>
    <col min="4" max="4" width="15.125" style="3" customWidth="1"/>
    <col min="5" max="5" width="16.875" style="3" customWidth="1"/>
    <col min="6" max="6" width="17.375" style="3" customWidth="1"/>
    <col min="7" max="8" width="13.875" style="3" customWidth="1"/>
    <col min="9" max="9" width="21" style="3" customWidth="1"/>
    <col min="10" max="10" width="17.375" style="3" customWidth="1"/>
    <col min="11" max="11" width="17.125" style="3" customWidth="1"/>
    <col min="12" max="12" width="24.25" style="3" customWidth="1"/>
    <col min="13" max="13" width="9.125" style="3"/>
    <col min="14" max="14" width="17.625" style="3" customWidth="1"/>
    <col min="15" max="15" width="13.75" style="3" customWidth="1"/>
    <col min="16" max="16" width="9.125" style="3"/>
    <col min="17" max="17" width="14.25" style="3" customWidth="1"/>
    <col min="18" max="18" width="10.875" style="3" customWidth="1"/>
    <col min="19" max="19" width="14.375" style="3" customWidth="1"/>
    <col min="20" max="20" width="18.75" style="3" customWidth="1"/>
    <col min="21" max="21" width="16" style="3" customWidth="1"/>
    <col min="22" max="22" width="20.125" style="3" customWidth="1"/>
    <col min="23" max="24" width="9.125" style="3"/>
    <col min="25" max="16384" width="8.875" style="3"/>
  </cols>
  <sheetData>
    <row r="1" spans="1:55" ht="26.25">
      <c r="F1" s="394" t="s">
        <v>531</v>
      </c>
      <c r="BB1" s="1" t="str">
        <f>_xlfn.TEXTJOIN(CHAR(10),TRUE,BC1:BC500)</f>
        <v>WSLRW-RLC-01-1-1-
WSLRW-ULC-01-2-3-
WSLRW-CAP10-1500-3-4-
WSLRW-ULC-01-2-2-
WSLRW-CAP10-1500-2-2-
WSLRW-ULC-01-XA-2-4-
WSLRW-ULC-01-2-4-
WSLRW-ULC-01-RN-2-4-
WSLRWEX-G4-O2-30-HH-2-7-
WSLRW-ULC-01-2-5-
WSLRW-ULC-01-XA-2-5-
WSLRW-ULC-01-RN-2-5-
WSLRWEX-G4-O2-30-HH-2-8-</v>
      </c>
      <c r="BC1" s="1" t="str" cm="1">
        <f t="array" ref="BC1:BC13">_xlfn._xlws.FILTER(PROD_A!$B$5:B$790,PROD_A!$I$5:I$790=$B$5,"NA")</f>
        <v>WSLRW-RLC-01-1-1-</v>
      </c>
    </row>
    <row r="2" spans="1:55" s="1" customFormat="1">
      <c r="B2" s="5" t="s">
        <v>532</v>
      </c>
      <c r="C2" s="5"/>
      <c r="F2" s="6"/>
      <c r="W2" s="103"/>
      <c r="BC2" s="1" t="str">
        <v>WSLRW-ULC-01-2-3-</v>
      </c>
    </row>
    <row r="3" spans="1:55" s="2" customFormat="1">
      <c r="W3" s="104"/>
      <c r="BC3" s="1" t="str">
        <v>WSLRW-CAP10-1500-3-4-</v>
      </c>
    </row>
    <row r="4" spans="1:55" s="2" customFormat="1" ht="45">
      <c r="B4" s="7" t="s">
        <v>533</v>
      </c>
      <c r="C4" s="8" t="s">
        <v>534</v>
      </c>
      <c r="D4" s="9" t="s">
        <v>535</v>
      </c>
      <c r="E4" s="8" t="s">
        <v>536</v>
      </c>
      <c r="F4" s="8" t="s">
        <v>537</v>
      </c>
      <c r="G4" s="10" t="s">
        <v>538</v>
      </c>
      <c r="H4" s="8" t="s">
        <v>539</v>
      </c>
      <c r="I4" s="91" t="s">
        <v>540</v>
      </c>
      <c r="J4" s="91" t="s">
        <v>541</v>
      </c>
      <c r="K4" s="91" t="s">
        <v>542</v>
      </c>
      <c r="L4" s="10" t="s">
        <v>543</v>
      </c>
      <c r="M4" s="92"/>
      <c r="U4" s="103"/>
      <c r="BC4" s="1" t="str">
        <v>WSLRW-ULC-01-2-2-</v>
      </c>
    </row>
    <row r="5" spans="1:55" s="2" customFormat="1" ht="195">
      <c r="B5" s="378" t="s">
        <v>382</v>
      </c>
      <c r="C5" s="379" t="str">
        <f>BB1</f>
        <v>WSLRW-RLC-01-1-1-
WSLRW-ULC-01-2-3-
WSLRW-CAP10-1500-3-4-
WSLRW-ULC-01-2-2-
WSLRW-CAP10-1500-2-2-
WSLRW-ULC-01-XA-2-4-
WSLRW-ULC-01-2-4-
WSLRW-ULC-01-RN-2-4-
WSLRWEX-G4-O2-30-HH-2-7-
WSLRW-ULC-01-2-5-
WSLRW-ULC-01-XA-2-5-
WSLRW-ULC-01-RN-2-5-
WSLRWEX-G4-O2-30-HH-2-8-</v>
      </c>
      <c r="D5" s="378">
        <v>1</v>
      </c>
      <c r="E5" s="380">
        <v>45698</v>
      </c>
      <c r="F5" s="379" t="s">
        <v>628</v>
      </c>
      <c r="G5" s="380">
        <v>45703</v>
      </c>
      <c r="H5" s="378" t="s">
        <v>503</v>
      </c>
      <c r="I5" s="380" t="s">
        <v>629</v>
      </c>
      <c r="J5" s="381"/>
      <c r="K5" s="382"/>
      <c r="L5" s="381"/>
      <c r="M5" s="12"/>
      <c r="U5" s="103"/>
      <c r="BC5" s="1" t="str">
        <v>WSLRW-CAP10-1500-2-2-</v>
      </c>
    </row>
    <row r="6" spans="1:55" s="2" customFormat="1">
      <c r="B6" s="11"/>
      <c r="C6" s="11"/>
      <c r="D6" s="12"/>
      <c r="E6" s="13"/>
      <c r="F6" s="12"/>
      <c r="G6" s="14"/>
      <c r="H6" s="14"/>
      <c r="I6" s="12"/>
      <c r="J6" s="11"/>
      <c r="K6" s="12"/>
      <c r="L6" s="14"/>
      <c r="M6" s="12"/>
      <c r="N6" s="12"/>
      <c r="O6" s="12"/>
      <c r="W6" s="103"/>
      <c r="BC6" s="1" t="str">
        <v>WSLRW-ULC-01-XA-2-4-</v>
      </c>
    </row>
    <row r="7" spans="1:55" s="2" customFormat="1">
      <c r="B7" s="5" t="s">
        <v>645</v>
      </c>
      <c r="C7" s="5"/>
      <c r="D7" s="12"/>
      <c r="E7" s="13"/>
      <c r="F7" s="12"/>
      <c r="G7" s="14"/>
      <c r="H7" s="14"/>
      <c r="I7" s="12"/>
      <c r="J7" s="11"/>
      <c r="K7" s="12"/>
      <c r="L7" s="14"/>
      <c r="M7" s="12"/>
      <c r="N7" s="12"/>
      <c r="O7" s="12"/>
      <c r="W7" s="103"/>
      <c r="BC7" s="1" t="str">
        <v>WSLRW-ULC-01-2-4-</v>
      </c>
    </row>
    <row r="8" spans="1:55" s="2" customFormat="1">
      <c r="B8" s="11"/>
      <c r="C8" s="11"/>
      <c r="D8" s="12"/>
      <c r="E8" s="13"/>
      <c r="F8" s="12"/>
      <c r="G8" s="14"/>
      <c r="H8" s="14"/>
      <c r="I8" s="12"/>
      <c r="J8" s="11"/>
      <c r="K8" s="12"/>
      <c r="L8" s="14"/>
      <c r="M8" s="12"/>
      <c r="N8" s="12"/>
      <c r="O8" s="12"/>
      <c r="W8" s="103"/>
      <c r="BC8" s="1" t="str">
        <v>WSLRW-ULC-01-RN-2-4-</v>
      </c>
    </row>
    <row r="9" spans="1:55" s="2" customFormat="1" ht="75">
      <c r="A9" s="15" t="s">
        <v>546</v>
      </c>
      <c r="B9" s="350" t="s">
        <v>547</v>
      </c>
      <c r="C9" s="16" t="s">
        <v>548</v>
      </c>
      <c r="D9" s="351" t="s">
        <v>549</v>
      </c>
      <c r="E9" s="351" t="s">
        <v>550</v>
      </c>
      <c r="F9" s="351" t="s">
        <v>551</v>
      </c>
      <c r="G9" s="351" t="s">
        <v>552</v>
      </c>
      <c r="H9" s="351" t="s">
        <v>553</v>
      </c>
      <c r="I9" s="351" t="s">
        <v>554</v>
      </c>
      <c r="J9" s="351" t="s">
        <v>319</v>
      </c>
      <c r="K9" s="94" t="s">
        <v>555</v>
      </c>
      <c r="L9" s="29" t="s">
        <v>556</v>
      </c>
      <c r="M9" s="28" t="s">
        <v>323</v>
      </c>
      <c r="N9" s="95" t="s">
        <v>324</v>
      </c>
      <c r="O9" s="96" t="s">
        <v>325</v>
      </c>
      <c r="P9" s="95" t="s">
        <v>557</v>
      </c>
      <c r="Q9" s="96" t="s">
        <v>330</v>
      </c>
      <c r="R9" s="96" t="s">
        <v>331</v>
      </c>
      <c r="S9" s="28" t="s">
        <v>558</v>
      </c>
      <c r="T9" s="105" t="s">
        <v>559</v>
      </c>
      <c r="BC9" s="1" t="str">
        <v>WSLRWEX-G4-O2-30-HH-2-7-</v>
      </c>
    </row>
    <row r="10" spans="1:55" s="2" customFormat="1" ht="30">
      <c r="A10" s="434" t="str">
        <f>TEXT(E51,"0.000")&amp;" "&amp;F51&amp;CHAR(10)&amp;"@"&amp;VLOOKUP($G$14,TABS!$A$6:$G$50,COUNTA(TABS!$A$5:$D$5),FALSE)</f>
        <v>0.404 uA
@3.6V</v>
      </c>
      <c r="B10" s="17">
        <f>E53</f>
        <v>4.3258562438548642</v>
      </c>
      <c r="C10" s="18" t="s">
        <v>646</v>
      </c>
      <c r="D10" s="19" t="s">
        <v>631</v>
      </c>
      <c r="E10" s="225">
        <v>4</v>
      </c>
      <c r="F10" s="19" t="s">
        <v>561</v>
      </c>
      <c r="G10" s="19" t="s">
        <v>18</v>
      </c>
      <c r="H10" s="20" t="s">
        <v>27</v>
      </c>
      <c r="I10" s="296">
        <v>1</v>
      </c>
      <c r="J10" s="349">
        <v>10</v>
      </c>
      <c r="K10" s="98" t="s">
        <v>168</v>
      </c>
      <c r="L10" s="99" t="s">
        <v>168</v>
      </c>
      <c r="M10" s="383" t="s">
        <v>168</v>
      </c>
      <c r="N10" s="383" t="s">
        <v>168</v>
      </c>
      <c r="O10" s="100" t="s">
        <v>168</v>
      </c>
      <c r="P10" s="383" t="s">
        <v>168</v>
      </c>
      <c r="Q10" s="383" t="s">
        <v>168</v>
      </c>
      <c r="R10" s="383" t="s">
        <v>168</v>
      </c>
      <c r="S10" s="383" t="s">
        <v>168</v>
      </c>
      <c r="T10" s="100" t="s">
        <v>168</v>
      </c>
      <c r="U10" s="106"/>
      <c r="BC10" s="1" t="str">
        <v>WSLRW-ULC-01-2-5-</v>
      </c>
    </row>
    <row r="11" spans="1:55" s="2" customFormat="1">
      <c r="B11" s="11"/>
      <c r="C11" s="11"/>
      <c r="D11" s="12"/>
      <c r="E11" s="13"/>
      <c r="F11" s="12"/>
      <c r="G11" s="14"/>
      <c r="H11" s="14"/>
      <c r="I11" s="12"/>
      <c r="J11" s="11"/>
      <c r="K11" s="12"/>
      <c r="L11" s="14"/>
      <c r="M11" s="12"/>
      <c r="N11" s="12"/>
      <c r="O11" s="12"/>
      <c r="W11" s="103"/>
      <c r="BC11" s="1" t="str">
        <v>WSLRW-ULC-01-XA-2-5-</v>
      </c>
    </row>
    <row r="12" spans="1:55" s="2" customFormat="1">
      <c r="B12" s="5" t="s">
        <v>563</v>
      </c>
      <c r="C12" s="11"/>
      <c r="D12" s="12"/>
      <c r="E12" s="13"/>
      <c r="F12" s="12"/>
      <c r="G12" s="14"/>
      <c r="H12" s="14"/>
      <c r="I12" s="12"/>
      <c r="J12" s="11"/>
      <c r="K12" s="12"/>
      <c r="L12" s="14"/>
      <c r="M12" s="12"/>
      <c r="N12" s="12"/>
      <c r="O12" s="12"/>
      <c r="W12" s="103"/>
      <c r="BC12" s="1" t="str">
        <v>WSLRW-ULC-01-RN-2-5-</v>
      </c>
    </row>
    <row r="13" spans="1:55" s="2" customFormat="1" ht="75">
      <c r="B13" s="212" t="s">
        <v>301</v>
      </c>
      <c r="C13" s="16" t="s">
        <v>310</v>
      </c>
      <c r="D13" s="212" t="s">
        <v>311</v>
      </c>
      <c r="E13" s="352" t="s">
        <v>312</v>
      </c>
      <c r="F13" s="23" t="s">
        <v>313</v>
      </c>
      <c r="G13" s="21" t="s">
        <v>314</v>
      </c>
      <c r="H13" s="351" t="s">
        <v>315</v>
      </c>
      <c r="I13" s="351" t="s">
        <v>316</v>
      </c>
      <c r="J13" s="351" t="s">
        <v>317</v>
      </c>
      <c r="K13" s="351" t="s">
        <v>318</v>
      </c>
      <c r="L13" s="351" t="s">
        <v>319</v>
      </c>
      <c r="M13" s="356" t="s">
        <v>320</v>
      </c>
      <c r="N13" s="351" t="s">
        <v>321</v>
      </c>
      <c r="O13" s="351" t="s">
        <v>322</v>
      </c>
      <c r="P13" s="23" t="s">
        <v>323</v>
      </c>
      <c r="Q13" s="23" t="s">
        <v>75</v>
      </c>
      <c r="R13" s="23" t="s">
        <v>324</v>
      </c>
      <c r="S13" s="23" t="s">
        <v>325</v>
      </c>
      <c r="T13" s="23" t="s">
        <v>326</v>
      </c>
      <c r="U13" s="23" t="s">
        <v>327</v>
      </c>
      <c r="V13" s="23" t="s">
        <v>328</v>
      </c>
      <c r="BC13" s="1" t="str">
        <v>WSLRWEX-G4-O2-30-HH-2-8-</v>
      </c>
    </row>
    <row r="14" spans="1:55" s="2" customFormat="1" ht="30">
      <c r="B14" s="353" t="str">
        <f>C10</f>
        <v>WSLRWEX-G4-O2-30-HH-2-8-</v>
      </c>
      <c r="C14" s="214" t="str">
        <f>VLOOKUP($B14,typeProduct,COUNTA(PROD_A!$B$4:$N$4),FALSE)</f>
        <v>x</v>
      </c>
      <c r="D14" s="214">
        <f>VLOOKUP($B14,typeProduct,COUNTA(PROD_A!$B$4:$O$4),FALSE)</f>
        <v>0</v>
      </c>
      <c r="E14" s="214">
        <f>VLOOKUP($B14,typeProduct,COUNTA(PROD_A!$B$4:$P$4),FALSE)</f>
        <v>0</v>
      </c>
      <c r="F14" s="354">
        <f>VLOOKUP(C10,T2TIME1FORMULA,COUNTA(T2TIME1F!$B$5:$I$5),FALSE)*J10+VLOOKUP(C10,T2TIME1FORMULA,COUNTA(T2TIME1F!$B$5:$J$5),FALSE)</f>
        <v>0</v>
      </c>
      <c r="G14" s="214" t="str">
        <f>VLOOKUP($B14,typeProduct,COUNTA(PROD_A!$B$4:$R$4),FALSE)</f>
        <v>1-D-3.6V-17000</v>
      </c>
      <c r="H14" s="214">
        <f>VLOOKUP($B14,typeProduct,COUNTA(PROD_A!$B$4:$S$4),FALSE)</f>
        <v>17000</v>
      </c>
      <c r="I14" s="214">
        <f>VLOOKUP($B14,typeProduct,COUNTA(PROD_A!$B$4:$T$4),FALSE)</f>
        <v>322</v>
      </c>
      <c r="J14" s="214">
        <f>VLOOKUP($B14,typeProduct,COUNTA(PROD_A!$B$4:$U$4),FALSE)</f>
        <v>3122</v>
      </c>
      <c r="K14" s="214">
        <f>VLOOKUP($B14,typeProduct,COUNTA(PROD_A!$B$4:$V$4),FALSE)</f>
        <v>10</v>
      </c>
      <c r="L14" s="357">
        <f>J10</f>
        <v>10</v>
      </c>
      <c r="M14" s="214">
        <f>VLOOKUP($B14,typeProduct,COUNTA(PROD_A!$B$4:$X$4),FALSE)</f>
        <v>50000</v>
      </c>
      <c r="N14" s="214">
        <f>VLOOKUP($B14,typeProduct,COUNTA(PROD_A!$B$4:$Y$4),FALSE)</f>
        <v>2800</v>
      </c>
      <c r="O14" s="214">
        <f>VLOOKUP($B14,typeProduct,COUNTA(PROD_A!$B$4:Z$4),FALSE)</f>
        <v>1</v>
      </c>
      <c r="P14" s="214" t="str">
        <f>VLOOKUP($B14,typeProduct,COUNTA(PROD_A!$B$4:AA$4),FALSE)</f>
        <v>x</v>
      </c>
      <c r="Q14" s="214" t="str">
        <f>VLOOKUP($B14,typeProduct,COUNTA(PROD_A!$B$4:AB$4),FALSE)</f>
        <v>x</v>
      </c>
      <c r="R14" s="214" t="str">
        <f>VLOOKUP($B14,typeProduct,COUNTA(PROD_A!$B$4:AC$4),FALSE)</f>
        <v>x</v>
      </c>
      <c r="S14" s="214" t="str">
        <f>VLOOKUP($B14,typeProduct,COUNTA(PROD_A!$B$4:AD$4),FALSE)</f>
        <v>x</v>
      </c>
      <c r="T14" s="214" t="str">
        <f>VLOOKUP($B14,typeProduct,COUNTA(PROD_A!$B$4:AE$4),FALSE)</f>
        <v>x</v>
      </c>
      <c r="U14" s="214" t="str">
        <f>VLOOKUP($B14,typeProduct,COUNTA(PROD_A!$B$4:AF$4),FALSE)</f>
        <v>x</v>
      </c>
      <c r="V14" s="214" t="str">
        <f>VLOOKUP($B14,typeProduct,COUNTA(PROD_A!$B$4:AG$4),FALSE)</f>
        <v>x</v>
      </c>
      <c r="BC14" s="1"/>
    </row>
    <row r="15" spans="1:55" s="2" customFormat="1">
      <c r="B15" s="26"/>
      <c r="C15" s="27"/>
      <c r="D15" s="27"/>
      <c r="E15" s="27"/>
      <c r="F15" s="27"/>
      <c r="G15" s="27"/>
      <c r="H15" s="27"/>
      <c r="I15" s="27"/>
      <c r="J15" s="27"/>
      <c r="K15" s="27"/>
      <c r="L15" s="27"/>
      <c r="M15" s="27"/>
      <c r="N15" s="27"/>
      <c r="O15" s="27"/>
      <c r="P15" s="27"/>
      <c r="BC15" s="1"/>
    </row>
    <row r="16" spans="1:55" s="2" customFormat="1">
      <c r="B16" s="5" t="s">
        <v>565</v>
      </c>
      <c r="C16" s="27"/>
      <c r="D16" s="27"/>
      <c r="E16" s="27"/>
      <c r="F16" s="27"/>
      <c r="G16" s="27"/>
      <c r="H16" s="27"/>
      <c r="I16" s="27"/>
      <c r="J16" s="27"/>
      <c r="K16" s="27"/>
      <c r="L16" s="27"/>
      <c r="M16" s="27"/>
      <c r="N16" s="27"/>
      <c r="O16" s="27"/>
      <c r="P16" s="27"/>
      <c r="BC16" s="1"/>
    </row>
    <row r="17" spans="1:55" s="2" customFormat="1">
      <c r="B17" s="5"/>
      <c r="C17" s="27"/>
      <c r="D17" s="27"/>
      <c r="E17" s="27"/>
      <c r="F17" s="27"/>
      <c r="G17" s="27"/>
      <c r="H17" s="27"/>
      <c r="I17" s="27"/>
      <c r="J17" s="27"/>
      <c r="K17" s="27"/>
      <c r="L17" s="27"/>
      <c r="M17" s="27"/>
      <c r="N17" s="27"/>
      <c r="O17" s="27"/>
      <c r="P17" s="27"/>
      <c r="BC17" s="1"/>
    </row>
    <row r="18" spans="1:55" s="2" customFormat="1" ht="30">
      <c r="B18" s="28" t="s">
        <v>566</v>
      </c>
      <c r="C18" s="28" t="s">
        <v>567</v>
      </c>
      <c r="D18" s="28" t="s">
        <v>551</v>
      </c>
      <c r="E18" s="28" t="s">
        <v>4</v>
      </c>
      <c r="F18" s="28" t="s">
        <v>568</v>
      </c>
      <c r="G18" s="29" t="s">
        <v>554</v>
      </c>
      <c r="H18" s="22" t="s">
        <v>570</v>
      </c>
      <c r="I18" s="101"/>
      <c r="J18" s="27"/>
      <c r="K18" s="27"/>
      <c r="L18" s="27"/>
      <c r="M18" s="27"/>
      <c r="N18" s="27"/>
      <c r="O18" s="27"/>
      <c r="BC18" s="1"/>
    </row>
    <row r="19" spans="1:55" s="2" customFormat="1">
      <c r="B19" s="30">
        <f>VLOOKUP($D$10,lrwCyclicPeriod,COUNTA(TABS!$L$5:$M$5),FALSE)</f>
        <v>3600</v>
      </c>
      <c r="C19" s="31">
        <f>$E$10</f>
        <v>4</v>
      </c>
      <c r="D19" s="31">
        <f>VLOOKUP($F$10,lorawanSamplingRate,COUNTA(TABS!$Y$5:$Z$5),FALSE)</f>
        <v>1800</v>
      </c>
      <c r="E19" s="31">
        <f>VLOOKUP($G$10&amp;"-"&amp;$H$10,lrwSFDataRateRx,COUNTA(TABS!$S$5:$V$5),FALSE)</f>
        <v>5470</v>
      </c>
      <c r="F19" s="31">
        <f>VLOOKUP($G$10,lrwTxParameter,COUNTA(TABS!$O$5:$Q$5),FALSE)</f>
        <v>128</v>
      </c>
      <c r="G19" s="31">
        <f>I10</f>
        <v>1</v>
      </c>
      <c r="H19" s="355">
        <f>VLOOKUP($G$10&amp;"-"&amp;$H$10,lrwSFDataRateRx,COUNTA(TABS!$S$5:$W$5),FALSE)</f>
        <v>2.2999999999999998</v>
      </c>
      <c r="I19" s="27"/>
      <c r="J19" s="27"/>
      <c r="K19" s="27"/>
      <c r="L19" s="27"/>
      <c r="M19" s="27"/>
      <c r="N19" s="27"/>
      <c r="BC19" s="1"/>
    </row>
    <row r="20" spans="1:55" s="2" customFormat="1">
      <c r="B20" s="26"/>
      <c r="C20" s="27"/>
      <c r="D20" s="27"/>
      <c r="E20" s="27"/>
      <c r="F20" s="27"/>
      <c r="G20" s="27"/>
      <c r="H20" s="27"/>
      <c r="I20" s="27"/>
      <c r="J20" s="27"/>
      <c r="K20" s="27"/>
      <c r="L20" s="27"/>
      <c r="M20" s="27"/>
      <c r="N20" s="27"/>
      <c r="O20" s="27"/>
      <c r="P20" s="27"/>
      <c r="BC20" s="1"/>
    </row>
    <row r="21" spans="1:55" s="2" customFormat="1">
      <c r="B21" s="5" t="s">
        <v>571</v>
      </c>
      <c r="C21" s="5"/>
      <c r="D21" s="12"/>
      <c r="E21" s="13"/>
      <c r="F21" s="12"/>
      <c r="G21" s="3"/>
      <c r="H21" s="3"/>
      <c r="I21" s="3"/>
      <c r="J21" s="83"/>
      <c r="K21" s="3"/>
      <c r="L21" s="3"/>
      <c r="M21" s="3"/>
      <c r="N21" s="3"/>
      <c r="O21" s="3"/>
      <c r="P21" s="3"/>
      <c r="Q21" s="3"/>
      <c r="R21" s="3"/>
      <c r="T21" s="3"/>
      <c r="U21" s="3"/>
      <c r="V21" s="3"/>
      <c r="W21" s="3"/>
      <c r="X21" s="3"/>
      <c r="BC21" s="1"/>
    </row>
    <row r="22" spans="1:55" s="2" customFormat="1">
      <c r="B22" s="11"/>
      <c r="C22" s="11"/>
      <c r="D22" s="12"/>
      <c r="E22" s="13"/>
      <c r="F22" s="12"/>
      <c r="G22" s="3"/>
      <c r="H22" s="3"/>
      <c r="I22" s="3"/>
      <c r="J22" s="83"/>
      <c r="K22" s="3"/>
      <c r="L22" s="3"/>
      <c r="M22" s="3"/>
      <c r="N22" s="3"/>
      <c r="O22" s="3"/>
      <c r="P22" s="3"/>
      <c r="Q22" s="3"/>
      <c r="R22" s="3"/>
      <c r="T22" s="3"/>
      <c r="U22" s="3"/>
      <c r="V22" s="3"/>
      <c r="W22" s="3"/>
      <c r="X22" s="3"/>
      <c r="BC22" s="1"/>
    </row>
    <row r="23" spans="1:55" ht="15" customHeight="1">
      <c r="A23" s="33"/>
      <c r="B23" s="523" t="s">
        <v>572</v>
      </c>
      <c r="C23" s="524"/>
      <c r="D23" s="524"/>
      <c r="E23" s="34" t="s">
        <v>147</v>
      </c>
      <c r="F23" s="35" t="s">
        <v>573</v>
      </c>
      <c r="S23" s="2"/>
    </row>
    <row r="24" spans="1:55">
      <c r="B24" s="372" t="s">
        <v>574</v>
      </c>
      <c r="C24" s="38"/>
      <c r="D24" s="38"/>
      <c r="E24" s="39">
        <v>1</v>
      </c>
      <c r="F24" s="40" t="s">
        <v>8</v>
      </c>
      <c r="S24" s="2"/>
    </row>
    <row r="25" spans="1:55" ht="15.75" customHeight="1">
      <c r="A25" s="41"/>
      <c r="B25" s="373" t="s">
        <v>575</v>
      </c>
      <c r="C25" s="43"/>
      <c r="D25" s="44"/>
      <c r="E25" s="45">
        <f>H14</f>
        <v>17000</v>
      </c>
      <c r="F25" s="46" t="s">
        <v>10</v>
      </c>
      <c r="S25" s="2"/>
    </row>
    <row r="26" spans="1:55">
      <c r="B26" s="372" t="s">
        <v>576</v>
      </c>
      <c r="C26" s="38"/>
      <c r="D26" s="47"/>
      <c r="E26" s="48">
        <v>90</v>
      </c>
      <c r="F26" s="49" t="s">
        <v>17</v>
      </c>
      <c r="S26" s="2"/>
    </row>
    <row r="27" spans="1:55" ht="15" customHeight="1">
      <c r="A27" s="50"/>
      <c r="B27" s="374" t="s">
        <v>577</v>
      </c>
      <c r="C27" s="52"/>
      <c r="D27" s="52"/>
      <c r="E27" s="53">
        <v>75</v>
      </c>
      <c r="F27" s="54" t="s">
        <v>17</v>
      </c>
      <c r="S27" s="2"/>
    </row>
    <row r="28" spans="1:55" ht="15" customHeight="1">
      <c r="A28" s="50"/>
      <c r="B28" s="51"/>
      <c r="C28" s="52"/>
      <c r="D28" s="52"/>
      <c r="E28" s="55"/>
      <c r="F28" s="48"/>
      <c r="S28" s="2"/>
    </row>
    <row r="29" spans="1:55">
      <c r="B29" s="372" t="s">
        <v>549</v>
      </c>
      <c r="C29" s="38"/>
      <c r="D29" s="47"/>
      <c r="E29" s="56">
        <f>B19</f>
        <v>3600</v>
      </c>
      <c r="F29" s="57" t="s">
        <v>29</v>
      </c>
      <c r="S29" s="2"/>
    </row>
    <row r="30" spans="1:55">
      <c r="B30" s="372" t="s">
        <v>578</v>
      </c>
      <c r="C30" s="38"/>
      <c r="D30" s="47"/>
      <c r="E30" s="58">
        <f>(24*60*60)/E29</f>
        <v>24</v>
      </c>
      <c r="F30" s="57" t="s">
        <v>579</v>
      </c>
      <c r="S30" s="2"/>
    </row>
    <row r="31" spans="1:55">
      <c r="B31" s="372" t="s">
        <v>550</v>
      </c>
      <c r="C31" s="38"/>
      <c r="D31" s="47"/>
      <c r="E31" s="56">
        <f>C19</f>
        <v>4</v>
      </c>
      <c r="F31" s="57" t="s">
        <v>579</v>
      </c>
      <c r="S31" s="2"/>
    </row>
    <row r="32" spans="1:55">
      <c r="B32" s="372" t="s">
        <v>580</v>
      </c>
      <c r="C32" s="38"/>
      <c r="D32" s="47"/>
      <c r="E32" s="58">
        <f>E30+E31</f>
        <v>28</v>
      </c>
      <c r="F32" s="57" t="s">
        <v>579</v>
      </c>
      <c r="S32" s="2"/>
    </row>
    <row r="33" spans="1:19">
      <c r="B33" s="372" t="s">
        <v>581</v>
      </c>
      <c r="C33" s="38"/>
      <c r="D33" s="47"/>
      <c r="E33" s="58">
        <f>(24*60*60)/E32</f>
        <v>3085.7142857142858</v>
      </c>
      <c r="F33" s="57" t="s">
        <v>29</v>
      </c>
      <c r="S33" s="2"/>
    </row>
    <row r="34" spans="1:19">
      <c r="B34" s="372" t="s">
        <v>582</v>
      </c>
      <c r="C34" s="38"/>
      <c r="D34" s="47"/>
      <c r="E34" s="56">
        <f>D19</f>
        <v>1800</v>
      </c>
      <c r="F34" s="57" t="s">
        <v>29</v>
      </c>
      <c r="S34" s="2"/>
    </row>
    <row r="35" spans="1:19">
      <c r="B35" s="372" t="s">
        <v>583</v>
      </c>
      <c r="C35" s="38"/>
      <c r="D35" s="47"/>
      <c r="E35" s="59">
        <f>E19</f>
        <v>5470</v>
      </c>
      <c r="F35" s="57" t="s">
        <v>40</v>
      </c>
      <c r="S35" s="2"/>
    </row>
    <row r="36" spans="1:19">
      <c r="B36" s="372" t="s">
        <v>584</v>
      </c>
      <c r="C36" s="38"/>
      <c r="D36" s="47"/>
      <c r="E36" s="56">
        <f>F19</f>
        <v>128</v>
      </c>
      <c r="F36" s="57" t="s">
        <v>42</v>
      </c>
      <c r="S36" s="2"/>
    </row>
    <row r="37" spans="1:19">
      <c r="B37" s="372" t="s">
        <v>585</v>
      </c>
      <c r="C37" s="38"/>
      <c r="D37" s="47"/>
      <c r="E37" s="60">
        <f>K14</f>
        <v>10</v>
      </c>
      <c r="F37" s="57" t="s">
        <v>44</v>
      </c>
      <c r="S37" s="2"/>
    </row>
    <row r="38" spans="1:19">
      <c r="B38" s="372" t="s">
        <v>586</v>
      </c>
      <c r="C38" s="38"/>
      <c r="D38" s="38"/>
      <c r="E38" s="56">
        <f>G19</f>
        <v>1</v>
      </c>
      <c r="F38" s="57" t="s">
        <v>587</v>
      </c>
      <c r="S38" s="2"/>
    </row>
    <row r="39" spans="1:19">
      <c r="B39" s="37"/>
      <c r="C39" s="38"/>
      <c r="D39" s="38"/>
      <c r="E39" s="60"/>
      <c r="F39" s="57"/>
      <c r="S39" s="2"/>
    </row>
    <row r="40" spans="1:19">
      <c r="B40" s="37"/>
      <c r="C40" s="38"/>
      <c r="D40" s="38"/>
      <c r="E40" s="60"/>
      <c r="F40" s="57"/>
      <c r="S40" s="2"/>
    </row>
    <row r="41" spans="1:19">
      <c r="B41" s="37"/>
      <c r="C41" s="38"/>
      <c r="D41" s="38"/>
      <c r="E41" s="60"/>
      <c r="F41" s="57"/>
      <c r="S41" s="2"/>
    </row>
    <row r="42" spans="1:19" ht="45" customHeight="1">
      <c r="A42" s="33"/>
      <c r="B42" s="61" t="s">
        <v>588</v>
      </c>
      <c r="C42" s="62"/>
      <c r="D42" s="63" t="s">
        <v>589</v>
      </c>
      <c r="E42" s="21" t="s">
        <v>590</v>
      </c>
      <c r="F42" s="23" t="s">
        <v>591</v>
      </c>
      <c r="S42" s="2"/>
    </row>
    <row r="43" spans="1:19">
      <c r="A43" s="50"/>
      <c r="B43" s="51" t="s">
        <v>592</v>
      </c>
      <c r="C43" s="52"/>
      <c r="D43" s="65">
        <f>N14</f>
        <v>2800</v>
      </c>
      <c r="E43" s="58">
        <f>M14</f>
        <v>50000</v>
      </c>
      <c r="F43" s="66">
        <f>D43*E43</f>
        <v>140000000</v>
      </c>
      <c r="S43" s="2"/>
    </row>
    <row r="44" spans="1:19" ht="15" customHeight="1">
      <c r="A44" s="50"/>
      <c r="B44" s="51" t="s">
        <v>592</v>
      </c>
      <c r="C44" s="52"/>
      <c r="D44" s="65">
        <f>D47+(D14*10^-3)*E14+J14</f>
        <v>18122</v>
      </c>
      <c r="E44" s="58">
        <f>F14</f>
        <v>0</v>
      </c>
      <c r="F44" s="66">
        <f>D44*E44</f>
        <v>0</v>
      </c>
      <c r="S44" s="2"/>
    </row>
    <row r="45" spans="1:19" ht="15" customHeight="1">
      <c r="A45" s="50"/>
      <c r="B45" s="51" t="s">
        <v>593</v>
      </c>
      <c r="C45" s="52"/>
      <c r="D45" s="65">
        <f>E36*1000/(E27/100)</f>
        <v>170666.66666666666</v>
      </c>
      <c r="E45" s="58">
        <f>((37+E37)*8/E35)*1000*O14</f>
        <v>68.738574040219376</v>
      </c>
      <c r="F45" s="66">
        <f>D45*E45</f>
        <v>11731383.302864106</v>
      </c>
      <c r="S45" s="2"/>
    </row>
    <row r="46" spans="1:19" ht="15" customHeight="1">
      <c r="A46" s="50"/>
      <c r="B46" s="37" t="s">
        <v>594</v>
      </c>
      <c r="C46" s="38"/>
      <c r="D46" s="65">
        <f>D47</f>
        <v>15000</v>
      </c>
      <c r="E46" s="59">
        <f>100+200+$H$19*1000*E38</f>
        <v>2600</v>
      </c>
      <c r="F46" s="66">
        <f t="shared" ref="F46:F48" si="0">D46*E46</f>
        <v>39000000</v>
      </c>
      <c r="S46" s="2"/>
    </row>
    <row r="47" spans="1:19" ht="15" customHeight="1">
      <c r="A47" s="50"/>
      <c r="B47" s="37" t="s">
        <v>595</v>
      </c>
      <c r="C47" s="38"/>
      <c r="D47" s="65">
        <f>15000</f>
        <v>15000</v>
      </c>
      <c r="E47" s="68">
        <v>0</v>
      </c>
      <c r="F47" s="66">
        <f t="shared" si="0"/>
        <v>0</v>
      </c>
      <c r="S47" s="2"/>
    </row>
    <row r="48" spans="1:19" ht="15" customHeight="1">
      <c r="B48" s="37" t="s">
        <v>596</v>
      </c>
      <c r="C48" s="38"/>
      <c r="D48" s="69">
        <f>I14+(D14*10^-3)*E14</f>
        <v>322</v>
      </c>
      <c r="E48" s="58">
        <f>(E33*1000)-((E33/E34)*E44)-SUM(E45:E47)</f>
        <v>3083045.5471402458</v>
      </c>
      <c r="F48" s="66">
        <f t="shared" si="0"/>
        <v>992740666.17915916</v>
      </c>
      <c r="S48" s="2"/>
    </row>
    <row r="49" spans="1:19" ht="15" customHeight="1">
      <c r="A49" s="70"/>
      <c r="B49" s="71"/>
      <c r="C49" s="72"/>
      <c r="D49" s="73"/>
      <c r="E49" s="74"/>
      <c r="F49" s="75"/>
      <c r="S49" s="2"/>
    </row>
    <row r="50" spans="1:19" ht="15" customHeight="1">
      <c r="A50" s="77"/>
      <c r="B50" s="61" t="s">
        <v>597</v>
      </c>
      <c r="C50" s="62"/>
      <c r="D50" s="78"/>
      <c r="E50" s="79"/>
      <c r="F50" s="80"/>
      <c r="S50" s="2"/>
    </row>
    <row r="51" spans="1:19" ht="15" customHeight="1">
      <c r="A51" s="50"/>
      <c r="B51" s="51" t="s">
        <v>598</v>
      </c>
      <c r="C51" s="52"/>
      <c r="D51" s="52"/>
      <c r="E51" s="81">
        <f>((F45+F47+F48)+((F43+F44)*(E33/E34)))/(E33*1000)+(F46/(24*60*60*1000))</f>
        <v>403.75251603584087</v>
      </c>
      <c r="F51" s="82" t="s">
        <v>599</v>
      </c>
      <c r="S51" s="2"/>
    </row>
    <row r="52" spans="1:19">
      <c r="B52" s="37" t="s">
        <v>600</v>
      </c>
      <c r="C52" s="38"/>
      <c r="D52" s="38"/>
      <c r="E52" s="84">
        <f>(E25*1000*(E26/100)/E51)/24</f>
        <v>1578.9375290070254</v>
      </c>
      <c r="F52" s="82" t="s">
        <v>601</v>
      </c>
      <c r="S52" s="2"/>
    </row>
    <row r="53" spans="1:19">
      <c r="B53" s="37" t="s">
        <v>602</v>
      </c>
      <c r="C53" s="38"/>
      <c r="D53" s="38"/>
      <c r="E53" s="85">
        <f>E52/365</f>
        <v>4.3258562438548642</v>
      </c>
      <c r="F53" s="82" t="s">
        <v>603</v>
      </c>
      <c r="S53" s="2"/>
    </row>
    <row r="54" spans="1:19">
      <c r="B54" s="37" t="s">
        <v>604</v>
      </c>
      <c r="C54" s="38"/>
      <c r="D54" s="86"/>
      <c r="E54" s="87">
        <f>E53*12</f>
        <v>51.910274926258367</v>
      </c>
      <c r="F54" s="88" t="s">
        <v>605</v>
      </c>
      <c r="S54" s="2"/>
    </row>
    <row r="55" spans="1:19">
      <c r="D55" s="90"/>
      <c r="E55" s="90"/>
      <c r="F55" s="83"/>
      <c r="S55" s="2"/>
    </row>
    <row r="56" spans="1:19">
      <c r="D56" s="90"/>
      <c r="E56" s="90"/>
      <c r="F56" s="83"/>
      <c r="S56" s="2"/>
    </row>
    <row r="57" spans="1:19">
      <c r="D57" s="90"/>
      <c r="E57" s="90"/>
      <c r="F57" s="83"/>
      <c r="S57" s="2"/>
    </row>
    <row r="58" spans="1:19">
      <c r="D58" s="90"/>
      <c r="E58" s="90"/>
      <c r="F58" s="83"/>
      <c r="S58" s="2"/>
    </row>
    <row r="59" spans="1:19">
      <c r="D59" s="90"/>
      <c r="E59" s="90"/>
      <c r="F59" s="83"/>
      <c r="S59" s="2"/>
    </row>
    <row r="60" spans="1:19">
      <c r="D60" s="90"/>
      <c r="E60" s="90"/>
      <c r="F60" s="83"/>
      <c r="S60" s="2"/>
    </row>
    <row r="61" spans="1:19">
      <c r="S61" s="2"/>
    </row>
    <row r="62" spans="1:19">
      <c r="D62" s="90"/>
      <c r="E62" s="90"/>
      <c r="F62" s="83"/>
      <c r="S62" s="2"/>
    </row>
    <row r="63" spans="1:19">
      <c r="D63" s="90"/>
      <c r="E63" s="90"/>
      <c r="F63" s="83"/>
      <c r="S63" s="2"/>
    </row>
    <row r="64" spans="1:19">
      <c r="D64" s="90"/>
      <c r="E64" s="90"/>
      <c r="F64" s="83"/>
      <c r="S64" s="2"/>
    </row>
    <row r="65" spans="4:19">
      <c r="D65" s="90"/>
      <c r="E65" s="90"/>
      <c r="F65" s="83"/>
      <c r="S65" s="2"/>
    </row>
    <row r="66" spans="4:19">
      <c r="D66" s="90"/>
      <c r="E66" s="90"/>
      <c r="F66" s="83"/>
      <c r="S66" s="2"/>
    </row>
    <row r="67" spans="4:19">
      <c r="D67" s="90"/>
      <c r="E67" s="90"/>
      <c r="F67" s="83"/>
      <c r="S67" s="2"/>
    </row>
    <row r="68" spans="4:19">
      <c r="D68" s="90"/>
      <c r="E68" s="90"/>
      <c r="F68" s="83"/>
      <c r="S68" s="2"/>
    </row>
    <row r="69" spans="4:19">
      <c r="D69" s="90"/>
      <c r="E69" s="90"/>
      <c r="F69" s="83"/>
      <c r="S69" s="2"/>
    </row>
    <row r="70" spans="4:19">
      <c r="S70" s="2"/>
    </row>
    <row r="71" spans="4:19">
      <c r="S71" s="2"/>
    </row>
    <row r="72" spans="4:19">
      <c r="S72" s="2"/>
    </row>
    <row r="73" spans="4:19">
      <c r="S73" s="2"/>
    </row>
    <row r="74" spans="4:19">
      <c r="S74" s="2"/>
    </row>
    <row r="75" spans="4:19">
      <c r="S75" s="2"/>
    </row>
    <row r="76" spans="4:19">
      <c r="S76" s="2"/>
    </row>
    <row r="77" spans="4:19">
      <c r="S77" s="2"/>
    </row>
    <row r="78" spans="4:19">
      <c r="S78" s="2"/>
    </row>
    <row r="79" spans="4:19">
      <c r="S79" s="2"/>
    </row>
    <row r="80" spans="4:19">
      <c r="S80" s="2"/>
    </row>
    <row r="81" spans="19:19">
      <c r="S81" s="2"/>
    </row>
    <row r="82" spans="19:19">
      <c r="S82" s="2"/>
    </row>
    <row r="83" spans="19:19">
      <c r="S83" s="2"/>
    </row>
    <row r="84" spans="19:19">
      <c r="S84" s="2"/>
    </row>
    <row r="85" spans="19:19">
      <c r="S85" s="2"/>
    </row>
    <row r="86" spans="19:19">
      <c r="S86" s="2"/>
    </row>
    <row r="87" spans="19:19">
      <c r="S87" s="2"/>
    </row>
    <row r="88" spans="19:19">
      <c r="S88" s="2"/>
    </row>
    <row r="89" spans="19:19">
      <c r="S89" s="2"/>
    </row>
    <row r="90" spans="19:19">
      <c r="S90" s="2"/>
    </row>
    <row r="91" spans="19:19">
      <c r="S91" s="2"/>
    </row>
    <row r="92" spans="19:19">
      <c r="S92" s="2"/>
    </row>
    <row r="93" spans="19:19">
      <c r="S93" s="2"/>
    </row>
    <row r="94" spans="19:19">
      <c r="S94" s="2"/>
    </row>
    <row r="95" spans="19:19">
      <c r="S95" s="2"/>
    </row>
    <row r="96" spans="19:19">
      <c r="S96" s="2"/>
    </row>
    <row r="97" spans="19:19">
      <c r="S97" s="2"/>
    </row>
    <row r="98" spans="19:19">
      <c r="S98" s="2"/>
    </row>
    <row r="99" spans="19:19">
      <c r="S99" s="2"/>
    </row>
    <row r="100" spans="19:19">
      <c r="S100" s="2"/>
    </row>
    <row r="101" spans="19:19">
      <c r="S101" s="2"/>
    </row>
    <row r="102" spans="19:19">
      <c r="S102" s="2"/>
    </row>
    <row r="103" spans="19:19">
      <c r="S103" s="2"/>
    </row>
    <row r="104" spans="19:19">
      <c r="S104" s="2"/>
    </row>
    <row r="105" spans="19:19">
      <c r="S105" s="2"/>
    </row>
    <row r="106" spans="19:19">
      <c r="S106" s="2"/>
    </row>
    <row r="107" spans="19:19">
      <c r="S107" s="2"/>
    </row>
    <row r="108" spans="19:19">
      <c r="S108" s="2"/>
    </row>
    <row r="109" spans="19:19">
      <c r="S109" s="2"/>
    </row>
    <row r="110" spans="19:19">
      <c r="S110" s="2"/>
    </row>
    <row r="111" spans="19:19">
      <c r="S111" s="2"/>
    </row>
    <row r="112" spans="19:19">
      <c r="S112" s="2"/>
    </row>
    <row r="113" spans="19:19">
      <c r="S113" s="2"/>
    </row>
    <row r="114" spans="19:19">
      <c r="S114" s="2"/>
    </row>
    <row r="115" spans="19:19">
      <c r="S115" s="2"/>
    </row>
  </sheetData>
  <sheetProtection sheet="1" objects="1" scenarios="1"/>
  <protectedRanges>
    <protectedRange sqref="C10:T10" name="Range1"/>
  </protectedRanges>
  <mergeCells count="1">
    <mergeCell ref="B23:D23"/>
  </mergeCells>
  <dataValidations count="10">
    <dataValidation type="list" allowBlank="1" showInputMessage="1" showErrorMessage="1" sqref="E10 I10" xr:uid="{00000000-0002-0000-2800-000002000000}">
      <formula1>"0,1,2,3,4,5,6,7,8,9,10,20,50,100"</formula1>
    </dataValidation>
    <dataValidation type="list" allowBlank="1" showInputMessage="1" showErrorMessage="1" sqref="G10" xr:uid="{00000000-0002-0000-2800-000004000000}">
      <formula1>"AU915, US915, IN865, RU864, EU868, AS923, KR920"</formula1>
    </dataValidation>
    <dataValidation type="list" allowBlank="1" showInputMessage="1" showErrorMessage="1" sqref="H10" xr:uid="{00000000-0002-0000-2800-000005000000}">
      <formula1>"SF7,SF8,SF9,SF10,SF11,SF12"</formula1>
    </dataValidation>
    <dataValidation type="list" allowBlank="1" showInputMessage="1" showErrorMessage="1" sqref="J10" xr:uid="{00000000-0002-0000-2800-000006000000}">
      <formula1>"1,2,3,4,5,6,7,8,9,10,11,12,13,14,15,16,17,18,19,20,21,22,23,24,25,26,27,28,29,30,31,32,33,34,35,36,37,38,39,40,41,42,43,44,45,46,47,48,49,50,51,52,53,54,55,56,57,58,59,60,61,62,63,64,65,66,67,68,69,70,71,72,73,74,75,76,77,78,79,80"</formula1>
    </dataValidation>
    <dataValidation type="list" allowBlank="1" showInputMessage="1" showErrorMessage="1" sqref="K10" xr:uid="{00000000-0002-0000-2800-000007000000}">
      <formula1>"x,1,2,3,4,5,6,7,8,9,10,11,12,13,14,15,16,17,18,19,20,21,22,23,24,25,26,27,28,29,30,31,32"</formula1>
    </dataValidation>
    <dataValidation type="list" allowBlank="1" showInputMessage="1" showErrorMessage="1" sqref="L10" xr:uid="{00000000-0002-0000-2800-000008000000}">
      <formula1>"x,Enable,Disable"</formula1>
    </dataValidation>
    <dataValidation type="list" allowBlank="1" showInputMessage="1" showErrorMessage="1" sqref="O10" xr:uid="{00000000-0002-0000-2800-000009000000}">
      <formula1>"x,Auto,Fast,Slow"</formula1>
    </dataValidation>
    <dataValidation type="list" allowBlank="1" showInputMessage="1" showErrorMessage="1" sqref="T10" xr:uid="{00000000-0002-0000-2800-00000A000000}">
      <formula1>"x,Class A,Class C"</formula1>
    </dataValidation>
    <dataValidation allowBlank="1" showInputMessage="1" showErrorMessage="1" sqref="E29 B14:B17 B19:B20 E34:E36" xr:uid="{00000000-0002-0000-2800-00000B000000}"/>
    <dataValidation type="list" allowBlank="1" showInputMessage="1" showErrorMessage="1" sqref="C10" xr:uid="{4AE00B2D-13CC-428E-AA0E-AD45A88223AB}">
      <formula1>$BC:$BC</formula1>
    </dataValidation>
  </dataValidations>
  <hyperlinks>
    <hyperlink ref="F1" location="'MAIN'!A1" display="HOME" xr:uid="{00000000-0004-0000-2800-000000000000}"/>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2800-000001000000}">
          <x14:formula1>
            <xm:f>TABS!$L$6:$L$25</xm:f>
          </x14:formula1>
          <xm:sqref>D10</xm:sqref>
        </x14:dataValidation>
        <x14:dataValidation type="list" allowBlank="1" showInputMessage="1" showErrorMessage="1" xr:uid="{00000000-0002-0000-2800-000003000000}">
          <x14:formula1>
            <xm:f>TABS!$Y$6:$Y$65</xm:f>
          </x14:formula1>
          <xm:sqref>F10</xm:sqref>
        </x14:dataValidation>
      </x14:dataValidations>
    </ext>
  </extLst>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BC69"/>
  <sheetViews>
    <sheetView zoomScale="55" zoomScaleNormal="55" workbookViewId="0">
      <selection activeCell="D44" sqref="D44"/>
    </sheetView>
  </sheetViews>
  <sheetFormatPr defaultColWidth="8.875" defaultRowHeight="15"/>
  <cols>
    <col min="1" max="1" width="12.375" style="3" customWidth="1"/>
    <col min="2" max="2" width="31" style="3" customWidth="1"/>
    <col min="3" max="3" width="31.25" style="3" customWidth="1"/>
    <col min="4" max="4" width="16.375" style="3" customWidth="1"/>
    <col min="5" max="5" width="16.875" style="3" customWidth="1"/>
    <col min="6" max="7" width="17.375" style="3" customWidth="1"/>
    <col min="8" max="9" width="13.875" style="3" customWidth="1"/>
    <col min="10" max="10" width="21" style="3" customWidth="1"/>
    <col min="11" max="11" width="17.125" style="3" customWidth="1"/>
    <col min="12" max="12" width="13.25" style="3" customWidth="1"/>
    <col min="13" max="13" width="25.625" style="3" customWidth="1"/>
    <col min="14" max="14" width="9.125" style="3"/>
    <col min="15" max="15" width="17.625" style="3" customWidth="1"/>
    <col min="16" max="16" width="13.75" style="3" customWidth="1"/>
    <col min="17" max="17" width="9.125" style="3"/>
    <col min="18" max="18" width="9.875" style="3" customWidth="1"/>
    <col min="19" max="19" width="10.875" style="3" customWidth="1"/>
    <col min="20" max="20" width="8.375" style="3" customWidth="1"/>
    <col min="21" max="21" width="18.75" style="3" customWidth="1"/>
    <col min="22" max="22" width="19.25" style="3" customWidth="1"/>
    <col min="23" max="23" width="23.375" style="3" customWidth="1"/>
    <col min="24" max="25" width="9.125" style="3"/>
    <col min="26" max="16384" width="8.875" style="3"/>
  </cols>
  <sheetData>
    <row r="1" spans="1:55" ht="26.25">
      <c r="F1" s="394" t="s">
        <v>531</v>
      </c>
      <c r="G1" s="224"/>
      <c r="BB1" s="1" t="str">
        <f>_xlfn.TEXTJOIN(CHAR(10),TRUE,BC1:BC500)</f>
        <v>WSLRW-V1A-025-2-4-</v>
      </c>
      <c r="BC1" s="1" t="str" cm="1">
        <f t="array" ref="BC1">_xlfn._xlws.FILTER(PROD_A!$B$5:B$790,PROD_A!$I$5:I$790=$B$5,"NA")</f>
        <v>WSLRW-V1A-025-2-4-</v>
      </c>
    </row>
    <row r="2" spans="1:55" s="1" customFormat="1">
      <c r="B2" s="5" t="s">
        <v>532</v>
      </c>
      <c r="C2" s="5"/>
      <c r="F2" s="6"/>
      <c r="G2" s="6"/>
      <c r="X2" s="103"/>
    </row>
    <row r="3" spans="1:55" s="2" customFormat="1">
      <c r="X3" s="104"/>
    </row>
    <row r="4" spans="1:55" s="2" customFormat="1" ht="60">
      <c r="B4" s="7" t="s">
        <v>533</v>
      </c>
      <c r="C4" s="8" t="s">
        <v>534</v>
      </c>
      <c r="D4" s="9" t="s">
        <v>535</v>
      </c>
      <c r="E4" s="8" t="s">
        <v>536</v>
      </c>
      <c r="F4" s="8" t="s">
        <v>537</v>
      </c>
      <c r="G4" s="10" t="s">
        <v>538</v>
      </c>
      <c r="H4" s="8" t="s">
        <v>539</v>
      </c>
      <c r="I4" s="91" t="s">
        <v>540</v>
      </c>
      <c r="J4" s="91" t="s">
        <v>541</v>
      </c>
      <c r="K4" s="91" t="s">
        <v>542</v>
      </c>
      <c r="L4" s="10" t="s">
        <v>543</v>
      </c>
      <c r="M4" s="91" t="s">
        <v>543</v>
      </c>
      <c r="N4" s="10"/>
      <c r="V4" s="103"/>
    </row>
    <row r="5" spans="1:55" s="2" customFormat="1">
      <c r="B5" s="378" t="s">
        <v>390</v>
      </c>
      <c r="C5" s="379" t="str">
        <f>BB1</f>
        <v>WSLRW-V1A-025-2-4-</v>
      </c>
      <c r="D5" s="378">
        <v>1</v>
      </c>
      <c r="E5" s="380">
        <v>45698</v>
      </c>
      <c r="F5" s="379" t="s">
        <v>628</v>
      </c>
      <c r="G5" s="380">
        <v>45703</v>
      </c>
      <c r="H5" s="378" t="s">
        <v>503</v>
      </c>
      <c r="I5" s="380" t="s">
        <v>629</v>
      </c>
      <c r="J5" s="381"/>
      <c r="K5" s="382"/>
      <c r="L5" s="381"/>
      <c r="M5" s="381"/>
      <c r="N5" s="384"/>
      <c r="V5" s="103"/>
    </row>
    <row r="6" spans="1:55" s="2" customFormat="1">
      <c r="B6" s="11"/>
      <c r="C6" s="11"/>
      <c r="D6" s="12"/>
      <c r="E6" s="13"/>
      <c r="F6" s="12"/>
      <c r="G6" s="12"/>
      <c r="H6" s="14"/>
      <c r="I6" s="14"/>
      <c r="J6" s="12"/>
      <c r="K6" s="11"/>
      <c r="L6" s="12"/>
      <c r="M6" s="14"/>
      <c r="N6" s="12"/>
      <c r="O6" s="12"/>
      <c r="P6" s="12"/>
      <c r="X6" s="103"/>
    </row>
    <row r="7" spans="1:55" s="2" customFormat="1">
      <c r="B7" s="5" t="s">
        <v>645</v>
      </c>
      <c r="C7" s="5"/>
      <c r="D7" s="12"/>
      <c r="E7" s="13"/>
      <c r="F7" s="12"/>
      <c r="G7" s="12"/>
      <c r="H7" s="14"/>
      <c r="I7" s="14"/>
      <c r="J7" s="12"/>
      <c r="K7" s="11"/>
      <c r="L7" s="12"/>
      <c r="M7" s="14"/>
      <c r="N7" s="12"/>
      <c r="O7" s="12"/>
      <c r="P7" s="12"/>
      <c r="X7" s="103"/>
    </row>
    <row r="8" spans="1:55" s="2" customFormat="1">
      <c r="B8" s="11"/>
      <c r="C8" s="11"/>
      <c r="D8" s="12"/>
      <c r="E8" s="13"/>
      <c r="F8" s="12"/>
      <c r="G8" s="12"/>
      <c r="H8" s="14"/>
      <c r="I8" s="14"/>
      <c r="J8" s="12"/>
      <c r="K8" s="11"/>
      <c r="L8" s="12"/>
      <c r="M8" s="14"/>
      <c r="N8" s="12"/>
      <c r="O8" s="12"/>
      <c r="P8" s="12"/>
      <c r="X8" s="103"/>
    </row>
    <row r="9" spans="1:55" s="2" customFormat="1" ht="90">
      <c r="A9" s="15" t="s">
        <v>546</v>
      </c>
      <c r="B9" s="15" t="s">
        <v>547</v>
      </c>
      <c r="C9" s="16" t="s">
        <v>548</v>
      </c>
      <c r="D9" s="16" t="s">
        <v>549</v>
      </c>
      <c r="E9" s="16" t="s">
        <v>550</v>
      </c>
      <c r="F9" s="16" t="s">
        <v>551</v>
      </c>
      <c r="G9" s="16" t="s">
        <v>552</v>
      </c>
      <c r="H9" s="16" t="s">
        <v>553</v>
      </c>
      <c r="I9" s="16" t="s">
        <v>554</v>
      </c>
      <c r="J9" s="23" t="s">
        <v>319</v>
      </c>
      <c r="K9" s="16" t="s">
        <v>555</v>
      </c>
      <c r="L9" s="29" t="s">
        <v>556</v>
      </c>
      <c r="M9" s="28" t="s">
        <v>323</v>
      </c>
      <c r="N9" s="95" t="s">
        <v>324</v>
      </c>
      <c r="O9" s="96" t="s">
        <v>325</v>
      </c>
      <c r="P9" s="95" t="s">
        <v>557</v>
      </c>
      <c r="Q9" s="96" t="s">
        <v>330</v>
      </c>
      <c r="R9" s="96" t="s">
        <v>331</v>
      </c>
      <c r="S9" s="28" t="s">
        <v>558</v>
      </c>
      <c r="T9" s="105" t="s">
        <v>559</v>
      </c>
    </row>
    <row r="10" spans="1:55" s="2" customFormat="1" ht="30">
      <c r="A10" s="434" t="str">
        <f>TEXT(E51,"0.000")&amp;" "&amp;F51&amp;CHAR(10)&amp;"@"&amp;VLOOKUP($G$14,TABS!$A$6:$G$50,COUNTA(TABS!$A$5:$D$5),FALSE)</f>
        <v>0.148 uA
@3V</v>
      </c>
      <c r="B10" s="17">
        <f>E53</f>
        <v>2.4361668806555308</v>
      </c>
      <c r="C10" s="18" t="s">
        <v>647</v>
      </c>
      <c r="D10" s="19" t="s">
        <v>631</v>
      </c>
      <c r="E10" s="225">
        <v>4</v>
      </c>
      <c r="F10" s="19" t="s">
        <v>561</v>
      </c>
      <c r="G10" s="19" t="s">
        <v>30</v>
      </c>
      <c r="H10" s="20" t="s">
        <v>27</v>
      </c>
      <c r="I10" s="225">
        <v>1</v>
      </c>
      <c r="J10" s="97" t="s">
        <v>168</v>
      </c>
      <c r="K10" s="296">
        <v>3</v>
      </c>
      <c r="L10" s="99" t="s">
        <v>168</v>
      </c>
      <c r="M10" s="383" t="s">
        <v>168</v>
      </c>
      <c r="N10" s="383" t="s">
        <v>168</v>
      </c>
      <c r="O10" s="100" t="s">
        <v>168</v>
      </c>
      <c r="P10" s="383" t="s">
        <v>168</v>
      </c>
      <c r="Q10" s="383" t="s">
        <v>168</v>
      </c>
      <c r="R10" s="383" t="s">
        <v>168</v>
      </c>
      <c r="S10" s="383" t="s">
        <v>168</v>
      </c>
      <c r="T10" s="100" t="s">
        <v>168</v>
      </c>
      <c r="U10" s="106"/>
      <c r="V10" s="106"/>
    </row>
    <row r="11" spans="1:55" s="2" customFormat="1">
      <c r="B11" s="11"/>
      <c r="C11" s="11"/>
      <c r="D11" s="12"/>
      <c r="E11" s="13"/>
      <c r="F11" s="12"/>
      <c r="G11" s="12"/>
      <c r="H11" s="14"/>
      <c r="I11" s="14"/>
      <c r="J11" s="12"/>
      <c r="K11" s="11"/>
      <c r="L11" s="12"/>
      <c r="M11" s="14"/>
      <c r="N11" s="12"/>
      <c r="O11" s="12"/>
      <c r="P11" s="12"/>
      <c r="X11" s="103"/>
    </row>
    <row r="12" spans="1:55" s="2" customFormat="1">
      <c r="B12" s="5" t="s">
        <v>563</v>
      </c>
      <c r="C12" s="11"/>
      <c r="D12" s="12"/>
      <c r="E12" s="13"/>
      <c r="F12" s="12"/>
      <c r="G12" s="12"/>
      <c r="H12" s="14"/>
      <c r="I12" s="14"/>
      <c r="J12" s="12"/>
      <c r="K12" s="11"/>
      <c r="L12" s="12"/>
      <c r="M12" s="14"/>
      <c r="N12" s="12"/>
      <c r="O12" s="12"/>
      <c r="P12" s="12"/>
      <c r="X12" s="103"/>
    </row>
    <row r="13" spans="1:55" s="2" customFormat="1" ht="75">
      <c r="B13" s="21" t="s">
        <v>301</v>
      </c>
      <c r="C13" s="22" t="s">
        <v>310</v>
      </c>
      <c r="D13" s="23" t="s">
        <v>311</v>
      </c>
      <c r="E13" s="23" t="s">
        <v>312</v>
      </c>
      <c r="F13" s="23" t="s">
        <v>313</v>
      </c>
      <c r="G13" s="23" t="s">
        <v>314</v>
      </c>
      <c r="H13" s="23" t="s">
        <v>315</v>
      </c>
      <c r="I13" s="23" t="s">
        <v>316</v>
      </c>
      <c r="J13" s="23" t="s">
        <v>317</v>
      </c>
      <c r="K13" s="23" t="s">
        <v>318</v>
      </c>
      <c r="L13" s="23" t="s">
        <v>319</v>
      </c>
      <c r="M13" s="23" t="s">
        <v>320</v>
      </c>
      <c r="N13" s="23" t="s">
        <v>321</v>
      </c>
      <c r="O13" s="23" t="s">
        <v>322</v>
      </c>
      <c r="P13" s="96" t="s">
        <v>323</v>
      </c>
      <c r="Q13" s="96" t="s">
        <v>75</v>
      </c>
      <c r="R13" s="96" t="s">
        <v>324</v>
      </c>
      <c r="S13" s="96" t="s">
        <v>325</v>
      </c>
      <c r="T13" s="96" t="s">
        <v>326</v>
      </c>
      <c r="U13" s="96" t="s">
        <v>327</v>
      </c>
      <c r="V13" s="96" t="s">
        <v>328</v>
      </c>
    </row>
    <row r="14" spans="1:55" s="2" customFormat="1">
      <c r="B14" s="24" t="str">
        <f>C10</f>
        <v>WSLRW-V1A-025-2-4-</v>
      </c>
      <c r="C14" s="25" t="str">
        <f>VLOOKUP($B14,typeProduct,COUNTA(PROD_A!$B$4:$N$4),FALSE)</f>
        <v>x</v>
      </c>
      <c r="D14" s="25">
        <f>VLOOKUP($B14,typeProduct,COUNTA(PROD_A!$B$4:$O$4),FALSE)</f>
        <v>0</v>
      </c>
      <c r="E14" s="25">
        <f>VLOOKUP($B14,typeProduct,COUNTA(PROD_A!$B$4:$P$4),FALSE)</f>
        <v>0</v>
      </c>
      <c r="F14" s="25">
        <f>VLOOKUP($B14,typeProduct,COUNTA(PROD_A!$B$4:$Q$4),FALSE)</f>
        <v>3600</v>
      </c>
      <c r="G14" s="25" t="str">
        <f>VLOOKUP($B14,typeProduct,COUNTA(PROD_A!$B$4:$R$4),FALSE)</f>
        <v>2-AA-3V-3500</v>
      </c>
      <c r="H14" s="25">
        <f>VLOOKUP($B14,typeProduct,COUNTA(PROD_A!$B$4:$S$4),FALSE)</f>
        <v>3500</v>
      </c>
      <c r="I14" s="25">
        <f>VLOOKUP($B14,typeProduct,COUNTA(PROD_A!$B$4:$T$4),FALSE)</f>
        <v>12</v>
      </c>
      <c r="J14" s="25">
        <f>VLOOKUP($B14,typeProduct,COUNTA(PROD_A!$B$4:$U$4),FALSE)</f>
        <v>13000</v>
      </c>
      <c r="K14" s="25">
        <f>VLOOKUP($B14,typeProduct,COUNTA(PROD_A!$B$4:$V$4),FALSE)</f>
        <v>10</v>
      </c>
      <c r="L14" s="25">
        <f>VLOOKUP($B14,typeProduct,COUNTA(PROD_A!$B$4:$W$4),FALSE)</f>
        <v>1</v>
      </c>
      <c r="M14" s="25">
        <f>VLOOKUP($B14,typeProduct,COUNTA(PROD_A!$B$4:$X$4),FALSE)</f>
        <v>10000</v>
      </c>
      <c r="N14" s="25">
        <f>VLOOKUP($B14,typeProduct,COUNTA(PROD_A!$B$4:$Y$4),FALSE)</f>
        <v>13500</v>
      </c>
      <c r="O14" s="278">
        <f>K10</f>
        <v>3</v>
      </c>
      <c r="P14" s="25" t="str">
        <f>VLOOKUP($B14,typeProduct,COUNTA(PROD_A!$B$4:AA$4),FALSE)</f>
        <v>x</v>
      </c>
      <c r="Q14" s="25" t="str">
        <f>VLOOKUP($B14,typeProduct,COUNTA(PROD_A!$B$4:AB$4),FALSE)</f>
        <v>x</v>
      </c>
      <c r="R14" s="25" t="str">
        <f>VLOOKUP($B14,typeProduct,COUNTA(PROD_A!$B$4:AC$4),FALSE)</f>
        <v>x</v>
      </c>
      <c r="S14" s="25" t="str">
        <f>VLOOKUP($B14,typeProduct,COUNTA(PROD_A!$B$4:AD$4),FALSE)</f>
        <v>x</v>
      </c>
      <c r="T14" s="25" t="str">
        <f>VLOOKUP($B14,typeProduct,COUNTA(PROD_A!$B$4:AE$4),FALSE)</f>
        <v>x</v>
      </c>
      <c r="U14" s="25" t="str">
        <f>VLOOKUP($B14,typeProduct,COUNTA(PROD_A!$B$4:AF$4),FALSE)</f>
        <v>x</v>
      </c>
      <c r="V14" s="25" t="str">
        <f>VLOOKUP($B14,typeProduct,COUNTA(PROD_A!$B$4:AG$4),FALSE)</f>
        <v>x</v>
      </c>
    </row>
    <row r="15" spans="1:55" s="2" customFormat="1">
      <c r="B15" s="26"/>
      <c r="C15" s="27"/>
      <c r="D15" s="27"/>
      <c r="E15" s="27"/>
      <c r="F15" s="27"/>
      <c r="G15" s="27"/>
      <c r="H15" s="27"/>
      <c r="I15" s="27"/>
      <c r="J15" s="27"/>
      <c r="K15" s="27"/>
      <c r="L15" s="27"/>
      <c r="M15" s="27"/>
      <c r="N15" s="27"/>
      <c r="O15" s="27"/>
      <c r="P15" s="27"/>
    </row>
    <row r="16" spans="1:55" s="2" customFormat="1">
      <c r="B16" s="5" t="s">
        <v>565</v>
      </c>
      <c r="C16" s="27"/>
      <c r="D16" s="27"/>
      <c r="E16" s="27"/>
      <c r="F16" s="27"/>
      <c r="G16" s="27"/>
      <c r="H16" s="27"/>
      <c r="I16" s="27"/>
      <c r="J16" s="27"/>
      <c r="K16" s="27"/>
      <c r="L16" s="27"/>
      <c r="M16" s="27"/>
      <c r="N16" s="27"/>
      <c r="O16" s="27"/>
      <c r="P16" s="27"/>
    </row>
    <row r="17" spans="1:25" s="2" customFormat="1">
      <c r="B17" s="5"/>
      <c r="C17" s="27"/>
      <c r="D17" s="27"/>
      <c r="E17" s="27"/>
      <c r="F17" s="27"/>
      <c r="G17" s="27"/>
      <c r="H17" s="27"/>
      <c r="I17" s="27"/>
      <c r="J17" s="27"/>
      <c r="K17" s="27"/>
      <c r="L17" s="27"/>
      <c r="M17" s="27"/>
      <c r="N17" s="27"/>
      <c r="O17" s="27"/>
      <c r="P17" s="27"/>
    </row>
    <row r="18" spans="1:25" s="2" customFormat="1" ht="30">
      <c r="B18" s="28" t="s">
        <v>566</v>
      </c>
      <c r="C18" s="28" t="s">
        <v>567</v>
      </c>
      <c r="D18" s="28" t="s">
        <v>551</v>
      </c>
      <c r="E18" s="28" t="s">
        <v>4</v>
      </c>
      <c r="F18" s="28" t="s">
        <v>568</v>
      </c>
      <c r="G18" s="29" t="s">
        <v>569</v>
      </c>
      <c r="H18" s="22" t="s">
        <v>570</v>
      </c>
      <c r="I18" s="101"/>
      <c r="J18" s="101"/>
      <c r="K18" s="27"/>
      <c r="L18" s="27"/>
      <c r="M18" s="27"/>
      <c r="N18" s="27"/>
      <c r="O18" s="27"/>
      <c r="P18" s="27"/>
    </row>
    <row r="19" spans="1:25" s="2" customFormat="1">
      <c r="B19" s="30">
        <f>VLOOKUP($D$10,lrwCyclicPeriod,COUNTA(TABS!$L$5:$M$5),FALSE)</f>
        <v>3600</v>
      </c>
      <c r="C19" s="31">
        <f>$E$10</f>
        <v>4</v>
      </c>
      <c r="D19" s="31">
        <f>VLOOKUP($F$10,lorawanSamplingRate,COUNTA(TABS!$Y$5:$Z$5),FALSE)</f>
        <v>1800</v>
      </c>
      <c r="E19" s="31">
        <f>VLOOKUP($G$10&amp;"-"&amp;$H$10,lrwSFDataRateRx,COUNTA(TABS!$S$5:$V$5),FALSE)</f>
        <v>5470</v>
      </c>
      <c r="F19" s="31">
        <f>VLOOKUP($G$10,lrwTxParameter,COUNTA(TABS!$O$5:$Q$5),FALSE)</f>
        <v>47</v>
      </c>
      <c r="G19" s="32">
        <f>I10</f>
        <v>1</v>
      </c>
      <c r="H19" s="31">
        <f>VLOOKUP($G$10&amp;"-"&amp;$H$10,lrwSFDataRateRx,COUNTA(TABS!$S$5:$W$5),FALSE)</f>
        <v>2.2999999999999998</v>
      </c>
      <c r="I19" s="102"/>
      <c r="J19" s="27"/>
      <c r="K19" s="27"/>
      <c r="L19" s="27"/>
      <c r="M19" s="27"/>
      <c r="N19" s="27"/>
      <c r="O19" s="27"/>
    </row>
    <row r="20" spans="1:25" s="2" customFormat="1">
      <c r="B20" s="26"/>
      <c r="C20" s="27"/>
      <c r="D20" s="27"/>
      <c r="E20" s="27"/>
      <c r="F20" s="27"/>
      <c r="G20" s="27"/>
      <c r="H20" s="27"/>
      <c r="I20" s="27"/>
      <c r="J20" s="27"/>
      <c r="K20" s="27"/>
      <c r="L20" s="27"/>
      <c r="M20" s="27"/>
      <c r="N20" s="27"/>
      <c r="O20" s="27"/>
      <c r="P20" s="27"/>
    </row>
    <row r="21" spans="1:25" s="2" customFormat="1">
      <c r="B21" s="5" t="s">
        <v>571</v>
      </c>
      <c r="C21" s="5"/>
      <c r="D21" s="12"/>
      <c r="E21" s="13"/>
      <c r="F21" s="12"/>
      <c r="G21" s="12"/>
      <c r="H21" s="3"/>
      <c r="I21" s="3"/>
      <c r="J21" s="3"/>
      <c r="K21" s="83"/>
      <c r="L21" s="3"/>
      <c r="M21" s="3"/>
      <c r="N21" s="3"/>
      <c r="O21" s="3"/>
      <c r="P21" s="3"/>
      <c r="Q21" s="3"/>
      <c r="R21" s="3"/>
      <c r="S21" s="3"/>
      <c r="T21" s="3"/>
      <c r="U21" s="3"/>
      <c r="V21" s="3"/>
      <c r="W21" s="3"/>
      <c r="X21" s="3"/>
      <c r="Y21" s="3"/>
    </row>
    <row r="22" spans="1:25" s="2" customFormat="1">
      <c r="B22" s="11"/>
      <c r="C22" s="11"/>
      <c r="D22" s="12"/>
      <c r="E22" s="13"/>
      <c r="F22" s="12"/>
      <c r="G22" s="12"/>
      <c r="H22" s="3"/>
      <c r="I22" s="3"/>
      <c r="J22" s="3"/>
      <c r="K22" s="83"/>
      <c r="L22" s="3"/>
      <c r="M22" s="3"/>
      <c r="N22" s="3"/>
      <c r="O22" s="3"/>
      <c r="P22" s="3"/>
      <c r="Q22" s="3"/>
      <c r="R22" s="3"/>
      <c r="S22" s="3"/>
      <c r="T22" s="3"/>
      <c r="U22" s="3"/>
      <c r="V22" s="3"/>
      <c r="W22" s="3"/>
      <c r="X22" s="3"/>
      <c r="Y22" s="3"/>
    </row>
    <row r="23" spans="1:25" ht="15" customHeight="1">
      <c r="A23" s="33"/>
      <c r="B23" s="523" t="s">
        <v>572</v>
      </c>
      <c r="C23" s="524"/>
      <c r="D23" s="524"/>
      <c r="E23" s="34" t="s">
        <v>147</v>
      </c>
      <c r="F23" s="35" t="s">
        <v>573</v>
      </c>
      <c r="G23" s="36"/>
    </row>
    <row r="24" spans="1:25">
      <c r="B24" s="372" t="s">
        <v>574</v>
      </c>
      <c r="C24" s="38"/>
      <c r="D24" s="38"/>
      <c r="E24" s="39">
        <v>1</v>
      </c>
      <c r="F24" s="40" t="s">
        <v>8</v>
      </c>
    </row>
    <row r="25" spans="1:25" ht="15.75" customHeight="1">
      <c r="A25" s="41"/>
      <c r="B25" s="373" t="s">
        <v>575</v>
      </c>
      <c r="C25" s="43"/>
      <c r="D25" s="44"/>
      <c r="E25" s="45">
        <f>H14</f>
        <v>3500</v>
      </c>
      <c r="F25" s="46" t="s">
        <v>10</v>
      </c>
      <c r="G25" s="41"/>
    </row>
    <row r="26" spans="1:25">
      <c r="B26" s="372" t="s">
        <v>576</v>
      </c>
      <c r="C26" s="38"/>
      <c r="D26" s="47"/>
      <c r="E26" s="48">
        <v>90</v>
      </c>
      <c r="F26" s="49" t="s">
        <v>17</v>
      </c>
    </row>
    <row r="27" spans="1:25" ht="15" customHeight="1">
      <c r="A27" s="50"/>
      <c r="B27" s="374" t="s">
        <v>577</v>
      </c>
      <c r="C27" s="52"/>
      <c r="D27" s="52"/>
      <c r="E27" s="53">
        <v>75</v>
      </c>
      <c r="F27" s="54" t="s">
        <v>17</v>
      </c>
    </row>
    <row r="28" spans="1:25" ht="15" customHeight="1">
      <c r="A28" s="50"/>
      <c r="B28" s="51"/>
      <c r="C28" s="52"/>
      <c r="D28" s="52"/>
      <c r="E28" s="55"/>
      <c r="F28" s="48"/>
    </row>
    <row r="29" spans="1:25">
      <c r="B29" s="372" t="s">
        <v>549</v>
      </c>
      <c r="C29" s="38"/>
      <c r="D29" s="47"/>
      <c r="E29" s="56">
        <f>B19</f>
        <v>3600</v>
      </c>
      <c r="F29" s="57" t="s">
        <v>29</v>
      </c>
    </row>
    <row r="30" spans="1:25">
      <c r="B30" s="372" t="s">
        <v>578</v>
      </c>
      <c r="C30" s="38"/>
      <c r="D30" s="47"/>
      <c r="E30" s="58">
        <f>(24*60*60)/E29</f>
        <v>24</v>
      </c>
      <c r="F30" s="57" t="s">
        <v>579</v>
      </c>
    </row>
    <row r="31" spans="1:25">
      <c r="B31" s="372" t="s">
        <v>550</v>
      </c>
      <c r="C31" s="38"/>
      <c r="D31" s="47"/>
      <c r="E31" s="56">
        <f>C19</f>
        <v>4</v>
      </c>
      <c r="F31" s="57" t="s">
        <v>579</v>
      </c>
    </row>
    <row r="32" spans="1:25">
      <c r="B32" s="372" t="s">
        <v>580</v>
      </c>
      <c r="C32" s="38"/>
      <c r="D32" s="47"/>
      <c r="E32" s="58">
        <f>E30+E31</f>
        <v>28</v>
      </c>
      <c r="F32" s="57" t="s">
        <v>579</v>
      </c>
    </row>
    <row r="33" spans="1:7">
      <c r="B33" s="372" t="s">
        <v>581</v>
      </c>
      <c r="C33" s="38"/>
      <c r="D33" s="47"/>
      <c r="E33" s="58">
        <f>(24*60*60)/E32</f>
        <v>3085.7142857142858</v>
      </c>
      <c r="F33" s="57" t="s">
        <v>29</v>
      </c>
    </row>
    <row r="34" spans="1:7">
      <c r="B34" s="372" t="s">
        <v>582</v>
      </c>
      <c r="C34" s="38"/>
      <c r="D34" s="47"/>
      <c r="E34" s="56">
        <f>D19</f>
        <v>1800</v>
      </c>
      <c r="F34" s="57" t="s">
        <v>29</v>
      </c>
    </row>
    <row r="35" spans="1:7">
      <c r="B35" s="372" t="s">
        <v>583</v>
      </c>
      <c r="C35" s="38"/>
      <c r="D35" s="47"/>
      <c r="E35" s="59">
        <f>E19</f>
        <v>5470</v>
      </c>
      <c r="F35" s="57" t="s">
        <v>40</v>
      </c>
    </row>
    <row r="36" spans="1:7">
      <c r="B36" s="372" t="s">
        <v>584</v>
      </c>
      <c r="C36" s="38"/>
      <c r="D36" s="47"/>
      <c r="E36" s="56">
        <f>F19</f>
        <v>47</v>
      </c>
      <c r="F36" s="57" t="s">
        <v>42</v>
      </c>
    </row>
    <row r="37" spans="1:7">
      <c r="B37" s="372" t="s">
        <v>585</v>
      </c>
      <c r="C37" s="38"/>
      <c r="D37" s="47"/>
      <c r="E37" s="60">
        <f>K14</f>
        <v>10</v>
      </c>
      <c r="F37" s="57" t="s">
        <v>44</v>
      </c>
    </row>
    <row r="38" spans="1:7">
      <c r="B38" s="372" t="s">
        <v>586</v>
      </c>
      <c r="C38" s="38"/>
      <c r="D38" s="38"/>
      <c r="E38" s="56">
        <f>G19</f>
        <v>1</v>
      </c>
      <c r="F38" s="57" t="s">
        <v>587</v>
      </c>
    </row>
    <row r="39" spans="1:7">
      <c r="B39" s="37"/>
      <c r="C39" s="38"/>
      <c r="D39" s="38"/>
      <c r="E39" s="60"/>
      <c r="F39" s="57"/>
    </row>
    <row r="40" spans="1:7">
      <c r="B40" s="37"/>
      <c r="C40" s="38"/>
      <c r="D40" s="38"/>
      <c r="E40" s="60"/>
      <c r="F40" s="57"/>
    </row>
    <row r="41" spans="1:7">
      <c r="B41" s="37"/>
      <c r="C41" s="38"/>
      <c r="D41" s="38"/>
      <c r="E41" s="60"/>
      <c r="F41" s="57"/>
    </row>
    <row r="42" spans="1:7" ht="45" customHeight="1">
      <c r="A42" s="33"/>
      <c r="B42" s="61" t="s">
        <v>588</v>
      </c>
      <c r="C42" s="62"/>
      <c r="D42" s="63" t="s">
        <v>589</v>
      </c>
      <c r="E42" s="21" t="s">
        <v>590</v>
      </c>
      <c r="F42" s="23" t="s">
        <v>591</v>
      </c>
      <c r="G42" s="64"/>
    </row>
    <row r="43" spans="1:7">
      <c r="A43" s="50"/>
      <c r="B43" s="51" t="s">
        <v>592</v>
      </c>
      <c r="C43" s="52"/>
      <c r="D43" s="65">
        <f>N14</f>
        <v>13500</v>
      </c>
      <c r="E43" s="58">
        <f>M14</f>
        <v>10000</v>
      </c>
      <c r="F43" s="66">
        <f>D43*E43</f>
        <v>135000000</v>
      </c>
      <c r="G43" s="67"/>
    </row>
    <row r="44" spans="1:7" ht="15" customHeight="1">
      <c r="A44" s="50"/>
      <c r="B44" s="51" t="s">
        <v>592</v>
      </c>
      <c r="C44" s="52"/>
      <c r="D44" s="65">
        <f>D47+(D14*10^-3)*E14+J14</f>
        <v>28000</v>
      </c>
      <c r="E44" s="58">
        <f>F14</f>
        <v>3600</v>
      </c>
      <c r="F44" s="66">
        <f>D44*E44</f>
        <v>100800000</v>
      </c>
      <c r="G44" s="67"/>
    </row>
    <row r="45" spans="1:7" ht="15" customHeight="1">
      <c r="A45" s="50"/>
      <c r="B45" s="51" t="s">
        <v>593</v>
      </c>
      <c r="C45" s="52"/>
      <c r="D45" s="65">
        <f>E36*1000/(E27/100)</f>
        <v>62666.666666666664</v>
      </c>
      <c r="E45" s="58">
        <f>((37+E37)*8/E35)*1000*O14</f>
        <v>206.21572212065814</v>
      </c>
      <c r="F45" s="66">
        <f>D45*E45</f>
        <v>12922851.919561243</v>
      </c>
      <c r="G45" s="67"/>
    </row>
    <row r="46" spans="1:7" ht="15" customHeight="1">
      <c r="A46" s="50"/>
      <c r="B46" s="37" t="s">
        <v>594</v>
      </c>
      <c r="C46" s="38"/>
      <c r="D46" s="65">
        <f>D47</f>
        <v>15000</v>
      </c>
      <c r="E46" s="348">
        <f>100+200+$H$19*1000*E38</f>
        <v>2600</v>
      </c>
      <c r="F46" s="66">
        <f t="shared" ref="F46:F48" si="0">D46*E46</f>
        <v>39000000</v>
      </c>
      <c r="G46" s="67"/>
    </row>
    <row r="47" spans="1:7" ht="15" customHeight="1">
      <c r="A47" s="50"/>
      <c r="B47" s="37" t="s">
        <v>595</v>
      </c>
      <c r="C47" s="38"/>
      <c r="D47" s="65">
        <f>15000</f>
        <v>15000</v>
      </c>
      <c r="E47" s="68">
        <v>0</v>
      </c>
      <c r="F47" s="66">
        <f t="shared" si="0"/>
        <v>0</v>
      </c>
      <c r="G47" s="67"/>
    </row>
    <row r="48" spans="1:7" ht="15" customHeight="1">
      <c r="B48" s="37" t="s">
        <v>596</v>
      </c>
      <c r="C48" s="38"/>
      <c r="D48" s="69">
        <f>I14+(D14*10^-3)*E14</f>
        <v>12</v>
      </c>
      <c r="E48" s="58">
        <f>(E33*1000)-((E33/E34)*E44)-SUM(E45:E47)</f>
        <v>3076736.6414207364</v>
      </c>
      <c r="F48" s="66">
        <f t="shared" si="0"/>
        <v>36920839.697048835</v>
      </c>
      <c r="G48" s="67"/>
    </row>
    <row r="49" spans="1:7" ht="15" customHeight="1">
      <c r="A49" s="70"/>
      <c r="B49" s="71"/>
      <c r="C49" s="72"/>
      <c r="D49" s="73"/>
      <c r="E49" s="74"/>
      <c r="F49" s="75"/>
      <c r="G49" s="76"/>
    </row>
    <row r="50" spans="1:7" ht="15" customHeight="1">
      <c r="A50" s="77"/>
      <c r="B50" s="61" t="s">
        <v>597</v>
      </c>
      <c r="C50" s="62"/>
      <c r="D50" s="78"/>
      <c r="E50" s="79"/>
      <c r="F50" s="80"/>
      <c r="G50" s="77"/>
    </row>
    <row r="51" spans="1:7" ht="15" customHeight="1">
      <c r="A51" s="50"/>
      <c r="B51" s="51" t="s">
        <v>598</v>
      </c>
      <c r="C51" s="52"/>
      <c r="D51" s="52"/>
      <c r="E51" s="81">
        <f>((F45+F47+F48)+((F43+F44)*(E33/E34)))/(E33*1000)+(F46/(24*60*60*1000))</f>
        <v>147.60443709797548</v>
      </c>
      <c r="F51" s="82" t="s">
        <v>599</v>
      </c>
      <c r="G51" s="83"/>
    </row>
    <row r="52" spans="1:7">
      <c r="B52" s="37" t="s">
        <v>600</v>
      </c>
      <c r="C52" s="38"/>
      <c r="D52" s="38"/>
      <c r="E52" s="84">
        <f>(E25*1000*(E26/100)/E51)/24</f>
        <v>889.20091143926868</v>
      </c>
      <c r="F52" s="82" t="s">
        <v>601</v>
      </c>
      <c r="G52" s="83"/>
    </row>
    <row r="53" spans="1:7">
      <c r="B53" s="37" t="s">
        <v>602</v>
      </c>
      <c r="C53" s="38"/>
      <c r="D53" s="38"/>
      <c r="E53" s="85">
        <f>E52/365</f>
        <v>2.4361668806555308</v>
      </c>
      <c r="F53" s="82" t="s">
        <v>603</v>
      </c>
      <c r="G53" s="83"/>
    </row>
    <row r="54" spans="1:7">
      <c r="B54" s="37" t="s">
        <v>604</v>
      </c>
      <c r="C54" s="38"/>
      <c r="D54" s="86"/>
      <c r="E54" s="87">
        <f>E53*12</f>
        <v>29.234002567866369</v>
      </c>
      <c r="F54" s="88" t="s">
        <v>605</v>
      </c>
      <c r="G54" s="89"/>
    </row>
    <row r="55" spans="1:7">
      <c r="D55" s="90"/>
      <c r="E55" s="90"/>
      <c r="F55" s="83"/>
      <c r="G55" s="83"/>
    </row>
    <row r="56" spans="1:7">
      <c r="D56" s="90"/>
      <c r="E56" s="90"/>
      <c r="F56" s="83"/>
      <c r="G56" s="83"/>
    </row>
    <row r="57" spans="1:7">
      <c r="D57" s="90"/>
      <c r="E57" s="90"/>
      <c r="F57" s="83"/>
      <c r="G57" s="83"/>
    </row>
    <row r="58" spans="1:7">
      <c r="D58" s="90"/>
      <c r="E58" s="90"/>
      <c r="F58" s="83"/>
      <c r="G58" s="83"/>
    </row>
    <row r="59" spans="1:7">
      <c r="D59" s="90"/>
      <c r="E59" s="90"/>
      <c r="F59" s="83"/>
      <c r="G59" s="83"/>
    </row>
    <row r="60" spans="1:7">
      <c r="D60" s="90"/>
      <c r="E60" s="90"/>
      <c r="F60" s="83"/>
      <c r="G60" s="83"/>
    </row>
    <row r="62" spans="1:7">
      <c r="D62" s="90"/>
      <c r="E62" s="90"/>
      <c r="F62" s="83"/>
      <c r="G62" s="83"/>
    </row>
    <row r="63" spans="1:7">
      <c r="D63" s="90"/>
      <c r="E63" s="90"/>
      <c r="F63" s="83"/>
      <c r="G63" s="83"/>
    </row>
    <row r="64" spans="1:7">
      <c r="D64" s="90"/>
      <c r="E64" s="90"/>
      <c r="F64" s="83"/>
      <c r="G64" s="83"/>
    </row>
    <row r="65" spans="4:7">
      <c r="D65" s="90"/>
      <c r="E65" s="90"/>
      <c r="F65" s="83"/>
      <c r="G65" s="83"/>
    </row>
    <row r="66" spans="4:7">
      <c r="D66" s="90"/>
      <c r="E66" s="90"/>
      <c r="F66" s="83"/>
      <c r="G66" s="83"/>
    </row>
    <row r="67" spans="4:7">
      <c r="D67" s="90"/>
      <c r="E67" s="90"/>
      <c r="F67" s="83"/>
      <c r="G67" s="83"/>
    </row>
    <row r="68" spans="4:7">
      <c r="D68" s="90"/>
      <c r="E68" s="90"/>
      <c r="F68" s="83"/>
      <c r="G68" s="83"/>
    </row>
    <row r="69" spans="4:7">
      <c r="D69" s="90"/>
      <c r="E69" s="90"/>
      <c r="F69" s="83"/>
      <c r="G69" s="83"/>
    </row>
  </sheetData>
  <sheetProtection sheet="1" objects="1" scenarios="1"/>
  <protectedRanges>
    <protectedRange sqref="C10:T10" name="Range1"/>
  </protectedRanges>
  <mergeCells count="1">
    <mergeCell ref="B23:D23"/>
  </mergeCells>
  <dataValidations count="10">
    <dataValidation type="list" allowBlank="1" showInputMessage="1" showErrorMessage="1" sqref="E10 I10" xr:uid="{00000000-0002-0000-2900-000002000000}">
      <formula1>"0,1,2,3,4,5,6,7,8,9,10,20,50,100"</formula1>
    </dataValidation>
    <dataValidation type="list" allowBlank="1" showInputMessage="1" showErrorMessage="1" sqref="G10" xr:uid="{00000000-0002-0000-2900-000004000000}">
      <formula1>"AU915, US915, IN865, RU864, EU868, AS923, KR920"</formula1>
    </dataValidation>
    <dataValidation type="list" allowBlank="1" showInputMessage="1" showErrorMessage="1" sqref="H10" xr:uid="{00000000-0002-0000-2900-000005000000}">
      <formula1>"SF7,SF8,SF9,SF10,SF11,SF12"</formula1>
    </dataValidation>
    <dataValidation type="list" allowBlank="1" showInputMessage="1" showErrorMessage="1" sqref="J10" xr:uid="{00000000-0002-0000-2900-000006000000}">
      <formula1>"x,1,2,3,4,5,6,7,8,9,10,11,12,13,14,15,16,17,18,19,20,21,22,23,24,25,26,27,28,29,30,31,32,33,34,35,36,37,38,39,40,41,42,43,44,45,46,47,48,49,50,51,52,53,54,55,56,57,58,59,60,61,62,63,64,65,66,67,68,69,70,71,72,73,74,75,76,77,78,79,80"</formula1>
    </dataValidation>
    <dataValidation type="list" allowBlank="1" showInputMessage="1" showErrorMessage="1" sqref="K10" xr:uid="{00000000-0002-0000-2900-000007000000}">
      <formula1>"1,2,3,4,5,6,7,8,9,10,11,12,13,14,15,16,17,18,19,20,21,22,23,24,25,26,27,28,29,30,31,32"</formula1>
    </dataValidation>
    <dataValidation type="list" allowBlank="1" showInputMessage="1" showErrorMessage="1" sqref="L10" xr:uid="{00000000-0002-0000-2900-000008000000}">
      <formula1>"x,Enable,Disable"</formula1>
    </dataValidation>
    <dataValidation type="list" allowBlank="1" showInputMessage="1" showErrorMessage="1" sqref="O10" xr:uid="{00000000-0002-0000-2900-000009000000}">
      <formula1>"x,Auto,Fast,Slow"</formula1>
    </dataValidation>
    <dataValidation type="list" allowBlank="1" showInputMessage="1" showErrorMessage="1" sqref="T10" xr:uid="{00000000-0002-0000-2900-00000A000000}">
      <formula1>"x,Class A,Class C"</formula1>
    </dataValidation>
    <dataValidation allowBlank="1" showInputMessage="1" showErrorMessage="1" sqref="E29 B14:B17 B19:B20 E34:E36" xr:uid="{00000000-0002-0000-2900-00000B000000}"/>
    <dataValidation type="list" allowBlank="1" showInputMessage="1" showErrorMessage="1" sqref="C10" xr:uid="{CF4B1950-B0F5-4C46-B57D-F98581B014E7}">
      <formula1>$BC:$BC</formula1>
    </dataValidation>
  </dataValidations>
  <hyperlinks>
    <hyperlink ref="F1" location="'MAIN'!A1" display="HOME" xr:uid="{00000000-0004-0000-2900-000000000000}"/>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2900-000001000000}">
          <x14:formula1>
            <xm:f>TABS!$L$6:$L$25</xm:f>
          </x14:formula1>
          <xm:sqref>D10</xm:sqref>
        </x14:dataValidation>
        <x14:dataValidation type="list" allowBlank="1" showInputMessage="1" showErrorMessage="1" xr:uid="{00000000-0002-0000-2900-000003000000}">
          <x14:formula1>
            <xm:f>TABS!$Y$6:$Y$65</xm:f>
          </x14:formula1>
          <xm:sqref>F10</xm:sqref>
        </x14:dataValidation>
      </x14:dataValidations>
    </ext>
  </extLst>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BC69"/>
  <sheetViews>
    <sheetView topLeftCell="B1" zoomScale="55" zoomScaleNormal="55" workbookViewId="0">
      <selection activeCell="D5" sqref="D5:I5"/>
    </sheetView>
  </sheetViews>
  <sheetFormatPr defaultColWidth="8.875" defaultRowHeight="15"/>
  <cols>
    <col min="1" max="1" width="12.125" style="3" customWidth="1"/>
    <col min="2" max="2" width="31" style="3" customWidth="1"/>
    <col min="3" max="3" width="31.25" style="3" customWidth="1"/>
    <col min="4" max="4" width="16.375" style="3" customWidth="1"/>
    <col min="5" max="5" width="16.875" style="3" customWidth="1"/>
    <col min="6" max="7" width="17.375" style="3" customWidth="1"/>
    <col min="8" max="9" width="13.875" style="3" customWidth="1"/>
    <col min="10" max="10" width="21" style="3" customWidth="1"/>
    <col min="11" max="11" width="17.125" style="3" customWidth="1"/>
    <col min="12" max="12" width="13.25" style="3" customWidth="1"/>
    <col min="13" max="13" width="25.625" style="3" customWidth="1"/>
    <col min="14" max="14" width="9.125" style="3"/>
    <col min="15" max="15" width="17.625" style="3" customWidth="1"/>
    <col min="16" max="16" width="13.75" style="3" customWidth="1"/>
    <col min="17" max="17" width="9.125" style="3"/>
    <col min="18" max="18" width="9.875" style="3" customWidth="1"/>
    <col min="19" max="19" width="10.875" style="3" customWidth="1"/>
    <col min="20" max="20" width="8.375" style="3" customWidth="1"/>
    <col min="21" max="21" width="18.75" style="3" customWidth="1"/>
    <col min="22" max="22" width="15.125" style="3" customWidth="1"/>
    <col min="23" max="23" width="23.375" style="3" customWidth="1"/>
    <col min="24" max="25" width="9.125" style="3"/>
    <col min="26" max="16384" width="8.875" style="3"/>
  </cols>
  <sheetData>
    <row r="1" spans="1:55" ht="26.25">
      <c r="F1" s="390" t="s">
        <v>531</v>
      </c>
      <c r="G1" s="224"/>
      <c r="BB1" s="1" t="str">
        <f>_xlfn.TEXTJOIN(CHAR(10),TRUE,BC1:BC500)</f>
        <v>WSLRW-AG-02S-XA-3-10-
WSLRW-AG-02-3-10-
WSLRW-AG-01-3-10-
WSLRW-AG-02S-3-10-</v>
      </c>
      <c r="BC1" s="1" t="str" cm="1">
        <f t="array" ref="BC1:BC4">_xlfn._xlws.FILTER(PROD_A!$B$5:B$790,PROD_A!$I$5:I$790=$B$5,"NA")</f>
        <v>WSLRW-AG-02S-XA-3-10-</v>
      </c>
    </row>
    <row r="2" spans="1:55" s="1" customFormat="1">
      <c r="B2" s="5" t="s">
        <v>532</v>
      </c>
      <c r="C2" s="5"/>
      <c r="F2" s="6"/>
      <c r="G2" s="6"/>
      <c r="X2" s="103"/>
      <c r="BC2" s="1" t="str">
        <v>WSLRW-AG-02-3-10-</v>
      </c>
    </row>
    <row r="3" spans="1:55" s="2" customFormat="1">
      <c r="X3" s="104"/>
      <c r="BB3" s="1"/>
      <c r="BC3" s="1" t="str">
        <v>WSLRW-AG-01-3-10-</v>
      </c>
    </row>
    <row r="4" spans="1:55" s="2" customFormat="1" ht="60">
      <c r="B4" s="7" t="s">
        <v>533</v>
      </c>
      <c r="C4" s="8" t="s">
        <v>534</v>
      </c>
      <c r="D4" s="9" t="s">
        <v>535</v>
      </c>
      <c r="E4" s="8" t="s">
        <v>536</v>
      </c>
      <c r="F4" s="8" t="s">
        <v>537</v>
      </c>
      <c r="G4" s="10" t="s">
        <v>538</v>
      </c>
      <c r="H4" s="8" t="s">
        <v>539</v>
      </c>
      <c r="I4" s="91" t="s">
        <v>540</v>
      </c>
      <c r="J4" s="91" t="s">
        <v>541</v>
      </c>
      <c r="K4" s="91" t="s">
        <v>542</v>
      </c>
      <c r="L4" s="10" t="s">
        <v>543</v>
      </c>
      <c r="M4" s="91" t="s">
        <v>543</v>
      </c>
      <c r="N4" s="10"/>
      <c r="V4" s="103"/>
      <c r="BB4" s="1"/>
      <c r="BC4" s="1" t="str">
        <v>WSLRW-AG-02S-3-10-</v>
      </c>
    </row>
    <row r="5" spans="1:55" s="2" customFormat="1" ht="60">
      <c r="B5" s="378" t="s">
        <v>391</v>
      </c>
      <c r="C5" s="379" t="str">
        <f>BB1</f>
        <v>WSLRW-AG-02S-XA-3-10-
WSLRW-AG-02-3-10-
WSLRW-AG-01-3-10-
WSLRW-AG-02S-3-10-</v>
      </c>
      <c r="D5" s="378">
        <v>1</v>
      </c>
      <c r="E5" s="380">
        <v>45698</v>
      </c>
      <c r="F5" s="379" t="s">
        <v>628</v>
      </c>
      <c r="G5" s="380">
        <v>45703</v>
      </c>
      <c r="H5" s="378" t="s">
        <v>503</v>
      </c>
      <c r="I5" s="380" t="s">
        <v>629</v>
      </c>
      <c r="J5" s="381"/>
      <c r="K5" s="382"/>
      <c r="L5" s="381"/>
      <c r="M5" s="381"/>
      <c r="N5" s="384"/>
      <c r="V5" s="103"/>
      <c r="BB5" s="1"/>
      <c r="BC5" s="1"/>
    </row>
    <row r="6" spans="1:55" s="2" customFormat="1">
      <c r="B6" s="11"/>
      <c r="C6" s="11"/>
      <c r="D6" s="12"/>
      <c r="E6" s="13"/>
      <c r="F6" s="12"/>
      <c r="G6" s="12"/>
      <c r="H6" s="14"/>
      <c r="I6" s="14"/>
      <c r="J6" s="12"/>
      <c r="K6" s="11"/>
      <c r="L6" s="12"/>
      <c r="M6" s="14"/>
      <c r="N6" s="12"/>
      <c r="O6" s="12"/>
      <c r="P6" s="12"/>
      <c r="X6" s="103"/>
      <c r="BB6" s="1"/>
      <c r="BC6" s="1"/>
    </row>
    <row r="7" spans="1:55" s="2" customFormat="1">
      <c r="B7" s="5" t="s">
        <v>645</v>
      </c>
      <c r="C7" s="5"/>
      <c r="D7" s="12"/>
      <c r="E7" s="13"/>
      <c r="F7" s="12"/>
      <c r="G7" s="12"/>
      <c r="H7" s="14"/>
      <c r="I7" s="14"/>
      <c r="J7" s="12"/>
      <c r="K7" s="11"/>
      <c r="L7" s="12"/>
      <c r="M7" s="14"/>
      <c r="N7" s="12"/>
      <c r="O7" s="12"/>
      <c r="P7" s="12"/>
      <c r="X7" s="103"/>
      <c r="BB7" s="1"/>
      <c r="BC7" s="1"/>
    </row>
    <row r="8" spans="1:55" s="2" customFormat="1">
      <c r="B8" s="11"/>
      <c r="C8" s="11"/>
      <c r="D8" s="12"/>
      <c r="E8" s="13"/>
      <c r="F8" s="12"/>
      <c r="G8" s="12"/>
      <c r="H8" s="14"/>
      <c r="I8" s="14"/>
      <c r="J8" s="12"/>
      <c r="K8" s="11"/>
      <c r="L8" s="12"/>
      <c r="M8" s="14"/>
      <c r="N8" s="12"/>
      <c r="O8" s="12"/>
      <c r="P8" s="12"/>
      <c r="X8" s="103"/>
      <c r="BB8" s="1"/>
      <c r="BC8" s="1"/>
    </row>
    <row r="9" spans="1:55" s="2" customFormat="1" ht="90">
      <c r="A9" s="15" t="s">
        <v>546</v>
      </c>
      <c r="B9" s="15" t="s">
        <v>547</v>
      </c>
      <c r="C9" s="16" t="s">
        <v>548</v>
      </c>
      <c r="D9" s="16" t="s">
        <v>549</v>
      </c>
      <c r="E9" s="16" t="s">
        <v>550</v>
      </c>
      <c r="F9" s="16" t="s">
        <v>551</v>
      </c>
      <c r="G9" s="16" t="s">
        <v>552</v>
      </c>
      <c r="H9" s="16" t="s">
        <v>553</v>
      </c>
      <c r="I9" s="16" t="s">
        <v>554</v>
      </c>
      <c r="J9" s="23" t="s">
        <v>319</v>
      </c>
      <c r="K9" s="94" t="s">
        <v>555</v>
      </c>
      <c r="L9" s="29" t="s">
        <v>556</v>
      </c>
      <c r="M9" s="28" t="s">
        <v>323</v>
      </c>
      <c r="N9" s="95" t="s">
        <v>324</v>
      </c>
      <c r="O9" s="96" t="s">
        <v>325</v>
      </c>
      <c r="P9" s="95" t="s">
        <v>557</v>
      </c>
      <c r="Q9" s="96" t="s">
        <v>330</v>
      </c>
      <c r="R9" s="96" t="s">
        <v>331</v>
      </c>
      <c r="S9" s="28" t="s">
        <v>558</v>
      </c>
      <c r="T9" s="105" t="s">
        <v>559</v>
      </c>
      <c r="BB9" s="1"/>
      <c r="BC9" s="1"/>
    </row>
    <row r="10" spans="1:55" s="2" customFormat="1">
      <c r="A10" s="434" t="e">
        <f>TEXT(E51,"0.000")&amp;" "&amp;F51&amp;CHAR(10)&amp;"@"&amp;VLOOKUP($G$14,TABS!$A$6:$G$50,COUNTA(TABS!$A$5:$D$5),FALSE)</f>
        <v>#N/A</v>
      </c>
      <c r="B10" s="17" t="e">
        <f>E53</f>
        <v>#N/A</v>
      </c>
      <c r="C10" s="18" t="s">
        <v>648</v>
      </c>
      <c r="D10" s="19" t="s">
        <v>631</v>
      </c>
      <c r="E10" s="225">
        <v>4</v>
      </c>
      <c r="F10" s="19" t="s">
        <v>561</v>
      </c>
      <c r="G10" s="19" t="s">
        <v>30</v>
      </c>
      <c r="H10" s="20" t="s">
        <v>27</v>
      </c>
      <c r="I10" s="225">
        <v>1</v>
      </c>
      <c r="J10" s="97" t="s">
        <v>168</v>
      </c>
      <c r="K10" s="98" t="s">
        <v>168</v>
      </c>
      <c r="L10" s="20" t="s">
        <v>78</v>
      </c>
      <c r="M10" s="383" t="s">
        <v>168</v>
      </c>
      <c r="N10" s="383" t="s">
        <v>168</v>
      </c>
      <c r="O10" s="100" t="s">
        <v>168</v>
      </c>
      <c r="P10" s="383" t="s">
        <v>168</v>
      </c>
      <c r="Q10" s="383" t="s">
        <v>168</v>
      </c>
      <c r="R10" s="383" t="s">
        <v>168</v>
      </c>
      <c r="S10" s="383" t="s">
        <v>168</v>
      </c>
      <c r="T10" s="100" t="s">
        <v>168</v>
      </c>
      <c r="U10" s="106"/>
      <c r="BB10" s="1"/>
      <c r="BC10" s="1"/>
    </row>
    <row r="11" spans="1:55" s="2" customFormat="1">
      <c r="B11" s="11"/>
      <c r="C11" s="11"/>
      <c r="D11" s="12"/>
      <c r="E11" s="13"/>
      <c r="F11" s="12"/>
      <c r="G11" s="12"/>
      <c r="H11" s="14"/>
      <c r="I11" s="14"/>
      <c r="J11" s="12"/>
      <c r="K11" s="11"/>
      <c r="L11" s="12"/>
      <c r="M11" s="14"/>
      <c r="N11" s="12"/>
      <c r="O11" s="12"/>
      <c r="P11" s="12"/>
      <c r="X11" s="103"/>
      <c r="BB11" s="1"/>
      <c r="BC11" s="1"/>
    </row>
    <row r="12" spans="1:55" s="2" customFormat="1">
      <c r="B12" s="5" t="s">
        <v>563</v>
      </c>
      <c r="C12" s="11"/>
      <c r="D12" s="12"/>
      <c r="E12" s="13"/>
      <c r="F12" s="12"/>
      <c r="G12" s="12"/>
      <c r="H12" s="14"/>
      <c r="I12" s="14"/>
      <c r="J12" s="12"/>
      <c r="K12" s="11"/>
      <c r="L12" s="12"/>
      <c r="M12" s="14"/>
      <c r="N12" s="12"/>
      <c r="O12" s="12"/>
      <c r="P12" s="12"/>
      <c r="X12" s="103"/>
      <c r="BB12" s="1"/>
      <c r="BC12" s="1"/>
    </row>
    <row r="13" spans="1:55" s="2" customFormat="1" ht="75">
      <c r="B13" s="21" t="s">
        <v>301</v>
      </c>
      <c r="C13" s="22" t="s">
        <v>310</v>
      </c>
      <c r="D13" s="23" t="s">
        <v>311</v>
      </c>
      <c r="E13" s="23" t="s">
        <v>312</v>
      </c>
      <c r="F13" s="23" t="s">
        <v>313</v>
      </c>
      <c r="G13" s="23" t="s">
        <v>314</v>
      </c>
      <c r="H13" s="23" t="s">
        <v>315</v>
      </c>
      <c r="I13" s="23" t="s">
        <v>316</v>
      </c>
      <c r="J13" s="23" t="s">
        <v>317</v>
      </c>
      <c r="K13" s="23" t="s">
        <v>318</v>
      </c>
      <c r="L13" s="23" t="s">
        <v>319</v>
      </c>
      <c r="M13" s="23" t="s">
        <v>320</v>
      </c>
      <c r="N13" s="23" t="s">
        <v>321</v>
      </c>
      <c r="O13" s="23" t="s">
        <v>322</v>
      </c>
      <c r="P13" s="23" t="s">
        <v>323</v>
      </c>
      <c r="Q13" s="96" t="s">
        <v>75</v>
      </c>
      <c r="R13" s="23" t="s">
        <v>324</v>
      </c>
      <c r="S13" s="23" t="s">
        <v>325</v>
      </c>
      <c r="T13" s="23" t="s">
        <v>326</v>
      </c>
      <c r="U13" s="23" t="s">
        <v>327</v>
      </c>
      <c r="V13" s="23" t="s">
        <v>328</v>
      </c>
      <c r="BB13" s="1"/>
      <c r="BC13" s="1"/>
    </row>
    <row r="14" spans="1:55" s="2" customFormat="1">
      <c r="B14" s="24" t="str">
        <f>C10</f>
        <v>WSLRW-AG-02S-3-10</v>
      </c>
      <c r="C14" s="25" t="e">
        <f>VLOOKUP($B14,typeProduct,COUNTA(PROD_A!$B$4:$N$4),FALSE)</f>
        <v>#N/A</v>
      </c>
      <c r="D14" s="25" t="e">
        <f>VLOOKUP($B14,typeProduct,COUNTA(PROD_A!$B$4:$O$4),FALSE)</f>
        <v>#N/A</v>
      </c>
      <c r="E14" s="25" t="e">
        <f>VLOOKUP($B14,typeProduct,COUNTA(PROD_A!$B$4:$P$4),FALSE)</f>
        <v>#N/A</v>
      </c>
      <c r="F14" s="25" t="e">
        <f>VLOOKUP($B14,typeProduct,COUNTA(PROD_A!$B$4:$Q$4),FALSE)</f>
        <v>#N/A</v>
      </c>
      <c r="G14" s="25" t="e">
        <f>VLOOKUP($B14,typeProduct,COUNTA(PROD_A!$B$4:$R$4),FALSE)</f>
        <v>#N/A</v>
      </c>
      <c r="H14" s="25" t="e">
        <f>VLOOKUP($B14,typeProduct,COUNTA(PROD_A!$B$4:$S$4),FALSE)</f>
        <v>#N/A</v>
      </c>
      <c r="I14" s="25">
        <f>Q14*15+17</f>
        <v>17</v>
      </c>
      <c r="J14" s="25" t="e">
        <f>VLOOKUP($B14,typeProduct,COUNTA(PROD_A!$B$4:$U$4),FALSE)</f>
        <v>#N/A</v>
      </c>
      <c r="K14" s="25" t="e">
        <f>VLOOKUP($B14,typeProduct,COUNTA(PROD_A!$B$4:$V$4),FALSE)</f>
        <v>#N/A</v>
      </c>
      <c r="L14" s="25" t="e">
        <f>VLOOKUP($B14,typeProduct,COUNTA(PROD_A!$B$4:$W$4),FALSE)</f>
        <v>#N/A</v>
      </c>
      <c r="M14" s="25" t="e">
        <f>VLOOKUP($B14,typeProduct,COUNTA(PROD_A!$B$4:$X$4),FALSE)</f>
        <v>#N/A</v>
      </c>
      <c r="N14" s="25" t="e">
        <f>VLOOKUP($B14,typeProduct,COUNTA(PROD_A!$B$4:$Y$4),FALSE)</f>
        <v>#N/A</v>
      </c>
      <c r="O14" s="278" t="e">
        <f>VLOOKUP($B14,typeProduct,COUNTA(PROD_A!$B$4:$Z$4),FALSE)</f>
        <v>#N/A</v>
      </c>
      <c r="P14" s="25" t="e">
        <f>VLOOKUP($B14,typeProduct,COUNTA(PROD_A!$B$4:AA$4),FALSE)</f>
        <v>#N/A</v>
      </c>
      <c r="Q14" s="25">
        <f>IF(L10="Enable",1,IF(L10="Disable",0,""))</f>
        <v>0</v>
      </c>
      <c r="R14" s="25" t="e">
        <f>VLOOKUP($B14,typeProduct,COUNTA(PROD_A!$B$4:AC$4),FALSE)</f>
        <v>#N/A</v>
      </c>
      <c r="S14" s="25" t="e">
        <f>VLOOKUP($B14,typeProduct,COUNTA(PROD_A!$B$4:AD$4),FALSE)</f>
        <v>#N/A</v>
      </c>
      <c r="T14" s="25" t="e">
        <f>VLOOKUP($B14,typeProduct,COUNTA(PROD_A!$B$4:AE$4),FALSE)</f>
        <v>#N/A</v>
      </c>
      <c r="U14" s="25" t="e">
        <f>VLOOKUP($B14,typeProduct,COUNTA(PROD_A!$B$4:AF$4),FALSE)</f>
        <v>#N/A</v>
      </c>
      <c r="V14" s="25" t="e">
        <f>VLOOKUP($B14,typeProduct,COUNTA(PROD_A!$B$4:AG$4),FALSE)</f>
        <v>#N/A</v>
      </c>
      <c r="BB14" s="1"/>
      <c r="BC14" s="1"/>
    </row>
    <row r="15" spans="1:55" s="2" customFormat="1">
      <c r="B15" s="26"/>
      <c r="C15" s="27"/>
      <c r="D15" s="27"/>
      <c r="E15" s="27"/>
      <c r="F15" s="27"/>
      <c r="G15" s="27"/>
      <c r="H15" s="27"/>
      <c r="I15" s="27"/>
      <c r="J15" s="27"/>
      <c r="K15" s="27"/>
      <c r="L15" s="27"/>
      <c r="M15" s="27"/>
      <c r="N15" s="27"/>
      <c r="O15" s="27"/>
      <c r="P15" s="27"/>
      <c r="BB15" s="1"/>
      <c r="BC15" s="1"/>
    </row>
    <row r="16" spans="1:55" s="2" customFormat="1">
      <c r="B16" s="5" t="s">
        <v>565</v>
      </c>
      <c r="C16" s="27"/>
      <c r="D16" s="27"/>
      <c r="E16" s="27"/>
      <c r="F16" s="27"/>
      <c r="G16" s="27"/>
      <c r="H16" s="27"/>
      <c r="I16" s="27"/>
      <c r="J16" s="27"/>
      <c r="K16" s="27"/>
      <c r="L16" s="27"/>
      <c r="M16" s="27"/>
      <c r="N16" s="27"/>
      <c r="O16" s="27"/>
      <c r="P16" s="27"/>
      <c r="BB16" s="1"/>
      <c r="BC16" s="1"/>
    </row>
    <row r="17" spans="1:25" s="2" customFormat="1">
      <c r="B17" s="5"/>
      <c r="C17" s="27"/>
      <c r="D17" s="27"/>
      <c r="E17" s="27"/>
      <c r="F17" s="27"/>
      <c r="G17" s="27"/>
      <c r="H17" s="27"/>
      <c r="I17" s="27"/>
      <c r="J17" s="27"/>
      <c r="K17" s="27"/>
      <c r="L17" s="27"/>
      <c r="M17" s="27"/>
      <c r="N17" s="27"/>
      <c r="O17" s="27"/>
      <c r="P17" s="27"/>
    </row>
    <row r="18" spans="1:25" s="2" customFormat="1" ht="30">
      <c r="B18" s="28" t="s">
        <v>566</v>
      </c>
      <c r="C18" s="28" t="s">
        <v>567</v>
      </c>
      <c r="D18" s="28" t="s">
        <v>551</v>
      </c>
      <c r="E18" s="28" t="s">
        <v>4</v>
      </c>
      <c r="F18" s="28" t="s">
        <v>568</v>
      </c>
      <c r="G18" s="29" t="s">
        <v>569</v>
      </c>
      <c r="H18" s="22" t="s">
        <v>570</v>
      </c>
      <c r="I18" s="101"/>
      <c r="J18" s="101"/>
      <c r="K18" s="27"/>
      <c r="L18" s="27"/>
      <c r="M18" s="27"/>
      <c r="N18" s="27"/>
      <c r="O18" s="27"/>
      <c r="P18" s="27"/>
    </row>
    <row r="19" spans="1:25" s="2" customFormat="1">
      <c r="B19" s="30">
        <f>VLOOKUP($D$10,lrwCyclicPeriod,COUNTA(TABS!$L$5:$M$5),FALSE)</f>
        <v>3600</v>
      </c>
      <c r="C19" s="31">
        <f>$E$10</f>
        <v>4</v>
      </c>
      <c r="D19" s="31">
        <f>VLOOKUP($F$10,lorawanSamplingRate,COUNTA(TABS!$Y$5:$Z$5),FALSE)</f>
        <v>1800</v>
      </c>
      <c r="E19" s="31">
        <f>VLOOKUP($G$10&amp;"-"&amp;$H$10,lrwSFDataRateRx,COUNTA(TABS!$S$5:$V$5),FALSE)</f>
        <v>5470</v>
      </c>
      <c r="F19" s="31">
        <f>VLOOKUP($G$10,lrwTxParameter,COUNTA(TABS!$O$5:$Q$5),FALSE)</f>
        <v>47</v>
      </c>
      <c r="G19" s="32">
        <f>I10</f>
        <v>1</v>
      </c>
      <c r="H19" s="31">
        <f>VLOOKUP($G$10&amp;"-"&amp;$H$10,lrwSFDataRateRx,COUNTA(TABS!$S$5:$W$5),FALSE)</f>
        <v>2.2999999999999998</v>
      </c>
      <c r="I19" s="102"/>
      <c r="J19" s="27"/>
      <c r="K19" s="27"/>
      <c r="L19" s="27"/>
      <c r="M19" s="27"/>
      <c r="N19" s="27"/>
      <c r="O19" s="27"/>
    </row>
    <row r="20" spans="1:25" s="2" customFormat="1">
      <c r="B20" s="26"/>
      <c r="C20" s="27"/>
      <c r="D20" s="27"/>
      <c r="E20" s="27"/>
      <c r="F20" s="27"/>
      <c r="G20" s="27"/>
      <c r="H20" s="27"/>
      <c r="I20" s="27"/>
      <c r="J20" s="27"/>
      <c r="K20" s="27"/>
      <c r="L20" s="27"/>
      <c r="M20" s="27"/>
      <c r="N20" s="27"/>
      <c r="O20" s="27"/>
      <c r="P20" s="27"/>
    </row>
    <row r="21" spans="1:25" s="2" customFormat="1">
      <c r="B21" s="5" t="s">
        <v>571</v>
      </c>
      <c r="C21" s="5"/>
      <c r="D21" s="12"/>
      <c r="E21" s="13"/>
      <c r="F21" s="12"/>
      <c r="G21" s="12"/>
      <c r="H21" s="3"/>
      <c r="I21" s="3"/>
      <c r="J21" s="3"/>
      <c r="K21" s="83"/>
      <c r="L21" s="3"/>
      <c r="M21" s="3"/>
      <c r="N21" s="3"/>
      <c r="O21" s="3"/>
      <c r="P21" s="3"/>
      <c r="Q21" s="3"/>
      <c r="R21" s="3"/>
      <c r="S21" s="3"/>
      <c r="T21" s="3"/>
      <c r="U21" s="3"/>
      <c r="V21" s="3"/>
      <c r="W21" s="3"/>
      <c r="X21" s="3"/>
      <c r="Y21" s="3"/>
    </row>
    <row r="22" spans="1:25" s="2" customFormat="1">
      <c r="B22" s="5"/>
      <c r="C22" s="5"/>
      <c r="D22" s="12"/>
      <c r="E22" s="13"/>
      <c r="F22" s="12"/>
      <c r="G22" s="12"/>
      <c r="H22" s="3"/>
      <c r="I22" s="3"/>
      <c r="J22" s="3"/>
      <c r="K22" s="83"/>
      <c r="L22" s="3"/>
      <c r="M22" s="3"/>
      <c r="N22" s="3"/>
      <c r="O22" s="3"/>
      <c r="P22" s="3"/>
      <c r="Q22" s="3"/>
      <c r="R22" s="3"/>
      <c r="S22" s="3"/>
      <c r="T22" s="3"/>
      <c r="U22" s="3"/>
      <c r="V22" s="3"/>
      <c r="W22" s="3"/>
      <c r="X22" s="3"/>
      <c r="Y22" s="3"/>
    </row>
    <row r="23" spans="1:25" ht="15" customHeight="1">
      <c r="A23" s="33"/>
      <c r="B23" s="523" t="s">
        <v>572</v>
      </c>
      <c r="C23" s="524"/>
      <c r="D23" s="524"/>
      <c r="E23" s="34" t="s">
        <v>147</v>
      </c>
      <c r="F23" s="35" t="s">
        <v>573</v>
      </c>
      <c r="G23" s="36"/>
    </row>
    <row r="24" spans="1:25">
      <c r="B24" s="372" t="s">
        <v>574</v>
      </c>
      <c r="C24" s="38"/>
      <c r="D24" s="38"/>
      <c r="E24" s="39">
        <v>1</v>
      </c>
      <c r="F24" s="40" t="s">
        <v>8</v>
      </c>
    </row>
    <row r="25" spans="1:25" ht="15.75" customHeight="1">
      <c r="A25" s="41"/>
      <c r="B25" s="373" t="s">
        <v>575</v>
      </c>
      <c r="C25" s="43"/>
      <c r="D25" s="44"/>
      <c r="E25" s="45" t="e">
        <f>H14</f>
        <v>#N/A</v>
      </c>
      <c r="F25" s="46" t="s">
        <v>10</v>
      </c>
      <c r="G25" s="41"/>
    </row>
    <row r="26" spans="1:25">
      <c r="B26" s="372" t="s">
        <v>576</v>
      </c>
      <c r="C26" s="38"/>
      <c r="D26" s="47"/>
      <c r="E26" s="48">
        <v>90</v>
      </c>
      <c r="F26" s="49" t="s">
        <v>17</v>
      </c>
    </row>
    <row r="27" spans="1:25" ht="15" customHeight="1">
      <c r="A27" s="50"/>
      <c r="B27" s="374" t="s">
        <v>577</v>
      </c>
      <c r="C27" s="52"/>
      <c r="D27" s="52"/>
      <c r="E27" s="53">
        <v>75</v>
      </c>
      <c r="F27" s="54" t="s">
        <v>17</v>
      </c>
    </row>
    <row r="28" spans="1:25" ht="15" customHeight="1">
      <c r="A28" s="50"/>
      <c r="B28" s="51"/>
      <c r="C28" s="52"/>
      <c r="D28" s="52"/>
      <c r="E28" s="55"/>
      <c r="F28" s="48"/>
    </row>
    <row r="29" spans="1:25">
      <c r="B29" s="372" t="s">
        <v>549</v>
      </c>
      <c r="C29" s="38"/>
      <c r="D29" s="47"/>
      <c r="E29" s="56">
        <f>B19</f>
        <v>3600</v>
      </c>
      <c r="F29" s="57" t="s">
        <v>29</v>
      </c>
    </row>
    <row r="30" spans="1:25">
      <c r="B30" s="372" t="s">
        <v>578</v>
      </c>
      <c r="C30" s="38"/>
      <c r="D30" s="47"/>
      <c r="E30" s="58">
        <f>(24*60*60)/E29</f>
        <v>24</v>
      </c>
      <c r="F30" s="57" t="s">
        <v>579</v>
      </c>
    </row>
    <row r="31" spans="1:25">
      <c r="B31" s="372" t="s">
        <v>550</v>
      </c>
      <c r="C31" s="38"/>
      <c r="D31" s="47"/>
      <c r="E31" s="56">
        <f>C19</f>
        <v>4</v>
      </c>
      <c r="F31" s="57" t="s">
        <v>579</v>
      </c>
    </row>
    <row r="32" spans="1:25">
      <c r="B32" s="372" t="s">
        <v>580</v>
      </c>
      <c r="C32" s="38"/>
      <c r="D32" s="47"/>
      <c r="E32" s="58">
        <f>E30+E31</f>
        <v>28</v>
      </c>
      <c r="F32" s="57" t="s">
        <v>579</v>
      </c>
    </row>
    <row r="33" spans="1:7">
      <c r="B33" s="372" t="s">
        <v>581</v>
      </c>
      <c r="C33" s="38"/>
      <c r="D33" s="47"/>
      <c r="E33" s="58">
        <f>(24*60*60)/E32</f>
        <v>3085.7142857142858</v>
      </c>
      <c r="F33" s="57" t="s">
        <v>29</v>
      </c>
    </row>
    <row r="34" spans="1:7">
      <c r="B34" s="372" t="s">
        <v>582</v>
      </c>
      <c r="C34" s="38"/>
      <c r="D34" s="47"/>
      <c r="E34" s="56">
        <f>D19</f>
        <v>1800</v>
      </c>
      <c r="F34" s="57" t="s">
        <v>29</v>
      </c>
    </row>
    <row r="35" spans="1:7">
      <c r="B35" s="372" t="s">
        <v>583</v>
      </c>
      <c r="C35" s="38"/>
      <c r="D35" s="47"/>
      <c r="E35" s="59">
        <f>E19</f>
        <v>5470</v>
      </c>
      <c r="F35" s="57" t="s">
        <v>40</v>
      </c>
    </row>
    <row r="36" spans="1:7">
      <c r="B36" s="372" t="s">
        <v>584</v>
      </c>
      <c r="C36" s="38"/>
      <c r="D36" s="47"/>
      <c r="E36" s="56">
        <f>F19</f>
        <v>47</v>
      </c>
      <c r="F36" s="57" t="s">
        <v>42</v>
      </c>
    </row>
    <row r="37" spans="1:7">
      <c r="B37" s="372" t="s">
        <v>585</v>
      </c>
      <c r="C37" s="38"/>
      <c r="D37" s="47"/>
      <c r="E37" s="60" t="e">
        <f>K14</f>
        <v>#N/A</v>
      </c>
      <c r="F37" s="57" t="s">
        <v>44</v>
      </c>
    </row>
    <row r="38" spans="1:7">
      <c r="B38" s="372" t="s">
        <v>586</v>
      </c>
      <c r="C38" s="38"/>
      <c r="D38" s="38"/>
      <c r="E38" s="56">
        <f>G19</f>
        <v>1</v>
      </c>
      <c r="F38" s="57" t="s">
        <v>587</v>
      </c>
    </row>
    <row r="39" spans="1:7">
      <c r="B39" s="37"/>
      <c r="C39" s="38"/>
      <c r="D39" s="38"/>
      <c r="E39" s="60"/>
      <c r="F39" s="57"/>
    </row>
    <row r="40" spans="1:7">
      <c r="B40" s="37"/>
      <c r="C40" s="38"/>
      <c r="D40" s="38"/>
      <c r="E40" s="60"/>
      <c r="F40" s="57"/>
    </row>
    <row r="41" spans="1:7">
      <c r="B41" s="37"/>
      <c r="C41" s="38"/>
      <c r="D41" s="38"/>
      <c r="E41" s="60"/>
      <c r="F41" s="57"/>
    </row>
    <row r="42" spans="1:7" ht="45" customHeight="1">
      <c r="A42" s="33"/>
      <c r="B42" s="61" t="s">
        <v>588</v>
      </c>
      <c r="C42" s="62"/>
      <c r="D42" s="63" t="s">
        <v>589</v>
      </c>
      <c r="E42" s="21" t="s">
        <v>590</v>
      </c>
      <c r="F42" s="23" t="s">
        <v>591</v>
      </c>
      <c r="G42" s="64"/>
    </row>
    <row r="43" spans="1:7">
      <c r="A43" s="50"/>
      <c r="B43" s="51" t="s">
        <v>592</v>
      </c>
      <c r="C43" s="52"/>
      <c r="D43" s="65" t="e">
        <f>N14</f>
        <v>#N/A</v>
      </c>
      <c r="E43" s="58" t="e">
        <f>M14</f>
        <v>#N/A</v>
      </c>
      <c r="F43" s="66" t="e">
        <f>D43*E43</f>
        <v>#N/A</v>
      </c>
      <c r="G43" s="67"/>
    </row>
    <row r="44" spans="1:7" ht="15" customHeight="1">
      <c r="A44" s="50"/>
      <c r="B44" s="51" t="s">
        <v>592</v>
      </c>
      <c r="C44" s="52"/>
      <c r="D44" s="65" t="e">
        <f>D47+(D14*10^-3)*E14+J14</f>
        <v>#N/A</v>
      </c>
      <c r="E44" s="58" t="e">
        <f>F14</f>
        <v>#N/A</v>
      </c>
      <c r="F44" s="66" t="e">
        <f>D44*E44</f>
        <v>#N/A</v>
      </c>
      <c r="G44" s="67"/>
    </row>
    <row r="45" spans="1:7" ht="15" customHeight="1">
      <c r="A45" s="50"/>
      <c r="B45" s="51" t="s">
        <v>593</v>
      </c>
      <c r="C45" s="52"/>
      <c r="D45" s="65">
        <f>E36*1000/(E27/100)</f>
        <v>62666.666666666664</v>
      </c>
      <c r="E45" s="58" t="e">
        <f>((37+E37)*8/E35)*1000*O14</f>
        <v>#N/A</v>
      </c>
      <c r="F45" s="66" t="e">
        <f>D45*E45</f>
        <v>#N/A</v>
      </c>
      <c r="G45" s="67"/>
    </row>
    <row r="46" spans="1:7" ht="15" customHeight="1">
      <c r="A46" s="50"/>
      <c r="B46" s="37" t="s">
        <v>594</v>
      </c>
      <c r="C46" s="38"/>
      <c r="D46" s="65">
        <f>D47</f>
        <v>15000</v>
      </c>
      <c r="E46" s="59">
        <f>100+200+$H$19*1000*E38</f>
        <v>2600</v>
      </c>
      <c r="F46" s="66">
        <f t="shared" ref="F46:F48" si="0">D46*E46</f>
        <v>39000000</v>
      </c>
      <c r="G46" s="67"/>
    </row>
    <row r="47" spans="1:7" ht="15" customHeight="1">
      <c r="A47" s="50"/>
      <c r="B47" s="37" t="s">
        <v>595</v>
      </c>
      <c r="C47" s="38"/>
      <c r="D47" s="65">
        <f>15000</f>
        <v>15000</v>
      </c>
      <c r="E47" s="68">
        <v>0</v>
      </c>
      <c r="F47" s="66">
        <f t="shared" si="0"/>
        <v>0</v>
      </c>
      <c r="G47" s="67"/>
    </row>
    <row r="48" spans="1:7" ht="15" customHeight="1">
      <c r="B48" s="37" t="s">
        <v>596</v>
      </c>
      <c r="C48" s="38"/>
      <c r="D48" s="69" t="e">
        <f>I14+(D14*10^-3)*E14</f>
        <v>#N/A</v>
      </c>
      <c r="E48" s="58" t="e">
        <f>(E33*1000)-((E33/E34)*E44)-SUM(E45:E47)</f>
        <v>#N/A</v>
      </c>
      <c r="F48" s="66" t="e">
        <f t="shared" si="0"/>
        <v>#N/A</v>
      </c>
      <c r="G48" s="67"/>
    </row>
    <row r="49" spans="1:7" ht="15" customHeight="1">
      <c r="A49" s="70"/>
      <c r="B49" s="71"/>
      <c r="C49" s="72"/>
      <c r="D49" s="73"/>
      <c r="E49" s="74"/>
      <c r="F49" s="75"/>
      <c r="G49" s="76"/>
    </row>
    <row r="50" spans="1:7" ht="15" customHeight="1">
      <c r="A50" s="77"/>
      <c r="B50" s="61" t="s">
        <v>597</v>
      </c>
      <c r="C50" s="62"/>
      <c r="D50" s="78"/>
      <c r="E50" s="79"/>
      <c r="F50" s="80"/>
      <c r="G50" s="77"/>
    </row>
    <row r="51" spans="1:7" ht="15" customHeight="1">
      <c r="A51" s="50"/>
      <c r="B51" s="51" t="s">
        <v>598</v>
      </c>
      <c r="C51" s="52"/>
      <c r="D51" s="52"/>
      <c r="E51" s="81" t="e">
        <f>((F45+F47+F48)+((F43+F44)*(E33/E34)))/(E33*1000)+(F46/(24*60*60*1000))</f>
        <v>#N/A</v>
      </c>
      <c r="F51" s="82" t="s">
        <v>599</v>
      </c>
      <c r="G51" s="83"/>
    </row>
    <row r="52" spans="1:7">
      <c r="B52" s="37" t="s">
        <v>600</v>
      </c>
      <c r="C52" s="38"/>
      <c r="D52" s="38"/>
      <c r="E52" s="84" t="e">
        <f>(E25*1000*(E26/100)/E51)/24</f>
        <v>#N/A</v>
      </c>
      <c r="F52" s="82" t="s">
        <v>601</v>
      </c>
      <c r="G52" s="83"/>
    </row>
    <row r="53" spans="1:7">
      <c r="B53" s="37" t="s">
        <v>602</v>
      </c>
      <c r="C53" s="38"/>
      <c r="D53" s="38"/>
      <c r="E53" s="85" t="e">
        <f>E52/365</f>
        <v>#N/A</v>
      </c>
      <c r="F53" s="82" t="s">
        <v>603</v>
      </c>
      <c r="G53" s="83"/>
    </row>
    <row r="54" spans="1:7">
      <c r="B54" s="37" t="s">
        <v>604</v>
      </c>
      <c r="C54" s="38"/>
      <c r="D54" s="86"/>
      <c r="E54" s="87" t="e">
        <f>E53*12</f>
        <v>#N/A</v>
      </c>
      <c r="F54" s="88" t="s">
        <v>605</v>
      </c>
      <c r="G54" s="89"/>
    </row>
    <row r="55" spans="1:7">
      <c r="D55" s="90"/>
      <c r="E55" s="90"/>
      <c r="F55" s="83"/>
      <c r="G55" s="83"/>
    </row>
    <row r="56" spans="1:7">
      <c r="D56" s="90"/>
      <c r="E56" s="90"/>
      <c r="F56" s="83"/>
      <c r="G56" s="83"/>
    </row>
    <row r="57" spans="1:7">
      <c r="D57" s="90"/>
      <c r="E57" s="90"/>
      <c r="F57" s="83"/>
      <c r="G57" s="83"/>
    </row>
    <row r="58" spans="1:7">
      <c r="D58" s="90"/>
      <c r="E58" s="90"/>
      <c r="F58" s="83"/>
      <c r="G58" s="83"/>
    </row>
    <row r="59" spans="1:7">
      <c r="D59" s="90"/>
      <c r="E59" s="90"/>
      <c r="F59" s="83"/>
      <c r="G59" s="83"/>
    </row>
    <row r="60" spans="1:7">
      <c r="D60" s="90"/>
      <c r="E60" s="90"/>
      <c r="F60" s="83"/>
      <c r="G60" s="83"/>
    </row>
    <row r="62" spans="1:7">
      <c r="D62" s="90"/>
      <c r="E62" s="90"/>
      <c r="F62" s="83"/>
      <c r="G62" s="83"/>
    </row>
    <row r="63" spans="1:7">
      <c r="D63" s="90"/>
      <c r="E63" s="90"/>
      <c r="F63" s="83"/>
      <c r="G63" s="83"/>
    </row>
    <row r="64" spans="1:7">
      <c r="D64" s="90"/>
      <c r="E64" s="90"/>
      <c r="F64" s="83"/>
      <c r="G64" s="83"/>
    </row>
    <row r="65" spans="4:7">
      <c r="D65" s="90"/>
      <c r="E65" s="90"/>
      <c r="F65" s="83"/>
      <c r="G65" s="83"/>
    </row>
    <row r="66" spans="4:7">
      <c r="D66" s="90"/>
      <c r="E66" s="90"/>
      <c r="F66" s="83"/>
      <c r="G66" s="83"/>
    </row>
    <row r="67" spans="4:7">
      <c r="D67" s="90"/>
      <c r="E67" s="90"/>
      <c r="F67" s="83"/>
      <c r="G67" s="83"/>
    </row>
    <row r="68" spans="4:7">
      <c r="D68" s="90"/>
      <c r="E68" s="90"/>
      <c r="F68" s="83"/>
      <c r="G68" s="83"/>
    </row>
    <row r="69" spans="4:7">
      <c r="D69" s="90"/>
      <c r="E69" s="90"/>
      <c r="F69" s="83"/>
      <c r="G69" s="83"/>
    </row>
  </sheetData>
  <sheetProtection sheet="1" objects="1" scenarios="1"/>
  <protectedRanges>
    <protectedRange sqref="C10:T10" name="Range1"/>
  </protectedRanges>
  <mergeCells count="1">
    <mergeCell ref="B23:D23"/>
  </mergeCells>
  <dataValidations count="10">
    <dataValidation type="list" allowBlank="1" showInputMessage="1" showErrorMessage="1" sqref="E10 I10" xr:uid="{00000000-0002-0000-2A00-000002000000}">
      <formula1>"0,1,2,3,4,5,6,7,8,9,10,20,50,100"</formula1>
    </dataValidation>
    <dataValidation type="list" allowBlank="1" showInputMessage="1" showErrorMessage="1" sqref="G10" xr:uid="{00000000-0002-0000-2A00-000004000000}">
      <formula1>"AU915, US915, IN865, RU864, EU868, AS923, KR920"</formula1>
    </dataValidation>
    <dataValidation type="list" allowBlank="1" showInputMessage="1" showErrorMessage="1" sqref="H10" xr:uid="{00000000-0002-0000-2A00-000005000000}">
      <formula1>"SF7,SF8,SF9,SF10,SF11,SF12"</formula1>
    </dataValidation>
    <dataValidation type="list" allowBlank="1" showInputMessage="1" showErrorMessage="1" sqref="J10" xr:uid="{00000000-0002-0000-2A00-000006000000}">
      <formula1>"x,1,2,3,4,5,6,7,8,9,10,11,12,13,14,15,16,17,18,19,20,21,22,23,24,25,26,27,28,29,30,31,32,33,34,35,36,37,38,39,40,41,42,43,44,45,46,47,48,49,50,51,52,53,54,55,56,57,58,59,60,61,62,63,64,65,66,67,68,69,70,71,72,73,74,75,76,77,78,79,80"</formula1>
    </dataValidation>
    <dataValidation type="list" allowBlank="1" showInputMessage="1" showErrorMessage="1" sqref="K10" xr:uid="{00000000-0002-0000-2A00-000007000000}">
      <formula1>"x,1,2,3,4,5,6,7,8,9,10,11,12,13,14,15,16,17,18,19,20,21,22,23,24,25,26,27,28,29,30,31,32"</formula1>
    </dataValidation>
    <dataValidation type="list" allowBlank="1" showInputMessage="1" showErrorMessage="1" sqref="L10" xr:uid="{00000000-0002-0000-2A00-000008000000}">
      <formula1>"Enable,Disable"</formula1>
    </dataValidation>
    <dataValidation type="list" allowBlank="1" showInputMessage="1" showErrorMessage="1" sqref="O10" xr:uid="{00000000-0002-0000-2A00-000009000000}">
      <formula1>"x,Auto,Fast,Slow"</formula1>
    </dataValidation>
    <dataValidation type="list" allowBlank="1" showInputMessage="1" showErrorMessage="1" sqref="T10" xr:uid="{00000000-0002-0000-2A00-00000A000000}">
      <formula1>"x,Class A,Class C"</formula1>
    </dataValidation>
    <dataValidation allowBlank="1" showInputMessage="1" showErrorMessage="1" sqref="E29 B14:B17 B19:B20 E34:E36" xr:uid="{00000000-0002-0000-2A00-00000B000000}"/>
    <dataValidation type="list" allowBlank="1" showInputMessage="1" showErrorMessage="1" sqref="C10" xr:uid="{3BB2ACAE-14A7-4755-918E-707B56839F34}">
      <formula1>$BC:$BC</formula1>
    </dataValidation>
  </dataValidations>
  <hyperlinks>
    <hyperlink ref="F1" location="'MAIN'!A1" display="HOME" xr:uid="{00000000-0004-0000-2A00-000000000000}"/>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2A00-000001000000}">
          <x14:formula1>
            <xm:f>TABS!$L$6:$L$25</xm:f>
          </x14:formula1>
          <xm:sqref>D10</xm:sqref>
        </x14:dataValidation>
        <x14:dataValidation type="list" allowBlank="1" showInputMessage="1" showErrorMessage="1" xr:uid="{00000000-0002-0000-2A00-000003000000}">
          <x14:formula1>
            <xm:f>TABS!$Y$6:$Y$65</xm:f>
          </x14:formula1>
          <xm:sqref>F10</xm:sqref>
        </x14:dataValidation>
      </x14:dataValidations>
    </ext>
  </extLst>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BC69"/>
  <sheetViews>
    <sheetView zoomScale="55" zoomScaleNormal="55" workbookViewId="0">
      <selection activeCell="M10" sqref="M10"/>
    </sheetView>
  </sheetViews>
  <sheetFormatPr defaultColWidth="8.875" defaultRowHeight="15"/>
  <cols>
    <col min="1" max="1" width="12.375" style="3" customWidth="1"/>
    <col min="2" max="2" width="31" style="3" customWidth="1"/>
    <col min="3" max="3" width="31.25" style="3" customWidth="1"/>
    <col min="4" max="4" width="16.375" style="3" customWidth="1"/>
    <col min="5" max="5" width="16.875" style="3" customWidth="1"/>
    <col min="6" max="7" width="17.375" style="3" customWidth="1"/>
    <col min="8" max="9" width="13.875" style="3" customWidth="1"/>
    <col min="10" max="10" width="21" style="3" customWidth="1"/>
    <col min="11" max="11" width="17.125" style="3" customWidth="1"/>
    <col min="12" max="12" width="16.375" style="3" customWidth="1"/>
    <col min="13" max="13" width="14.25" style="3" customWidth="1"/>
    <col min="14" max="14" width="9.125" style="3"/>
    <col min="15" max="15" width="17.625" style="3" customWidth="1"/>
    <col min="16" max="16" width="13.75" style="3" customWidth="1"/>
    <col min="17" max="17" width="9.125" style="3"/>
    <col min="18" max="18" width="9.875" style="3" customWidth="1"/>
    <col min="19" max="19" width="10.875" style="3" customWidth="1"/>
    <col min="20" max="20" width="8.375" style="3" customWidth="1"/>
    <col min="21" max="21" width="13.375" style="3" customWidth="1"/>
    <col min="22" max="22" width="11.125" style="3" customWidth="1"/>
    <col min="23" max="23" width="23.375" style="3" customWidth="1"/>
    <col min="24" max="25" width="9.125" style="3"/>
    <col min="26" max="16384" width="8.875" style="3"/>
  </cols>
  <sheetData>
    <row r="1" spans="1:55" ht="26.25">
      <c r="F1" s="390" t="s">
        <v>531</v>
      </c>
      <c r="G1" s="224"/>
      <c r="BB1" s="1" t="str">
        <f>_xlfn.TEXTJOIN(CHAR(10),TRUE,BC1:BC500)</f>
        <v>WSLRW-MB485-01-2-2-
WSLRW-MB485-01-2-4-
WSLRW-MB485-01-2-2-</v>
      </c>
      <c r="BC1" s="1" t="str" cm="1">
        <f t="array" ref="BC1:BC3">_xlfn._xlws.FILTER(PROD_A!$B$5:B$790,PROD_A!$I$5:I$790=$B$5,"NA")</f>
        <v>WSLRW-MB485-01-2-2-</v>
      </c>
    </row>
    <row r="2" spans="1:55" s="1" customFormat="1">
      <c r="B2" s="5" t="s">
        <v>532</v>
      </c>
      <c r="C2" s="5"/>
      <c r="F2" s="6"/>
      <c r="G2" s="6"/>
      <c r="X2" s="103"/>
      <c r="BC2" s="1" t="str">
        <v>WSLRW-MB485-01-2-4-</v>
      </c>
    </row>
    <row r="3" spans="1:55" s="2" customFormat="1" ht="45">
      <c r="X3" s="104"/>
      <c r="BC3" s="2" t="str">
        <v>WSLRW-MB485-01-2-2-</v>
      </c>
    </row>
    <row r="4" spans="1:55" s="2" customFormat="1" ht="60">
      <c r="B4" s="7" t="s">
        <v>533</v>
      </c>
      <c r="C4" s="8" t="s">
        <v>534</v>
      </c>
      <c r="D4" s="9" t="s">
        <v>535</v>
      </c>
      <c r="E4" s="8" t="s">
        <v>536</v>
      </c>
      <c r="F4" s="8" t="s">
        <v>537</v>
      </c>
      <c r="G4" s="10" t="s">
        <v>538</v>
      </c>
      <c r="H4" s="8" t="s">
        <v>539</v>
      </c>
      <c r="I4" s="91" t="s">
        <v>540</v>
      </c>
      <c r="J4" s="91" t="s">
        <v>541</v>
      </c>
      <c r="K4" s="91" t="s">
        <v>542</v>
      </c>
      <c r="L4" s="10" t="s">
        <v>543</v>
      </c>
      <c r="V4" s="103"/>
    </row>
    <row r="5" spans="1:55" s="2" customFormat="1" ht="45">
      <c r="B5" s="378" t="s">
        <v>393</v>
      </c>
      <c r="C5" s="379" t="str">
        <f>BB1</f>
        <v>WSLRW-MB485-01-2-2-
WSLRW-MB485-01-2-4-
WSLRW-MB485-01-2-2-</v>
      </c>
      <c r="D5" s="378">
        <v>1</v>
      </c>
      <c r="E5" s="380">
        <v>45698</v>
      </c>
      <c r="F5" s="379" t="s">
        <v>628</v>
      </c>
      <c r="G5" s="380">
        <v>45703</v>
      </c>
      <c r="H5" s="378" t="s">
        <v>503</v>
      </c>
      <c r="I5" s="380" t="s">
        <v>629</v>
      </c>
      <c r="J5" s="381"/>
      <c r="K5" s="382"/>
      <c r="L5" s="381"/>
      <c r="V5" s="103"/>
    </row>
    <row r="6" spans="1:55" s="2" customFormat="1">
      <c r="B6" s="11"/>
      <c r="C6" s="11"/>
      <c r="D6" s="12"/>
      <c r="E6" s="13"/>
      <c r="F6" s="12"/>
      <c r="G6" s="12"/>
      <c r="H6" s="14"/>
      <c r="I6" s="14"/>
      <c r="J6" s="12"/>
      <c r="K6" s="11"/>
      <c r="L6" s="12"/>
      <c r="M6" s="14"/>
      <c r="N6" s="12"/>
      <c r="O6" s="12"/>
      <c r="P6" s="12"/>
      <c r="X6" s="103"/>
    </row>
    <row r="7" spans="1:55" s="2" customFormat="1">
      <c r="B7" s="5" t="s">
        <v>645</v>
      </c>
      <c r="C7" s="5"/>
      <c r="D7" s="12"/>
      <c r="E7" s="13"/>
      <c r="F7" s="12"/>
      <c r="G7" s="12"/>
      <c r="H7" s="14"/>
      <c r="I7" s="14"/>
      <c r="J7" s="12"/>
      <c r="K7" s="11"/>
      <c r="L7" s="12"/>
      <c r="M7" s="14"/>
      <c r="N7" s="12"/>
      <c r="O7" s="12"/>
      <c r="P7" s="12"/>
      <c r="X7" s="103"/>
    </row>
    <row r="8" spans="1:55" s="2" customFormat="1">
      <c r="B8" s="11"/>
      <c r="C8" s="11"/>
      <c r="D8" s="12"/>
      <c r="E8" s="13"/>
      <c r="F8" s="12"/>
      <c r="G8" s="12"/>
      <c r="H8" s="14"/>
      <c r="I8" s="14"/>
      <c r="J8" s="12"/>
      <c r="K8" s="11"/>
      <c r="L8" s="12"/>
      <c r="M8" s="14"/>
      <c r="N8" s="12"/>
      <c r="O8" s="12"/>
      <c r="P8" s="12"/>
      <c r="X8" s="103"/>
    </row>
    <row r="9" spans="1:55" s="2" customFormat="1" ht="90">
      <c r="A9" s="15" t="s">
        <v>546</v>
      </c>
      <c r="B9" s="15" t="s">
        <v>547</v>
      </c>
      <c r="C9" s="16" t="s">
        <v>548</v>
      </c>
      <c r="D9" s="16" t="s">
        <v>549</v>
      </c>
      <c r="E9" s="16" t="s">
        <v>550</v>
      </c>
      <c r="F9" s="16" t="s">
        <v>551</v>
      </c>
      <c r="G9" s="16" t="s">
        <v>552</v>
      </c>
      <c r="H9" s="16" t="s">
        <v>553</v>
      </c>
      <c r="I9" s="16" t="s">
        <v>554</v>
      </c>
      <c r="J9" s="16" t="s">
        <v>319</v>
      </c>
      <c r="K9" s="94" t="s">
        <v>555</v>
      </c>
      <c r="L9" s="29" t="s">
        <v>556</v>
      </c>
      <c r="M9" s="28" t="s">
        <v>323</v>
      </c>
      <c r="N9" s="95" t="s">
        <v>324</v>
      </c>
      <c r="O9" s="96" t="s">
        <v>325</v>
      </c>
      <c r="P9" s="95" t="s">
        <v>557</v>
      </c>
      <c r="Q9" s="96" t="s">
        <v>330</v>
      </c>
      <c r="R9" s="96" t="s">
        <v>331</v>
      </c>
      <c r="S9" s="28" t="s">
        <v>558</v>
      </c>
      <c r="T9" s="105" t="s">
        <v>559</v>
      </c>
    </row>
    <row r="10" spans="1:55" s="2" customFormat="1" ht="30">
      <c r="A10" s="434" t="str">
        <f>TEXT(E51,"0.000")&amp;" "&amp;F51&amp;CHAR(10)&amp;"@"&amp;VLOOKUP($G$14,TABS!$A$6:$G$50,COUNTA(TABS!$A$5:$D$5),FALSE)</f>
        <v>0.061 uA
@3V</v>
      </c>
      <c r="B10" s="17">
        <f>E53</f>
        <v>5.9086624890260566</v>
      </c>
      <c r="C10" s="18" t="s">
        <v>649</v>
      </c>
      <c r="D10" s="19" t="s">
        <v>631</v>
      </c>
      <c r="E10" s="225">
        <v>0</v>
      </c>
      <c r="F10" s="19" t="s">
        <v>631</v>
      </c>
      <c r="G10" s="19" t="s">
        <v>30</v>
      </c>
      <c r="H10" s="20" t="s">
        <v>27</v>
      </c>
      <c r="I10" s="225">
        <v>1</v>
      </c>
      <c r="J10" s="349">
        <v>4</v>
      </c>
      <c r="K10" s="98" t="s">
        <v>168</v>
      </c>
      <c r="L10" s="99" t="s">
        <v>168</v>
      </c>
      <c r="M10" s="385">
        <v>400</v>
      </c>
      <c r="N10" s="383" t="s">
        <v>168</v>
      </c>
      <c r="O10" s="100" t="s">
        <v>168</v>
      </c>
      <c r="P10" s="383" t="s">
        <v>168</v>
      </c>
      <c r="Q10" s="383" t="s">
        <v>168</v>
      </c>
      <c r="R10" s="383" t="s">
        <v>168</v>
      </c>
      <c r="S10" s="383" t="s">
        <v>168</v>
      </c>
      <c r="T10" s="100" t="s">
        <v>168</v>
      </c>
    </row>
    <row r="11" spans="1:55" s="2" customFormat="1">
      <c r="B11" s="11"/>
      <c r="C11" s="11"/>
      <c r="D11" s="12"/>
      <c r="E11" s="13"/>
      <c r="F11" s="12"/>
      <c r="G11" s="12"/>
      <c r="H11" s="14"/>
      <c r="I11" s="14"/>
      <c r="J11" s="12"/>
      <c r="K11" s="11"/>
      <c r="L11" s="12"/>
      <c r="M11" s="14"/>
      <c r="N11" s="12"/>
      <c r="O11" s="12"/>
      <c r="P11" s="12"/>
      <c r="X11" s="103"/>
    </row>
    <row r="12" spans="1:55" s="2" customFormat="1">
      <c r="B12" s="5" t="s">
        <v>563</v>
      </c>
      <c r="C12" s="11"/>
      <c r="D12" s="12"/>
      <c r="E12" s="13"/>
      <c r="F12" s="12"/>
      <c r="G12" s="12"/>
      <c r="H12" s="14"/>
      <c r="I12" s="14"/>
      <c r="J12" s="12"/>
      <c r="K12" s="11"/>
      <c r="L12" s="12"/>
      <c r="M12" s="14"/>
      <c r="N12" s="12"/>
      <c r="O12" s="12"/>
      <c r="P12" s="12"/>
      <c r="X12" s="103"/>
    </row>
    <row r="13" spans="1:55" s="2" customFormat="1" ht="75">
      <c r="B13" s="21" t="s">
        <v>301</v>
      </c>
      <c r="C13" s="22" t="s">
        <v>310</v>
      </c>
      <c r="D13" s="23" t="s">
        <v>311</v>
      </c>
      <c r="E13" s="23" t="s">
        <v>312</v>
      </c>
      <c r="F13" s="23" t="s">
        <v>313</v>
      </c>
      <c r="G13" s="23" t="s">
        <v>314</v>
      </c>
      <c r="H13" s="23" t="s">
        <v>315</v>
      </c>
      <c r="I13" s="23" t="s">
        <v>316</v>
      </c>
      <c r="J13" s="23" t="s">
        <v>317</v>
      </c>
      <c r="K13" s="23" t="s">
        <v>318</v>
      </c>
      <c r="L13" s="23" t="s">
        <v>319</v>
      </c>
      <c r="M13" s="23" t="s">
        <v>320</v>
      </c>
      <c r="N13" s="23" t="s">
        <v>321</v>
      </c>
      <c r="O13" s="23" t="s">
        <v>322</v>
      </c>
      <c r="P13" s="23" t="s">
        <v>323</v>
      </c>
      <c r="Q13" s="23" t="s">
        <v>75</v>
      </c>
      <c r="R13" s="23" t="s">
        <v>324</v>
      </c>
      <c r="S13" s="23" t="s">
        <v>325</v>
      </c>
      <c r="T13" s="23" t="s">
        <v>326</v>
      </c>
      <c r="U13" s="23" t="s">
        <v>327</v>
      </c>
      <c r="V13" s="23" t="s">
        <v>328</v>
      </c>
    </row>
    <row r="14" spans="1:55" s="2" customFormat="1">
      <c r="B14" s="24" t="str">
        <f>C10</f>
        <v>WSLRW-MB485-01-2-2-</v>
      </c>
      <c r="C14" s="25" t="str">
        <f>VLOOKUP($B14,typeProduct,COUNTA(PROD_A!$B$4:$N$4),FALSE)</f>
        <v>x</v>
      </c>
      <c r="D14" s="25">
        <f>VLOOKUP($B14,typeProduct,COUNTA(PROD_A!$B$4:$O$4),FALSE)</f>
        <v>0</v>
      </c>
      <c r="E14" s="25">
        <f>VLOOKUP($B14,typeProduct,COUNTA(PROD_A!$B$4:$P$4),FALSE)</f>
        <v>0</v>
      </c>
      <c r="F14" s="261">
        <f>P14+(150*L14)</f>
        <v>1000</v>
      </c>
      <c r="G14" s="25" t="str">
        <f>VLOOKUP($B14,typeProduct,COUNTA(PROD_A!$B$4:$R$4),FALSE)</f>
        <v>2-AA-3V-3500</v>
      </c>
      <c r="H14" s="25">
        <f>VLOOKUP($B14,typeProduct,COUNTA(PROD_A!$B$4:$S$4),FALSE)</f>
        <v>3500</v>
      </c>
      <c r="I14" s="25">
        <f>VLOOKUP($B14,typeProduct,COUNTA(PROD_A!$B$4:$T$4),FALSE)</f>
        <v>12</v>
      </c>
      <c r="J14" s="25">
        <f>VLOOKUP($B14,typeProduct,COUNTA(PROD_A!$B$4:$U$4),FALSE)</f>
        <v>155000</v>
      </c>
      <c r="K14" s="25">
        <f>VLOOKUP($B14,typeProduct,COUNTA(PROD_A!$B$4:$V$4),FALSE)</f>
        <v>10</v>
      </c>
      <c r="L14" s="261">
        <f>J10</f>
        <v>4</v>
      </c>
      <c r="M14" s="25">
        <f>VLOOKUP($B14,typeProduct,COUNTA(PROD_A!$B$4:$X$4),FALSE)</f>
        <v>0</v>
      </c>
      <c r="N14" s="25">
        <f>VLOOKUP($B14,typeProduct,COUNTA(PROD_A!$B$4:$Y$4),FALSE)</f>
        <v>0</v>
      </c>
      <c r="O14" s="278">
        <f>VLOOKUP($B14,typeProduct,COUNTA(PROD_A!$B$4:$Z$4),FALSE)</f>
        <v>1</v>
      </c>
      <c r="P14" s="264">
        <f>M10</f>
        <v>400</v>
      </c>
      <c r="Q14" s="25" t="str">
        <f>VLOOKUP($B14,typeProduct,COUNTA(PROD_A!$B$4:AB$4),FALSE)</f>
        <v>x</v>
      </c>
      <c r="R14" s="25" t="str">
        <f>VLOOKUP($B14,typeProduct,COUNTA(PROD_A!$B$4:AC$4),FALSE)</f>
        <v>x</v>
      </c>
      <c r="S14" s="25" t="str">
        <f>VLOOKUP($B14,typeProduct,COUNTA(PROD_A!$B$4:AD$4),FALSE)</f>
        <v>x</v>
      </c>
      <c r="T14" s="25" t="str">
        <f>VLOOKUP($B14,typeProduct,COUNTA(PROD_A!$B$4:AE$4),FALSE)</f>
        <v>x</v>
      </c>
      <c r="U14" s="25" t="str">
        <f>VLOOKUP($B14,typeProduct,COUNTA(PROD_A!$B$4:AF$4),FALSE)</f>
        <v>x</v>
      </c>
      <c r="V14" s="25" t="str">
        <f>VLOOKUP($B14,typeProduct,COUNTA(PROD_A!$B$4:AG$4),FALSE)</f>
        <v>x</v>
      </c>
    </row>
    <row r="15" spans="1:55" s="2" customFormat="1">
      <c r="B15" s="26"/>
      <c r="C15" s="27"/>
      <c r="D15" s="27"/>
      <c r="E15" s="27"/>
      <c r="F15" s="27"/>
      <c r="G15" s="27"/>
      <c r="H15" s="27"/>
      <c r="I15" s="27"/>
      <c r="J15" s="27"/>
      <c r="K15" s="27"/>
      <c r="L15" s="27"/>
      <c r="M15" s="27"/>
      <c r="N15" s="27"/>
      <c r="O15" s="27"/>
      <c r="P15" s="27"/>
    </row>
    <row r="16" spans="1:55" s="2" customFormat="1">
      <c r="B16" s="5" t="s">
        <v>565</v>
      </c>
      <c r="C16" s="27"/>
      <c r="D16" s="27"/>
      <c r="E16" s="27"/>
      <c r="F16" s="27"/>
      <c r="G16" s="27"/>
      <c r="H16" s="27"/>
      <c r="I16" s="27"/>
      <c r="J16" s="27"/>
      <c r="K16" s="27"/>
      <c r="L16" s="27"/>
      <c r="M16" s="27"/>
      <c r="N16" s="27"/>
      <c r="O16" s="27"/>
      <c r="P16" s="27"/>
    </row>
    <row r="17" spans="1:25" s="2" customFormat="1">
      <c r="B17" s="5"/>
      <c r="C17" s="27"/>
      <c r="D17" s="27"/>
      <c r="E17" s="27"/>
      <c r="F17" s="27"/>
      <c r="G17" s="27"/>
      <c r="H17" s="27"/>
      <c r="I17" s="27"/>
      <c r="J17" s="27"/>
      <c r="K17" s="27"/>
      <c r="L17" s="27"/>
      <c r="M17" s="27"/>
      <c r="N17" s="27"/>
      <c r="O17" s="27"/>
      <c r="P17" s="27"/>
    </row>
    <row r="18" spans="1:25" s="2" customFormat="1" ht="30">
      <c r="B18" s="28" t="s">
        <v>566</v>
      </c>
      <c r="C18" s="28" t="s">
        <v>567</v>
      </c>
      <c r="D18" s="28" t="s">
        <v>551</v>
      </c>
      <c r="E18" s="28" t="s">
        <v>4</v>
      </c>
      <c r="F18" s="28" t="s">
        <v>568</v>
      </c>
      <c r="G18" s="29" t="s">
        <v>569</v>
      </c>
      <c r="H18" s="22" t="s">
        <v>570</v>
      </c>
      <c r="I18" s="101"/>
      <c r="J18" s="101"/>
      <c r="K18" s="27"/>
      <c r="L18" s="27"/>
      <c r="M18" s="27"/>
      <c r="N18" s="27"/>
      <c r="O18" s="27"/>
      <c r="P18" s="27"/>
    </row>
    <row r="19" spans="1:25" s="2" customFormat="1">
      <c r="B19" s="30">
        <f>VLOOKUP($D$10,lrwCyclicPeriod,COUNTA(TABS!$L$5:$M$5),FALSE)</f>
        <v>3600</v>
      </c>
      <c r="C19" s="31">
        <f>$E$10</f>
        <v>0</v>
      </c>
      <c r="D19" s="31">
        <f>VLOOKUP($F$10,lorawanSamplingRate,COUNTA(TABS!$Y$5:$Z$5),FALSE)</f>
        <v>3600</v>
      </c>
      <c r="E19" s="31">
        <f>VLOOKUP($G$10&amp;"-"&amp;$H$10,lrwSFDataRateRx,COUNTA(TABS!$S$5:$V$5),FALSE)</f>
        <v>5470</v>
      </c>
      <c r="F19" s="31">
        <f>VLOOKUP($G$10,lrwTxParameter,COUNTA(TABS!$O$5:$Q$5),FALSE)</f>
        <v>47</v>
      </c>
      <c r="G19" s="32">
        <f>I10</f>
        <v>1</v>
      </c>
      <c r="H19" s="31">
        <f>VLOOKUP($G$10&amp;"-"&amp;$H$10,lrwSFDataRateRx,COUNTA(TABS!$S$5:$W$5),FALSE)</f>
        <v>2.2999999999999998</v>
      </c>
      <c r="I19" s="102"/>
      <c r="J19" s="27"/>
      <c r="K19" s="27"/>
      <c r="L19" s="27"/>
      <c r="M19" s="27"/>
      <c r="N19" s="27"/>
      <c r="O19" s="27"/>
    </row>
    <row r="20" spans="1:25" s="2" customFormat="1">
      <c r="B20" s="26"/>
      <c r="C20" s="27"/>
      <c r="D20" s="27"/>
      <c r="E20" s="27"/>
      <c r="F20" s="27"/>
      <c r="G20" s="27"/>
      <c r="H20" s="27"/>
      <c r="I20" s="27"/>
      <c r="J20" s="27"/>
      <c r="K20" s="27"/>
      <c r="L20" s="27"/>
      <c r="M20" s="27"/>
      <c r="N20" s="27"/>
      <c r="O20" s="27"/>
      <c r="P20" s="27"/>
    </row>
    <row r="21" spans="1:25" s="2" customFormat="1">
      <c r="B21" s="5" t="s">
        <v>571</v>
      </c>
      <c r="C21" s="5"/>
      <c r="D21" s="12"/>
      <c r="E21" s="13"/>
      <c r="F21" s="12"/>
      <c r="G21" s="12"/>
      <c r="H21" s="3"/>
      <c r="I21" s="3"/>
      <c r="J21" s="3"/>
      <c r="K21" s="83"/>
      <c r="L21" s="3"/>
      <c r="M21" s="3"/>
      <c r="N21" s="3"/>
      <c r="O21" s="3"/>
      <c r="P21" s="3"/>
      <c r="Q21" s="3"/>
      <c r="R21" s="3"/>
      <c r="S21" s="3"/>
      <c r="T21" s="3"/>
      <c r="U21" s="3"/>
      <c r="V21" s="3"/>
      <c r="W21" s="3"/>
      <c r="X21" s="3"/>
      <c r="Y21" s="3"/>
    </row>
    <row r="22" spans="1:25" s="2" customFormat="1">
      <c r="B22" s="5"/>
      <c r="C22" s="5"/>
      <c r="D22" s="12"/>
      <c r="E22" s="13"/>
      <c r="F22" s="12"/>
      <c r="G22" s="12"/>
      <c r="H22" s="3"/>
      <c r="I22" s="3"/>
      <c r="J22" s="3"/>
      <c r="K22" s="83"/>
      <c r="L22" s="3"/>
      <c r="M22" s="3"/>
      <c r="N22" s="3"/>
      <c r="O22" s="3"/>
      <c r="P22" s="3"/>
      <c r="Q22" s="3"/>
      <c r="R22" s="3"/>
      <c r="S22" s="3"/>
      <c r="T22" s="3"/>
      <c r="U22" s="3"/>
      <c r="V22" s="3"/>
      <c r="W22" s="3"/>
      <c r="X22" s="3"/>
      <c r="Y22" s="3"/>
    </row>
    <row r="23" spans="1:25" ht="15" customHeight="1">
      <c r="A23" s="33"/>
      <c r="B23" s="525" t="s">
        <v>572</v>
      </c>
      <c r="C23" s="526"/>
      <c r="D23" s="526"/>
      <c r="E23" s="34" t="s">
        <v>147</v>
      </c>
      <c r="F23" s="35" t="s">
        <v>573</v>
      </c>
      <c r="G23" s="36"/>
    </row>
    <row r="24" spans="1:25">
      <c r="B24" s="372" t="s">
        <v>574</v>
      </c>
      <c r="C24" s="38"/>
      <c r="D24" s="38"/>
      <c r="E24" s="39">
        <v>1</v>
      </c>
      <c r="F24" s="40" t="s">
        <v>8</v>
      </c>
    </row>
    <row r="25" spans="1:25" ht="15.75" customHeight="1">
      <c r="A25" s="41"/>
      <c r="B25" s="373" t="s">
        <v>575</v>
      </c>
      <c r="C25" s="43"/>
      <c r="D25" s="44"/>
      <c r="E25" s="45">
        <f>H14</f>
        <v>3500</v>
      </c>
      <c r="F25" s="46" t="s">
        <v>10</v>
      </c>
      <c r="G25" s="41"/>
    </row>
    <row r="26" spans="1:25">
      <c r="B26" s="372" t="s">
        <v>576</v>
      </c>
      <c r="C26" s="38"/>
      <c r="D26" s="47"/>
      <c r="E26" s="48">
        <v>90</v>
      </c>
      <c r="F26" s="49" t="s">
        <v>17</v>
      </c>
    </row>
    <row r="27" spans="1:25" ht="15" customHeight="1">
      <c r="A27" s="50"/>
      <c r="B27" s="374" t="s">
        <v>577</v>
      </c>
      <c r="C27" s="52"/>
      <c r="D27" s="52"/>
      <c r="E27" s="53">
        <v>75</v>
      </c>
      <c r="F27" s="54" t="s">
        <v>17</v>
      </c>
    </row>
    <row r="28" spans="1:25" ht="15" customHeight="1">
      <c r="A28" s="50"/>
      <c r="B28" s="51"/>
      <c r="C28" s="52"/>
      <c r="D28" s="52"/>
      <c r="E28" s="55"/>
      <c r="F28" s="48"/>
    </row>
    <row r="29" spans="1:25">
      <c r="B29" s="372" t="s">
        <v>549</v>
      </c>
      <c r="C29" s="38"/>
      <c r="D29" s="47"/>
      <c r="E29" s="56">
        <f>B19</f>
        <v>3600</v>
      </c>
      <c r="F29" s="57" t="s">
        <v>29</v>
      </c>
    </row>
    <row r="30" spans="1:25">
      <c r="B30" s="372" t="s">
        <v>578</v>
      </c>
      <c r="C30" s="38"/>
      <c r="D30" s="47"/>
      <c r="E30" s="58">
        <f>(24*60*60)/E29</f>
        <v>24</v>
      </c>
      <c r="F30" s="57" t="s">
        <v>579</v>
      </c>
    </row>
    <row r="31" spans="1:25">
      <c r="B31" s="372" t="s">
        <v>550</v>
      </c>
      <c r="C31" s="38"/>
      <c r="D31" s="47"/>
      <c r="E31" s="56">
        <f>C19</f>
        <v>0</v>
      </c>
      <c r="F31" s="57" t="s">
        <v>579</v>
      </c>
    </row>
    <row r="32" spans="1:25">
      <c r="B32" s="372" t="s">
        <v>580</v>
      </c>
      <c r="C32" s="38"/>
      <c r="D32" s="47"/>
      <c r="E32" s="58">
        <f>E30+E31</f>
        <v>24</v>
      </c>
      <c r="F32" s="57" t="s">
        <v>579</v>
      </c>
    </row>
    <row r="33" spans="1:7">
      <c r="B33" s="372" t="s">
        <v>581</v>
      </c>
      <c r="C33" s="38"/>
      <c r="D33" s="47"/>
      <c r="E33" s="58">
        <f>(24*60*60)/E32</f>
        <v>3600</v>
      </c>
      <c r="F33" s="57" t="s">
        <v>29</v>
      </c>
    </row>
    <row r="34" spans="1:7">
      <c r="B34" s="372" t="s">
        <v>582</v>
      </c>
      <c r="C34" s="38"/>
      <c r="D34" s="47"/>
      <c r="E34" s="56">
        <f>D19</f>
        <v>3600</v>
      </c>
      <c r="F34" s="57" t="s">
        <v>29</v>
      </c>
    </row>
    <row r="35" spans="1:7">
      <c r="B35" s="372" t="s">
        <v>583</v>
      </c>
      <c r="C35" s="38"/>
      <c r="D35" s="47"/>
      <c r="E35" s="59">
        <f>E19</f>
        <v>5470</v>
      </c>
      <c r="F35" s="57" t="s">
        <v>40</v>
      </c>
    </row>
    <row r="36" spans="1:7">
      <c r="B36" s="372" t="s">
        <v>584</v>
      </c>
      <c r="C36" s="38"/>
      <c r="D36" s="47"/>
      <c r="E36" s="56">
        <f>F19</f>
        <v>47</v>
      </c>
      <c r="F36" s="57" t="s">
        <v>42</v>
      </c>
    </row>
    <row r="37" spans="1:7">
      <c r="B37" s="372" t="s">
        <v>585</v>
      </c>
      <c r="C37" s="38"/>
      <c r="D37" s="47"/>
      <c r="E37" s="60">
        <f>K14</f>
        <v>10</v>
      </c>
      <c r="F37" s="57" t="s">
        <v>44</v>
      </c>
    </row>
    <row r="38" spans="1:7">
      <c r="B38" s="372" t="s">
        <v>586</v>
      </c>
      <c r="C38" s="38"/>
      <c r="D38" s="38"/>
      <c r="E38" s="56">
        <f>G19</f>
        <v>1</v>
      </c>
      <c r="F38" s="57" t="s">
        <v>587</v>
      </c>
    </row>
    <row r="39" spans="1:7">
      <c r="B39" s="37"/>
      <c r="C39" s="38"/>
      <c r="D39" s="38"/>
      <c r="E39" s="60"/>
      <c r="F39" s="57"/>
    </row>
    <row r="40" spans="1:7">
      <c r="B40" s="37"/>
      <c r="C40" s="38"/>
      <c r="D40" s="38"/>
      <c r="E40" s="60"/>
      <c r="F40" s="57"/>
    </row>
    <row r="41" spans="1:7">
      <c r="B41" s="37"/>
      <c r="C41" s="38"/>
      <c r="D41" s="38"/>
      <c r="E41" s="60"/>
      <c r="F41" s="57"/>
    </row>
    <row r="42" spans="1:7" ht="45" customHeight="1">
      <c r="A42" s="33"/>
      <c r="B42" s="61" t="s">
        <v>588</v>
      </c>
      <c r="C42" s="62"/>
      <c r="D42" s="63" t="s">
        <v>589</v>
      </c>
      <c r="E42" s="21" t="s">
        <v>590</v>
      </c>
      <c r="F42" s="23" t="s">
        <v>591</v>
      </c>
      <c r="G42" s="64"/>
    </row>
    <row r="43" spans="1:7">
      <c r="A43" s="50"/>
      <c r="B43" s="51" t="s">
        <v>592</v>
      </c>
      <c r="C43" s="52"/>
      <c r="D43" s="65">
        <f>N14</f>
        <v>0</v>
      </c>
      <c r="E43" s="58">
        <f>M14</f>
        <v>0</v>
      </c>
      <c r="F43" s="66">
        <f>D43*E43</f>
        <v>0</v>
      </c>
      <c r="G43" s="67"/>
    </row>
    <row r="44" spans="1:7" ht="15" customHeight="1">
      <c r="A44" s="50"/>
      <c r="B44" s="51" t="s">
        <v>592</v>
      </c>
      <c r="C44" s="52"/>
      <c r="D44" s="65">
        <f>D47+(D14*10^-3)*E14+J14</f>
        <v>170000</v>
      </c>
      <c r="E44" s="58">
        <f>F14</f>
        <v>1000</v>
      </c>
      <c r="F44" s="66">
        <f>D44*E44</f>
        <v>170000000</v>
      </c>
      <c r="G44" s="67"/>
    </row>
    <row r="45" spans="1:7" ht="15" customHeight="1">
      <c r="A45" s="50"/>
      <c r="B45" s="51" t="s">
        <v>593</v>
      </c>
      <c r="C45" s="52"/>
      <c r="D45" s="65">
        <f>E36*1000/(E27/100)</f>
        <v>62666.666666666664</v>
      </c>
      <c r="E45" s="58">
        <f>((37+E37)*8/E35)*1000*O14</f>
        <v>68.738574040219376</v>
      </c>
      <c r="F45" s="66">
        <f>D45*E45</f>
        <v>4307617.3065204136</v>
      </c>
      <c r="G45" s="67"/>
    </row>
    <row r="46" spans="1:7" ht="15" customHeight="1">
      <c r="A46" s="50"/>
      <c r="B46" s="37" t="s">
        <v>594</v>
      </c>
      <c r="C46" s="38"/>
      <c r="D46" s="65">
        <f>D47</f>
        <v>15000</v>
      </c>
      <c r="E46" s="348">
        <f>100+200+$H$19*1000*E38</f>
        <v>2600</v>
      </c>
      <c r="F46" s="66">
        <f t="shared" ref="F46:F48" si="0">D46*E46</f>
        <v>39000000</v>
      </c>
      <c r="G46" s="67"/>
    </row>
    <row r="47" spans="1:7" ht="15" customHeight="1">
      <c r="A47" s="50"/>
      <c r="B47" s="37" t="s">
        <v>595</v>
      </c>
      <c r="C47" s="38"/>
      <c r="D47" s="65">
        <f>15000</f>
        <v>15000</v>
      </c>
      <c r="E47" s="68">
        <v>0</v>
      </c>
      <c r="F47" s="66">
        <f t="shared" si="0"/>
        <v>0</v>
      </c>
      <c r="G47" s="67"/>
    </row>
    <row r="48" spans="1:7" ht="15" customHeight="1">
      <c r="B48" s="37" t="s">
        <v>596</v>
      </c>
      <c r="C48" s="38"/>
      <c r="D48" s="69">
        <f>I14+(D14*10^-3)*E14</f>
        <v>12</v>
      </c>
      <c r="E48" s="58">
        <f>(E33*1000)-((E33/E34)*E44)-SUM(E45:E47)</f>
        <v>3596331.2614259599</v>
      </c>
      <c r="F48" s="66">
        <f t="shared" si="0"/>
        <v>43155975.137111515</v>
      </c>
      <c r="G48" s="67"/>
    </row>
    <row r="49" spans="1:7" ht="15" customHeight="1">
      <c r="A49" s="70"/>
      <c r="B49" s="71"/>
      <c r="C49" s="72"/>
      <c r="D49" s="73"/>
      <c r="E49" s="74"/>
      <c r="F49" s="75"/>
      <c r="G49" s="76"/>
    </row>
    <row r="50" spans="1:7" ht="15" customHeight="1">
      <c r="A50" s="77"/>
      <c r="B50" s="61" t="s">
        <v>597</v>
      </c>
      <c r="C50" s="62"/>
      <c r="D50" s="78"/>
      <c r="E50" s="79"/>
      <c r="F50" s="80"/>
      <c r="G50" s="77"/>
    </row>
    <row r="51" spans="1:7" ht="15" customHeight="1">
      <c r="A51" s="50"/>
      <c r="B51" s="51" t="s">
        <v>598</v>
      </c>
      <c r="C51" s="52"/>
      <c r="D51" s="52"/>
      <c r="E51" s="81">
        <f>((F45+F47+F48)+((F43+F44)*(E33/E34)))/(E33*1000)+(F46/(24*60*60*1000))</f>
        <v>60.857942345453317</v>
      </c>
      <c r="F51" s="82" t="s">
        <v>599</v>
      </c>
      <c r="G51" s="83"/>
    </row>
    <row r="52" spans="1:7">
      <c r="B52" s="37" t="s">
        <v>600</v>
      </c>
      <c r="C52" s="38"/>
      <c r="D52" s="38"/>
      <c r="E52" s="84">
        <f>(E25*1000*(E26/100)/E51)/24</f>
        <v>2156.6618084945108</v>
      </c>
      <c r="F52" s="82" t="s">
        <v>601</v>
      </c>
      <c r="G52" s="83"/>
    </row>
    <row r="53" spans="1:7">
      <c r="B53" s="37" t="s">
        <v>602</v>
      </c>
      <c r="C53" s="38"/>
      <c r="D53" s="38"/>
      <c r="E53" s="85">
        <f>E52/365</f>
        <v>5.9086624890260566</v>
      </c>
      <c r="F53" s="82" t="s">
        <v>603</v>
      </c>
      <c r="G53" s="83"/>
    </row>
    <row r="54" spans="1:7">
      <c r="B54" s="37" t="s">
        <v>604</v>
      </c>
      <c r="C54" s="38"/>
      <c r="D54" s="86"/>
      <c r="E54" s="87">
        <f>E53*12</f>
        <v>70.903949868312679</v>
      </c>
      <c r="F54" s="88" t="s">
        <v>605</v>
      </c>
      <c r="G54" s="89"/>
    </row>
    <row r="55" spans="1:7">
      <c r="D55" s="90"/>
      <c r="E55" s="90"/>
      <c r="F55" s="83"/>
      <c r="G55" s="83"/>
    </row>
    <row r="56" spans="1:7">
      <c r="D56" s="90"/>
      <c r="E56" s="90"/>
      <c r="F56" s="83"/>
      <c r="G56" s="83"/>
    </row>
    <row r="57" spans="1:7">
      <c r="D57" s="90"/>
      <c r="E57" s="90"/>
      <c r="F57" s="83"/>
      <c r="G57" s="83"/>
    </row>
    <row r="58" spans="1:7">
      <c r="D58" s="90"/>
      <c r="E58" s="90"/>
      <c r="F58" s="83"/>
      <c r="G58" s="83"/>
    </row>
    <row r="59" spans="1:7">
      <c r="D59" s="90"/>
      <c r="E59" s="90"/>
      <c r="F59" s="83"/>
      <c r="G59" s="83"/>
    </row>
    <row r="60" spans="1:7">
      <c r="D60" s="90"/>
      <c r="E60" s="90"/>
      <c r="F60" s="83"/>
      <c r="G60" s="83"/>
    </row>
    <row r="62" spans="1:7">
      <c r="D62" s="90"/>
      <c r="E62" s="90"/>
      <c r="F62" s="83"/>
      <c r="G62" s="83"/>
    </row>
    <row r="63" spans="1:7">
      <c r="D63" s="90"/>
      <c r="E63" s="90"/>
      <c r="F63" s="83"/>
      <c r="G63" s="83"/>
    </row>
    <row r="64" spans="1:7">
      <c r="D64" s="90"/>
      <c r="E64" s="90"/>
      <c r="F64" s="83"/>
      <c r="G64" s="83"/>
    </row>
    <row r="65" spans="4:7">
      <c r="D65" s="90"/>
      <c r="E65" s="90"/>
      <c r="F65" s="83"/>
      <c r="G65" s="83"/>
    </row>
    <row r="66" spans="4:7">
      <c r="D66" s="90"/>
      <c r="E66" s="90"/>
      <c r="F66" s="83"/>
      <c r="G66" s="83"/>
    </row>
    <row r="67" spans="4:7">
      <c r="D67" s="90"/>
      <c r="E67" s="90"/>
      <c r="F67" s="83"/>
      <c r="G67" s="83"/>
    </row>
    <row r="68" spans="4:7">
      <c r="D68" s="90"/>
      <c r="E68" s="90"/>
      <c r="F68" s="83"/>
      <c r="G68" s="83"/>
    </row>
    <row r="69" spans="4:7">
      <c r="D69" s="90"/>
      <c r="E69" s="90"/>
      <c r="F69" s="83"/>
      <c r="G69" s="83"/>
    </row>
  </sheetData>
  <sheetProtection sheet="1" objects="1" scenarios="1"/>
  <protectedRanges>
    <protectedRange sqref="C10:T10" name="Range1"/>
  </protectedRanges>
  <mergeCells count="1">
    <mergeCell ref="B23:D23"/>
  </mergeCells>
  <dataValidations count="10">
    <dataValidation type="list" allowBlank="1" showInputMessage="1" showErrorMessage="1" sqref="E10 I10" xr:uid="{00000000-0002-0000-2B00-000002000000}">
      <formula1>"0,1,2,3,4,5,6,7,8,9,10,20,50,100"</formula1>
    </dataValidation>
    <dataValidation type="list" allowBlank="1" showInputMessage="1" showErrorMessage="1" sqref="G10" xr:uid="{00000000-0002-0000-2B00-000004000000}">
      <formula1>"AU915, US915, IN865, RU864, EU868, AS923, KR920"</formula1>
    </dataValidation>
    <dataValidation type="list" allowBlank="1" showInputMessage="1" showErrorMessage="1" sqref="H10" xr:uid="{00000000-0002-0000-2B00-000005000000}">
      <formula1>"SF7,SF8,SF9,SF10,SF11,SF12"</formula1>
    </dataValidation>
    <dataValidation type="list" allowBlank="1" showInputMessage="1" showErrorMessage="1" sqref="J10" xr:uid="{00000000-0002-0000-2B00-000006000000}">
      <formula1>"1,2,3,4,5,6,7,8,9,10,11,12,13,14,15,16,17,18,19,20,21,22,23,24,25,26,27,28,29,30,31,32,33,34,35,36,37,38,39,40,41,42,43,44,45,46,47,48,49,50,51,52,53,54,55,56,57,58,59,60,61,62,63,64,65,66,67,68,69,70,71,72,73,74,75,76,77,78,79,80"</formula1>
    </dataValidation>
    <dataValidation type="list" allowBlank="1" showInputMessage="1" showErrorMessage="1" sqref="K10" xr:uid="{00000000-0002-0000-2B00-000007000000}">
      <formula1>"x,1,2,3,4,5,6,7,8,9,10,11,12,13,14,15,16,17,18,19,20,21,22,23,24,25,26,27,28,29,30,31,32"</formula1>
    </dataValidation>
    <dataValidation type="list" allowBlank="1" showInputMessage="1" showErrorMessage="1" sqref="L10" xr:uid="{00000000-0002-0000-2B00-000008000000}">
      <formula1>"x,Enable,Disable"</formula1>
    </dataValidation>
    <dataValidation type="list" allowBlank="1" showInputMessage="1" showErrorMessage="1" sqref="O10" xr:uid="{00000000-0002-0000-2B00-000009000000}">
      <formula1>"x,Auto,Fast,Slow"</formula1>
    </dataValidation>
    <dataValidation type="list" allowBlank="1" showInputMessage="1" showErrorMessage="1" sqref="T10" xr:uid="{00000000-0002-0000-2B00-00000A000000}">
      <formula1>"x,Class A,Class C"</formula1>
    </dataValidation>
    <dataValidation allowBlank="1" showInputMessage="1" showErrorMessage="1" sqref="E29 B14:B17 B19:B20 E34:E36" xr:uid="{00000000-0002-0000-2B00-00000B000000}"/>
    <dataValidation type="list" allowBlank="1" showInputMessage="1" showErrorMessage="1" sqref="C10" xr:uid="{CED4901F-00D4-4356-946A-06B4227E2875}">
      <formula1>$BC:$BC</formula1>
    </dataValidation>
  </dataValidations>
  <hyperlinks>
    <hyperlink ref="F1" location="'MAIN'!A1" display="HOME" xr:uid="{00000000-0004-0000-2B00-000000000000}"/>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2B00-000001000000}">
          <x14:formula1>
            <xm:f>TABS!$L$6:$L$25</xm:f>
          </x14:formula1>
          <xm:sqref>D10</xm:sqref>
        </x14:dataValidation>
        <x14:dataValidation type="list" allowBlank="1" showInputMessage="1" showErrorMessage="1" xr:uid="{00000000-0002-0000-2B00-000003000000}">
          <x14:formula1>
            <xm:f>TABS!$Y$6:$Y$65</xm:f>
          </x14:formula1>
          <xm:sqref>F10</xm:sqref>
        </x14:dataValidation>
      </x14:dataValidations>
    </ext>
  </extLst>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BC69"/>
  <sheetViews>
    <sheetView zoomScale="55" zoomScaleNormal="55" workbookViewId="0">
      <selection activeCell="D5" sqref="D5:I5"/>
    </sheetView>
  </sheetViews>
  <sheetFormatPr defaultColWidth="8.875" defaultRowHeight="15"/>
  <cols>
    <col min="1" max="1" width="12.125" style="3" customWidth="1"/>
    <col min="2" max="2" width="31" style="3" customWidth="1"/>
    <col min="3" max="3" width="31.25" style="3" customWidth="1"/>
    <col min="4" max="4" width="16.375" style="3" customWidth="1"/>
    <col min="5" max="5" width="16.875" style="3" customWidth="1"/>
    <col min="6" max="7" width="17.375" style="3" customWidth="1"/>
    <col min="8" max="9" width="13.875" style="3" customWidth="1"/>
    <col min="10" max="10" width="21" style="3" customWidth="1"/>
    <col min="11" max="11" width="23.375" style="3" customWidth="1"/>
    <col min="12" max="12" width="13.25" style="3" customWidth="1"/>
    <col min="13" max="13" width="16.25" style="3" customWidth="1"/>
    <col min="14" max="14" width="15.375" style="3" customWidth="1"/>
    <col min="15" max="15" width="17.625" style="3" customWidth="1"/>
    <col min="16" max="16" width="13.75" style="3" customWidth="1"/>
    <col min="17" max="17" width="14.625" style="3" customWidth="1"/>
    <col min="18" max="18" width="9.875" style="3" customWidth="1"/>
    <col min="19" max="19" width="10.875" style="3" customWidth="1"/>
    <col min="20" max="20" width="14.375" style="3" customWidth="1"/>
    <col min="21" max="21" width="13" style="3" customWidth="1"/>
    <col min="22" max="22" width="11.375" style="3" customWidth="1"/>
    <col min="23" max="23" width="23.375" style="3" customWidth="1"/>
    <col min="24" max="25" width="9.125" style="3"/>
    <col min="26" max="16384" width="8.875" style="3"/>
  </cols>
  <sheetData>
    <row r="1" spans="1:55" ht="26.25">
      <c r="F1" s="390" t="s">
        <v>531</v>
      </c>
      <c r="G1" s="224"/>
      <c r="BB1" s="1" t="str">
        <f>_xlfn.TEXTJOIN(CHAR(10),TRUE,BC1:BC500)</f>
        <v>WSLRWEX-PPS-G200-01-3-4-
WSLRWEX-PPS-G400-01-3-4-
WSLRWEX-PPS-G10-01-3-4-
WSLRWEX-PPS-G20-01-3-4-
WSLRWEX-PPS-G100-01-3-4-
WSLRWEX-PPS-G1000-01-3-4-
WSLRWEX-PPS-G275-01-3-4-</v>
      </c>
      <c r="BC1" s="1" t="str" cm="1">
        <f t="array" ref="BC1:BC7">_xlfn._xlws.FILTER(PROD_A!$B$5:B$790,PROD_A!$I$5:I$790=$B$5,"NA")</f>
        <v>WSLRWEX-PPS-G200-01-3-4-</v>
      </c>
    </row>
    <row r="2" spans="1:55" s="1" customFormat="1">
      <c r="B2" s="5" t="s">
        <v>532</v>
      </c>
      <c r="C2" s="5"/>
      <c r="F2" s="6"/>
      <c r="G2" s="6"/>
      <c r="X2" s="103"/>
      <c r="BC2" s="1" t="str">
        <v>WSLRWEX-PPS-G400-01-3-4-</v>
      </c>
    </row>
    <row r="3" spans="1:55" s="2" customFormat="1" ht="60">
      <c r="X3" s="104"/>
      <c r="BC3" s="2" t="str">
        <v>WSLRWEX-PPS-G10-01-3-4-</v>
      </c>
    </row>
    <row r="4" spans="1:55" s="2" customFormat="1" ht="60">
      <c r="B4" s="7" t="s">
        <v>533</v>
      </c>
      <c r="C4" s="8" t="s">
        <v>534</v>
      </c>
      <c r="D4" s="9" t="s">
        <v>535</v>
      </c>
      <c r="E4" s="8" t="s">
        <v>536</v>
      </c>
      <c r="F4" s="8" t="s">
        <v>537</v>
      </c>
      <c r="G4" s="10" t="s">
        <v>538</v>
      </c>
      <c r="H4" s="8" t="s">
        <v>539</v>
      </c>
      <c r="I4" s="91" t="s">
        <v>540</v>
      </c>
      <c r="J4" s="91" t="s">
        <v>541</v>
      </c>
      <c r="K4" s="91" t="s">
        <v>542</v>
      </c>
      <c r="L4" s="10" t="s">
        <v>543</v>
      </c>
      <c r="V4" s="103"/>
      <c r="BC4" s="2" t="str">
        <v>WSLRWEX-PPS-G20-01-3-4-</v>
      </c>
    </row>
    <row r="5" spans="1:55" s="2" customFormat="1" ht="105">
      <c r="B5" s="378" t="s">
        <v>395</v>
      </c>
      <c r="C5" s="379" t="str">
        <f>BB1</f>
        <v>WSLRWEX-PPS-G200-01-3-4-
WSLRWEX-PPS-G400-01-3-4-
WSLRWEX-PPS-G10-01-3-4-
WSLRWEX-PPS-G20-01-3-4-
WSLRWEX-PPS-G100-01-3-4-
WSLRWEX-PPS-G1000-01-3-4-
WSLRWEX-PPS-G275-01-3-4-</v>
      </c>
      <c r="D5" s="378">
        <v>1</v>
      </c>
      <c r="E5" s="380">
        <v>45698</v>
      </c>
      <c r="F5" s="379" t="s">
        <v>628</v>
      </c>
      <c r="G5" s="380">
        <v>45703</v>
      </c>
      <c r="H5" s="378" t="s">
        <v>503</v>
      </c>
      <c r="I5" s="380" t="s">
        <v>629</v>
      </c>
      <c r="J5" s="381"/>
      <c r="K5" s="382"/>
      <c r="L5" s="381"/>
      <c r="V5" s="103"/>
      <c r="BC5" s="2" t="str">
        <v>WSLRWEX-PPS-G100-01-3-4-</v>
      </c>
    </row>
    <row r="6" spans="1:55" s="2" customFormat="1" ht="60">
      <c r="B6" s="11"/>
      <c r="C6" s="11"/>
      <c r="D6" s="12"/>
      <c r="E6" s="13"/>
      <c r="F6" s="12"/>
      <c r="G6" s="12"/>
      <c r="H6" s="14"/>
      <c r="I6" s="14"/>
      <c r="J6" s="12"/>
      <c r="K6" s="11"/>
      <c r="L6" s="12"/>
      <c r="M6" s="14"/>
      <c r="N6" s="12"/>
      <c r="O6" s="12"/>
      <c r="P6" s="12"/>
      <c r="X6" s="103"/>
      <c r="BC6" s="2" t="str">
        <v>WSLRWEX-PPS-G1000-01-3-4-</v>
      </c>
    </row>
    <row r="7" spans="1:55" s="2" customFormat="1" ht="60">
      <c r="B7" s="5" t="s">
        <v>645</v>
      </c>
      <c r="C7" s="5"/>
      <c r="D7" s="12"/>
      <c r="E7" s="13"/>
      <c r="F7" s="12"/>
      <c r="G7" s="12"/>
      <c r="H7" s="14"/>
      <c r="I7" s="14"/>
      <c r="J7" s="12"/>
      <c r="K7" s="11"/>
      <c r="L7" s="12"/>
      <c r="M7" s="14"/>
      <c r="N7" s="12"/>
      <c r="O7" s="12"/>
      <c r="P7" s="12"/>
      <c r="X7" s="103"/>
      <c r="BC7" s="2" t="str">
        <v>WSLRWEX-PPS-G275-01-3-4-</v>
      </c>
    </row>
    <row r="8" spans="1:55" s="2" customFormat="1">
      <c r="B8" s="11"/>
      <c r="C8" s="11"/>
      <c r="D8" s="12"/>
      <c r="E8" s="13"/>
      <c r="F8" s="12"/>
      <c r="G8" s="12"/>
      <c r="H8" s="14"/>
      <c r="I8" s="14"/>
      <c r="J8" s="12"/>
      <c r="K8" s="11"/>
      <c r="L8" s="12"/>
      <c r="M8" s="14"/>
      <c r="N8" s="12"/>
      <c r="O8" s="12"/>
      <c r="P8" s="12"/>
      <c r="X8" s="103"/>
    </row>
    <row r="9" spans="1:55" s="2" customFormat="1" ht="75">
      <c r="A9" s="15" t="s">
        <v>546</v>
      </c>
      <c r="B9" s="15" t="s">
        <v>547</v>
      </c>
      <c r="C9" s="16" t="s">
        <v>548</v>
      </c>
      <c r="D9" s="16" t="s">
        <v>549</v>
      </c>
      <c r="E9" s="16" t="s">
        <v>550</v>
      </c>
      <c r="F9" s="16" t="s">
        <v>551</v>
      </c>
      <c r="G9" s="16" t="s">
        <v>552</v>
      </c>
      <c r="H9" s="16" t="s">
        <v>553</v>
      </c>
      <c r="I9" s="93" t="s">
        <v>554</v>
      </c>
      <c r="J9" s="23" t="s">
        <v>319</v>
      </c>
      <c r="K9" s="94" t="s">
        <v>555</v>
      </c>
      <c r="L9" s="29" t="s">
        <v>556</v>
      </c>
      <c r="M9" s="95" t="s">
        <v>323</v>
      </c>
      <c r="N9" s="95" t="s">
        <v>324</v>
      </c>
      <c r="O9" s="96" t="s">
        <v>325</v>
      </c>
      <c r="P9" s="95" t="s">
        <v>557</v>
      </c>
      <c r="Q9" s="96" t="s">
        <v>330</v>
      </c>
      <c r="R9" s="96" t="s">
        <v>331</v>
      </c>
      <c r="S9" s="28" t="s">
        <v>558</v>
      </c>
      <c r="T9" s="105" t="s">
        <v>559</v>
      </c>
    </row>
    <row r="10" spans="1:55" s="2" customFormat="1">
      <c r="A10" s="434" t="e">
        <f>TEXT(E51,"0.000")&amp;" "&amp;F51&amp;CHAR(10)&amp;"@"&amp;VLOOKUP($G$14,TABS!$A$6:$G$50,COUNTA(TABS!$A$5:$D$5),FALSE)</f>
        <v>#N/A</v>
      </c>
      <c r="B10" s="17" t="e">
        <f>E53</f>
        <v>#N/A</v>
      </c>
      <c r="C10" s="18" t="s">
        <v>650</v>
      </c>
      <c r="D10" s="19" t="s">
        <v>631</v>
      </c>
      <c r="E10" s="225">
        <v>4</v>
      </c>
      <c r="F10" s="19" t="s">
        <v>561</v>
      </c>
      <c r="G10" s="19" t="s">
        <v>30</v>
      </c>
      <c r="H10" s="20" t="s">
        <v>27</v>
      </c>
      <c r="I10" s="296">
        <v>1</v>
      </c>
      <c r="J10" s="97" t="s">
        <v>168</v>
      </c>
      <c r="K10" s="98" t="s">
        <v>168</v>
      </c>
      <c r="L10" s="99" t="s">
        <v>168</v>
      </c>
      <c r="M10" s="386">
        <v>200</v>
      </c>
      <c r="N10" s="346">
        <v>15</v>
      </c>
      <c r="O10" s="100" t="s">
        <v>168</v>
      </c>
      <c r="P10" s="383" t="s">
        <v>168</v>
      </c>
      <c r="Q10" s="383" t="s">
        <v>168</v>
      </c>
      <c r="R10" s="383" t="s">
        <v>168</v>
      </c>
      <c r="S10" s="383" t="s">
        <v>168</v>
      </c>
      <c r="T10" s="100" t="s">
        <v>168</v>
      </c>
      <c r="U10" s="106"/>
      <c r="V10" s="106"/>
      <c r="W10" s="106"/>
    </row>
    <row r="11" spans="1:55" s="2" customFormat="1">
      <c r="B11" s="11"/>
      <c r="C11" s="11"/>
      <c r="D11" s="12"/>
      <c r="E11" s="13"/>
      <c r="F11" s="12"/>
      <c r="G11" s="12"/>
      <c r="H11" s="14"/>
      <c r="I11" s="14"/>
      <c r="J11" s="12"/>
      <c r="K11" s="11"/>
      <c r="L11" s="12"/>
      <c r="M11" s="14"/>
      <c r="N11" s="12"/>
      <c r="O11" s="12"/>
      <c r="P11" s="12"/>
      <c r="X11" s="103"/>
    </row>
    <row r="12" spans="1:55" s="2" customFormat="1">
      <c r="B12" s="5" t="s">
        <v>563</v>
      </c>
      <c r="C12" s="11"/>
      <c r="D12" s="12"/>
      <c r="E12" s="13"/>
      <c r="F12" s="12"/>
      <c r="G12" s="12"/>
      <c r="H12" s="14"/>
      <c r="I12" s="14"/>
      <c r="J12" s="12"/>
      <c r="K12" s="11"/>
      <c r="L12" s="12"/>
      <c r="M12" s="14"/>
      <c r="N12" s="12"/>
      <c r="O12" s="12"/>
      <c r="P12" s="12"/>
      <c r="X12" s="103"/>
    </row>
    <row r="13" spans="1:55" s="2" customFormat="1" ht="75">
      <c r="B13" s="21" t="s">
        <v>301</v>
      </c>
      <c r="C13" s="22" t="s">
        <v>310</v>
      </c>
      <c r="D13" s="23" t="s">
        <v>311</v>
      </c>
      <c r="E13" s="23" t="s">
        <v>312</v>
      </c>
      <c r="F13" s="23" t="s">
        <v>313</v>
      </c>
      <c r="G13" s="23" t="s">
        <v>314</v>
      </c>
      <c r="H13" s="23" t="s">
        <v>315</v>
      </c>
      <c r="I13" s="23" t="s">
        <v>316</v>
      </c>
      <c r="J13" s="23" t="s">
        <v>317</v>
      </c>
      <c r="K13" s="23" t="s">
        <v>318</v>
      </c>
      <c r="L13" s="23" t="s">
        <v>319</v>
      </c>
      <c r="M13" s="23" t="s">
        <v>320</v>
      </c>
      <c r="N13" s="23" t="s">
        <v>321</v>
      </c>
      <c r="O13" s="260" t="s">
        <v>322</v>
      </c>
      <c r="P13" s="95" t="s">
        <v>323</v>
      </c>
      <c r="Q13" s="23" t="s">
        <v>75</v>
      </c>
      <c r="R13" s="95" t="s">
        <v>324</v>
      </c>
      <c r="S13" s="23" t="s">
        <v>325</v>
      </c>
      <c r="T13" s="23" t="s">
        <v>326</v>
      </c>
      <c r="U13" s="23" t="s">
        <v>327</v>
      </c>
      <c r="V13" s="23" t="s">
        <v>328</v>
      </c>
    </row>
    <row r="14" spans="1:55" s="2" customFormat="1">
      <c r="B14" s="24" t="str">
        <f>C10</f>
        <v>WSLRWEX-PPS-G200-01-3-4</v>
      </c>
      <c r="C14" s="25" t="e">
        <f>VLOOKUP($B14,typeProduct,COUNTA(PROD_A!$B$4:$N$4),FALSE)</f>
        <v>#N/A</v>
      </c>
      <c r="D14" s="25" t="e">
        <f>VLOOKUP($B14,typeProduct,COUNTA(PROD_A!$B$4:$O$4),FALSE)</f>
        <v>#N/A</v>
      </c>
      <c r="E14" s="25" t="e">
        <f>VLOOKUP($B14,typeProduct,COUNTA(PROD_A!$B$4:$P$4),FALSE)</f>
        <v>#N/A</v>
      </c>
      <c r="F14" s="297">
        <f>P14+76</f>
        <v>276</v>
      </c>
      <c r="G14" s="25" t="e">
        <f>VLOOKUP($B14,typeProduct,COUNTA(PROD_A!$B$4:$R$4),FALSE)</f>
        <v>#N/A</v>
      </c>
      <c r="H14" s="25" t="e">
        <f>VLOOKUP($B14,typeProduct,COUNTA(PROD_A!$B$4:$S$4),FALSE)</f>
        <v>#N/A</v>
      </c>
      <c r="I14" s="25" t="e">
        <f>VLOOKUP($B14,typeProduct,COUNTA(PROD_A!$B$4:$T$4),FALSE)</f>
        <v>#N/A</v>
      </c>
      <c r="J14" s="347">
        <f>((((1096*1000*8/20)+(10*12/20))*20/F14+120*1000*92/F14+(R14*9+84)*1000*164/F14))-15000</f>
        <v>186898.98550724637</v>
      </c>
      <c r="K14" s="25" t="e">
        <f>VLOOKUP($B14,typeProduct,COUNTA(PROD_A!$B$4:$V$4),FALSE)</f>
        <v>#N/A</v>
      </c>
      <c r="L14" s="25" t="e">
        <f>VLOOKUP($B14,typeProduct,COUNTA(PROD_A!$B$4:$W$4),FALSE)</f>
        <v>#N/A</v>
      </c>
      <c r="M14" s="25" t="e">
        <f>VLOOKUP($B14,typeProduct,COUNTA(PROD_A!$B$4:$X$4),FALSE)</f>
        <v>#N/A</v>
      </c>
      <c r="N14" s="25" t="e">
        <f>VLOOKUP($B14,typeProduct,COUNTA(PROD_A!$B$4:$Y$4),FALSE)</f>
        <v>#N/A</v>
      </c>
      <c r="O14" s="278" t="e">
        <f>VLOOKUP($B14,typeProduct,COUNTA(PROD_A!$B$4:$Z$4),FALSE)</f>
        <v>#N/A</v>
      </c>
      <c r="P14" s="293">
        <f>M10</f>
        <v>200</v>
      </c>
      <c r="Q14" s="25" t="e">
        <f>VLOOKUP($B14,typeProduct,COUNTA(PROD_A!$B$4:AB$4),FALSE)</f>
        <v>#N/A</v>
      </c>
      <c r="R14" s="293">
        <f>N10</f>
        <v>15</v>
      </c>
      <c r="S14" s="25" t="e">
        <f>VLOOKUP($B14,typeProduct,COUNTA(PROD_A!$B$4:AD$4),FALSE)</f>
        <v>#N/A</v>
      </c>
      <c r="T14" s="25" t="e">
        <f>VLOOKUP($B14,typeProduct,COUNTA(PROD_A!$B$4:AE$4),FALSE)</f>
        <v>#N/A</v>
      </c>
      <c r="U14" s="25" t="e">
        <f>VLOOKUP($B14,typeProduct,COUNTA(PROD_A!$B$4:AF$4),FALSE)</f>
        <v>#N/A</v>
      </c>
      <c r="V14" s="25" t="e">
        <f>VLOOKUP($B14,typeProduct,COUNTA(PROD_A!$B$4:AG$4),FALSE)</f>
        <v>#N/A</v>
      </c>
    </row>
    <row r="15" spans="1:55" s="2" customFormat="1">
      <c r="B15" s="26"/>
      <c r="C15" s="27"/>
      <c r="D15" s="27"/>
      <c r="E15" s="27"/>
      <c r="F15" s="27"/>
      <c r="G15" s="27"/>
      <c r="H15" s="27"/>
      <c r="I15" s="27"/>
      <c r="J15" s="27"/>
      <c r="K15" s="27"/>
      <c r="L15" s="27"/>
      <c r="M15" s="27"/>
      <c r="N15" s="27"/>
      <c r="O15" s="27"/>
      <c r="P15" s="27"/>
    </row>
    <row r="16" spans="1:55" s="2" customFormat="1">
      <c r="B16" s="5" t="s">
        <v>565</v>
      </c>
      <c r="C16" s="27"/>
      <c r="D16" s="27"/>
      <c r="E16" s="27"/>
      <c r="F16" s="27"/>
      <c r="G16" s="27"/>
      <c r="H16" s="27"/>
      <c r="I16" s="27"/>
      <c r="J16" s="27"/>
      <c r="K16" s="27"/>
      <c r="L16" s="27"/>
      <c r="M16" s="27"/>
      <c r="N16" s="27"/>
      <c r="O16" s="27"/>
      <c r="P16" s="27"/>
    </row>
    <row r="17" spans="1:25" s="2" customFormat="1">
      <c r="B17" s="5"/>
      <c r="C17" s="27"/>
      <c r="D17" s="27"/>
      <c r="E17" s="27"/>
      <c r="F17" s="27"/>
      <c r="G17" s="27"/>
      <c r="H17" s="27"/>
      <c r="I17" s="27"/>
      <c r="J17" s="27"/>
      <c r="K17" s="27"/>
      <c r="L17" s="27"/>
      <c r="M17" s="27"/>
      <c r="N17" s="27"/>
      <c r="O17" s="27"/>
      <c r="P17" s="27"/>
    </row>
    <row r="18" spans="1:25" s="2" customFormat="1" ht="30">
      <c r="B18" s="28" t="s">
        <v>566</v>
      </c>
      <c r="C18" s="28" t="s">
        <v>567</v>
      </c>
      <c r="D18" s="28" t="s">
        <v>551</v>
      </c>
      <c r="E18" s="28" t="s">
        <v>4</v>
      </c>
      <c r="F18" s="28" t="s">
        <v>568</v>
      </c>
      <c r="G18" s="29" t="s">
        <v>569</v>
      </c>
      <c r="H18" s="22" t="s">
        <v>570</v>
      </c>
      <c r="I18" s="101"/>
      <c r="J18" s="101"/>
      <c r="K18" s="27"/>
      <c r="L18" s="27"/>
      <c r="M18" s="27"/>
      <c r="N18" s="27"/>
      <c r="O18" s="27"/>
      <c r="P18" s="27"/>
    </row>
    <row r="19" spans="1:25" s="2" customFormat="1">
      <c r="B19" s="30">
        <f>VLOOKUP($D$10,lrwCyclicPeriod,COUNTA(TABS!$L$5:$M$5),FALSE)</f>
        <v>3600</v>
      </c>
      <c r="C19" s="31">
        <f>$E$10</f>
        <v>4</v>
      </c>
      <c r="D19" s="31">
        <f>VLOOKUP($F$10,lorawanSamplingRate,COUNTA(TABS!$Y$5:$Z$5),FALSE)</f>
        <v>1800</v>
      </c>
      <c r="E19" s="31">
        <f>VLOOKUP($G$10&amp;"-"&amp;$H$10,lrwSFDataRateRx,COUNTA(TABS!$S$5:$V$5),FALSE)</f>
        <v>5470</v>
      </c>
      <c r="F19" s="31">
        <f>VLOOKUP($G$10,lrwTxParameter,COUNTA(TABS!$O$5:$Q$5),FALSE)</f>
        <v>47</v>
      </c>
      <c r="G19" s="32">
        <f>I10</f>
        <v>1</v>
      </c>
      <c r="H19" s="31">
        <f>VLOOKUP($G$10&amp;"-"&amp;$H$10,lrwSFDataRateRx,COUNTA(TABS!$S$5:$W$5),FALSE)</f>
        <v>2.2999999999999998</v>
      </c>
      <c r="I19" s="102"/>
      <c r="J19" s="27"/>
      <c r="K19" s="27"/>
      <c r="L19" s="27"/>
      <c r="M19" s="27"/>
      <c r="N19" s="27"/>
      <c r="O19" s="27"/>
    </row>
    <row r="20" spans="1:25" s="2" customFormat="1">
      <c r="B20" s="26"/>
      <c r="C20" s="27"/>
      <c r="D20" s="27"/>
      <c r="E20" s="27"/>
      <c r="F20" s="27"/>
      <c r="G20" s="27"/>
      <c r="H20" s="27"/>
      <c r="I20" s="27"/>
      <c r="J20" s="27"/>
      <c r="K20" s="27"/>
      <c r="L20" s="27"/>
      <c r="M20" s="27"/>
      <c r="N20" s="27"/>
      <c r="O20" s="27"/>
      <c r="P20" s="27"/>
    </row>
    <row r="21" spans="1:25" s="2" customFormat="1">
      <c r="B21" s="5" t="s">
        <v>571</v>
      </c>
      <c r="C21" s="5"/>
      <c r="D21" s="12"/>
      <c r="E21" s="13"/>
      <c r="F21" s="12"/>
      <c r="G21" s="12"/>
      <c r="H21" s="3"/>
      <c r="I21" s="3"/>
      <c r="J21" s="3"/>
      <c r="K21" s="83"/>
      <c r="L21" s="3"/>
      <c r="M21" s="3"/>
      <c r="N21" s="3"/>
      <c r="O21" s="3"/>
      <c r="P21" s="3"/>
      <c r="Q21" s="3"/>
      <c r="R21" s="3"/>
      <c r="S21" s="3"/>
      <c r="T21" s="3"/>
      <c r="U21" s="3"/>
      <c r="V21" s="3"/>
      <c r="W21" s="3"/>
      <c r="X21" s="3"/>
      <c r="Y21" s="3"/>
    </row>
    <row r="22" spans="1:25" s="2" customFormat="1">
      <c r="B22" s="5"/>
      <c r="C22" s="5"/>
      <c r="D22" s="12"/>
      <c r="E22" s="13"/>
      <c r="F22" s="12"/>
      <c r="G22" s="12"/>
      <c r="H22" s="3"/>
      <c r="I22" s="3"/>
      <c r="J22" s="3"/>
      <c r="K22" s="83"/>
      <c r="L22" s="3"/>
      <c r="M22" s="3"/>
      <c r="N22" s="3"/>
      <c r="O22" s="3"/>
      <c r="P22" s="3"/>
      <c r="Q22" s="3"/>
      <c r="R22" s="3"/>
      <c r="S22" s="3"/>
      <c r="T22" s="3"/>
      <c r="U22" s="3"/>
      <c r="V22" s="3"/>
      <c r="W22" s="3"/>
      <c r="X22" s="3"/>
      <c r="Y22" s="3"/>
    </row>
    <row r="23" spans="1:25" ht="15" customHeight="1">
      <c r="A23" s="33"/>
      <c r="B23" s="523" t="s">
        <v>572</v>
      </c>
      <c r="C23" s="524"/>
      <c r="D23" s="524"/>
      <c r="E23" s="34" t="s">
        <v>147</v>
      </c>
      <c r="F23" s="35" t="s">
        <v>573</v>
      </c>
      <c r="G23" s="36"/>
    </row>
    <row r="24" spans="1:25">
      <c r="B24" s="372" t="s">
        <v>574</v>
      </c>
      <c r="C24" s="38"/>
      <c r="D24" s="38"/>
      <c r="E24" s="39">
        <v>1</v>
      </c>
      <c r="F24" s="40" t="s">
        <v>8</v>
      </c>
    </row>
    <row r="25" spans="1:25" ht="15.75" customHeight="1">
      <c r="A25" s="41"/>
      <c r="B25" s="373" t="s">
        <v>575</v>
      </c>
      <c r="C25" s="43"/>
      <c r="D25" s="44"/>
      <c r="E25" s="45" t="e">
        <f>H14</f>
        <v>#N/A</v>
      </c>
      <c r="F25" s="46" t="s">
        <v>10</v>
      </c>
      <c r="G25" s="41"/>
    </row>
    <row r="26" spans="1:25">
      <c r="B26" s="372" t="s">
        <v>576</v>
      </c>
      <c r="C26" s="38"/>
      <c r="D26" s="47"/>
      <c r="E26" s="48">
        <v>90</v>
      </c>
      <c r="F26" s="49" t="s">
        <v>17</v>
      </c>
    </row>
    <row r="27" spans="1:25" ht="15" customHeight="1">
      <c r="A27" s="50"/>
      <c r="B27" s="374" t="s">
        <v>577</v>
      </c>
      <c r="C27" s="52"/>
      <c r="D27" s="52"/>
      <c r="E27" s="53">
        <v>75</v>
      </c>
      <c r="F27" s="54" t="s">
        <v>17</v>
      </c>
    </row>
    <row r="28" spans="1:25" ht="15" customHeight="1">
      <c r="A28" s="50"/>
      <c r="B28" s="51"/>
      <c r="C28" s="52"/>
      <c r="D28" s="52"/>
      <c r="E28" s="55"/>
      <c r="F28" s="48"/>
    </row>
    <row r="29" spans="1:25">
      <c r="B29" s="372" t="s">
        <v>549</v>
      </c>
      <c r="C29" s="38"/>
      <c r="D29" s="47"/>
      <c r="E29" s="56">
        <f>B19</f>
        <v>3600</v>
      </c>
      <c r="F29" s="57" t="s">
        <v>29</v>
      </c>
    </row>
    <row r="30" spans="1:25">
      <c r="B30" s="372" t="s">
        <v>578</v>
      </c>
      <c r="C30" s="38"/>
      <c r="D30" s="47"/>
      <c r="E30" s="58">
        <f>(24*60*60)/E29</f>
        <v>24</v>
      </c>
      <c r="F30" s="57" t="s">
        <v>579</v>
      </c>
    </row>
    <row r="31" spans="1:25">
      <c r="B31" s="372" t="s">
        <v>550</v>
      </c>
      <c r="C31" s="38"/>
      <c r="D31" s="47"/>
      <c r="E31" s="56">
        <f>C19</f>
        <v>4</v>
      </c>
      <c r="F31" s="57" t="s">
        <v>579</v>
      </c>
    </row>
    <row r="32" spans="1:25">
      <c r="B32" s="372" t="s">
        <v>580</v>
      </c>
      <c r="C32" s="38"/>
      <c r="D32" s="47"/>
      <c r="E32" s="58">
        <f>E30+E31</f>
        <v>28</v>
      </c>
      <c r="F32" s="57" t="s">
        <v>579</v>
      </c>
    </row>
    <row r="33" spans="1:7">
      <c r="B33" s="372" t="s">
        <v>581</v>
      </c>
      <c r="C33" s="38"/>
      <c r="D33" s="47"/>
      <c r="E33" s="58">
        <f>(24*60*60)/E32</f>
        <v>3085.7142857142858</v>
      </c>
      <c r="F33" s="57" t="s">
        <v>29</v>
      </c>
    </row>
    <row r="34" spans="1:7">
      <c r="B34" s="372" t="s">
        <v>582</v>
      </c>
      <c r="C34" s="38"/>
      <c r="D34" s="47"/>
      <c r="E34" s="56">
        <f>D19</f>
        <v>1800</v>
      </c>
      <c r="F34" s="57" t="s">
        <v>29</v>
      </c>
    </row>
    <row r="35" spans="1:7">
      <c r="B35" s="372" t="s">
        <v>583</v>
      </c>
      <c r="C35" s="38"/>
      <c r="D35" s="47"/>
      <c r="E35" s="59">
        <f>E19</f>
        <v>5470</v>
      </c>
      <c r="F35" s="57" t="s">
        <v>40</v>
      </c>
    </row>
    <row r="36" spans="1:7">
      <c r="B36" s="372" t="s">
        <v>584</v>
      </c>
      <c r="C36" s="38"/>
      <c r="D36" s="47"/>
      <c r="E36" s="56">
        <f>F19</f>
        <v>47</v>
      </c>
      <c r="F36" s="57" t="s">
        <v>42</v>
      </c>
    </row>
    <row r="37" spans="1:7">
      <c r="B37" s="372" t="s">
        <v>585</v>
      </c>
      <c r="C37" s="38"/>
      <c r="D37" s="47"/>
      <c r="E37" s="60" t="e">
        <f>K14</f>
        <v>#N/A</v>
      </c>
      <c r="F37" s="57" t="s">
        <v>44</v>
      </c>
    </row>
    <row r="38" spans="1:7">
      <c r="B38" s="372" t="s">
        <v>586</v>
      </c>
      <c r="C38" s="38"/>
      <c r="D38" s="38"/>
      <c r="E38" s="56">
        <f>G19</f>
        <v>1</v>
      </c>
      <c r="F38" s="57" t="s">
        <v>587</v>
      </c>
    </row>
    <row r="39" spans="1:7">
      <c r="B39" s="37"/>
      <c r="C39" s="38"/>
      <c r="D39" s="38"/>
      <c r="E39" s="60"/>
      <c r="F39" s="57"/>
    </row>
    <row r="40" spans="1:7">
      <c r="B40" s="37"/>
      <c r="C40" s="38"/>
      <c r="D40" s="38"/>
      <c r="E40" s="60"/>
      <c r="F40" s="57"/>
    </row>
    <row r="41" spans="1:7">
      <c r="B41" s="37"/>
      <c r="C41" s="38"/>
      <c r="D41" s="38"/>
      <c r="E41" s="60"/>
      <c r="F41" s="57"/>
    </row>
    <row r="42" spans="1:7" ht="45" customHeight="1">
      <c r="A42" s="33"/>
      <c r="B42" s="61" t="s">
        <v>588</v>
      </c>
      <c r="C42" s="62"/>
      <c r="D42" s="63" t="s">
        <v>589</v>
      </c>
      <c r="E42" s="21" t="s">
        <v>590</v>
      </c>
      <c r="F42" s="23" t="s">
        <v>591</v>
      </c>
      <c r="G42" s="64"/>
    </row>
    <row r="43" spans="1:7">
      <c r="A43" s="50"/>
      <c r="B43" s="51" t="s">
        <v>592</v>
      </c>
      <c r="C43" s="52"/>
      <c r="D43" s="65" t="e">
        <f>N14</f>
        <v>#N/A</v>
      </c>
      <c r="E43" s="58" t="e">
        <f>M14</f>
        <v>#N/A</v>
      </c>
      <c r="F43" s="66" t="e">
        <f>D43*E43</f>
        <v>#N/A</v>
      </c>
      <c r="G43" s="67"/>
    </row>
    <row r="44" spans="1:7" ht="15" customHeight="1">
      <c r="A44" s="50"/>
      <c r="B44" s="51" t="s">
        <v>592</v>
      </c>
      <c r="C44" s="52"/>
      <c r="D44" s="65" t="e">
        <f>D47+(D14*10^-3)*E14+J14</f>
        <v>#N/A</v>
      </c>
      <c r="E44" s="58">
        <f>F14</f>
        <v>276</v>
      </c>
      <c r="F44" s="66" t="e">
        <f>D44*E44</f>
        <v>#N/A</v>
      </c>
      <c r="G44" s="67"/>
    </row>
    <row r="45" spans="1:7" ht="15" customHeight="1">
      <c r="A45" s="50"/>
      <c r="B45" s="51" t="s">
        <v>593</v>
      </c>
      <c r="C45" s="52"/>
      <c r="D45" s="65">
        <f>E36*1000/(E27/100)</f>
        <v>62666.666666666664</v>
      </c>
      <c r="E45" s="58" t="e">
        <f>((37+E37)*8/E35)*1000*O14</f>
        <v>#N/A</v>
      </c>
      <c r="F45" s="66" t="e">
        <f>D45*E45</f>
        <v>#N/A</v>
      </c>
      <c r="G45" s="67"/>
    </row>
    <row r="46" spans="1:7" ht="15" customHeight="1">
      <c r="A46" s="50"/>
      <c r="B46" s="37" t="s">
        <v>594</v>
      </c>
      <c r="C46" s="38"/>
      <c r="D46" s="65">
        <f>D47</f>
        <v>15000</v>
      </c>
      <c r="E46" s="59">
        <f>100+200+H19*1000*E38</f>
        <v>2600</v>
      </c>
      <c r="F46" s="66">
        <f t="shared" ref="F46:F48" si="0">D46*E46</f>
        <v>39000000</v>
      </c>
      <c r="G46" s="67"/>
    </row>
    <row r="47" spans="1:7" ht="15" customHeight="1">
      <c r="A47" s="50"/>
      <c r="B47" s="37" t="s">
        <v>595</v>
      </c>
      <c r="C47" s="38"/>
      <c r="D47" s="65">
        <f>15000</f>
        <v>15000</v>
      </c>
      <c r="E47" s="68">
        <v>0</v>
      </c>
      <c r="F47" s="66">
        <f t="shared" si="0"/>
        <v>0</v>
      </c>
      <c r="G47" s="67"/>
    </row>
    <row r="48" spans="1:7" ht="15" customHeight="1">
      <c r="B48" s="37" t="s">
        <v>596</v>
      </c>
      <c r="C48" s="38"/>
      <c r="D48" s="69" t="e">
        <f>I14+(D14*10^-3)*E14</f>
        <v>#N/A</v>
      </c>
      <c r="E48" s="58" t="e">
        <f>(E33*1000)-((E33/E34)*E44)-SUM(E45:E47)</f>
        <v>#N/A</v>
      </c>
      <c r="F48" s="66" t="e">
        <f t="shared" si="0"/>
        <v>#N/A</v>
      </c>
      <c r="G48" s="67"/>
    </row>
    <row r="49" spans="1:7" ht="15" customHeight="1">
      <c r="A49" s="70"/>
      <c r="B49" s="71"/>
      <c r="C49" s="72"/>
      <c r="D49" s="73"/>
      <c r="E49" s="74"/>
      <c r="F49" s="75"/>
      <c r="G49" s="76"/>
    </row>
    <row r="50" spans="1:7" ht="15" customHeight="1">
      <c r="A50" s="77"/>
      <c r="B50" s="61" t="s">
        <v>597</v>
      </c>
      <c r="C50" s="62"/>
      <c r="D50" s="78"/>
      <c r="E50" s="79"/>
      <c r="F50" s="80"/>
      <c r="G50" s="77"/>
    </row>
    <row r="51" spans="1:7" ht="15" customHeight="1">
      <c r="A51" s="50"/>
      <c r="B51" s="51" t="s">
        <v>598</v>
      </c>
      <c r="C51" s="52"/>
      <c r="D51" s="52"/>
      <c r="E51" s="81" t="e">
        <f>((F45+F47+F48)+((F43+F44)*(E33/E34)))/(E33*1000)+(F46/(24*60*60*1000))</f>
        <v>#N/A</v>
      </c>
      <c r="F51" s="82" t="s">
        <v>599</v>
      </c>
      <c r="G51" s="83"/>
    </row>
    <row r="52" spans="1:7">
      <c r="B52" s="37" t="s">
        <v>600</v>
      </c>
      <c r="C52" s="38"/>
      <c r="D52" s="38"/>
      <c r="E52" s="84" t="e">
        <f>(E25*1000*(E26/100)/E51)/24</f>
        <v>#N/A</v>
      </c>
      <c r="F52" s="82" t="s">
        <v>601</v>
      </c>
      <c r="G52" s="83"/>
    </row>
    <row r="53" spans="1:7">
      <c r="B53" s="37" t="s">
        <v>602</v>
      </c>
      <c r="C53" s="38"/>
      <c r="D53" s="38"/>
      <c r="E53" s="85" t="e">
        <f>E52/365</f>
        <v>#N/A</v>
      </c>
      <c r="F53" s="82" t="s">
        <v>603</v>
      </c>
      <c r="G53" s="83"/>
    </row>
    <row r="54" spans="1:7">
      <c r="B54" s="37" t="s">
        <v>604</v>
      </c>
      <c r="C54" s="38"/>
      <c r="D54" s="86"/>
      <c r="E54" s="87" t="e">
        <f>E53*12</f>
        <v>#N/A</v>
      </c>
      <c r="F54" s="88" t="s">
        <v>605</v>
      </c>
      <c r="G54" s="89"/>
    </row>
    <row r="55" spans="1:7">
      <c r="D55" s="90"/>
      <c r="E55" s="90"/>
      <c r="F55" s="83"/>
      <c r="G55" s="83"/>
    </row>
    <row r="56" spans="1:7">
      <c r="D56" s="90"/>
      <c r="E56" s="90"/>
      <c r="F56" s="83"/>
      <c r="G56" s="83"/>
    </row>
    <row r="57" spans="1:7">
      <c r="D57" s="90"/>
      <c r="E57" s="90"/>
      <c r="F57" s="83"/>
      <c r="G57" s="83"/>
    </row>
    <row r="58" spans="1:7">
      <c r="D58" s="90"/>
      <c r="E58" s="90"/>
      <c r="F58" s="83"/>
      <c r="G58" s="83"/>
    </row>
    <row r="59" spans="1:7">
      <c r="D59" s="90"/>
      <c r="E59" s="90"/>
      <c r="F59" s="83"/>
      <c r="G59" s="83"/>
    </row>
    <row r="60" spans="1:7">
      <c r="D60" s="90"/>
      <c r="E60" s="90"/>
      <c r="F60" s="83"/>
      <c r="G60" s="83"/>
    </row>
    <row r="62" spans="1:7">
      <c r="D62" s="90"/>
      <c r="E62" s="90"/>
      <c r="F62" s="83"/>
      <c r="G62" s="83"/>
    </row>
    <row r="63" spans="1:7">
      <c r="D63" s="90"/>
      <c r="E63" s="90"/>
      <c r="F63" s="83"/>
      <c r="G63" s="83"/>
    </row>
    <row r="64" spans="1:7">
      <c r="D64" s="90"/>
      <c r="E64" s="90"/>
      <c r="F64" s="83"/>
      <c r="G64" s="83"/>
    </row>
    <row r="65" spans="4:7">
      <c r="D65" s="90"/>
      <c r="E65" s="90"/>
      <c r="F65" s="83"/>
      <c r="G65" s="83"/>
    </row>
    <row r="66" spans="4:7">
      <c r="D66" s="90"/>
      <c r="E66" s="90"/>
      <c r="F66" s="83"/>
      <c r="G66" s="83"/>
    </row>
    <row r="67" spans="4:7">
      <c r="D67" s="90"/>
      <c r="E67" s="90"/>
      <c r="F67" s="83"/>
      <c r="G67" s="83"/>
    </row>
    <row r="68" spans="4:7">
      <c r="D68" s="90"/>
      <c r="E68" s="90"/>
      <c r="F68" s="83"/>
      <c r="G68" s="83"/>
    </row>
    <row r="69" spans="4:7">
      <c r="D69" s="90"/>
      <c r="E69" s="90"/>
      <c r="F69" s="83"/>
      <c r="G69" s="83"/>
    </row>
  </sheetData>
  <sheetProtection sheet="1" objects="1" scenarios="1"/>
  <protectedRanges>
    <protectedRange sqref="C10:T10" name="Range1"/>
  </protectedRanges>
  <mergeCells count="1">
    <mergeCell ref="B23:D23"/>
  </mergeCells>
  <dataValidations count="11">
    <dataValidation type="list" allowBlank="1" showInputMessage="1" showErrorMessage="1" sqref="E10 I10" xr:uid="{00000000-0002-0000-2C00-000002000000}">
      <formula1>"0,1,2,3,4,5,6,7,8,9,10,20,50,100"</formula1>
    </dataValidation>
    <dataValidation type="list" allowBlank="1" showInputMessage="1" showErrorMessage="1" sqref="G10" xr:uid="{00000000-0002-0000-2C00-000004000000}">
      <formula1>"AU915, US915, IN865, RU864, EU868, AS923, KR920"</formula1>
    </dataValidation>
    <dataValidation type="list" allowBlank="1" showInputMessage="1" showErrorMessage="1" sqref="H10" xr:uid="{00000000-0002-0000-2C00-000005000000}">
      <formula1>"SF7,SF8,SF9,SF10,SF11,SF12"</formula1>
    </dataValidation>
    <dataValidation type="list" allowBlank="1" showInputMessage="1" showErrorMessage="1" sqref="J10" xr:uid="{00000000-0002-0000-2C00-000006000000}">
      <formula1>"x,1,2,3,4,5,6,7,8,9,10,11,12,13,14,15,16,17,18,19,20,21,22,23,24,25,26,27,28,29,30,31,32,33,34,35,36,37,38,39,40,41,42,43,44,45,46,47,48,49,50,51,52,53,54,55,56,57,58,59,60,61,62,63,64,65,66,67,68,69,70,71,72,73,74,75,76,77,78,79,80"</formula1>
    </dataValidation>
    <dataValidation type="list" allowBlank="1" showInputMessage="1" showErrorMessage="1" sqref="K10" xr:uid="{00000000-0002-0000-2C00-000007000000}">
      <formula1>"x,1,2,3,4,5,6,7,8,9,10,11,12,13,14,15,16,17,18,19,20,21,22,23,24,25,26,27,28,29,30,31,32"</formula1>
    </dataValidation>
    <dataValidation type="list" allowBlank="1" showInputMessage="1" showErrorMessage="1" sqref="L10" xr:uid="{00000000-0002-0000-2C00-000008000000}">
      <formula1>"x,Enable,Disable"</formula1>
    </dataValidation>
    <dataValidation type="list" allowBlank="1" showInputMessage="1" showErrorMessage="1" sqref="N10" xr:uid="{00000000-0002-0000-2C00-000009000000}">
      <formula1>"4,5,6,7,8,9,10,11,12,13,14,15,16,17,18,19,20"</formula1>
    </dataValidation>
    <dataValidation type="list" allowBlank="1" showInputMessage="1" showErrorMessage="1" sqref="O10" xr:uid="{00000000-0002-0000-2C00-00000A000000}">
      <formula1>"x,Auto,Fast,Slow"</formula1>
    </dataValidation>
    <dataValidation type="list" allowBlank="1" showInputMessage="1" showErrorMessage="1" sqref="T10" xr:uid="{00000000-0002-0000-2C00-00000B000000}">
      <formula1>"x,Class A,Class C"</formula1>
    </dataValidation>
    <dataValidation allowBlank="1" showInputMessage="1" showErrorMessage="1" sqref="E29 B14:B17 B19:B20 E34:E36" xr:uid="{00000000-0002-0000-2C00-00000C000000}"/>
    <dataValidation type="list" allowBlank="1" showInputMessage="1" showErrorMessage="1" sqref="C10" xr:uid="{8E5BF9CC-AE8E-41A3-88D6-DD68DB0C876E}">
      <formula1>$BC:$BC</formula1>
    </dataValidation>
  </dataValidations>
  <hyperlinks>
    <hyperlink ref="F1" location="'MAIN'!A1" display="HOME" xr:uid="{00000000-0004-0000-2C00-000000000000}"/>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2C00-000001000000}">
          <x14:formula1>
            <xm:f>TABS!$L$6:$L$25</xm:f>
          </x14:formula1>
          <xm:sqref>D10</xm:sqref>
        </x14:dataValidation>
        <x14:dataValidation type="list" allowBlank="1" showInputMessage="1" showErrorMessage="1" xr:uid="{00000000-0002-0000-2C00-000003000000}">
          <x14:formula1>
            <xm:f>TABS!$Y$6:$Y$65</xm:f>
          </x14:formula1>
          <xm:sqref>F10</xm:sqref>
        </x14:dataValidation>
      </x14:dataValidations>
    </ext>
  </extLst>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BC69"/>
  <sheetViews>
    <sheetView zoomScale="55" zoomScaleNormal="55" workbookViewId="0">
      <selection activeCell="E5" sqref="E5:J5"/>
    </sheetView>
  </sheetViews>
  <sheetFormatPr defaultColWidth="8.875" defaultRowHeight="15"/>
  <cols>
    <col min="1" max="1" width="11.875" style="3" customWidth="1"/>
    <col min="2" max="2" width="31" style="3" customWidth="1"/>
    <col min="3" max="3" width="31.25" style="3" customWidth="1"/>
    <col min="4" max="4" width="16.375" style="3" customWidth="1"/>
    <col min="5" max="5" width="16.875" style="3" customWidth="1"/>
    <col min="6" max="7" width="17.375" style="3" customWidth="1"/>
    <col min="8" max="9" width="13.875" style="3" customWidth="1"/>
    <col min="10" max="10" width="21" style="3" customWidth="1"/>
    <col min="11" max="11" width="18" style="3" customWidth="1"/>
    <col min="12" max="12" width="17.125" style="3" customWidth="1"/>
    <col min="13" max="13" width="17.75" style="3" customWidth="1"/>
    <col min="14" max="14" width="18.25" style="3" customWidth="1"/>
    <col min="15" max="15" width="17.625" style="3" customWidth="1"/>
    <col min="16" max="16" width="13.75" style="3" customWidth="1"/>
    <col min="17" max="17" width="11" style="3" customWidth="1"/>
    <col min="18" max="18" width="9.875" style="3" customWidth="1"/>
    <col min="19" max="19" width="10.875" style="3" customWidth="1"/>
    <col min="20" max="20" width="11.25" style="3" customWidth="1"/>
    <col min="21" max="21" width="14.75" style="3" customWidth="1"/>
    <col min="22" max="22" width="17.25" style="3" customWidth="1"/>
    <col min="23" max="23" width="23.375" style="3" customWidth="1"/>
    <col min="24" max="25" width="9.125" style="3"/>
    <col min="26" max="16384" width="8.875" style="3"/>
  </cols>
  <sheetData>
    <row r="1" spans="1:55" ht="26.25">
      <c r="F1" s="390" t="s">
        <v>531</v>
      </c>
      <c r="G1" s="224"/>
      <c r="BB1" s="1" t="str">
        <f>_xlfn.TEXTJOIN(CHAR(10),TRUE,BC1:BC500)</f>
        <v>WSLRW-LSL-50-1-2-</v>
      </c>
      <c r="BC1" s="1" t="str" cm="1">
        <f t="array" ref="BC1">_xlfn._xlws.FILTER(PROD_A!$B$5:B$790,PROD_A!$I$5:I$790=$B$5,"NA")</f>
        <v>WSLRW-LSL-50-1-2-</v>
      </c>
    </row>
    <row r="2" spans="1:55" s="1" customFormat="1">
      <c r="B2" s="5" t="s">
        <v>532</v>
      </c>
      <c r="C2" s="5"/>
      <c r="F2" s="6"/>
      <c r="G2" s="6"/>
      <c r="X2" s="103"/>
    </row>
    <row r="3" spans="1:55" s="2" customFormat="1">
      <c r="X3" s="104"/>
    </row>
    <row r="4" spans="1:55" s="2" customFormat="1" ht="60">
      <c r="B4" s="7" t="s">
        <v>533</v>
      </c>
      <c r="C4" s="8" t="s">
        <v>534</v>
      </c>
      <c r="D4" s="9" t="s">
        <v>535</v>
      </c>
      <c r="E4" s="8" t="s">
        <v>536</v>
      </c>
      <c r="F4" s="8" t="s">
        <v>537</v>
      </c>
      <c r="G4" s="10" t="s">
        <v>538</v>
      </c>
      <c r="H4" s="8" t="s">
        <v>539</v>
      </c>
      <c r="I4" s="91" t="s">
        <v>540</v>
      </c>
      <c r="J4" s="91" t="s">
        <v>541</v>
      </c>
      <c r="K4" s="91" t="s">
        <v>542</v>
      </c>
      <c r="L4" s="10" t="s">
        <v>543</v>
      </c>
      <c r="V4" s="103"/>
    </row>
    <row r="5" spans="1:55" s="2" customFormat="1">
      <c r="B5" s="378" t="s">
        <v>397</v>
      </c>
      <c r="C5" s="379" t="str">
        <f>BB1</f>
        <v>WSLRW-LSL-50-1-2-</v>
      </c>
      <c r="D5" s="378">
        <v>1</v>
      </c>
      <c r="E5" s="378">
        <v>1</v>
      </c>
      <c r="F5" s="380">
        <v>45698</v>
      </c>
      <c r="G5" s="379" t="s">
        <v>628</v>
      </c>
      <c r="H5" s="380">
        <v>45703</v>
      </c>
      <c r="I5" s="378" t="s">
        <v>503</v>
      </c>
      <c r="J5" s="380" t="s">
        <v>629</v>
      </c>
      <c r="K5" s="382"/>
      <c r="L5" s="381"/>
      <c r="V5" s="103"/>
    </row>
    <row r="6" spans="1:55" s="2" customFormat="1">
      <c r="B6" s="11"/>
      <c r="C6" s="11"/>
      <c r="D6" s="12"/>
      <c r="E6" s="13"/>
      <c r="F6" s="12"/>
      <c r="G6" s="12"/>
      <c r="H6" s="14"/>
      <c r="I6" s="14"/>
      <c r="J6" s="12"/>
      <c r="K6" s="11"/>
      <c r="L6" s="12"/>
      <c r="M6" s="14"/>
      <c r="N6" s="12"/>
      <c r="O6" s="12"/>
      <c r="P6" s="12"/>
      <c r="X6" s="103"/>
    </row>
    <row r="7" spans="1:55" s="2" customFormat="1">
      <c r="B7" s="5" t="s">
        <v>645</v>
      </c>
      <c r="C7" s="5"/>
      <c r="D7" s="12"/>
      <c r="E7" s="13"/>
      <c r="F7" s="12"/>
      <c r="G7" s="12"/>
      <c r="H7" s="14"/>
      <c r="I7" s="14"/>
      <c r="J7" s="12"/>
      <c r="K7" s="11"/>
      <c r="L7" s="12"/>
      <c r="M7" s="14"/>
      <c r="N7" s="12"/>
      <c r="O7" s="12"/>
      <c r="P7" s="12"/>
      <c r="X7" s="103"/>
    </row>
    <row r="8" spans="1:55" s="2" customFormat="1">
      <c r="B8" s="11"/>
      <c r="C8" s="11"/>
      <c r="D8" s="12"/>
      <c r="E8" s="13"/>
      <c r="F8" s="12"/>
      <c r="G8" s="12"/>
      <c r="H8" s="14"/>
      <c r="I8" s="14"/>
      <c r="J8" s="12"/>
      <c r="K8" s="11"/>
      <c r="L8" s="12"/>
      <c r="M8" s="14"/>
      <c r="N8" s="12"/>
      <c r="O8" s="12"/>
      <c r="P8" s="12"/>
      <c r="X8" s="103"/>
    </row>
    <row r="9" spans="1:55" s="2" customFormat="1" ht="75">
      <c r="A9" s="15" t="s">
        <v>546</v>
      </c>
      <c r="B9" s="15" t="s">
        <v>547</v>
      </c>
      <c r="C9" s="16" t="s">
        <v>548</v>
      </c>
      <c r="D9" s="16" t="s">
        <v>549</v>
      </c>
      <c r="E9" s="16" t="s">
        <v>550</v>
      </c>
      <c r="F9" s="16" t="s">
        <v>551</v>
      </c>
      <c r="G9" s="16" t="s">
        <v>552</v>
      </c>
      <c r="H9" s="16" t="s">
        <v>553</v>
      </c>
      <c r="I9" s="16" t="s">
        <v>554</v>
      </c>
      <c r="J9" s="96" t="s">
        <v>319</v>
      </c>
      <c r="K9" s="94" t="s">
        <v>555</v>
      </c>
      <c r="L9" s="29" t="s">
        <v>556</v>
      </c>
      <c r="M9" s="28" t="s">
        <v>323</v>
      </c>
      <c r="N9" s="95" t="s">
        <v>324</v>
      </c>
      <c r="O9" s="96" t="s">
        <v>325</v>
      </c>
      <c r="P9" s="95" t="s">
        <v>557</v>
      </c>
      <c r="Q9" s="96" t="s">
        <v>330</v>
      </c>
      <c r="R9" s="96" t="s">
        <v>331</v>
      </c>
      <c r="S9" s="28" t="s">
        <v>558</v>
      </c>
      <c r="T9" s="105" t="s">
        <v>559</v>
      </c>
    </row>
    <row r="10" spans="1:55" s="2" customFormat="1">
      <c r="A10" s="434" t="e">
        <f>TEXT(E51,"0.000")&amp;" "&amp;F51&amp;CHAR(10)&amp;"@"&amp;VLOOKUP($G$14,TABS!$A$6:$G$50,COUNTA(TABS!$A$5:$D$5),FALSE)</f>
        <v>#N/A</v>
      </c>
      <c r="B10" s="17" t="e">
        <f>E53</f>
        <v>#N/A</v>
      </c>
      <c r="C10" s="18" t="s">
        <v>651</v>
      </c>
      <c r="D10" s="19" t="s">
        <v>631</v>
      </c>
      <c r="E10" s="225">
        <v>1</v>
      </c>
      <c r="F10" s="19" t="s">
        <v>561</v>
      </c>
      <c r="G10" s="19" t="s">
        <v>30</v>
      </c>
      <c r="H10" s="20" t="s">
        <v>27</v>
      </c>
      <c r="I10" s="296">
        <v>1</v>
      </c>
      <c r="J10" s="296">
        <v>1</v>
      </c>
      <c r="K10" s="98" t="s">
        <v>168</v>
      </c>
      <c r="L10" s="99" t="s">
        <v>168</v>
      </c>
      <c r="M10" s="383" t="s">
        <v>168</v>
      </c>
      <c r="N10" s="383" t="s">
        <v>168</v>
      </c>
      <c r="O10" s="99" t="s">
        <v>128</v>
      </c>
      <c r="P10" s="383" t="s">
        <v>168</v>
      </c>
      <c r="Q10" s="383" t="s">
        <v>168</v>
      </c>
      <c r="R10" s="383" t="s">
        <v>168</v>
      </c>
      <c r="S10" s="383" t="s">
        <v>168</v>
      </c>
      <c r="T10" s="100" t="s">
        <v>168</v>
      </c>
      <c r="U10" s="106"/>
      <c r="V10" s="106"/>
      <c r="W10" s="106"/>
      <c r="X10" s="106"/>
      <c r="Y10" s="106"/>
    </row>
    <row r="11" spans="1:55" s="2" customFormat="1">
      <c r="B11" s="11"/>
      <c r="C11" s="11"/>
      <c r="D11" s="12"/>
      <c r="E11" s="13"/>
      <c r="F11" s="12"/>
      <c r="G11" s="12"/>
      <c r="H11" s="14"/>
      <c r="I11" s="14"/>
      <c r="J11" s="12"/>
      <c r="K11" s="11"/>
      <c r="L11" s="12"/>
      <c r="M11" s="14"/>
      <c r="N11" s="12"/>
      <c r="O11" s="12"/>
      <c r="P11" s="12"/>
      <c r="X11" s="103"/>
    </row>
    <row r="12" spans="1:55" s="2" customFormat="1">
      <c r="B12" s="5" t="s">
        <v>563</v>
      </c>
      <c r="C12" s="11"/>
      <c r="D12" s="12"/>
      <c r="E12" s="13"/>
      <c r="F12" s="12"/>
      <c r="G12" s="12"/>
      <c r="H12" s="14"/>
      <c r="I12" s="14"/>
      <c r="J12" s="12"/>
      <c r="K12" s="11"/>
      <c r="L12" s="12"/>
      <c r="M12" s="14"/>
      <c r="N12" s="12"/>
      <c r="O12" s="12"/>
      <c r="P12" s="12"/>
      <c r="X12" s="103"/>
    </row>
    <row r="13" spans="1:55" s="2" customFormat="1" ht="75">
      <c r="B13" s="23" t="s">
        <v>301</v>
      </c>
      <c r="C13" s="343" t="s">
        <v>310</v>
      </c>
      <c r="D13" s="23" t="s">
        <v>311</v>
      </c>
      <c r="E13" s="23" t="s">
        <v>312</v>
      </c>
      <c r="F13" s="23" t="s">
        <v>313</v>
      </c>
      <c r="G13" s="23" t="s">
        <v>314</v>
      </c>
      <c r="H13" s="23" t="s">
        <v>315</v>
      </c>
      <c r="I13" s="23" t="s">
        <v>316</v>
      </c>
      <c r="J13" s="23" t="s">
        <v>317</v>
      </c>
      <c r="K13" s="23" t="s">
        <v>318</v>
      </c>
      <c r="L13" s="23" t="s">
        <v>319</v>
      </c>
      <c r="M13" s="23" t="s">
        <v>320</v>
      </c>
      <c r="N13" s="23" t="s">
        <v>321</v>
      </c>
      <c r="O13" s="23" t="s">
        <v>322</v>
      </c>
      <c r="P13" s="23" t="s">
        <v>323</v>
      </c>
      <c r="Q13" s="23" t="s">
        <v>75</v>
      </c>
      <c r="R13" s="23" t="s">
        <v>324</v>
      </c>
      <c r="S13" s="23" t="s">
        <v>325</v>
      </c>
      <c r="T13" s="23" t="s">
        <v>326</v>
      </c>
      <c r="U13" s="23" t="s">
        <v>327</v>
      </c>
      <c r="V13" s="23" t="s">
        <v>328</v>
      </c>
    </row>
    <row r="14" spans="1:55" s="2" customFormat="1">
      <c r="B14" s="327" t="str">
        <f>C10</f>
        <v>WSLRW-LSL-50-1-2</v>
      </c>
      <c r="C14" s="344" t="e">
        <f>VLOOKUP($B14,typeProduct,COUNTA(PROD_A!$B$4:$N$4),FALSE)</f>
        <v>#N/A</v>
      </c>
      <c r="D14" s="25" t="e">
        <f>VLOOKUP($B14,typeProduct,COUNTA(PROD_A!$B$4:$O$4),FALSE)</f>
        <v>#N/A</v>
      </c>
      <c r="E14" s="25" t="e">
        <f>VLOOKUP($B14,typeProduct,COUNTA(PROD_A!$B$4:$P$4),FALSE)</f>
        <v>#N/A</v>
      </c>
      <c r="F14" s="297">
        <f>VLOOKUP(S14,TABS!$I$6:$J$8,COUNTA(TABS!$I$5:$J$5),FALSE)*L14</f>
        <v>1500</v>
      </c>
      <c r="G14" s="25" t="e">
        <f>VLOOKUP($B14,typeProduct,COUNTA(PROD_A!$B$4:$R$4),FALSE)</f>
        <v>#N/A</v>
      </c>
      <c r="H14" s="25" t="e">
        <f>VLOOKUP($B14,typeProduct,COUNTA(PROD_A!$B$4:$S$4),FALSE)</f>
        <v>#N/A</v>
      </c>
      <c r="I14" s="25" t="e">
        <f>VLOOKUP($B14,typeProduct,COUNTA(PROD_A!$B$4:$T$4),FALSE)</f>
        <v>#N/A</v>
      </c>
      <c r="J14" s="25" t="e">
        <f>VLOOKUP($B14,typeProduct,COUNTA(PROD_A!$B$4:$U$4),FALSE)</f>
        <v>#N/A</v>
      </c>
      <c r="K14" s="25" t="e">
        <f>VLOOKUP($B14,typeProduct,COUNTA(PROD_A!$B$4:$V$4),FALSE)</f>
        <v>#N/A</v>
      </c>
      <c r="L14" s="31">
        <f>J10</f>
        <v>1</v>
      </c>
      <c r="M14" s="31">
        <f>200+(500*L14)</f>
        <v>700</v>
      </c>
      <c r="N14" s="25" t="e">
        <f>VLOOKUP($B14,typeProduct,COUNTA(PROD_A!$B$4:$Y$4),FALSE)</f>
        <v>#N/A</v>
      </c>
      <c r="O14" s="25" t="e">
        <f>VLOOKUP($B14,typeProduct,COUNTA(PROD_A!$B$4:$Z$4),FALSE)</f>
        <v>#N/A</v>
      </c>
      <c r="P14" s="25" t="e">
        <f>VLOOKUP($B14,typeProduct,COUNTA(PROD_A!$B$4:AA$4),FALSE)</f>
        <v>#N/A</v>
      </c>
      <c r="Q14" s="25" t="e">
        <f>VLOOKUP($B14,typeProduct,COUNTA(PROD_A!$B$4:AB$4),FALSE)</f>
        <v>#N/A</v>
      </c>
      <c r="R14" s="25" t="e">
        <f>VLOOKUP($B14,typeProduct,COUNTA(PROD_A!$B$4:AC$4),FALSE)</f>
        <v>#N/A</v>
      </c>
      <c r="S14" s="345" t="str">
        <f>O10</f>
        <v>Auto</v>
      </c>
      <c r="T14" s="25" t="e">
        <f>VLOOKUP($B14,typeProduct,COUNTA(PROD_A!$B$4:AE$4),FALSE)</f>
        <v>#N/A</v>
      </c>
      <c r="U14" s="25" t="e">
        <f>VLOOKUP($B14,typeProduct,COUNTA(PROD_A!$B$4:AF$4),FALSE)</f>
        <v>#N/A</v>
      </c>
      <c r="V14" s="25" t="e">
        <f>VLOOKUP($B14,typeProduct,COUNTA(PROD_A!$B$4:AG$4),FALSE)</f>
        <v>#N/A</v>
      </c>
    </row>
    <row r="15" spans="1:55" s="2" customFormat="1">
      <c r="B15" s="26"/>
      <c r="C15" s="27"/>
      <c r="D15" s="27"/>
      <c r="E15" s="27"/>
      <c r="F15" s="27"/>
      <c r="G15" s="27"/>
      <c r="H15" s="27"/>
      <c r="I15" s="27"/>
      <c r="J15" s="27"/>
      <c r="K15" s="27"/>
      <c r="L15" s="27"/>
      <c r="M15" s="27"/>
      <c r="N15" s="27"/>
      <c r="O15" s="27"/>
      <c r="P15" s="27"/>
    </row>
    <row r="16" spans="1:55" s="2" customFormat="1">
      <c r="B16" s="5" t="s">
        <v>565</v>
      </c>
      <c r="C16" s="27"/>
      <c r="D16" s="27"/>
      <c r="E16" s="27"/>
      <c r="F16" s="27"/>
      <c r="G16" s="27"/>
      <c r="H16" s="27"/>
      <c r="I16" s="27"/>
      <c r="J16" s="27"/>
      <c r="K16" s="27"/>
      <c r="L16" s="27"/>
      <c r="M16" s="27"/>
      <c r="N16" s="27"/>
      <c r="O16" s="27"/>
      <c r="P16" s="27"/>
    </row>
    <row r="17" spans="1:25" s="2" customFormat="1">
      <c r="B17" s="5"/>
      <c r="C17" s="27"/>
      <c r="D17" s="27"/>
      <c r="E17" s="27"/>
      <c r="F17" s="27"/>
      <c r="G17" s="27"/>
      <c r="H17" s="27"/>
      <c r="I17" s="27"/>
      <c r="J17" s="27"/>
      <c r="K17" s="27"/>
      <c r="L17" s="27"/>
      <c r="M17" s="27"/>
      <c r="N17" s="27"/>
      <c r="O17" s="27"/>
      <c r="P17" s="27"/>
    </row>
    <row r="18" spans="1:25" s="2" customFormat="1" ht="30">
      <c r="B18" s="28" t="s">
        <v>566</v>
      </c>
      <c r="C18" s="28" t="s">
        <v>567</v>
      </c>
      <c r="D18" s="28" t="s">
        <v>551</v>
      </c>
      <c r="E18" s="28" t="s">
        <v>4</v>
      </c>
      <c r="F18" s="28" t="s">
        <v>568</v>
      </c>
      <c r="G18" s="29" t="s">
        <v>569</v>
      </c>
      <c r="H18" s="22" t="s">
        <v>570</v>
      </c>
      <c r="I18" s="101"/>
      <c r="J18" s="101"/>
      <c r="K18" s="27"/>
      <c r="L18" s="27"/>
      <c r="M18" s="27"/>
      <c r="N18" s="27"/>
      <c r="O18" s="27"/>
      <c r="P18" s="27"/>
    </row>
    <row r="19" spans="1:25" s="2" customFormat="1">
      <c r="B19" s="30">
        <f>VLOOKUP($D$10,lrwCyclicPeriod,COUNTA(TABS!$L$5:$M$5),FALSE)</f>
        <v>3600</v>
      </c>
      <c r="C19" s="31">
        <f>$E$10</f>
        <v>1</v>
      </c>
      <c r="D19" s="31">
        <f>VLOOKUP($F$10,lorawanSamplingRate,COUNTA(TABS!$Y$5:$Z$5),FALSE)</f>
        <v>1800</v>
      </c>
      <c r="E19" s="31">
        <f>VLOOKUP($G$10&amp;"-"&amp;$H$10,lrwSFDataRateRx,COUNTA(TABS!$S$5:$V$5),FALSE)</f>
        <v>5470</v>
      </c>
      <c r="F19" s="31">
        <f>VLOOKUP($G$10,lrwTxParameter,COUNTA(TABS!$O$5:$Q$5),FALSE)</f>
        <v>47</v>
      </c>
      <c r="G19" s="32">
        <f>I10</f>
        <v>1</v>
      </c>
      <c r="H19" s="31">
        <f>VLOOKUP($G$10&amp;"-"&amp;$H$10,lrwSFDataRateRx,COUNTA(TABS!$S$5:$W$5),FALSE)</f>
        <v>2.2999999999999998</v>
      </c>
      <c r="I19" s="102"/>
      <c r="J19" s="27"/>
      <c r="K19" s="27"/>
      <c r="L19" s="27"/>
      <c r="M19" s="27"/>
      <c r="N19" s="27"/>
      <c r="O19" s="27"/>
    </row>
    <row r="20" spans="1:25" s="2" customFormat="1">
      <c r="B20" s="26"/>
      <c r="C20" s="27"/>
      <c r="D20" s="27"/>
      <c r="E20" s="27"/>
      <c r="F20" s="27"/>
      <c r="G20" s="27"/>
      <c r="H20" s="27"/>
      <c r="I20" s="27"/>
      <c r="J20" s="27"/>
      <c r="K20" s="27"/>
      <c r="L20" s="27"/>
      <c r="M20" s="27"/>
      <c r="N20" s="27"/>
      <c r="O20" s="27"/>
      <c r="P20" s="27"/>
    </row>
    <row r="21" spans="1:25" s="2" customFormat="1">
      <c r="B21" s="5" t="s">
        <v>571</v>
      </c>
      <c r="C21" s="5"/>
      <c r="D21" s="12"/>
      <c r="E21" s="13"/>
      <c r="F21" s="12"/>
      <c r="G21" s="12"/>
      <c r="H21" s="3"/>
      <c r="I21" s="3"/>
      <c r="J21" s="3"/>
      <c r="K21" s="83"/>
      <c r="L21" s="3"/>
      <c r="M21" s="3"/>
      <c r="N21" s="3"/>
      <c r="O21" s="3"/>
      <c r="P21" s="3"/>
      <c r="Q21" s="3"/>
      <c r="R21" s="3"/>
      <c r="S21" s="3"/>
      <c r="T21" s="3"/>
      <c r="U21" s="3"/>
      <c r="V21" s="3"/>
      <c r="W21" s="3"/>
      <c r="X21" s="3"/>
      <c r="Y21" s="3"/>
    </row>
    <row r="22" spans="1:25" s="2" customFormat="1">
      <c r="B22" s="5"/>
      <c r="C22" s="5"/>
      <c r="D22" s="12"/>
      <c r="E22" s="13"/>
      <c r="F22" s="12"/>
      <c r="G22" s="12"/>
      <c r="H22" s="3"/>
      <c r="I22" s="3"/>
      <c r="J22" s="3"/>
      <c r="K22" s="83"/>
      <c r="L22" s="3"/>
      <c r="M22" s="3"/>
      <c r="N22" s="3"/>
      <c r="O22" s="3"/>
      <c r="P22" s="3"/>
      <c r="Q22" s="3"/>
      <c r="R22" s="3"/>
      <c r="S22" s="3"/>
      <c r="T22" s="3"/>
      <c r="U22" s="3"/>
      <c r="V22" s="3"/>
      <c r="W22" s="3"/>
      <c r="X22" s="3"/>
      <c r="Y22" s="3"/>
    </row>
    <row r="23" spans="1:25" ht="15" customHeight="1">
      <c r="A23" s="33"/>
      <c r="B23" s="523" t="s">
        <v>572</v>
      </c>
      <c r="C23" s="524"/>
      <c r="D23" s="524"/>
      <c r="E23" s="34" t="s">
        <v>147</v>
      </c>
      <c r="F23" s="35" t="s">
        <v>573</v>
      </c>
      <c r="G23" s="36"/>
    </row>
    <row r="24" spans="1:25">
      <c r="B24" s="372" t="s">
        <v>574</v>
      </c>
      <c r="C24" s="38"/>
      <c r="D24" s="38"/>
      <c r="E24" s="39">
        <v>1</v>
      </c>
      <c r="F24" s="40" t="s">
        <v>8</v>
      </c>
    </row>
    <row r="25" spans="1:25" ht="15.75" customHeight="1">
      <c r="A25" s="41"/>
      <c r="B25" s="373" t="s">
        <v>575</v>
      </c>
      <c r="C25" s="43"/>
      <c r="D25" s="44"/>
      <c r="E25" s="45" t="e">
        <f>H14</f>
        <v>#N/A</v>
      </c>
      <c r="F25" s="46" t="s">
        <v>10</v>
      </c>
      <c r="G25" s="41"/>
    </row>
    <row r="26" spans="1:25">
      <c r="B26" s="372" t="s">
        <v>576</v>
      </c>
      <c r="C26" s="38"/>
      <c r="D26" s="47"/>
      <c r="E26" s="48">
        <v>90</v>
      </c>
      <c r="F26" s="49" t="s">
        <v>17</v>
      </c>
    </row>
    <row r="27" spans="1:25" ht="15" customHeight="1">
      <c r="A27" s="50"/>
      <c r="B27" s="374" t="s">
        <v>577</v>
      </c>
      <c r="C27" s="52"/>
      <c r="D27" s="52"/>
      <c r="E27" s="53">
        <v>75</v>
      </c>
      <c r="F27" s="54" t="s">
        <v>17</v>
      </c>
    </row>
    <row r="28" spans="1:25" ht="15" customHeight="1">
      <c r="A28" s="50"/>
      <c r="B28" s="51"/>
      <c r="C28" s="52"/>
      <c r="D28" s="52"/>
      <c r="E28" s="55"/>
      <c r="F28" s="48"/>
    </row>
    <row r="29" spans="1:25">
      <c r="B29" s="372" t="s">
        <v>549</v>
      </c>
      <c r="C29" s="38"/>
      <c r="D29" s="47"/>
      <c r="E29" s="56">
        <f>B19</f>
        <v>3600</v>
      </c>
      <c r="F29" s="57" t="s">
        <v>29</v>
      </c>
    </row>
    <row r="30" spans="1:25">
      <c r="B30" s="372" t="s">
        <v>578</v>
      </c>
      <c r="C30" s="38"/>
      <c r="D30" s="47"/>
      <c r="E30" s="58">
        <f>(24*60*60)/E29</f>
        <v>24</v>
      </c>
      <c r="F30" s="57" t="s">
        <v>579</v>
      </c>
    </row>
    <row r="31" spans="1:25">
      <c r="B31" s="372" t="s">
        <v>550</v>
      </c>
      <c r="C31" s="38"/>
      <c r="D31" s="47"/>
      <c r="E31" s="56">
        <f>C19</f>
        <v>1</v>
      </c>
      <c r="F31" s="57" t="s">
        <v>579</v>
      </c>
    </row>
    <row r="32" spans="1:25">
      <c r="B32" s="372" t="s">
        <v>580</v>
      </c>
      <c r="C32" s="38"/>
      <c r="D32" s="47"/>
      <c r="E32" s="58">
        <f>E30+E31</f>
        <v>25</v>
      </c>
      <c r="F32" s="57" t="s">
        <v>579</v>
      </c>
    </row>
    <row r="33" spans="1:7">
      <c r="B33" s="372" t="s">
        <v>581</v>
      </c>
      <c r="C33" s="38"/>
      <c r="D33" s="47"/>
      <c r="E33" s="58">
        <f>(24*60*60)/E32</f>
        <v>3456</v>
      </c>
      <c r="F33" s="57" t="s">
        <v>29</v>
      </c>
    </row>
    <row r="34" spans="1:7">
      <c r="B34" s="372" t="s">
        <v>582</v>
      </c>
      <c r="C34" s="38"/>
      <c r="D34" s="47"/>
      <c r="E34" s="56">
        <f>D19</f>
        <v>1800</v>
      </c>
      <c r="F34" s="57" t="s">
        <v>29</v>
      </c>
    </row>
    <row r="35" spans="1:7">
      <c r="B35" s="372" t="s">
        <v>583</v>
      </c>
      <c r="C35" s="38"/>
      <c r="D35" s="47"/>
      <c r="E35" s="59">
        <f>E19</f>
        <v>5470</v>
      </c>
      <c r="F35" s="57" t="s">
        <v>40</v>
      </c>
    </row>
    <row r="36" spans="1:7">
      <c r="B36" s="372" t="s">
        <v>584</v>
      </c>
      <c r="C36" s="38"/>
      <c r="D36" s="47"/>
      <c r="E36" s="56">
        <f>F19</f>
        <v>47</v>
      </c>
      <c r="F36" s="57" t="s">
        <v>42</v>
      </c>
    </row>
    <row r="37" spans="1:7">
      <c r="B37" s="372" t="s">
        <v>585</v>
      </c>
      <c r="C37" s="38"/>
      <c r="D37" s="47"/>
      <c r="E37" s="60" t="e">
        <f>K14</f>
        <v>#N/A</v>
      </c>
      <c r="F37" s="57" t="s">
        <v>44</v>
      </c>
    </row>
    <row r="38" spans="1:7">
      <c r="B38" s="372" t="s">
        <v>586</v>
      </c>
      <c r="C38" s="38"/>
      <c r="D38" s="38"/>
      <c r="E38" s="56">
        <f>G19</f>
        <v>1</v>
      </c>
      <c r="F38" s="57" t="s">
        <v>587</v>
      </c>
    </row>
    <row r="39" spans="1:7">
      <c r="B39" s="37"/>
      <c r="C39" s="38"/>
      <c r="D39" s="38"/>
      <c r="E39" s="60"/>
      <c r="F39" s="57"/>
    </row>
    <row r="40" spans="1:7">
      <c r="B40" s="37"/>
      <c r="C40" s="38"/>
      <c r="D40" s="38"/>
      <c r="E40" s="60"/>
      <c r="F40" s="57"/>
    </row>
    <row r="41" spans="1:7">
      <c r="B41" s="37"/>
      <c r="C41" s="38"/>
      <c r="D41" s="38"/>
      <c r="E41" s="60"/>
      <c r="F41" s="57"/>
    </row>
    <row r="42" spans="1:7" ht="45" customHeight="1">
      <c r="A42" s="33"/>
      <c r="B42" s="61" t="s">
        <v>588</v>
      </c>
      <c r="C42" s="62"/>
      <c r="D42" s="63" t="s">
        <v>589</v>
      </c>
      <c r="E42" s="21" t="s">
        <v>590</v>
      </c>
      <c r="F42" s="23" t="s">
        <v>591</v>
      </c>
      <c r="G42" s="64"/>
    </row>
    <row r="43" spans="1:7">
      <c r="A43" s="50"/>
      <c r="B43" s="51" t="s">
        <v>592</v>
      </c>
      <c r="C43" s="52"/>
      <c r="D43" s="65" t="e">
        <f>N14</f>
        <v>#N/A</v>
      </c>
      <c r="E43" s="58">
        <f>M14</f>
        <v>700</v>
      </c>
      <c r="F43" s="66" t="e">
        <f>D43*E43</f>
        <v>#N/A</v>
      </c>
      <c r="G43" s="67"/>
    </row>
    <row r="44" spans="1:7" ht="15" customHeight="1">
      <c r="A44" s="50"/>
      <c r="B44" s="51" t="s">
        <v>592</v>
      </c>
      <c r="C44" s="52"/>
      <c r="D44" s="65" t="e">
        <f>D47+(D14*10^-3)*E14+J14</f>
        <v>#N/A</v>
      </c>
      <c r="E44" s="58">
        <f>F14</f>
        <v>1500</v>
      </c>
      <c r="F44" s="66" t="e">
        <f>D44*E44</f>
        <v>#N/A</v>
      </c>
      <c r="G44" s="67"/>
    </row>
    <row r="45" spans="1:7" ht="15" customHeight="1">
      <c r="A45" s="50"/>
      <c r="B45" s="51" t="s">
        <v>593</v>
      </c>
      <c r="C45" s="52"/>
      <c r="D45" s="65">
        <f>E36*1000/(E27/100)</f>
        <v>62666.666666666664</v>
      </c>
      <c r="E45" s="58" t="e">
        <f>((37+E37)*8/E35)*1000*O14</f>
        <v>#N/A</v>
      </c>
      <c r="F45" s="66" t="e">
        <f>D45*E45</f>
        <v>#N/A</v>
      </c>
      <c r="G45" s="67"/>
    </row>
    <row r="46" spans="1:7" ht="15" customHeight="1">
      <c r="A46" s="50"/>
      <c r="B46" s="37" t="s">
        <v>594</v>
      </c>
      <c r="C46" s="38"/>
      <c r="D46" s="65">
        <f>D47</f>
        <v>15000</v>
      </c>
      <c r="E46" s="59">
        <f>100+200+H19*1000*E38</f>
        <v>2600</v>
      </c>
      <c r="F46" s="66">
        <f t="shared" ref="F46:F48" si="0">D46*E46</f>
        <v>39000000</v>
      </c>
      <c r="G46" s="67"/>
    </row>
    <row r="47" spans="1:7" ht="15" customHeight="1">
      <c r="A47" s="50"/>
      <c r="B47" s="37" t="s">
        <v>595</v>
      </c>
      <c r="C47" s="38"/>
      <c r="D47" s="65">
        <f>15000</f>
        <v>15000</v>
      </c>
      <c r="E47" s="68">
        <v>0</v>
      </c>
      <c r="F47" s="66">
        <f t="shared" si="0"/>
        <v>0</v>
      </c>
      <c r="G47" s="67"/>
    </row>
    <row r="48" spans="1:7" ht="15" customHeight="1">
      <c r="B48" s="37" t="s">
        <v>596</v>
      </c>
      <c r="C48" s="38"/>
      <c r="D48" s="69" t="e">
        <f>I14+(D14*10^-3)*E14</f>
        <v>#N/A</v>
      </c>
      <c r="E48" s="58" t="e">
        <f>(E33*1000)-((E33/E34)*E44)-SUM(E45:E47)</f>
        <v>#N/A</v>
      </c>
      <c r="F48" s="66" t="e">
        <f t="shared" si="0"/>
        <v>#N/A</v>
      </c>
      <c r="G48" s="67"/>
    </row>
    <row r="49" spans="1:7" ht="15" customHeight="1">
      <c r="A49" s="70"/>
      <c r="B49" s="71"/>
      <c r="C49" s="72"/>
      <c r="D49" s="73"/>
      <c r="E49" s="74"/>
      <c r="F49" s="75"/>
      <c r="G49" s="76"/>
    </row>
    <row r="50" spans="1:7" ht="15" customHeight="1">
      <c r="A50" s="77"/>
      <c r="B50" s="61" t="s">
        <v>597</v>
      </c>
      <c r="C50" s="62"/>
      <c r="D50" s="78"/>
      <c r="E50" s="79"/>
      <c r="F50" s="80"/>
      <c r="G50" s="77"/>
    </row>
    <row r="51" spans="1:7" ht="15" customHeight="1">
      <c r="A51" s="50"/>
      <c r="B51" s="51" t="s">
        <v>598</v>
      </c>
      <c r="C51" s="52"/>
      <c r="D51" s="52"/>
      <c r="E51" s="81" t="e">
        <f>((F45+F47+F48)+((F43+F44)*(E33/E34)))/(E33*1000)+(F46/(24*60*60*1000))</f>
        <v>#N/A</v>
      </c>
      <c r="F51" s="82" t="s">
        <v>599</v>
      </c>
      <c r="G51" s="83"/>
    </row>
    <row r="52" spans="1:7">
      <c r="B52" s="37" t="s">
        <v>600</v>
      </c>
      <c r="C52" s="38"/>
      <c r="D52" s="38"/>
      <c r="E52" s="84" t="e">
        <f>(E25*1000*(E26/100)/E51)/24</f>
        <v>#N/A</v>
      </c>
      <c r="F52" s="82" t="s">
        <v>601</v>
      </c>
      <c r="G52" s="83"/>
    </row>
    <row r="53" spans="1:7">
      <c r="B53" s="37" t="s">
        <v>602</v>
      </c>
      <c r="C53" s="38"/>
      <c r="D53" s="38"/>
      <c r="E53" s="85" t="e">
        <f>E52/365</f>
        <v>#N/A</v>
      </c>
      <c r="F53" s="82" t="s">
        <v>603</v>
      </c>
      <c r="G53" s="83"/>
    </row>
    <row r="54" spans="1:7">
      <c r="B54" s="37" t="s">
        <v>604</v>
      </c>
      <c r="C54" s="38"/>
      <c r="D54" s="86"/>
      <c r="E54" s="87" t="e">
        <f>E53*12</f>
        <v>#N/A</v>
      </c>
      <c r="F54" s="88" t="s">
        <v>605</v>
      </c>
      <c r="G54" s="89"/>
    </row>
    <row r="55" spans="1:7">
      <c r="D55" s="90"/>
      <c r="E55" s="90"/>
      <c r="F55" s="83"/>
      <c r="G55" s="83"/>
    </row>
    <row r="56" spans="1:7">
      <c r="D56" s="90"/>
      <c r="E56" s="90"/>
      <c r="F56" s="83"/>
      <c r="G56" s="83"/>
    </row>
    <row r="57" spans="1:7">
      <c r="D57" s="90"/>
      <c r="E57" s="90"/>
      <c r="F57" s="83"/>
      <c r="G57" s="83"/>
    </row>
    <row r="58" spans="1:7">
      <c r="D58" s="90"/>
      <c r="E58" s="90"/>
      <c r="F58" s="83"/>
      <c r="G58" s="83"/>
    </row>
    <row r="59" spans="1:7">
      <c r="D59" s="90"/>
      <c r="E59" s="90"/>
      <c r="F59" s="83"/>
      <c r="G59" s="83"/>
    </row>
    <row r="60" spans="1:7">
      <c r="D60" s="90"/>
      <c r="E60" s="90"/>
      <c r="F60" s="83"/>
      <c r="G60" s="83"/>
    </row>
    <row r="62" spans="1:7">
      <c r="D62" s="90"/>
      <c r="E62" s="90"/>
      <c r="F62" s="83"/>
      <c r="G62" s="83"/>
    </row>
    <row r="63" spans="1:7">
      <c r="D63" s="90"/>
      <c r="E63" s="90"/>
      <c r="F63" s="83"/>
      <c r="G63" s="83"/>
    </row>
    <row r="64" spans="1:7">
      <c r="D64" s="90"/>
      <c r="E64" s="90"/>
      <c r="F64" s="83"/>
      <c r="G64" s="83"/>
    </row>
    <row r="65" spans="4:7">
      <c r="D65" s="90"/>
      <c r="E65" s="90"/>
      <c r="F65" s="83"/>
      <c r="G65" s="83"/>
    </row>
    <row r="66" spans="4:7">
      <c r="D66" s="90"/>
      <c r="E66" s="90"/>
      <c r="F66" s="83"/>
      <c r="G66" s="83"/>
    </row>
    <row r="67" spans="4:7">
      <c r="D67" s="90"/>
      <c r="E67" s="90"/>
      <c r="F67" s="83"/>
      <c r="G67" s="83"/>
    </row>
    <row r="68" spans="4:7">
      <c r="D68" s="90"/>
      <c r="E68" s="90"/>
      <c r="F68" s="83"/>
      <c r="G68" s="83"/>
    </row>
    <row r="69" spans="4:7">
      <c r="D69" s="90"/>
      <c r="E69" s="90"/>
      <c r="F69" s="83"/>
      <c r="G69" s="83"/>
    </row>
  </sheetData>
  <sheetProtection sheet="1" objects="1" scenarios="1"/>
  <protectedRanges>
    <protectedRange sqref="C10:T10" name="Range1"/>
  </protectedRanges>
  <mergeCells count="1">
    <mergeCell ref="B23:D23"/>
  </mergeCells>
  <dataValidations count="9">
    <dataValidation type="list" allowBlank="1" showInputMessage="1" showErrorMessage="1" sqref="E10 I10:J10" xr:uid="{00000000-0002-0000-2D00-000002000000}">
      <formula1>"0,1,2,3,4,5,6,7,8,9,10,20,50,100"</formula1>
    </dataValidation>
    <dataValidation type="list" allowBlank="1" showInputMessage="1" showErrorMessage="1" sqref="G10" xr:uid="{00000000-0002-0000-2D00-000004000000}">
      <formula1>"AU915, US915, IN865, RU864, EU868, AS923, KR920"</formula1>
    </dataValidation>
    <dataValidation type="list" allowBlank="1" showInputMessage="1" showErrorMessage="1" sqref="H10" xr:uid="{00000000-0002-0000-2D00-000005000000}">
      <formula1>"SF7,SF8,SF9,SF10,SF11,SF12"</formula1>
    </dataValidation>
    <dataValidation type="list" allowBlank="1" showInputMessage="1" showErrorMessage="1" sqref="K10" xr:uid="{00000000-0002-0000-2D00-000006000000}">
      <formula1>"x,1,2,3,4,5,6,7,8,9,10,11,12,13,14,15,16,17,18,19,20,21,22,23,24,25,26,27,28,29,30,31,32"</formula1>
    </dataValidation>
    <dataValidation type="list" allowBlank="1" showInputMessage="1" showErrorMessage="1" sqref="L10" xr:uid="{00000000-0002-0000-2D00-000007000000}">
      <formula1>"x,Enable,Disable"</formula1>
    </dataValidation>
    <dataValidation type="list" allowBlank="1" showInputMessage="1" showErrorMessage="1" sqref="O10" xr:uid="{00000000-0002-0000-2D00-000008000000}">
      <formula1>"Auto,Fast,Slow"</formula1>
    </dataValidation>
    <dataValidation type="list" allowBlank="1" showInputMessage="1" showErrorMessage="1" sqref="T10" xr:uid="{00000000-0002-0000-2D00-000009000000}">
      <formula1>"x,Class A,Class C"</formula1>
    </dataValidation>
    <dataValidation allowBlank="1" showInputMessage="1" showErrorMessage="1" sqref="E29 B14:B17 B19:B20 E34:E36" xr:uid="{00000000-0002-0000-2D00-00000A000000}"/>
    <dataValidation type="list" allowBlank="1" showInputMessage="1" showErrorMessage="1" sqref="C10" xr:uid="{4BA785DA-F372-45C9-AC5E-541E504999B2}">
      <formula1>$BC:$BC</formula1>
    </dataValidation>
  </dataValidations>
  <hyperlinks>
    <hyperlink ref="F1" location="'MAIN'!A1" display="HOME" xr:uid="{00000000-0004-0000-2D00-000000000000}"/>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2D00-000001000000}">
          <x14:formula1>
            <xm:f>TABS!$L$6:$L$25</xm:f>
          </x14:formula1>
          <xm:sqref>D10</xm:sqref>
        </x14:dataValidation>
        <x14:dataValidation type="list" allowBlank="1" showInputMessage="1" showErrorMessage="1" xr:uid="{00000000-0002-0000-2D00-000003000000}">
          <x14:formula1>
            <xm:f>TABS!$Y$6:$Y$65</xm:f>
          </x14:formula1>
          <xm:sqref>F10</xm:sqref>
        </x14:dataValidation>
      </x14:dataValidations>
    </ext>
  </extLst>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BC69"/>
  <sheetViews>
    <sheetView topLeftCell="B1" zoomScale="55" zoomScaleNormal="55" workbookViewId="0">
      <selection activeCell="D5" sqref="D5:I5"/>
    </sheetView>
  </sheetViews>
  <sheetFormatPr defaultColWidth="8.875" defaultRowHeight="15"/>
  <cols>
    <col min="1" max="1" width="12.625" style="3" customWidth="1"/>
    <col min="2" max="2" width="31" style="3" customWidth="1"/>
    <col min="3" max="3" width="31.25" style="3" customWidth="1"/>
    <col min="4" max="4" width="16.375" style="3" customWidth="1"/>
    <col min="5" max="5" width="16.875" style="3" customWidth="1"/>
    <col min="6" max="7" width="17.375" style="3" customWidth="1"/>
    <col min="8" max="9" width="13.875" style="3" customWidth="1"/>
    <col min="10" max="10" width="21" style="3" customWidth="1"/>
    <col min="11" max="11" width="23.375" style="3" customWidth="1"/>
    <col min="12" max="12" width="13.25" style="3" customWidth="1"/>
    <col min="13" max="13" width="17.375" style="3" customWidth="1"/>
    <col min="14" max="14" width="14.125" style="3" customWidth="1"/>
    <col min="15" max="15" width="17.625" style="3" customWidth="1"/>
    <col min="16" max="16" width="13.75" style="3" customWidth="1"/>
    <col min="17" max="17" width="12.875" style="3" customWidth="1"/>
    <col min="18" max="18" width="12" style="3" customWidth="1"/>
    <col min="19" max="19" width="13.625" style="3" customWidth="1"/>
    <col min="20" max="20" width="8.375" style="3" customWidth="1"/>
    <col min="21" max="21" width="15.125" style="3" customWidth="1"/>
    <col min="22" max="22" width="16.625" style="3" customWidth="1"/>
    <col min="23" max="23" width="23.375" style="3" customWidth="1"/>
    <col min="24" max="25" width="9.125" style="3" customWidth="1"/>
    <col min="26" max="16384" width="8.875" style="3"/>
  </cols>
  <sheetData>
    <row r="1" spans="1:55" ht="26.25">
      <c r="F1" s="390" t="s">
        <v>531</v>
      </c>
      <c r="G1" s="224"/>
      <c r="BB1" s="1" t="str">
        <f>_xlfn.TEXTJOIN(CHAR(10),TRUE,BC1:BC500)</f>
        <v>WSLRW-TVS-02-1-1-
WSLRW-RDW-02-XA-1-1-</v>
      </c>
      <c r="BC1" s="1" t="str" cm="1">
        <f t="array" ref="BC1:BC2">_xlfn._xlws.FILTER(PROD_A!$B$5:B$790,PROD_A!$I$5:I$790=$B$5,"NA")</f>
        <v>WSLRW-TVS-02-1-1-</v>
      </c>
    </row>
    <row r="2" spans="1:55" s="1" customFormat="1">
      <c r="B2" s="5" t="s">
        <v>532</v>
      </c>
      <c r="C2" s="5"/>
      <c r="F2" s="324"/>
      <c r="G2" s="324"/>
      <c r="X2" s="103"/>
      <c r="BC2" s="1" t="str">
        <v>WSLRW-RDW-02-XA-1-1-</v>
      </c>
    </row>
    <row r="3" spans="1:55" s="2" customFormat="1">
      <c r="X3" s="104"/>
    </row>
    <row r="4" spans="1:55" s="2" customFormat="1" ht="60">
      <c r="B4" s="325" t="s">
        <v>533</v>
      </c>
      <c r="C4" s="8" t="s">
        <v>534</v>
      </c>
      <c r="D4" s="326" t="s">
        <v>535</v>
      </c>
      <c r="E4" s="325" t="s">
        <v>536</v>
      </c>
      <c r="F4" s="325" t="s">
        <v>537</v>
      </c>
      <c r="G4" s="10" t="s">
        <v>538</v>
      </c>
      <c r="H4" s="8" t="s">
        <v>539</v>
      </c>
      <c r="I4" s="91" t="s">
        <v>540</v>
      </c>
      <c r="J4" s="91" t="s">
        <v>541</v>
      </c>
      <c r="K4" s="91" t="s">
        <v>542</v>
      </c>
      <c r="L4" s="10" t="s">
        <v>543</v>
      </c>
      <c r="M4" s="92"/>
      <c r="U4" s="103"/>
    </row>
    <row r="5" spans="1:55" s="2" customFormat="1" ht="30">
      <c r="B5" s="378" t="s">
        <v>400</v>
      </c>
      <c r="C5" s="379" t="str">
        <f>BB1</f>
        <v>WSLRW-TVS-02-1-1-
WSLRW-RDW-02-XA-1-1-</v>
      </c>
      <c r="D5" s="378">
        <v>1</v>
      </c>
      <c r="E5" s="380">
        <v>45698</v>
      </c>
      <c r="F5" s="379" t="s">
        <v>628</v>
      </c>
      <c r="G5" s="380">
        <v>45703</v>
      </c>
      <c r="H5" s="378" t="s">
        <v>503</v>
      </c>
      <c r="I5" s="380" t="s">
        <v>629</v>
      </c>
      <c r="J5" s="381"/>
      <c r="K5" s="382"/>
      <c r="L5" s="381"/>
      <c r="M5" s="12"/>
      <c r="U5" s="103"/>
    </row>
    <row r="6" spans="1:55" s="2" customFormat="1">
      <c r="B6" s="11"/>
      <c r="C6" s="11"/>
      <c r="D6" s="12"/>
      <c r="E6" s="13"/>
      <c r="F6" s="12"/>
      <c r="G6" s="12"/>
      <c r="H6" s="14"/>
      <c r="I6" s="14"/>
      <c r="J6" s="12"/>
      <c r="K6" s="11"/>
      <c r="L6" s="12"/>
      <c r="M6" s="14"/>
      <c r="N6" s="12"/>
      <c r="O6" s="12"/>
      <c r="P6" s="12"/>
      <c r="X6" s="103"/>
    </row>
    <row r="7" spans="1:55" s="2" customFormat="1">
      <c r="B7" s="5" t="s">
        <v>645</v>
      </c>
      <c r="C7" s="5"/>
      <c r="D7" s="12"/>
      <c r="E7" s="13"/>
      <c r="F7" s="12"/>
      <c r="G7" s="12"/>
      <c r="H7" s="14"/>
      <c r="I7" s="14"/>
      <c r="J7" s="12"/>
      <c r="K7" s="11"/>
      <c r="L7" s="12"/>
      <c r="M7" s="14"/>
      <c r="N7" s="12"/>
      <c r="O7" s="12"/>
      <c r="P7" s="12"/>
      <c r="X7" s="103"/>
    </row>
    <row r="8" spans="1:55" s="2" customFormat="1">
      <c r="B8" s="11"/>
      <c r="C8" s="11"/>
      <c r="D8" s="12"/>
      <c r="E8" s="13"/>
      <c r="F8" s="12"/>
      <c r="G8" s="12"/>
      <c r="H8" s="14"/>
      <c r="I8" s="14"/>
      <c r="J8" s="12"/>
      <c r="K8" s="11"/>
      <c r="L8" s="12"/>
      <c r="M8" s="14"/>
      <c r="N8" s="12"/>
      <c r="O8" s="12"/>
      <c r="P8" s="12"/>
      <c r="X8" s="103"/>
    </row>
    <row r="9" spans="1:55" s="2" customFormat="1" ht="60">
      <c r="A9" s="15" t="s">
        <v>546</v>
      </c>
      <c r="B9" s="16" t="s">
        <v>547</v>
      </c>
      <c r="C9" s="16" t="s">
        <v>548</v>
      </c>
      <c r="D9" s="16" t="s">
        <v>549</v>
      </c>
      <c r="E9" s="16" t="s">
        <v>550</v>
      </c>
      <c r="F9" s="16" t="s">
        <v>551</v>
      </c>
      <c r="G9" s="16" t="s">
        <v>552</v>
      </c>
      <c r="H9" s="16" t="s">
        <v>553</v>
      </c>
      <c r="I9" s="16" t="s">
        <v>554</v>
      </c>
      <c r="J9" s="22" t="s">
        <v>319</v>
      </c>
      <c r="K9" s="94" t="s">
        <v>555</v>
      </c>
      <c r="L9" s="29" t="s">
        <v>556</v>
      </c>
      <c r="M9" s="28" t="s">
        <v>323</v>
      </c>
      <c r="N9" s="95" t="s">
        <v>324</v>
      </c>
      <c r="O9" s="96" t="s">
        <v>325</v>
      </c>
      <c r="P9" s="95" t="s">
        <v>557</v>
      </c>
      <c r="Q9" s="96" t="s">
        <v>330</v>
      </c>
      <c r="R9" s="96" t="s">
        <v>331</v>
      </c>
      <c r="S9" s="29" t="s">
        <v>558</v>
      </c>
      <c r="T9" s="22" t="s">
        <v>559</v>
      </c>
    </row>
    <row r="10" spans="1:55" s="2" customFormat="1">
      <c r="A10" s="434" t="e">
        <f>TEXT(E51,"0.000")&amp;" "&amp;F51&amp;CHAR(10)&amp;"@"&amp;VLOOKUP($G$14,TABS!$A$6:$G$50,COUNTA(TABS!$A$5:$D$5),FALSE)</f>
        <v>#N/A</v>
      </c>
      <c r="B10" s="17" t="e">
        <f>E53</f>
        <v>#N/A</v>
      </c>
      <c r="C10" s="18" t="s">
        <v>652</v>
      </c>
      <c r="D10" s="19" t="s">
        <v>631</v>
      </c>
      <c r="E10" s="19">
        <v>3</v>
      </c>
      <c r="F10" s="19" t="s">
        <v>562</v>
      </c>
      <c r="G10" s="19" t="s">
        <v>30</v>
      </c>
      <c r="H10" s="282" t="s">
        <v>27</v>
      </c>
      <c r="I10" s="19">
        <v>1</v>
      </c>
      <c r="J10" s="97" t="s">
        <v>168</v>
      </c>
      <c r="K10" s="98" t="s">
        <v>168</v>
      </c>
      <c r="L10" s="99" t="s">
        <v>168</v>
      </c>
      <c r="M10" s="383" t="s">
        <v>168</v>
      </c>
      <c r="N10" s="383" t="s">
        <v>168</v>
      </c>
      <c r="O10" s="100" t="s">
        <v>168</v>
      </c>
      <c r="P10" s="383" t="s">
        <v>168</v>
      </c>
      <c r="Q10" s="383" t="s">
        <v>168</v>
      </c>
      <c r="R10" s="383" t="s">
        <v>168</v>
      </c>
      <c r="S10" s="383" t="s">
        <v>168</v>
      </c>
      <c r="T10" s="342" t="s">
        <v>168</v>
      </c>
      <c r="U10" s="106"/>
      <c r="V10" s="106"/>
    </row>
    <row r="11" spans="1:55" s="2" customFormat="1">
      <c r="B11" s="11"/>
      <c r="C11" s="11"/>
      <c r="D11" s="12"/>
      <c r="E11" s="13"/>
      <c r="F11" s="12"/>
      <c r="G11" s="12"/>
      <c r="H11" s="14"/>
      <c r="I11" s="14"/>
      <c r="J11" s="12"/>
      <c r="K11" s="11"/>
      <c r="L11" s="12"/>
      <c r="M11" s="14"/>
      <c r="N11" s="12"/>
      <c r="O11" s="12"/>
      <c r="P11" s="12"/>
      <c r="X11" s="103"/>
    </row>
    <row r="12" spans="1:55" s="2" customFormat="1">
      <c r="B12" s="5" t="s">
        <v>563</v>
      </c>
      <c r="C12" s="11"/>
      <c r="D12" s="12"/>
      <c r="E12" s="13"/>
      <c r="F12" s="12"/>
      <c r="G12" s="12"/>
      <c r="H12" s="14"/>
      <c r="I12" s="14"/>
      <c r="J12" s="12"/>
      <c r="K12" s="11"/>
      <c r="L12" s="12"/>
      <c r="M12" s="14"/>
      <c r="N12" s="12"/>
      <c r="O12" s="12"/>
      <c r="P12" s="12"/>
      <c r="X12" s="103"/>
    </row>
    <row r="13" spans="1:55" s="2" customFormat="1" ht="60">
      <c r="B13" s="23" t="s">
        <v>301</v>
      </c>
      <c r="C13" s="343" t="s">
        <v>310</v>
      </c>
      <c r="D13" s="23" t="s">
        <v>311</v>
      </c>
      <c r="E13" s="23" t="s">
        <v>312</v>
      </c>
      <c r="F13" s="23" t="s">
        <v>313</v>
      </c>
      <c r="G13" s="23" t="s">
        <v>314</v>
      </c>
      <c r="H13" s="23" t="s">
        <v>315</v>
      </c>
      <c r="I13" s="23" t="s">
        <v>316</v>
      </c>
      <c r="J13" s="23" t="s">
        <v>317</v>
      </c>
      <c r="K13" s="23" t="s">
        <v>318</v>
      </c>
      <c r="L13" s="23" t="s">
        <v>319</v>
      </c>
      <c r="M13" s="23" t="s">
        <v>320</v>
      </c>
      <c r="N13" s="23" t="s">
        <v>321</v>
      </c>
      <c r="O13" s="23" t="s">
        <v>322</v>
      </c>
      <c r="P13" s="23" t="s">
        <v>323</v>
      </c>
      <c r="Q13" s="23" t="s">
        <v>75</v>
      </c>
      <c r="R13" s="23" t="s">
        <v>324</v>
      </c>
      <c r="S13" s="23" t="s">
        <v>325</v>
      </c>
      <c r="T13" s="96" t="s">
        <v>326</v>
      </c>
      <c r="U13" s="23" t="s">
        <v>327</v>
      </c>
      <c r="V13" s="23" t="s">
        <v>328</v>
      </c>
    </row>
    <row r="14" spans="1:55" s="2" customFormat="1">
      <c r="B14" s="327" t="str">
        <f>C10</f>
        <v>WSLRW-TVS-02-1-1</v>
      </c>
      <c r="C14" s="344" t="e">
        <f>VLOOKUP($B14,typeProduct,COUNTA(PROD_A!$B$4:$N$4),FALSE)</f>
        <v>#N/A</v>
      </c>
      <c r="D14" s="25" t="e">
        <f>VLOOKUP($B14,typeProduct,COUNTA(PROD_A!$B$4:$O$4),FALSE)</f>
        <v>#N/A</v>
      </c>
      <c r="E14" s="25" t="e">
        <f>VLOOKUP($B14,typeProduct,COUNTA(PROD_A!$B$4:$P$4),FALSE)</f>
        <v>#N/A</v>
      </c>
      <c r="F14" s="25" t="e">
        <f>VLOOKUP($B14,typeProduct,COUNTA(PROD_A!$B$4:$Q$4),FALSE)</f>
        <v>#N/A</v>
      </c>
      <c r="G14" s="25" t="e">
        <f>VLOOKUP($B14,typeProduct,COUNTA(PROD_A!$B$4:$R$4),FALSE)</f>
        <v>#N/A</v>
      </c>
      <c r="H14" s="25" t="e">
        <f>VLOOKUP($B14,typeProduct,COUNTA(PROD_A!$B$4:$S$4),FALSE)</f>
        <v>#N/A</v>
      </c>
      <c r="I14" s="25" t="e">
        <f>VLOOKUP($B14,typeProduct,COUNTA(PROD_A!$B$4:$T$4),FALSE)</f>
        <v>#N/A</v>
      </c>
      <c r="J14" s="25" t="e">
        <f>VLOOKUP($B14,typeProduct,COUNTA(PROD_A!$B$4:$U$4),FALSE)</f>
        <v>#N/A</v>
      </c>
      <c r="K14" s="25" t="e">
        <f>VLOOKUP($B14,typeProduct,COUNTA(PROD_A!$B$4:$V$4),FALSE)</f>
        <v>#N/A</v>
      </c>
      <c r="L14" s="25" t="e">
        <f>VLOOKUP($B14,typeProduct,COUNTA(PROD_A!$B$4:$W$4),FALSE)</f>
        <v>#N/A</v>
      </c>
      <c r="M14" s="25" t="e">
        <f>VLOOKUP($B14,typeProduct,COUNTA(PROD_A!$B$4:$X$4),FALSE)</f>
        <v>#N/A</v>
      </c>
      <c r="N14" s="25" t="e">
        <f>VLOOKUP($B14,typeProduct,COUNTA(PROD_A!$B$4:$Y$4),FALSE)</f>
        <v>#N/A</v>
      </c>
      <c r="O14" s="278" t="e">
        <f>VLOOKUP($B14,typeProduct,COUNTA(PROD_A!$B$4:$Z$4),FALSE)</f>
        <v>#N/A</v>
      </c>
      <c r="P14" s="25" t="e">
        <f>VLOOKUP($B14,typeProduct,COUNTA(PROD_A!$B$4:AA$4),FALSE)</f>
        <v>#N/A</v>
      </c>
      <c r="Q14" s="25" t="e">
        <f>VLOOKUP($B14,typeProduct,COUNTA(PROD_A!$B$4:AB$4),FALSE)</f>
        <v>#N/A</v>
      </c>
      <c r="R14" s="25" t="e">
        <f>VLOOKUP($B14,typeProduct,COUNTA(PROD_A!$B$4:AC$4),FALSE)</f>
        <v>#N/A</v>
      </c>
      <c r="S14" s="25" t="e">
        <f>VLOOKUP($B14,typeProduct,COUNTA(PROD_A!$B$4:AD$4),FALSE)</f>
        <v>#N/A</v>
      </c>
      <c r="T14" s="278" t="e">
        <f>VLOOKUP($B14,typeProduct,COUNTA(PROD_A!$B$4:$AE$4),FALSE)</f>
        <v>#N/A</v>
      </c>
      <c r="U14" s="25" t="e">
        <f>VLOOKUP($B14,typeProduct,COUNTA(PROD_A!$B$4:AF$4),FALSE)</f>
        <v>#N/A</v>
      </c>
      <c r="V14" s="25" t="e">
        <f>VLOOKUP($B14,typeProduct,COUNTA(PROD_A!$B$4:AG$4),FALSE)</f>
        <v>#N/A</v>
      </c>
    </row>
    <row r="15" spans="1:55" s="2" customFormat="1">
      <c r="B15" s="26"/>
      <c r="C15" s="27"/>
      <c r="D15" s="27"/>
      <c r="E15" s="27"/>
      <c r="F15" s="27"/>
      <c r="G15" s="27"/>
      <c r="H15" s="27"/>
      <c r="I15" s="27"/>
      <c r="J15" s="27"/>
      <c r="K15" s="27"/>
      <c r="L15" s="27"/>
      <c r="M15" s="27"/>
      <c r="N15" s="27"/>
      <c r="O15" s="27"/>
      <c r="P15" s="27"/>
    </row>
    <row r="16" spans="1:55" s="2" customFormat="1">
      <c r="B16" s="5" t="s">
        <v>565</v>
      </c>
      <c r="C16" s="27"/>
      <c r="D16" s="27"/>
      <c r="E16" s="27"/>
      <c r="F16" s="27"/>
      <c r="G16" s="27"/>
      <c r="H16" s="27"/>
      <c r="I16" s="27"/>
      <c r="J16" s="27"/>
      <c r="K16" s="27"/>
      <c r="L16" s="27"/>
      <c r="M16" s="27"/>
      <c r="N16" s="27"/>
      <c r="O16" s="27"/>
      <c r="P16" s="27"/>
    </row>
    <row r="17" spans="1:25" s="2" customFormat="1">
      <c r="B17" s="5"/>
      <c r="C17" s="27"/>
      <c r="D17" s="27"/>
      <c r="E17" s="27"/>
      <c r="F17" s="27"/>
      <c r="G17" s="27"/>
      <c r="H17" s="27"/>
      <c r="I17" s="27"/>
      <c r="J17" s="27"/>
      <c r="K17" s="27"/>
      <c r="L17" s="27"/>
      <c r="M17" s="27"/>
      <c r="N17" s="27"/>
      <c r="O17" s="27"/>
      <c r="P17" s="27"/>
    </row>
    <row r="18" spans="1:25" s="2" customFormat="1" ht="30">
      <c r="B18" s="28" t="s">
        <v>566</v>
      </c>
      <c r="C18" s="28" t="s">
        <v>567</v>
      </c>
      <c r="D18" s="28" t="s">
        <v>551</v>
      </c>
      <c r="E18" s="28" t="s">
        <v>4</v>
      </c>
      <c r="F18" s="28" t="s">
        <v>568</v>
      </c>
      <c r="G18" s="29" t="s">
        <v>569</v>
      </c>
      <c r="H18" s="22" t="s">
        <v>570</v>
      </c>
      <c r="I18" s="101"/>
      <c r="J18" s="101"/>
      <c r="K18" s="27"/>
      <c r="L18" s="27"/>
      <c r="M18" s="27"/>
      <c r="N18" s="27"/>
      <c r="O18" s="27"/>
      <c r="P18" s="27"/>
    </row>
    <row r="19" spans="1:25" s="2" customFormat="1">
      <c r="B19" s="30">
        <f>VLOOKUP($D$10,lrwCyclicPeriod,COUNTA(TABS!$L$5:$M$5),FALSE)</f>
        <v>3600</v>
      </c>
      <c r="C19" s="31">
        <f>$E$10</f>
        <v>3</v>
      </c>
      <c r="D19" s="31">
        <f>VLOOKUP($F$10,lorawanSamplingRate,COUNTA(TABS!$Y$5:$Z$5),FALSE)</f>
        <v>600</v>
      </c>
      <c r="E19" s="31">
        <f>VLOOKUP($G$10&amp;"-"&amp;$H$10,lrwSFDataRateRx,COUNTA(TABS!$S$5:$V$5),FALSE)</f>
        <v>5470</v>
      </c>
      <c r="F19" s="31">
        <f>VLOOKUP($G$10,lrwTxParameter,COUNTA(TABS!$O$5:$Q$5),FALSE)</f>
        <v>47</v>
      </c>
      <c r="G19" s="32">
        <f>I10</f>
        <v>1</v>
      </c>
      <c r="H19" s="31">
        <f>VLOOKUP($G$10&amp;"-"&amp;$H$10,lrwSFDataRateRx,COUNTA(TABS!$S$5:$W$5),FALSE)</f>
        <v>2.2999999999999998</v>
      </c>
      <c r="I19" s="102"/>
      <c r="J19" s="27"/>
      <c r="K19" s="27"/>
      <c r="L19" s="27"/>
      <c r="M19" s="27"/>
      <c r="N19" s="27"/>
      <c r="O19" s="27"/>
    </row>
    <row r="20" spans="1:25" s="2" customFormat="1">
      <c r="B20" s="26"/>
      <c r="C20" s="27"/>
      <c r="D20" s="27"/>
      <c r="E20" s="27"/>
      <c r="F20" s="27"/>
      <c r="G20" s="27"/>
      <c r="H20" s="27"/>
      <c r="I20" s="27"/>
      <c r="J20" s="27"/>
      <c r="K20" s="27"/>
      <c r="L20" s="27"/>
      <c r="M20" s="27"/>
      <c r="N20" s="27"/>
      <c r="O20" s="27"/>
      <c r="P20" s="27"/>
    </row>
    <row r="21" spans="1:25" s="2" customFormat="1">
      <c r="B21" s="5" t="s">
        <v>571</v>
      </c>
      <c r="C21" s="5"/>
      <c r="D21" s="12"/>
      <c r="E21" s="13"/>
      <c r="F21" s="12"/>
      <c r="G21" s="12"/>
      <c r="H21" s="3"/>
      <c r="I21" s="3"/>
      <c r="J21" s="3"/>
      <c r="K21" s="83"/>
      <c r="L21" s="3"/>
      <c r="M21" s="3"/>
      <c r="N21" s="3"/>
      <c r="O21" s="3"/>
      <c r="P21" s="3"/>
      <c r="Q21" s="3"/>
      <c r="R21" s="3"/>
      <c r="S21" s="3"/>
      <c r="T21" s="3"/>
      <c r="U21" s="3"/>
      <c r="V21" s="3"/>
      <c r="W21" s="3"/>
      <c r="X21" s="3"/>
      <c r="Y21" s="3"/>
    </row>
    <row r="22" spans="1:25" s="2" customFormat="1">
      <c r="B22" s="5"/>
      <c r="C22" s="5"/>
      <c r="D22" s="12"/>
      <c r="E22" s="13"/>
      <c r="F22" s="12"/>
      <c r="G22" s="12"/>
      <c r="H22" s="3"/>
      <c r="I22" s="3"/>
      <c r="J22" s="3"/>
      <c r="K22" s="83"/>
      <c r="L22" s="3"/>
      <c r="M22" s="3"/>
      <c r="N22" s="3"/>
      <c r="O22" s="3"/>
      <c r="P22" s="3"/>
      <c r="Q22" s="3"/>
      <c r="R22" s="3"/>
      <c r="S22" s="3"/>
      <c r="T22" s="3"/>
      <c r="U22" s="3"/>
      <c r="V22" s="3"/>
      <c r="W22" s="3"/>
      <c r="X22" s="3"/>
      <c r="Y22" s="3"/>
    </row>
    <row r="23" spans="1:25" ht="15" customHeight="1">
      <c r="A23" s="33"/>
      <c r="B23" s="523" t="s">
        <v>572</v>
      </c>
      <c r="C23" s="524"/>
      <c r="D23" s="524"/>
      <c r="E23" s="34" t="s">
        <v>147</v>
      </c>
      <c r="F23" s="34" t="s">
        <v>573</v>
      </c>
      <c r="G23" s="36"/>
    </row>
    <row r="24" spans="1:25">
      <c r="B24" s="372" t="s">
        <v>574</v>
      </c>
      <c r="C24" s="38"/>
      <c r="D24" s="38"/>
      <c r="E24" s="39">
        <v>1</v>
      </c>
      <c r="F24" s="328" t="s">
        <v>8</v>
      </c>
    </row>
    <row r="25" spans="1:25" ht="15.75" customHeight="1">
      <c r="A25" s="41"/>
      <c r="B25" s="373" t="s">
        <v>575</v>
      </c>
      <c r="C25" s="43"/>
      <c r="D25" s="44"/>
      <c r="E25" s="45" t="e">
        <f>H14</f>
        <v>#N/A</v>
      </c>
      <c r="F25" s="329" t="s">
        <v>10</v>
      </c>
      <c r="G25" s="41"/>
    </row>
    <row r="26" spans="1:25">
      <c r="B26" s="372" t="s">
        <v>576</v>
      </c>
      <c r="C26" s="38"/>
      <c r="D26" s="47"/>
      <c r="E26" s="48">
        <v>90</v>
      </c>
      <c r="F26" s="330" t="s">
        <v>17</v>
      </c>
    </row>
    <row r="27" spans="1:25" ht="15" customHeight="1">
      <c r="A27" s="50"/>
      <c r="B27" s="374" t="s">
        <v>653</v>
      </c>
      <c r="C27" s="52"/>
      <c r="D27" s="52"/>
      <c r="E27" s="56" t="e">
        <f>T14</f>
        <v>#N/A</v>
      </c>
      <c r="F27" s="331"/>
    </row>
    <row r="28" spans="1:25" ht="15" customHeight="1">
      <c r="A28" s="50"/>
      <c r="B28" s="51"/>
      <c r="C28" s="52"/>
      <c r="D28" s="52"/>
      <c r="E28" s="55"/>
      <c r="F28" s="332"/>
    </row>
    <row r="29" spans="1:25">
      <c r="B29" s="372" t="s">
        <v>549</v>
      </c>
      <c r="C29" s="38"/>
      <c r="D29" s="47"/>
      <c r="E29" s="56">
        <f>B19</f>
        <v>3600</v>
      </c>
      <c r="F29" s="37" t="s">
        <v>29</v>
      </c>
    </row>
    <row r="30" spans="1:25">
      <c r="B30" s="372" t="s">
        <v>578</v>
      </c>
      <c r="C30" s="38"/>
      <c r="D30" s="47"/>
      <c r="E30" s="58">
        <f>(24*60*60)/E29</f>
        <v>24</v>
      </c>
      <c r="F30" s="37" t="s">
        <v>579</v>
      </c>
    </row>
    <row r="31" spans="1:25">
      <c r="B31" s="372" t="s">
        <v>550</v>
      </c>
      <c r="C31" s="38"/>
      <c r="D31" s="47"/>
      <c r="E31" s="56">
        <f>C19</f>
        <v>3</v>
      </c>
      <c r="F31" s="37" t="s">
        <v>579</v>
      </c>
    </row>
    <row r="32" spans="1:25">
      <c r="B32" s="372" t="s">
        <v>580</v>
      </c>
      <c r="C32" s="38"/>
      <c r="D32" s="47"/>
      <c r="E32" s="58">
        <f>E30+E31</f>
        <v>27</v>
      </c>
      <c r="F32" s="37" t="s">
        <v>579</v>
      </c>
    </row>
    <row r="33" spans="1:7">
      <c r="B33" s="372" t="s">
        <v>581</v>
      </c>
      <c r="C33" s="38"/>
      <c r="D33" s="47"/>
      <c r="E33" s="58">
        <f>(24*60*60)/E32</f>
        <v>3200</v>
      </c>
      <c r="F33" s="37" t="s">
        <v>29</v>
      </c>
    </row>
    <row r="34" spans="1:7">
      <c r="B34" s="372" t="s">
        <v>582</v>
      </c>
      <c r="C34" s="38"/>
      <c r="D34" s="47"/>
      <c r="E34" s="56">
        <f>D19</f>
        <v>600</v>
      </c>
      <c r="F34" s="37" t="s">
        <v>29</v>
      </c>
    </row>
    <row r="35" spans="1:7">
      <c r="B35" s="372" t="s">
        <v>583</v>
      </c>
      <c r="C35" s="38"/>
      <c r="D35" s="47"/>
      <c r="E35" s="59">
        <f>E19</f>
        <v>5470</v>
      </c>
      <c r="F35" s="37" t="s">
        <v>40</v>
      </c>
    </row>
    <row r="36" spans="1:7">
      <c r="B36" s="372" t="s">
        <v>584</v>
      </c>
      <c r="C36" s="38"/>
      <c r="D36" s="47"/>
      <c r="E36" s="56">
        <f>F19</f>
        <v>47</v>
      </c>
      <c r="F36" s="37" t="s">
        <v>42</v>
      </c>
    </row>
    <row r="37" spans="1:7">
      <c r="B37" s="372" t="s">
        <v>585</v>
      </c>
      <c r="C37" s="38"/>
      <c r="D37" s="47"/>
      <c r="E37" s="60" t="e">
        <f>K14</f>
        <v>#N/A</v>
      </c>
      <c r="F37" s="37" t="s">
        <v>44</v>
      </c>
    </row>
    <row r="38" spans="1:7">
      <c r="B38" s="372" t="s">
        <v>586</v>
      </c>
      <c r="C38" s="38"/>
      <c r="D38" s="38"/>
      <c r="E38" s="56">
        <f>G19</f>
        <v>1</v>
      </c>
      <c r="F38" s="37" t="s">
        <v>587</v>
      </c>
    </row>
    <row r="39" spans="1:7">
      <c r="B39" s="37"/>
      <c r="C39" s="38"/>
      <c r="D39" s="38"/>
      <c r="E39" s="60"/>
      <c r="F39" s="37"/>
    </row>
    <row r="40" spans="1:7">
      <c r="B40" s="37"/>
      <c r="C40" s="38"/>
      <c r="D40" s="38"/>
      <c r="E40" s="60"/>
      <c r="F40" s="37"/>
    </row>
    <row r="41" spans="1:7">
      <c r="B41" s="37"/>
      <c r="C41" s="38"/>
      <c r="D41" s="38"/>
      <c r="E41" s="60"/>
      <c r="F41" s="37"/>
    </row>
    <row r="42" spans="1:7" ht="45" customHeight="1">
      <c r="A42" s="33"/>
      <c r="B42" s="61" t="s">
        <v>588</v>
      </c>
      <c r="C42" s="62"/>
      <c r="D42" s="63" t="s">
        <v>654</v>
      </c>
      <c r="E42" s="21" t="s">
        <v>590</v>
      </c>
      <c r="F42" s="260" t="s">
        <v>591</v>
      </c>
      <c r="G42" s="64"/>
    </row>
    <row r="43" spans="1:7">
      <c r="A43" s="50"/>
      <c r="B43" s="51" t="s">
        <v>592</v>
      </c>
      <c r="C43" s="52"/>
      <c r="D43" s="333" t="e">
        <f>N14</f>
        <v>#N/A</v>
      </c>
      <c r="E43" s="58" t="e">
        <f>M14</f>
        <v>#N/A</v>
      </c>
      <c r="F43" s="334" t="e">
        <f t="shared" ref="F43:F48" si="0">D43*E43</f>
        <v>#N/A</v>
      </c>
      <c r="G43" s="67"/>
    </row>
    <row r="44" spans="1:7" ht="15" customHeight="1">
      <c r="A44" s="50"/>
      <c r="B44" s="51" t="s">
        <v>592</v>
      </c>
      <c r="C44" s="52"/>
      <c r="D44" s="333" t="e">
        <f>J14</f>
        <v>#N/A</v>
      </c>
      <c r="E44" s="58" t="e">
        <f>F14</f>
        <v>#N/A</v>
      </c>
      <c r="F44" s="334" t="e">
        <f t="shared" si="0"/>
        <v>#N/A</v>
      </c>
      <c r="G44" s="67"/>
    </row>
    <row r="45" spans="1:7" ht="15" customHeight="1">
      <c r="A45" s="50"/>
      <c r="B45" s="51" t="s">
        <v>593</v>
      </c>
      <c r="C45" s="52"/>
      <c r="D45" s="248" t="e">
        <f>E36*1000*E27+D48</f>
        <v>#N/A</v>
      </c>
      <c r="E45" s="58" t="e">
        <f>((37+E37)*8/E35)*1000*O14</f>
        <v>#N/A</v>
      </c>
      <c r="F45" s="334" t="e">
        <f t="shared" si="0"/>
        <v>#N/A</v>
      </c>
      <c r="G45" s="67"/>
    </row>
    <row r="46" spans="1:7" ht="15" customHeight="1">
      <c r="A46" s="50"/>
      <c r="B46" s="37" t="s">
        <v>594</v>
      </c>
      <c r="C46" s="38"/>
      <c r="D46" s="335" t="e">
        <f>D47+D48</f>
        <v>#N/A</v>
      </c>
      <c r="E46" s="59">
        <f>100+200+H19*1000*E38</f>
        <v>2600</v>
      </c>
      <c r="F46" s="334" t="e">
        <f t="shared" si="0"/>
        <v>#N/A</v>
      </c>
      <c r="G46" s="67"/>
    </row>
    <row r="47" spans="1:7" ht="15" customHeight="1">
      <c r="A47" s="50"/>
      <c r="B47" s="37" t="s">
        <v>595</v>
      </c>
      <c r="C47" s="38"/>
      <c r="D47" s="333">
        <v>7200</v>
      </c>
      <c r="E47" s="68">
        <v>0</v>
      </c>
      <c r="F47" s="334">
        <f t="shared" si="0"/>
        <v>0</v>
      </c>
      <c r="G47" s="67"/>
    </row>
    <row r="48" spans="1:7" ht="15" customHeight="1">
      <c r="B48" s="37" t="s">
        <v>596</v>
      </c>
      <c r="C48" s="38"/>
      <c r="D48" s="336" t="e">
        <f>I14+(D14*10^-3)*E14</f>
        <v>#N/A</v>
      </c>
      <c r="E48" s="58" t="e">
        <f>(E33*1000)-((E33/E34)*E44)-SUM(E45:E47)</f>
        <v>#N/A</v>
      </c>
      <c r="F48" s="334" t="e">
        <f t="shared" si="0"/>
        <v>#N/A</v>
      </c>
      <c r="G48" s="67"/>
    </row>
    <row r="49" spans="1:7" ht="15" customHeight="1">
      <c r="A49" s="70"/>
      <c r="B49" s="71"/>
      <c r="C49" s="72"/>
      <c r="D49" s="337"/>
      <c r="E49" s="74"/>
      <c r="F49" s="338"/>
      <c r="G49" s="76"/>
    </row>
    <row r="50" spans="1:7" ht="15" customHeight="1">
      <c r="A50" s="77"/>
      <c r="B50" s="61" t="s">
        <v>597</v>
      </c>
      <c r="C50" s="62"/>
      <c r="D50" s="78"/>
      <c r="E50" s="79"/>
      <c r="F50" s="339"/>
      <c r="G50" s="77"/>
    </row>
    <row r="51" spans="1:7" ht="15" customHeight="1">
      <c r="A51" s="50"/>
      <c r="B51" s="51" t="s">
        <v>598</v>
      </c>
      <c r="C51" s="52"/>
      <c r="D51" s="52"/>
      <c r="E51" s="81" t="e">
        <f>((F45+F47+F48)+((F43+F44)*(E33/E34)))/(E33*1000)+(F46/(24*60*60*1000))</f>
        <v>#N/A</v>
      </c>
      <c r="F51" s="340" t="s">
        <v>599</v>
      </c>
      <c r="G51" s="83"/>
    </row>
    <row r="52" spans="1:7">
      <c r="B52" s="37" t="s">
        <v>600</v>
      </c>
      <c r="C52" s="38"/>
      <c r="D52" s="38"/>
      <c r="E52" s="84" t="e">
        <f>(E25*1000*(E26/100)/E51)/24</f>
        <v>#N/A</v>
      </c>
      <c r="F52" s="340" t="s">
        <v>601</v>
      </c>
      <c r="G52" s="83"/>
    </row>
    <row r="53" spans="1:7">
      <c r="B53" s="37" t="s">
        <v>602</v>
      </c>
      <c r="C53" s="38"/>
      <c r="D53" s="38"/>
      <c r="E53" s="85" t="e">
        <f>E52/365</f>
        <v>#N/A</v>
      </c>
      <c r="F53" s="340" t="s">
        <v>603</v>
      </c>
      <c r="G53" s="83"/>
    </row>
    <row r="54" spans="1:7">
      <c r="B54" s="37" t="s">
        <v>604</v>
      </c>
      <c r="C54" s="38"/>
      <c r="D54" s="86"/>
      <c r="E54" s="87" t="e">
        <f>E53*12</f>
        <v>#N/A</v>
      </c>
      <c r="F54" s="341" t="s">
        <v>605</v>
      </c>
      <c r="G54" s="89"/>
    </row>
    <row r="55" spans="1:7">
      <c r="D55" s="90"/>
      <c r="E55" s="90"/>
      <c r="F55" s="83"/>
      <c r="G55" s="83"/>
    </row>
    <row r="56" spans="1:7">
      <c r="D56" s="90"/>
      <c r="E56" s="90"/>
      <c r="F56" s="83"/>
      <c r="G56" s="83"/>
    </row>
    <row r="57" spans="1:7">
      <c r="D57" s="90"/>
      <c r="E57" s="90"/>
      <c r="F57" s="83"/>
      <c r="G57" s="83"/>
    </row>
    <row r="58" spans="1:7">
      <c r="D58" s="90"/>
      <c r="E58" s="90"/>
      <c r="F58" s="83"/>
      <c r="G58" s="83"/>
    </row>
    <row r="59" spans="1:7">
      <c r="D59" s="90"/>
      <c r="E59" s="90"/>
      <c r="F59" s="83"/>
      <c r="G59" s="83"/>
    </row>
    <row r="60" spans="1:7">
      <c r="D60" s="90"/>
      <c r="E60" s="90"/>
      <c r="F60" s="83"/>
      <c r="G60" s="83"/>
    </row>
    <row r="62" spans="1:7">
      <c r="D62" s="90"/>
      <c r="E62" s="90"/>
      <c r="F62" s="83"/>
      <c r="G62" s="83"/>
    </row>
    <row r="63" spans="1:7">
      <c r="D63" s="90"/>
      <c r="E63" s="90"/>
      <c r="F63" s="83"/>
      <c r="G63" s="83"/>
    </row>
    <row r="64" spans="1:7">
      <c r="D64" s="90"/>
      <c r="E64" s="90"/>
      <c r="F64" s="83"/>
      <c r="G64" s="83"/>
    </row>
    <row r="65" spans="4:7">
      <c r="D65" s="90"/>
      <c r="E65" s="90"/>
      <c r="F65" s="83"/>
      <c r="G65" s="83"/>
    </row>
    <row r="66" spans="4:7">
      <c r="D66" s="90"/>
      <c r="E66" s="90"/>
      <c r="F66" s="83"/>
      <c r="G66" s="83"/>
    </row>
    <row r="67" spans="4:7">
      <c r="D67" s="90"/>
      <c r="E67" s="90"/>
      <c r="F67" s="83"/>
      <c r="G67" s="83"/>
    </row>
    <row r="68" spans="4:7">
      <c r="D68" s="90"/>
      <c r="E68" s="90"/>
      <c r="F68" s="83"/>
      <c r="G68" s="83"/>
    </row>
    <row r="69" spans="4:7">
      <c r="D69" s="90"/>
      <c r="E69" s="90"/>
      <c r="F69" s="83"/>
      <c r="G69" s="83"/>
    </row>
  </sheetData>
  <sheetProtection sheet="1" objects="1" scenarios="1"/>
  <protectedRanges>
    <protectedRange sqref="C10:T10" name="Range1"/>
  </protectedRanges>
  <mergeCells count="1">
    <mergeCell ref="B23:D23"/>
  </mergeCells>
  <dataValidations count="10">
    <dataValidation type="list" allowBlank="1" showInputMessage="1" showErrorMessage="1" sqref="E10 I10" xr:uid="{00000000-0002-0000-2E00-000002000000}">
      <formula1>"0,1,2,3,4,5,6,7,8,9,10,20,50,100"</formula1>
    </dataValidation>
    <dataValidation type="list" allowBlank="1" showInputMessage="1" showErrorMessage="1" sqref="G10" xr:uid="{00000000-0002-0000-2E00-000004000000}">
      <formula1>"AU915, US915, IN865, RU864, EU868, AS923, KR920"</formula1>
    </dataValidation>
    <dataValidation type="list" allowBlank="1" showInputMessage="1" showErrorMessage="1" sqref="H10" xr:uid="{00000000-0002-0000-2E00-000005000000}">
      <formula1>"SF7,SF8,SF9,SF10,SF11,SF12"</formula1>
    </dataValidation>
    <dataValidation type="list" allowBlank="1" showInputMessage="1" showErrorMessage="1" sqref="J10" xr:uid="{00000000-0002-0000-2E00-000006000000}">
      <formula1>"x,1,2,3,4,5,6,7,8,9,10,11,12,13,14,15,16,17,18,19,20,21,22,23,24,25,26,27,28,29,30,31,32,33,34,35,36,37,38,39,40,41,42,43,44,45,46,47,48,49,50,51,52,53,54,55,56,57,58,59,60,61,62,63,64,65,66,67,68,69,70,71,72,73,74,75,76,77,78,79,80"</formula1>
    </dataValidation>
    <dataValidation type="list" allowBlank="1" showInputMessage="1" showErrorMessage="1" sqref="K10" xr:uid="{00000000-0002-0000-2E00-000007000000}">
      <formula1>"x,1,2,3,4,5,6,7,8,9,10,11,12,13,14,15,16,17,18,19,20,21,22,23,24,25,26,27,28,29,30,31,32"</formula1>
    </dataValidation>
    <dataValidation type="list" allowBlank="1" showInputMessage="1" showErrorMessage="1" sqref="L10" xr:uid="{00000000-0002-0000-2E00-000008000000}">
      <formula1>"x,Enable,Disable"</formula1>
    </dataValidation>
    <dataValidation type="list" allowBlank="1" showInputMessage="1" showErrorMessage="1" sqref="O10" xr:uid="{00000000-0002-0000-2E00-000009000000}">
      <formula1>"x,Auto,Fast,Slow"</formula1>
    </dataValidation>
    <dataValidation type="list" allowBlank="1" showInputMessage="1" showErrorMessage="1" sqref="T10" xr:uid="{00000000-0002-0000-2E00-00000A000000}">
      <formula1>"x,Class A,Class C"</formula1>
    </dataValidation>
    <dataValidation allowBlank="1" showInputMessage="1" showErrorMessage="1" sqref="E29 B14:B17 B19:B20 E34:E36" xr:uid="{00000000-0002-0000-2E00-00000B000000}"/>
    <dataValidation type="list" allowBlank="1" showInputMessage="1" showErrorMessage="1" sqref="C10" xr:uid="{FE48C331-71C3-4453-ABF3-AA1772D4589F}">
      <formula1>$BC:$BC</formula1>
    </dataValidation>
  </dataValidations>
  <hyperlinks>
    <hyperlink ref="F1" location="'MAIN'!A1" display="HOME" xr:uid="{00000000-0004-0000-2E00-000000000000}"/>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2E00-000001000000}">
          <x14:formula1>
            <xm:f>TABS!$L$6:$L$25</xm:f>
          </x14:formula1>
          <xm:sqref>D10</xm:sqref>
        </x14:dataValidation>
        <x14:dataValidation type="list" allowBlank="1" showInputMessage="1" showErrorMessage="1" xr:uid="{00000000-0002-0000-2E00-000003000000}">
          <x14:formula1>
            <xm:f>TABS!$Y$6:$Y$65</xm:f>
          </x14:formula1>
          <xm:sqref>F10</xm:sqref>
        </x14:dataValidation>
      </x14:dataValidations>
    </ext>
  </extLst>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BC72"/>
  <sheetViews>
    <sheetView zoomScale="55" zoomScaleNormal="55" workbookViewId="0">
      <selection activeCell="D5" sqref="D5:I5"/>
    </sheetView>
  </sheetViews>
  <sheetFormatPr defaultColWidth="8.875" defaultRowHeight="15"/>
  <cols>
    <col min="1" max="1" width="12.625" style="3" customWidth="1"/>
    <col min="2" max="2" width="31" style="3" customWidth="1"/>
    <col min="3" max="3" width="31.25" style="3" customWidth="1"/>
    <col min="4" max="4" width="16.375" style="3" customWidth="1"/>
    <col min="5" max="5" width="16.875" style="3" customWidth="1"/>
    <col min="6" max="7" width="17.375" style="3" customWidth="1"/>
    <col min="8" max="9" width="13.875" style="3" customWidth="1"/>
    <col min="10" max="10" width="18.375" style="3" customWidth="1"/>
    <col min="11" max="11" width="16.75" style="3" customWidth="1"/>
    <col min="12" max="12" width="16.375" style="3" customWidth="1"/>
    <col min="13" max="13" width="15.125" style="3" customWidth="1"/>
    <col min="14" max="14" width="14.25" style="3" customWidth="1"/>
    <col min="15" max="15" width="17.625" style="3" customWidth="1"/>
    <col min="16" max="16" width="13.75" style="3" customWidth="1"/>
    <col min="17" max="17" width="14.625" style="3" customWidth="1"/>
    <col min="18" max="18" width="12.75" style="3" customWidth="1"/>
    <col min="19" max="19" width="10.875" style="3" customWidth="1"/>
    <col min="20" max="20" width="12.625" style="3" customWidth="1"/>
    <col min="21" max="21" width="13.375" style="3" customWidth="1"/>
    <col min="22" max="22" width="13.875" style="3" customWidth="1"/>
    <col min="23" max="23" width="15.25" style="3" customWidth="1"/>
    <col min="24" max="25" width="9.125" style="3"/>
    <col min="26" max="16384" width="8.875" style="3"/>
  </cols>
  <sheetData>
    <row r="1" spans="1:55" ht="26.25">
      <c r="F1" s="390" t="s">
        <v>531</v>
      </c>
      <c r="G1" s="224"/>
      <c r="BB1" s="1" t="str">
        <f>_xlfn.TEXTJOIN(CHAR(10),TRUE,BC1:BC500)</f>
        <v>WSLRW-LPC-01-2-3-</v>
      </c>
      <c r="BC1" s="1" t="str" cm="1">
        <f t="array" ref="BC1">_xlfn._xlws.FILTER(PROD_A!$B$5:B$790,PROD_A!$I$5:I$790=$B$5,"NA")</f>
        <v>WSLRW-LPC-01-2-3-</v>
      </c>
    </row>
    <row r="2" spans="1:55" s="1" customFormat="1">
      <c r="B2" s="5" t="s">
        <v>532</v>
      </c>
      <c r="C2" s="5"/>
      <c r="F2" s="6"/>
      <c r="G2" s="6"/>
      <c r="X2" s="103"/>
    </row>
    <row r="3" spans="1:55" s="2" customFormat="1">
      <c r="X3" s="104"/>
    </row>
    <row r="4" spans="1:55" s="2" customFormat="1" ht="60">
      <c r="B4" s="7" t="s">
        <v>533</v>
      </c>
      <c r="C4" s="8" t="s">
        <v>534</v>
      </c>
      <c r="D4" s="9" t="s">
        <v>535</v>
      </c>
      <c r="E4" s="8" t="s">
        <v>536</v>
      </c>
      <c r="F4" s="8" t="s">
        <v>537</v>
      </c>
      <c r="G4" s="10" t="s">
        <v>538</v>
      </c>
      <c r="H4" s="8" t="s">
        <v>539</v>
      </c>
      <c r="I4" s="91" t="s">
        <v>540</v>
      </c>
      <c r="J4" s="91" t="s">
        <v>541</v>
      </c>
      <c r="K4" s="91" t="s">
        <v>542</v>
      </c>
      <c r="L4" s="10" t="s">
        <v>543</v>
      </c>
      <c r="V4" s="103"/>
    </row>
    <row r="5" spans="1:55" s="2" customFormat="1">
      <c r="B5" s="378" t="s">
        <v>406</v>
      </c>
      <c r="C5" s="379" t="str">
        <f>BB1</f>
        <v>WSLRW-LPC-01-2-3-</v>
      </c>
      <c r="D5" s="378">
        <v>1</v>
      </c>
      <c r="E5" s="380">
        <v>45698</v>
      </c>
      <c r="F5" s="379" t="s">
        <v>628</v>
      </c>
      <c r="G5" s="380">
        <v>45703</v>
      </c>
      <c r="H5" s="378" t="s">
        <v>503</v>
      </c>
      <c r="I5" s="380" t="s">
        <v>629</v>
      </c>
      <c r="J5" s="381"/>
      <c r="K5" s="382"/>
      <c r="L5" s="381"/>
      <c r="V5" s="103"/>
    </row>
    <row r="6" spans="1:55" s="2" customFormat="1">
      <c r="B6" s="11"/>
      <c r="C6" s="11"/>
      <c r="D6" s="12"/>
      <c r="E6" s="13"/>
      <c r="F6" s="12"/>
      <c r="G6" s="12"/>
      <c r="H6" s="14"/>
      <c r="I6" s="14"/>
      <c r="J6" s="12"/>
      <c r="K6" s="11"/>
      <c r="L6" s="12"/>
      <c r="M6" s="14"/>
      <c r="N6" s="12"/>
      <c r="O6" s="12"/>
      <c r="P6" s="12"/>
      <c r="X6" s="103"/>
    </row>
    <row r="7" spans="1:55" s="2" customFormat="1">
      <c r="B7" s="5" t="s">
        <v>645</v>
      </c>
      <c r="C7" s="5"/>
      <c r="D7" s="12"/>
      <c r="E7" s="13"/>
      <c r="F7" s="12"/>
      <c r="G7" s="12"/>
      <c r="H7" s="14"/>
      <c r="I7" s="14"/>
      <c r="J7" s="12"/>
      <c r="K7" s="11"/>
      <c r="L7" s="12"/>
      <c r="M7" s="14"/>
      <c r="N7" s="12"/>
      <c r="O7" s="12"/>
      <c r="P7" s="12"/>
      <c r="X7" s="103"/>
    </row>
    <row r="8" spans="1:55" s="2" customFormat="1">
      <c r="B8" s="11"/>
      <c r="C8" s="11"/>
      <c r="D8" s="12"/>
      <c r="E8" s="13"/>
      <c r="F8" s="12"/>
      <c r="G8" s="12"/>
      <c r="H8" s="14"/>
      <c r="I8" s="14"/>
      <c r="J8" s="12"/>
      <c r="K8" s="11"/>
      <c r="L8" s="12"/>
      <c r="M8" s="14"/>
      <c r="N8" s="12"/>
      <c r="O8" s="12"/>
      <c r="P8" s="12"/>
      <c r="X8" s="103"/>
    </row>
    <row r="9" spans="1:55" s="2" customFormat="1" ht="60">
      <c r="A9" s="15" t="s">
        <v>546</v>
      </c>
      <c r="B9" s="15" t="s">
        <v>547</v>
      </c>
      <c r="C9" s="16" t="s">
        <v>548</v>
      </c>
      <c r="D9" s="16" t="s">
        <v>549</v>
      </c>
      <c r="E9" s="16" t="s">
        <v>550</v>
      </c>
      <c r="F9" s="16" t="s">
        <v>551</v>
      </c>
      <c r="G9" s="16" t="s">
        <v>552</v>
      </c>
      <c r="H9" s="16" t="s">
        <v>553</v>
      </c>
      <c r="I9" s="93" t="s">
        <v>554</v>
      </c>
      <c r="J9" s="23" t="s">
        <v>319</v>
      </c>
      <c r="K9" s="94" t="s">
        <v>555</v>
      </c>
      <c r="L9" s="29" t="s">
        <v>556</v>
      </c>
      <c r="M9" s="28" t="s">
        <v>323</v>
      </c>
      <c r="N9" s="95" t="s">
        <v>324</v>
      </c>
      <c r="O9" s="96" t="s">
        <v>325</v>
      </c>
      <c r="P9" s="95" t="s">
        <v>557</v>
      </c>
      <c r="Q9" s="96" t="s">
        <v>330</v>
      </c>
      <c r="R9" s="96" t="s">
        <v>331</v>
      </c>
      <c r="S9" s="28" t="s">
        <v>558</v>
      </c>
      <c r="T9" s="105" t="s">
        <v>559</v>
      </c>
    </row>
    <row r="10" spans="1:55" s="2" customFormat="1">
      <c r="A10" s="434" t="e">
        <f>TEXT(E54,"0.000")&amp;" "&amp;F54&amp;CHAR(10)&amp;"@"&amp;VLOOKUP($G$14,TABS!$A$6:$G$50,COUNTA(TABS!$A$5:$D$5),FALSE)</f>
        <v>#N/A</v>
      </c>
      <c r="B10" s="17" t="e">
        <f>E56</f>
        <v>#N/A</v>
      </c>
      <c r="C10" s="18" t="s">
        <v>655</v>
      </c>
      <c r="D10" s="19" t="s">
        <v>631</v>
      </c>
      <c r="E10" s="225">
        <v>4</v>
      </c>
      <c r="F10" s="19" t="s">
        <v>656</v>
      </c>
      <c r="G10" s="19" t="s">
        <v>18</v>
      </c>
      <c r="H10" s="20" t="s">
        <v>27</v>
      </c>
      <c r="I10" s="296">
        <v>1</v>
      </c>
      <c r="J10" s="97" t="s">
        <v>168</v>
      </c>
      <c r="K10" s="98" t="s">
        <v>168</v>
      </c>
      <c r="L10" s="99" t="s">
        <v>168</v>
      </c>
      <c r="M10" s="383" t="s">
        <v>168</v>
      </c>
      <c r="N10" s="383" t="s">
        <v>168</v>
      </c>
      <c r="O10" s="100" t="s">
        <v>168</v>
      </c>
      <c r="P10" s="386">
        <v>20</v>
      </c>
      <c r="Q10" s="383" t="s">
        <v>168</v>
      </c>
      <c r="R10" s="383" t="s">
        <v>168</v>
      </c>
      <c r="S10" s="383" t="s">
        <v>168</v>
      </c>
      <c r="T10" s="100" t="s">
        <v>168</v>
      </c>
      <c r="U10" s="106"/>
      <c r="V10" s="106"/>
      <c r="W10" s="106"/>
      <c r="X10" s="106"/>
      <c r="Y10" s="106"/>
      <c r="Z10" s="106"/>
    </row>
    <row r="11" spans="1:55" s="2" customFormat="1">
      <c r="B11" s="11"/>
      <c r="C11" s="11"/>
      <c r="D11" s="12"/>
      <c r="E11" s="13"/>
      <c r="F11" s="12"/>
      <c r="G11" s="12"/>
      <c r="H11" s="14"/>
      <c r="I11" s="14"/>
      <c r="J11" s="12"/>
      <c r="K11" s="11"/>
      <c r="L11" s="12"/>
      <c r="M11" s="14"/>
      <c r="N11" s="12"/>
      <c r="O11" s="12"/>
      <c r="P11" s="12"/>
      <c r="X11" s="103"/>
    </row>
    <row r="12" spans="1:55" s="2" customFormat="1">
      <c r="B12" s="5" t="s">
        <v>563</v>
      </c>
      <c r="C12" s="11"/>
      <c r="D12" s="12"/>
      <c r="E12" s="13"/>
      <c r="F12" s="12"/>
      <c r="G12" s="12"/>
      <c r="H12" s="14"/>
      <c r="I12" s="14"/>
      <c r="J12" s="12"/>
      <c r="K12" s="11"/>
      <c r="L12" s="12"/>
      <c r="M12" s="14"/>
      <c r="N12" s="12"/>
      <c r="O12" s="12"/>
      <c r="P12" s="12"/>
      <c r="X12" s="103"/>
    </row>
    <row r="13" spans="1:55" s="2" customFormat="1" ht="75">
      <c r="B13" s="21" t="s">
        <v>301</v>
      </c>
      <c r="C13" s="22" t="s">
        <v>310</v>
      </c>
      <c r="D13" s="23" t="s">
        <v>311</v>
      </c>
      <c r="E13" s="23" t="s">
        <v>312</v>
      </c>
      <c r="F13" s="23" t="s">
        <v>313</v>
      </c>
      <c r="G13" s="23" t="s">
        <v>314</v>
      </c>
      <c r="H13" s="23" t="s">
        <v>315</v>
      </c>
      <c r="I13" s="23" t="s">
        <v>316</v>
      </c>
      <c r="J13" s="23" t="s">
        <v>317</v>
      </c>
      <c r="K13" s="23" t="s">
        <v>318</v>
      </c>
      <c r="L13" s="23" t="s">
        <v>657</v>
      </c>
      <c r="M13" s="23" t="s">
        <v>320</v>
      </c>
      <c r="N13" s="23" t="s">
        <v>321</v>
      </c>
      <c r="O13" s="260" t="s">
        <v>322</v>
      </c>
      <c r="P13" s="23" t="s">
        <v>323</v>
      </c>
      <c r="Q13" s="23" t="s">
        <v>75</v>
      </c>
      <c r="R13" s="23" t="s">
        <v>324</v>
      </c>
      <c r="S13" s="23" t="s">
        <v>325</v>
      </c>
      <c r="T13" s="23" t="s">
        <v>326</v>
      </c>
      <c r="U13" s="23" t="s">
        <v>327</v>
      </c>
      <c r="V13" s="23" t="s">
        <v>328</v>
      </c>
      <c r="W13" s="23" t="s">
        <v>329</v>
      </c>
      <c r="X13" s="64"/>
    </row>
    <row r="14" spans="1:55" s="2" customFormat="1">
      <c r="B14" s="24" t="str">
        <f>C10</f>
        <v>WSLRW-LPC-01-2-3</v>
      </c>
      <c r="C14" s="25" t="e">
        <f>VLOOKUP($B14,typeProduct,COUNTA(PROD_A!$B$4:$N$4),FALSE)</f>
        <v>#N/A</v>
      </c>
      <c r="D14" s="25" t="e">
        <f>VLOOKUP($B14,typeProduct,COUNTA(PROD_A!$B$4:$O$4),FALSE)</f>
        <v>#N/A</v>
      </c>
      <c r="E14" s="25" t="e">
        <f>VLOOKUP($B14,typeProduct,COUNTA(PROD_A!$B$4:$P$4),FALSE)</f>
        <v>#N/A</v>
      </c>
      <c r="F14" s="25" t="e">
        <f>VLOOKUP($B14,typeProduct,COUNTA(PROD_A!$B$4:$Q$4),FALSE)</f>
        <v>#N/A</v>
      </c>
      <c r="G14" s="25" t="e">
        <f>VLOOKUP($B14,typeProduct,COUNTA(PROD_A!$B$4:$R$4),FALSE)</f>
        <v>#N/A</v>
      </c>
      <c r="H14" s="25" t="e">
        <f>VLOOKUP($B14,typeProduct,COUNTA(PROD_A!$B$4:$S$4),FALSE)</f>
        <v>#N/A</v>
      </c>
      <c r="I14" s="25" t="e">
        <f>VLOOKUP($B14,typeProduct,COUNTA(PROD_A!$B$4:$T$4),FALSE)</f>
        <v>#N/A</v>
      </c>
      <c r="J14" s="25" t="e">
        <f>VLOOKUP($B14,typeProduct,COUNTA(PROD_A!$B$4:$U$4),FALSE)</f>
        <v>#N/A</v>
      </c>
      <c r="K14" s="25" t="e">
        <f>VLOOKUP($B14,typeProduct,COUNTA(PROD_A!$B$4:$V$4),FALSE)</f>
        <v>#N/A</v>
      </c>
      <c r="L14" s="25" t="e">
        <f>VLOOKUP($B14,typeProduct,COUNTA(PROD_A!$B$4:$W$4),FALSE)</f>
        <v>#N/A</v>
      </c>
      <c r="M14" s="25" t="e">
        <f>VLOOKUP($B14,typeProduct,COUNTA(PROD_A!$B$4:$X$4),FALSE)</f>
        <v>#N/A</v>
      </c>
      <c r="N14" s="25" t="e">
        <f>VLOOKUP($B14,typeProduct,COUNTA(PROD_A!$B$4:$Y$4),FALSE)</f>
        <v>#N/A</v>
      </c>
      <c r="O14" s="278" t="e">
        <f>VLOOKUP($B14,typeProduct,COUNTA(PROD_A!$B$4:$Z$4),FALSE)</f>
        <v>#N/A</v>
      </c>
      <c r="P14" s="25" t="e">
        <f>VLOOKUP($B14,typeProduct,COUNTA(PROD_A!$B$4:AA$4),FALSE)</f>
        <v>#N/A</v>
      </c>
      <c r="Q14" s="25" t="e">
        <f>VLOOKUP($B14,typeProduct,COUNTA(PROD_A!$B$4:AB$4),FALSE)</f>
        <v>#N/A</v>
      </c>
      <c r="R14" s="25" t="e">
        <f>VLOOKUP($B14,typeProduct,COUNTA(PROD_A!$B$4:AC$4),FALSE)</f>
        <v>#N/A</v>
      </c>
      <c r="S14" s="25" t="e">
        <f>VLOOKUP($B14,typeProduct,COUNTA(PROD_A!$B$4:AD$4),FALSE)</f>
        <v>#N/A</v>
      </c>
      <c r="T14" s="25" t="e">
        <f>VLOOKUP($B14,typeProduct,COUNTA(PROD_A!$B$4:AE$4),FALSE)</f>
        <v>#N/A</v>
      </c>
      <c r="U14" s="25" t="e">
        <f>VLOOKUP($B14,typeProduct,COUNTA(PROD_A!$B$4:AF$4),FALSE)</f>
        <v>#N/A</v>
      </c>
      <c r="V14" s="25" t="e">
        <f>VLOOKUP($B14,typeProduct,COUNTA(PROD_A!$B$4:AG$4),FALSE)</f>
        <v>#N/A</v>
      </c>
      <c r="W14" s="297">
        <f>P10</f>
        <v>20</v>
      </c>
      <c r="X14" s="323"/>
    </row>
    <row r="15" spans="1:55" s="2" customFormat="1">
      <c r="B15" s="26"/>
      <c r="C15" s="27"/>
      <c r="D15" s="27"/>
      <c r="E15" s="27"/>
      <c r="F15" s="27"/>
      <c r="G15" s="27"/>
      <c r="H15" s="27"/>
      <c r="I15" s="27"/>
      <c r="J15" s="27"/>
      <c r="K15" s="27"/>
      <c r="L15" s="27"/>
      <c r="M15" s="27"/>
      <c r="N15" s="27"/>
      <c r="O15" s="27"/>
      <c r="P15" s="27"/>
    </row>
    <row r="16" spans="1:55" s="2" customFormat="1">
      <c r="B16" s="5" t="s">
        <v>565</v>
      </c>
      <c r="C16" s="27"/>
      <c r="D16" s="27"/>
      <c r="E16" s="27"/>
      <c r="F16" s="27"/>
      <c r="G16" s="27"/>
      <c r="H16" s="27"/>
      <c r="I16" s="27"/>
      <c r="J16" s="27"/>
      <c r="K16" s="27"/>
      <c r="L16" s="27"/>
      <c r="M16" s="27"/>
      <c r="N16" s="27"/>
      <c r="O16" s="27"/>
      <c r="P16" s="27"/>
    </row>
    <row r="17" spans="1:25" s="2" customFormat="1">
      <c r="B17" s="5"/>
      <c r="C17" s="27"/>
      <c r="D17" s="27"/>
      <c r="E17" s="27"/>
      <c r="F17" s="27"/>
      <c r="G17" s="27"/>
      <c r="H17" s="27"/>
      <c r="I17" s="27"/>
      <c r="J17" s="27"/>
      <c r="K17" s="27"/>
      <c r="L17" s="27"/>
      <c r="M17" s="27"/>
      <c r="N17" s="27"/>
      <c r="O17" s="27"/>
      <c r="P17" s="27"/>
    </row>
    <row r="18" spans="1:25" s="2" customFormat="1" ht="30">
      <c r="B18" s="28" t="s">
        <v>566</v>
      </c>
      <c r="C18" s="28" t="s">
        <v>567</v>
      </c>
      <c r="D18" s="28" t="s">
        <v>551</v>
      </c>
      <c r="E18" s="28" t="s">
        <v>4</v>
      </c>
      <c r="F18" s="28" t="s">
        <v>568</v>
      </c>
      <c r="G18" s="29" t="s">
        <v>569</v>
      </c>
      <c r="H18" s="22" t="s">
        <v>570</v>
      </c>
      <c r="I18" s="101"/>
      <c r="J18" s="101"/>
      <c r="K18" s="27"/>
      <c r="L18" s="27"/>
      <c r="M18" s="27"/>
      <c r="N18" s="27"/>
      <c r="O18" s="27"/>
      <c r="P18" s="27"/>
    </row>
    <row r="19" spans="1:25" s="2" customFormat="1">
      <c r="B19" s="30">
        <f>VLOOKUP($D$10,lrwCyclicPeriod,COUNTA(TABS!$L$5:$M$5),FALSE)</f>
        <v>3600</v>
      </c>
      <c r="C19" s="31">
        <f>$E$10</f>
        <v>4</v>
      </c>
      <c r="D19" s="31">
        <f>VLOOKUP($F$10,lorawanSamplingRate,COUNTA(TABS!$Y$5:$Z$5),FALSE)</f>
        <v>120</v>
      </c>
      <c r="E19" s="31">
        <f>VLOOKUP($G$10&amp;"-"&amp;$H$10,lrwSFDataRateRx,COUNTA(TABS!$S$5:$V$5),FALSE)</f>
        <v>5470</v>
      </c>
      <c r="F19" s="31">
        <f>VLOOKUP($G$10,lrwTxParameter,COUNTA(TABS!$O$5:$Q$5),FALSE)</f>
        <v>128</v>
      </c>
      <c r="G19" s="32">
        <f>I10</f>
        <v>1</v>
      </c>
      <c r="H19" s="31">
        <f>VLOOKUP($G$10&amp;"-"&amp;$H$10,lrwSFDataRateRx,COUNTA(TABS!$S$5:$W$5),FALSE)</f>
        <v>2.2999999999999998</v>
      </c>
      <c r="I19" s="102"/>
      <c r="J19" s="27"/>
      <c r="K19" s="27"/>
      <c r="L19" s="27"/>
      <c r="M19" s="27"/>
      <c r="N19" s="27"/>
      <c r="O19" s="27"/>
    </row>
    <row r="20" spans="1:25" s="2" customFormat="1">
      <c r="B20" s="26"/>
      <c r="C20" s="27"/>
      <c r="D20" s="27"/>
      <c r="E20" s="27"/>
      <c r="F20" s="27"/>
      <c r="G20" s="27"/>
      <c r="H20" s="27"/>
      <c r="I20" s="27"/>
      <c r="J20" s="27"/>
      <c r="K20" s="27"/>
      <c r="L20" s="27"/>
      <c r="M20" s="27"/>
      <c r="N20" s="27"/>
      <c r="O20" s="27"/>
      <c r="P20" s="27"/>
    </row>
    <row r="21" spans="1:25" s="2" customFormat="1">
      <c r="B21" s="5" t="s">
        <v>571</v>
      </c>
      <c r="C21" s="5"/>
      <c r="D21" s="12"/>
      <c r="E21" s="13"/>
      <c r="F21" s="12"/>
      <c r="G21" s="12"/>
      <c r="H21" s="3"/>
      <c r="I21" s="3"/>
      <c r="J21" s="3"/>
      <c r="K21" s="83"/>
      <c r="L21" s="3"/>
      <c r="M21" s="3"/>
      <c r="N21" s="3"/>
      <c r="O21" s="3"/>
      <c r="P21" s="3"/>
      <c r="Q21" s="3"/>
      <c r="R21" s="3"/>
      <c r="S21" s="3"/>
      <c r="T21" s="3"/>
      <c r="U21" s="3"/>
      <c r="V21" s="3"/>
      <c r="W21" s="3"/>
      <c r="X21" s="3"/>
      <c r="Y21" s="3"/>
    </row>
    <row r="22" spans="1:25" s="2" customFormat="1">
      <c r="B22" s="5"/>
      <c r="C22" s="5"/>
      <c r="D22" s="12"/>
      <c r="E22" s="13"/>
      <c r="F22" s="12"/>
      <c r="G22" s="12"/>
      <c r="H22" s="3"/>
      <c r="I22" s="3"/>
      <c r="J22" s="3"/>
      <c r="K22" s="83"/>
      <c r="L22" s="3"/>
      <c r="M22" s="3"/>
      <c r="N22" s="3"/>
      <c r="O22" s="3"/>
      <c r="P22" s="3"/>
      <c r="Q22" s="3"/>
      <c r="R22" s="3"/>
      <c r="S22" s="3"/>
      <c r="T22" s="3"/>
      <c r="U22" s="3"/>
      <c r="V22" s="3"/>
      <c r="W22" s="3"/>
      <c r="X22" s="3"/>
      <c r="Y22" s="3"/>
    </row>
    <row r="23" spans="1:25" ht="15" customHeight="1">
      <c r="A23" s="33"/>
      <c r="B23" s="523" t="s">
        <v>572</v>
      </c>
      <c r="C23" s="524"/>
      <c r="D23" s="524"/>
      <c r="E23" s="34" t="s">
        <v>147</v>
      </c>
      <c r="F23" s="35" t="s">
        <v>573</v>
      </c>
      <c r="G23" s="36"/>
    </row>
    <row r="24" spans="1:25">
      <c r="B24" s="372" t="s">
        <v>574</v>
      </c>
      <c r="C24" s="38"/>
      <c r="D24" s="38"/>
      <c r="E24" s="39">
        <v>1</v>
      </c>
      <c r="F24" s="40" t="s">
        <v>8</v>
      </c>
    </row>
    <row r="25" spans="1:25" ht="15.75" customHeight="1">
      <c r="A25" s="41"/>
      <c r="B25" s="373" t="s">
        <v>575</v>
      </c>
      <c r="C25" s="43"/>
      <c r="D25" s="44"/>
      <c r="E25" s="45" t="e">
        <f>H14</f>
        <v>#N/A</v>
      </c>
      <c r="F25" s="46" t="s">
        <v>10</v>
      </c>
      <c r="G25" s="41"/>
    </row>
    <row r="26" spans="1:25">
      <c r="B26" s="372" t="s">
        <v>576</v>
      </c>
      <c r="C26" s="38"/>
      <c r="D26" s="47"/>
      <c r="E26" s="48">
        <v>90</v>
      </c>
      <c r="F26" s="49" t="s">
        <v>17</v>
      </c>
    </row>
    <row r="27" spans="1:25" ht="15" customHeight="1">
      <c r="A27" s="50"/>
      <c r="B27" s="374" t="s">
        <v>577</v>
      </c>
      <c r="C27" s="52"/>
      <c r="D27" s="52"/>
      <c r="E27" s="53">
        <v>75</v>
      </c>
      <c r="F27" s="54" t="s">
        <v>17</v>
      </c>
    </row>
    <row r="28" spans="1:25" ht="15" customHeight="1">
      <c r="A28" s="50"/>
      <c r="B28" s="51"/>
      <c r="C28" s="52"/>
      <c r="D28" s="52"/>
      <c r="E28" s="55"/>
      <c r="F28" s="48"/>
    </row>
    <row r="29" spans="1:25">
      <c r="B29" s="372" t="s">
        <v>549</v>
      </c>
      <c r="C29" s="38"/>
      <c r="D29" s="47"/>
      <c r="E29" s="56">
        <f>B19</f>
        <v>3600</v>
      </c>
      <c r="F29" s="57" t="s">
        <v>29</v>
      </c>
    </row>
    <row r="30" spans="1:25">
      <c r="B30" s="372" t="s">
        <v>578</v>
      </c>
      <c r="C30" s="38"/>
      <c r="D30" s="47"/>
      <c r="E30" s="58">
        <f>(24*60*60)/E29</f>
        <v>24</v>
      </c>
      <c r="F30" s="57" t="s">
        <v>579</v>
      </c>
    </row>
    <row r="31" spans="1:25">
      <c r="B31" s="372" t="s">
        <v>550</v>
      </c>
      <c r="C31" s="38"/>
      <c r="D31" s="47"/>
      <c r="E31" s="56">
        <f>C19</f>
        <v>4</v>
      </c>
      <c r="F31" s="57" t="s">
        <v>579</v>
      </c>
    </row>
    <row r="32" spans="1:25">
      <c r="B32" s="372" t="s">
        <v>580</v>
      </c>
      <c r="C32" s="38"/>
      <c r="D32" s="47"/>
      <c r="E32" s="58">
        <f>E30+E31</f>
        <v>28</v>
      </c>
      <c r="F32" s="57" t="s">
        <v>579</v>
      </c>
    </row>
    <row r="33" spans="1:7">
      <c r="B33" s="372" t="s">
        <v>581</v>
      </c>
      <c r="C33" s="38"/>
      <c r="D33" s="47"/>
      <c r="E33" s="58">
        <f>(24*60*60)/E32</f>
        <v>3085.7142857142858</v>
      </c>
      <c r="F33" s="57" t="s">
        <v>29</v>
      </c>
    </row>
    <row r="34" spans="1:7">
      <c r="B34" s="372" t="s">
        <v>582</v>
      </c>
      <c r="C34" s="38"/>
      <c r="D34" s="47"/>
      <c r="E34" s="56">
        <f>D19</f>
        <v>120</v>
      </c>
      <c r="F34" s="57" t="s">
        <v>29</v>
      </c>
    </row>
    <row r="35" spans="1:7">
      <c r="B35" s="372" t="s">
        <v>583</v>
      </c>
      <c r="C35" s="38"/>
      <c r="D35" s="47"/>
      <c r="E35" s="59">
        <f>E19</f>
        <v>5470</v>
      </c>
      <c r="F35" s="57" t="s">
        <v>40</v>
      </c>
    </row>
    <row r="36" spans="1:7">
      <c r="B36" s="372" t="s">
        <v>584</v>
      </c>
      <c r="C36" s="38"/>
      <c r="D36" s="47"/>
      <c r="E36" s="56">
        <f>F19</f>
        <v>128</v>
      </c>
      <c r="F36" s="57" t="s">
        <v>42</v>
      </c>
    </row>
    <row r="37" spans="1:7">
      <c r="B37" s="372" t="s">
        <v>585</v>
      </c>
      <c r="C37" s="38"/>
      <c r="D37" s="47"/>
      <c r="E37" s="60" t="e">
        <f>K14</f>
        <v>#N/A</v>
      </c>
      <c r="F37" s="57" t="s">
        <v>44</v>
      </c>
    </row>
    <row r="38" spans="1:7">
      <c r="B38" s="372" t="s">
        <v>586</v>
      </c>
      <c r="C38" s="38"/>
      <c r="D38" s="38"/>
      <c r="E38" s="56">
        <f>G19</f>
        <v>1</v>
      </c>
      <c r="F38" s="57" t="s">
        <v>587</v>
      </c>
    </row>
    <row r="39" spans="1:7">
      <c r="B39" s="372" t="s">
        <v>658</v>
      </c>
      <c r="C39" s="38"/>
      <c r="D39" s="38"/>
      <c r="E39" s="60">
        <v>4000</v>
      </c>
      <c r="F39" s="57" t="s">
        <v>90</v>
      </c>
    </row>
    <row r="40" spans="1:7">
      <c r="B40" s="372" t="s">
        <v>659</v>
      </c>
      <c r="C40" s="38"/>
      <c r="D40" s="38"/>
      <c r="E40" s="56" t="e">
        <f>L14</f>
        <v>#N/A</v>
      </c>
      <c r="F40" s="57" t="s">
        <v>660</v>
      </c>
    </row>
    <row r="41" spans="1:7">
      <c r="B41" s="372" t="s">
        <v>661</v>
      </c>
      <c r="C41" s="38"/>
      <c r="D41" s="38"/>
      <c r="E41" s="294">
        <f>W14</f>
        <v>20</v>
      </c>
      <c r="F41" s="57" t="s">
        <v>660</v>
      </c>
    </row>
    <row r="42" spans="1:7" ht="45" customHeight="1">
      <c r="A42" s="33"/>
      <c r="B42" s="61" t="s">
        <v>588</v>
      </c>
      <c r="C42" s="62"/>
      <c r="D42" s="63" t="s">
        <v>589</v>
      </c>
      <c r="E42" s="21" t="s">
        <v>590</v>
      </c>
      <c r="F42" s="23" t="s">
        <v>591</v>
      </c>
      <c r="G42" s="64"/>
    </row>
    <row r="43" spans="1:7">
      <c r="A43" s="50"/>
      <c r="B43" s="298"/>
      <c r="C43" s="299"/>
      <c r="D43" s="300"/>
      <c r="E43" s="284"/>
      <c r="F43" s="66"/>
      <c r="G43" s="67"/>
    </row>
    <row r="44" spans="1:7" ht="15" customHeight="1">
      <c r="A44" s="50"/>
      <c r="B44" s="51"/>
      <c r="C44" s="52"/>
      <c r="D44" s="65"/>
      <c r="E44" s="58"/>
      <c r="F44" s="301"/>
      <c r="G44" s="67"/>
    </row>
    <row r="45" spans="1:7" ht="15" customHeight="1">
      <c r="A45" s="50"/>
      <c r="B45" s="51" t="s">
        <v>593</v>
      </c>
      <c r="C45" s="52"/>
      <c r="D45" s="302">
        <f>E36*1000</f>
        <v>128000</v>
      </c>
      <c r="E45" s="303" t="e">
        <f>((37+E37)*8/E35)*1000</f>
        <v>#N/A</v>
      </c>
      <c r="F45" s="304" t="e">
        <f>D45*E45</f>
        <v>#N/A</v>
      </c>
      <c r="G45" s="67"/>
    </row>
    <row r="46" spans="1:7" ht="15" customHeight="1">
      <c r="A46" s="50"/>
      <c r="B46" s="37" t="s">
        <v>594</v>
      </c>
      <c r="C46" s="38"/>
      <c r="D46" s="302">
        <f>D47</f>
        <v>15000</v>
      </c>
      <c r="E46" s="290">
        <f>100+200+H19*1000*E38</f>
        <v>2600</v>
      </c>
      <c r="F46" s="304">
        <f t="shared" ref="F46:F48" si="0">D46*E46</f>
        <v>39000000</v>
      </c>
      <c r="G46" s="67"/>
    </row>
    <row r="47" spans="1:7" ht="15" customHeight="1">
      <c r="A47" s="50"/>
      <c r="B47" s="37" t="s">
        <v>595</v>
      </c>
      <c r="C47" s="38"/>
      <c r="D47" s="276">
        <f>15000</f>
        <v>15000</v>
      </c>
      <c r="E47" s="305">
        <v>0</v>
      </c>
      <c r="F47" s="304">
        <f t="shared" si="0"/>
        <v>0</v>
      </c>
      <c r="G47" s="67"/>
    </row>
    <row r="48" spans="1:7" ht="15" customHeight="1">
      <c r="B48" s="37" t="s">
        <v>596</v>
      </c>
      <c r="C48" s="38"/>
      <c r="D48" s="302">
        <v>108</v>
      </c>
      <c r="E48" s="303" t="e">
        <f>(E33*1000)-((E33/E34)*E44)-SUM(E45:E47)</f>
        <v>#N/A</v>
      </c>
      <c r="F48" s="211" t="e">
        <f t="shared" si="0"/>
        <v>#N/A</v>
      </c>
      <c r="G48" s="67"/>
    </row>
    <row r="49" spans="1:7" ht="15" customHeight="1">
      <c r="A49" s="70"/>
      <c r="B49" s="256" t="s">
        <v>662</v>
      </c>
      <c r="C49" s="72"/>
      <c r="D49" s="306"/>
      <c r="E49" s="176" t="e">
        <f>(SUM(F45:F48)+((F44)*(E33/E34)))/(E33*1000)</f>
        <v>#N/A</v>
      </c>
      <c r="F49" s="307" t="s">
        <v>59</v>
      </c>
      <c r="G49" s="76"/>
    </row>
    <row r="50" spans="1:7" ht="15" customHeight="1">
      <c r="A50" s="70"/>
      <c r="B50" s="256" t="s">
        <v>663</v>
      </c>
      <c r="C50" s="72"/>
      <c r="D50" s="302" t="e">
        <f>J14</f>
        <v>#N/A</v>
      </c>
      <c r="E50" s="308" t="e">
        <f>F14</f>
        <v>#N/A</v>
      </c>
      <c r="F50" s="304" t="e">
        <f>D50*E50</f>
        <v>#N/A</v>
      </c>
      <c r="G50" s="172"/>
    </row>
    <row r="51" spans="1:7" ht="15" customHeight="1">
      <c r="A51" s="70"/>
      <c r="B51" s="256" t="s">
        <v>664</v>
      </c>
      <c r="C51" s="72"/>
      <c r="D51" s="173"/>
      <c r="E51" s="176" t="e">
        <f>F50/24/60/60/1000</f>
        <v>#N/A</v>
      </c>
      <c r="F51" s="307" t="s">
        <v>59</v>
      </c>
      <c r="G51" s="175"/>
    </row>
    <row r="52" spans="1:7" ht="15" customHeight="1">
      <c r="A52" s="77"/>
      <c r="B52" s="61" t="s">
        <v>597</v>
      </c>
      <c r="C52" s="62"/>
      <c r="D52" s="309"/>
      <c r="E52" s="310"/>
      <c r="F52" s="311"/>
      <c r="G52" s="77"/>
    </row>
    <row r="53" spans="1:7" s="41" customFormat="1" ht="15" customHeight="1">
      <c r="A53" s="312"/>
      <c r="B53" s="42" t="s">
        <v>665</v>
      </c>
      <c r="C53" s="44"/>
      <c r="D53" s="313"/>
      <c r="E53" s="314" t="e">
        <f>E49+E51</f>
        <v>#N/A</v>
      </c>
      <c r="F53" s="315" t="s">
        <v>59</v>
      </c>
      <c r="G53" s="312"/>
    </row>
    <row r="54" spans="1:7" ht="15" customHeight="1">
      <c r="A54" s="50"/>
      <c r="B54" s="51" t="s">
        <v>598</v>
      </c>
      <c r="C54" s="52"/>
      <c r="D54" s="52"/>
      <c r="E54" s="314" t="e">
        <f>E53*3.3/(E27/100)/9</f>
        <v>#N/A</v>
      </c>
      <c r="F54" s="315" t="s">
        <v>59</v>
      </c>
      <c r="G54" s="83"/>
    </row>
    <row r="55" spans="1:7">
      <c r="B55" s="37" t="s">
        <v>600</v>
      </c>
      <c r="C55" s="38"/>
      <c r="D55" s="228"/>
      <c r="E55" s="316" t="e">
        <f>(E25*1000*(E26/100)/E54)/24</f>
        <v>#N/A</v>
      </c>
      <c r="F55" s="317" t="s">
        <v>601</v>
      </c>
      <c r="G55" s="83"/>
    </row>
    <row r="56" spans="1:7">
      <c r="B56" s="37" t="s">
        <v>602</v>
      </c>
      <c r="C56" s="38"/>
      <c r="D56" s="228"/>
      <c r="E56" s="318" t="e">
        <f>E55/365</f>
        <v>#N/A</v>
      </c>
      <c r="F56" s="319" t="s">
        <v>603</v>
      </c>
      <c r="G56" s="83"/>
    </row>
    <row r="57" spans="1:7">
      <c r="B57" s="37" t="s">
        <v>604</v>
      </c>
      <c r="C57" s="38"/>
      <c r="D57" s="320"/>
      <c r="E57" s="321" t="e">
        <f>E56*12</f>
        <v>#N/A</v>
      </c>
      <c r="F57" s="322" t="s">
        <v>605</v>
      </c>
      <c r="G57" s="89"/>
    </row>
    <row r="58" spans="1:7">
      <c r="D58" s="90"/>
      <c r="E58" s="90"/>
      <c r="F58" s="83"/>
      <c r="G58" s="83"/>
    </row>
    <row r="59" spans="1:7">
      <c r="D59" s="90"/>
      <c r="E59" s="90"/>
      <c r="F59" s="83"/>
      <c r="G59" s="83"/>
    </row>
    <row r="60" spans="1:7">
      <c r="D60" s="90"/>
      <c r="E60" s="90"/>
      <c r="F60" s="83"/>
      <c r="G60" s="83"/>
    </row>
    <row r="61" spans="1:7">
      <c r="D61" s="90"/>
      <c r="E61" s="90"/>
      <c r="F61" s="83"/>
      <c r="G61" s="83"/>
    </row>
    <row r="62" spans="1:7">
      <c r="D62" s="90"/>
      <c r="E62" s="90"/>
      <c r="F62" s="83"/>
      <c r="G62" s="83"/>
    </row>
    <row r="63" spans="1:7">
      <c r="D63" s="90"/>
      <c r="E63" s="90"/>
      <c r="F63" s="83"/>
      <c r="G63" s="83"/>
    </row>
    <row r="65" spans="4:7">
      <c r="D65" s="90"/>
      <c r="E65" s="90"/>
      <c r="F65" s="83"/>
      <c r="G65" s="83"/>
    </row>
    <row r="66" spans="4:7">
      <c r="D66" s="90"/>
      <c r="E66" s="90"/>
      <c r="F66" s="83"/>
      <c r="G66" s="83"/>
    </row>
    <row r="67" spans="4:7">
      <c r="D67" s="90"/>
      <c r="E67" s="90"/>
      <c r="F67" s="83"/>
      <c r="G67" s="83"/>
    </row>
    <row r="68" spans="4:7">
      <c r="D68" s="90"/>
      <c r="E68" s="90"/>
      <c r="F68" s="83"/>
      <c r="G68" s="83"/>
    </row>
    <row r="69" spans="4:7">
      <c r="D69" s="90"/>
      <c r="E69" s="90"/>
      <c r="F69" s="83"/>
      <c r="G69" s="83"/>
    </row>
    <row r="70" spans="4:7">
      <c r="D70" s="90"/>
      <c r="E70" s="90"/>
      <c r="F70" s="83"/>
      <c r="G70" s="83"/>
    </row>
    <row r="71" spans="4:7">
      <c r="D71" s="90"/>
      <c r="E71" s="90"/>
      <c r="F71" s="83"/>
      <c r="G71" s="83"/>
    </row>
    <row r="72" spans="4:7">
      <c r="D72" s="90"/>
      <c r="E72" s="90"/>
      <c r="F72" s="83"/>
      <c r="G72" s="83"/>
    </row>
  </sheetData>
  <sheetProtection sheet="1" objects="1" scenarios="1"/>
  <protectedRanges>
    <protectedRange sqref="C10:T10" name="Range1"/>
  </protectedRanges>
  <mergeCells count="1">
    <mergeCell ref="B23:D23"/>
  </mergeCells>
  <dataValidations count="10">
    <dataValidation type="list" allowBlank="1" showInputMessage="1" showErrorMessage="1" sqref="E10 I10" xr:uid="{00000000-0002-0000-2F00-000002000000}">
      <formula1>"0,1,2,3,4,5,6,7,8,9,10,20,50,100"</formula1>
    </dataValidation>
    <dataValidation type="list" allowBlank="1" showInputMessage="1" showErrorMessage="1" sqref="G10" xr:uid="{00000000-0002-0000-2F00-000004000000}">
      <formula1>"AU915, US915, IN865, RU864, EU868, AS923, KR920"</formula1>
    </dataValidation>
    <dataValidation type="list" allowBlank="1" showInputMessage="1" showErrorMessage="1" sqref="H10" xr:uid="{00000000-0002-0000-2F00-000005000000}">
      <formula1>"SF7,SF8,SF9,SF10,SF11,SF12"</formula1>
    </dataValidation>
    <dataValidation type="list" allowBlank="1" showInputMessage="1" showErrorMessage="1" sqref="J10" xr:uid="{00000000-0002-0000-2F00-000006000000}">
      <formula1>"x,1,2,3,4,5,6,7,8,9,10,11,12,13,14,15,16,17,18,19,20,21,22,23,24,25,26,27,28,29,30,31,32,33,34,35,36,37,38,39,40,41,42,43,44,45,46,47,48,49,50,51,52,53,54,55,56,57,58,59,60,61,62,63,64,65,66,67,68,69,70,71,72,73,74,75,76,77,78,79,80"</formula1>
    </dataValidation>
    <dataValidation type="list" allowBlank="1" showInputMessage="1" showErrorMessage="1" sqref="K10" xr:uid="{00000000-0002-0000-2F00-000007000000}">
      <formula1>"x,1,2,3,4,5,6,7,8,9,10,11,12,13,14,15,16,17,18,19,20,21,22,23,24,25,26,27,28,29,30,31,32"</formula1>
    </dataValidation>
    <dataValidation type="list" allowBlank="1" showInputMessage="1" showErrorMessage="1" sqref="L10" xr:uid="{00000000-0002-0000-2F00-000008000000}">
      <formula1>"x,Enable,Disable"</formula1>
    </dataValidation>
    <dataValidation type="list" allowBlank="1" showInputMessage="1" showErrorMessage="1" sqref="O10" xr:uid="{00000000-0002-0000-2F00-000009000000}">
      <formula1>"x,Auto,Fast,Slow"</formula1>
    </dataValidation>
    <dataValidation type="list" allowBlank="1" showInputMessage="1" showErrorMessage="1" sqref="T10" xr:uid="{00000000-0002-0000-2F00-00000A000000}">
      <formula1>"x,Class A,Class C"</formula1>
    </dataValidation>
    <dataValidation allowBlank="1" showInputMessage="1" showErrorMessage="1" sqref="E29 B14:B17 B19:B20 E34:E36" xr:uid="{00000000-0002-0000-2F00-00000B000000}"/>
    <dataValidation type="list" allowBlank="1" showInputMessage="1" showErrorMessage="1" sqref="C10" xr:uid="{32E59C78-9EB0-48F5-B5FF-07F920821653}">
      <formula1>$BC:$BC</formula1>
    </dataValidation>
  </dataValidations>
  <hyperlinks>
    <hyperlink ref="F1" location="'MAIN'!A1" display="HOME" xr:uid="{00000000-0004-0000-2F00-000000000000}"/>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2F00-000001000000}">
          <x14:formula1>
            <xm:f>TABS!$L$6:$L$25</xm:f>
          </x14:formula1>
          <xm:sqref>D10</xm:sqref>
        </x14:dataValidation>
        <x14:dataValidation type="list" allowBlank="1" showInputMessage="1" showErrorMessage="1" xr:uid="{00000000-0002-0000-2F00-000003000000}">
          <x14:formula1>
            <xm:f>TABS!$Y$6:$Y$65</xm:f>
          </x14:formula1>
          <xm:sqref>F10</xm:sqref>
        </x14:dataValidation>
      </x14:dataValidations>
    </ext>
  </extLst>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BC69"/>
  <sheetViews>
    <sheetView zoomScale="55" zoomScaleNormal="55" workbookViewId="0">
      <selection activeCell="D5" sqref="D5:I5"/>
    </sheetView>
  </sheetViews>
  <sheetFormatPr defaultColWidth="8.875" defaultRowHeight="15"/>
  <cols>
    <col min="1" max="1" width="12.25" style="3" customWidth="1"/>
    <col min="2" max="2" width="31" style="3" customWidth="1"/>
    <col min="3" max="3" width="31.25" style="3" customWidth="1"/>
    <col min="4" max="4" width="16.375" style="3" customWidth="1"/>
    <col min="5" max="5" width="16.875" style="3" customWidth="1"/>
    <col min="6" max="7" width="17.375" style="3" customWidth="1"/>
    <col min="8" max="9" width="13.875" style="3" customWidth="1"/>
    <col min="10" max="10" width="17.25" style="3" customWidth="1"/>
    <col min="11" max="11" width="19.875" style="3" customWidth="1"/>
    <col min="12" max="12" width="20.125" style="3" customWidth="1"/>
    <col min="13" max="13" width="13.875" style="3" customWidth="1"/>
    <col min="14" max="14" width="13.625" style="3" customWidth="1"/>
    <col min="15" max="15" width="17.625" style="3" customWidth="1"/>
    <col min="16" max="16" width="13.75" style="3" customWidth="1"/>
    <col min="17" max="17" width="13.125" style="3" customWidth="1"/>
    <col min="18" max="18" width="9.875" style="3" customWidth="1"/>
    <col min="19" max="19" width="10.875" style="3" customWidth="1"/>
    <col min="20" max="20" width="11.25" style="3" customWidth="1"/>
    <col min="21" max="21" width="16.875" style="3" customWidth="1"/>
    <col min="22" max="22" width="13" style="3" customWidth="1"/>
    <col min="23" max="23" width="14.625" style="3" customWidth="1"/>
    <col min="24" max="24" width="11.75" style="3" customWidth="1"/>
    <col min="25" max="25" width="9.125" style="3"/>
    <col min="26" max="16384" width="8.875" style="3"/>
  </cols>
  <sheetData>
    <row r="1" spans="1:55" ht="26.25">
      <c r="F1" s="390" t="s">
        <v>531</v>
      </c>
      <c r="G1" s="224"/>
      <c r="BB1" s="1" t="str">
        <f>_xlfn.TEXTJOIN(CHAR(10),TRUE,BC1:BC500)</f>
        <v>WSLRW-DI-12-1-2-Status
WSLRW-DI-12-1-3-Status</v>
      </c>
      <c r="BC1" s="1" t="str" cm="1">
        <f t="array" ref="BC1:BC2">_xlfn._xlws.FILTER(PROD_A!$B$5:B$790,PROD_A!$I$5:I$790=$B$5,"NA")</f>
        <v>WSLRW-DI-12-1-2-Status</v>
      </c>
    </row>
    <row r="2" spans="1:55" s="1" customFormat="1">
      <c r="B2" s="5" t="s">
        <v>532</v>
      </c>
      <c r="C2" s="5"/>
      <c r="F2" s="6"/>
      <c r="G2" s="6"/>
      <c r="X2" s="103"/>
      <c r="BC2" s="1" t="str">
        <v>WSLRW-DI-12-1-3-Status</v>
      </c>
    </row>
    <row r="3" spans="1:55" s="2" customFormat="1">
      <c r="X3" s="104"/>
    </row>
    <row r="4" spans="1:55" s="2" customFormat="1" ht="60">
      <c r="B4" s="7" t="s">
        <v>533</v>
      </c>
      <c r="C4" s="8" t="s">
        <v>534</v>
      </c>
      <c r="D4" s="9" t="s">
        <v>535</v>
      </c>
      <c r="E4" s="8" t="s">
        <v>536</v>
      </c>
      <c r="F4" s="8" t="s">
        <v>537</v>
      </c>
      <c r="G4" s="10" t="s">
        <v>538</v>
      </c>
      <c r="H4" s="8" t="s">
        <v>539</v>
      </c>
      <c r="I4" s="91" t="s">
        <v>540</v>
      </c>
      <c r="J4" s="91" t="s">
        <v>541</v>
      </c>
      <c r="K4" s="91" t="s">
        <v>542</v>
      </c>
      <c r="L4" s="10" t="s">
        <v>543</v>
      </c>
      <c r="V4" s="103"/>
    </row>
    <row r="5" spans="1:55" s="2" customFormat="1" ht="30">
      <c r="B5" s="378" t="s">
        <v>409</v>
      </c>
      <c r="C5" s="379" t="str">
        <f>BB1</f>
        <v>WSLRW-DI-12-1-2-Status
WSLRW-DI-12-1-3-Status</v>
      </c>
      <c r="D5" s="378">
        <v>1</v>
      </c>
      <c r="E5" s="380">
        <v>45698</v>
      </c>
      <c r="F5" s="379" t="s">
        <v>628</v>
      </c>
      <c r="G5" s="380">
        <v>45703</v>
      </c>
      <c r="H5" s="378" t="s">
        <v>503</v>
      </c>
      <c r="I5" s="380" t="s">
        <v>629</v>
      </c>
      <c r="J5" s="381"/>
      <c r="K5" s="382"/>
      <c r="L5" s="381"/>
      <c r="V5" s="103"/>
    </row>
    <row r="6" spans="1:55" s="2" customFormat="1">
      <c r="B6" s="11"/>
      <c r="C6" s="11"/>
      <c r="D6" s="12"/>
      <c r="E6" s="13"/>
      <c r="F6" s="12"/>
      <c r="G6" s="12"/>
      <c r="H6" s="14"/>
      <c r="I6" s="14"/>
      <c r="J6" s="12"/>
      <c r="K6" s="11"/>
      <c r="L6" s="12"/>
      <c r="M6" s="14"/>
      <c r="N6" s="12"/>
      <c r="O6" s="12"/>
      <c r="P6" s="12"/>
      <c r="X6" s="103"/>
    </row>
    <row r="7" spans="1:55" s="2" customFormat="1">
      <c r="B7" s="5" t="s">
        <v>645</v>
      </c>
      <c r="C7" s="5"/>
      <c r="D7" s="12"/>
      <c r="E7" s="13"/>
      <c r="F7" s="12"/>
      <c r="G7" s="12"/>
      <c r="H7" s="14"/>
      <c r="I7" s="14"/>
      <c r="J7" s="12"/>
      <c r="K7" s="11"/>
      <c r="L7" s="12"/>
      <c r="M7" s="14"/>
      <c r="N7" s="12"/>
      <c r="O7" s="12"/>
      <c r="P7" s="12"/>
      <c r="X7" s="103"/>
    </row>
    <row r="8" spans="1:55" s="2" customFormat="1">
      <c r="B8" s="11"/>
      <c r="C8" s="11"/>
      <c r="D8" s="12"/>
      <c r="E8" s="13"/>
      <c r="F8" s="12"/>
      <c r="G8" s="12"/>
      <c r="H8" s="14"/>
      <c r="I8" s="14"/>
      <c r="J8" s="12"/>
      <c r="K8" s="11"/>
      <c r="L8" s="12"/>
      <c r="M8" s="14"/>
      <c r="N8" s="12"/>
      <c r="O8" s="12"/>
      <c r="P8" s="12"/>
      <c r="X8" s="103"/>
    </row>
    <row r="9" spans="1:55" s="2" customFormat="1" ht="75">
      <c r="A9" s="15" t="s">
        <v>546</v>
      </c>
      <c r="B9" s="15" t="s">
        <v>547</v>
      </c>
      <c r="C9" s="16" t="s">
        <v>548</v>
      </c>
      <c r="D9" s="16" t="s">
        <v>549</v>
      </c>
      <c r="E9" s="16" t="s">
        <v>550</v>
      </c>
      <c r="F9" s="16" t="s">
        <v>551</v>
      </c>
      <c r="G9" s="16" t="s">
        <v>552</v>
      </c>
      <c r="H9" s="16" t="s">
        <v>553</v>
      </c>
      <c r="I9" s="16" t="s">
        <v>554</v>
      </c>
      <c r="J9" s="23" t="s">
        <v>319</v>
      </c>
      <c r="K9" s="94" t="s">
        <v>555</v>
      </c>
      <c r="L9" s="29" t="s">
        <v>556</v>
      </c>
      <c r="M9" s="28" t="s">
        <v>323</v>
      </c>
      <c r="N9" s="95" t="s">
        <v>324</v>
      </c>
      <c r="O9" s="96" t="s">
        <v>325</v>
      </c>
      <c r="P9" s="95" t="s">
        <v>557</v>
      </c>
      <c r="Q9" s="96" t="s">
        <v>330</v>
      </c>
      <c r="R9" s="96" t="s">
        <v>331</v>
      </c>
      <c r="S9" s="28" t="s">
        <v>558</v>
      </c>
      <c r="T9" s="105" t="s">
        <v>559</v>
      </c>
    </row>
    <row r="10" spans="1:55" s="2" customFormat="1" ht="30">
      <c r="A10" s="434" t="str">
        <f>TEXT(E51,"0.000")&amp;" "&amp;F51&amp;CHAR(10)&amp;"@"&amp;VLOOKUP($G$14,TABS!$A$6:$G$50,COUNTA(TABS!$A$5:$D$5),FALSE)</f>
        <v>0.118 uA
@3V</v>
      </c>
      <c r="B10" s="17">
        <f>E53</f>
        <v>3.0458356748438788</v>
      </c>
      <c r="C10" s="18" t="s">
        <v>666</v>
      </c>
      <c r="D10" s="19" t="s">
        <v>631</v>
      </c>
      <c r="E10" s="225">
        <v>0</v>
      </c>
      <c r="F10" s="19" t="s">
        <v>168</v>
      </c>
      <c r="G10" s="19" t="s">
        <v>18</v>
      </c>
      <c r="H10" s="20" t="s">
        <v>27</v>
      </c>
      <c r="I10" s="296">
        <v>1</v>
      </c>
      <c r="J10" s="97" t="s">
        <v>168</v>
      </c>
      <c r="K10" s="98" t="s">
        <v>168</v>
      </c>
      <c r="L10" s="99" t="s">
        <v>168</v>
      </c>
      <c r="M10" s="383" t="s">
        <v>168</v>
      </c>
      <c r="N10" s="383" t="s">
        <v>168</v>
      </c>
      <c r="O10" s="100" t="s">
        <v>168</v>
      </c>
      <c r="P10" s="383" t="s">
        <v>168</v>
      </c>
      <c r="Q10" s="387">
        <v>100</v>
      </c>
      <c r="R10" s="383" t="s">
        <v>168</v>
      </c>
      <c r="S10" s="383" t="s">
        <v>168</v>
      </c>
      <c r="T10" s="100" t="s">
        <v>168</v>
      </c>
      <c r="U10" s="106"/>
      <c r="V10" s="106"/>
      <c r="W10" s="106"/>
      <c r="X10" s="106"/>
      <c r="Y10" s="106"/>
      <c r="Z10" s="106"/>
      <c r="AA10" s="106"/>
    </row>
    <row r="11" spans="1:55" s="2" customFormat="1">
      <c r="B11" s="11"/>
      <c r="C11" s="11"/>
      <c r="D11" s="12"/>
      <c r="E11" s="13"/>
      <c r="F11" s="12"/>
      <c r="G11" s="12"/>
      <c r="H11" s="14"/>
      <c r="I11" s="14"/>
      <c r="J11" s="12"/>
      <c r="K11" s="11"/>
      <c r="L11" s="12"/>
      <c r="M11" s="14"/>
      <c r="N11" s="12"/>
      <c r="O11" s="12"/>
      <c r="P11" s="12"/>
      <c r="X11" s="103"/>
    </row>
    <row r="12" spans="1:55" s="2" customFormat="1">
      <c r="B12" s="5" t="s">
        <v>563</v>
      </c>
      <c r="C12" s="11"/>
      <c r="D12" s="12"/>
      <c r="E12" s="13"/>
      <c r="F12" s="12"/>
      <c r="G12" s="12"/>
      <c r="H12" s="14"/>
      <c r="I12" s="14"/>
      <c r="J12" s="12"/>
      <c r="K12" s="11"/>
      <c r="L12" s="12"/>
      <c r="M12" s="14"/>
      <c r="N12" s="12"/>
      <c r="O12" s="12"/>
      <c r="P12" s="12"/>
      <c r="X12" s="103"/>
    </row>
    <row r="13" spans="1:55" s="2" customFormat="1" ht="75">
      <c r="B13" s="21" t="s">
        <v>301</v>
      </c>
      <c r="C13" s="22" t="s">
        <v>310</v>
      </c>
      <c r="D13" s="23" t="s">
        <v>311</v>
      </c>
      <c r="E13" s="23" t="s">
        <v>312</v>
      </c>
      <c r="F13" s="23" t="s">
        <v>313</v>
      </c>
      <c r="G13" s="23" t="s">
        <v>314</v>
      </c>
      <c r="H13" s="23" t="s">
        <v>315</v>
      </c>
      <c r="I13" s="23" t="s">
        <v>316</v>
      </c>
      <c r="J13" s="23" t="s">
        <v>317</v>
      </c>
      <c r="K13" s="23" t="s">
        <v>318</v>
      </c>
      <c r="L13" s="23" t="s">
        <v>319</v>
      </c>
      <c r="M13" s="23" t="s">
        <v>320</v>
      </c>
      <c r="N13" s="23" t="s">
        <v>321</v>
      </c>
      <c r="O13" s="23" t="s">
        <v>322</v>
      </c>
      <c r="P13" s="23" t="s">
        <v>323</v>
      </c>
      <c r="Q13" s="23" t="s">
        <v>75</v>
      </c>
      <c r="R13" s="23" t="s">
        <v>324</v>
      </c>
      <c r="S13" s="23" t="s">
        <v>325</v>
      </c>
      <c r="T13" s="23" t="s">
        <v>326</v>
      </c>
      <c r="U13" s="23" t="s">
        <v>327</v>
      </c>
      <c r="V13" s="23" t="s">
        <v>328</v>
      </c>
      <c r="W13" s="23" t="s">
        <v>329</v>
      </c>
      <c r="X13" s="23" t="s">
        <v>330</v>
      </c>
    </row>
    <row r="14" spans="1:55" s="2" customFormat="1">
      <c r="B14" s="24" t="str">
        <f>C10</f>
        <v>WSLRW-DI-12-1-2-Status</v>
      </c>
      <c r="C14" s="25" t="str">
        <f>VLOOKUP($B14,typeProduct,COUNTA(PROD_A!$B$4:$N$4),FALSE)</f>
        <v>x</v>
      </c>
      <c r="D14" s="25">
        <f>VLOOKUP($B14,typeProduct,COUNTA(PROD_A!$B$4:$O$4),FALSE)</f>
        <v>0</v>
      </c>
      <c r="E14" s="25">
        <f>VLOOKUP($B14,typeProduct,COUNTA(PROD_A!$B$4:$P$4),FALSE)</f>
        <v>0</v>
      </c>
      <c r="F14" s="25">
        <f>VLOOKUP($B14,typeProduct,COUNTA(PROD_A!$B$4:$Q$4),FALSE)</f>
        <v>3</v>
      </c>
      <c r="G14" s="25" t="str">
        <f>VLOOKUP($B14,typeProduct,COUNTA(PROD_A!$B$4:$R$4),FALSE)</f>
        <v>2-AA-3V-3500</v>
      </c>
      <c r="H14" s="25">
        <f>VLOOKUP($B14,typeProduct,COUNTA(PROD_A!$B$4:$S$4),FALSE)</f>
        <v>3500</v>
      </c>
      <c r="I14" s="25">
        <f>VLOOKUP($B14,typeProduct,COUNTA(PROD_A!$B$4:$T$4),FALSE)</f>
        <v>45</v>
      </c>
      <c r="J14" s="25">
        <f>VLOOKUP($B14,typeProduct,COUNTA(PROD_A!$B$4:$U$4),FALSE)</f>
        <v>15033</v>
      </c>
      <c r="K14" s="25">
        <f>VLOOKUP($B14,typeProduct,COUNTA(PROD_A!$B$4:$V$4),FALSE)</f>
        <v>11</v>
      </c>
      <c r="L14" s="25" t="str">
        <f>VLOOKUP($B14,typeProduct,COUNTA(PROD_A!$B$4:$W$4),FALSE)</f>
        <v>x</v>
      </c>
      <c r="M14" s="25">
        <f>VLOOKUP($B14,typeProduct,COUNTA(PROD_A!$B$4:$X$4),FALSE)</f>
        <v>0</v>
      </c>
      <c r="N14" s="25">
        <f>VLOOKUP($B14,typeProduct,COUNTA(PROD_A!$B$4:$Y$4),FALSE)</f>
        <v>0</v>
      </c>
      <c r="O14" s="25">
        <f>VLOOKUP($B14,typeProduct,COUNTA(PROD_A!$B$4:$Z$4),FALSE)</f>
        <v>1</v>
      </c>
      <c r="P14" s="25" t="str">
        <f>VLOOKUP($B14,typeProduct,COUNTA(PROD_A!$B$4:AA$4),FALSE)</f>
        <v>x</v>
      </c>
      <c r="Q14" s="25" t="str">
        <f>VLOOKUP($B14,typeProduct,COUNTA(PROD_A!$B$4:AB$4),FALSE)</f>
        <v>x</v>
      </c>
      <c r="R14" s="25" t="str">
        <f>VLOOKUP($B14,typeProduct,COUNTA(PROD_A!$B$4:AC$4),FALSE)</f>
        <v>x</v>
      </c>
      <c r="S14" s="25" t="str">
        <f>VLOOKUP($B14,typeProduct,COUNTA(PROD_A!$B$4:AD$4),FALSE)</f>
        <v>x</v>
      </c>
      <c r="T14" s="25" t="str">
        <f>VLOOKUP($B14,typeProduct,COUNTA(PROD_A!$B$4:AE$4),FALSE)</f>
        <v>x</v>
      </c>
      <c r="U14" s="25" t="str">
        <f>VLOOKUP($B14,typeProduct,COUNTA(PROD_A!$B$4:AF$4),FALSE)</f>
        <v>x</v>
      </c>
      <c r="V14" s="25" t="str">
        <f>VLOOKUP($B14,typeProduct,COUNTA(PROD_A!$B$4:AG$4),FALSE)</f>
        <v>x</v>
      </c>
      <c r="W14" s="25" t="str">
        <f>VLOOKUP($B14,typeProduct,COUNTA(PROD_A!$B$4:AH$4),FALSE)</f>
        <v>x</v>
      </c>
      <c r="X14" s="297">
        <f>Q10</f>
        <v>100</v>
      </c>
    </row>
    <row r="15" spans="1:55" s="2" customFormat="1">
      <c r="B15" s="26"/>
      <c r="C15" s="27"/>
      <c r="D15" s="27"/>
      <c r="E15" s="27"/>
      <c r="F15" s="27"/>
      <c r="G15" s="27"/>
      <c r="H15" s="27"/>
      <c r="I15" s="27"/>
      <c r="J15" s="27"/>
      <c r="K15" s="27"/>
      <c r="L15" s="27"/>
      <c r="M15" s="27"/>
      <c r="N15" s="27"/>
      <c r="O15" s="27"/>
      <c r="P15" s="27"/>
    </row>
    <row r="16" spans="1:55" s="2" customFormat="1">
      <c r="B16" s="5" t="s">
        <v>565</v>
      </c>
      <c r="C16" s="27"/>
      <c r="D16" s="27"/>
      <c r="E16" s="27"/>
      <c r="F16" s="27"/>
      <c r="G16" s="27"/>
      <c r="H16" s="27"/>
      <c r="I16" s="27"/>
      <c r="J16" s="27"/>
      <c r="K16" s="27"/>
      <c r="L16" s="27"/>
      <c r="M16" s="27"/>
      <c r="N16" s="27"/>
      <c r="O16" s="27"/>
      <c r="P16" s="27"/>
    </row>
    <row r="17" spans="1:25" s="2" customFormat="1">
      <c r="B17" s="5"/>
      <c r="C17" s="27"/>
      <c r="D17" s="27"/>
      <c r="E17" s="27"/>
      <c r="F17" s="27"/>
      <c r="G17" s="27"/>
      <c r="H17" s="27"/>
      <c r="I17" s="27"/>
      <c r="J17" s="27"/>
      <c r="K17" s="27"/>
      <c r="L17" s="27"/>
      <c r="M17" s="27"/>
      <c r="N17" s="27"/>
      <c r="O17" s="27"/>
      <c r="P17" s="27"/>
    </row>
    <row r="18" spans="1:25" s="2" customFormat="1" ht="30">
      <c r="B18" s="28" t="s">
        <v>566</v>
      </c>
      <c r="C18" s="28" t="s">
        <v>567</v>
      </c>
      <c r="D18" s="28" t="s">
        <v>551</v>
      </c>
      <c r="E18" s="28" t="s">
        <v>4</v>
      </c>
      <c r="F18" s="28" t="s">
        <v>568</v>
      </c>
      <c r="G18" s="29" t="s">
        <v>569</v>
      </c>
      <c r="H18" s="22" t="s">
        <v>570</v>
      </c>
      <c r="I18" s="101"/>
      <c r="J18" s="101"/>
      <c r="K18" s="27"/>
      <c r="L18" s="27"/>
      <c r="M18" s="27"/>
      <c r="N18" s="27"/>
      <c r="O18" s="27"/>
      <c r="P18" s="27"/>
    </row>
    <row r="19" spans="1:25" s="2" customFormat="1">
      <c r="B19" s="30">
        <f>VLOOKUP($D$10,lrwCyclicPeriod,COUNTA(TABS!$L$5:$M$5),FALSE)</f>
        <v>3600</v>
      </c>
      <c r="C19" s="31">
        <f>$E$10</f>
        <v>0</v>
      </c>
      <c r="D19" s="31" t="str">
        <f>VLOOKUP($F$10,lorawanSamplingRate,COUNTA(TABS!$Y$5:$Z$5),FALSE)</f>
        <v>x</v>
      </c>
      <c r="E19" s="31">
        <f>VLOOKUP($G$10&amp;"-"&amp;$H$10,lrwSFDataRateRx,COUNTA(TABS!$S$5:$V$5),FALSE)</f>
        <v>5470</v>
      </c>
      <c r="F19" s="31">
        <f>VLOOKUP($G$10,lrwTxParameter,COUNTA(TABS!$O$5:$Q$5),FALSE)</f>
        <v>128</v>
      </c>
      <c r="G19" s="32">
        <f>I10</f>
        <v>1</v>
      </c>
      <c r="H19" s="31">
        <f>VLOOKUP($G$10&amp;"-"&amp;$H$10,lrwSFDataRateRx,COUNTA(TABS!$S$5:$W$5),FALSE)</f>
        <v>2.2999999999999998</v>
      </c>
      <c r="I19" s="102"/>
      <c r="J19" s="27"/>
      <c r="K19" s="27"/>
      <c r="L19" s="27"/>
      <c r="M19" s="27"/>
      <c r="N19" s="27"/>
      <c r="O19" s="27"/>
    </row>
    <row r="20" spans="1:25" s="2" customFormat="1">
      <c r="B20" s="26"/>
      <c r="C20" s="27"/>
      <c r="D20" s="27"/>
      <c r="E20" s="27"/>
      <c r="F20" s="27"/>
      <c r="G20" s="27"/>
      <c r="H20" s="27"/>
      <c r="I20" s="27"/>
      <c r="J20" s="27"/>
      <c r="K20" s="27"/>
      <c r="L20" s="27"/>
      <c r="M20" s="27"/>
      <c r="N20" s="27"/>
      <c r="O20" s="27"/>
      <c r="P20" s="27"/>
    </row>
    <row r="21" spans="1:25" s="2" customFormat="1">
      <c r="B21" s="5" t="s">
        <v>571</v>
      </c>
      <c r="C21" s="5"/>
      <c r="D21" s="12"/>
      <c r="E21" s="13"/>
      <c r="F21" s="12"/>
      <c r="G21" s="12"/>
      <c r="H21" s="3"/>
      <c r="I21" s="3"/>
      <c r="J21" s="3"/>
      <c r="K21" s="83"/>
      <c r="L21" s="3"/>
      <c r="M21" s="3"/>
      <c r="N21" s="3"/>
      <c r="O21" s="3"/>
      <c r="P21" s="3"/>
      <c r="Q21" s="3"/>
      <c r="R21" s="3"/>
      <c r="S21" s="3"/>
      <c r="T21" s="3"/>
      <c r="U21" s="3"/>
      <c r="V21" s="3"/>
      <c r="W21" s="3"/>
      <c r="X21" s="3"/>
      <c r="Y21" s="3"/>
    </row>
    <row r="22" spans="1:25" s="2" customFormat="1">
      <c r="B22" s="5"/>
      <c r="C22" s="5"/>
      <c r="D22" s="12"/>
      <c r="E22" s="13"/>
      <c r="F22" s="12"/>
      <c r="G22" s="12"/>
      <c r="H22" s="3"/>
      <c r="I22" s="3"/>
      <c r="J22" s="3"/>
      <c r="K22" s="83"/>
      <c r="L22" s="3"/>
      <c r="M22" s="3"/>
      <c r="N22" s="3"/>
      <c r="O22" s="3"/>
      <c r="P22" s="3"/>
      <c r="Q22" s="3"/>
      <c r="R22" s="3"/>
      <c r="S22" s="3"/>
      <c r="T22" s="3"/>
      <c r="U22" s="3"/>
      <c r="V22" s="3"/>
      <c r="W22" s="3"/>
      <c r="X22" s="3"/>
      <c r="Y22" s="3"/>
    </row>
    <row r="23" spans="1:25" ht="15" customHeight="1">
      <c r="A23" s="33"/>
      <c r="B23" s="523" t="s">
        <v>572</v>
      </c>
      <c r="C23" s="524"/>
      <c r="D23" s="524"/>
      <c r="E23" s="34" t="s">
        <v>147</v>
      </c>
      <c r="F23" s="35" t="s">
        <v>573</v>
      </c>
      <c r="G23" s="36"/>
    </row>
    <row r="24" spans="1:25">
      <c r="B24" s="372" t="s">
        <v>574</v>
      </c>
      <c r="C24" s="38"/>
      <c r="D24" s="38"/>
      <c r="E24" s="39">
        <v>1</v>
      </c>
      <c r="F24" s="40" t="s">
        <v>8</v>
      </c>
    </row>
    <row r="25" spans="1:25" ht="15.75" customHeight="1">
      <c r="A25" s="41"/>
      <c r="B25" s="373" t="s">
        <v>575</v>
      </c>
      <c r="C25" s="43"/>
      <c r="D25" s="44"/>
      <c r="E25" s="45">
        <f>H14</f>
        <v>3500</v>
      </c>
      <c r="F25" s="46" t="s">
        <v>10</v>
      </c>
      <c r="G25" s="41"/>
    </row>
    <row r="26" spans="1:25">
      <c r="B26" s="372" t="s">
        <v>576</v>
      </c>
      <c r="C26" s="38"/>
      <c r="D26" s="47"/>
      <c r="E26" s="283">
        <v>90</v>
      </c>
      <c r="F26" s="49" t="s">
        <v>17</v>
      </c>
    </row>
    <row r="27" spans="1:25" ht="15" customHeight="1">
      <c r="A27" s="50"/>
      <c r="B27" s="374" t="s">
        <v>577</v>
      </c>
      <c r="C27" s="52"/>
      <c r="D27" s="52"/>
      <c r="E27" s="53">
        <v>75</v>
      </c>
      <c r="F27" s="54" t="s">
        <v>17</v>
      </c>
    </row>
    <row r="28" spans="1:25" ht="15" customHeight="1">
      <c r="A28" s="50"/>
      <c r="B28" s="51"/>
      <c r="C28" s="52"/>
      <c r="D28" s="52"/>
      <c r="E28" s="55"/>
      <c r="F28" s="48"/>
    </row>
    <row r="29" spans="1:25">
      <c r="B29" s="372" t="s">
        <v>549</v>
      </c>
      <c r="C29" s="38"/>
      <c r="D29" s="47"/>
      <c r="E29" s="56">
        <f>B19</f>
        <v>3600</v>
      </c>
      <c r="F29" s="57" t="s">
        <v>29</v>
      </c>
    </row>
    <row r="30" spans="1:25">
      <c r="B30" s="372" t="s">
        <v>578</v>
      </c>
      <c r="C30" s="38"/>
      <c r="D30" s="47"/>
      <c r="E30" s="58">
        <f>(24*60*60)/E29</f>
        <v>24</v>
      </c>
      <c r="F30" s="57" t="s">
        <v>579</v>
      </c>
    </row>
    <row r="31" spans="1:25">
      <c r="B31" s="372" t="s">
        <v>550</v>
      </c>
      <c r="C31" s="38"/>
      <c r="D31" s="47"/>
      <c r="E31" s="294">
        <f>E41+C19</f>
        <v>100</v>
      </c>
      <c r="F31" s="57" t="s">
        <v>579</v>
      </c>
    </row>
    <row r="32" spans="1:25">
      <c r="B32" s="372" t="s">
        <v>580</v>
      </c>
      <c r="C32" s="38"/>
      <c r="D32" s="47"/>
      <c r="E32" s="58">
        <f>E30+E31</f>
        <v>124</v>
      </c>
      <c r="F32" s="57" t="s">
        <v>579</v>
      </c>
    </row>
    <row r="33" spans="1:7">
      <c r="B33" s="372" t="s">
        <v>581</v>
      </c>
      <c r="C33" s="38"/>
      <c r="D33" s="47"/>
      <c r="E33" s="58">
        <f>(24*60*60)/E32</f>
        <v>696.77419354838707</v>
      </c>
      <c r="F33" s="57" t="s">
        <v>29</v>
      </c>
    </row>
    <row r="34" spans="1:7">
      <c r="B34" s="372" t="s">
        <v>582</v>
      </c>
      <c r="C34" s="38"/>
      <c r="D34" s="47"/>
      <c r="E34" s="56" t="str">
        <f>D19</f>
        <v>x</v>
      </c>
      <c r="F34" s="57" t="s">
        <v>29</v>
      </c>
    </row>
    <row r="35" spans="1:7">
      <c r="B35" s="372" t="s">
        <v>583</v>
      </c>
      <c r="C35" s="38"/>
      <c r="D35" s="47"/>
      <c r="E35" s="59">
        <f>E19</f>
        <v>5470</v>
      </c>
      <c r="F35" s="57" t="s">
        <v>40</v>
      </c>
    </row>
    <row r="36" spans="1:7">
      <c r="B36" s="372" t="s">
        <v>584</v>
      </c>
      <c r="C36" s="38"/>
      <c r="D36" s="47"/>
      <c r="E36" s="56">
        <f>F19</f>
        <v>128</v>
      </c>
      <c r="F36" s="57" t="s">
        <v>42</v>
      </c>
    </row>
    <row r="37" spans="1:7">
      <c r="B37" s="372" t="s">
        <v>585</v>
      </c>
      <c r="C37" s="38"/>
      <c r="D37" s="47"/>
      <c r="E37" s="60">
        <f>K14</f>
        <v>11</v>
      </c>
      <c r="F37" s="57" t="s">
        <v>44</v>
      </c>
    </row>
    <row r="38" spans="1:7">
      <c r="B38" s="372" t="s">
        <v>586</v>
      </c>
      <c r="C38" s="38"/>
      <c r="D38" s="38"/>
      <c r="E38" s="56">
        <f>G19</f>
        <v>1</v>
      </c>
      <c r="F38" s="57" t="s">
        <v>587</v>
      </c>
    </row>
    <row r="39" spans="1:7">
      <c r="B39" s="372" t="s">
        <v>667</v>
      </c>
      <c r="C39" s="38"/>
      <c r="D39" s="38"/>
      <c r="E39" s="60">
        <v>3</v>
      </c>
      <c r="F39" s="57" t="s">
        <v>90</v>
      </c>
    </row>
    <row r="40" spans="1:7">
      <c r="B40" s="372" t="s">
        <v>668</v>
      </c>
      <c r="C40" s="38"/>
      <c r="D40" s="38"/>
      <c r="E40" s="55">
        <v>100</v>
      </c>
      <c r="F40" s="219" t="s">
        <v>669</v>
      </c>
    </row>
    <row r="41" spans="1:7">
      <c r="B41" s="372" t="s">
        <v>330</v>
      </c>
      <c r="C41" s="38"/>
      <c r="D41" s="38"/>
      <c r="E41" s="239">
        <f>X14</f>
        <v>100</v>
      </c>
      <c r="F41" s="57" t="s">
        <v>579</v>
      </c>
    </row>
    <row r="42" spans="1:7" ht="45" customHeight="1">
      <c r="A42" s="33"/>
      <c r="B42" s="61" t="s">
        <v>588</v>
      </c>
      <c r="C42" s="62"/>
      <c r="D42" s="63" t="s">
        <v>589</v>
      </c>
      <c r="E42" s="246" t="s">
        <v>590</v>
      </c>
      <c r="F42" s="247" t="s">
        <v>591</v>
      </c>
      <c r="G42" s="64"/>
    </row>
    <row r="43" spans="1:7">
      <c r="A43" s="50"/>
      <c r="B43" s="51"/>
      <c r="C43" s="52"/>
      <c r="D43" s="65"/>
      <c r="E43" s="58"/>
      <c r="F43" s="66">
        <f>D43*E43</f>
        <v>0</v>
      </c>
      <c r="G43" s="67"/>
    </row>
    <row r="44" spans="1:7" ht="15" customHeight="1">
      <c r="A44" s="50"/>
      <c r="B44" s="51" t="s">
        <v>670</v>
      </c>
      <c r="C44" s="52"/>
      <c r="D44" s="248">
        <f>J14</f>
        <v>15033</v>
      </c>
      <c r="E44" s="249">
        <f>F14</f>
        <v>3</v>
      </c>
      <c r="F44" s="116">
        <f>D44*E44</f>
        <v>45099</v>
      </c>
      <c r="G44" s="67"/>
    </row>
    <row r="45" spans="1:7" ht="15" customHeight="1">
      <c r="A45" s="50"/>
      <c r="B45" s="51" t="s">
        <v>593</v>
      </c>
      <c r="C45" s="52"/>
      <c r="D45" s="123">
        <f>E36*1000/(E27/100)</f>
        <v>170666.66666666666</v>
      </c>
      <c r="E45" s="116">
        <f>((37+E37)*8/E35)*1000</f>
        <v>70.201096892138935</v>
      </c>
      <c r="F45" s="116">
        <f>D45*E45</f>
        <v>11980987.202925045</v>
      </c>
      <c r="G45" s="67"/>
    </row>
    <row r="46" spans="1:7" ht="15" customHeight="1">
      <c r="A46" s="50"/>
      <c r="B46" s="37" t="s">
        <v>594</v>
      </c>
      <c r="C46" s="38"/>
      <c r="D46" s="123">
        <f>D47</f>
        <v>15000</v>
      </c>
      <c r="E46" s="295">
        <f>100+200+$H$19*1000*E38</f>
        <v>2600</v>
      </c>
      <c r="F46" s="116">
        <f t="shared" ref="F46:F48" si="0">D46*E46</f>
        <v>39000000</v>
      </c>
      <c r="G46" s="67"/>
    </row>
    <row r="47" spans="1:7" ht="15" customHeight="1">
      <c r="A47" s="50"/>
      <c r="B47" s="37" t="s">
        <v>595</v>
      </c>
      <c r="C47" s="38"/>
      <c r="D47" s="123">
        <v>15000</v>
      </c>
      <c r="E47" s="126">
        <v>0</v>
      </c>
      <c r="F47" s="116">
        <f t="shared" si="0"/>
        <v>0</v>
      </c>
      <c r="G47" s="67"/>
    </row>
    <row r="48" spans="1:7" ht="15" customHeight="1">
      <c r="B48" s="37" t="s">
        <v>596</v>
      </c>
      <c r="C48" s="38"/>
      <c r="D48" s="248">
        <f>I14</f>
        <v>45</v>
      </c>
      <c r="E48" s="116">
        <f>(E33*1000)-SUM(E44:E47)</f>
        <v>694100.99245149491</v>
      </c>
      <c r="F48" s="116">
        <f t="shared" si="0"/>
        <v>31234544.660317272</v>
      </c>
      <c r="G48" s="67"/>
    </row>
    <row r="49" spans="1:7" ht="15" customHeight="1">
      <c r="A49" s="70"/>
      <c r="B49" s="71"/>
      <c r="C49" s="72"/>
      <c r="D49" s="73"/>
      <c r="E49" s="74"/>
      <c r="F49" s="75"/>
      <c r="G49" s="76"/>
    </row>
    <row r="50" spans="1:7" ht="15" customHeight="1">
      <c r="A50" s="77"/>
      <c r="B50" s="61" t="s">
        <v>597</v>
      </c>
      <c r="C50" s="62"/>
      <c r="D50" s="78"/>
      <c r="E50" s="79"/>
      <c r="F50" s="80"/>
      <c r="G50" s="77"/>
    </row>
    <row r="51" spans="1:7" ht="15" customHeight="1">
      <c r="A51" s="50"/>
      <c r="B51" s="51" t="s">
        <v>598</v>
      </c>
      <c r="C51" s="52"/>
      <c r="D51" s="52"/>
      <c r="E51" s="81">
        <f>SUM(F44:F48)/(E33*1000)</f>
        <v>118.05923873891258</v>
      </c>
      <c r="F51" s="82" t="s">
        <v>599</v>
      </c>
      <c r="G51" s="83"/>
    </row>
    <row r="52" spans="1:7">
      <c r="B52" s="37" t="s">
        <v>600</v>
      </c>
      <c r="C52" s="38"/>
      <c r="D52" s="38"/>
      <c r="E52" s="84">
        <f>(E25*1000*(E26/100)/E51)/24</f>
        <v>1111.7300213180158</v>
      </c>
      <c r="F52" s="82" t="s">
        <v>601</v>
      </c>
      <c r="G52" s="83"/>
    </row>
    <row r="53" spans="1:7">
      <c r="B53" s="37" t="s">
        <v>602</v>
      </c>
      <c r="C53" s="38"/>
      <c r="D53" s="38"/>
      <c r="E53" s="85">
        <f>E52/365</f>
        <v>3.0458356748438788</v>
      </c>
      <c r="F53" s="82" t="s">
        <v>603</v>
      </c>
      <c r="G53" s="83"/>
    </row>
    <row r="54" spans="1:7">
      <c r="B54" s="37" t="s">
        <v>604</v>
      </c>
      <c r="C54" s="38"/>
      <c r="D54" s="86"/>
      <c r="E54" s="87">
        <f>E53*12</f>
        <v>36.550028098126546</v>
      </c>
      <c r="F54" s="88" t="s">
        <v>605</v>
      </c>
      <c r="G54" s="89"/>
    </row>
    <row r="55" spans="1:7">
      <c r="D55" s="90"/>
      <c r="E55" s="90"/>
      <c r="F55" s="83"/>
      <c r="G55" s="83"/>
    </row>
    <row r="56" spans="1:7">
      <c r="D56" s="90"/>
      <c r="E56" s="90"/>
      <c r="F56" s="83"/>
      <c r="G56" s="83"/>
    </row>
    <row r="57" spans="1:7">
      <c r="D57" s="90"/>
      <c r="E57" s="90"/>
      <c r="F57" s="83"/>
      <c r="G57" s="83"/>
    </row>
    <row r="58" spans="1:7">
      <c r="D58" s="90"/>
      <c r="E58" s="90"/>
      <c r="F58" s="83"/>
      <c r="G58" s="83"/>
    </row>
    <row r="59" spans="1:7">
      <c r="D59" s="90"/>
      <c r="E59" s="90"/>
      <c r="F59" s="83"/>
      <c r="G59" s="83"/>
    </row>
    <row r="60" spans="1:7">
      <c r="D60" s="90"/>
      <c r="E60" s="90"/>
      <c r="F60" s="83"/>
      <c r="G60" s="83"/>
    </row>
    <row r="62" spans="1:7">
      <c r="D62" s="90"/>
      <c r="E62" s="90"/>
      <c r="F62" s="83"/>
      <c r="G62" s="83"/>
    </row>
    <row r="63" spans="1:7">
      <c r="D63" s="90"/>
      <c r="E63" s="90"/>
      <c r="F63" s="83"/>
      <c r="G63" s="83"/>
    </row>
    <row r="64" spans="1:7">
      <c r="D64" s="90"/>
      <c r="E64" s="90"/>
      <c r="F64" s="83"/>
      <c r="G64" s="83"/>
    </row>
    <row r="65" spans="4:7">
      <c r="D65" s="90"/>
      <c r="E65" s="90"/>
      <c r="F65" s="83"/>
      <c r="G65" s="83"/>
    </row>
    <row r="66" spans="4:7">
      <c r="D66" s="90"/>
      <c r="E66" s="90"/>
      <c r="F66" s="83"/>
      <c r="G66" s="83"/>
    </row>
    <row r="67" spans="4:7">
      <c r="D67" s="90"/>
      <c r="E67" s="90"/>
      <c r="F67" s="83"/>
      <c r="G67" s="83"/>
    </row>
    <row r="68" spans="4:7">
      <c r="D68" s="90"/>
      <c r="E68" s="90"/>
      <c r="F68" s="83"/>
      <c r="G68" s="83"/>
    </row>
    <row r="69" spans="4:7">
      <c r="D69" s="90"/>
      <c r="E69" s="90"/>
      <c r="F69" s="83"/>
      <c r="G69" s="83"/>
    </row>
  </sheetData>
  <sheetProtection sheet="1" objects="1" scenarios="1"/>
  <protectedRanges>
    <protectedRange sqref="C10:T10" name="Range1"/>
  </protectedRanges>
  <mergeCells count="1">
    <mergeCell ref="B23:D23"/>
  </mergeCells>
  <dataValidations count="10">
    <dataValidation type="list" allowBlank="1" showInputMessage="1" showErrorMessage="1" sqref="E10 I10" xr:uid="{00000000-0002-0000-3000-000002000000}">
      <formula1>"0,1,2,3,4,5,6,7,8,9,10,20,50,100"</formula1>
    </dataValidation>
    <dataValidation type="list" allowBlank="1" showInputMessage="1" showErrorMessage="1" sqref="G10" xr:uid="{00000000-0002-0000-3000-000004000000}">
      <formula1>"AU915, US915, IN865, RU864, EU868, AS923, KR920"</formula1>
    </dataValidation>
    <dataValidation type="list" allowBlank="1" showInputMessage="1" showErrorMessage="1" sqref="H10" xr:uid="{00000000-0002-0000-3000-000005000000}">
      <formula1>"SF7,SF8,SF9,SF10,SF11,SF12"</formula1>
    </dataValidation>
    <dataValidation type="list" allowBlank="1" showInputMessage="1" showErrorMessage="1" sqref="J10" xr:uid="{00000000-0002-0000-3000-000006000000}">
      <formula1>"x,1,2,3,4,5,6,7,8,9,10,11,12,13,14,15,16,17,18,19,20,21,22,23,24,25,26,27,28,29,30,31,32,33,34,35,36,37,38,39,40,41,42,43,44,45,46,47,48,49,50,51,52,53,54,55,56,57,58,59,60,61,62,63,64,65,66,67,68,69,70,71,72,73,74,75,76,77,78,79,80"</formula1>
    </dataValidation>
    <dataValidation type="list" allowBlank="1" showInputMessage="1" showErrorMessage="1" sqref="K10" xr:uid="{00000000-0002-0000-3000-000007000000}">
      <formula1>"x,1,2,3,4,5,6,7,8,9,10,11,12,13,14,15,16,17,18,19,20,21,22,23,24,25,26,27,28,29,30,31,32"</formula1>
    </dataValidation>
    <dataValidation type="list" allowBlank="1" showInputMessage="1" showErrorMessage="1" sqref="L10" xr:uid="{00000000-0002-0000-3000-000008000000}">
      <formula1>"x,Enable,Disable"</formula1>
    </dataValidation>
    <dataValidation type="list" allowBlank="1" showInputMessage="1" showErrorMessage="1" sqref="O10" xr:uid="{00000000-0002-0000-3000-000009000000}">
      <formula1>"x,Auto,Fast,Slow"</formula1>
    </dataValidation>
    <dataValidation type="list" allowBlank="1" showInputMessage="1" showErrorMessage="1" sqref="T10" xr:uid="{00000000-0002-0000-3000-00000A000000}">
      <formula1>"x,Class A,Class C"</formula1>
    </dataValidation>
    <dataValidation allowBlank="1" showInputMessage="1" showErrorMessage="1" sqref="E29 B14:B17 B19:B20 E34:E36" xr:uid="{00000000-0002-0000-3000-00000B000000}"/>
    <dataValidation type="list" allowBlank="1" showInputMessage="1" showErrorMessage="1" sqref="C10" xr:uid="{2A689E31-C265-4D58-BC24-1F35821C572D}">
      <formula1>$BC:$BC</formula1>
    </dataValidation>
  </dataValidations>
  <hyperlinks>
    <hyperlink ref="F1" location="'MAIN'!A1" display="HOME" xr:uid="{00000000-0004-0000-3000-000000000000}"/>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3000-000001000000}">
          <x14:formula1>
            <xm:f>TABS!$L$6:$L$25</xm:f>
          </x14:formula1>
          <xm:sqref>D10</xm:sqref>
        </x14:dataValidation>
        <x14:dataValidation type="list" allowBlank="1" showInputMessage="1" showErrorMessage="1" xr:uid="{00000000-0002-0000-3000-000003000000}">
          <x14:formula1>
            <xm:f>TABS!$Y$6:$Y$65</xm:f>
          </x14:formula1>
          <xm:sqref>F10</xm:sqref>
        </x14:dataValidation>
      </x14:dataValidations>
    </ext>
  </extLst>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BC72"/>
  <sheetViews>
    <sheetView zoomScale="55" zoomScaleNormal="55" workbookViewId="0">
      <selection activeCell="D5" sqref="D5:I5"/>
    </sheetView>
  </sheetViews>
  <sheetFormatPr defaultColWidth="8.875" defaultRowHeight="15"/>
  <cols>
    <col min="1" max="1" width="12.125" style="3" customWidth="1"/>
    <col min="2" max="2" width="31" style="3" customWidth="1"/>
    <col min="3" max="3" width="31.25" style="3" customWidth="1"/>
    <col min="4" max="4" width="16.375" style="3" customWidth="1"/>
    <col min="5" max="5" width="16.875" style="3" customWidth="1"/>
    <col min="6" max="7" width="17.375" style="3" customWidth="1"/>
    <col min="8" max="9" width="13.875" style="3" customWidth="1"/>
    <col min="10" max="11" width="21" style="3" customWidth="1"/>
    <col min="12" max="12" width="23.375" style="3" customWidth="1"/>
    <col min="13" max="13" width="17.125" style="3" customWidth="1"/>
    <col min="14" max="14" width="13.75" style="3" customWidth="1"/>
    <col min="15" max="15" width="13.375" style="3" customWidth="1"/>
    <col min="16" max="16" width="13.125" style="3" customWidth="1"/>
    <col min="17" max="17" width="13.75" style="3" customWidth="1"/>
    <col min="18" max="18" width="9.125" style="3"/>
    <col min="19" max="19" width="9.875" style="3" customWidth="1"/>
    <col min="20" max="20" width="10.875" style="3" customWidth="1"/>
    <col min="21" max="22" width="13.125" style="3" customWidth="1"/>
    <col min="23" max="23" width="16.25" style="3" customWidth="1"/>
    <col min="24" max="24" width="14.75" style="3" customWidth="1"/>
    <col min="25" max="25" width="13.125" style="3" customWidth="1"/>
    <col min="26" max="26" width="9.125" style="3"/>
    <col min="27" max="16384" width="8.875" style="3"/>
  </cols>
  <sheetData>
    <row r="1" spans="1:55" ht="26.25">
      <c r="F1" s="390" t="s">
        <v>531</v>
      </c>
      <c r="G1" s="224"/>
      <c r="BB1" s="1" t="str">
        <f>_xlfn.TEXTJOIN(CHAR(10),TRUE,BC1:BC500)</f>
        <v>WSLRW-DI-12-1-2-Counter
WSLRW-DI-12-1-3-Counter</v>
      </c>
      <c r="BC1" s="1" t="str" cm="1">
        <f t="array" ref="BC1:BC2">_xlfn._xlws.FILTER(PROD_A!$B$5:B$790,PROD_A!$I$5:I$790=$B$5,"NA")</f>
        <v>WSLRW-DI-12-1-2-Counter</v>
      </c>
    </row>
    <row r="2" spans="1:55" s="1" customFormat="1">
      <c r="B2" s="5" t="s">
        <v>532</v>
      </c>
      <c r="C2" s="5"/>
      <c r="F2" s="6"/>
      <c r="G2" s="6"/>
      <c r="Y2" s="103"/>
      <c r="BC2" s="1" t="str">
        <v>WSLRW-DI-12-1-3-Counter</v>
      </c>
    </row>
    <row r="3" spans="1:55" s="2" customFormat="1">
      <c r="Y3" s="104"/>
    </row>
    <row r="4" spans="1:55" s="2" customFormat="1" ht="60">
      <c r="B4" s="7" t="s">
        <v>533</v>
      </c>
      <c r="C4" s="8" t="s">
        <v>534</v>
      </c>
      <c r="D4" s="9" t="s">
        <v>535</v>
      </c>
      <c r="E4" s="8" t="s">
        <v>536</v>
      </c>
      <c r="F4" s="8" t="s">
        <v>537</v>
      </c>
      <c r="G4" s="10" t="s">
        <v>538</v>
      </c>
      <c r="H4" s="8" t="s">
        <v>539</v>
      </c>
      <c r="I4" s="91" t="s">
        <v>540</v>
      </c>
      <c r="J4" s="91" t="s">
        <v>541</v>
      </c>
      <c r="K4" s="91" t="s">
        <v>542</v>
      </c>
      <c r="L4" s="10" t="s">
        <v>543</v>
      </c>
      <c r="V4" s="103"/>
    </row>
    <row r="5" spans="1:55" s="2" customFormat="1" ht="30">
      <c r="B5" s="378" t="s">
        <v>412</v>
      </c>
      <c r="C5" s="379" t="str">
        <f>BB1</f>
        <v>WSLRW-DI-12-1-2-Counter
WSLRW-DI-12-1-3-Counter</v>
      </c>
      <c r="D5" s="378">
        <v>1</v>
      </c>
      <c r="E5" s="380">
        <v>45698</v>
      </c>
      <c r="F5" s="379" t="s">
        <v>628</v>
      </c>
      <c r="G5" s="380">
        <v>45703</v>
      </c>
      <c r="H5" s="378" t="s">
        <v>503</v>
      </c>
      <c r="I5" s="380" t="s">
        <v>629</v>
      </c>
      <c r="J5" s="381"/>
      <c r="K5" s="382"/>
      <c r="L5" s="381"/>
      <c r="V5" s="103"/>
    </row>
    <row r="6" spans="1:55" s="2" customFormat="1">
      <c r="B6" s="11"/>
      <c r="C6" s="11"/>
      <c r="D6" s="12"/>
      <c r="E6" s="13"/>
      <c r="F6" s="12"/>
      <c r="G6" s="12"/>
      <c r="H6" s="14"/>
      <c r="I6" s="14"/>
      <c r="J6" s="12"/>
      <c r="K6" s="12"/>
      <c r="L6" s="11"/>
      <c r="M6" s="12"/>
      <c r="N6" s="14"/>
      <c r="O6" s="12"/>
      <c r="P6" s="12"/>
      <c r="Q6" s="12"/>
      <c r="Y6" s="103"/>
    </row>
    <row r="7" spans="1:55" s="2" customFormat="1">
      <c r="B7" s="5" t="s">
        <v>645</v>
      </c>
      <c r="C7" s="5"/>
      <c r="D7" s="12"/>
      <c r="E7" s="13"/>
      <c r="F7" s="12"/>
      <c r="G7" s="12"/>
      <c r="H7" s="14"/>
      <c r="I7" s="14"/>
      <c r="J7" s="12"/>
      <c r="K7" s="12"/>
      <c r="L7" s="11"/>
      <c r="M7" s="12"/>
      <c r="N7" s="14"/>
      <c r="O7" s="12"/>
      <c r="P7" s="12"/>
      <c r="Q7" s="12"/>
      <c r="Y7" s="103"/>
    </row>
    <row r="8" spans="1:55" s="2" customFormat="1">
      <c r="B8" s="11"/>
      <c r="C8" s="11"/>
      <c r="D8" s="12"/>
      <c r="E8" s="13"/>
      <c r="F8" s="12"/>
      <c r="G8" s="12"/>
      <c r="H8" s="14"/>
      <c r="I8" s="14"/>
      <c r="J8" s="12"/>
      <c r="K8" s="12"/>
      <c r="L8" s="11"/>
      <c r="M8" s="12"/>
      <c r="N8" s="14"/>
      <c r="O8" s="12"/>
      <c r="P8" s="12"/>
      <c r="Q8" s="12"/>
      <c r="Y8" s="103"/>
    </row>
    <row r="9" spans="1:55" s="2" customFormat="1" ht="75">
      <c r="A9" s="15" t="s">
        <v>546</v>
      </c>
      <c r="B9" s="15" t="s">
        <v>547</v>
      </c>
      <c r="C9" s="16" t="s">
        <v>548</v>
      </c>
      <c r="D9" s="16" t="s">
        <v>549</v>
      </c>
      <c r="E9" s="16" t="s">
        <v>550</v>
      </c>
      <c r="F9" s="16" t="s">
        <v>551</v>
      </c>
      <c r="G9" s="16" t="s">
        <v>552</v>
      </c>
      <c r="H9" s="16" t="s">
        <v>553</v>
      </c>
      <c r="I9" s="16" t="s">
        <v>554</v>
      </c>
      <c r="J9" s="23" t="s">
        <v>319</v>
      </c>
      <c r="K9" s="94" t="s">
        <v>555</v>
      </c>
      <c r="L9" s="29" t="s">
        <v>556</v>
      </c>
      <c r="M9" s="28" t="s">
        <v>323</v>
      </c>
      <c r="N9" s="95" t="s">
        <v>324</v>
      </c>
      <c r="O9" s="96" t="s">
        <v>325</v>
      </c>
      <c r="P9" s="96" t="s">
        <v>671</v>
      </c>
      <c r="Q9" s="96" t="s">
        <v>330</v>
      </c>
      <c r="R9" s="96" t="s">
        <v>331</v>
      </c>
      <c r="S9" s="28" t="s">
        <v>558</v>
      </c>
      <c r="T9" s="105" t="s">
        <v>559</v>
      </c>
    </row>
    <row r="10" spans="1:55" s="2" customFormat="1" ht="30">
      <c r="A10" s="434" t="str">
        <f>TEXT(E54,"0.000")&amp;" "&amp;F54&amp;CHAR(10)&amp;"@"&amp;VLOOKUP($G$14,TABS!$A$6:$G$50,COUNTA(TABS!$A$5:$D$5),FALSE)</f>
        <v>0.046 uA
@3V</v>
      </c>
      <c r="B10" s="17">
        <f>E56</f>
        <v>7.8036406308640363</v>
      </c>
      <c r="C10" s="18" t="s">
        <v>672</v>
      </c>
      <c r="D10" s="19" t="s">
        <v>631</v>
      </c>
      <c r="E10" s="19">
        <v>3</v>
      </c>
      <c r="F10" s="19" t="s">
        <v>168</v>
      </c>
      <c r="G10" s="19" t="s">
        <v>18</v>
      </c>
      <c r="H10" s="282" t="s">
        <v>27</v>
      </c>
      <c r="I10" s="98">
        <v>1</v>
      </c>
      <c r="J10" s="97" t="s">
        <v>168</v>
      </c>
      <c r="K10" s="98" t="s">
        <v>168</v>
      </c>
      <c r="L10" s="99" t="s">
        <v>168</v>
      </c>
      <c r="M10" s="383" t="s">
        <v>168</v>
      </c>
      <c r="N10" s="383" t="s">
        <v>168</v>
      </c>
      <c r="O10" s="100" t="s">
        <v>168</v>
      </c>
      <c r="P10" s="387">
        <v>100</v>
      </c>
      <c r="Q10" s="383" t="s">
        <v>168</v>
      </c>
      <c r="R10" s="387">
        <v>1000</v>
      </c>
      <c r="S10" s="383" t="s">
        <v>168</v>
      </c>
      <c r="T10" s="100" t="s">
        <v>168</v>
      </c>
      <c r="U10" s="106"/>
      <c r="V10" s="106"/>
      <c r="W10" s="106"/>
      <c r="X10" s="106"/>
      <c r="Y10" s="106"/>
      <c r="Z10" s="106"/>
      <c r="AA10" s="106"/>
    </row>
    <row r="11" spans="1:55" s="2" customFormat="1">
      <c r="B11" s="11"/>
      <c r="C11" s="11"/>
      <c r="D11" s="12"/>
      <c r="E11" s="13"/>
      <c r="F11" s="12"/>
      <c r="G11" s="12"/>
      <c r="H11" s="14"/>
      <c r="I11" s="14"/>
      <c r="J11" s="12"/>
      <c r="K11" s="12"/>
      <c r="L11" s="11"/>
      <c r="M11" s="12"/>
      <c r="N11" s="14"/>
      <c r="O11" s="12"/>
      <c r="P11" s="12"/>
      <c r="Q11" s="12"/>
      <c r="Y11" s="103"/>
    </row>
    <row r="12" spans="1:55" s="2" customFormat="1">
      <c r="B12" s="5" t="s">
        <v>563</v>
      </c>
      <c r="C12" s="11"/>
      <c r="D12" s="12"/>
      <c r="E12" s="13"/>
      <c r="F12" s="12"/>
      <c r="G12" s="12"/>
      <c r="H12" s="14"/>
      <c r="I12" s="14"/>
      <c r="J12" s="12"/>
      <c r="K12" s="12"/>
      <c r="L12" s="11"/>
      <c r="M12" s="12"/>
      <c r="N12" s="14"/>
      <c r="O12" s="12"/>
      <c r="P12" s="12"/>
      <c r="Q12" s="12"/>
      <c r="Y12" s="103"/>
    </row>
    <row r="13" spans="1:55" s="2" customFormat="1" ht="90">
      <c r="B13" s="21" t="s">
        <v>301</v>
      </c>
      <c r="C13" s="22" t="s">
        <v>310</v>
      </c>
      <c r="D13" s="23" t="s">
        <v>311</v>
      </c>
      <c r="E13" s="23" t="s">
        <v>312</v>
      </c>
      <c r="F13" s="23" t="s">
        <v>313</v>
      </c>
      <c r="G13" s="23" t="s">
        <v>314</v>
      </c>
      <c r="H13" s="23" t="s">
        <v>315</v>
      </c>
      <c r="I13" s="23" t="s">
        <v>316</v>
      </c>
      <c r="J13" s="23" t="s">
        <v>317</v>
      </c>
      <c r="K13" s="23" t="s">
        <v>318</v>
      </c>
      <c r="L13" s="23" t="s">
        <v>319</v>
      </c>
      <c r="M13" s="23" t="s">
        <v>320</v>
      </c>
      <c r="N13" s="23" t="s">
        <v>321</v>
      </c>
      <c r="O13" s="23" t="s">
        <v>322</v>
      </c>
      <c r="P13" s="23" t="s">
        <v>323</v>
      </c>
      <c r="Q13" s="23" t="s">
        <v>75</v>
      </c>
      <c r="R13" s="23" t="s">
        <v>324</v>
      </c>
      <c r="S13" s="23" t="s">
        <v>325</v>
      </c>
      <c r="T13" s="23" t="s">
        <v>326</v>
      </c>
      <c r="U13" s="23" t="s">
        <v>327</v>
      </c>
      <c r="V13" s="23" t="s">
        <v>328</v>
      </c>
      <c r="W13" s="96" t="s">
        <v>671</v>
      </c>
      <c r="X13" s="23" t="s">
        <v>330</v>
      </c>
      <c r="Y13" s="96" t="s">
        <v>331</v>
      </c>
    </row>
    <row r="14" spans="1:55" s="2" customFormat="1">
      <c r="B14" s="24" t="str">
        <f>C10</f>
        <v>WSLRW-DI-12-1-2-Counter</v>
      </c>
      <c r="C14" s="25" t="str">
        <f>VLOOKUP($B14,typeProduct,COUNTA(PROD_A!$B$4:$N$4),FALSE)</f>
        <v>x</v>
      </c>
      <c r="D14" s="25">
        <f>VLOOKUP($B14,typeProduct,COUNTA(PROD_A!$B$4:$O$4),FALSE)</f>
        <v>0</v>
      </c>
      <c r="E14" s="25">
        <f>VLOOKUP($B14,typeProduct,COUNTA(PROD_A!$B$4:$P$4),FALSE)</f>
        <v>0</v>
      </c>
      <c r="F14" s="25">
        <f>VLOOKUP($B14,typeProduct,COUNTA(PROD_A!$B$4:$Q$4),FALSE)</f>
        <v>6000</v>
      </c>
      <c r="G14" s="25" t="str">
        <f>VLOOKUP($B14,typeProduct,COUNTA(PROD_A!$B$4:$R$4),FALSE)</f>
        <v>2-AA-3V-3500</v>
      </c>
      <c r="H14" s="25">
        <f>VLOOKUP($B14,typeProduct,COUNTA(PROD_A!$B$4:$S$4),FALSE)</f>
        <v>3500</v>
      </c>
      <c r="I14" s="25">
        <f>VLOOKUP($B14,typeProduct,COUNTA(PROD_A!$B$4:$T$4),FALSE)</f>
        <v>25</v>
      </c>
      <c r="J14" s="25">
        <f>VLOOKUP($B14,typeProduct,COUNTA(PROD_A!$B$4:$U$4),FALSE)</f>
        <v>15033</v>
      </c>
      <c r="K14" s="25">
        <f>VLOOKUP($B14,typeProduct,COUNTA(PROD_A!$B$4:$V$4),FALSE)</f>
        <v>11</v>
      </c>
      <c r="L14" s="25">
        <f>VLOOKUP($B14,typeProduct,COUNTA(PROD_A!$B$4:$W$4),FALSE)</f>
        <v>1000</v>
      </c>
      <c r="M14" s="25">
        <f>VLOOKUP($B14,typeProduct,COUNTA(PROD_A!$B$4:$X$4),FALSE)</f>
        <v>0</v>
      </c>
      <c r="N14" s="25">
        <f>VLOOKUP($B14,typeProduct,COUNTA(PROD_A!$B$4:$Y$4),FALSE)</f>
        <v>0</v>
      </c>
      <c r="O14" s="25">
        <f>VLOOKUP($B14,typeProduct,COUNTA(PROD_A!$B$4:$Z$4),FALSE)</f>
        <v>1</v>
      </c>
      <c r="P14" s="25" t="str">
        <f>VLOOKUP($B14,typeProduct,COUNTA(PROD_A!$B$4:AA$4),FALSE)</f>
        <v>x</v>
      </c>
      <c r="Q14" s="25" t="str">
        <f>VLOOKUP($B14,typeProduct,COUNTA(PROD_A!$B$4:AB$4),FALSE)</f>
        <v>x</v>
      </c>
      <c r="R14" s="25" t="str">
        <f>VLOOKUP($B14,typeProduct,COUNTA(PROD_A!$B$4:AC$4),FALSE)</f>
        <v>x</v>
      </c>
      <c r="S14" s="25" t="str">
        <f>VLOOKUP($B14,typeProduct,COUNTA(PROD_A!$B$4:AD$4),FALSE)</f>
        <v>x</v>
      </c>
      <c r="T14" s="25" t="str">
        <f>VLOOKUP($B14,typeProduct,COUNTA(PROD_A!$B$4:AE$4),FALSE)</f>
        <v>x</v>
      </c>
      <c r="U14" s="25" t="str">
        <f>VLOOKUP($B14,typeProduct,COUNTA(PROD_A!$B$4:AF$4),FALSE)</f>
        <v>x</v>
      </c>
      <c r="V14" s="25" t="str">
        <f>VLOOKUP($B14,typeProduct,COUNTA(PROD_A!$B$4:AG$4),FALSE)</f>
        <v>x</v>
      </c>
      <c r="W14" s="293">
        <f>P10</f>
        <v>100</v>
      </c>
      <c r="X14" s="25" t="str">
        <f>VLOOKUP($B14,typeProduct,COUNTA(PROD_A!$B$4:AI$4),FALSE)</f>
        <v>x</v>
      </c>
      <c r="Y14" s="280">
        <f>R10</f>
        <v>1000</v>
      </c>
    </row>
    <row r="15" spans="1:55" s="2" customFormat="1">
      <c r="B15" s="26"/>
      <c r="C15" s="27"/>
      <c r="D15" s="27"/>
      <c r="E15" s="27"/>
      <c r="F15" s="27"/>
      <c r="G15" s="27"/>
      <c r="H15" s="27"/>
      <c r="I15" s="27"/>
      <c r="J15" s="27"/>
      <c r="K15" s="27"/>
      <c r="L15" s="27"/>
      <c r="M15" s="27"/>
      <c r="N15" s="27"/>
      <c r="O15" s="27"/>
      <c r="P15" s="27"/>
    </row>
    <row r="16" spans="1:55" s="2" customFormat="1">
      <c r="B16" s="5" t="s">
        <v>565</v>
      </c>
      <c r="C16" s="27"/>
      <c r="D16" s="27"/>
      <c r="E16" s="27"/>
      <c r="F16" s="27"/>
      <c r="G16" s="27"/>
      <c r="H16" s="27"/>
      <c r="I16" s="27"/>
      <c r="J16" s="27"/>
      <c r="K16" s="27"/>
      <c r="L16" s="27"/>
      <c r="M16" s="27"/>
      <c r="N16" s="27"/>
      <c r="O16" s="27"/>
      <c r="P16" s="27"/>
    </row>
    <row r="17" spans="1:26" s="2" customFormat="1">
      <c r="B17" s="5"/>
      <c r="C17" s="27"/>
      <c r="D17" s="27"/>
      <c r="E17" s="27"/>
      <c r="F17" s="27"/>
      <c r="G17" s="27"/>
      <c r="H17" s="27"/>
      <c r="I17" s="27"/>
      <c r="J17" s="27"/>
      <c r="K17" s="27"/>
      <c r="L17" s="27"/>
      <c r="M17" s="27"/>
      <c r="N17" s="27"/>
      <c r="O17" s="27"/>
      <c r="P17" s="27"/>
    </row>
    <row r="18" spans="1:26" s="2" customFormat="1" ht="30">
      <c r="B18" s="28" t="s">
        <v>566</v>
      </c>
      <c r="C18" s="28" t="s">
        <v>567</v>
      </c>
      <c r="D18" s="28" t="s">
        <v>551</v>
      </c>
      <c r="E18" s="28" t="s">
        <v>4</v>
      </c>
      <c r="F18" s="28" t="s">
        <v>568</v>
      </c>
      <c r="G18" s="29" t="s">
        <v>569</v>
      </c>
      <c r="H18" s="22" t="s">
        <v>570</v>
      </c>
      <c r="I18" s="101"/>
      <c r="J18" s="101"/>
      <c r="K18" s="27"/>
      <c r="L18" s="27"/>
      <c r="M18" s="27"/>
      <c r="N18" s="27"/>
      <c r="O18" s="27"/>
      <c r="P18" s="27"/>
    </row>
    <row r="19" spans="1:26" s="2" customFormat="1">
      <c r="B19" s="30">
        <f>VLOOKUP($D$10,lrwCyclicPeriod,COUNTA(TABS!$L$5:$M$5),FALSE)</f>
        <v>3600</v>
      </c>
      <c r="C19" s="31">
        <f>$E$10</f>
        <v>3</v>
      </c>
      <c r="D19" s="31" t="str">
        <f>VLOOKUP($F$10,lorawanSamplingRate,COUNTA(TABS!$Y$5:$Z$5),FALSE)</f>
        <v>x</v>
      </c>
      <c r="E19" s="31">
        <f>VLOOKUP($G$10&amp;"-"&amp;$H$10,lrwSFDataRateRx,COUNTA(TABS!$S$5:$V$5),FALSE)</f>
        <v>5470</v>
      </c>
      <c r="F19" s="31">
        <f>VLOOKUP($G$10,lrwTxParameter,COUNTA(TABS!$O$5:$Q$5),FALSE)</f>
        <v>128</v>
      </c>
      <c r="G19" s="32">
        <f>I10</f>
        <v>1</v>
      </c>
      <c r="H19" s="31">
        <f>VLOOKUP($G$10&amp;"-"&amp;$H$10,lrwSFDataRateRx,COUNTA(TABS!$S$5:$W$5),FALSE)</f>
        <v>2.2999999999999998</v>
      </c>
      <c r="I19" s="102"/>
      <c r="J19" s="27"/>
      <c r="K19" s="27"/>
      <c r="L19" s="27"/>
      <c r="M19" s="27"/>
      <c r="N19" s="27"/>
      <c r="O19" s="27"/>
    </row>
    <row r="20" spans="1:26" s="2" customFormat="1">
      <c r="B20" s="26"/>
      <c r="C20" s="27"/>
      <c r="D20" s="27"/>
      <c r="E20" s="27"/>
      <c r="F20" s="27"/>
      <c r="G20" s="27"/>
      <c r="H20" s="27"/>
      <c r="I20" s="27"/>
      <c r="J20" s="27"/>
      <c r="K20" s="27"/>
      <c r="L20" s="27"/>
      <c r="M20" s="27"/>
      <c r="N20" s="27"/>
      <c r="O20" s="27"/>
      <c r="P20" s="27"/>
    </row>
    <row r="21" spans="1:26" s="2" customFormat="1">
      <c r="B21" s="5" t="s">
        <v>571</v>
      </c>
      <c r="C21" s="5"/>
      <c r="D21" s="12"/>
      <c r="E21" s="13"/>
      <c r="F21" s="12"/>
      <c r="G21" s="12"/>
      <c r="H21" s="3"/>
      <c r="I21" s="3"/>
      <c r="J21" s="3"/>
      <c r="K21" s="3"/>
      <c r="L21" s="83"/>
      <c r="M21" s="3"/>
      <c r="N21" s="3"/>
      <c r="O21" s="3"/>
      <c r="P21" s="3"/>
      <c r="Q21" s="3"/>
      <c r="R21" s="3"/>
      <c r="S21" s="3"/>
      <c r="T21" s="3"/>
      <c r="U21" s="3"/>
      <c r="V21" s="3"/>
      <c r="W21" s="3"/>
      <c r="X21" s="3"/>
      <c r="Y21" s="3"/>
      <c r="Z21" s="3"/>
    </row>
    <row r="22" spans="1:26" ht="15" customHeight="1">
      <c r="A22" s="33"/>
      <c r="B22" s="523" t="s">
        <v>572</v>
      </c>
      <c r="C22" s="524"/>
      <c r="D22" s="524"/>
      <c r="E22" s="34" t="s">
        <v>147</v>
      </c>
      <c r="F22" s="35" t="s">
        <v>573</v>
      </c>
      <c r="G22" s="36"/>
    </row>
    <row r="23" spans="1:26">
      <c r="B23" s="372" t="s">
        <v>574</v>
      </c>
      <c r="C23" s="38"/>
      <c r="D23" s="38"/>
      <c r="E23" s="39">
        <v>1</v>
      </c>
      <c r="F23" s="40" t="s">
        <v>8</v>
      </c>
    </row>
    <row r="24" spans="1:26" ht="15.75" customHeight="1">
      <c r="A24" s="41"/>
      <c r="B24" s="373" t="s">
        <v>575</v>
      </c>
      <c r="C24" s="43"/>
      <c r="D24" s="44"/>
      <c r="E24" s="45">
        <f>H14</f>
        <v>3500</v>
      </c>
      <c r="F24" s="46" t="s">
        <v>10</v>
      </c>
      <c r="G24" s="41"/>
    </row>
    <row r="25" spans="1:26">
      <c r="B25" s="372" t="s">
        <v>576</v>
      </c>
      <c r="C25" s="38"/>
      <c r="D25" s="47"/>
      <c r="E25" s="283">
        <v>90</v>
      </c>
      <c r="F25" s="49" t="s">
        <v>17</v>
      </c>
    </row>
    <row r="26" spans="1:26" ht="15" customHeight="1">
      <c r="A26" s="50"/>
      <c r="B26" s="374" t="s">
        <v>577</v>
      </c>
      <c r="C26" s="52"/>
      <c r="D26" s="52"/>
      <c r="E26" s="53">
        <v>75</v>
      </c>
      <c r="F26" s="54" t="s">
        <v>17</v>
      </c>
    </row>
    <row r="27" spans="1:26" ht="15" customHeight="1">
      <c r="A27" s="50"/>
      <c r="B27" s="51"/>
      <c r="C27" s="52"/>
      <c r="D27" s="52"/>
      <c r="E27" s="55"/>
      <c r="F27" s="48"/>
    </row>
    <row r="28" spans="1:26">
      <c r="B28" s="372" t="s">
        <v>549</v>
      </c>
      <c r="C28" s="38"/>
      <c r="D28" s="47"/>
      <c r="E28" s="56">
        <f>B19</f>
        <v>3600</v>
      </c>
      <c r="F28" s="57" t="s">
        <v>29</v>
      </c>
    </row>
    <row r="29" spans="1:26">
      <c r="B29" s="372" t="s">
        <v>578</v>
      </c>
      <c r="C29" s="38"/>
      <c r="D29" s="47"/>
      <c r="E29" s="284">
        <f>(24*60*60)/E28</f>
        <v>24</v>
      </c>
      <c r="F29" s="57" t="s">
        <v>579</v>
      </c>
    </row>
    <row r="30" spans="1:26">
      <c r="B30" s="372" t="s">
        <v>550</v>
      </c>
      <c r="C30" s="38"/>
      <c r="D30" s="47"/>
      <c r="E30" s="265">
        <f>E41/E42</f>
        <v>10</v>
      </c>
      <c r="F30" s="60" t="s">
        <v>579</v>
      </c>
    </row>
    <row r="31" spans="1:26">
      <c r="B31" s="372" t="s">
        <v>580</v>
      </c>
      <c r="C31" s="38"/>
      <c r="D31" s="47"/>
      <c r="E31" s="285">
        <f>E29+E30</f>
        <v>34</v>
      </c>
      <c r="F31" s="57" t="s">
        <v>579</v>
      </c>
    </row>
    <row r="32" spans="1:26">
      <c r="B32" s="372" t="s">
        <v>581</v>
      </c>
      <c r="C32" s="38"/>
      <c r="D32" s="47"/>
      <c r="E32" s="284">
        <f>(24*60*60)/E31</f>
        <v>2541.1764705882351</v>
      </c>
      <c r="F32" s="219" t="s">
        <v>29</v>
      </c>
    </row>
    <row r="33" spans="1:7">
      <c r="B33" s="372" t="s">
        <v>582</v>
      </c>
      <c r="C33" s="38"/>
      <c r="D33" s="47"/>
      <c r="E33" s="44">
        <v>1</v>
      </c>
      <c r="F33" s="57" t="s">
        <v>29</v>
      </c>
    </row>
    <row r="34" spans="1:7">
      <c r="B34" s="372" t="s">
        <v>583</v>
      </c>
      <c r="C34" s="38"/>
      <c r="D34" s="47"/>
      <c r="E34" s="286">
        <f>E19</f>
        <v>5470</v>
      </c>
      <c r="F34" s="287" t="s">
        <v>40</v>
      </c>
    </row>
    <row r="35" spans="1:7">
      <c r="B35" s="372" t="s">
        <v>584</v>
      </c>
      <c r="C35" s="38"/>
      <c r="D35" s="47"/>
      <c r="E35" s="56">
        <f>F19</f>
        <v>128</v>
      </c>
      <c r="F35" s="57" t="s">
        <v>42</v>
      </c>
    </row>
    <row r="36" spans="1:7">
      <c r="B36" s="372" t="s">
        <v>585</v>
      </c>
      <c r="C36" s="38"/>
      <c r="D36" s="235"/>
      <c r="E36" s="288">
        <f>K14</f>
        <v>11</v>
      </c>
      <c r="F36" s="57" t="s">
        <v>44</v>
      </c>
    </row>
    <row r="37" spans="1:7">
      <c r="B37" s="372" t="s">
        <v>586</v>
      </c>
      <c r="C37" s="38"/>
      <c r="D37" s="38"/>
      <c r="E37" s="56">
        <f>G19</f>
        <v>1</v>
      </c>
      <c r="F37" s="57" t="s">
        <v>587</v>
      </c>
    </row>
    <row r="38" spans="1:7">
      <c r="B38" s="372" t="s">
        <v>673</v>
      </c>
      <c r="C38" s="38"/>
      <c r="D38" s="228"/>
      <c r="E38" s="289">
        <f>2*3*1</f>
        <v>6</v>
      </c>
      <c r="F38" s="60" t="s">
        <v>90</v>
      </c>
    </row>
    <row r="39" spans="1:7">
      <c r="B39" s="372" t="s">
        <v>668</v>
      </c>
      <c r="C39" s="38"/>
      <c r="D39" s="38"/>
      <c r="E39" s="193">
        <v>100</v>
      </c>
      <c r="F39" s="55" t="s">
        <v>669</v>
      </c>
    </row>
    <row r="40" spans="1:7">
      <c r="B40" s="372" t="s">
        <v>674</v>
      </c>
      <c r="C40" s="38"/>
      <c r="D40" s="38"/>
      <c r="E40" s="193">
        <v>2</v>
      </c>
      <c r="F40" s="55" t="s">
        <v>675</v>
      </c>
    </row>
    <row r="41" spans="1:7">
      <c r="B41" s="372" t="s">
        <v>331</v>
      </c>
      <c r="C41" s="38"/>
      <c r="D41" s="38"/>
      <c r="E41" s="290">
        <f>Y14</f>
        <v>1000</v>
      </c>
      <c r="F41" s="60" t="s">
        <v>676</v>
      </c>
    </row>
    <row r="42" spans="1:7">
      <c r="B42" s="372" t="s">
        <v>677</v>
      </c>
      <c r="C42" s="38"/>
      <c r="D42" s="238"/>
      <c r="E42" s="291">
        <f>W14</f>
        <v>100</v>
      </c>
      <c r="F42" s="292" t="s">
        <v>587</v>
      </c>
    </row>
    <row r="43" spans="1:7" ht="45" customHeight="1">
      <c r="A43" s="33"/>
      <c r="B43" s="61" t="s">
        <v>588</v>
      </c>
      <c r="C43" s="62"/>
      <c r="D43" s="245" t="s">
        <v>589</v>
      </c>
      <c r="E43" s="246" t="s">
        <v>590</v>
      </c>
      <c r="F43" s="247" t="s">
        <v>591</v>
      </c>
      <c r="G43" s="64"/>
    </row>
    <row r="44" spans="1:7">
      <c r="A44" s="50"/>
      <c r="B44" s="51"/>
      <c r="C44" s="52"/>
      <c r="D44" s="65"/>
      <c r="E44" s="58"/>
      <c r="F44" s="66">
        <f>D44*E44</f>
        <v>0</v>
      </c>
      <c r="G44" s="67"/>
    </row>
    <row r="45" spans="1:7" ht="15" customHeight="1">
      <c r="A45" s="50"/>
      <c r="B45" s="51"/>
      <c r="C45" s="52"/>
      <c r="D45" s="248"/>
      <c r="E45" s="249"/>
      <c r="F45" s="116">
        <f>D45*E45</f>
        <v>0</v>
      </c>
      <c r="G45" s="67"/>
    </row>
    <row r="46" spans="1:7" ht="15" customHeight="1">
      <c r="A46" s="50"/>
      <c r="B46" s="51" t="s">
        <v>593</v>
      </c>
      <c r="C46" s="52"/>
      <c r="D46" s="123">
        <f>E35*1000/(E26/100)</f>
        <v>170666.66666666666</v>
      </c>
      <c r="E46" s="116">
        <f>((37+E36)*8/E34)*1000</f>
        <v>70.201096892138935</v>
      </c>
      <c r="F46" s="116">
        <f>D46*E46</f>
        <v>11980987.202925045</v>
      </c>
      <c r="G46" s="67"/>
    </row>
    <row r="47" spans="1:7" ht="15" customHeight="1">
      <c r="A47" s="50"/>
      <c r="B47" s="37" t="s">
        <v>594</v>
      </c>
      <c r="C47" s="38"/>
      <c r="D47" s="123">
        <f>D48</f>
        <v>15000</v>
      </c>
      <c r="E47" s="290">
        <f>100+200+$H$19*1000*E37</f>
        <v>2600</v>
      </c>
      <c r="F47" s="116">
        <f t="shared" ref="F47:F49" si="0">D47*E47</f>
        <v>39000000</v>
      </c>
      <c r="G47" s="67"/>
    </row>
    <row r="48" spans="1:7" ht="15" customHeight="1">
      <c r="A48" s="50"/>
      <c r="B48" s="37" t="s">
        <v>595</v>
      </c>
      <c r="C48" s="38"/>
      <c r="D48" s="123">
        <v>15000</v>
      </c>
      <c r="E48" s="126">
        <v>0</v>
      </c>
      <c r="F48" s="116">
        <f t="shared" si="0"/>
        <v>0</v>
      </c>
      <c r="G48" s="67"/>
    </row>
    <row r="49" spans="1:7" ht="15" customHeight="1">
      <c r="B49" s="37" t="s">
        <v>596</v>
      </c>
      <c r="C49" s="38"/>
      <c r="D49" s="248">
        <f>I14</f>
        <v>25</v>
      </c>
      <c r="E49" s="116">
        <f>(E32*1000)-((E32/E33)*E45)-SUM(E46:E48)</f>
        <v>2538506.2694913428</v>
      </c>
      <c r="F49" s="116">
        <f t="shared" si="0"/>
        <v>63462656.737283573</v>
      </c>
      <c r="G49" s="67"/>
    </row>
    <row r="50" spans="1:7" ht="15" customHeight="1">
      <c r="B50" s="37" t="s">
        <v>662</v>
      </c>
      <c r="C50" s="38"/>
      <c r="D50" s="173"/>
      <c r="E50" s="176">
        <f>(SUM(F46:F49)+((F45)*(E32/E33)))/(E32*1000)</f>
        <v>45.035693217211723</v>
      </c>
      <c r="F50" s="174" t="s">
        <v>59</v>
      </c>
      <c r="G50" s="175"/>
    </row>
    <row r="51" spans="1:7" ht="15" customHeight="1">
      <c r="B51" s="37" t="s">
        <v>678</v>
      </c>
      <c r="C51" s="38"/>
      <c r="D51" s="196">
        <f>J14</f>
        <v>15033</v>
      </c>
      <c r="E51" s="197">
        <f>F14</f>
        <v>6000</v>
      </c>
      <c r="F51" s="116">
        <f>D51*E51</f>
        <v>90198000</v>
      </c>
      <c r="G51" s="172"/>
    </row>
    <row r="52" spans="1:7" ht="15" customHeight="1">
      <c r="A52" s="70"/>
      <c r="B52" s="256" t="s">
        <v>679</v>
      </c>
      <c r="C52" s="72"/>
      <c r="D52" s="173"/>
      <c r="E52" s="176">
        <f>F51/(24*60*60*1000)</f>
        <v>1.0439583333333333</v>
      </c>
      <c r="F52" s="174" t="s">
        <v>59</v>
      </c>
      <c r="G52" s="175"/>
    </row>
    <row r="53" spans="1:7" ht="15" customHeight="1">
      <c r="A53" s="77"/>
      <c r="B53" s="61" t="s">
        <v>597</v>
      </c>
      <c r="C53" s="62"/>
      <c r="D53" s="78"/>
      <c r="E53" s="79"/>
      <c r="F53" s="80"/>
      <c r="G53" s="77"/>
    </row>
    <row r="54" spans="1:7" ht="15" customHeight="1">
      <c r="A54" s="50"/>
      <c r="B54" s="51" t="s">
        <v>598</v>
      </c>
      <c r="C54" s="52"/>
      <c r="D54" s="52"/>
      <c r="E54" s="132">
        <f>E50+E52</f>
        <v>46.079651550545059</v>
      </c>
      <c r="F54" s="82" t="s">
        <v>599</v>
      </c>
      <c r="G54" s="83"/>
    </row>
    <row r="55" spans="1:7">
      <c r="B55" s="37" t="s">
        <v>600</v>
      </c>
      <c r="C55" s="38"/>
      <c r="D55" s="38"/>
      <c r="E55" s="84">
        <f>(E24*1000*(E25/100)/E54)/24</f>
        <v>2848.3288302653732</v>
      </c>
      <c r="F55" s="82" t="s">
        <v>601</v>
      </c>
      <c r="G55" s="83"/>
    </row>
    <row r="56" spans="1:7">
      <c r="B56" s="37" t="s">
        <v>602</v>
      </c>
      <c r="C56" s="38"/>
      <c r="D56" s="38"/>
      <c r="E56" s="85">
        <f>E55/365</f>
        <v>7.8036406308640363</v>
      </c>
      <c r="F56" s="82" t="s">
        <v>603</v>
      </c>
      <c r="G56" s="83"/>
    </row>
    <row r="57" spans="1:7">
      <c r="B57" s="37" t="s">
        <v>604</v>
      </c>
      <c r="C57" s="38"/>
      <c r="D57" s="86"/>
      <c r="E57" s="87">
        <f>E56*12</f>
        <v>93.643687570368428</v>
      </c>
      <c r="F57" s="88" t="s">
        <v>605</v>
      </c>
      <c r="G57" s="89"/>
    </row>
    <row r="58" spans="1:7">
      <c r="D58" s="90"/>
      <c r="E58" s="90"/>
      <c r="F58" s="83"/>
      <c r="G58" s="83"/>
    </row>
    <row r="59" spans="1:7">
      <c r="D59" s="90"/>
      <c r="E59" s="90"/>
      <c r="F59" s="83"/>
      <c r="G59" s="83"/>
    </row>
    <row r="60" spans="1:7">
      <c r="D60" s="90"/>
      <c r="E60" s="90"/>
      <c r="F60" s="83"/>
      <c r="G60" s="83"/>
    </row>
    <row r="61" spans="1:7">
      <c r="D61" s="90"/>
      <c r="E61" s="90"/>
      <c r="F61" s="83"/>
      <c r="G61" s="83"/>
    </row>
    <row r="62" spans="1:7">
      <c r="D62" s="90"/>
      <c r="E62" s="90"/>
      <c r="F62" s="83"/>
      <c r="G62" s="83"/>
    </row>
    <row r="63" spans="1:7">
      <c r="D63" s="90"/>
      <c r="E63" s="90"/>
      <c r="F63" s="83"/>
      <c r="G63" s="83"/>
    </row>
    <row r="65" spans="4:7">
      <c r="D65" s="90"/>
      <c r="E65" s="90"/>
      <c r="F65" s="83"/>
      <c r="G65" s="83"/>
    </row>
    <row r="66" spans="4:7">
      <c r="D66" s="90"/>
      <c r="E66" s="90"/>
      <c r="F66" s="83"/>
      <c r="G66" s="83"/>
    </row>
    <row r="67" spans="4:7">
      <c r="D67" s="90"/>
      <c r="E67" s="90"/>
      <c r="F67" s="83"/>
      <c r="G67" s="83"/>
    </row>
    <row r="68" spans="4:7">
      <c r="D68" s="90"/>
      <c r="E68" s="90"/>
      <c r="F68" s="83"/>
      <c r="G68" s="83"/>
    </row>
    <row r="69" spans="4:7">
      <c r="D69" s="90"/>
      <c r="E69" s="90"/>
      <c r="F69" s="83"/>
      <c r="G69" s="83"/>
    </row>
    <row r="70" spans="4:7">
      <c r="D70" s="90"/>
      <c r="E70" s="90"/>
      <c r="F70" s="83"/>
      <c r="G70" s="83"/>
    </row>
    <row r="71" spans="4:7">
      <c r="D71" s="90"/>
      <c r="E71" s="90"/>
      <c r="F71" s="83"/>
      <c r="G71" s="83"/>
    </row>
    <row r="72" spans="4:7">
      <c r="D72" s="90"/>
      <c r="E72" s="90"/>
      <c r="F72" s="83"/>
      <c r="G72" s="83"/>
    </row>
  </sheetData>
  <sheetProtection sheet="1" objects="1" scenarios="1"/>
  <protectedRanges>
    <protectedRange sqref="C10:T10" name="Range1"/>
  </protectedRanges>
  <mergeCells count="1">
    <mergeCell ref="B22:D22"/>
  </mergeCells>
  <dataValidations count="10">
    <dataValidation type="list" allowBlank="1" showInputMessage="1" showErrorMessage="1" sqref="E10 I10" xr:uid="{00000000-0002-0000-3100-000002000000}">
      <formula1>"0,1,2,3,4,5,6,7,8,9,10,20,50,100"</formula1>
    </dataValidation>
    <dataValidation type="list" allowBlank="1" showInputMessage="1" showErrorMessage="1" sqref="G10" xr:uid="{00000000-0002-0000-3100-000004000000}">
      <formula1>"AU915, US915, IN865, RU864, EU868, AS923, KR920"</formula1>
    </dataValidation>
    <dataValidation type="list" allowBlank="1" showInputMessage="1" showErrorMessage="1" sqref="H10" xr:uid="{00000000-0002-0000-3100-000005000000}">
      <formula1>"SF7,SF8,SF9,SF10,SF11,SF12"</formula1>
    </dataValidation>
    <dataValidation type="list" allowBlank="1" showInputMessage="1" showErrorMessage="1" sqref="J10" xr:uid="{00000000-0002-0000-3100-000006000000}">
      <formula1>"x,1,2,3,4,5,6,7,8,9,10,11,12,13,14,15,16,17,18,19,20,21,22,23,24,25,26,27,28,29,30,31,32,33,34,35,36,37,38,39,40,41,42,43,44,45,46,47,48,49,50,51,52,53,54,55,56,57,58,59,60,61,62,63,64,65,66,67,68,69,70,71,72,73,74,75,76,77,78,79,80"</formula1>
    </dataValidation>
    <dataValidation type="list" allowBlank="1" showInputMessage="1" showErrorMessage="1" sqref="K10" xr:uid="{00000000-0002-0000-3100-000007000000}">
      <formula1>"x,1,2,3,4,5,6,7,8,9,10,11,12,13,14,15,16,17,18,19,20,21,22,23,24,25,26,27,28,29,30,31,32"</formula1>
    </dataValidation>
    <dataValidation type="list" allowBlank="1" showInputMessage="1" showErrorMessage="1" sqref="L10" xr:uid="{00000000-0002-0000-3100-000008000000}">
      <formula1>"x,Enable,Disable"</formula1>
    </dataValidation>
    <dataValidation type="list" allowBlank="1" showInputMessage="1" showErrorMessage="1" sqref="O10" xr:uid="{00000000-0002-0000-3100-000009000000}">
      <formula1>"x,Auto,Fast,Slow"</formula1>
    </dataValidation>
    <dataValidation type="list" allowBlank="1" showInputMessage="1" showErrorMessage="1" sqref="T10" xr:uid="{00000000-0002-0000-3100-00000A000000}">
      <formula1>"x,Class A,Class C"</formula1>
    </dataValidation>
    <dataValidation allowBlank="1" showInputMessage="1" showErrorMessage="1" sqref="E28 B14:B17 B19:B20 E33:E35" xr:uid="{00000000-0002-0000-3100-00000B000000}"/>
    <dataValidation type="list" allowBlank="1" showInputMessage="1" showErrorMessage="1" sqref="C10" xr:uid="{7A8CF665-2A45-40D2-BEB0-C1E364E90217}">
      <formula1>$BC:$BC</formula1>
    </dataValidation>
  </dataValidations>
  <hyperlinks>
    <hyperlink ref="F1" location="'MAIN'!A1" display="HOME" xr:uid="{00000000-0004-0000-3100-000000000000}"/>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3100-000001000000}">
          <x14:formula1>
            <xm:f>TABS!$L$6:$L$25</xm:f>
          </x14:formula1>
          <xm:sqref>D10</xm:sqref>
        </x14:dataValidation>
        <x14:dataValidation type="list" allowBlank="1" showInputMessage="1" showErrorMessage="1" xr:uid="{00000000-0002-0000-3100-000003000000}">
          <x14:formula1>
            <xm:f>TABS!$Y$6:$Y$65</xm:f>
          </x14:formula1>
          <xm:sqref>F10</xm:sqref>
        </x14:dataValidation>
      </x14:dataValidations>
    </ext>
  </extLst>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BC73"/>
  <sheetViews>
    <sheetView topLeftCell="B1" zoomScale="55" zoomScaleNormal="55" workbookViewId="0">
      <selection activeCell="D5" sqref="D5:I5"/>
    </sheetView>
  </sheetViews>
  <sheetFormatPr defaultColWidth="8.875" defaultRowHeight="15"/>
  <cols>
    <col min="1" max="1" width="11.875" style="3" customWidth="1"/>
    <col min="2" max="2" width="31" style="3" customWidth="1"/>
    <col min="3" max="3" width="31.25" style="3" customWidth="1"/>
    <col min="4" max="4" width="16.375" style="3" customWidth="1"/>
    <col min="5" max="5" width="16.875" style="3" customWidth="1"/>
    <col min="6" max="7" width="17.375" style="3" customWidth="1"/>
    <col min="8" max="9" width="13.875" style="3" customWidth="1"/>
    <col min="10" max="11" width="21" style="3" customWidth="1"/>
    <col min="12" max="12" width="23.375" style="3" customWidth="1"/>
    <col min="13" max="13" width="17.125" style="3" customWidth="1"/>
    <col min="14" max="14" width="19.625" style="3" customWidth="1"/>
    <col min="15" max="15" width="9.125" style="3"/>
    <col min="16" max="16" width="17.625" style="3" customWidth="1"/>
    <col min="17" max="17" width="13.75" style="3" customWidth="1"/>
    <col min="18" max="18" width="9.125" style="3"/>
    <col min="19" max="19" width="9.875" style="3" customWidth="1"/>
    <col min="20" max="20" width="10.875" style="3" customWidth="1"/>
    <col min="21" max="21" width="8.375" style="3" customWidth="1"/>
    <col min="22" max="22" width="13.25" style="3" customWidth="1"/>
    <col min="23" max="23" width="16.75" style="3" customWidth="1"/>
    <col min="24" max="24" width="15.25" style="3" customWidth="1"/>
    <col min="25" max="26" width="9.125" style="3"/>
    <col min="27" max="16384" width="8.875" style="3"/>
  </cols>
  <sheetData>
    <row r="1" spans="1:55" ht="26.25">
      <c r="F1" s="390" t="s">
        <v>531</v>
      </c>
      <c r="G1" s="224"/>
      <c r="BB1" s="1" t="str">
        <f>_xlfn.TEXTJOIN(CHAR(10),TRUE,BC1:BC500)</f>
        <v>WSLRW-BV-BR-20-3-4-
WSLRW-BV-BR-25-3-4-</v>
      </c>
      <c r="BC1" s="1" t="str" cm="1">
        <f t="array" ref="BC1:BC2">_xlfn._xlws.FILTER(PROD_A!$B$5:B$790,PROD_A!$I$5:I$790=$B$5,"NA")</f>
        <v>WSLRW-BV-BR-20-3-4-</v>
      </c>
    </row>
    <row r="2" spans="1:55" s="1" customFormat="1">
      <c r="B2" s="5" t="s">
        <v>532</v>
      </c>
      <c r="C2" s="5"/>
      <c r="F2" s="6"/>
      <c r="G2" s="6"/>
      <c r="Y2" s="103"/>
      <c r="BC2" s="1" t="str">
        <v>WSLRW-BV-BR-25-3-4-</v>
      </c>
    </row>
    <row r="3" spans="1:55" s="2" customFormat="1">
      <c r="Y3" s="104"/>
    </row>
    <row r="4" spans="1:55" s="2" customFormat="1" ht="60">
      <c r="B4" s="7" t="s">
        <v>533</v>
      </c>
      <c r="C4" s="8" t="s">
        <v>534</v>
      </c>
      <c r="D4" s="9" t="s">
        <v>535</v>
      </c>
      <c r="E4" s="8" t="s">
        <v>536</v>
      </c>
      <c r="F4" s="8" t="s">
        <v>537</v>
      </c>
      <c r="G4" s="10" t="s">
        <v>538</v>
      </c>
      <c r="H4" s="8" t="s">
        <v>539</v>
      </c>
      <c r="I4" s="91" t="s">
        <v>540</v>
      </c>
      <c r="J4" s="91" t="s">
        <v>541</v>
      </c>
      <c r="K4" s="91"/>
      <c r="L4" s="91" t="s">
        <v>542</v>
      </c>
      <c r="M4" s="10" t="s">
        <v>543</v>
      </c>
      <c r="W4" s="103"/>
    </row>
    <row r="5" spans="1:55" s="2" customFormat="1" ht="30">
      <c r="B5" s="378" t="s">
        <v>413</v>
      </c>
      <c r="C5" s="379" t="str">
        <f>BB1</f>
        <v>WSLRW-BV-BR-20-3-4-
WSLRW-BV-BR-25-3-4-</v>
      </c>
      <c r="D5" s="378">
        <v>1</v>
      </c>
      <c r="E5" s="380">
        <v>45698</v>
      </c>
      <c r="F5" s="379" t="s">
        <v>628</v>
      </c>
      <c r="G5" s="380">
        <v>45703</v>
      </c>
      <c r="H5" s="378" t="s">
        <v>503</v>
      </c>
      <c r="I5" s="380" t="s">
        <v>629</v>
      </c>
      <c r="J5" s="381"/>
      <c r="K5" s="382"/>
      <c r="L5" s="382"/>
      <c r="M5" s="381"/>
      <c r="W5" s="103"/>
    </row>
    <row r="6" spans="1:55" s="2" customFormat="1">
      <c r="B6" s="11"/>
      <c r="C6" s="11"/>
      <c r="D6" s="12"/>
      <c r="E6" s="13"/>
      <c r="F6" s="12"/>
      <c r="G6" s="12"/>
      <c r="H6" s="14"/>
      <c r="I6" s="14"/>
      <c r="J6" s="12"/>
      <c r="K6" s="12"/>
      <c r="L6" s="11"/>
      <c r="M6" s="12"/>
      <c r="N6" s="14"/>
      <c r="O6" s="12"/>
      <c r="P6" s="12"/>
      <c r="Q6" s="12"/>
      <c r="Y6" s="103"/>
    </row>
    <row r="7" spans="1:55" s="2" customFormat="1">
      <c r="B7" s="5" t="s">
        <v>645</v>
      </c>
      <c r="C7" s="5"/>
      <c r="D7" s="12"/>
      <c r="E7" s="13"/>
      <c r="F7" s="12"/>
      <c r="G7" s="12"/>
      <c r="H7" s="14"/>
      <c r="I7" s="14"/>
      <c r="J7" s="12"/>
      <c r="K7" s="12"/>
      <c r="L7" s="11"/>
      <c r="M7" s="12"/>
      <c r="N7" s="14"/>
      <c r="O7" s="12"/>
      <c r="P7" s="12"/>
      <c r="Q7" s="12"/>
      <c r="Y7" s="103"/>
    </row>
    <row r="8" spans="1:55" s="2" customFormat="1">
      <c r="B8" s="11"/>
      <c r="C8" s="11"/>
      <c r="D8" s="12"/>
      <c r="E8" s="13"/>
      <c r="F8" s="12"/>
      <c r="G8" s="12"/>
      <c r="H8" s="14"/>
      <c r="I8" s="14"/>
      <c r="J8" s="12"/>
      <c r="K8" s="12"/>
      <c r="L8" s="11"/>
      <c r="M8" s="12"/>
      <c r="N8" s="14"/>
      <c r="O8" s="12"/>
      <c r="P8" s="12"/>
      <c r="Q8" s="12"/>
      <c r="Y8" s="103"/>
    </row>
    <row r="9" spans="1:55" s="2" customFormat="1" ht="75">
      <c r="A9" s="15" t="s">
        <v>546</v>
      </c>
      <c r="B9" s="15" t="s">
        <v>547</v>
      </c>
      <c r="C9" s="16" t="s">
        <v>548</v>
      </c>
      <c r="D9" s="16" t="s">
        <v>549</v>
      </c>
      <c r="E9" s="16" t="s">
        <v>550</v>
      </c>
      <c r="F9" s="16" t="s">
        <v>551</v>
      </c>
      <c r="G9" s="16" t="s">
        <v>552</v>
      </c>
      <c r="H9" s="16" t="s">
        <v>553</v>
      </c>
      <c r="I9" s="93" t="s">
        <v>554</v>
      </c>
      <c r="J9" s="23" t="s">
        <v>319</v>
      </c>
      <c r="K9" s="94" t="s">
        <v>555</v>
      </c>
      <c r="L9" s="29" t="s">
        <v>556</v>
      </c>
      <c r="M9" s="28" t="s">
        <v>323</v>
      </c>
      <c r="N9" s="95" t="s">
        <v>324</v>
      </c>
      <c r="O9" s="96" t="s">
        <v>325</v>
      </c>
      <c r="P9" s="95" t="s">
        <v>557</v>
      </c>
      <c r="Q9" s="96" t="s">
        <v>330</v>
      </c>
      <c r="R9" s="96" t="s">
        <v>331</v>
      </c>
      <c r="S9" s="16" t="s">
        <v>332</v>
      </c>
      <c r="T9" s="105" t="s">
        <v>559</v>
      </c>
    </row>
    <row r="10" spans="1:55" s="2" customFormat="1">
      <c r="A10" s="434" t="e">
        <f>TEXT(E55,"0.000")&amp;" "&amp;F55&amp;CHAR(10)&amp;"@"&amp;VLOOKUP($G$14,TABS!$A$6:$G$50,COUNTA(TABS!$A$5:$D$5),FALSE)</f>
        <v>#N/A</v>
      </c>
      <c r="B10" s="17" t="e">
        <f>E57</f>
        <v>#N/A</v>
      </c>
      <c r="C10" s="18" t="s">
        <v>680</v>
      </c>
      <c r="D10" s="19" t="s">
        <v>631</v>
      </c>
      <c r="E10" s="19" t="s">
        <v>168</v>
      </c>
      <c r="F10" s="19" t="s">
        <v>168</v>
      </c>
      <c r="G10" s="19" t="s">
        <v>18</v>
      </c>
      <c r="H10" s="20" t="s">
        <v>27</v>
      </c>
      <c r="I10" s="19" t="s">
        <v>168</v>
      </c>
      <c r="J10" s="97" t="s">
        <v>168</v>
      </c>
      <c r="K10" s="98" t="s">
        <v>168</v>
      </c>
      <c r="L10" s="99" t="s">
        <v>168</v>
      </c>
      <c r="M10" s="383" t="s">
        <v>168</v>
      </c>
      <c r="N10" s="383" t="s">
        <v>168</v>
      </c>
      <c r="O10" s="100" t="s">
        <v>168</v>
      </c>
      <c r="P10" s="383" t="s">
        <v>168</v>
      </c>
      <c r="Q10" s="383" t="s">
        <v>168</v>
      </c>
      <c r="R10" s="383" t="s">
        <v>168</v>
      </c>
      <c r="S10" s="387">
        <v>24</v>
      </c>
      <c r="T10" s="277" t="s">
        <v>681</v>
      </c>
      <c r="U10" s="106"/>
      <c r="V10" s="106"/>
      <c r="W10" s="106"/>
      <c r="X10" s="106"/>
      <c r="Y10" s="106"/>
      <c r="Z10" s="106"/>
      <c r="AA10" s="106"/>
      <c r="AB10" s="106"/>
    </row>
    <row r="11" spans="1:55" s="2" customFormat="1">
      <c r="B11" s="11"/>
      <c r="C11" s="11"/>
      <c r="D11" s="12"/>
      <c r="E11" s="13"/>
      <c r="F11" s="12"/>
      <c r="G11" s="12"/>
      <c r="H11" s="14"/>
      <c r="I11" s="14"/>
      <c r="J11" s="12"/>
      <c r="K11" s="12"/>
      <c r="L11" s="11"/>
      <c r="M11" s="12"/>
      <c r="N11" s="14"/>
      <c r="O11" s="12"/>
      <c r="P11" s="12"/>
      <c r="Q11" s="12"/>
      <c r="Y11" s="103"/>
    </row>
    <row r="12" spans="1:55" s="2" customFormat="1">
      <c r="B12" s="5" t="s">
        <v>563</v>
      </c>
      <c r="C12" s="11"/>
      <c r="D12" s="12"/>
      <c r="E12" s="13"/>
      <c r="F12" s="12"/>
      <c r="G12" s="12"/>
      <c r="H12" s="14"/>
      <c r="I12" s="14"/>
      <c r="J12" s="12"/>
      <c r="K12" s="12"/>
      <c r="L12" s="11"/>
      <c r="M12" s="12"/>
      <c r="N12" s="14"/>
      <c r="O12" s="12"/>
      <c r="P12" s="12"/>
      <c r="Q12" s="12"/>
      <c r="Y12" s="103"/>
    </row>
    <row r="13" spans="1:55" s="2" customFormat="1" ht="90">
      <c r="B13" s="21" t="s">
        <v>301</v>
      </c>
      <c r="C13" s="22" t="s">
        <v>310</v>
      </c>
      <c r="D13" s="23" t="s">
        <v>311</v>
      </c>
      <c r="E13" s="23" t="s">
        <v>312</v>
      </c>
      <c r="F13" s="23" t="s">
        <v>313</v>
      </c>
      <c r="G13" s="23" t="s">
        <v>314</v>
      </c>
      <c r="H13" s="23" t="s">
        <v>315</v>
      </c>
      <c r="I13" s="23" t="s">
        <v>316</v>
      </c>
      <c r="J13" s="23" t="s">
        <v>317</v>
      </c>
      <c r="K13" s="23" t="s">
        <v>318</v>
      </c>
      <c r="L13" s="23" t="s">
        <v>319</v>
      </c>
      <c r="M13" s="23" t="s">
        <v>320</v>
      </c>
      <c r="N13" s="23" t="s">
        <v>321</v>
      </c>
      <c r="O13" s="23" t="s">
        <v>322</v>
      </c>
      <c r="P13" s="23" t="s">
        <v>323</v>
      </c>
      <c r="Q13" s="23" t="s">
        <v>75</v>
      </c>
      <c r="R13" s="23" t="s">
        <v>324</v>
      </c>
      <c r="S13" s="23" t="s">
        <v>325</v>
      </c>
      <c r="T13" s="23" t="s">
        <v>326</v>
      </c>
      <c r="U13" s="260" t="s">
        <v>327</v>
      </c>
      <c r="V13" s="23" t="s">
        <v>682</v>
      </c>
      <c r="W13" s="23" t="s">
        <v>557</v>
      </c>
      <c r="X13" s="23" t="s">
        <v>330</v>
      </c>
      <c r="Y13" s="96" t="s">
        <v>331</v>
      </c>
      <c r="Z13" s="279" t="s">
        <v>332</v>
      </c>
      <c r="AA13" s="23" t="s">
        <v>333</v>
      </c>
      <c r="AB13" s="23" t="s">
        <v>334</v>
      </c>
    </row>
    <row r="14" spans="1:55" s="2" customFormat="1">
      <c r="B14" s="24" t="str">
        <f>C10</f>
        <v>WSLRW-BV-BR-25-3-4</v>
      </c>
      <c r="C14" s="25" t="e">
        <f>VLOOKUP($B14,typeProduct,COUNTA(PROD_A!$B$4:$N$4),FALSE)</f>
        <v>#N/A</v>
      </c>
      <c r="D14" s="25" t="e">
        <f>VLOOKUP($B14,typeProduct,COUNTA(PROD_A!$B$4:$O$4),FALSE)</f>
        <v>#N/A</v>
      </c>
      <c r="E14" s="25" t="e">
        <f>VLOOKUP($B14,typeProduct,COUNTA(PROD_A!$B$4:$P$4),FALSE)</f>
        <v>#N/A</v>
      </c>
      <c r="F14" s="25" t="e">
        <f>VLOOKUP($B14,typeProduct,COUNTA(PROD_A!$B$4:$Q$4),FALSE)</f>
        <v>#N/A</v>
      </c>
      <c r="G14" s="25" t="e">
        <f>VLOOKUP($B14,typeProduct,COUNTA(PROD_A!$B$4:$R$4),FALSE)</f>
        <v>#N/A</v>
      </c>
      <c r="H14" s="25" t="e">
        <f>VLOOKUP($B14,typeProduct,COUNTA(PROD_A!$B$4:$S$4),FALSE)</f>
        <v>#N/A</v>
      </c>
      <c r="I14" s="25" t="e">
        <f>VLOOKUP($B14,typeProduct,COUNTA(PROD_A!$B$4:$T$4),FALSE)</f>
        <v>#N/A</v>
      </c>
      <c r="J14" s="25" t="e">
        <f>VLOOKUP($B14,typeProduct,COUNTA(PROD_A!$B$4:$U$4),FALSE)</f>
        <v>#N/A</v>
      </c>
      <c r="K14" s="25" t="e">
        <f>VLOOKUP($B14,typeProduct,COUNTA(PROD_A!$B$4:$V$4),FALSE)</f>
        <v>#N/A</v>
      </c>
      <c r="L14" s="25" t="e">
        <f>VLOOKUP($B14,typeProduct,COUNTA(PROD_A!$B$4:$W$4),FALSE)</f>
        <v>#N/A</v>
      </c>
      <c r="M14" s="25" t="e">
        <f>VLOOKUP($B14,typeProduct,COUNTA(PROD_A!$B$4:$X$4),FALSE)</f>
        <v>#N/A</v>
      </c>
      <c r="N14" s="25" t="e">
        <f>VLOOKUP($B14,typeProduct,COUNTA(PROD_A!$B$4:$Y$4),FALSE)</f>
        <v>#N/A</v>
      </c>
      <c r="O14" s="25" t="e">
        <f>VLOOKUP($B14,typeProduct,COUNTA(PROD_A!$B$4:$Z$4),FALSE)</f>
        <v>#N/A</v>
      </c>
      <c r="P14" s="25" t="e">
        <f>VLOOKUP($B14,typeProduct,COUNTA(PROD_A!$B$4:AA$4),FALSE)</f>
        <v>#N/A</v>
      </c>
      <c r="Q14" s="25" t="e">
        <f>VLOOKUP($B14,typeProduct,COUNTA(PROD_A!$B$4:AB$4),FALSE)</f>
        <v>#N/A</v>
      </c>
      <c r="R14" s="25" t="e">
        <f>VLOOKUP($B14,typeProduct,COUNTA(PROD_A!$B$4:AC$4),FALSE)</f>
        <v>#N/A</v>
      </c>
      <c r="S14" s="25" t="e">
        <f>VLOOKUP($B14,typeProduct,COUNTA(PROD_A!$B$4:AD$4),FALSE)</f>
        <v>#N/A</v>
      </c>
      <c r="T14" s="25" t="e">
        <f>VLOOKUP($B14,typeProduct,COUNTA(PROD_A!$B$4:AE$4),FALSE)</f>
        <v>#N/A</v>
      </c>
      <c r="U14" s="278" t="e">
        <f>VLOOKUP($B14,typeProduct,COUNTA(PROD_A!$B$4:AF$4),FALSE)</f>
        <v>#N/A</v>
      </c>
      <c r="V14" s="25" t="e">
        <f>VLOOKUP($B14,typeProduct,COUNTA(PROD_A!$B$4:$AG$4),FALSE)</f>
        <v>#N/A</v>
      </c>
      <c r="W14" s="25" t="e">
        <f>VLOOKUP($B14,typeProduct,COUNTA(PROD_A!$B$4:AH$4),FALSE)</f>
        <v>#N/A</v>
      </c>
      <c r="X14" s="25" t="e">
        <f>VLOOKUP($B14,typeProduct,COUNTA(PROD_A!$B$4:AI$4),FALSE)</f>
        <v>#N/A</v>
      </c>
      <c r="Y14" s="25" t="e">
        <f>VLOOKUP($B14,typeProduct,COUNTA(PROD_A!$B$4:AJ$4),FALSE)</f>
        <v>#N/A</v>
      </c>
      <c r="Z14" s="264">
        <f>S10</f>
        <v>24</v>
      </c>
      <c r="AA14" s="280">
        <f>VLOOKUP($T$10,TABS!$AB$6:$AD$7,COUNTA(TABS!$AB$5:$AC$5),FALSE)</f>
        <v>0</v>
      </c>
      <c r="AB14" s="281">
        <f>VLOOKUP($T$10,TABS!$AB$6:$AD$7,COUNTA(TABS!$AB$5:$AD$5),FALSE)</f>
        <v>1</v>
      </c>
    </row>
    <row r="15" spans="1:55" s="2" customFormat="1">
      <c r="B15" s="26"/>
      <c r="C15" s="27"/>
      <c r="D15" s="27"/>
      <c r="E15" s="27"/>
      <c r="F15" s="27"/>
      <c r="G15" s="27"/>
      <c r="H15" s="27"/>
      <c r="I15" s="27"/>
      <c r="J15" s="27"/>
      <c r="K15" s="27"/>
      <c r="L15" s="27"/>
      <c r="M15" s="27"/>
      <c r="N15" s="27"/>
      <c r="O15" s="27"/>
      <c r="P15" s="27"/>
    </row>
    <row r="16" spans="1:55" s="2" customFormat="1">
      <c r="B16" s="5" t="s">
        <v>565</v>
      </c>
      <c r="C16" s="27"/>
      <c r="D16" s="27"/>
      <c r="E16" s="27"/>
      <c r="F16" s="27"/>
      <c r="G16" s="27"/>
      <c r="H16" s="27"/>
      <c r="I16" s="27"/>
      <c r="J16" s="27"/>
      <c r="K16" s="27"/>
      <c r="L16" s="27"/>
      <c r="M16" s="27"/>
      <c r="N16" s="27"/>
      <c r="O16" s="27"/>
      <c r="P16" s="27"/>
    </row>
    <row r="17" spans="1:26" s="2" customFormat="1">
      <c r="B17" s="5"/>
      <c r="C17" s="27"/>
      <c r="D17" s="27"/>
      <c r="E17" s="27"/>
      <c r="F17" s="27"/>
      <c r="G17" s="27"/>
      <c r="H17" s="27"/>
      <c r="I17" s="27"/>
      <c r="J17" s="27"/>
      <c r="K17" s="27"/>
      <c r="L17" s="27"/>
      <c r="M17" s="27"/>
      <c r="N17" s="27"/>
      <c r="O17" s="27"/>
      <c r="P17" s="27"/>
    </row>
    <row r="18" spans="1:26" s="2" customFormat="1" ht="30">
      <c r="B18" s="28" t="s">
        <v>566</v>
      </c>
      <c r="C18" s="28" t="s">
        <v>567</v>
      </c>
      <c r="D18" s="28" t="s">
        <v>551</v>
      </c>
      <c r="E18" s="28" t="s">
        <v>4</v>
      </c>
      <c r="F18" s="28" t="s">
        <v>568</v>
      </c>
      <c r="G18" s="29" t="s">
        <v>569</v>
      </c>
      <c r="H18" s="22" t="s">
        <v>570</v>
      </c>
      <c r="I18" s="101"/>
      <c r="J18" s="27"/>
      <c r="K18" s="27"/>
      <c r="L18" s="27"/>
      <c r="M18" s="27"/>
      <c r="N18" s="27"/>
      <c r="O18" s="27"/>
    </row>
    <row r="19" spans="1:26" s="2" customFormat="1">
      <c r="B19" s="30">
        <f>VLOOKUP($D$10,lrwCyclicPeriod,COUNTA(TABS!$L$5:$M$5),FALSE)</f>
        <v>3600</v>
      </c>
      <c r="C19" s="31" t="str">
        <f>$E$10</f>
        <v>x</v>
      </c>
      <c r="D19" s="31" t="str">
        <f>VLOOKUP($F$10,lorawanSamplingRate,COUNTA(TABS!$Y$5:$Z$5),FALSE)</f>
        <v>x</v>
      </c>
      <c r="E19" s="31">
        <f>VLOOKUP($G$10&amp;"-"&amp;$H$10,lrwSFDataRateRx,COUNTA(TABS!$S$5:$V$5),FALSE)</f>
        <v>5470</v>
      </c>
      <c r="F19" s="31">
        <f>VLOOKUP($G$10,lrwTxParameter,COUNTA(TABS!$O$5:$Q$5),FALSE)</f>
        <v>128</v>
      </c>
      <c r="G19" s="32" t="str">
        <f>I10</f>
        <v>x</v>
      </c>
      <c r="H19" s="31">
        <f>VLOOKUP($G$10&amp;"-"&amp;$H$10,lrwSFDataRateRx,COUNTA(TABS!$S$5:$W$5),FALSE)</f>
        <v>2.2999999999999998</v>
      </c>
      <c r="I19" s="27"/>
      <c r="J19" s="27"/>
      <c r="K19" s="27"/>
      <c r="L19" s="27"/>
      <c r="M19" s="27"/>
      <c r="N19" s="27"/>
    </row>
    <row r="20" spans="1:26" s="2" customFormat="1">
      <c r="B20" s="26"/>
      <c r="C20" s="27"/>
      <c r="D20" s="27"/>
      <c r="E20" s="27"/>
      <c r="F20" s="27"/>
      <c r="G20" s="27"/>
      <c r="H20" s="27"/>
      <c r="I20" s="27"/>
      <c r="J20" s="27"/>
      <c r="K20" s="27"/>
      <c r="L20" s="27"/>
      <c r="M20" s="27"/>
      <c r="N20" s="27"/>
      <c r="O20" s="27"/>
      <c r="P20" s="27"/>
    </row>
    <row r="21" spans="1:26" s="2" customFormat="1">
      <c r="B21" s="5" t="s">
        <v>571</v>
      </c>
      <c r="C21" s="5"/>
      <c r="D21" s="12"/>
      <c r="E21" s="13"/>
      <c r="F21" s="12"/>
      <c r="G21" s="12"/>
      <c r="H21" s="3"/>
      <c r="I21" s="3"/>
      <c r="J21" s="3"/>
      <c r="K21" s="3"/>
      <c r="L21" s="83"/>
      <c r="M21" s="3"/>
      <c r="N21" s="3"/>
      <c r="O21" s="3"/>
      <c r="P21" s="3"/>
      <c r="Q21" s="3"/>
      <c r="R21" s="3"/>
      <c r="S21" s="3"/>
      <c r="T21" s="3"/>
      <c r="U21" s="3"/>
      <c r="V21" s="3"/>
      <c r="W21" s="3"/>
      <c r="X21" s="3"/>
      <c r="Y21" s="3"/>
      <c r="Z21" s="3"/>
    </row>
    <row r="22" spans="1:26" s="2" customFormat="1">
      <c r="B22" s="5"/>
      <c r="C22" s="5"/>
      <c r="D22" s="12"/>
      <c r="E22" s="13"/>
      <c r="F22" s="12"/>
      <c r="G22" s="12"/>
      <c r="H22" s="3"/>
      <c r="I22" s="3"/>
      <c r="J22" s="3"/>
      <c r="K22" s="3"/>
      <c r="L22" s="83"/>
      <c r="M22" s="3"/>
      <c r="N22" s="3"/>
      <c r="O22" s="3"/>
      <c r="P22" s="3"/>
      <c r="Q22" s="3"/>
      <c r="R22" s="3"/>
      <c r="S22" s="3"/>
      <c r="T22" s="3"/>
      <c r="U22" s="3"/>
      <c r="V22" s="3"/>
      <c r="W22" s="3"/>
      <c r="X22" s="3"/>
      <c r="Y22" s="3"/>
      <c r="Z22" s="3"/>
    </row>
    <row r="23" spans="1:26" ht="15" customHeight="1">
      <c r="A23" s="33"/>
      <c r="B23" s="523" t="s">
        <v>572</v>
      </c>
      <c r="C23" s="524"/>
      <c r="D23" s="524"/>
      <c r="E23" s="226" t="s">
        <v>147</v>
      </c>
      <c r="F23" s="227" t="s">
        <v>573</v>
      </c>
      <c r="G23" s="36"/>
    </row>
    <row r="24" spans="1:26">
      <c r="B24" s="372" t="s">
        <v>574</v>
      </c>
      <c r="C24" s="38"/>
      <c r="D24" s="38"/>
      <c r="E24" s="228">
        <v>1</v>
      </c>
      <c r="F24" s="228" t="s">
        <v>8</v>
      </c>
    </row>
    <row r="25" spans="1:26" ht="15.75" customHeight="1">
      <c r="A25" s="41"/>
      <c r="B25" s="373" t="s">
        <v>575</v>
      </c>
      <c r="C25" s="43"/>
      <c r="D25" s="44"/>
      <c r="E25" s="229" t="e">
        <f>H14</f>
        <v>#N/A</v>
      </c>
      <c r="F25" s="43" t="s">
        <v>10</v>
      </c>
      <c r="G25" s="41"/>
    </row>
    <row r="26" spans="1:26">
      <c r="B26" s="372" t="s">
        <v>576</v>
      </c>
      <c r="C26" s="38"/>
      <c r="D26" s="47"/>
      <c r="E26" s="43">
        <v>90</v>
      </c>
      <c r="F26" s="38" t="s">
        <v>17</v>
      </c>
    </row>
    <row r="27" spans="1:26" ht="15" customHeight="1">
      <c r="A27" s="50"/>
      <c r="B27" s="374" t="s">
        <v>577</v>
      </c>
      <c r="C27" s="52"/>
      <c r="D27" s="52"/>
      <c r="E27" s="230">
        <v>75</v>
      </c>
      <c r="F27" s="38" t="s">
        <v>17</v>
      </c>
    </row>
    <row r="28" spans="1:26" ht="15" customHeight="1">
      <c r="A28" s="50"/>
      <c r="B28" s="51"/>
      <c r="C28" s="52"/>
      <c r="D28" s="52"/>
      <c r="E28" s="38"/>
      <c r="F28" s="38"/>
    </row>
    <row r="29" spans="1:26">
      <c r="B29" s="372" t="s">
        <v>549</v>
      </c>
      <c r="C29" s="38"/>
      <c r="D29" s="47"/>
      <c r="E29" s="229">
        <f>B19</f>
        <v>3600</v>
      </c>
      <c r="F29" s="38" t="s">
        <v>29</v>
      </c>
    </row>
    <row r="30" spans="1:26">
      <c r="B30" s="372" t="s">
        <v>578</v>
      </c>
      <c r="C30" s="38"/>
      <c r="D30" s="47"/>
      <c r="E30" s="231">
        <f>(24*60*60)/E29</f>
        <v>24</v>
      </c>
      <c r="F30" s="38" t="s">
        <v>579</v>
      </c>
    </row>
    <row r="31" spans="1:26">
      <c r="B31" s="372" t="s">
        <v>550</v>
      </c>
      <c r="C31" s="38"/>
      <c r="D31" s="47"/>
      <c r="E31" s="265">
        <f>E38</f>
        <v>24</v>
      </c>
      <c r="F31" s="38" t="s">
        <v>579</v>
      </c>
    </row>
    <row r="32" spans="1:26">
      <c r="B32" s="372" t="s">
        <v>580</v>
      </c>
      <c r="C32" s="38"/>
      <c r="D32" s="47"/>
      <c r="E32" s="231">
        <f>E30+E31</f>
        <v>48</v>
      </c>
      <c r="F32" s="38" t="s">
        <v>579</v>
      </c>
    </row>
    <row r="33" spans="1:7">
      <c r="B33" s="372" t="s">
        <v>581</v>
      </c>
      <c r="C33" s="38"/>
      <c r="D33" s="47"/>
      <c r="E33" s="231">
        <f>(24*60*60)/E32</f>
        <v>1800</v>
      </c>
      <c r="F33" s="38" t="s">
        <v>29</v>
      </c>
    </row>
    <row r="34" spans="1:7">
      <c r="B34" s="372" t="s">
        <v>582</v>
      </c>
      <c r="C34" s="38"/>
      <c r="D34" s="47"/>
      <c r="E34" s="233" t="s">
        <v>168</v>
      </c>
      <c r="F34" s="38" t="s">
        <v>29</v>
      </c>
    </row>
    <row r="35" spans="1:7">
      <c r="B35" s="372" t="s">
        <v>583</v>
      </c>
      <c r="C35" s="38"/>
      <c r="D35" s="47"/>
      <c r="E35" s="234">
        <f>E19</f>
        <v>5470</v>
      </c>
      <c r="F35" s="38" t="s">
        <v>40</v>
      </c>
    </row>
    <row r="36" spans="1:7">
      <c r="B36" s="372" t="s">
        <v>584</v>
      </c>
      <c r="C36" s="38"/>
      <c r="D36" s="47"/>
      <c r="E36" s="229">
        <f>F19</f>
        <v>128</v>
      </c>
      <c r="F36" s="38" t="s">
        <v>42</v>
      </c>
    </row>
    <row r="37" spans="1:7">
      <c r="B37" s="372" t="s">
        <v>683</v>
      </c>
      <c r="C37" s="38"/>
      <c r="D37" s="235"/>
      <c r="E37" s="236" t="e">
        <f>K14</f>
        <v>#N/A</v>
      </c>
      <c r="F37" s="38" t="s">
        <v>44</v>
      </c>
    </row>
    <row r="38" spans="1:7">
      <c r="B38" s="372" t="s">
        <v>684</v>
      </c>
      <c r="C38" s="38"/>
      <c r="D38" s="38"/>
      <c r="E38" s="239">
        <f>Z14</f>
        <v>24</v>
      </c>
      <c r="F38" s="38" t="s">
        <v>587</v>
      </c>
    </row>
    <row r="39" spans="1:7">
      <c r="B39" s="372" t="s">
        <v>685</v>
      </c>
      <c r="C39" s="38"/>
      <c r="D39" s="228"/>
      <c r="E39" s="266" t="e">
        <f>F14</f>
        <v>#N/A</v>
      </c>
      <c r="F39" s="38" t="s">
        <v>90</v>
      </c>
    </row>
    <row r="40" spans="1:7">
      <c r="B40" s="37"/>
      <c r="C40" s="38"/>
      <c r="D40" s="38"/>
      <c r="E40" s="244"/>
      <c r="F40" s="38"/>
    </row>
    <row r="41" spans="1:7">
      <c r="B41" s="372" t="s">
        <v>686</v>
      </c>
      <c r="C41" s="38"/>
      <c r="D41" s="38"/>
      <c r="E41" s="266" t="e">
        <f>V14</f>
        <v>#N/A</v>
      </c>
      <c r="F41" s="38" t="s">
        <v>687</v>
      </c>
    </row>
    <row r="42" spans="1:7">
      <c r="B42" s="372" t="s">
        <v>586</v>
      </c>
      <c r="C42" s="38"/>
      <c r="D42" s="38"/>
      <c r="E42" s="237">
        <f>E38</f>
        <v>24</v>
      </c>
      <c r="F42" s="238" t="s">
        <v>579</v>
      </c>
    </row>
    <row r="43" spans="1:7" ht="45" customHeight="1">
      <c r="A43" s="33"/>
      <c r="B43" s="61" t="s">
        <v>588</v>
      </c>
      <c r="C43" s="62"/>
      <c r="D43" s="245" t="s">
        <v>589</v>
      </c>
      <c r="E43" s="246" t="s">
        <v>590</v>
      </c>
      <c r="F43" s="247" t="s">
        <v>591</v>
      </c>
      <c r="G43" s="64"/>
    </row>
    <row r="44" spans="1:7">
      <c r="A44" s="50"/>
      <c r="B44" s="51"/>
      <c r="C44" s="52"/>
      <c r="D44" s="65"/>
      <c r="E44" s="58"/>
      <c r="F44" s="66">
        <f>D44*E44</f>
        <v>0</v>
      </c>
      <c r="G44" s="67"/>
    </row>
    <row r="45" spans="1:7" ht="15" customHeight="1">
      <c r="A45" s="50"/>
      <c r="B45" s="51"/>
      <c r="C45" s="52"/>
      <c r="D45" s="248"/>
      <c r="E45" s="249"/>
      <c r="F45" s="116">
        <f>D45*E45</f>
        <v>0</v>
      </c>
      <c r="G45" s="67"/>
    </row>
    <row r="46" spans="1:7" ht="15" customHeight="1">
      <c r="A46" s="50"/>
      <c r="B46" s="51" t="s">
        <v>593</v>
      </c>
      <c r="C46" s="52"/>
      <c r="D46" s="123">
        <f>E36*1000*3.3/7.2/(E27/100)</f>
        <v>78222.222222222219</v>
      </c>
      <c r="E46" s="116" t="e">
        <f>((37+E37)*8/E35)*1000</f>
        <v>#N/A</v>
      </c>
      <c r="F46" s="116" t="e">
        <f>D46*E46</f>
        <v>#N/A</v>
      </c>
      <c r="G46" s="67"/>
    </row>
    <row r="47" spans="1:7" ht="15" customHeight="1">
      <c r="A47" s="50"/>
      <c r="B47" s="37" t="s">
        <v>594</v>
      </c>
      <c r="C47" s="38"/>
      <c r="D47" s="123">
        <f>D48*$AB$14</f>
        <v>7200</v>
      </c>
      <c r="E47" s="116">
        <f>(100+200)*AB14</f>
        <v>300</v>
      </c>
      <c r="F47" s="116">
        <f t="shared" ref="F47:F49" si="0">D47*E47</f>
        <v>2160000</v>
      </c>
      <c r="G47" s="67"/>
    </row>
    <row r="48" spans="1:7" ht="15" customHeight="1">
      <c r="A48" s="50"/>
      <c r="B48" s="37" t="s">
        <v>595</v>
      </c>
      <c r="C48" s="38"/>
      <c r="D48" s="267">
        <v>7200</v>
      </c>
      <c r="E48" s="268">
        <v>0</v>
      </c>
      <c r="F48" s="116">
        <f t="shared" si="0"/>
        <v>0</v>
      </c>
      <c r="G48" s="67"/>
    </row>
    <row r="49" spans="1:7" ht="15" customHeight="1">
      <c r="B49" s="37" t="s">
        <v>596</v>
      </c>
      <c r="C49" s="38"/>
      <c r="D49" s="269">
        <f>AA14+58</f>
        <v>58</v>
      </c>
      <c r="E49" s="270" t="e">
        <f>(E33*1000)-SUM(E46:E48)</f>
        <v>#N/A</v>
      </c>
      <c r="F49" s="250" t="e">
        <f t="shared" si="0"/>
        <v>#N/A</v>
      </c>
      <c r="G49" s="67"/>
    </row>
    <row r="50" spans="1:7" ht="15" customHeight="1">
      <c r="B50" s="37" t="s">
        <v>688</v>
      </c>
      <c r="C50" s="238"/>
      <c r="D50" s="271"/>
      <c r="E50" s="272" t="e">
        <f>(F46+F47+F48+F49)/(E33*1000)</f>
        <v>#N/A</v>
      </c>
      <c r="F50" s="252" t="s">
        <v>59</v>
      </c>
      <c r="G50" s="175"/>
    </row>
    <row r="51" spans="1:7" ht="15" customHeight="1">
      <c r="B51" s="37" t="s">
        <v>689</v>
      </c>
      <c r="C51" s="38"/>
      <c r="D51" s="253"/>
      <c r="E51" s="273">
        <f>D48*$H$19*E42/(24*60*60)</f>
        <v>4.5999999999999996</v>
      </c>
      <c r="F51" s="274" t="s">
        <v>59</v>
      </c>
      <c r="G51" s="172"/>
    </row>
    <row r="52" spans="1:7" ht="15" customHeight="1">
      <c r="B52" s="37" t="s">
        <v>690</v>
      </c>
      <c r="C52" s="228"/>
      <c r="D52" s="253" t="e">
        <f>J14</f>
        <v>#N/A</v>
      </c>
      <c r="E52" s="275" t="e">
        <f>F14</f>
        <v>#N/A</v>
      </c>
      <c r="F52" s="274" t="e">
        <f>D52*E52</f>
        <v>#N/A</v>
      </c>
      <c r="G52" s="172"/>
    </row>
    <row r="53" spans="1:7" ht="15" customHeight="1">
      <c r="A53" s="70"/>
      <c r="B53" s="256" t="s">
        <v>691</v>
      </c>
      <c r="C53" s="72"/>
      <c r="D53" s="276"/>
      <c r="E53" s="176" t="e">
        <f>F52*E38/(24*60*60*1000)</f>
        <v>#N/A</v>
      </c>
      <c r="F53" s="174" t="s">
        <v>59</v>
      </c>
      <c r="G53" s="175"/>
    </row>
    <row r="54" spans="1:7" ht="15" customHeight="1">
      <c r="A54" s="77"/>
      <c r="B54" s="61" t="s">
        <v>597</v>
      </c>
      <c r="C54" s="62"/>
      <c r="D54" s="257"/>
      <c r="E54" s="258"/>
      <c r="F54" s="259"/>
      <c r="G54" s="77"/>
    </row>
    <row r="55" spans="1:7" ht="15" customHeight="1">
      <c r="A55" s="50"/>
      <c r="B55" s="51" t="s">
        <v>598</v>
      </c>
      <c r="C55" s="52"/>
      <c r="D55" s="52"/>
      <c r="E55" s="132" t="e">
        <f>E50+E51+E53</f>
        <v>#N/A</v>
      </c>
      <c r="F55" s="82" t="s">
        <v>599</v>
      </c>
      <c r="G55" s="83"/>
    </row>
    <row r="56" spans="1:7">
      <c r="B56" s="37" t="s">
        <v>600</v>
      </c>
      <c r="C56" s="38"/>
      <c r="D56" s="38"/>
      <c r="E56" s="134" t="e">
        <f>(E25*1000*(E26/100)/E55)/24</f>
        <v>#N/A</v>
      </c>
      <c r="F56" s="82" t="s">
        <v>601</v>
      </c>
      <c r="G56" s="83"/>
    </row>
    <row r="57" spans="1:7">
      <c r="B57" s="37" t="s">
        <v>602</v>
      </c>
      <c r="C57" s="38"/>
      <c r="D57" s="38"/>
      <c r="E57" s="146" t="e">
        <f>E56/365</f>
        <v>#N/A</v>
      </c>
      <c r="F57" s="82" t="s">
        <v>603</v>
      </c>
      <c r="G57" s="83"/>
    </row>
    <row r="58" spans="1:7">
      <c r="B58" s="37" t="s">
        <v>604</v>
      </c>
      <c r="C58" s="38"/>
      <c r="D58" s="86"/>
      <c r="E58" s="87" t="e">
        <f>E57*12</f>
        <v>#N/A</v>
      </c>
      <c r="F58" s="88" t="s">
        <v>605</v>
      </c>
      <c r="G58" s="89"/>
    </row>
    <row r="59" spans="1:7">
      <c r="D59" s="90"/>
      <c r="E59" s="90"/>
      <c r="F59" s="83"/>
      <c r="G59" s="83"/>
    </row>
    <row r="60" spans="1:7">
      <c r="D60" s="90"/>
      <c r="E60" s="90"/>
      <c r="F60" s="83"/>
      <c r="G60" s="83"/>
    </row>
    <row r="61" spans="1:7">
      <c r="D61" s="90"/>
      <c r="E61" s="90"/>
      <c r="F61" s="83"/>
      <c r="G61" s="83"/>
    </row>
    <row r="62" spans="1:7">
      <c r="D62" s="90"/>
      <c r="E62" s="90"/>
      <c r="F62" s="83"/>
      <c r="G62" s="83"/>
    </row>
    <row r="63" spans="1:7">
      <c r="D63" s="90"/>
      <c r="E63" s="90"/>
      <c r="F63" s="83"/>
      <c r="G63" s="83"/>
    </row>
    <row r="64" spans="1:7">
      <c r="D64" s="90"/>
      <c r="E64" s="90"/>
      <c r="F64" s="83"/>
      <c r="G64" s="83"/>
    </row>
    <row r="66" spans="4:7">
      <c r="D66" s="90"/>
      <c r="E66" s="90"/>
      <c r="F66" s="83"/>
      <c r="G66" s="83"/>
    </row>
    <row r="67" spans="4:7">
      <c r="D67" s="90"/>
      <c r="E67" s="90"/>
      <c r="F67" s="83"/>
      <c r="G67" s="83"/>
    </row>
    <row r="68" spans="4:7">
      <c r="D68" s="90"/>
      <c r="E68" s="90"/>
      <c r="F68" s="83"/>
      <c r="G68" s="83"/>
    </row>
    <row r="69" spans="4:7">
      <c r="D69" s="90"/>
      <c r="E69" s="90"/>
      <c r="F69" s="83"/>
      <c r="G69" s="83"/>
    </row>
    <row r="70" spans="4:7">
      <c r="D70" s="90"/>
      <c r="E70" s="90"/>
      <c r="F70" s="83"/>
      <c r="G70" s="83"/>
    </row>
    <row r="71" spans="4:7">
      <c r="D71" s="90"/>
      <c r="E71" s="90"/>
      <c r="F71" s="83"/>
      <c r="G71" s="83"/>
    </row>
    <row r="72" spans="4:7">
      <c r="D72" s="90"/>
      <c r="E72" s="90"/>
      <c r="F72" s="83"/>
      <c r="G72" s="83"/>
    </row>
    <row r="73" spans="4:7">
      <c r="D73" s="90"/>
      <c r="E73" s="90"/>
      <c r="F73" s="83"/>
      <c r="G73" s="83"/>
    </row>
  </sheetData>
  <sheetProtection sheet="1" objects="1" scenarios="1"/>
  <protectedRanges>
    <protectedRange sqref="C10:T10" name="Range1"/>
  </protectedRanges>
  <mergeCells count="1">
    <mergeCell ref="B23:D23"/>
  </mergeCells>
  <dataValidations count="10">
    <dataValidation type="list" allowBlank="1" showInputMessage="1" showErrorMessage="1" sqref="E10 I10" xr:uid="{00000000-0002-0000-3200-000002000000}">
      <formula1>"0,1,2,3,4,5,6,7,8,9,10,20,50,100,x"</formula1>
    </dataValidation>
    <dataValidation allowBlank="1" showInputMessage="1" showErrorMessage="1" sqref="F10 S10 E29 B14:B17 B19:B20 E34:E36" xr:uid="{00000000-0002-0000-3200-000003000000}"/>
    <dataValidation type="list" allowBlank="1" showInputMessage="1" showErrorMessage="1" sqref="G10" xr:uid="{00000000-0002-0000-3200-000004000000}">
      <formula1>"AU915, US915, IN865, RU864, EU868, AS923, KR920"</formula1>
    </dataValidation>
    <dataValidation type="list" allowBlank="1" showInputMessage="1" showErrorMessage="1" sqref="H10" xr:uid="{00000000-0002-0000-3200-000005000000}">
      <formula1>"SF7,SF8,SF9,SF10,SF11,SF12"</formula1>
    </dataValidation>
    <dataValidation type="list" allowBlank="1" showInputMessage="1" showErrorMessage="1" sqref="J10" xr:uid="{00000000-0002-0000-3200-000006000000}">
      <formula1>"x,1,2,3,4,5,6,7,8,9,10,11,12,13,14,15,16,17,18,19,20,21,22,23,24,25,26,27,28,29,30,31,32,33,34,35,36,37,38,39,40,41,42,43,44,45,46,47,48,49,50,51,52,53,54,55,56,57,58,59,60,61,62,63,64,65,66,67,68,69,70,71,72,73,74,75,76,77,78,79,80"</formula1>
    </dataValidation>
    <dataValidation type="list" allowBlank="1" showInputMessage="1" showErrorMessage="1" sqref="K10" xr:uid="{00000000-0002-0000-3200-000007000000}">
      <formula1>"x,1,2,3,4,5,6,7,8,9,10,11,12,13,14,15,16,17,18,19,20,21,22,23,24,25,26,27,28,29,30,31,32"</formula1>
    </dataValidation>
    <dataValidation type="list" allowBlank="1" showInputMessage="1" showErrorMessage="1" sqref="L10" xr:uid="{00000000-0002-0000-3200-000008000000}">
      <formula1>"x,Enable,Disable"</formula1>
    </dataValidation>
    <dataValidation type="list" allowBlank="1" showInputMessage="1" showErrorMessage="1" sqref="O10" xr:uid="{00000000-0002-0000-3200-000009000000}">
      <formula1>"x,Auto,Fast,Slow"</formula1>
    </dataValidation>
    <dataValidation type="list" allowBlank="1" showInputMessage="1" showErrorMessage="1" sqref="T10" xr:uid="{00000000-0002-0000-3200-00000A000000}">
      <formula1>"Class A,Class C"</formula1>
    </dataValidation>
    <dataValidation type="list" allowBlank="1" showInputMessage="1" showErrorMessage="1" sqref="C10" xr:uid="{0C21EC2D-19C3-4CB3-A542-A5C74B0C8A8A}">
      <formula1>$BC:$BC</formula1>
    </dataValidation>
  </dataValidations>
  <hyperlinks>
    <hyperlink ref="F1" location="'MAIN'!A1" display="HOME" xr:uid="{00000000-0004-0000-3200-000000000000}"/>
  </hyperlink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3200-000001000000}">
          <x14:formula1>
            <xm:f>TABS!$L$6:$L$25</xm:f>
          </x14:formula1>
          <xm:sqref>D10</xm:sqref>
        </x14:dataValidation>
      </x14:dataValidations>
    </ext>
  </extLst>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BC72"/>
  <sheetViews>
    <sheetView topLeftCell="C1" zoomScale="55" zoomScaleNormal="55" workbookViewId="0">
      <selection activeCell="F1" sqref="F1"/>
    </sheetView>
  </sheetViews>
  <sheetFormatPr defaultColWidth="8.875" defaultRowHeight="15"/>
  <cols>
    <col min="1" max="1" width="12.625" style="3" customWidth="1"/>
    <col min="2" max="2" width="31" style="3" customWidth="1"/>
    <col min="3" max="3" width="31.25" style="3" customWidth="1"/>
    <col min="4" max="4" width="16.375" style="3" customWidth="1"/>
    <col min="5" max="5" width="16.875" style="3" customWidth="1"/>
    <col min="6" max="7" width="17.375" style="3" customWidth="1"/>
    <col min="8" max="9" width="13.875" style="3" customWidth="1"/>
    <col min="10" max="11" width="21" style="3" customWidth="1"/>
    <col min="12" max="12" width="23.375" style="3" customWidth="1"/>
    <col min="13" max="13" width="17.125" style="3" customWidth="1"/>
    <col min="14" max="14" width="19.625" style="3" customWidth="1"/>
    <col min="15" max="15" width="9.125" style="3"/>
    <col min="16" max="16" width="17.625" style="3" customWidth="1"/>
    <col min="17" max="17" width="13.75" style="3" customWidth="1"/>
    <col min="18" max="18" width="9.125" style="3"/>
    <col min="19" max="19" width="9.875" style="3" customWidth="1"/>
    <col min="20" max="20" width="10.875" style="3" customWidth="1"/>
    <col min="21" max="21" width="8.375" style="3" customWidth="1"/>
    <col min="22" max="22" width="12.875" style="3" customWidth="1"/>
    <col min="23" max="23" width="14.25" style="3" customWidth="1"/>
    <col min="24" max="24" width="23.375" style="3" customWidth="1"/>
    <col min="25" max="26" width="9.125" style="3"/>
    <col min="27" max="16384" width="8.875" style="3"/>
  </cols>
  <sheetData>
    <row r="1" spans="1:55" ht="26.25">
      <c r="F1" s="390" t="s">
        <v>531</v>
      </c>
      <c r="G1" s="224"/>
      <c r="BB1" s="1" t="str">
        <f>_xlfn.TEXTJOIN(CHAR(10),TRUE,BC1:BC500)</f>
        <v>WSLRW-LRO-01-RN-1-2-
WSLRW-LSV-01-RN-3-5-RF
WSLRW-LSV-01-RN-3-5-Valve</v>
      </c>
      <c r="BC1" s="1" t="str" cm="1">
        <f t="array" ref="BC1:BC3">_xlfn._xlws.FILTER(PROD_A!$B$5:B$790,PROD_A!$I$5:I$790=$B$5,"NA")</f>
        <v>WSLRW-LRO-01-RN-1-2-</v>
      </c>
    </row>
    <row r="2" spans="1:55" s="1" customFormat="1">
      <c r="B2" s="5" t="s">
        <v>532</v>
      </c>
      <c r="C2" s="5"/>
      <c r="F2" s="6"/>
      <c r="G2" s="6"/>
      <c r="Y2" s="103"/>
      <c r="BC2" s="1" t="str">
        <v>WSLRW-LSV-01-RN-3-5-RF</v>
      </c>
    </row>
    <row r="3" spans="1:55" s="2" customFormat="1" ht="60">
      <c r="Y3" s="104"/>
      <c r="BC3" s="2" t="str">
        <v>WSLRW-LSV-01-RN-3-5-Valve</v>
      </c>
    </row>
    <row r="4" spans="1:55" s="2" customFormat="1" ht="60">
      <c r="B4" s="7" t="s">
        <v>533</v>
      </c>
      <c r="C4" s="8" t="s">
        <v>534</v>
      </c>
      <c r="D4" s="9" t="s">
        <v>535</v>
      </c>
      <c r="E4" s="8" t="s">
        <v>536</v>
      </c>
      <c r="F4" s="8" t="s">
        <v>537</v>
      </c>
      <c r="G4" s="10" t="s">
        <v>538</v>
      </c>
      <c r="H4" s="8" t="s">
        <v>539</v>
      </c>
      <c r="I4" s="91" t="s">
        <v>540</v>
      </c>
      <c r="J4" s="91" t="s">
        <v>541</v>
      </c>
      <c r="K4" s="91"/>
      <c r="L4" s="91" t="s">
        <v>542</v>
      </c>
      <c r="M4" s="10" t="s">
        <v>543</v>
      </c>
      <c r="W4" s="103"/>
    </row>
    <row r="5" spans="1:55" s="2" customFormat="1" ht="45">
      <c r="B5" s="378" t="s">
        <v>420</v>
      </c>
      <c r="C5" s="379" t="str">
        <f>BB1</f>
        <v>WSLRW-LRO-01-RN-1-2-
WSLRW-LSV-01-RN-3-5-RF
WSLRW-LSV-01-RN-3-5-Valve</v>
      </c>
      <c r="D5" s="378">
        <v>1</v>
      </c>
      <c r="E5" s="380">
        <v>45698</v>
      </c>
      <c r="F5" s="379" t="s">
        <v>628</v>
      </c>
      <c r="G5" s="380">
        <v>45703</v>
      </c>
      <c r="H5" s="378" t="s">
        <v>503</v>
      </c>
      <c r="I5" s="380" t="s">
        <v>629</v>
      </c>
      <c r="J5" s="381"/>
      <c r="K5" s="382"/>
      <c r="L5" s="382"/>
      <c r="M5" s="381"/>
      <c r="W5" s="103"/>
    </row>
    <row r="6" spans="1:55" s="2" customFormat="1">
      <c r="B6" s="11"/>
      <c r="C6" s="11"/>
      <c r="D6" s="12"/>
      <c r="E6" s="13"/>
      <c r="F6" s="12"/>
      <c r="G6" s="12"/>
      <c r="H6" s="14"/>
      <c r="I6" s="14"/>
      <c r="J6" s="12"/>
      <c r="K6" s="12"/>
      <c r="L6" s="11"/>
      <c r="M6" s="12"/>
      <c r="N6" s="14"/>
      <c r="O6" s="12"/>
      <c r="P6" s="12"/>
      <c r="Q6" s="12"/>
      <c r="Y6" s="103"/>
    </row>
    <row r="7" spans="1:55" s="2" customFormat="1">
      <c r="B7" s="5" t="s">
        <v>645</v>
      </c>
      <c r="C7" s="5"/>
      <c r="D7" s="12"/>
      <c r="E7" s="13"/>
      <c r="F7" s="12"/>
      <c r="G7" s="12"/>
      <c r="H7" s="14"/>
      <c r="I7" s="14"/>
      <c r="J7" s="12"/>
      <c r="K7" s="12"/>
      <c r="L7" s="11"/>
      <c r="M7" s="12"/>
      <c r="N7" s="14"/>
      <c r="O7" s="12"/>
      <c r="P7" s="12"/>
      <c r="Q7" s="12"/>
      <c r="Y7" s="103"/>
    </row>
    <row r="8" spans="1:55" s="2" customFormat="1">
      <c r="B8" s="11"/>
      <c r="C8" s="11"/>
      <c r="D8" s="12"/>
      <c r="E8" s="13"/>
      <c r="F8" s="12"/>
      <c r="G8" s="12"/>
      <c r="H8" s="14"/>
      <c r="I8" s="14"/>
      <c r="J8" s="12"/>
      <c r="K8" s="12"/>
      <c r="L8" s="11"/>
      <c r="M8" s="12"/>
      <c r="N8" s="14"/>
      <c r="O8" s="12"/>
      <c r="P8" s="12"/>
      <c r="Q8" s="12"/>
      <c r="Y8" s="103"/>
    </row>
    <row r="9" spans="1:55" s="2" customFormat="1" ht="75">
      <c r="A9" s="15" t="s">
        <v>546</v>
      </c>
      <c r="B9" s="15" t="s">
        <v>547</v>
      </c>
      <c r="C9" s="16" t="s">
        <v>548</v>
      </c>
      <c r="D9" s="16" t="s">
        <v>549</v>
      </c>
      <c r="E9" s="16" t="s">
        <v>550</v>
      </c>
      <c r="F9" s="16" t="s">
        <v>551</v>
      </c>
      <c r="G9" s="16" t="s">
        <v>552</v>
      </c>
      <c r="H9" s="16" t="s">
        <v>553</v>
      </c>
      <c r="I9" s="93" t="s">
        <v>554</v>
      </c>
      <c r="J9" s="23" t="s">
        <v>319</v>
      </c>
      <c r="K9" s="94" t="s">
        <v>555</v>
      </c>
      <c r="L9" s="29" t="s">
        <v>556</v>
      </c>
      <c r="M9" s="28" t="s">
        <v>323</v>
      </c>
      <c r="N9" s="95" t="s">
        <v>324</v>
      </c>
      <c r="O9" s="96" t="s">
        <v>325</v>
      </c>
      <c r="P9" s="95" t="s">
        <v>557</v>
      </c>
      <c r="Q9" s="96" t="s">
        <v>330</v>
      </c>
      <c r="R9" s="96" t="s">
        <v>331</v>
      </c>
      <c r="S9" s="16" t="s">
        <v>558</v>
      </c>
      <c r="T9" s="105" t="s">
        <v>559</v>
      </c>
    </row>
    <row r="10" spans="1:55" s="2" customFormat="1" ht="30">
      <c r="A10" s="434" t="str">
        <f>TEXT(E54,"0.000")&amp;" "&amp;F54&amp;CHAR(10)&amp;"@"&amp;VLOOKUP($G$14,TABS!$A$6:$G$50,COUNTA(TABS!$A$5:$D$5),FALSE)</f>
        <v>0.004 uA
@9V</v>
      </c>
      <c r="B10" s="17">
        <f>E56</f>
        <v>16.643835616438356</v>
      </c>
      <c r="C10" s="18" t="s">
        <v>692</v>
      </c>
      <c r="D10" s="19" t="s">
        <v>562</v>
      </c>
      <c r="E10" s="225">
        <v>1</v>
      </c>
      <c r="F10" s="19" t="s">
        <v>168</v>
      </c>
      <c r="G10" s="19" t="s">
        <v>30</v>
      </c>
      <c r="H10" s="20" t="s">
        <v>27</v>
      </c>
      <c r="I10" s="19">
        <v>1</v>
      </c>
      <c r="J10" s="97" t="s">
        <v>168</v>
      </c>
      <c r="K10" s="98" t="s">
        <v>168</v>
      </c>
      <c r="L10" s="99" t="s">
        <v>168</v>
      </c>
      <c r="M10" s="383" t="s">
        <v>168</v>
      </c>
      <c r="N10" s="383" t="s">
        <v>168</v>
      </c>
      <c r="O10" s="100" t="s">
        <v>168</v>
      </c>
      <c r="P10" s="383" t="s">
        <v>168</v>
      </c>
      <c r="Q10" s="383" t="s">
        <v>168</v>
      </c>
      <c r="R10" s="383" t="s">
        <v>168</v>
      </c>
      <c r="S10" s="388">
        <v>20</v>
      </c>
      <c r="T10" s="100" t="s">
        <v>168</v>
      </c>
      <c r="U10" s="106"/>
      <c r="V10" s="106"/>
      <c r="W10" s="106"/>
      <c r="X10" s="106"/>
      <c r="Y10" s="106"/>
      <c r="Z10" s="106"/>
      <c r="AA10" s="106"/>
    </row>
    <row r="11" spans="1:55" s="2" customFormat="1">
      <c r="B11" s="11"/>
      <c r="C11" s="11"/>
      <c r="D11" s="12"/>
      <c r="E11" s="13"/>
      <c r="F11" s="12"/>
      <c r="G11" s="12"/>
      <c r="H11" s="14"/>
      <c r="I11" s="14"/>
      <c r="J11" s="12"/>
      <c r="K11" s="12"/>
      <c r="L11" s="11"/>
      <c r="M11" s="12"/>
      <c r="N11" s="14"/>
      <c r="O11" s="12"/>
      <c r="P11" s="12"/>
      <c r="Q11" s="12"/>
      <c r="Y11" s="103"/>
    </row>
    <row r="12" spans="1:55" s="2" customFormat="1">
      <c r="B12" s="5" t="s">
        <v>563</v>
      </c>
      <c r="C12" s="11"/>
      <c r="D12" s="12"/>
      <c r="E12" s="13"/>
      <c r="F12" s="12"/>
      <c r="G12" s="12"/>
      <c r="H12" s="14"/>
      <c r="I12" s="14"/>
      <c r="J12" s="12"/>
      <c r="K12" s="12"/>
      <c r="L12" s="11"/>
      <c r="M12" s="12"/>
      <c r="N12" s="14"/>
      <c r="O12" s="12"/>
      <c r="P12" s="12"/>
      <c r="Q12" s="12"/>
      <c r="Y12" s="103"/>
    </row>
    <row r="13" spans="1:55" s="2" customFormat="1" ht="90">
      <c r="B13" s="21" t="s">
        <v>301</v>
      </c>
      <c r="C13" s="22" t="s">
        <v>310</v>
      </c>
      <c r="D13" s="23" t="s">
        <v>311</v>
      </c>
      <c r="E13" s="23" t="s">
        <v>312</v>
      </c>
      <c r="F13" s="23" t="s">
        <v>313</v>
      </c>
      <c r="G13" s="23" t="s">
        <v>314</v>
      </c>
      <c r="H13" s="23" t="s">
        <v>315</v>
      </c>
      <c r="I13" s="23" t="s">
        <v>316</v>
      </c>
      <c r="J13" s="23" t="s">
        <v>317</v>
      </c>
      <c r="K13" s="23" t="s">
        <v>318</v>
      </c>
      <c r="L13" s="23" t="s">
        <v>319</v>
      </c>
      <c r="M13" s="23" t="s">
        <v>320</v>
      </c>
      <c r="N13" s="23" t="s">
        <v>321</v>
      </c>
      <c r="O13" s="260" t="s">
        <v>322</v>
      </c>
      <c r="P13" s="23" t="s">
        <v>323</v>
      </c>
      <c r="Q13" s="23" t="s">
        <v>75</v>
      </c>
      <c r="R13" s="23" t="s">
        <v>324</v>
      </c>
      <c r="S13" s="23" t="s">
        <v>325</v>
      </c>
      <c r="T13" s="260" t="s">
        <v>326</v>
      </c>
      <c r="U13" s="23" t="s">
        <v>327</v>
      </c>
      <c r="V13" s="21" t="s">
        <v>328</v>
      </c>
      <c r="W13" s="23" t="s">
        <v>557</v>
      </c>
      <c r="X13" s="23" t="s">
        <v>330</v>
      </c>
      <c r="Y13" s="96" t="s">
        <v>331</v>
      </c>
      <c r="Z13" s="263" t="s">
        <v>332</v>
      </c>
      <c r="AA13" s="23" t="s">
        <v>333</v>
      </c>
      <c r="AB13" s="23" t="s">
        <v>334</v>
      </c>
    </row>
    <row r="14" spans="1:55" s="2" customFormat="1">
      <c r="B14" s="24" t="str">
        <f>C10</f>
        <v>WSLRW-LSV-01-RN-3-5-Valve</v>
      </c>
      <c r="C14" s="25" t="str">
        <f>VLOOKUP($B14,typeProduct,COUNTA(PROD_A!$B$4:$N$4),FALSE)</f>
        <v>x</v>
      </c>
      <c r="D14" s="25">
        <f>VLOOKUP($B14,typeProduct,COUNTA(PROD_A!$B$4:$O$4),FALSE)</f>
        <v>0</v>
      </c>
      <c r="E14" s="25">
        <f>VLOOKUP($B14,typeProduct,COUNTA(PROD_A!$B$4:$P$4),FALSE)</f>
        <v>0</v>
      </c>
      <c r="F14" s="25">
        <f>VLOOKUP($B14,typeProduct,COUNTA(PROD_A!$B$4:$Q$4),FALSE)</f>
        <v>40</v>
      </c>
      <c r="G14" s="25" t="str">
        <f>VLOOKUP($B14,typeProduct,COUNTA(PROD_A!$B$4:$R$4),FALSE)</f>
        <v>1-522-9V-600</v>
      </c>
      <c r="H14" s="25">
        <f>VLOOKUP($B14,typeProduct,COUNTA(PROD_A!$B$4:$S$4),FALSE)</f>
        <v>600</v>
      </c>
      <c r="I14" s="25">
        <f>VLOOKUP($B14,typeProduct,COUNTA(PROD_A!$B$4:$T$4),FALSE)</f>
        <v>0</v>
      </c>
      <c r="J14" s="25">
        <f>VLOOKUP($B14,typeProduct,COUNTA(PROD_A!$B$4:$U$4),FALSE)</f>
        <v>400000</v>
      </c>
      <c r="K14" s="25">
        <f>VLOOKUP($B14,typeProduct,COUNTA(PROD_A!$B$4:$V$4),FALSE)</f>
        <v>0</v>
      </c>
      <c r="L14" s="261">
        <f>S10</f>
        <v>20</v>
      </c>
      <c r="M14" s="25">
        <f>VLOOKUP($B14,typeProduct,COUNTA(PROD_A!$B$4:$X$4),FALSE)</f>
        <v>0</v>
      </c>
      <c r="N14" s="25">
        <f>VLOOKUP($B14,typeProduct,COUNTA(PROD_A!$B$4:$Y$4),FALSE)</f>
        <v>0</v>
      </c>
      <c r="O14" s="25">
        <f>VLOOKUP($B14,typeProduct,COUNTA(PROD_A!$B$4:$Z$4),FALSE)</f>
        <v>0</v>
      </c>
      <c r="P14" s="25" t="str">
        <f>VLOOKUP($B14,typeProduct,COUNTA(PROD_A!$B$4:AA$4),FALSE)</f>
        <v>x</v>
      </c>
      <c r="Q14" s="25" t="str">
        <f>VLOOKUP($B14,typeProduct,COUNTA(PROD_A!$B$4:AB$4),FALSE)</f>
        <v>x</v>
      </c>
      <c r="R14" s="25" t="str">
        <f>VLOOKUP($B14,typeProduct,COUNTA(PROD_A!$B$4:AC$4),FALSE)</f>
        <v>x</v>
      </c>
      <c r="S14" s="25" t="str">
        <f>VLOOKUP($B14,typeProduct,COUNTA(PROD_A!$B$4:AD$4),FALSE)</f>
        <v>x</v>
      </c>
      <c r="T14" s="25" t="str">
        <f>VLOOKUP($B14,typeProduct,COUNTA(PROD_A!$B$4:AE$4),FALSE)</f>
        <v>x</v>
      </c>
      <c r="U14" s="262">
        <f>VLOOKUP($B14,typeProduct,COUNTA(PROD_A!$B$4:$AF$4),FALSE)</f>
        <v>0</v>
      </c>
      <c r="V14" s="25" t="str">
        <f>VLOOKUP($B14,typeProduct,COUNTA(PROD_A!$B$4:AG$4),FALSE)</f>
        <v>x</v>
      </c>
      <c r="W14" s="25" t="str">
        <f>VLOOKUP($B14,typeProduct,COUNTA(PROD_A!$B$4:AH$4),FALSE)</f>
        <v>x</v>
      </c>
      <c r="X14" s="25" t="str">
        <f>VLOOKUP($B14,typeProduct,COUNTA(PROD_A!$B$4:AI$4),FALSE)</f>
        <v>x</v>
      </c>
      <c r="Y14" s="25" t="str">
        <f>VLOOKUP($B14,typeProduct,COUNTA(PROD_A!$B$4:AJ$4),FALSE)</f>
        <v>x</v>
      </c>
      <c r="Z14" s="264">
        <f>S10</f>
        <v>20</v>
      </c>
      <c r="AA14" s="25" t="str">
        <f>VLOOKUP($B14,typeProduct,COUNTA(PROD_A!$B$4:AL$4),FALSE)</f>
        <v>x</v>
      </c>
      <c r="AB14" s="25" t="str">
        <f>VLOOKUP($B14,typeProduct,COUNTA(PROD_A!$B$4:AM$4),FALSE)</f>
        <v>x</v>
      </c>
    </row>
    <row r="15" spans="1:55" s="2" customFormat="1">
      <c r="B15" s="26"/>
      <c r="C15" s="27"/>
      <c r="D15" s="27"/>
      <c r="E15" s="27"/>
      <c r="F15" s="27"/>
      <c r="G15" s="27"/>
      <c r="H15" s="27"/>
      <c r="I15" s="27"/>
      <c r="J15" s="27"/>
      <c r="K15" s="27"/>
      <c r="L15" s="27"/>
      <c r="M15" s="27"/>
      <c r="N15" s="27"/>
      <c r="O15" s="27"/>
      <c r="P15" s="27"/>
    </row>
    <row r="16" spans="1:55" s="2" customFormat="1">
      <c r="B16" s="5" t="s">
        <v>565</v>
      </c>
      <c r="C16" s="27"/>
      <c r="D16" s="27"/>
      <c r="E16" s="27"/>
      <c r="F16" s="27"/>
      <c r="G16" s="27"/>
      <c r="H16" s="27"/>
      <c r="I16" s="27"/>
      <c r="J16" s="27"/>
      <c r="K16" s="27"/>
      <c r="L16" s="27"/>
      <c r="M16" s="27"/>
      <c r="N16" s="27"/>
      <c r="O16" s="27"/>
      <c r="P16" s="27"/>
    </row>
    <row r="17" spans="1:26" s="2" customFormat="1">
      <c r="B17" s="5"/>
      <c r="C17" s="27"/>
      <c r="D17" s="27"/>
      <c r="E17" s="27"/>
      <c r="F17" s="27"/>
      <c r="G17" s="27"/>
      <c r="H17" s="27"/>
      <c r="I17" s="27"/>
      <c r="J17" s="27"/>
      <c r="K17" s="27"/>
      <c r="L17" s="27"/>
      <c r="M17" s="27"/>
      <c r="N17" s="27"/>
      <c r="O17" s="27"/>
      <c r="P17" s="27"/>
    </row>
    <row r="18" spans="1:26" s="2" customFormat="1" ht="30">
      <c r="B18" s="28" t="s">
        <v>566</v>
      </c>
      <c r="C18" s="28" t="s">
        <v>567</v>
      </c>
      <c r="D18" s="28" t="s">
        <v>551</v>
      </c>
      <c r="E18" s="28" t="s">
        <v>4</v>
      </c>
      <c r="F18" s="28" t="s">
        <v>568</v>
      </c>
      <c r="G18" s="29" t="s">
        <v>569</v>
      </c>
      <c r="H18" s="22" t="s">
        <v>570</v>
      </c>
      <c r="I18" s="101"/>
      <c r="J18" s="101"/>
      <c r="K18" s="27"/>
      <c r="L18" s="27"/>
      <c r="M18" s="27"/>
      <c r="N18" s="27"/>
      <c r="O18" s="27"/>
      <c r="P18" s="27"/>
    </row>
    <row r="19" spans="1:26" s="2" customFormat="1">
      <c r="B19" s="30">
        <f>VLOOKUP($D$10,lrwCyclicPeriod,COUNTA(TABS!$L$5:$M$5),FALSE)</f>
        <v>600</v>
      </c>
      <c r="C19" s="31">
        <f>$E$10</f>
        <v>1</v>
      </c>
      <c r="D19" s="31" t="str">
        <f>VLOOKUP($F$10,lorawanSamplingRate,COUNTA(TABS!$Y$5:$Z$5),FALSE)</f>
        <v>x</v>
      </c>
      <c r="E19" s="31">
        <f>VLOOKUP($G$10&amp;"-"&amp;$H$10,lrwSFDataRateRx,COUNTA(TABS!$S$5:$V$5),FALSE)</f>
        <v>5470</v>
      </c>
      <c r="F19" s="31">
        <f>VLOOKUP($G$10,lrwTxParameter,COUNTA(TABS!$O$5:$Q$5),FALSE)</f>
        <v>47</v>
      </c>
      <c r="G19" s="32">
        <f>I10</f>
        <v>1</v>
      </c>
      <c r="H19" s="31">
        <f>VLOOKUP($G$10&amp;"-"&amp;$H$10,lrwSFDataRateRx,COUNTA(TABS!$S$5:$W$5),FALSE)</f>
        <v>2.2999999999999998</v>
      </c>
      <c r="I19" s="102"/>
      <c r="J19" s="27"/>
      <c r="K19" s="27"/>
      <c r="L19" s="27"/>
      <c r="M19" s="27"/>
      <c r="N19" s="27"/>
      <c r="O19" s="27"/>
    </row>
    <row r="20" spans="1:26" s="2" customFormat="1">
      <c r="B20" s="26"/>
      <c r="C20" s="27"/>
      <c r="D20" s="27"/>
      <c r="E20" s="27"/>
      <c r="F20" s="27"/>
      <c r="G20" s="27"/>
      <c r="H20" s="27"/>
      <c r="I20" s="27"/>
      <c r="J20" s="27"/>
      <c r="K20" s="27"/>
      <c r="L20" s="27"/>
      <c r="M20" s="27"/>
      <c r="N20" s="27"/>
      <c r="O20" s="27"/>
      <c r="P20" s="27"/>
    </row>
    <row r="21" spans="1:26" s="2" customFormat="1">
      <c r="B21" s="5" t="s">
        <v>571</v>
      </c>
      <c r="C21" s="5"/>
      <c r="D21" s="12"/>
      <c r="E21" s="13"/>
      <c r="F21" s="12"/>
      <c r="G21" s="12"/>
      <c r="H21" s="3"/>
      <c r="I21" s="3"/>
      <c r="J21" s="3"/>
      <c r="K21" s="3"/>
      <c r="L21" s="83"/>
      <c r="M21" s="3"/>
      <c r="N21" s="3"/>
      <c r="O21" s="3"/>
      <c r="P21" s="3"/>
      <c r="Q21" s="3"/>
      <c r="R21" s="3"/>
      <c r="S21" s="3"/>
      <c r="T21" s="3"/>
      <c r="U21" s="3"/>
      <c r="V21" s="3"/>
      <c r="W21" s="3"/>
      <c r="X21" s="3"/>
      <c r="Y21" s="3"/>
      <c r="Z21" s="3"/>
    </row>
    <row r="22" spans="1:26" s="2" customFormat="1">
      <c r="B22" s="5"/>
      <c r="C22" s="5"/>
      <c r="D22" s="12"/>
      <c r="E22" s="13"/>
      <c r="F22" s="12"/>
      <c r="G22" s="12"/>
      <c r="H22" s="3"/>
      <c r="I22" s="3"/>
      <c r="J22" s="3"/>
      <c r="K22" s="3"/>
      <c r="L22" s="83"/>
      <c r="M22" s="3"/>
      <c r="N22" s="3"/>
      <c r="O22" s="3"/>
      <c r="P22" s="3"/>
      <c r="Q22" s="3"/>
      <c r="R22" s="3"/>
      <c r="S22" s="3"/>
      <c r="T22" s="3"/>
      <c r="U22" s="3"/>
      <c r="V22" s="3"/>
      <c r="W22" s="3"/>
      <c r="X22" s="3"/>
      <c r="Y22" s="3"/>
      <c r="Z22" s="3"/>
    </row>
    <row r="23" spans="1:26" ht="15" customHeight="1">
      <c r="A23" s="33"/>
      <c r="B23" s="523" t="s">
        <v>572</v>
      </c>
      <c r="C23" s="524"/>
      <c r="D23" s="524"/>
      <c r="E23" s="226" t="s">
        <v>147</v>
      </c>
      <c r="F23" s="227" t="s">
        <v>573</v>
      </c>
      <c r="G23" s="36"/>
    </row>
    <row r="24" spans="1:26">
      <c r="B24" s="372" t="s">
        <v>574</v>
      </c>
      <c r="C24" s="38"/>
      <c r="D24" s="38"/>
      <c r="E24" s="228">
        <v>1</v>
      </c>
      <c r="F24" s="228" t="s">
        <v>8</v>
      </c>
    </row>
    <row r="25" spans="1:26" ht="15.75" customHeight="1">
      <c r="A25" s="41"/>
      <c r="B25" s="373" t="s">
        <v>575</v>
      </c>
      <c r="C25" s="43"/>
      <c r="D25" s="44"/>
      <c r="E25" s="229">
        <f>H14</f>
        <v>600</v>
      </c>
      <c r="F25" s="43" t="s">
        <v>10</v>
      </c>
      <c r="G25" s="41"/>
    </row>
    <row r="26" spans="1:26">
      <c r="B26" s="372" t="s">
        <v>576</v>
      </c>
      <c r="C26" s="38"/>
      <c r="D26" s="47"/>
      <c r="E26" s="43">
        <v>90</v>
      </c>
      <c r="F26" s="38" t="s">
        <v>17</v>
      </c>
    </row>
    <row r="27" spans="1:26" ht="15" customHeight="1">
      <c r="A27" s="50"/>
      <c r="B27" s="374" t="s">
        <v>577</v>
      </c>
      <c r="C27" s="52"/>
      <c r="D27" s="52"/>
      <c r="E27" s="230">
        <v>75</v>
      </c>
      <c r="F27" s="38" t="s">
        <v>17</v>
      </c>
    </row>
    <row r="28" spans="1:26" ht="15" customHeight="1">
      <c r="A28" s="50"/>
      <c r="B28" s="51"/>
      <c r="C28" s="52"/>
      <c r="D28" s="52"/>
      <c r="E28" s="38"/>
      <c r="F28" s="38"/>
    </row>
    <row r="29" spans="1:26">
      <c r="B29" s="372" t="s">
        <v>549</v>
      </c>
      <c r="C29" s="38"/>
      <c r="D29" s="47"/>
      <c r="E29" s="229">
        <f>B19</f>
        <v>600</v>
      </c>
      <c r="F29" s="38" t="s">
        <v>29</v>
      </c>
    </row>
    <row r="30" spans="1:26">
      <c r="B30" s="372" t="s">
        <v>578</v>
      </c>
      <c r="C30" s="38"/>
      <c r="D30" s="47"/>
      <c r="E30" s="231">
        <f>(24*60*60)/E29</f>
        <v>144</v>
      </c>
      <c r="F30" s="38" t="s">
        <v>579</v>
      </c>
    </row>
    <row r="31" spans="1:26">
      <c r="B31" s="372" t="s">
        <v>550</v>
      </c>
      <c r="C31" s="38"/>
      <c r="D31" s="47"/>
      <c r="E31" s="232">
        <f>E39</f>
        <v>20</v>
      </c>
      <c r="F31" s="38" t="s">
        <v>579</v>
      </c>
    </row>
    <row r="32" spans="1:26">
      <c r="B32" s="372" t="s">
        <v>580</v>
      </c>
      <c r="C32" s="38"/>
      <c r="D32" s="47"/>
      <c r="E32" s="231">
        <f>E30+E31</f>
        <v>164</v>
      </c>
      <c r="F32" s="38" t="s">
        <v>579</v>
      </c>
    </row>
    <row r="33" spans="1:7">
      <c r="B33" s="372" t="s">
        <v>581</v>
      </c>
      <c r="C33" s="38"/>
      <c r="D33" s="47"/>
      <c r="E33" s="231">
        <f>(24*60*60)/E32</f>
        <v>526.82926829268297</v>
      </c>
      <c r="F33" s="38" t="s">
        <v>29</v>
      </c>
    </row>
    <row r="34" spans="1:7">
      <c r="B34" s="372" t="s">
        <v>582</v>
      </c>
      <c r="C34" s="38"/>
      <c r="D34" s="47"/>
      <c r="E34" s="233" t="s">
        <v>168</v>
      </c>
      <c r="F34" s="38" t="s">
        <v>29</v>
      </c>
    </row>
    <row r="35" spans="1:7">
      <c r="B35" s="372" t="s">
        <v>583</v>
      </c>
      <c r="C35" s="38"/>
      <c r="D35" s="47"/>
      <c r="E35" s="234">
        <f>E19</f>
        <v>5470</v>
      </c>
      <c r="F35" s="38" t="s">
        <v>40</v>
      </c>
    </row>
    <row r="36" spans="1:7">
      <c r="B36" s="372" t="s">
        <v>584</v>
      </c>
      <c r="C36" s="38"/>
      <c r="D36" s="47"/>
      <c r="E36" s="229">
        <f>F19</f>
        <v>47</v>
      </c>
      <c r="F36" s="38" t="s">
        <v>42</v>
      </c>
    </row>
    <row r="37" spans="1:7">
      <c r="B37" s="372" t="s">
        <v>683</v>
      </c>
      <c r="C37" s="38"/>
      <c r="D37" s="235"/>
      <c r="E37" s="236">
        <f>K14</f>
        <v>0</v>
      </c>
      <c r="F37" s="38" t="s">
        <v>44</v>
      </c>
    </row>
    <row r="38" spans="1:7">
      <c r="B38" s="372" t="s">
        <v>586</v>
      </c>
      <c r="C38" s="38"/>
      <c r="D38" s="38"/>
      <c r="E38" s="237">
        <f>E39</f>
        <v>20</v>
      </c>
      <c r="F38" s="238" t="s">
        <v>579</v>
      </c>
    </row>
    <row r="39" spans="1:7">
      <c r="B39" s="372" t="s">
        <v>693</v>
      </c>
      <c r="C39" s="38"/>
      <c r="D39" s="38"/>
      <c r="E39" s="239">
        <f>Z14</f>
        <v>20</v>
      </c>
      <c r="F39" s="38" t="s">
        <v>587</v>
      </c>
    </row>
    <row r="40" spans="1:7" s="223" customFormat="1">
      <c r="B40" s="240"/>
      <c r="C40" s="241"/>
      <c r="D40" s="242"/>
      <c r="E40" s="243"/>
      <c r="F40" s="241"/>
    </row>
    <row r="41" spans="1:7">
      <c r="B41" s="37"/>
      <c r="C41" s="38"/>
      <c r="D41" s="38"/>
      <c r="E41" s="244"/>
      <c r="F41" s="38"/>
    </row>
    <row r="42" spans="1:7" ht="45" customHeight="1">
      <c r="A42" s="33"/>
      <c r="B42" s="61" t="s">
        <v>588</v>
      </c>
      <c r="C42" s="62"/>
      <c r="D42" s="245" t="s">
        <v>589</v>
      </c>
      <c r="E42" s="246" t="s">
        <v>590</v>
      </c>
      <c r="F42" s="247" t="s">
        <v>591</v>
      </c>
      <c r="G42" s="64"/>
    </row>
    <row r="43" spans="1:7">
      <c r="A43" s="50"/>
      <c r="B43" s="51"/>
      <c r="C43" s="52"/>
      <c r="D43" s="65"/>
      <c r="E43" s="58"/>
      <c r="F43" s="66">
        <f>D43*E43</f>
        <v>0</v>
      </c>
      <c r="G43" s="67"/>
    </row>
    <row r="44" spans="1:7" ht="15" customHeight="1">
      <c r="A44" s="50"/>
      <c r="B44" s="51"/>
      <c r="C44" s="52"/>
      <c r="D44" s="248"/>
      <c r="E44" s="249"/>
      <c r="F44" s="116">
        <f>D44*E44</f>
        <v>0</v>
      </c>
      <c r="G44" s="67"/>
    </row>
    <row r="45" spans="1:7" ht="15" customHeight="1">
      <c r="A45" s="50"/>
      <c r="B45" s="51" t="s">
        <v>593</v>
      </c>
      <c r="C45" s="52"/>
      <c r="D45" s="123">
        <f>E36*1000/(E27/100)</f>
        <v>62666.666666666664</v>
      </c>
      <c r="E45" s="116">
        <f>((37+E37)*8/E35)*1000</f>
        <v>54.113345521023767</v>
      </c>
      <c r="F45" s="116">
        <f>D45*E45</f>
        <v>3391102.9859841559</v>
      </c>
      <c r="G45" s="67"/>
    </row>
    <row r="46" spans="1:7" ht="15" customHeight="1">
      <c r="A46" s="50"/>
      <c r="B46" s="37" t="s">
        <v>594</v>
      </c>
      <c r="C46" s="38"/>
      <c r="D46" s="123">
        <f>D47</f>
        <v>15000</v>
      </c>
      <c r="E46" s="116">
        <v>300</v>
      </c>
      <c r="F46" s="116">
        <f t="shared" ref="F46:F48" si="0">D46*E46</f>
        <v>4500000</v>
      </c>
      <c r="G46" s="67"/>
    </row>
    <row r="47" spans="1:7" ht="15" customHeight="1">
      <c r="A47" s="50"/>
      <c r="B47" s="37" t="s">
        <v>595</v>
      </c>
      <c r="C47" s="38"/>
      <c r="D47" s="123">
        <v>15000</v>
      </c>
      <c r="E47" s="126">
        <v>0</v>
      </c>
      <c r="F47" s="116">
        <f t="shared" si="0"/>
        <v>0</v>
      </c>
      <c r="G47" s="67"/>
    </row>
    <row r="48" spans="1:7" ht="15" customHeight="1">
      <c r="B48" s="37" t="s">
        <v>596</v>
      </c>
      <c r="C48" s="38"/>
      <c r="D48" s="196">
        <f>I14</f>
        <v>0</v>
      </c>
      <c r="E48" s="116">
        <f>(E33*1000)-SUM(E45:E47)</f>
        <v>526475.15494716191</v>
      </c>
      <c r="F48" s="250">
        <f t="shared" si="0"/>
        <v>0</v>
      </c>
      <c r="G48" s="67"/>
    </row>
    <row r="49" spans="1:7" ht="15" customHeight="1">
      <c r="B49" s="37" t="s">
        <v>688</v>
      </c>
      <c r="C49" s="238"/>
      <c r="D49" s="173"/>
      <c r="E49" s="251">
        <f>(F45+F46+F47+F48)/(E33*1000)</f>
        <v>14.978482519692147</v>
      </c>
      <c r="F49" s="252" t="s">
        <v>59</v>
      </c>
      <c r="G49" s="175"/>
    </row>
    <row r="50" spans="1:7" ht="15" customHeight="1">
      <c r="B50" s="37" t="s">
        <v>689</v>
      </c>
      <c r="C50" s="38"/>
      <c r="D50" s="253"/>
      <c r="E50" s="254">
        <f>D47*$H$19*E38/(24*60*60)</f>
        <v>7.9861111111111107</v>
      </c>
      <c r="F50" s="255" t="s">
        <v>59</v>
      </c>
      <c r="G50" s="172"/>
    </row>
    <row r="51" spans="1:7" ht="15" customHeight="1">
      <c r="B51" s="37" t="s">
        <v>690</v>
      </c>
      <c r="C51" s="228"/>
      <c r="D51" s="123">
        <f>J14</f>
        <v>400000</v>
      </c>
      <c r="E51" s="116">
        <f>F14</f>
        <v>40</v>
      </c>
      <c r="F51" s="116">
        <f>D51*E51</f>
        <v>16000000</v>
      </c>
      <c r="G51" s="172"/>
    </row>
    <row r="52" spans="1:7" ht="15" customHeight="1">
      <c r="A52" s="70"/>
      <c r="B52" s="256" t="s">
        <v>691</v>
      </c>
      <c r="C52" s="72"/>
      <c r="D52" s="173"/>
      <c r="E52" s="176">
        <f>F51*E39/(24*60*60*1000)</f>
        <v>3.7037037037037037</v>
      </c>
      <c r="F52" s="174" t="s">
        <v>59</v>
      </c>
      <c r="G52" s="175"/>
    </row>
    <row r="53" spans="1:7" ht="15" customHeight="1">
      <c r="A53" s="77"/>
      <c r="B53" s="61" t="s">
        <v>597</v>
      </c>
      <c r="C53" s="62"/>
      <c r="D53" s="257"/>
      <c r="E53" s="258"/>
      <c r="F53" s="259"/>
      <c r="G53" s="77"/>
    </row>
    <row r="54" spans="1:7" ht="15" customHeight="1">
      <c r="A54" s="50"/>
      <c r="B54" s="51" t="s">
        <v>598</v>
      </c>
      <c r="C54" s="52"/>
      <c r="D54" s="52"/>
      <c r="E54" s="132">
        <f>(E49+E50)*U14+E52</f>
        <v>3.7037037037037037</v>
      </c>
      <c r="F54" s="82" t="s">
        <v>599</v>
      </c>
      <c r="G54" s="83"/>
    </row>
    <row r="55" spans="1:7">
      <c r="B55" s="37" t="s">
        <v>600</v>
      </c>
      <c r="C55" s="38"/>
      <c r="D55" s="38"/>
      <c r="E55" s="134">
        <f>(E25*1000*(E26/100)/E54)/24</f>
        <v>6075</v>
      </c>
      <c r="F55" s="82" t="s">
        <v>601</v>
      </c>
      <c r="G55" s="83"/>
    </row>
    <row r="56" spans="1:7">
      <c r="B56" s="37" t="s">
        <v>602</v>
      </c>
      <c r="C56" s="38"/>
      <c r="D56" s="38"/>
      <c r="E56" s="146">
        <f>E55/365</f>
        <v>16.643835616438356</v>
      </c>
      <c r="F56" s="82" t="s">
        <v>603</v>
      </c>
      <c r="G56" s="83"/>
    </row>
    <row r="57" spans="1:7">
      <c r="B57" s="37" t="s">
        <v>604</v>
      </c>
      <c r="C57" s="38"/>
      <c r="D57" s="86"/>
      <c r="E57" s="87">
        <f>E56*12</f>
        <v>199.72602739726028</v>
      </c>
      <c r="F57" s="88" t="s">
        <v>605</v>
      </c>
      <c r="G57" s="89"/>
    </row>
    <row r="58" spans="1:7">
      <c r="D58" s="90"/>
      <c r="E58" s="90"/>
      <c r="F58" s="83"/>
      <c r="G58" s="83"/>
    </row>
    <row r="59" spans="1:7">
      <c r="D59" s="90"/>
      <c r="E59" s="90"/>
      <c r="F59" s="83"/>
      <c r="G59" s="83"/>
    </row>
    <row r="60" spans="1:7">
      <c r="D60" s="90"/>
      <c r="E60" s="90"/>
      <c r="F60" s="83"/>
      <c r="G60" s="83"/>
    </row>
    <row r="61" spans="1:7">
      <c r="D61" s="90"/>
      <c r="E61" s="90"/>
      <c r="F61" s="83"/>
      <c r="G61" s="83"/>
    </row>
    <row r="62" spans="1:7">
      <c r="D62" s="90"/>
      <c r="E62" s="90"/>
      <c r="F62" s="83"/>
      <c r="G62" s="83"/>
    </row>
    <row r="63" spans="1:7">
      <c r="D63" s="90"/>
      <c r="E63" s="90"/>
      <c r="F63" s="83"/>
      <c r="G63" s="83"/>
    </row>
    <row r="65" spans="4:7">
      <c r="D65" s="90"/>
      <c r="E65" s="90"/>
      <c r="F65" s="83"/>
      <c r="G65" s="83"/>
    </row>
    <row r="66" spans="4:7">
      <c r="D66" s="90"/>
      <c r="E66" s="90"/>
      <c r="F66" s="83"/>
      <c r="G66" s="83"/>
    </row>
    <row r="67" spans="4:7">
      <c r="D67" s="90"/>
      <c r="E67" s="90"/>
      <c r="F67" s="83"/>
      <c r="G67" s="83"/>
    </row>
    <row r="68" spans="4:7">
      <c r="D68" s="90"/>
      <c r="E68" s="90"/>
      <c r="F68" s="83"/>
      <c r="G68" s="83"/>
    </row>
    <row r="69" spans="4:7">
      <c r="D69" s="90"/>
      <c r="E69" s="90"/>
      <c r="F69" s="83"/>
      <c r="G69" s="83"/>
    </row>
    <row r="70" spans="4:7">
      <c r="D70" s="90"/>
      <c r="E70" s="90"/>
      <c r="F70" s="83"/>
      <c r="G70" s="83"/>
    </row>
    <row r="71" spans="4:7">
      <c r="D71" s="90"/>
      <c r="E71" s="90"/>
      <c r="F71" s="83"/>
      <c r="G71" s="83"/>
    </row>
    <row r="72" spans="4:7">
      <c r="D72" s="90"/>
      <c r="E72" s="90"/>
      <c r="F72" s="83"/>
      <c r="G72" s="83"/>
    </row>
  </sheetData>
  <sheetProtection sheet="1" objects="1" scenarios="1"/>
  <protectedRanges>
    <protectedRange sqref="C10:T10" name="Range1"/>
  </protectedRanges>
  <mergeCells count="1">
    <mergeCell ref="B23:D23"/>
  </mergeCells>
  <dataValidations count="10">
    <dataValidation type="list" allowBlank="1" showInputMessage="1" showErrorMessage="1" sqref="E10 I10" xr:uid="{00000000-0002-0000-3300-000001000000}">
      <formula1>"0,1,2,3,4,5,6,7,8,9,10,20,50,100"</formula1>
    </dataValidation>
    <dataValidation allowBlank="1" showInputMessage="1" showErrorMessage="1" sqref="F10 S10 E29 B14:B17 B19:B20 E34:E36" xr:uid="{00000000-0002-0000-3300-000002000000}"/>
    <dataValidation type="list" allowBlank="1" showInputMessage="1" showErrorMessage="1" sqref="G10" xr:uid="{00000000-0002-0000-3300-000003000000}">
      <formula1>"AU915, US915, IN865, RU864, EU868, AS923, KR920"</formula1>
    </dataValidation>
    <dataValidation type="list" allowBlank="1" showInputMessage="1" showErrorMessage="1" sqref="H10" xr:uid="{00000000-0002-0000-3300-000004000000}">
      <formula1>"SF7,SF8,SF9,SF10,SF11,SF12"</formula1>
    </dataValidation>
    <dataValidation type="list" allowBlank="1" showInputMessage="1" showErrorMessage="1" sqref="J10" xr:uid="{00000000-0002-0000-3300-000005000000}">
      <formula1>"x,1,2,3,4,5,6,7,8,9,10,11,12,13,14,15,16,17,18,19,20,21,22,23,24,25,26,27,28,29,30,31,32,33,34,35,36,37,38,39,40,41,42,43,44,45,46,47,48,49,50,51,52,53,54,55,56,57,58,59,60,61,62,63,64,65,66,67,68,69,70,71,72,73,74,75,76,77,78,79,80"</formula1>
    </dataValidation>
    <dataValidation type="list" allowBlank="1" showInputMessage="1" showErrorMessage="1" sqref="K10" xr:uid="{00000000-0002-0000-3300-000006000000}">
      <formula1>"x,1,2,3,4,5,6,7,8,9,10,11,12,13,14,15,16,17,18,19,20,21,22,23,24,25,26,27,28,29,30,31,32"</formula1>
    </dataValidation>
    <dataValidation type="list" allowBlank="1" showInputMessage="1" showErrorMessage="1" sqref="L10" xr:uid="{00000000-0002-0000-3300-000007000000}">
      <formula1>"x,Enable,Disable"</formula1>
    </dataValidation>
    <dataValidation type="list" allowBlank="1" showInputMessage="1" showErrorMessage="1" sqref="O10" xr:uid="{00000000-0002-0000-3300-000008000000}">
      <formula1>"x,Auto,Fast,Slow"</formula1>
    </dataValidation>
    <dataValidation type="list" allowBlank="1" showInputMessage="1" showErrorMessage="1" sqref="T10" xr:uid="{00000000-0002-0000-3300-000009000000}">
      <formula1>"x,Class A,Class C"</formula1>
    </dataValidation>
    <dataValidation type="list" allowBlank="1" showInputMessage="1" showErrorMessage="1" sqref="C10" xr:uid="{CDA91F86-3DFB-41FA-B4C3-89EB1349F37A}">
      <formula1>$BC:$BC</formula1>
    </dataValidation>
  </dataValidations>
  <hyperlinks>
    <hyperlink ref="F1" location="'MAIN'!A1" display="HOME" xr:uid="{00000000-0004-0000-3300-000000000000}"/>
  </hyperlink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3300-000000000000}">
          <x14:formula1>
            <xm:f>TABS!$L$6:$L$25</xm:f>
          </x14:formula1>
          <xm:sqref>D10</xm:sqref>
        </x14:dataValidation>
      </x14:dataValidations>
    </ext>
  </extLst>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CF73FD-3129-43CF-939A-0AD836C832BF}">
  <dimension ref="A1:BC69"/>
  <sheetViews>
    <sheetView zoomScale="55" zoomScaleNormal="55" workbookViewId="0">
      <selection activeCell="F1" sqref="F1"/>
    </sheetView>
  </sheetViews>
  <sheetFormatPr defaultColWidth="8.875" defaultRowHeight="15"/>
  <cols>
    <col min="1" max="1" width="12.125" style="3" customWidth="1"/>
    <col min="2" max="2" width="27.25" style="3" customWidth="1"/>
    <col min="3" max="3" width="31.25" style="3" customWidth="1"/>
    <col min="4" max="4" width="16.375" style="3" customWidth="1"/>
    <col min="5" max="5" width="16.875" style="3" customWidth="1"/>
    <col min="6" max="7" width="17.375" style="3" customWidth="1"/>
    <col min="8" max="9" width="13.875" style="3" customWidth="1"/>
    <col min="10" max="10" width="21" style="3" customWidth="1"/>
    <col min="11" max="11" width="20.25" style="3" customWidth="1"/>
    <col min="12" max="12" width="13.25" style="3" customWidth="1"/>
    <col min="13" max="13" width="14.125" style="3" customWidth="1"/>
    <col min="14" max="14" width="15.75" style="3" customWidth="1"/>
    <col min="15" max="15" width="17.625" style="3" customWidth="1"/>
    <col min="16" max="16" width="13.75" style="3" customWidth="1"/>
    <col min="17" max="17" width="12" style="3" customWidth="1"/>
    <col min="18" max="18" width="12.625" style="3" customWidth="1"/>
    <col min="19" max="19" width="10.875" style="3" customWidth="1"/>
    <col min="20" max="20" width="14" style="3" customWidth="1"/>
    <col min="21" max="21" width="12.25" style="3" customWidth="1"/>
    <col min="22" max="22" width="12.75" style="3" customWidth="1"/>
    <col min="23" max="23" width="12.625" style="3" customWidth="1"/>
    <col min="24" max="24" width="13" style="3" customWidth="1"/>
    <col min="25" max="25" width="9" style="3"/>
    <col min="26" max="16384" width="8.875" style="3"/>
  </cols>
  <sheetData>
    <row r="1" spans="1:55" ht="24">
      <c r="F1" s="390" t="s">
        <v>531</v>
      </c>
      <c r="G1" s="224"/>
      <c r="BB1" s="1" t="str">
        <f>_xlfn.TEXTJOIN(CHAR(10),TRUE,BC1:BC501)</f>
        <v>PINEX-E9-SINGLE-3-3-
PINEX-E8-SINGLE-3-3-
PINEX-E8-SINGLE-WF-3-5-
PINEX-E9-SINGLE-WF-3-5-
STHC-ISGWET-WS433-CL-04-2-8-
WSLRW-RL-11-PN-1-2-</v>
      </c>
      <c r="BC1" s="1" t="str" cm="1">
        <f t="array" ref="BC1:BC6">_xlfn._xlws.FILTER(PROD_A!$B$5:B$790,PROD_A!$I$5:I$790=$B$5,"NA")</f>
        <v>PINEX-E9-SINGLE-3-3-</v>
      </c>
    </row>
    <row r="2" spans="1:55" s="1" customFormat="1">
      <c r="B2" s="5" t="s">
        <v>532</v>
      </c>
      <c r="C2" s="5"/>
      <c r="F2" s="6"/>
      <c r="G2" s="6"/>
      <c r="X2" s="103"/>
      <c r="BC2" s="1" t="str">
        <v>PINEX-E8-SINGLE-3-3-</v>
      </c>
    </row>
    <row r="3" spans="1:55" s="2" customFormat="1" ht="60">
      <c r="X3" s="104"/>
      <c r="BC3" s="2" t="str">
        <v>PINEX-E8-SINGLE-WF-3-5-</v>
      </c>
    </row>
    <row r="4" spans="1:55" s="2" customFormat="1" ht="60">
      <c r="B4" s="7" t="s">
        <v>533</v>
      </c>
      <c r="C4" s="325" t="s">
        <v>534</v>
      </c>
      <c r="D4" s="9" t="s">
        <v>535</v>
      </c>
      <c r="E4" s="8" t="s">
        <v>536</v>
      </c>
      <c r="F4" s="8" t="s">
        <v>537</v>
      </c>
      <c r="G4" s="10" t="s">
        <v>538</v>
      </c>
      <c r="H4" s="8" t="s">
        <v>539</v>
      </c>
      <c r="I4" s="91" t="s">
        <v>540</v>
      </c>
      <c r="J4" s="91" t="s">
        <v>541</v>
      </c>
      <c r="K4" s="91" t="s">
        <v>542</v>
      </c>
      <c r="L4" s="10" t="s">
        <v>543</v>
      </c>
      <c r="M4" s="92"/>
      <c r="U4" s="103"/>
      <c r="BC4" s="2" t="str">
        <v>PINEX-E9-SINGLE-WF-3-5-</v>
      </c>
    </row>
    <row r="5" spans="1:55" s="2" customFormat="1" ht="60">
      <c r="B5" s="378" t="s">
        <v>433</v>
      </c>
      <c r="C5" s="399" t="str">
        <f>BB1</f>
        <v>PINEX-E9-SINGLE-3-3-
PINEX-E8-SINGLE-3-3-
PINEX-E8-SINGLE-WF-3-5-
PINEX-E9-SINGLE-WF-3-5-
STHC-ISGWET-WS433-CL-04-2-8-
WSLRW-RL-11-PN-1-2-</v>
      </c>
      <c r="D5" s="378">
        <v>1</v>
      </c>
      <c r="E5" s="380">
        <v>45698</v>
      </c>
      <c r="F5" s="379" t="s">
        <v>503</v>
      </c>
      <c r="G5" s="380">
        <v>45703</v>
      </c>
      <c r="H5" s="378" t="s">
        <v>503</v>
      </c>
      <c r="I5" s="380" t="s">
        <v>629</v>
      </c>
      <c r="J5" s="381"/>
      <c r="K5" s="382"/>
      <c r="L5" s="381"/>
      <c r="M5" s="12"/>
      <c r="U5" s="103"/>
      <c r="BC5" s="2" t="str">
        <v>STHC-ISGWET-WS433-CL-04-2-8-</v>
      </c>
    </row>
    <row r="6" spans="1:55" s="2" customFormat="1">
      <c r="B6" s="11"/>
      <c r="C6" s="11"/>
      <c r="D6" s="12"/>
      <c r="E6" s="13"/>
      <c r="F6" s="12"/>
      <c r="G6" s="12"/>
      <c r="H6" s="14"/>
      <c r="I6" s="14"/>
      <c r="J6" s="12"/>
      <c r="K6" s="11"/>
      <c r="L6" s="12"/>
      <c r="M6" s="14"/>
      <c r="N6" s="12"/>
      <c r="O6" s="12"/>
      <c r="P6" s="12"/>
      <c r="X6" s="103"/>
      <c r="BC6" s="2" t="str">
        <v>WSLRW-RL-11-PN-1-2-</v>
      </c>
    </row>
    <row r="7" spans="1:55" s="2" customFormat="1">
      <c r="B7" s="5" t="s">
        <v>545</v>
      </c>
      <c r="C7" s="5"/>
      <c r="D7" s="12"/>
      <c r="E7" s="13"/>
      <c r="F7" s="12"/>
      <c r="G7" s="12"/>
      <c r="H7" s="14"/>
      <c r="I7" s="14"/>
      <c r="J7" s="12"/>
      <c r="K7" s="11"/>
      <c r="L7" s="12"/>
      <c r="M7" s="14"/>
      <c r="N7" s="12"/>
      <c r="O7" s="12"/>
      <c r="P7" s="12"/>
      <c r="X7" s="103"/>
    </row>
    <row r="8" spans="1:55" s="2" customFormat="1">
      <c r="B8" s="11"/>
      <c r="C8" s="11"/>
      <c r="D8" s="12"/>
      <c r="E8" s="13"/>
      <c r="F8" s="12"/>
      <c r="G8" s="12"/>
      <c r="H8" s="14"/>
      <c r="I8" s="14"/>
      <c r="J8" s="12"/>
      <c r="K8" s="11"/>
      <c r="L8" s="12"/>
      <c r="M8" s="14"/>
      <c r="N8" s="12"/>
      <c r="O8" s="12"/>
      <c r="P8" s="12"/>
      <c r="X8" s="103"/>
    </row>
    <row r="9" spans="1:55" s="2" customFormat="1" ht="60">
      <c r="A9" s="15" t="s">
        <v>546</v>
      </c>
      <c r="B9" s="15" t="s">
        <v>694</v>
      </c>
      <c r="C9" s="16" t="s">
        <v>548</v>
      </c>
      <c r="D9" s="16" t="s">
        <v>549</v>
      </c>
      <c r="E9" s="16" t="s">
        <v>550</v>
      </c>
      <c r="F9" s="16" t="s">
        <v>551</v>
      </c>
      <c r="G9" s="16" t="s">
        <v>552</v>
      </c>
      <c r="H9" s="16" t="s">
        <v>553</v>
      </c>
      <c r="I9" s="93" t="s">
        <v>554</v>
      </c>
      <c r="J9" s="23" t="s">
        <v>319</v>
      </c>
      <c r="K9" s="94" t="s">
        <v>555</v>
      </c>
      <c r="L9" s="29" t="s">
        <v>556</v>
      </c>
      <c r="M9" s="28" t="s">
        <v>323</v>
      </c>
      <c r="N9" s="95" t="s">
        <v>324</v>
      </c>
      <c r="O9" s="96" t="s">
        <v>325</v>
      </c>
      <c r="P9" s="95" t="s">
        <v>557</v>
      </c>
      <c r="Q9" s="96" t="s">
        <v>330</v>
      </c>
      <c r="R9" s="96" t="s">
        <v>331</v>
      </c>
      <c r="S9" s="28" t="s">
        <v>558</v>
      </c>
      <c r="T9" s="105" t="s">
        <v>559</v>
      </c>
    </row>
    <row r="10" spans="1:55" s="2" customFormat="1" ht="33">
      <c r="A10" s="434" t="str">
        <f>TEXT(E51,"0.000")&amp;" "&amp;F51&amp;CHAR(10)&amp;"@"&amp;VLOOKUP($G$14,TABS!$A$6:$G$50,COUNTA(TABS!$A$5:$D$5),FALSE)</f>
        <v>0.034 mA
@12V</v>
      </c>
      <c r="B10" s="434" t="str">
        <f>TEXT(E49,"0.000")&amp;" "&amp;F49&amp;CHAR(10)&amp;"@"&amp;VLOOKUP($G$14,TABS!$A$6:$G$50,COUNTA(TABS!$A$5:$D$5),FALSE)</f>
        <v>0.034 mA
@12V</v>
      </c>
      <c r="C10" s="18" t="s">
        <v>695</v>
      </c>
      <c r="D10" s="19" t="s">
        <v>168</v>
      </c>
      <c r="E10" s="19" t="s">
        <v>168</v>
      </c>
      <c r="F10" s="19" t="s">
        <v>168</v>
      </c>
      <c r="G10" s="19" t="s">
        <v>168</v>
      </c>
      <c r="H10" s="20" t="s">
        <v>168</v>
      </c>
      <c r="I10" s="19" t="s">
        <v>168</v>
      </c>
      <c r="J10" s="97" t="s">
        <v>168</v>
      </c>
      <c r="K10" s="98" t="s">
        <v>168</v>
      </c>
      <c r="L10" s="99" t="s">
        <v>168</v>
      </c>
      <c r="M10" s="383" t="s">
        <v>168</v>
      </c>
      <c r="N10" s="383" t="s">
        <v>168</v>
      </c>
      <c r="O10" s="100" t="s">
        <v>168</v>
      </c>
      <c r="P10" s="383" t="s">
        <v>168</v>
      </c>
      <c r="Q10" s="383" t="s">
        <v>168</v>
      </c>
      <c r="R10" s="383" t="s">
        <v>168</v>
      </c>
      <c r="S10" s="383" t="s">
        <v>168</v>
      </c>
      <c r="T10" s="100" t="s">
        <v>168</v>
      </c>
      <c r="U10" s="106"/>
      <c r="V10" s="106"/>
    </row>
    <row r="11" spans="1:55" s="2" customFormat="1">
      <c r="B11" s="11"/>
      <c r="C11" s="11"/>
      <c r="D11" s="12"/>
      <c r="E11" s="13"/>
      <c r="F11" s="12"/>
      <c r="G11" s="12"/>
      <c r="H11" s="14"/>
      <c r="I11" s="14"/>
      <c r="J11" s="12"/>
      <c r="K11" s="11"/>
      <c r="L11" s="12"/>
      <c r="M11" s="14"/>
      <c r="N11" s="12"/>
      <c r="O11" s="12"/>
      <c r="P11" s="12"/>
      <c r="X11" s="103"/>
    </row>
    <row r="12" spans="1:55" s="2" customFormat="1">
      <c r="B12" s="5" t="s">
        <v>563</v>
      </c>
      <c r="C12" s="11"/>
      <c r="D12" s="12"/>
      <c r="E12" s="13"/>
      <c r="F12" s="12"/>
      <c r="G12" s="12"/>
      <c r="H12" s="14"/>
      <c r="I12" s="14"/>
      <c r="J12" s="12"/>
      <c r="K12" s="11"/>
      <c r="L12" s="12"/>
      <c r="M12" s="14"/>
      <c r="N12" s="12"/>
      <c r="O12" s="12"/>
      <c r="P12" s="12"/>
      <c r="X12" s="103"/>
    </row>
    <row r="13" spans="1:55" s="2" customFormat="1" ht="75">
      <c r="B13" s="21" t="s">
        <v>301</v>
      </c>
      <c r="C13" s="22" t="s">
        <v>310</v>
      </c>
      <c r="D13" s="23" t="s">
        <v>311</v>
      </c>
      <c r="E13" s="23" t="s">
        <v>312</v>
      </c>
      <c r="F13" s="23" t="s">
        <v>313</v>
      </c>
      <c r="G13" s="23" t="s">
        <v>314</v>
      </c>
      <c r="H13" s="23" t="s">
        <v>315</v>
      </c>
      <c r="I13" s="23" t="s">
        <v>316</v>
      </c>
      <c r="J13" s="23" t="s">
        <v>317</v>
      </c>
      <c r="K13" s="23" t="s">
        <v>318</v>
      </c>
      <c r="L13" s="23" t="s">
        <v>564</v>
      </c>
      <c r="M13" s="23" t="s">
        <v>320</v>
      </c>
      <c r="N13" s="23" t="s">
        <v>321</v>
      </c>
      <c r="O13" s="23" t="s">
        <v>322</v>
      </c>
      <c r="P13" s="23" t="s">
        <v>323</v>
      </c>
      <c r="Q13" s="23" t="s">
        <v>75</v>
      </c>
      <c r="R13" s="23" t="s">
        <v>324</v>
      </c>
      <c r="S13" s="23" t="s">
        <v>325</v>
      </c>
      <c r="T13" s="23" t="s">
        <v>326</v>
      </c>
      <c r="U13" s="23" t="s">
        <v>327</v>
      </c>
      <c r="V13" s="23" t="s">
        <v>328</v>
      </c>
      <c r="W13" s="23" t="s">
        <v>557</v>
      </c>
      <c r="X13" s="23" t="s">
        <v>330</v>
      </c>
      <c r="Y13" s="96" t="s">
        <v>331</v>
      </c>
      <c r="Z13" s="22" t="s">
        <v>332</v>
      </c>
      <c r="AA13" s="23" t="s">
        <v>333</v>
      </c>
      <c r="AB13" s="23" t="s">
        <v>334</v>
      </c>
      <c r="AC13" s="23" t="s">
        <v>335</v>
      </c>
      <c r="AD13" s="23" t="s">
        <v>336</v>
      </c>
    </row>
    <row r="14" spans="1:55" s="2" customFormat="1">
      <c r="B14" s="24" t="str">
        <f>C10</f>
        <v>WSLRW-RL-11-PN-1-2-</v>
      </c>
      <c r="C14" s="25" t="str">
        <f>VLOOKUP($B14,typeProduct,COUNTA(PROD_A!$B$4:$N$4),FALSE)</f>
        <v>x</v>
      </c>
      <c r="D14" s="25" t="str">
        <f>VLOOKUP($B14,typeProduct,COUNTA(PROD_A!$B$4:$O$4),FALSE)</f>
        <v>x</v>
      </c>
      <c r="E14" s="25" t="str">
        <f>VLOOKUP($B14,typeProduct,COUNTA(PROD_A!$B$4:$P$4),FALSE)</f>
        <v>x</v>
      </c>
      <c r="F14" s="25" t="str">
        <f>VLOOKUP($B14,typeProduct,COUNTA(PROD_A!$B$4:$Q$4),FALSE)</f>
        <v>x</v>
      </c>
      <c r="G14" s="25" t="str">
        <f>VLOOKUP($B14,typeProduct,COUNTA(PROD_A!$B$4:$R$4),FALSE)</f>
        <v>1-extPW-12V-0</v>
      </c>
      <c r="H14" s="25">
        <f>VLOOKUP($B14,typeProduct,COUNTA(PROD_A!$B$4:$S$4),FALSE)</f>
        <v>0</v>
      </c>
      <c r="I14" s="25" t="str">
        <f>VLOOKUP($B14,typeProduct,COUNTA(PROD_A!$B$4:$T$4),FALSE)</f>
        <v>x</v>
      </c>
      <c r="J14" s="25" t="str">
        <f>VLOOKUP($B14,typeProduct,COUNTA(PROD_A!$B$4:$U$4),FALSE)</f>
        <v>x</v>
      </c>
      <c r="K14" s="25">
        <f>VLOOKUP($B14,typeProduct,COUNTA(PROD_A!$B$4:$V$4),FALSE)</f>
        <v>2</v>
      </c>
      <c r="L14" s="25" t="str">
        <f>VLOOKUP($B14,typeProduct,COUNTA(PROD_A!$B$4:$W$4),FALSE)</f>
        <v>x</v>
      </c>
      <c r="M14" s="25" t="str">
        <f>VLOOKUP($B14,typeProduct,COUNTA(PROD_A!$B$4:$X$4),FALSE)</f>
        <v>x</v>
      </c>
      <c r="N14" s="25" t="str">
        <f>VLOOKUP($B14,typeProduct,COUNTA(PROD_A!$B$4:$Y$4),FALSE)</f>
        <v>x</v>
      </c>
      <c r="O14" s="25" t="str">
        <f>VLOOKUP($B14,typeProduct,COUNTA(PROD_A!$B$4:Z$4),FALSE)</f>
        <v>x</v>
      </c>
      <c r="P14" s="25" t="str">
        <f>VLOOKUP($B14,typeProduct,COUNTA(PROD_A!$B$4:AA$4),FALSE)</f>
        <v>x</v>
      </c>
      <c r="Q14" s="25" t="str">
        <f>VLOOKUP($B14,typeProduct,COUNTA(PROD_A!$B$4:AB$4),FALSE)</f>
        <v>x</v>
      </c>
      <c r="R14" s="25" t="str">
        <f>VLOOKUP($B14,typeProduct,COUNTA(PROD_A!$B$4:AC$4),FALSE)</f>
        <v>x</v>
      </c>
      <c r="S14" s="25" t="str">
        <f>VLOOKUP($B14,typeProduct,COUNTA(PROD_A!$B$4:AD$4),FALSE)</f>
        <v>x</v>
      </c>
      <c r="T14" s="25" t="str">
        <f>VLOOKUP($B14,typeProduct,COUNTA(PROD_A!$B$4:AE$4),FALSE)</f>
        <v>x</v>
      </c>
      <c r="U14" s="25" t="str">
        <f>VLOOKUP($B14,typeProduct,COUNTA(PROD_A!$B$4:AF$4),FALSE)</f>
        <v>x</v>
      </c>
      <c r="V14" s="25" t="str">
        <f>VLOOKUP($B14,typeProduct,COUNTA(PROD_A!$B$4:AG$4),FALSE)</f>
        <v>x</v>
      </c>
      <c r="W14" s="25" t="str">
        <f>VLOOKUP($B14,typeProduct,COUNTA(PROD_A!$B$4:AH$4),FALSE)</f>
        <v>x</v>
      </c>
      <c r="X14" s="25" t="str">
        <f>VLOOKUP($B14,typeProduct,COUNTA(PROD_A!$B$4:AI$4),FALSE)</f>
        <v>x</v>
      </c>
      <c r="Y14" s="25" t="str">
        <f>VLOOKUP($B14,typeProduct,COUNTA(PROD_A!$B$4:AJ$4),FALSE)</f>
        <v>x</v>
      </c>
      <c r="Z14" s="25" t="str">
        <f>VLOOKUP($B14,typeProduct,COUNTA(PROD_A!$B$4:AK$4),FALSE)</f>
        <v>x</v>
      </c>
      <c r="AA14" s="25" t="str">
        <f>VLOOKUP($B14,typeProduct,COUNTA(PROD_A!$B$4:AL$4),FALSE)</f>
        <v>x</v>
      </c>
      <c r="AB14" s="25" t="str">
        <f>VLOOKUP($B14,typeProduct,COUNTA(PROD_A!$B$4:AM$4),FALSE)</f>
        <v>x</v>
      </c>
      <c r="AC14" s="25">
        <f>VLOOKUP($B14,typeProduct,COUNTA(PROD_A!$B$4:AN$4),FALSE)</f>
        <v>34</v>
      </c>
      <c r="AD14" s="25">
        <f>VLOOKUP($B14,typeProduct,COUNTA(PROD_A!$B$4:AO$4),FALSE)</f>
        <v>34</v>
      </c>
    </row>
    <row r="15" spans="1:55" s="2" customFormat="1">
      <c r="B15" s="26"/>
      <c r="C15" s="27"/>
      <c r="D15" s="27"/>
      <c r="E15" s="27"/>
      <c r="F15" s="27"/>
      <c r="G15" s="27"/>
      <c r="H15" s="27"/>
      <c r="I15" s="27"/>
      <c r="J15" s="27"/>
      <c r="K15" s="27"/>
      <c r="L15" s="27"/>
      <c r="M15" s="27"/>
      <c r="N15" s="27"/>
      <c r="O15" s="27"/>
      <c r="P15" s="27"/>
    </row>
    <row r="16" spans="1:55" s="2" customFormat="1">
      <c r="B16" s="5" t="s">
        <v>565</v>
      </c>
      <c r="C16" s="27"/>
      <c r="D16" s="27"/>
      <c r="E16" s="27"/>
      <c r="F16" s="27"/>
      <c r="G16" s="27"/>
      <c r="H16" s="27"/>
      <c r="I16" s="27"/>
      <c r="J16" s="27"/>
      <c r="K16" s="27"/>
      <c r="L16" s="27"/>
      <c r="M16" s="27"/>
      <c r="N16" s="27"/>
      <c r="O16" s="27"/>
      <c r="P16" s="27"/>
    </row>
    <row r="17" spans="1:25" s="2" customFormat="1">
      <c r="B17" s="5"/>
      <c r="C17" s="27"/>
      <c r="D17" s="27"/>
      <c r="E17" s="27"/>
      <c r="F17" s="27"/>
      <c r="G17" s="27"/>
      <c r="H17" s="27"/>
      <c r="I17" s="27"/>
      <c r="J17" s="27"/>
      <c r="K17" s="27"/>
      <c r="L17" s="27"/>
      <c r="M17" s="27"/>
      <c r="N17" s="27"/>
      <c r="O17" s="27"/>
      <c r="P17" s="27"/>
    </row>
    <row r="18" spans="1:25" s="2" customFormat="1" ht="30">
      <c r="B18" s="28" t="s">
        <v>566</v>
      </c>
      <c r="C18" s="28" t="s">
        <v>567</v>
      </c>
      <c r="D18" s="28" t="s">
        <v>551</v>
      </c>
      <c r="E18" s="28" t="s">
        <v>4</v>
      </c>
      <c r="F18" s="28" t="s">
        <v>568</v>
      </c>
      <c r="G18" s="29" t="s">
        <v>569</v>
      </c>
      <c r="H18" s="22" t="s">
        <v>570</v>
      </c>
      <c r="I18" s="101"/>
      <c r="J18" s="101"/>
      <c r="K18" s="27"/>
      <c r="L18" s="27"/>
      <c r="M18" s="27"/>
      <c r="N18" s="27"/>
      <c r="O18" s="27"/>
      <c r="P18" s="27"/>
    </row>
    <row r="19" spans="1:25" s="2" customFormat="1">
      <c r="B19" s="30" t="str">
        <f>VLOOKUP($D$10,lrwCyclicPeriod,COUNTA(TABS!$L$5:$M$5),FALSE)</f>
        <v>x</v>
      </c>
      <c r="C19" s="31" t="str">
        <f>$E$10</f>
        <v>x</v>
      </c>
      <c r="D19" s="31" t="str">
        <f>VLOOKUP($F$10,lorawanSamplingRate,COUNTA(TABS!$Y$5:$Z$5),FALSE)</f>
        <v>x</v>
      </c>
      <c r="E19" s="31" t="e">
        <f>VLOOKUP($G$10&amp;"-"&amp;$H$10,lrwSFDataRateRx,COUNTA(TABS!$S$5:$V$5),FALSE)</f>
        <v>#N/A</v>
      </c>
      <c r="F19" s="31" t="str">
        <f>VLOOKUP($G$10,lrwTxParameter,COUNTA(TABS!$O$5:$Q$5),FALSE)</f>
        <v>x</v>
      </c>
      <c r="G19" s="32" t="str">
        <f>I10</f>
        <v>x</v>
      </c>
      <c r="H19" s="31" t="e">
        <f>VLOOKUP($G$10&amp;"-"&amp;$H$10,lrwSFDataRateRx,COUNTA(TABS!$S$5:$W$5),FALSE)</f>
        <v>#N/A</v>
      </c>
      <c r="I19" s="102"/>
      <c r="J19" s="27"/>
      <c r="K19" s="27"/>
      <c r="L19" s="27"/>
      <c r="M19" s="27"/>
      <c r="N19" s="27"/>
      <c r="O19" s="27"/>
    </row>
    <row r="20" spans="1:25" s="2" customFormat="1">
      <c r="B20" s="26"/>
      <c r="C20" s="27"/>
      <c r="D20" s="27"/>
      <c r="E20" s="27"/>
      <c r="F20" s="27"/>
      <c r="G20" s="27"/>
      <c r="H20" s="27"/>
      <c r="I20" s="27"/>
      <c r="J20" s="27"/>
      <c r="K20" s="27"/>
      <c r="L20" s="27"/>
      <c r="M20" s="27"/>
      <c r="N20" s="27"/>
      <c r="O20" s="27"/>
      <c r="P20" s="27"/>
    </row>
    <row r="21" spans="1:25" s="2" customFormat="1">
      <c r="B21" s="5" t="s">
        <v>571</v>
      </c>
      <c r="C21" s="5"/>
      <c r="D21" s="12"/>
      <c r="E21" s="13"/>
      <c r="F21" s="12"/>
      <c r="G21" s="12"/>
      <c r="H21" s="3"/>
      <c r="I21" s="3"/>
      <c r="J21" s="3"/>
      <c r="K21" s="83"/>
      <c r="L21" s="3"/>
      <c r="M21" s="3"/>
      <c r="N21" s="3"/>
      <c r="O21" s="3"/>
      <c r="P21" s="3"/>
      <c r="Q21" s="3"/>
      <c r="R21" s="3"/>
      <c r="S21" s="3"/>
      <c r="T21" s="3"/>
      <c r="U21" s="3"/>
      <c r="V21" s="3"/>
      <c r="W21" s="3"/>
      <c r="X21" s="3"/>
      <c r="Y21" s="3"/>
    </row>
    <row r="22" spans="1:25" s="2" customFormat="1">
      <c r="B22" s="11"/>
      <c r="C22" s="11"/>
      <c r="D22" s="12"/>
      <c r="E22" s="13"/>
      <c r="F22" s="12"/>
      <c r="G22" s="12"/>
      <c r="H22" s="3"/>
      <c r="I22" s="3"/>
      <c r="J22" s="3"/>
      <c r="K22" s="83"/>
      <c r="L22" s="3"/>
      <c r="M22" s="3"/>
      <c r="N22" s="3"/>
      <c r="O22" s="3"/>
      <c r="P22" s="3"/>
      <c r="Q22" s="3"/>
      <c r="R22" s="3"/>
      <c r="S22" s="3"/>
      <c r="T22" s="3"/>
      <c r="U22" s="3"/>
      <c r="V22" s="3"/>
      <c r="W22" s="3"/>
      <c r="X22" s="3"/>
      <c r="Y22" s="3"/>
    </row>
    <row r="23" spans="1:25" ht="15" customHeight="1">
      <c r="A23" s="33"/>
      <c r="B23" s="523" t="s">
        <v>572</v>
      </c>
      <c r="C23" s="524"/>
      <c r="D23" s="524"/>
      <c r="E23" s="34" t="s">
        <v>147</v>
      </c>
      <c r="F23" s="35" t="s">
        <v>573</v>
      </c>
      <c r="G23" s="36"/>
    </row>
    <row r="24" spans="1:25">
      <c r="B24" s="372" t="s">
        <v>574</v>
      </c>
      <c r="C24" s="38"/>
      <c r="D24" s="38"/>
      <c r="E24" s="39">
        <v>1</v>
      </c>
      <c r="F24" s="40" t="s">
        <v>8</v>
      </c>
    </row>
    <row r="25" spans="1:25" ht="15.75" customHeight="1">
      <c r="A25" s="41"/>
      <c r="B25" s="373" t="s">
        <v>575</v>
      </c>
      <c r="C25" s="43"/>
      <c r="D25" s="44"/>
      <c r="E25" s="45">
        <f>H14</f>
        <v>0</v>
      </c>
      <c r="F25" s="46" t="s">
        <v>10</v>
      </c>
      <c r="G25" s="41"/>
    </row>
    <row r="26" spans="1:25">
      <c r="B26" s="372" t="s">
        <v>576</v>
      </c>
      <c r="C26" s="38"/>
      <c r="D26" s="47"/>
      <c r="E26" s="48">
        <v>90</v>
      </c>
      <c r="F26" s="49" t="s">
        <v>17</v>
      </c>
    </row>
    <row r="27" spans="1:25" ht="15" customHeight="1">
      <c r="A27" s="50"/>
      <c r="B27" s="374" t="s">
        <v>577</v>
      </c>
      <c r="C27" s="52"/>
      <c r="D27" s="52"/>
      <c r="E27" s="53"/>
      <c r="F27" s="54"/>
    </row>
    <row r="28" spans="1:25" ht="15" customHeight="1">
      <c r="A28" s="50"/>
      <c r="B28" s="51"/>
      <c r="C28" s="52"/>
      <c r="D28" s="52"/>
      <c r="E28" s="55"/>
      <c r="F28" s="48"/>
    </row>
    <row r="29" spans="1:25">
      <c r="B29" s="372" t="s">
        <v>549</v>
      </c>
      <c r="C29" s="38"/>
      <c r="D29" s="47"/>
      <c r="E29" s="56"/>
      <c r="F29" s="57"/>
    </row>
    <row r="30" spans="1:25">
      <c r="B30" s="372" t="s">
        <v>578</v>
      </c>
      <c r="C30" s="38"/>
      <c r="D30" s="47"/>
      <c r="E30" s="58"/>
      <c r="F30" s="57"/>
    </row>
    <row r="31" spans="1:25">
      <c r="B31" s="372" t="s">
        <v>550</v>
      </c>
      <c r="C31" s="38"/>
      <c r="D31" s="47"/>
      <c r="E31" s="56"/>
      <c r="F31" s="57"/>
    </row>
    <row r="32" spans="1:25">
      <c r="B32" s="372" t="s">
        <v>580</v>
      </c>
      <c r="C32" s="38"/>
      <c r="D32" s="47"/>
      <c r="E32" s="58"/>
      <c r="F32" s="57"/>
    </row>
    <row r="33" spans="1:7">
      <c r="B33" s="372" t="s">
        <v>581</v>
      </c>
      <c r="C33" s="38"/>
      <c r="D33" s="47"/>
      <c r="E33" s="58"/>
      <c r="F33" s="57"/>
    </row>
    <row r="34" spans="1:7">
      <c r="B34" s="372" t="s">
        <v>582</v>
      </c>
      <c r="C34" s="38"/>
      <c r="D34" s="47"/>
      <c r="E34" s="56"/>
      <c r="F34" s="57"/>
    </row>
    <row r="35" spans="1:7">
      <c r="B35" s="372" t="s">
        <v>583</v>
      </c>
      <c r="C35" s="38"/>
      <c r="D35" s="47"/>
      <c r="E35" s="59"/>
      <c r="F35" s="57"/>
    </row>
    <row r="36" spans="1:7">
      <c r="B36" s="372" t="s">
        <v>584</v>
      </c>
      <c r="C36" s="38"/>
      <c r="D36" s="47"/>
      <c r="E36" s="56"/>
      <c r="F36" s="57"/>
    </row>
    <row r="37" spans="1:7">
      <c r="B37" s="372" t="s">
        <v>585</v>
      </c>
      <c r="C37" s="38"/>
      <c r="D37" s="47"/>
      <c r="E37" s="56"/>
      <c r="F37" s="57"/>
    </row>
    <row r="38" spans="1:7">
      <c r="B38" s="372" t="s">
        <v>586</v>
      </c>
      <c r="C38" s="38"/>
      <c r="D38" s="38"/>
      <c r="E38" s="56"/>
      <c r="F38" s="57"/>
    </row>
    <row r="39" spans="1:7">
      <c r="B39" s="37"/>
      <c r="C39" s="38"/>
      <c r="D39" s="38"/>
      <c r="E39" s="60"/>
      <c r="F39" s="57"/>
    </row>
    <row r="40" spans="1:7">
      <c r="B40" s="37"/>
      <c r="C40" s="38"/>
      <c r="D40" s="38"/>
      <c r="E40" s="60"/>
      <c r="F40" s="57"/>
    </row>
    <row r="41" spans="1:7">
      <c r="B41" s="37"/>
      <c r="C41" s="38"/>
      <c r="D41" s="38"/>
      <c r="E41" s="60"/>
      <c r="F41" s="57"/>
    </row>
    <row r="42" spans="1:7" ht="45" customHeight="1">
      <c r="A42" s="33"/>
      <c r="B42" s="61" t="s">
        <v>588</v>
      </c>
      <c r="C42" s="62"/>
      <c r="D42" s="63" t="s">
        <v>589</v>
      </c>
      <c r="E42" s="21" t="s">
        <v>590</v>
      </c>
      <c r="F42" s="23" t="s">
        <v>591</v>
      </c>
      <c r="G42" s="64"/>
    </row>
    <row r="43" spans="1:7">
      <c r="A43" s="50"/>
      <c r="B43" s="51" t="s">
        <v>592</v>
      </c>
      <c r="C43" s="52"/>
      <c r="D43" s="65"/>
      <c r="E43" s="58"/>
      <c r="F43" s="66"/>
      <c r="G43" s="67"/>
    </row>
    <row r="44" spans="1:7" ht="15" customHeight="1">
      <c r="A44" s="50"/>
      <c r="B44" s="51" t="s">
        <v>592</v>
      </c>
      <c r="C44" s="52"/>
      <c r="D44" s="65"/>
      <c r="E44" s="58"/>
      <c r="F44" s="66"/>
      <c r="G44" s="67"/>
    </row>
    <row r="45" spans="1:7" ht="15" customHeight="1">
      <c r="A45" s="50"/>
      <c r="B45" s="51" t="s">
        <v>593</v>
      </c>
      <c r="C45" s="52"/>
      <c r="D45" s="65"/>
      <c r="E45" s="58"/>
      <c r="F45" s="66"/>
      <c r="G45" s="67"/>
    </row>
    <row r="46" spans="1:7" ht="15" customHeight="1">
      <c r="A46" s="50"/>
      <c r="B46" s="37" t="s">
        <v>594</v>
      </c>
      <c r="C46" s="38"/>
      <c r="D46" s="65"/>
      <c r="E46" s="59"/>
      <c r="F46" s="66"/>
      <c r="G46" s="67"/>
    </row>
    <row r="47" spans="1:7" ht="15" customHeight="1">
      <c r="A47" s="50"/>
      <c r="B47" s="37" t="s">
        <v>595</v>
      </c>
      <c r="C47" s="38"/>
      <c r="D47" s="65"/>
      <c r="E47" s="68"/>
      <c r="F47" s="66"/>
      <c r="G47" s="67"/>
    </row>
    <row r="48" spans="1:7" ht="15" customHeight="1">
      <c r="B48" s="37" t="s">
        <v>596</v>
      </c>
      <c r="C48" s="38"/>
      <c r="D48" s="69"/>
      <c r="E48" s="58"/>
      <c r="F48" s="66"/>
      <c r="G48" s="67"/>
    </row>
    <row r="49" spans="1:7" ht="15" customHeight="1">
      <c r="A49" s="70"/>
      <c r="B49" s="51" t="s">
        <v>694</v>
      </c>
      <c r="C49" s="72"/>
      <c r="D49" s="73"/>
      <c r="E49" s="81">
        <f>AD14</f>
        <v>34</v>
      </c>
      <c r="F49" s="82" t="s">
        <v>42</v>
      </c>
      <c r="G49" s="76"/>
    </row>
    <row r="50" spans="1:7" ht="15" customHeight="1">
      <c r="A50" s="77"/>
      <c r="B50" s="61" t="s">
        <v>597</v>
      </c>
      <c r="C50" s="62"/>
      <c r="D50" s="78"/>
      <c r="E50" s="79"/>
      <c r="F50" s="80"/>
      <c r="G50" s="77"/>
    </row>
    <row r="51" spans="1:7" ht="15" customHeight="1">
      <c r="A51" s="50"/>
      <c r="B51" s="51" t="s">
        <v>598</v>
      </c>
      <c r="C51" s="52"/>
      <c r="D51" s="52"/>
      <c r="E51" s="81">
        <f>AC14</f>
        <v>34</v>
      </c>
      <c r="F51" s="82" t="s">
        <v>42</v>
      </c>
      <c r="G51" s="83"/>
    </row>
    <row r="52" spans="1:7">
      <c r="B52" s="37" t="s">
        <v>600</v>
      </c>
      <c r="C52" s="38"/>
      <c r="D52" s="38"/>
      <c r="E52" s="84">
        <f>(E25*1000*(E26/100)/E51)/24</f>
        <v>0</v>
      </c>
      <c r="F52" s="82" t="s">
        <v>601</v>
      </c>
      <c r="G52" s="83"/>
    </row>
    <row r="53" spans="1:7">
      <c r="B53" s="37" t="s">
        <v>602</v>
      </c>
      <c r="C53" s="38"/>
      <c r="D53" s="38"/>
      <c r="E53" s="85">
        <f>E52/365</f>
        <v>0</v>
      </c>
      <c r="F53" s="82" t="s">
        <v>603</v>
      </c>
      <c r="G53" s="83"/>
    </row>
    <row r="54" spans="1:7">
      <c r="B54" s="37" t="s">
        <v>604</v>
      </c>
      <c r="C54" s="38"/>
      <c r="D54" s="86"/>
      <c r="E54" s="87">
        <f>E53*12</f>
        <v>0</v>
      </c>
      <c r="F54" s="88" t="s">
        <v>605</v>
      </c>
      <c r="G54" s="89"/>
    </row>
    <row r="55" spans="1:7">
      <c r="D55" s="90"/>
      <c r="E55" s="90"/>
      <c r="F55" s="83"/>
      <c r="G55" s="83"/>
    </row>
    <row r="56" spans="1:7">
      <c r="D56" s="90"/>
      <c r="E56" s="90"/>
      <c r="F56" s="83"/>
      <c r="G56" s="83"/>
    </row>
    <row r="57" spans="1:7">
      <c r="D57" s="90"/>
      <c r="E57" s="90"/>
      <c r="F57" s="83"/>
      <c r="G57" s="83"/>
    </row>
    <row r="58" spans="1:7">
      <c r="D58" s="90"/>
      <c r="E58" s="90"/>
      <c r="F58" s="83"/>
      <c r="G58" s="83"/>
    </row>
    <row r="59" spans="1:7">
      <c r="D59" s="90"/>
      <c r="E59" s="90"/>
      <c r="F59" s="83"/>
      <c r="G59" s="83"/>
    </row>
    <row r="60" spans="1:7">
      <c r="D60" s="90"/>
      <c r="E60" s="90"/>
      <c r="F60" s="83"/>
      <c r="G60" s="83"/>
    </row>
    <row r="62" spans="1:7">
      <c r="D62" s="90"/>
      <c r="E62" s="90"/>
      <c r="F62" s="83"/>
      <c r="G62" s="83"/>
    </row>
    <row r="63" spans="1:7">
      <c r="D63" s="90"/>
      <c r="E63" s="90"/>
      <c r="F63" s="83"/>
      <c r="G63" s="83"/>
    </row>
    <row r="64" spans="1:7">
      <c r="D64" s="90"/>
      <c r="E64" s="90"/>
      <c r="F64" s="83"/>
      <c r="G64" s="83"/>
    </row>
    <row r="65" spans="4:7">
      <c r="D65" s="90"/>
      <c r="E65" s="90"/>
      <c r="F65" s="83"/>
      <c r="G65" s="83"/>
    </row>
    <row r="66" spans="4:7">
      <c r="D66" s="90"/>
      <c r="E66" s="90"/>
      <c r="F66" s="83"/>
      <c r="G66" s="83"/>
    </row>
    <row r="67" spans="4:7">
      <c r="D67" s="90"/>
      <c r="E67" s="90"/>
      <c r="F67" s="83"/>
      <c r="G67" s="83"/>
    </row>
    <row r="68" spans="4:7">
      <c r="D68" s="90"/>
      <c r="E68" s="90"/>
      <c r="F68" s="83"/>
      <c r="G68" s="83"/>
    </row>
    <row r="69" spans="4:7">
      <c r="D69" s="90"/>
      <c r="E69" s="90"/>
      <c r="F69" s="83"/>
      <c r="G69" s="83"/>
    </row>
  </sheetData>
  <sheetProtection sheet="1" objects="1" scenarios="1"/>
  <protectedRanges>
    <protectedRange sqref="C10:T10" name="Range1"/>
  </protectedRanges>
  <mergeCells count="1">
    <mergeCell ref="B23:D23"/>
  </mergeCells>
  <dataValidations count="10">
    <dataValidation type="list" allowBlank="1" showInputMessage="1" showErrorMessage="1" sqref="C10" xr:uid="{3B97DEC3-A3A4-4296-B6F9-DDCA802E6F61}">
      <formula1>$BC:$BC</formula1>
    </dataValidation>
    <dataValidation allowBlank="1" showInputMessage="1" showErrorMessage="1" sqref="E29 B14:B17 B19:B20 E34:E36" xr:uid="{01E4BDAE-A3E5-4CE2-AD62-B90F08B0BBC1}"/>
    <dataValidation type="list" allowBlank="1" showInputMessage="1" showErrorMessage="1" sqref="T10" xr:uid="{2A87E5DF-5971-4F0B-BD81-0CDDF4D71C87}">
      <formula1>"x,Class A,Class C"</formula1>
    </dataValidation>
    <dataValidation type="list" allowBlank="1" showInputMessage="1" showErrorMessage="1" sqref="O10" xr:uid="{7A97FE21-E385-406B-9F6A-F5395CFD9E62}">
      <formula1>"x,Auto,Fast,Slow"</formula1>
    </dataValidation>
    <dataValidation type="list" allowBlank="1" showInputMessage="1" showErrorMessage="1" sqref="L10" xr:uid="{2D0B7E47-FC37-4306-A9C6-0BB8EDEB6A4E}">
      <formula1>"x,Enable,Disable"</formula1>
    </dataValidation>
    <dataValidation type="list" allowBlank="1" showInputMessage="1" showErrorMessage="1" sqref="K10" xr:uid="{DBEC4946-9B31-4262-81CD-25FA2A800C38}">
      <formula1>"x,1,2,3,4,5,6,7,8,9,10,11,12,13,14,15,16,17,18,19,20,21,22,23,24,25,26,27,28,29,30,31,32"</formula1>
    </dataValidation>
    <dataValidation type="list" allowBlank="1" showInputMessage="1" showErrorMessage="1" sqref="J10" xr:uid="{1631039B-99A6-4659-A53B-488BC5272562}">
      <formula1>"x,1,2,3,4,5,6,7,8,9,10,11,12,13,14,15,16,17,18,19,20,21,22,23,24,25,26,27,28,29,30,31,32,33,34,35,36,37,38,39,40,41,42,43,44,45,46,47,48,49,50,51,52,53,54,55,56,57,58,59,60,61,62,63,64,65,66,67,68,69,70,71,72,73,74,75,76,77,78,79,80"</formula1>
    </dataValidation>
    <dataValidation type="list" allowBlank="1" showInputMessage="1" showErrorMessage="1" sqref="H10" xr:uid="{CA29602C-3A30-4B45-8826-0BB9EABB0692}">
      <formula1>"SF7,SF8,SF9,SF10,SF11,SF12,x"</formula1>
    </dataValidation>
    <dataValidation type="list" allowBlank="1" showInputMessage="1" showErrorMessage="1" sqref="G10" xr:uid="{1C3A51E4-1DFB-47EC-ABDB-58853929A13F}">
      <formula1>"AU915, US915, IN865, RU864, EU868, AS923, KR920,x"</formula1>
    </dataValidation>
    <dataValidation type="list" allowBlank="1" showInputMessage="1" showErrorMessage="1" sqref="I10 E10" xr:uid="{6E1F9455-4089-470F-B371-E48A2ACD42F0}">
      <formula1>"0,1,2,3,4,5,6,7,8,9,10,20,50,100,x"</formula1>
    </dataValidation>
  </dataValidations>
  <hyperlinks>
    <hyperlink ref="F1" location="'MAIN'!A1" display="HOME" xr:uid="{CA9C15AA-CE83-4265-9D7F-6B1EDB5C2953}"/>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45BD3A86-7B16-4ACA-9208-0EBE5D250BC6}">
          <x14:formula1>
            <xm:f>TABS!$Y$6:$Y$65</xm:f>
          </x14:formula1>
          <xm:sqref>F10</xm:sqref>
        </x14:dataValidation>
        <x14:dataValidation type="list" allowBlank="1" showInputMessage="1" showErrorMessage="1" xr:uid="{9BCCB551-009C-450D-92C6-BBD7260E4007}">
          <x14:formula1>
            <xm:f>TABS!$L$6:$L$25</xm:f>
          </x14:formula1>
          <xm:sqref>D10</xm:sqref>
        </x14:dataValidation>
      </x14:dataValidations>
    </ext>
  </extLst>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F6BDF3-C0CC-41FF-8559-99E9A5413825}">
  <dimension ref="A1:BC69"/>
  <sheetViews>
    <sheetView zoomScale="55" zoomScaleNormal="55" workbookViewId="0">
      <selection activeCell="F1" sqref="F1"/>
    </sheetView>
  </sheetViews>
  <sheetFormatPr defaultColWidth="8.875" defaultRowHeight="15"/>
  <cols>
    <col min="1" max="1" width="12.125" style="3" customWidth="1"/>
    <col min="2" max="2" width="31" style="3" customWidth="1"/>
    <col min="3" max="3" width="31.25" style="3" customWidth="1"/>
    <col min="4" max="4" width="16.375" style="3" customWidth="1"/>
    <col min="5" max="5" width="16.875" style="3" customWidth="1"/>
    <col min="6" max="7" width="17.375" style="3" customWidth="1"/>
    <col min="8" max="9" width="13.875" style="3" customWidth="1"/>
    <col min="10" max="10" width="21" style="3" customWidth="1"/>
    <col min="11" max="11" width="20.25" style="3" customWidth="1"/>
    <col min="12" max="12" width="13.25" style="3" customWidth="1"/>
    <col min="13" max="13" width="14.125" style="3" customWidth="1"/>
    <col min="14" max="14" width="15.75" style="3" customWidth="1"/>
    <col min="15" max="15" width="17.625" style="3" customWidth="1"/>
    <col min="16" max="16" width="13.75" style="3" customWidth="1"/>
    <col min="17" max="17" width="12" style="3" customWidth="1"/>
    <col min="18" max="18" width="12.625" style="3" customWidth="1"/>
    <col min="19" max="19" width="10.875" style="3" customWidth="1"/>
    <col min="20" max="20" width="14" style="3" customWidth="1"/>
    <col min="21" max="21" width="12.25" style="3" customWidth="1"/>
    <col min="22" max="22" width="12.75" style="3" customWidth="1"/>
    <col min="23" max="23" width="12.625" style="3" customWidth="1"/>
    <col min="24" max="24" width="13" style="3" customWidth="1"/>
    <col min="25" max="25" width="9" style="3" bestFit="1" customWidth="1"/>
    <col min="26" max="16384" width="8.875" style="3"/>
  </cols>
  <sheetData>
    <row r="1" spans="1:55" ht="24">
      <c r="F1" s="390" t="s">
        <v>531</v>
      </c>
      <c r="G1" s="224"/>
      <c r="BB1" s="1" t="str">
        <f>_xlfn.TEXTJOIN(CHAR(10),TRUE,BC1:BC501)</f>
        <v>WSLRWEX-GHC-01-1-2-</v>
      </c>
      <c r="BC1" s="1" t="str" cm="1">
        <f t="array" ref="BC1">_xlfn._xlws.FILTER(PROD_A!$B$5:B$790,PROD_A!$I$5:I$790=$B$5,"NA")</f>
        <v>WSLRWEX-GHC-01-1-2-</v>
      </c>
    </row>
    <row r="2" spans="1:55" s="1" customFormat="1">
      <c r="B2" s="5" t="s">
        <v>532</v>
      </c>
      <c r="C2" s="5"/>
      <c r="F2" s="324"/>
      <c r="G2" s="324"/>
      <c r="X2" s="103"/>
    </row>
    <row r="3" spans="1:55" s="2" customFormat="1">
      <c r="X3" s="104"/>
    </row>
    <row r="4" spans="1:55" s="2" customFormat="1" ht="60">
      <c r="B4" s="7" t="s">
        <v>533</v>
      </c>
      <c r="C4" s="325" t="s">
        <v>534</v>
      </c>
      <c r="D4" s="9" t="s">
        <v>535</v>
      </c>
      <c r="E4" s="8" t="s">
        <v>536</v>
      </c>
      <c r="F4" s="8" t="s">
        <v>537</v>
      </c>
      <c r="G4" s="10" t="s">
        <v>538</v>
      </c>
      <c r="H4" s="8" t="s">
        <v>539</v>
      </c>
      <c r="I4" s="91" t="s">
        <v>540</v>
      </c>
      <c r="J4" s="91" t="s">
        <v>541</v>
      </c>
      <c r="K4" s="91" t="s">
        <v>542</v>
      </c>
      <c r="L4" s="10" t="s">
        <v>543</v>
      </c>
      <c r="M4" s="92"/>
      <c r="U4" s="103"/>
    </row>
    <row r="5" spans="1:55" s="2" customFormat="1">
      <c r="B5" s="378" t="s">
        <v>444</v>
      </c>
      <c r="C5" s="440" t="str">
        <f>BB1</f>
        <v>WSLRWEX-GHC-01-1-2-</v>
      </c>
      <c r="D5" s="378">
        <v>1</v>
      </c>
      <c r="E5" s="380">
        <v>45726</v>
      </c>
      <c r="F5" s="381" t="s">
        <v>696</v>
      </c>
      <c r="G5" s="380">
        <v>45731</v>
      </c>
      <c r="H5" s="378" t="s">
        <v>503</v>
      </c>
      <c r="I5" s="380" t="s">
        <v>629</v>
      </c>
      <c r="J5" s="381"/>
      <c r="K5" s="382"/>
      <c r="L5" s="381"/>
      <c r="M5" s="12"/>
      <c r="U5" s="103"/>
    </row>
    <row r="6" spans="1:55" s="2" customFormat="1">
      <c r="B6" s="11"/>
      <c r="C6" s="11"/>
      <c r="D6" s="12"/>
      <c r="E6" s="13"/>
      <c r="F6" s="12"/>
      <c r="G6" s="12"/>
      <c r="H6" s="14"/>
      <c r="I6" s="14"/>
      <c r="J6" s="12"/>
      <c r="K6" s="11"/>
      <c r="L6" s="12"/>
      <c r="M6" s="14"/>
      <c r="N6" s="12"/>
      <c r="O6" s="12"/>
      <c r="P6" s="12"/>
      <c r="X6" s="103"/>
    </row>
    <row r="7" spans="1:55" s="2" customFormat="1">
      <c r="B7" s="5" t="s">
        <v>545</v>
      </c>
      <c r="C7" s="5"/>
      <c r="D7" s="12"/>
      <c r="E7" s="13"/>
      <c r="F7" s="12"/>
      <c r="G7" s="12"/>
      <c r="H7" s="14"/>
      <c r="I7" s="14"/>
      <c r="J7" s="12"/>
      <c r="K7" s="11"/>
      <c r="L7" s="12"/>
      <c r="M7" s="14"/>
      <c r="N7" s="12"/>
      <c r="O7" s="12"/>
      <c r="P7" s="12"/>
      <c r="X7" s="103"/>
    </row>
    <row r="8" spans="1:55" s="2" customFormat="1">
      <c r="B8" s="11"/>
      <c r="C8" s="11"/>
      <c r="D8" s="12"/>
      <c r="E8" s="13"/>
      <c r="F8" s="12"/>
      <c r="G8" s="12"/>
      <c r="H8" s="14"/>
      <c r="I8" s="14"/>
      <c r="J8" s="12"/>
      <c r="K8" s="11"/>
      <c r="L8" s="12"/>
      <c r="M8" s="14"/>
      <c r="N8" s="12"/>
      <c r="O8" s="12"/>
      <c r="P8" s="12"/>
      <c r="X8" s="103"/>
    </row>
    <row r="9" spans="1:55" s="2" customFormat="1" ht="60">
      <c r="A9" s="15" t="s">
        <v>546</v>
      </c>
      <c r="B9" s="15" t="s">
        <v>547</v>
      </c>
      <c r="C9" s="16" t="s">
        <v>548</v>
      </c>
      <c r="D9" s="16" t="s">
        <v>549</v>
      </c>
      <c r="E9" s="16" t="s">
        <v>550</v>
      </c>
      <c r="F9" s="16" t="s">
        <v>551</v>
      </c>
      <c r="G9" s="16" t="s">
        <v>552</v>
      </c>
      <c r="H9" s="16" t="s">
        <v>553</v>
      </c>
      <c r="I9" s="93" t="s">
        <v>554</v>
      </c>
      <c r="J9" s="23" t="s">
        <v>319</v>
      </c>
      <c r="K9" s="94" t="s">
        <v>555</v>
      </c>
      <c r="L9" s="29" t="s">
        <v>556</v>
      </c>
      <c r="M9" s="28" t="s">
        <v>323</v>
      </c>
      <c r="N9" s="95" t="s">
        <v>324</v>
      </c>
      <c r="O9" s="96" t="s">
        <v>325</v>
      </c>
      <c r="P9" s="95" t="s">
        <v>557</v>
      </c>
      <c r="Q9" s="96" t="s">
        <v>330</v>
      </c>
      <c r="R9" s="96" t="s">
        <v>331</v>
      </c>
      <c r="S9" s="28" t="s">
        <v>558</v>
      </c>
      <c r="T9" s="105" t="s">
        <v>559</v>
      </c>
    </row>
    <row r="10" spans="1:55" s="2" customFormat="1" ht="30">
      <c r="A10" s="434" t="str">
        <f>TEXT(E51,"0.000")&amp;" "&amp;F51&amp;CHAR(10)&amp;"@"&amp;VLOOKUP($G$14,TABS!$A$6:$G$50,COUNTA(TABS!$A$5:$D$5),FALSE)</f>
        <v>0.203 uA
@3.6V</v>
      </c>
      <c r="B10" s="17">
        <f>E53</f>
        <v>3.8939142290688049</v>
      </c>
      <c r="C10" s="18" t="s">
        <v>697</v>
      </c>
      <c r="D10" s="19" t="s">
        <v>562</v>
      </c>
      <c r="E10" s="19">
        <v>4</v>
      </c>
      <c r="F10" s="19" t="s">
        <v>562</v>
      </c>
      <c r="G10" s="19" t="s">
        <v>30</v>
      </c>
      <c r="H10" s="20" t="s">
        <v>27</v>
      </c>
      <c r="I10" s="19">
        <v>1</v>
      </c>
      <c r="J10" s="97" t="s">
        <v>168</v>
      </c>
      <c r="K10" s="98" t="s">
        <v>168</v>
      </c>
      <c r="L10" s="99" t="s">
        <v>168</v>
      </c>
      <c r="M10" s="383" t="s">
        <v>168</v>
      </c>
      <c r="N10" s="383" t="s">
        <v>168</v>
      </c>
      <c r="O10" s="100" t="s">
        <v>168</v>
      </c>
      <c r="P10" s="383" t="s">
        <v>168</v>
      </c>
      <c r="Q10" s="383" t="s">
        <v>168</v>
      </c>
      <c r="R10" s="383" t="s">
        <v>168</v>
      </c>
      <c r="S10" s="383" t="s">
        <v>168</v>
      </c>
      <c r="T10" s="100" t="s">
        <v>168</v>
      </c>
      <c r="U10" s="106"/>
      <c r="V10" s="106"/>
    </row>
    <row r="11" spans="1:55" s="2" customFormat="1">
      <c r="B11" s="11"/>
      <c r="C11" s="11"/>
      <c r="D11" s="12"/>
      <c r="E11" s="13"/>
      <c r="F11" s="12"/>
      <c r="G11" s="12"/>
      <c r="H11" s="14"/>
      <c r="I11" s="14"/>
      <c r="J11" s="12"/>
      <c r="K11" s="11"/>
      <c r="L11" s="12"/>
      <c r="M11" s="14"/>
      <c r="N11" s="12"/>
      <c r="O11" s="12"/>
      <c r="P11" s="12"/>
      <c r="X11" s="103"/>
    </row>
    <row r="12" spans="1:55" s="2" customFormat="1">
      <c r="B12" s="5" t="s">
        <v>563</v>
      </c>
      <c r="C12" s="11"/>
      <c r="D12" s="12"/>
      <c r="E12" s="13"/>
      <c r="F12" s="12"/>
      <c r="G12" s="12"/>
      <c r="H12" s="14"/>
      <c r="I12" s="14"/>
      <c r="J12" s="12"/>
      <c r="K12" s="11"/>
      <c r="L12" s="12"/>
      <c r="M12" s="14"/>
      <c r="N12" s="12"/>
      <c r="O12" s="12"/>
      <c r="P12" s="12"/>
      <c r="X12" s="103"/>
    </row>
    <row r="13" spans="1:55" s="2" customFormat="1" ht="75">
      <c r="B13" s="21" t="s">
        <v>301</v>
      </c>
      <c r="C13" s="22" t="s">
        <v>310</v>
      </c>
      <c r="D13" s="23" t="s">
        <v>311</v>
      </c>
      <c r="E13" s="23" t="s">
        <v>312</v>
      </c>
      <c r="F13" s="23" t="s">
        <v>313</v>
      </c>
      <c r="G13" s="23" t="s">
        <v>314</v>
      </c>
      <c r="H13" s="23" t="s">
        <v>315</v>
      </c>
      <c r="I13" s="23" t="s">
        <v>316</v>
      </c>
      <c r="J13" s="23" t="s">
        <v>317</v>
      </c>
      <c r="K13" s="23" t="s">
        <v>318</v>
      </c>
      <c r="L13" s="23" t="s">
        <v>564</v>
      </c>
      <c r="M13" s="23" t="s">
        <v>320</v>
      </c>
      <c r="N13" s="23" t="s">
        <v>321</v>
      </c>
      <c r="O13" s="23" t="s">
        <v>322</v>
      </c>
      <c r="P13" s="23" t="s">
        <v>323</v>
      </c>
      <c r="Q13" s="23" t="s">
        <v>75</v>
      </c>
      <c r="R13" s="23" t="s">
        <v>324</v>
      </c>
      <c r="S13" s="23" t="s">
        <v>325</v>
      </c>
      <c r="T13" s="23" t="s">
        <v>326</v>
      </c>
      <c r="U13" s="23" t="s">
        <v>327</v>
      </c>
      <c r="V13" s="23" t="s">
        <v>328</v>
      </c>
      <c r="W13" s="23" t="s">
        <v>557</v>
      </c>
      <c r="X13" s="23" t="s">
        <v>330</v>
      </c>
      <c r="Y13" s="96" t="s">
        <v>331</v>
      </c>
      <c r="Z13" s="22" t="s">
        <v>332</v>
      </c>
      <c r="AA13" s="23" t="s">
        <v>333</v>
      </c>
      <c r="AB13" s="23" t="s">
        <v>334</v>
      </c>
      <c r="AC13" s="23" t="s">
        <v>335</v>
      </c>
      <c r="AD13" s="23" t="s">
        <v>336</v>
      </c>
    </row>
    <row r="14" spans="1:55" s="2" customFormat="1">
      <c r="B14" s="24" t="str">
        <f>C10</f>
        <v>WSLRWEX-GHC-01-1-2-</v>
      </c>
      <c r="C14" s="441" t="str">
        <f>VLOOKUP($B14,typeProduct,COUNTA(PROD_A!$B$4:$N$4),FALSE)</f>
        <v>x</v>
      </c>
      <c r="D14" s="441">
        <f>VLOOKUP($B14,typeProduct,COUNTA(PROD_A!$B$4:$O$4),FALSE)</f>
        <v>0</v>
      </c>
      <c r="E14" s="441">
        <f>VLOOKUP($B14,typeProduct,COUNTA(PROD_A!$B$4:$P$4),FALSE)</f>
        <v>0</v>
      </c>
      <c r="F14" s="441">
        <f>VLOOKUP($B14,typeProduct,COUNTA(PROD_A!$B$4:$Q$4),FALSE)</f>
        <v>100</v>
      </c>
      <c r="G14" s="441" t="str">
        <f>VLOOKUP($B14,typeProduct,COUNTA(PROD_A!$B$4:$R$4),FALSE)</f>
        <v>1-C-3.6V-7700</v>
      </c>
      <c r="H14" s="441">
        <f>VLOOKUP($B14,typeProduct,COUNTA(PROD_A!$B$4:$S$4),FALSE)</f>
        <v>7700</v>
      </c>
      <c r="I14" s="441">
        <f>VLOOKUP($B14,typeProduct,COUNTA(PROD_A!$B$4:$T$4),FALSE)</f>
        <v>12</v>
      </c>
      <c r="J14" s="441">
        <f>VLOOKUP($B14,typeProduct,COUNTA(PROD_A!$B$4:$U$4),FALSE)</f>
        <v>1100</v>
      </c>
      <c r="K14" s="441">
        <f>VLOOKUP($B14,typeProduct,COUNTA(PROD_A!$B$4:$V$4),FALSE)</f>
        <v>6</v>
      </c>
      <c r="L14" s="441">
        <f>VLOOKUP($B14,typeProduct,COUNTA(PROD_A!$B$4:$W$4),FALSE)</f>
        <v>1</v>
      </c>
      <c r="M14" s="441">
        <f>VLOOKUP($B14,typeProduct,COUNTA(PROD_A!$B$4:$X$4),FALSE)</f>
        <v>100000</v>
      </c>
      <c r="N14" s="441">
        <f>VLOOKUP($B14,typeProduct,COUNTA(PROD_A!$B$4:$Y$4),FALSE)</f>
        <v>1100</v>
      </c>
      <c r="O14" s="441">
        <f>VLOOKUP($B14,typeProduct,COUNTA(PROD_A!$B$4:Z$4),FALSE)</f>
        <v>1</v>
      </c>
      <c r="P14" s="441" t="str">
        <f>VLOOKUP($B14,typeProduct,COUNTA(PROD_A!$B$4:AA$4),FALSE)</f>
        <v>x</v>
      </c>
      <c r="Q14" s="441" t="str">
        <f>VLOOKUP($B14,typeProduct,COUNTA(PROD_A!$B$4:AB$4),FALSE)</f>
        <v>x</v>
      </c>
      <c r="R14" s="441" t="str">
        <f>VLOOKUP($B14,typeProduct,COUNTA(PROD_A!$B$4:AC$4),FALSE)</f>
        <v>x</v>
      </c>
      <c r="S14" s="441" t="str">
        <f>VLOOKUP($B14,typeProduct,COUNTA(PROD_A!$B$4:AD$4),FALSE)</f>
        <v>x</v>
      </c>
      <c r="T14" s="441" t="str">
        <f>VLOOKUP($B14,typeProduct,COUNTA(PROD_A!$B$4:AE$4),FALSE)</f>
        <v>x</v>
      </c>
      <c r="U14" s="441" t="str">
        <f>VLOOKUP($B14,typeProduct,COUNTA(PROD_A!$B$4:AF$4),FALSE)</f>
        <v>x</v>
      </c>
      <c r="V14" s="441" t="str">
        <f>VLOOKUP($B14,typeProduct,COUNTA(PROD_A!$B$4:AG$4),FALSE)</f>
        <v>x</v>
      </c>
      <c r="W14" s="441" t="str">
        <f>VLOOKUP($B14,typeProduct,COUNTA(PROD_A!$B$4:AH$4),FALSE)</f>
        <v>x</v>
      </c>
      <c r="X14" s="441" t="str">
        <f>VLOOKUP($B14,typeProduct,COUNTA(PROD_A!$B$4:AI$4),FALSE)</f>
        <v>x</v>
      </c>
      <c r="Y14" s="441" t="str">
        <f>VLOOKUP($B14,typeProduct,COUNTA(PROD_A!$B$4:AJ$4),FALSE)</f>
        <v>x</v>
      </c>
      <c r="Z14" s="441" t="str">
        <f>VLOOKUP($B14,typeProduct,COUNTA(PROD_A!$B$4:AK$4),FALSE)</f>
        <v>x</v>
      </c>
      <c r="AA14" s="441" t="str">
        <f>VLOOKUP($B14,typeProduct,COUNTA(PROD_A!$B$4:AL$4),FALSE)</f>
        <v>x</v>
      </c>
      <c r="AB14" s="441" t="str">
        <f>VLOOKUP($B14,typeProduct,COUNTA(PROD_A!$B$4:AM$4),FALSE)</f>
        <v>x</v>
      </c>
      <c r="AC14" s="441" t="str">
        <f>VLOOKUP($B14,typeProduct,COUNTA(PROD_A!$B$4:AN$4),FALSE)</f>
        <v>x</v>
      </c>
      <c r="AD14" s="441" t="str">
        <f>VLOOKUP($B14,typeProduct,COUNTA(PROD_A!$B$4:AO$4),FALSE)</f>
        <v>x</v>
      </c>
    </row>
    <row r="15" spans="1:55" s="2" customFormat="1">
      <c r="B15" s="26"/>
      <c r="C15" s="442"/>
      <c r="D15" s="442"/>
      <c r="E15" s="442"/>
      <c r="F15" s="442"/>
      <c r="G15" s="442"/>
      <c r="H15" s="442"/>
      <c r="I15" s="442"/>
      <c r="J15" s="442"/>
      <c r="K15" s="442"/>
      <c r="L15" s="442"/>
      <c r="M15" s="442"/>
      <c r="N15" s="442"/>
      <c r="O15" s="442"/>
      <c r="P15" s="442"/>
    </row>
    <row r="16" spans="1:55" s="2" customFormat="1">
      <c r="B16" s="5" t="s">
        <v>565</v>
      </c>
      <c r="C16" s="442"/>
      <c r="D16" s="442"/>
      <c r="E16" s="442"/>
      <c r="F16" s="442"/>
      <c r="G16" s="442"/>
      <c r="H16" s="442"/>
      <c r="I16" s="442"/>
      <c r="J16" s="442"/>
      <c r="K16" s="442"/>
      <c r="L16" s="442"/>
      <c r="M16" s="442"/>
      <c r="N16" s="442"/>
      <c r="O16" s="442"/>
      <c r="P16" s="442"/>
    </row>
    <row r="17" spans="1:25" s="2" customFormat="1">
      <c r="B17" s="5"/>
      <c r="C17" s="442"/>
      <c r="D17" s="442"/>
      <c r="E17" s="442"/>
      <c r="F17" s="442"/>
      <c r="G17" s="442"/>
      <c r="H17" s="442"/>
      <c r="I17" s="442"/>
      <c r="J17" s="442"/>
      <c r="K17" s="442"/>
      <c r="L17" s="442"/>
      <c r="M17" s="442"/>
      <c r="N17" s="442"/>
      <c r="O17" s="442"/>
      <c r="P17" s="442"/>
    </row>
    <row r="18" spans="1:25" s="2" customFormat="1" ht="30">
      <c r="B18" s="28" t="s">
        <v>566</v>
      </c>
      <c r="C18" s="28" t="s">
        <v>567</v>
      </c>
      <c r="D18" s="28" t="s">
        <v>551</v>
      </c>
      <c r="E18" s="28" t="s">
        <v>4</v>
      </c>
      <c r="F18" s="28" t="s">
        <v>568</v>
      </c>
      <c r="G18" s="29" t="s">
        <v>569</v>
      </c>
      <c r="H18" s="22" t="s">
        <v>570</v>
      </c>
      <c r="I18" s="101"/>
      <c r="J18" s="101"/>
      <c r="K18" s="442"/>
      <c r="L18" s="442"/>
      <c r="M18" s="442"/>
      <c r="N18" s="442"/>
      <c r="O18" s="442"/>
      <c r="P18" s="442"/>
    </row>
    <row r="19" spans="1:25" s="2" customFormat="1">
      <c r="B19" s="30">
        <f>VLOOKUP($D$10,lrwCyclicPeriod,COUNTA(TABS!$L$5:$M$5),FALSE)</f>
        <v>600</v>
      </c>
      <c r="C19" s="443">
        <f>$E$10</f>
        <v>4</v>
      </c>
      <c r="D19" s="443">
        <f>VLOOKUP($F$10,lorawanSamplingRate,COUNTA(TABS!$Y$5:$Z$5),FALSE)</f>
        <v>600</v>
      </c>
      <c r="E19" s="443">
        <f>VLOOKUP($G$10&amp;"-"&amp;$H$10,lrwSFDataRateRx,COUNTA(TABS!$S$5:$V$5),FALSE)</f>
        <v>5470</v>
      </c>
      <c r="F19" s="443">
        <f>VLOOKUP($G$10,lrwTxParameter,COUNTA(TABS!$O$5:$Q$5),FALSE)</f>
        <v>47</v>
      </c>
      <c r="G19" s="444">
        <f>I10</f>
        <v>1</v>
      </c>
      <c r="H19" s="443">
        <f>VLOOKUP($G$10&amp;"-"&amp;$H$10,lrwSFDataRateRx,COUNTA(TABS!$S$5:$W$5),FALSE)</f>
        <v>2.2999999999999998</v>
      </c>
      <c r="I19" s="445"/>
      <c r="J19" s="442"/>
      <c r="K19" s="442"/>
      <c r="L19" s="442"/>
      <c r="M19" s="442"/>
      <c r="N19" s="442"/>
      <c r="O19" s="442"/>
    </row>
    <row r="20" spans="1:25" s="2" customFormat="1">
      <c r="B20" s="26"/>
      <c r="C20" s="442"/>
      <c r="D20" s="442"/>
      <c r="E20" s="442"/>
      <c r="F20" s="442"/>
      <c r="G20" s="442"/>
      <c r="H20" s="442"/>
      <c r="I20" s="442"/>
      <c r="J20" s="442"/>
      <c r="K20" s="442"/>
      <c r="L20" s="442"/>
      <c r="M20" s="442"/>
      <c r="N20" s="442"/>
      <c r="O20" s="442"/>
      <c r="P20" s="442"/>
    </row>
    <row r="21" spans="1:25" s="2" customFormat="1">
      <c r="B21" s="5" t="s">
        <v>571</v>
      </c>
      <c r="C21" s="5"/>
      <c r="D21" s="12"/>
      <c r="E21" s="13"/>
      <c r="F21" s="12"/>
      <c r="G21" s="12"/>
      <c r="H21" s="3"/>
      <c r="I21" s="3"/>
      <c r="J21" s="3"/>
      <c r="K21" s="83"/>
      <c r="L21" s="3"/>
      <c r="M21" s="3"/>
      <c r="N21" s="3"/>
      <c r="O21" s="3"/>
      <c r="P21" s="3"/>
      <c r="Q21" s="3"/>
      <c r="R21" s="3"/>
      <c r="S21" s="3"/>
      <c r="T21" s="3"/>
      <c r="U21" s="3"/>
      <c r="V21" s="3"/>
      <c r="W21" s="3"/>
      <c r="X21" s="3"/>
      <c r="Y21" s="3"/>
    </row>
    <row r="22" spans="1:25" s="2" customFormat="1">
      <c r="B22" s="11"/>
      <c r="C22" s="11"/>
      <c r="D22" s="12"/>
      <c r="E22" s="13"/>
      <c r="F22" s="12"/>
      <c r="G22" s="12"/>
      <c r="H22" s="3"/>
      <c r="I22" s="3"/>
      <c r="J22" s="3"/>
      <c r="K22" s="83"/>
      <c r="L22" s="3"/>
      <c r="M22" s="3"/>
      <c r="N22" s="3"/>
      <c r="O22" s="3"/>
      <c r="P22" s="3"/>
      <c r="Q22" s="3"/>
      <c r="R22" s="3"/>
      <c r="S22" s="3"/>
      <c r="T22" s="3"/>
      <c r="U22" s="3"/>
      <c r="V22" s="3"/>
      <c r="W22" s="3"/>
      <c r="X22" s="3"/>
      <c r="Y22" s="3"/>
    </row>
    <row r="23" spans="1:25" ht="15" customHeight="1">
      <c r="A23" s="33"/>
      <c r="B23" s="523" t="s">
        <v>572</v>
      </c>
      <c r="C23" s="524"/>
      <c r="D23" s="524"/>
      <c r="E23" s="34" t="s">
        <v>147</v>
      </c>
      <c r="F23" s="35" t="s">
        <v>573</v>
      </c>
      <c r="G23" s="36"/>
    </row>
    <row r="24" spans="1:25">
      <c r="B24" s="372" t="s">
        <v>574</v>
      </c>
      <c r="C24" s="38"/>
      <c r="D24" s="38"/>
      <c r="E24" s="39">
        <v>1</v>
      </c>
      <c r="F24" s="40" t="s">
        <v>8</v>
      </c>
    </row>
    <row r="25" spans="1:25" ht="15.75" customHeight="1">
      <c r="A25" s="41"/>
      <c r="B25" s="373" t="s">
        <v>575</v>
      </c>
      <c r="C25" s="43"/>
      <c r="D25" s="44"/>
      <c r="E25" s="45">
        <f>H14</f>
        <v>7700</v>
      </c>
      <c r="F25" s="46" t="s">
        <v>10</v>
      </c>
      <c r="G25" s="41"/>
    </row>
    <row r="26" spans="1:25">
      <c r="B26" s="372" t="s">
        <v>576</v>
      </c>
      <c r="C26" s="38"/>
      <c r="D26" s="47"/>
      <c r="E26" s="48">
        <v>90</v>
      </c>
      <c r="F26" s="49" t="s">
        <v>17</v>
      </c>
    </row>
    <row r="27" spans="1:25" ht="15" customHeight="1">
      <c r="A27" s="50"/>
      <c r="B27" s="374" t="s">
        <v>577</v>
      </c>
      <c r="C27" s="52"/>
      <c r="D27" s="52"/>
      <c r="E27" s="53">
        <v>75</v>
      </c>
      <c r="F27" s="54" t="s">
        <v>17</v>
      </c>
    </row>
    <row r="28" spans="1:25" ht="15" customHeight="1">
      <c r="A28" s="50"/>
      <c r="B28" s="51"/>
      <c r="C28" s="52"/>
      <c r="D28" s="52"/>
      <c r="E28" s="55"/>
      <c r="F28" s="48"/>
    </row>
    <row r="29" spans="1:25">
      <c r="B29" s="372" t="s">
        <v>549</v>
      </c>
      <c r="C29" s="38"/>
      <c r="D29" s="47"/>
      <c r="E29" s="56">
        <f>B19</f>
        <v>600</v>
      </c>
      <c r="F29" s="57" t="s">
        <v>29</v>
      </c>
    </row>
    <row r="30" spans="1:25">
      <c r="B30" s="372" t="s">
        <v>578</v>
      </c>
      <c r="C30" s="38"/>
      <c r="D30" s="47"/>
      <c r="E30" s="58">
        <f>(24*60*60)/E29</f>
        <v>144</v>
      </c>
      <c r="F30" s="57" t="s">
        <v>579</v>
      </c>
    </row>
    <row r="31" spans="1:25">
      <c r="B31" s="372" t="s">
        <v>550</v>
      </c>
      <c r="C31" s="38"/>
      <c r="D31" s="47"/>
      <c r="E31" s="56">
        <f>C19</f>
        <v>4</v>
      </c>
      <c r="F31" s="57" t="s">
        <v>579</v>
      </c>
    </row>
    <row r="32" spans="1:25">
      <c r="B32" s="372" t="s">
        <v>580</v>
      </c>
      <c r="C32" s="38"/>
      <c r="D32" s="47"/>
      <c r="E32" s="58">
        <f>E30+E31</f>
        <v>148</v>
      </c>
      <c r="F32" s="57" t="s">
        <v>579</v>
      </c>
    </row>
    <row r="33" spans="1:7">
      <c r="B33" s="372" t="s">
        <v>581</v>
      </c>
      <c r="C33" s="38"/>
      <c r="D33" s="47"/>
      <c r="E33" s="58">
        <f>(24*60*60)/E32</f>
        <v>583.78378378378375</v>
      </c>
      <c r="F33" s="57" t="s">
        <v>29</v>
      </c>
    </row>
    <row r="34" spans="1:7">
      <c r="B34" s="372" t="s">
        <v>582</v>
      </c>
      <c r="C34" s="38"/>
      <c r="D34" s="47"/>
      <c r="E34" s="56">
        <f>D19</f>
        <v>600</v>
      </c>
      <c r="F34" s="57" t="s">
        <v>29</v>
      </c>
    </row>
    <row r="35" spans="1:7">
      <c r="B35" s="372" t="s">
        <v>583</v>
      </c>
      <c r="C35" s="38"/>
      <c r="D35" s="47"/>
      <c r="E35" s="59">
        <f>E19</f>
        <v>5470</v>
      </c>
      <c r="F35" s="57" t="s">
        <v>40</v>
      </c>
    </row>
    <row r="36" spans="1:7">
      <c r="B36" s="372" t="s">
        <v>584</v>
      </c>
      <c r="C36" s="38"/>
      <c r="D36" s="47"/>
      <c r="E36" s="56">
        <f>F19</f>
        <v>47</v>
      </c>
      <c r="F36" s="57" t="s">
        <v>42</v>
      </c>
    </row>
    <row r="37" spans="1:7">
      <c r="B37" s="372" t="s">
        <v>585</v>
      </c>
      <c r="C37" s="38"/>
      <c r="D37" s="47"/>
      <c r="E37" s="56">
        <f>K14</f>
        <v>6</v>
      </c>
      <c r="F37" s="57" t="s">
        <v>44</v>
      </c>
    </row>
    <row r="38" spans="1:7">
      <c r="B38" s="372" t="s">
        <v>586</v>
      </c>
      <c r="C38" s="38"/>
      <c r="D38" s="38"/>
      <c r="E38" s="56">
        <f>G19</f>
        <v>1</v>
      </c>
      <c r="F38" s="57" t="s">
        <v>587</v>
      </c>
    </row>
    <row r="39" spans="1:7">
      <c r="B39" s="37"/>
      <c r="C39" s="38"/>
      <c r="D39" s="38"/>
      <c r="E39" s="60"/>
      <c r="F39" s="57"/>
    </row>
    <row r="40" spans="1:7">
      <c r="B40" s="37"/>
      <c r="C40" s="38"/>
      <c r="D40" s="38"/>
      <c r="E40" s="60"/>
      <c r="F40" s="57"/>
    </row>
    <row r="41" spans="1:7">
      <c r="B41" s="37"/>
      <c r="C41" s="38"/>
      <c r="D41" s="38"/>
      <c r="E41" s="60"/>
      <c r="F41" s="57"/>
    </row>
    <row r="42" spans="1:7" ht="45" customHeight="1">
      <c r="A42" s="33"/>
      <c r="B42" s="61" t="s">
        <v>588</v>
      </c>
      <c r="C42" s="62"/>
      <c r="D42" s="63" t="s">
        <v>589</v>
      </c>
      <c r="E42" s="21" t="s">
        <v>590</v>
      </c>
      <c r="F42" s="23" t="s">
        <v>591</v>
      </c>
      <c r="G42" s="64"/>
    </row>
    <row r="43" spans="1:7">
      <c r="A43" s="50"/>
      <c r="B43" s="51" t="s">
        <v>592</v>
      </c>
      <c r="C43" s="52"/>
      <c r="D43" s="333">
        <f>N14</f>
        <v>1100</v>
      </c>
      <c r="E43" s="58">
        <f>M14</f>
        <v>100000</v>
      </c>
      <c r="F43" s="66">
        <f t="shared" ref="F43:F48" si="0">D43*E43</f>
        <v>110000000</v>
      </c>
      <c r="G43" s="67"/>
    </row>
    <row r="44" spans="1:7" ht="15" customHeight="1">
      <c r="A44" s="50"/>
      <c r="B44" s="51" t="s">
        <v>592</v>
      </c>
      <c r="C44" s="52"/>
      <c r="D44" s="333">
        <f>D47+(D14*10^-3)*E14+J14</f>
        <v>16100</v>
      </c>
      <c r="E44" s="58">
        <f>F14</f>
        <v>100</v>
      </c>
      <c r="F44" s="66">
        <f t="shared" si="0"/>
        <v>1610000</v>
      </c>
      <c r="G44" s="67"/>
    </row>
    <row r="45" spans="1:7" ht="15" customHeight="1">
      <c r="A45" s="50"/>
      <c r="B45" s="51" t="s">
        <v>593</v>
      </c>
      <c r="C45" s="52"/>
      <c r="D45" s="333">
        <f>E36*1000/(E27/100)</f>
        <v>62666.666666666664</v>
      </c>
      <c r="E45" s="58">
        <f>((37+E37)*8/E35)*1000*O14</f>
        <v>62.888482632541141</v>
      </c>
      <c r="F45" s="66">
        <f t="shared" si="0"/>
        <v>3941011.5783059113</v>
      </c>
      <c r="G45" s="67"/>
    </row>
    <row r="46" spans="1:7" ht="15" customHeight="1">
      <c r="A46" s="50"/>
      <c r="B46" s="37" t="s">
        <v>594</v>
      </c>
      <c r="C46" s="38"/>
      <c r="D46" s="333">
        <f>D47</f>
        <v>15000</v>
      </c>
      <c r="E46" s="59">
        <f>100+200+H19*1000*E38</f>
        <v>2600</v>
      </c>
      <c r="F46" s="66">
        <f t="shared" si="0"/>
        <v>39000000</v>
      </c>
      <c r="G46" s="67"/>
    </row>
    <row r="47" spans="1:7" ht="15" customHeight="1">
      <c r="A47" s="50"/>
      <c r="B47" s="37" t="s">
        <v>595</v>
      </c>
      <c r="C47" s="38"/>
      <c r="D47" s="333">
        <f>15000</f>
        <v>15000</v>
      </c>
      <c r="E47" s="68">
        <v>0</v>
      </c>
      <c r="F47" s="66">
        <f t="shared" si="0"/>
        <v>0</v>
      </c>
      <c r="G47" s="67"/>
    </row>
    <row r="48" spans="1:7" ht="15" customHeight="1">
      <c r="B48" s="37" t="s">
        <v>596</v>
      </c>
      <c r="C48" s="38"/>
      <c r="D48" s="336">
        <f>I14+(D14*10^-3)*E14</f>
        <v>12</v>
      </c>
      <c r="E48" s="58">
        <f>(E33*1000)-((E33/E34)*(E43+E44))-SUM(E45:E47)</f>
        <v>483726.30070655671</v>
      </c>
      <c r="F48" s="66">
        <f t="shared" si="0"/>
        <v>5804715.6084786803</v>
      </c>
      <c r="G48" s="67"/>
    </row>
    <row r="49" spans="1:7" ht="15" customHeight="1">
      <c r="A49" s="70"/>
      <c r="B49" s="71"/>
      <c r="C49" s="72"/>
      <c r="D49" s="337"/>
      <c r="E49" s="74"/>
      <c r="F49" s="75"/>
      <c r="G49" s="76"/>
    </row>
    <row r="50" spans="1:7" ht="15" customHeight="1">
      <c r="A50" s="77"/>
      <c r="B50" s="61" t="s">
        <v>597</v>
      </c>
      <c r="C50" s="62"/>
      <c r="D50" s="78"/>
      <c r="E50" s="79"/>
      <c r="F50" s="80"/>
      <c r="G50" s="77"/>
    </row>
    <row r="51" spans="1:7" ht="15" customHeight="1">
      <c r="A51" s="50"/>
      <c r="B51" s="51" t="s">
        <v>598</v>
      </c>
      <c r="C51" s="52"/>
      <c r="D51" s="52"/>
      <c r="E51" s="81">
        <f>((F45+F47+F48)+((F43+F44)*(E33/E34)))/(E33*1000)+(F46/(24*60*60*1000))</f>
        <v>203.16212527365877</v>
      </c>
      <c r="F51" s="82" t="s">
        <v>599</v>
      </c>
      <c r="G51" s="83"/>
    </row>
    <row r="52" spans="1:7">
      <c r="B52" s="37" t="s">
        <v>600</v>
      </c>
      <c r="C52" s="38"/>
      <c r="D52" s="38"/>
      <c r="E52" s="84">
        <f>(E25*1000*(E26/100)/E51)/24</f>
        <v>1421.2786936101138</v>
      </c>
      <c r="F52" s="82" t="s">
        <v>601</v>
      </c>
      <c r="G52" s="83"/>
    </row>
    <row r="53" spans="1:7">
      <c r="B53" s="37" t="s">
        <v>602</v>
      </c>
      <c r="C53" s="38"/>
      <c r="D53" s="38"/>
      <c r="E53" s="85">
        <f>E52/365</f>
        <v>3.8939142290688049</v>
      </c>
      <c r="F53" s="82" t="s">
        <v>603</v>
      </c>
      <c r="G53" s="83"/>
    </row>
    <row r="54" spans="1:7">
      <c r="B54" s="37" t="s">
        <v>604</v>
      </c>
      <c r="C54" s="38"/>
      <c r="D54" s="86"/>
      <c r="E54" s="87">
        <f>E53*12</f>
        <v>46.726970748825657</v>
      </c>
      <c r="F54" s="88" t="s">
        <v>605</v>
      </c>
      <c r="G54" s="89"/>
    </row>
    <row r="55" spans="1:7">
      <c r="D55" s="90"/>
      <c r="E55" s="90"/>
      <c r="F55" s="83"/>
      <c r="G55" s="83"/>
    </row>
    <row r="56" spans="1:7">
      <c r="D56" s="90"/>
      <c r="E56" s="90"/>
      <c r="F56" s="83"/>
      <c r="G56" s="83"/>
    </row>
    <row r="57" spans="1:7">
      <c r="D57" s="90"/>
      <c r="E57" s="90"/>
      <c r="F57" s="83"/>
      <c r="G57" s="83"/>
    </row>
    <row r="58" spans="1:7">
      <c r="D58" s="90"/>
      <c r="E58" s="90"/>
      <c r="F58" s="83"/>
      <c r="G58" s="83"/>
    </row>
    <row r="59" spans="1:7">
      <c r="D59" s="90"/>
      <c r="E59" s="90"/>
      <c r="F59" s="83"/>
      <c r="G59" s="83"/>
    </row>
    <row r="60" spans="1:7">
      <c r="D60" s="90"/>
      <c r="E60" s="90"/>
      <c r="F60" s="83"/>
      <c r="G60" s="83"/>
    </row>
    <row r="62" spans="1:7">
      <c r="D62" s="90"/>
      <c r="E62" s="90"/>
      <c r="F62" s="83"/>
      <c r="G62" s="83"/>
    </row>
    <row r="63" spans="1:7">
      <c r="D63" s="90"/>
      <c r="E63" s="90"/>
      <c r="F63" s="83"/>
      <c r="G63" s="83"/>
    </row>
    <row r="64" spans="1:7">
      <c r="D64" s="90"/>
      <c r="E64" s="90"/>
      <c r="F64" s="83"/>
      <c r="G64" s="83"/>
    </row>
    <row r="65" spans="4:7">
      <c r="D65" s="90"/>
      <c r="E65" s="90"/>
      <c r="F65" s="83"/>
      <c r="G65" s="83"/>
    </row>
    <row r="66" spans="4:7">
      <c r="D66" s="90"/>
      <c r="E66" s="90"/>
      <c r="F66" s="83"/>
      <c r="G66" s="83"/>
    </row>
    <row r="67" spans="4:7">
      <c r="D67" s="90"/>
      <c r="E67" s="90"/>
      <c r="F67" s="83"/>
      <c r="G67" s="83"/>
    </row>
    <row r="68" spans="4:7">
      <c r="D68" s="90"/>
      <c r="E68" s="90"/>
      <c r="F68" s="83"/>
      <c r="G68" s="83"/>
    </row>
    <row r="69" spans="4:7">
      <c r="D69" s="90"/>
      <c r="E69" s="90"/>
      <c r="F69" s="83"/>
      <c r="G69" s="83"/>
    </row>
  </sheetData>
  <sheetProtection sheet="1" objects="1" scenarios="1"/>
  <protectedRanges>
    <protectedRange sqref="C10" name="Range1"/>
    <protectedRange sqref="C10:I10" name="Range2"/>
  </protectedRanges>
  <mergeCells count="1">
    <mergeCell ref="B23:D23"/>
  </mergeCells>
  <dataValidations count="10">
    <dataValidation type="list" allowBlank="1" showInputMessage="1" showErrorMessage="1" sqref="C10" xr:uid="{7793752C-12B0-4973-9C2B-63086709C25A}">
      <formula1>$BC:$BC</formula1>
    </dataValidation>
    <dataValidation allowBlank="1" showInputMessage="1" showErrorMessage="1" sqref="E29 B14:B17 B19:B20 E34:E36" xr:uid="{387AE16D-AAA7-4C91-B117-005A3FBF0AB9}"/>
    <dataValidation type="list" allowBlank="1" showInputMessage="1" showErrorMessage="1" sqref="T10" xr:uid="{8DE67B56-7C08-4B54-9EF5-715C03BE5915}">
      <formula1>"x,Class A,Class C"</formula1>
    </dataValidation>
    <dataValidation type="list" allowBlank="1" showInputMessage="1" showErrorMessage="1" sqref="O10" xr:uid="{5C301FE0-1F0E-4D42-92D0-74C0C0E9AE9D}">
      <formula1>"x,Auto,Fast,Slow"</formula1>
    </dataValidation>
    <dataValidation type="list" allowBlank="1" showInputMessage="1" showErrorMessage="1" sqref="L10" xr:uid="{11E6CBB6-5A0F-4737-840E-5529DE171C38}">
      <formula1>"x,Enable,Disable"</formula1>
    </dataValidation>
    <dataValidation type="list" allowBlank="1" showInputMessage="1" showErrorMessage="1" sqref="K10" xr:uid="{576FE5D8-A5E6-4FCC-80AC-664C9C7CF856}">
      <formula1>"x,1,2,3,4,5,6,7,8,9,10,11,12,13,14,15,16,17,18,19,20,21,22,23,24,25,26,27,28,29,30,31,32"</formula1>
    </dataValidation>
    <dataValidation type="list" allowBlank="1" showInputMessage="1" showErrorMessage="1" sqref="J10" xr:uid="{0B55BC93-38B8-4822-BD40-BD82AB413021}">
      <formula1>"x,1,2,3,4,5,6,7,8,9,10,11,12,13,14,15,16,17,18,19,20,21,22,23,24,25,26,27,28,29,30,31,32,33,34,35,36,37,38,39,40,41,42,43,44,45,46,47,48,49,50,51,52,53,54,55,56,57,58,59,60,61,62,63,64,65,66,67,68,69,70,71,72,73,74,75,76,77,78,79,80"</formula1>
    </dataValidation>
    <dataValidation type="list" allowBlank="1" showInputMessage="1" showErrorMessage="1" sqref="H10" xr:uid="{5FA9A2D0-D25A-4622-B40C-43F4FE8727E9}">
      <formula1>"SF7,SF8,SF9,SF10,SF11,SF12"</formula1>
    </dataValidation>
    <dataValidation type="list" allowBlank="1" showInputMessage="1" showErrorMessage="1" sqref="G10" xr:uid="{B63CC2E1-8281-4B90-A907-C64F11FC8DA4}">
      <formula1>"AU915, US915, IN865, RU864, EU868, AS923, KR920"</formula1>
    </dataValidation>
    <dataValidation type="list" allowBlank="1" showInputMessage="1" showErrorMessage="1" sqref="E10 I10" xr:uid="{23E4ADB7-8FB7-417E-B0DE-DC07E6B9FA08}">
      <formula1>"0,1,2,3,4,5,6,7,8,9,10,20,50,100"</formula1>
    </dataValidation>
  </dataValidations>
  <hyperlinks>
    <hyperlink ref="F1" location="'MAIN'!A1" display="HOME" xr:uid="{AD1B8B8F-880A-4923-9161-BED016036471}"/>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E4E99888-CFA5-450B-91C5-E75FBD87A729}">
          <x14:formula1>
            <xm:f>TABS!$Y$6:$Y$65</xm:f>
          </x14:formula1>
          <xm:sqref>F10</xm:sqref>
        </x14:dataValidation>
        <x14:dataValidation type="list" allowBlank="1" showInputMessage="1" showErrorMessage="1" xr:uid="{CD9B17CE-DE1F-4503-8BAD-21CE74EAF9E9}">
          <x14:formula1>
            <xm:f>TABS!$L$6:$L$25</xm:f>
          </x14:formula1>
          <xm:sqref>D10</xm:sqref>
        </x14:dataValidation>
      </x14:dataValidations>
    </ext>
  </extLst>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0B2A39-A55C-4C3B-94E5-997B8D16E438}">
  <dimension ref="A1:BC69"/>
  <sheetViews>
    <sheetView zoomScale="85" zoomScaleNormal="85" workbookViewId="0">
      <selection activeCell="F1" sqref="F1"/>
    </sheetView>
  </sheetViews>
  <sheetFormatPr defaultColWidth="8.875" defaultRowHeight="15"/>
  <cols>
    <col min="1" max="1" width="12.375" style="3" customWidth="1"/>
    <col min="2" max="2" width="31" style="3" customWidth="1"/>
    <col min="3" max="3" width="31.25" style="3" customWidth="1"/>
    <col min="4" max="4" width="16.375" style="3" customWidth="1"/>
    <col min="5" max="5" width="16.875" style="3" customWidth="1"/>
    <col min="6" max="7" width="17.375" style="3" customWidth="1"/>
    <col min="8" max="9" width="13.875" style="3" customWidth="1"/>
    <col min="10" max="10" width="21" style="3" customWidth="1"/>
    <col min="11" max="11" width="17.125" style="3" customWidth="1"/>
    <col min="12" max="12" width="13.25" style="3" customWidth="1"/>
    <col min="13" max="13" width="25.625" style="3" customWidth="1"/>
    <col min="14" max="14" width="9" style="3"/>
    <col min="15" max="15" width="17.625" style="3" customWidth="1"/>
    <col min="16" max="16" width="13.75" style="3" customWidth="1"/>
    <col min="17" max="17" width="9" style="3"/>
    <col min="18" max="18" width="9.875" style="3" customWidth="1"/>
    <col min="19" max="19" width="10.875" style="3" customWidth="1"/>
    <col min="20" max="20" width="8.375" style="3" customWidth="1"/>
    <col min="21" max="21" width="18.75" style="3" customWidth="1"/>
    <col min="22" max="22" width="19.25" style="3" customWidth="1"/>
    <col min="23" max="23" width="23.375" style="3" customWidth="1"/>
    <col min="24" max="24" width="19.125" style="3" customWidth="1"/>
    <col min="25" max="25" width="9" style="3"/>
    <col min="26" max="16384" width="8.875" style="3"/>
  </cols>
  <sheetData>
    <row r="1" spans="1:55" ht="26.25">
      <c r="F1" s="394" t="s">
        <v>531</v>
      </c>
      <c r="G1" s="224"/>
      <c r="BB1" s="1" t="str">
        <f>_xlfn.TEXTJOIN(CHAR(10),TRUE,BC1:BC500)</f>
        <v>WSPLR-LC-01-2-2-</v>
      </c>
      <c r="BC1" s="1" t="str" cm="1">
        <f t="array" ref="BC1">_xlfn._xlws.FILTER(PROD_A!$B$5:B$790,PROD_A!$I$5:I$790=$B$5,"NA")</f>
        <v>WSPLR-LC-01-2-2-</v>
      </c>
    </row>
    <row r="2" spans="1:55" s="1" customFormat="1">
      <c r="B2" s="5" t="s">
        <v>532</v>
      </c>
      <c r="C2" s="5"/>
      <c r="F2" s="6"/>
      <c r="G2" s="6"/>
      <c r="X2" s="103"/>
    </row>
    <row r="3" spans="1:55" s="2" customFormat="1">
      <c r="X3" s="104"/>
    </row>
    <row r="4" spans="1:55" s="2" customFormat="1" ht="60">
      <c r="B4" s="7" t="s">
        <v>533</v>
      </c>
      <c r="C4" s="8" t="s">
        <v>534</v>
      </c>
      <c r="D4" s="9" t="s">
        <v>535</v>
      </c>
      <c r="E4" s="8" t="s">
        <v>536</v>
      </c>
      <c r="F4" s="8" t="s">
        <v>537</v>
      </c>
      <c r="G4" s="10" t="s">
        <v>538</v>
      </c>
      <c r="H4" s="8" t="s">
        <v>539</v>
      </c>
      <c r="I4" s="91" t="s">
        <v>540</v>
      </c>
      <c r="J4" s="91" t="s">
        <v>541</v>
      </c>
      <c r="K4" s="91" t="s">
        <v>542</v>
      </c>
      <c r="L4" s="10" t="s">
        <v>543</v>
      </c>
      <c r="M4" s="91" t="s">
        <v>543</v>
      </c>
      <c r="N4" s="10"/>
      <c r="V4" s="103"/>
    </row>
    <row r="5" spans="1:55" s="2" customFormat="1">
      <c r="B5" s="378" t="s">
        <v>510</v>
      </c>
      <c r="C5" s="379" t="str">
        <f>BB1</f>
        <v>WSPLR-LC-01-2-2-</v>
      </c>
      <c r="D5" s="378">
        <v>1</v>
      </c>
      <c r="E5" s="380"/>
      <c r="F5" s="379"/>
      <c r="G5" s="380"/>
      <c r="H5" s="378"/>
      <c r="I5" s="380"/>
      <c r="J5" s="381"/>
      <c r="K5" s="382"/>
      <c r="L5" s="381"/>
      <c r="M5" s="381"/>
      <c r="N5" s="384"/>
      <c r="V5" s="103"/>
    </row>
    <row r="6" spans="1:55" s="2" customFormat="1">
      <c r="B6" s="11"/>
      <c r="C6" s="11"/>
      <c r="D6" s="12"/>
      <c r="E6" s="13"/>
      <c r="F6" s="12"/>
      <c r="G6" s="12"/>
      <c r="H6" s="14"/>
      <c r="I6" s="14"/>
      <c r="J6" s="12"/>
      <c r="K6" s="11"/>
      <c r="L6" s="12"/>
      <c r="M6" s="14"/>
      <c r="N6" s="12"/>
      <c r="O6" s="12"/>
      <c r="P6" s="12"/>
      <c r="X6" s="103"/>
    </row>
    <row r="7" spans="1:55" s="2" customFormat="1">
      <c r="B7" s="5" t="s">
        <v>645</v>
      </c>
      <c r="C7" s="5"/>
      <c r="D7" s="12"/>
      <c r="E7" s="13"/>
      <c r="F7" s="12"/>
      <c r="G7" s="12"/>
      <c r="H7" s="14"/>
      <c r="I7" s="14"/>
      <c r="J7" s="12"/>
      <c r="K7" s="11"/>
      <c r="L7" s="12"/>
      <c r="M7" s="14"/>
      <c r="N7" s="12"/>
      <c r="O7" s="12"/>
      <c r="P7" s="12"/>
      <c r="X7" s="103"/>
    </row>
    <row r="8" spans="1:55" s="2" customFormat="1">
      <c r="B8" s="11"/>
      <c r="C8" s="11"/>
      <c r="D8" s="12"/>
      <c r="E8" s="13"/>
      <c r="F8" s="12"/>
      <c r="G8" s="12"/>
      <c r="H8" s="14"/>
      <c r="I8" s="14"/>
      <c r="J8" s="12"/>
      <c r="K8" s="11"/>
      <c r="L8" s="12"/>
      <c r="M8" s="14"/>
      <c r="N8" s="12"/>
      <c r="O8" s="12"/>
      <c r="P8" s="12"/>
      <c r="X8" s="103"/>
    </row>
    <row r="9" spans="1:55" s="2" customFormat="1" ht="82.5">
      <c r="A9" s="15" t="s">
        <v>546</v>
      </c>
      <c r="B9" s="15" t="s">
        <v>698</v>
      </c>
      <c r="C9" s="16" t="s">
        <v>548</v>
      </c>
      <c r="D9" s="16" t="s">
        <v>549</v>
      </c>
      <c r="E9" s="16" t="s">
        <v>550</v>
      </c>
      <c r="F9" s="16" t="s">
        <v>551</v>
      </c>
      <c r="G9" s="16" t="s">
        <v>552</v>
      </c>
      <c r="H9" s="16" t="s">
        <v>553</v>
      </c>
      <c r="I9" s="16" t="s">
        <v>554</v>
      </c>
      <c r="J9" s="23" t="s">
        <v>319</v>
      </c>
      <c r="K9" s="16" t="s">
        <v>555</v>
      </c>
      <c r="L9" s="29" t="s">
        <v>556</v>
      </c>
      <c r="M9" s="28" t="s">
        <v>323</v>
      </c>
      <c r="N9" s="95" t="s">
        <v>324</v>
      </c>
      <c r="O9" s="96" t="s">
        <v>325</v>
      </c>
      <c r="P9" s="95" t="s">
        <v>557</v>
      </c>
      <c r="Q9" s="96" t="s">
        <v>330</v>
      </c>
      <c r="R9" s="96" t="s">
        <v>331</v>
      </c>
      <c r="S9" s="28" t="s">
        <v>558</v>
      </c>
      <c r="T9" s="105" t="s">
        <v>559</v>
      </c>
      <c r="U9" s="474" t="s">
        <v>699</v>
      </c>
      <c r="V9" s="474" t="s">
        <v>700</v>
      </c>
    </row>
    <row r="10" spans="1:55" s="2" customFormat="1" ht="33">
      <c r="A10" s="434" t="str">
        <f>TEXT(E51,"0.000")&amp;" "&amp;F51&amp;CHAR(10)&amp;"@"&amp;VLOOKUP($G$14,TABS!$A$6:$G$50,COUNTA(TABS!$A$5:$D$5),FALSE)</f>
        <v>15.214 uA
@2.4V</v>
      </c>
      <c r="B10" s="17">
        <f>E53</f>
        <v>3.8492592250687997E-2</v>
      </c>
      <c r="C10" s="18" t="s">
        <v>701</v>
      </c>
      <c r="D10" s="19" t="s">
        <v>562</v>
      </c>
      <c r="E10" s="225">
        <v>1</v>
      </c>
      <c r="F10" s="19" t="s">
        <v>562</v>
      </c>
      <c r="G10" s="19" t="s">
        <v>30</v>
      </c>
      <c r="H10" s="20" t="s">
        <v>27</v>
      </c>
      <c r="I10" s="225">
        <v>0</v>
      </c>
      <c r="J10" s="97" t="s">
        <v>168</v>
      </c>
      <c r="K10" s="296">
        <v>4</v>
      </c>
      <c r="L10" s="99" t="s">
        <v>168</v>
      </c>
      <c r="M10" s="383" t="s">
        <v>168</v>
      </c>
      <c r="N10" s="383" t="s">
        <v>168</v>
      </c>
      <c r="O10" s="100" t="s">
        <v>168</v>
      </c>
      <c r="P10" s="383" t="s">
        <v>168</v>
      </c>
      <c r="Q10" s="383" t="s">
        <v>168</v>
      </c>
      <c r="R10" s="383" t="s">
        <v>168</v>
      </c>
      <c r="S10" s="383" t="s">
        <v>168</v>
      </c>
      <c r="T10" s="100" t="s">
        <v>168</v>
      </c>
      <c r="U10" s="475">
        <v>1000</v>
      </c>
      <c r="V10" s="475">
        <v>1000</v>
      </c>
    </row>
    <row r="11" spans="1:55" s="2" customFormat="1" ht="13.5">
      <c r="B11" s="17">
        <f>B10*365</f>
        <v>14.04979617150112</v>
      </c>
      <c r="C11" s="11"/>
      <c r="D11" s="12"/>
      <c r="E11" s="13"/>
      <c r="F11" s="12"/>
      <c r="G11" s="12"/>
      <c r="H11" s="14"/>
      <c r="I11" s="14"/>
      <c r="J11" s="12"/>
      <c r="K11" s="11"/>
      <c r="L11" s="12"/>
      <c r="M11" s="14"/>
      <c r="N11" s="12"/>
      <c r="O11" s="12"/>
      <c r="P11" s="12"/>
      <c r="X11" s="103"/>
    </row>
    <row r="12" spans="1:55" s="2" customFormat="1">
      <c r="B12" s="5" t="s">
        <v>563</v>
      </c>
      <c r="C12" s="11"/>
      <c r="D12" s="12"/>
      <c r="E12" s="13"/>
      <c r="F12" s="12"/>
      <c r="G12" s="12"/>
      <c r="H12" s="14"/>
      <c r="I12" s="14"/>
      <c r="J12" s="12"/>
      <c r="K12" s="11"/>
      <c r="L12" s="12"/>
      <c r="M12" s="14"/>
      <c r="N12" s="12"/>
      <c r="O12" s="12"/>
      <c r="P12" s="12"/>
      <c r="X12" s="103"/>
    </row>
    <row r="13" spans="1:55" s="2" customFormat="1" ht="75">
      <c r="B13" s="21" t="s">
        <v>301</v>
      </c>
      <c r="C13" s="22" t="s">
        <v>310</v>
      </c>
      <c r="D13" s="23" t="s">
        <v>311</v>
      </c>
      <c r="E13" s="23" t="s">
        <v>312</v>
      </c>
      <c r="F13" s="23" t="s">
        <v>313</v>
      </c>
      <c r="G13" s="23" t="s">
        <v>314</v>
      </c>
      <c r="H13" s="23" t="s">
        <v>315</v>
      </c>
      <c r="I13" s="23" t="s">
        <v>316</v>
      </c>
      <c r="J13" s="23" t="s">
        <v>317</v>
      </c>
      <c r="K13" s="23" t="s">
        <v>318</v>
      </c>
      <c r="L13" s="23" t="s">
        <v>319</v>
      </c>
      <c r="M13" s="23" t="s">
        <v>320</v>
      </c>
      <c r="N13" s="23" t="s">
        <v>321</v>
      </c>
      <c r="O13" s="23" t="s">
        <v>322</v>
      </c>
      <c r="P13" s="96" t="s">
        <v>323</v>
      </c>
      <c r="Q13" s="96" t="s">
        <v>75</v>
      </c>
      <c r="R13" s="96" t="s">
        <v>324</v>
      </c>
      <c r="S13" s="96" t="s">
        <v>325</v>
      </c>
      <c r="T13" s="96" t="s">
        <v>326</v>
      </c>
      <c r="U13" s="96" t="s">
        <v>327</v>
      </c>
      <c r="V13" s="95" t="s">
        <v>328</v>
      </c>
      <c r="W13" s="474" t="s">
        <v>340</v>
      </c>
      <c r="X13" s="474" t="s">
        <v>341</v>
      </c>
    </row>
    <row r="14" spans="1:55" s="2" customFormat="1" ht="30">
      <c r="B14" s="24" t="str">
        <f>C10</f>
        <v>WSPLR-LC-01-2-2-</v>
      </c>
      <c r="C14" s="25" t="str">
        <f>VLOOKUP($B14,typeProduct,COUNTA(PROD_A!$B$4:$N$4),FALSE)</f>
        <v>x</v>
      </c>
      <c r="D14" s="25">
        <f>VLOOKUP($B14,typeProduct,COUNTA(PROD_A!$B$4:$O$4),FALSE)</f>
        <v>0</v>
      </c>
      <c r="E14" s="25">
        <f>VLOOKUP($B14,typeProduct,COUNTA(PROD_A!$B$4:$P$4),FALSE)</f>
        <v>0</v>
      </c>
      <c r="F14" s="25">
        <f>VLOOKUP($B14,typeProduct,COUNTA(PROD_A!$B$4:$Q$4),FALSE)</f>
        <v>0</v>
      </c>
      <c r="G14" s="25" t="str">
        <f>VLOOKUP($B14,typeProduct,COUNTA(PROD_A!$B$4:$R$4),FALSE)</f>
        <v>6-AA(2S3P)-2.4V-5700</v>
      </c>
      <c r="H14" s="25">
        <f>VLOOKUP($B14,typeProduct,COUNTA(PROD_A!$B$4:$S$4),FALSE)</f>
        <v>5700</v>
      </c>
      <c r="I14" s="25">
        <f>VLOOKUP($B14,typeProduct,COUNTA(PROD_A!$B$4:$T$4),FALSE)</f>
        <v>4000</v>
      </c>
      <c r="J14" s="25">
        <f>VLOOKUP($B14,typeProduct,COUNTA(PROD_A!$B$4:$U$4),FALSE)</f>
        <v>0</v>
      </c>
      <c r="K14" s="25">
        <f>VLOOKUP($B14,typeProduct,COUNTA(PROD_A!$B$4:$V$4),FALSE)</f>
        <v>10</v>
      </c>
      <c r="L14" s="25" t="str">
        <f>VLOOKUP($B14,typeProduct,COUNTA(PROD_A!$B$4:$W$4),FALSE)</f>
        <v>x</v>
      </c>
      <c r="M14" s="25">
        <f>VLOOKUP($B14,typeProduct,COUNTA(PROD_A!$B$4:$X$4),FALSE)</f>
        <v>0</v>
      </c>
      <c r="N14" s="25">
        <f>VLOOKUP($B14,typeProduct,COUNTA(PROD_A!$B$4:$Y$4),FALSE)</f>
        <v>0</v>
      </c>
      <c r="O14" s="278">
        <f>K10</f>
        <v>4</v>
      </c>
      <c r="P14" s="25" t="str">
        <f>VLOOKUP($B14,typeProduct,COUNTA(PROD_A!$B$4:AA$4),FALSE)</f>
        <v>x</v>
      </c>
      <c r="Q14" s="25" t="str">
        <f>VLOOKUP($B14,typeProduct,COUNTA(PROD_A!$B$4:AB$4),FALSE)</f>
        <v>x</v>
      </c>
      <c r="R14" s="25" t="str">
        <f>VLOOKUP($B14,typeProduct,COUNTA(PROD_A!$B$4:AC$4),FALSE)</f>
        <v>x</v>
      </c>
      <c r="S14" s="25" t="str">
        <f>VLOOKUP($B14,typeProduct,COUNTA(PROD_A!$B$4:AD$4),FALSE)</f>
        <v>x</v>
      </c>
      <c r="T14" s="25" t="str">
        <f>VLOOKUP($B14,typeProduct,COUNTA(PROD_A!$B$4:AE$4),FALSE)</f>
        <v>x</v>
      </c>
      <c r="U14" s="25" t="str">
        <f>VLOOKUP($B14,typeProduct,COUNTA(PROD_A!$B$4:AF$4),FALSE)</f>
        <v>x</v>
      </c>
      <c r="V14" s="278" t="str">
        <f>VLOOKUP($B14,typeProduct,COUNTA(PROD_A!$B$4:AG$4),FALSE)</f>
        <v>x</v>
      </c>
      <c r="W14" s="476">
        <f>$U$10</f>
        <v>1000</v>
      </c>
      <c r="X14" s="476">
        <f>$V$10</f>
        <v>1000</v>
      </c>
    </row>
    <row r="15" spans="1:55" s="2" customFormat="1">
      <c r="B15" s="26"/>
      <c r="C15" s="27"/>
      <c r="D15" s="27"/>
      <c r="E15" s="27"/>
      <c r="F15" s="27"/>
      <c r="G15" s="27"/>
      <c r="H15" s="27"/>
      <c r="I15" s="27"/>
      <c r="J15" s="27"/>
      <c r="K15" s="27"/>
      <c r="L15" s="27"/>
      <c r="M15" s="27"/>
      <c r="N15" s="27"/>
      <c r="O15" s="27"/>
      <c r="P15" s="27"/>
    </row>
    <row r="16" spans="1:55" s="2" customFormat="1">
      <c r="B16" s="5" t="s">
        <v>565</v>
      </c>
      <c r="C16" s="27"/>
      <c r="D16" s="27"/>
      <c r="E16" s="27"/>
      <c r="F16" s="27"/>
      <c r="G16" s="27"/>
      <c r="H16" s="27"/>
      <c r="I16" s="27"/>
      <c r="J16" s="27"/>
      <c r="K16" s="27"/>
      <c r="L16" s="27"/>
      <c r="M16" s="27"/>
      <c r="N16" s="27"/>
      <c r="O16" s="27"/>
      <c r="P16" s="27"/>
    </row>
    <row r="17" spans="1:25" s="2" customFormat="1">
      <c r="B17" s="5"/>
      <c r="C17" s="27"/>
      <c r="D17" s="27"/>
      <c r="E17" s="27"/>
      <c r="F17" s="27"/>
      <c r="G17" s="27"/>
      <c r="H17" s="27"/>
      <c r="I17" s="27"/>
      <c r="J17" s="27"/>
      <c r="K17" s="27"/>
      <c r="L17" s="27"/>
      <c r="M17" s="27"/>
      <c r="N17" s="27"/>
      <c r="O17" s="27"/>
      <c r="P17" s="27"/>
    </row>
    <row r="18" spans="1:25" s="2" customFormat="1" ht="30">
      <c r="B18" s="28" t="s">
        <v>566</v>
      </c>
      <c r="C18" s="28" t="s">
        <v>567</v>
      </c>
      <c r="D18" s="28" t="s">
        <v>551</v>
      </c>
      <c r="E18" s="28" t="s">
        <v>4</v>
      </c>
      <c r="F18" s="28" t="s">
        <v>568</v>
      </c>
      <c r="G18" s="29" t="s">
        <v>569</v>
      </c>
      <c r="H18" s="22" t="s">
        <v>570</v>
      </c>
      <c r="I18" s="101"/>
      <c r="J18" s="101"/>
      <c r="K18" s="27"/>
      <c r="L18" s="27"/>
      <c r="M18" s="27"/>
      <c r="N18" s="27"/>
      <c r="O18" s="27"/>
      <c r="P18" s="27"/>
    </row>
    <row r="19" spans="1:25" s="2" customFormat="1">
      <c r="B19" s="30">
        <f>VLOOKUP($D$10,lrwCyclicPeriod,COUNTA(TABS!$L$5:$M$5),FALSE)</f>
        <v>600</v>
      </c>
      <c r="C19" s="31">
        <f>$E$10</f>
        <v>1</v>
      </c>
      <c r="D19" s="31">
        <f>VLOOKUP($F$10,lorawanSamplingRate,COUNTA(TABS!$Y$5:$Z$5),FALSE)</f>
        <v>600</v>
      </c>
      <c r="E19" s="31">
        <f>VLOOKUP($G$10&amp;"-"&amp;$H$10,lrwSFDataRateRx,COUNTA(TABS!$S$5:$V$5),FALSE)</f>
        <v>5470</v>
      </c>
      <c r="F19" s="31">
        <f>VLOOKUP($G$10,lrwTxParameter,COUNTA(TABS!$O$5:$Q$5),FALSE)</f>
        <v>47</v>
      </c>
      <c r="G19" s="32">
        <f>I10</f>
        <v>0</v>
      </c>
      <c r="H19" s="31">
        <f>VLOOKUP($G$10&amp;"-"&amp;$H$10,lrwSFDataRateRx,COUNTA(TABS!$S$5:$W$5),FALSE)</f>
        <v>2.2999999999999998</v>
      </c>
      <c r="I19" s="102"/>
      <c r="J19" s="27"/>
      <c r="K19" s="27"/>
      <c r="L19" s="27"/>
      <c r="M19" s="27"/>
      <c r="N19" s="27"/>
      <c r="O19" s="27"/>
    </row>
    <row r="20" spans="1:25" s="2" customFormat="1">
      <c r="B20" s="26"/>
      <c r="C20" s="27"/>
      <c r="D20" s="27"/>
      <c r="E20" s="27"/>
      <c r="F20" s="27"/>
      <c r="G20" s="27"/>
      <c r="H20" s="27"/>
      <c r="I20" s="27"/>
      <c r="J20" s="27"/>
      <c r="K20" s="27"/>
      <c r="L20" s="27"/>
      <c r="M20" s="27"/>
      <c r="N20" s="27"/>
      <c r="O20" s="27"/>
      <c r="P20" s="27"/>
    </row>
    <row r="21" spans="1:25" s="2" customFormat="1">
      <c r="B21" s="5" t="s">
        <v>571</v>
      </c>
      <c r="C21" s="5"/>
      <c r="D21" s="12"/>
      <c r="E21" s="13"/>
      <c r="F21" s="12"/>
      <c r="G21" s="12"/>
      <c r="H21" s="3"/>
      <c r="I21" s="3"/>
      <c r="J21" s="3"/>
      <c r="K21" s="83"/>
      <c r="L21" s="3"/>
      <c r="M21" s="3"/>
      <c r="N21" s="3"/>
      <c r="O21" s="3"/>
      <c r="P21" s="3"/>
      <c r="Q21" s="3"/>
      <c r="R21" s="3"/>
      <c r="S21" s="3"/>
      <c r="T21" s="3"/>
      <c r="U21" s="3"/>
      <c r="V21" s="3"/>
      <c r="W21" s="3"/>
      <c r="X21" s="3"/>
      <c r="Y21" s="3"/>
    </row>
    <row r="22" spans="1:25" s="2" customFormat="1">
      <c r="B22" s="11"/>
      <c r="C22" s="11"/>
      <c r="D22" s="12"/>
      <c r="E22" s="13"/>
      <c r="F22" s="12"/>
      <c r="G22" s="12"/>
      <c r="H22" s="3"/>
      <c r="I22" s="3"/>
      <c r="J22" s="3"/>
      <c r="K22" s="83"/>
      <c r="L22" s="3"/>
      <c r="M22" s="3"/>
      <c r="N22" s="3"/>
      <c r="O22" s="3"/>
      <c r="P22" s="3"/>
      <c r="Q22" s="3"/>
      <c r="R22" s="3"/>
      <c r="S22" s="3"/>
      <c r="T22" s="3"/>
      <c r="U22" s="3"/>
      <c r="V22" s="3"/>
      <c r="W22" s="3"/>
      <c r="X22" s="3"/>
      <c r="Y22" s="3"/>
    </row>
    <row r="23" spans="1:25" ht="15" customHeight="1">
      <c r="A23" s="33"/>
      <c r="B23" s="523" t="s">
        <v>572</v>
      </c>
      <c r="C23" s="524"/>
      <c r="D23" s="524"/>
      <c r="E23" s="34" t="s">
        <v>147</v>
      </c>
      <c r="F23" s="35" t="s">
        <v>573</v>
      </c>
      <c r="G23" s="36"/>
    </row>
    <row r="24" spans="1:25">
      <c r="B24" s="372" t="s">
        <v>574</v>
      </c>
      <c r="C24" s="38"/>
      <c r="D24" s="38"/>
      <c r="E24" s="39">
        <v>1</v>
      </c>
      <c r="F24" s="40" t="s">
        <v>8</v>
      </c>
    </row>
    <row r="25" spans="1:25" ht="15.75" customHeight="1">
      <c r="A25" s="41"/>
      <c r="B25" s="373" t="s">
        <v>575</v>
      </c>
      <c r="C25" s="43"/>
      <c r="D25" s="44"/>
      <c r="E25" s="45">
        <f>H14</f>
        <v>5700</v>
      </c>
      <c r="F25" s="46" t="s">
        <v>10</v>
      </c>
      <c r="G25" s="41"/>
    </row>
    <row r="26" spans="1:25">
      <c r="B26" s="372" t="s">
        <v>576</v>
      </c>
      <c r="C26" s="38"/>
      <c r="D26" s="47"/>
      <c r="E26" s="48">
        <v>90</v>
      </c>
      <c r="F26" s="49" t="s">
        <v>17</v>
      </c>
    </row>
    <row r="27" spans="1:25" ht="15" customHeight="1">
      <c r="A27" s="50"/>
      <c r="B27" s="374" t="s">
        <v>577</v>
      </c>
      <c r="C27" s="52"/>
      <c r="D27" s="52"/>
      <c r="E27" s="53">
        <v>75</v>
      </c>
      <c r="F27" s="54" t="s">
        <v>17</v>
      </c>
    </row>
    <row r="28" spans="1:25" ht="15" customHeight="1">
      <c r="A28" s="50"/>
      <c r="B28" s="51"/>
      <c r="C28" s="52"/>
      <c r="D28" s="52"/>
      <c r="E28" s="55"/>
      <c r="F28" s="48"/>
    </row>
    <row r="29" spans="1:25">
      <c r="B29" s="372" t="s">
        <v>549</v>
      </c>
      <c r="C29" s="38"/>
      <c r="D29" s="47"/>
      <c r="E29" s="56">
        <f>B19</f>
        <v>600</v>
      </c>
      <c r="F29" s="57" t="s">
        <v>29</v>
      </c>
    </row>
    <row r="30" spans="1:25">
      <c r="B30" s="372" t="s">
        <v>578</v>
      </c>
      <c r="C30" s="38"/>
      <c r="D30" s="47"/>
      <c r="E30" s="58">
        <f>(24*60*60)/E29</f>
        <v>144</v>
      </c>
      <c r="F30" s="57" t="s">
        <v>579</v>
      </c>
    </row>
    <row r="31" spans="1:25">
      <c r="B31" s="372" t="s">
        <v>550</v>
      </c>
      <c r="C31" s="38"/>
      <c r="D31" s="47"/>
      <c r="E31" s="56">
        <f>C19</f>
        <v>1</v>
      </c>
      <c r="F31" s="57" t="s">
        <v>579</v>
      </c>
    </row>
    <row r="32" spans="1:25">
      <c r="B32" s="372" t="s">
        <v>580</v>
      </c>
      <c r="C32" s="38"/>
      <c r="D32" s="47"/>
      <c r="E32" s="58">
        <f>E30+E31</f>
        <v>145</v>
      </c>
      <c r="F32" s="57" t="s">
        <v>579</v>
      </c>
    </row>
    <row r="33" spans="1:7">
      <c r="B33" s="372" t="s">
        <v>581</v>
      </c>
      <c r="C33" s="38"/>
      <c r="D33" s="47"/>
      <c r="E33" s="58">
        <f>(24*60*60)/E32</f>
        <v>595.86206896551721</v>
      </c>
      <c r="F33" s="57" t="s">
        <v>29</v>
      </c>
    </row>
    <row r="34" spans="1:7">
      <c r="B34" s="372" t="s">
        <v>582</v>
      </c>
      <c r="C34" s="38"/>
      <c r="D34" s="47"/>
      <c r="E34" s="56">
        <f>D19</f>
        <v>600</v>
      </c>
      <c r="F34" s="57" t="s">
        <v>29</v>
      </c>
    </row>
    <row r="35" spans="1:7">
      <c r="B35" s="372" t="s">
        <v>583</v>
      </c>
      <c r="C35" s="38"/>
      <c r="D35" s="47"/>
      <c r="E35" s="59">
        <f>E19</f>
        <v>5470</v>
      </c>
      <c r="F35" s="57" t="s">
        <v>40</v>
      </c>
    </row>
    <row r="36" spans="1:7">
      <c r="B36" s="372" t="s">
        <v>584</v>
      </c>
      <c r="C36" s="38"/>
      <c r="D36" s="47"/>
      <c r="E36" s="56">
        <f>F19</f>
        <v>47</v>
      </c>
      <c r="F36" s="57" t="s">
        <v>42</v>
      </c>
    </row>
    <row r="37" spans="1:7">
      <c r="B37" s="372" t="s">
        <v>585</v>
      </c>
      <c r="C37" s="38"/>
      <c r="D37" s="47"/>
      <c r="E37" s="60">
        <f>K14</f>
        <v>10</v>
      </c>
      <c r="F37" s="57" t="s">
        <v>44</v>
      </c>
    </row>
    <row r="38" spans="1:7">
      <c r="B38" s="372" t="s">
        <v>586</v>
      </c>
      <c r="C38" s="38"/>
      <c r="D38" s="38"/>
      <c r="E38" s="56">
        <v>1</v>
      </c>
      <c r="F38" s="57" t="s">
        <v>587</v>
      </c>
    </row>
    <row r="39" spans="1:7">
      <c r="B39" s="37"/>
      <c r="C39" s="38"/>
      <c r="D39" s="38"/>
      <c r="E39" s="60"/>
      <c r="F39" s="57"/>
    </row>
    <row r="40" spans="1:7">
      <c r="B40" s="37" t="s">
        <v>702</v>
      </c>
      <c r="C40" s="38"/>
      <c r="D40" s="38"/>
      <c r="E40" s="348">
        <f>$W$14</f>
        <v>1000</v>
      </c>
      <c r="F40" s="57" t="s">
        <v>703</v>
      </c>
    </row>
    <row r="41" spans="1:7">
      <c r="B41" s="37" t="s">
        <v>704</v>
      </c>
      <c r="C41" s="38"/>
      <c r="D41" s="38"/>
      <c r="E41" s="58">
        <f>$X$14</f>
        <v>1000</v>
      </c>
      <c r="F41" s="57" t="s">
        <v>703</v>
      </c>
    </row>
    <row r="42" spans="1:7" ht="45" customHeight="1">
      <c r="A42" s="33"/>
      <c r="B42" s="61" t="s">
        <v>588</v>
      </c>
      <c r="C42" s="62"/>
      <c r="D42" s="63" t="s">
        <v>705</v>
      </c>
      <c r="E42" s="21" t="s">
        <v>590</v>
      </c>
      <c r="F42" s="23" t="s">
        <v>591</v>
      </c>
      <c r="G42" s="64"/>
    </row>
    <row r="43" spans="1:7">
      <c r="A43" s="50"/>
      <c r="B43" s="51" t="s">
        <v>592</v>
      </c>
      <c r="C43" s="52"/>
      <c r="D43" s="65">
        <f>N14</f>
        <v>0</v>
      </c>
      <c r="E43" s="58">
        <f>M14</f>
        <v>0</v>
      </c>
      <c r="F43" s="66">
        <f>D43*E43</f>
        <v>0</v>
      </c>
      <c r="G43" s="67"/>
    </row>
    <row r="44" spans="1:7" ht="15" customHeight="1">
      <c r="A44" s="50"/>
      <c r="B44" s="51" t="s">
        <v>592</v>
      </c>
      <c r="C44" s="52"/>
      <c r="D44" s="65">
        <f>(D14*10^-3)*E14+J14</f>
        <v>0</v>
      </c>
      <c r="E44" s="58">
        <f>F14</f>
        <v>0</v>
      </c>
      <c r="F44" s="66">
        <f>D44*E44</f>
        <v>0</v>
      </c>
      <c r="G44" s="67"/>
    </row>
    <row r="45" spans="1:7" ht="15" customHeight="1">
      <c r="A45" s="50"/>
      <c r="B45" s="51" t="s">
        <v>593</v>
      </c>
      <c r="C45" s="52"/>
      <c r="D45" s="65">
        <f>E36*1000/(E27/100)+D48</f>
        <v>77916.666666666657</v>
      </c>
      <c r="E45" s="58">
        <f>(((37+E37)*8/E35)*1000)*O14</f>
        <v>274.9542961608775</v>
      </c>
      <c r="F45" s="66">
        <f>D45*E45</f>
        <v>21423522.242535036</v>
      </c>
      <c r="G45" s="67"/>
    </row>
    <row r="46" spans="1:7" ht="15" customHeight="1">
      <c r="A46" s="50"/>
      <c r="B46" s="37" t="s">
        <v>594</v>
      </c>
      <c r="C46" s="38"/>
      <c r="D46" s="65">
        <f>D47+D48</f>
        <v>45500</v>
      </c>
      <c r="E46" s="348">
        <f>100+200+$H$19*1000*E38</f>
        <v>2600</v>
      </c>
      <c r="F46" s="66">
        <f t="shared" ref="F46:F48" si="0">D46*E46</f>
        <v>118300000</v>
      </c>
      <c r="G46" s="67"/>
    </row>
    <row r="47" spans="1:7" ht="15" customHeight="1">
      <c r="A47" s="50"/>
      <c r="B47" s="37" t="s">
        <v>595</v>
      </c>
      <c r="C47" s="38"/>
      <c r="D47" s="65">
        <f>15000+D48</f>
        <v>30250</v>
      </c>
      <c r="E47" s="68">
        <v>0</v>
      </c>
      <c r="F47" s="66">
        <f t="shared" si="0"/>
        <v>0</v>
      </c>
      <c r="G47" s="67"/>
    </row>
    <row r="48" spans="1:7" ht="15" customHeight="1">
      <c r="B48" s="37" t="s">
        <v>596</v>
      </c>
      <c r="C48" s="38"/>
      <c r="D48" s="69">
        <f>I14+(D14*10^-3)*E14+(3/E40+3/E41)*10^6*1.875</f>
        <v>15250</v>
      </c>
      <c r="E48" s="58">
        <f>(E33*1000)-((E33/E34)*E44)-SUM(E45:E47)</f>
        <v>592987.11466935638</v>
      </c>
      <c r="F48" s="66">
        <f t="shared" si="0"/>
        <v>9043053498.7076855</v>
      </c>
      <c r="G48" s="67"/>
    </row>
    <row r="49" spans="1:7" ht="15" customHeight="1">
      <c r="A49" s="70"/>
      <c r="B49" s="71"/>
      <c r="C49" s="72"/>
      <c r="D49" s="73"/>
      <c r="E49" s="74"/>
      <c r="F49" s="75"/>
      <c r="G49" s="76"/>
    </row>
    <row r="50" spans="1:7" ht="15" customHeight="1">
      <c r="A50" s="77"/>
      <c r="B50" s="61" t="s">
        <v>597</v>
      </c>
      <c r="C50" s="62"/>
      <c r="D50" s="78"/>
      <c r="E50" s="79"/>
      <c r="F50" s="80"/>
      <c r="G50" s="77"/>
    </row>
    <row r="51" spans="1:7" ht="15" customHeight="1">
      <c r="A51" s="50"/>
      <c r="B51" s="51" t="s">
        <v>598</v>
      </c>
      <c r="C51" s="52"/>
      <c r="D51" s="52"/>
      <c r="E51" s="81">
        <f>((F45+F47+F48)+((F43+F44)*(E33/E34)))/(E33*1000)+(F46/(24*60*60*1000))</f>
        <v>15213.743843029884</v>
      </c>
      <c r="F51" s="82" t="s">
        <v>599</v>
      </c>
      <c r="G51" s="83"/>
    </row>
    <row r="52" spans="1:7">
      <c r="B52" s="37" t="s">
        <v>600</v>
      </c>
      <c r="C52" s="38"/>
      <c r="D52" s="38"/>
      <c r="E52" s="478">
        <f>(E25*1000*(E26/100)/E51)/24</f>
        <v>14.04979617150112</v>
      </c>
      <c r="F52" s="82" t="s">
        <v>601</v>
      </c>
      <c r="G52" s="83"/>
    </row>
    <row r="53" spans="1:7">
      <c r="B53" s="37" t="s">
        <v>602</v>
      </c>
      <c r="C53" s="38"/>
      <c r="D53" s="38"/>
      <c r="E53" s="85">
        <f>E52/365</f>
        <v>3.8492592250687997E-2</v>
      </c>
      <c r="F53" s="82" t="s">
        <v>603</v>
      </c>
      <c r="G53" s="83"/>
    </row>
    <row r="54" spans="1:7">
      <c r="B54" s="37" t="s">
        <v>604</v>
      </c>
      <c r="C54" s="38"/>
      <c r="D54" s="86"/>
      <c r="E54" s="87">
        <f>E53*12</f>
        <v>0.46191110700825599</v>
      </c>
      <c r="F54" s="88" t="s">
        <v>605</v>
      </c>
      <c r="G54" s="89"/>
    </row>
    <row r="55" spans="1:7">
      <c r="D55" s="90"/>
      <c r="E55" s="90"/>
      <c r="F55" s="83"/>
      <c r="G55" s="83"/>
    </row>
    <row r="56" spans="1:7">
      <c r="D56" s="90"/>
      <c r="E56" s="90"/>
      <c r="F56" s="83"/>
      <c r="G56" s="83"/>
    </row>
    <row r="57" spans="1:7">
      <c r="D57" s="90"/>
      <c r="E57" s="90"/>
      <c r="F57" s="83"/>
      <c r="G57" s="83"/>
    </row>
    <row r="58" spans="1:7" ht="13.5">
      <c r="D58" s="90"/>
      <c r="E58" s="477"/>
      <c r="F58" s="83"/>
      <c r="G58" s="83"/>
    </row>
    <row r="59" spans="1:7">
      <c r="D59" s="90"/>
      <c r="E59" s="90"/>
      <c r="F59" s="83"/>
      <c r="G59" s="83"/>
    </row>
    <row r="60" spans="1:7">
      <c r="D60" s="90"/>
      <c r="E60" s="90"/>
      <c r="F60" s="83"/>
      <c r="G60" s="83"/>
    </row>
    <row r="62" spans="1:7">
      <c r="D62" s="90"/>
      <c r="E62" s="90"/>
      <c r="F62" s="83"/>
      <c r="G62" s="83"/>
    </row>
    <row r="63" spans="1:7">
      <c r="D63" s="90"/>
      <c r="E63" s="90"/>
      <c r="F63" s="83"/>
      <c r="G63" s="83"/>
    </row>
    <row r="64" spans="1:7">
      <c r="D64" s="90"/>
      <c r="E64" s="90"/>
      <c r="F64" s="83"/>
      <c r="G64" s="83"/>
    </row>
    <row r="65" spans="4:7">
      <c r="D65" s="90"/>
      <c r="E65" s="90"/>
      <c r="F65" s="83"/>
      <c r="G65" s="83"/>
    </row>
    <row r="66" spans="4:7">
      <c r="D66" s="90"/>
      <c r="E66" s="90"/>
      <c r="F66" s="83"/>
      <c r="G66" s="83"/>
    </row>
    <row r="67" spans="4:7">
      <c r="D67" s="90"/>
      <c r="E67" s="90"/>
      <c r="F67" s="83"/>
      <c r="G67" s="83"/>
    </row>
    <row r="68" spans="4:7">
      <c r="D68" s="90"/>
      <c r="E68" s="90"/>
      <c r="F68" s="83"/>
      <c r="G68" s="83"/>
    </row>
    <row r="69" spans="4:7">
      <c r="D69" s="90"/>
      <c r="E69" s="90"/>
      <c r="F69" s="83"/>
      <c r="G69" s="83"/>
    </row>
  </sheetData>
  <sheetProtection sheet="1" objects="1" scenarios="1"/>
  <protectedRanges>
    <protectedRange sqref="C10:V10" name="Range1"/>
  </protectedRanges>
  <mergeCells count="1">
    <mergeCell ref="B23:D23"/>
  </mergeCells>
  <dataValidations count="10">
    <dataValidation type="list" allowBlank="1" showInputMessage="1" showErrorMessage="1" sqref="C10" xr:uid="{31DAFF95-0F17-4F5B-B354-127C58B930C9}">
      <formula1>$BC:$BC</formula1>
    </dataValidation>
    <dataValidation allowBlank="1" showInputMessage="1" showErrorMessage="1" sqref="E29 B14:B17 B19:B20 E34:E36" xr:uid="{EA7B7B40-6DA1-41A3-AB5F-425468BF3F02}"/>
    <dataValidation type="list" allowBlank="1" showInputMessage="1" showErrorMessage="1" sqref="T10" xr:uid="{2128696E-0033-4C29-82D9-8CF9BAC08B71}">
      <formula1>"x,Class A,Class C"</formula1>
    </dataValidation>
    <dataValidation type="list" allowBlank="1" showInputMessage="1" showErrorMessage="1" sqref="O10" xr:uid="{4B574884-17F5-4E26-B8DD-BEF326DA492C}">
      <formula1>"x,Auto,Fast,Slow"</formula1>
    </dataValidation>
    <dataValidation type="list" allowBlank="1" showInputMessage="1" showErrorMessage="1" sqref="L10" xr:uid="{78AC300D-A870-4041-9C4E-ED29D6A512C8}">
      <formula1>"x,Enable,Disable"</formula1>
    </dataValidation>
    <dataValidation type="list" allowBlank="1" showInputMessage="1" showErrorMessage="1" sqref="K10" xr:uid="{DD2C3A78-7216-404B-B457-323356A3D237}">
      <formula1>"1,2,3,4,5,6,7,8,9,10,11,12,13,14,15,16,17,18,19,20,21,22,23,24,25,26,27,28,29,30,31,32"</formula1>
    </dataValidation>
    <dataValidation type="list" allowBlank="1" showInputMessage="1" showErrorMessage="1" sqref="J10" xr:uid="{016B1841-C1B6-4A5F-960B-ED72C9430A8A}">
      <formula1>"x,1,2,3,4,5,6,7,8,9,10,11,12,13,14,15,16,17,18,19,20,21,22,23,24,25,26,27,28,29,30,31,32,33,34,35,36,37,38,39,40,41,42,43,44,45,46,47,48,49,50,51,52,53,54,55,56,57,58,59,60,61,62,63,64,65,66,67,68,69,70,71,72,73,74,75,76,77,78,79,80"</formula1>
    </dataValidation>
    <dataValidation type="list" allowBlank="1" showInputMessage="1" showErrorMessage="1" sqref="H10" xr:uid="{43E1040B-5706-4278-AF21-F9B9779F1278}">
      <formula1>"SF7,SF8,SF9,SF10,SF11,SF12"</formula1>
    </dataValidation>
    <dataValidation type="list" allowBlank="1" showInputMessage="1" showErrorMessage="1" sqref="G10" xr:uid="{C8A7675F-ED74-44AC-8161-3BB9A8EF6F2F}">
      <formula1>"AU915, US915, IN865, RU864, EU868, AS923, KR920"</formula1>
    </dataValidation>
    <dataValidation type="list" allowBlank="1" showInputMessage="1" showErrorMessage="1" sqref="E10 I10" xr:uid="{E5FF8AAE-C248-4374-ABE6-44F4DCC53546}">
      <formula1>"0,1,2,3,4,5,6,7,8,9,10,20,50,100"</formula1>
    </dataValidation>
  </dataValidations>
  <hyperlinks>
    <hyperlink ref="F1" location="'MAIN'!A1" display="HOME" xr:uid="{63F2690D-3B3A-45F8-A276-9C960EAC2745}"/>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725D5501-AE02-4017-8098-C2EE48EC01E9}">
          <x14:formula1>
            <xm:f>TABS!$Y$6:$Y$65</xm:f>
          </x14:formula1>
          <xm:sqref>F10</xm:sqref>
        </x14:dataValidation>
        <x14:dataValidation type="list" allowBlank="1" showInputMessage="1" showErrorMessage="1" xr:uid="{38C62589-E4B1-4458-9C73-6EA99BB3DA3E}">
          <x14:formula1>
            <xm:f>TABS!$L$6:$L$25</xm:f>
          </x14:formula1>
          <xm:sqref>D10</xm:sqref>
        </x14:dataValidation>
      </x14:dataValidations>
    </ext>
  </extLst>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2:AK65"/>
  <sheetViews>
    <sheetView topLeftCell="A5" workbookViewId="0">
      <selection activeCell="A17" sqref="A17"/>
    </sheetView>
  </sheetViews>
  <sheetFormatPr defaultColWidth="9.125" defaultRowHeight="13.5" customHeight="1"/>
  <cols>
    <col min="1" max="1" width="30.125" style="3" customWidth="1"/>
    <col min="2" max="2" width="8.375" style="3" customWidth="1"/>
    <col min="3" max="3" width="7" style="3" customWidth="1"/>
    <col min="4" max="4" width="9.75" style="3" customWidth="1"/>
    <col min="5" max="5" width="10.125" style="207" customWidth="1"/>
    <col min="6" max="6" width="13.875" style="3" customWidth="1"/>
    <col min="7" max="7" width="26.125" style="3" customWidth="1"/>
    <col min="8" max="9" width="9.125" style="3"/>
    <col min="10" max="10" width="13.375" style="3" customWidth="1"/>
    <col min="11" max="18" width="9.125" style="3"/>
    <col min="19" max="19" width="15.875" style="3" customWidth="1"/>
    <col min="20" max="24" width="9.125" style="3"/>
    <col min="25" max="25" width="10.75" style="3" customWidth="1"/>
    <col min="26" max="28" width="9.125" style="3"/>
    <col min="29" max="29" width="11.75" style="3" customWidth="1"/>
    <col min="30" max="16384" width="9.125" style="3"/>
  </cols>
  <sheetData>
    <row r="2" spans="1:37" ht="15">
      <c r="A2" s="33" t="s">
        <v>706</v>
      </c>
    </row>
    <row r="3" spans="1:37" ht="15">
      <c r="A3" s="33"/>
    </row>
    <row r="4" spans="1:37" ht="15">
      <c r="A4" s="33" t="s">
        <v>707</v>
      </c>
      <c r="I4" s="33" t="s">
        <v>708</v>
      </c>
      <c r="L4" s="33" t="s">
        <v>709</v>
      </c>
      <c r="O4" s="33" t="s">
        <v>710</v>
      </c>
      <c r="S4" s="33" t="s">
        <v>711</v>
      </c>
      <c r="Y4" s="33" t="s">
        <v>712</v>
      </c>
      <c r="AB4" s="33" t="s">
        <v>713</v>
      </c>
      <c r="AF4" s="33" t="s">
        <v>714</v>
      </c>
    </row>
    <row r="5" spans="1:37" ht="30.75" customHeight="1">
      <c r="A5" s="96" t="s">
        <v>715</v>
      </c>
      <c r="B5" s="96" t="s">
        <v>716</v>
      </c>
      <c r="C5" s="96" t="s">
        <v>717</v>
      </c>
      <c r="D5" s="96" t="s">
        <v>718</v>
      </c>
      <c r="E5" s="208" t="s">
        <v>315</v>
      </c>
      <c r="F5" s="96" t="s">
        <v>719</v>
      </c>
      <c r="G5" s="96" t="s">
        <v>720</v>
      </c>
      <c r="I5" s="212" t="s">
        <v>125</v>
      </c>
      <c r="J5" s="212" t="s">
        <v>126</v>
      </c>
      <c r="L5" s="23" t="s">
        <v>721</v>
      </c>
      <c r="M5" s="23" t="s">
        <v>722</v>
      </c>
      <c r="O5" s="23" t="s">
        <v>3</v>
      </c>
      <c r="P5" s="23" t="s">
        <v>2</v>
      </c>
      <c r="Q5" s="23" t="s">
        <v>1</v>
      </c>
      <c r="S5" s="23" t="s">
        <v>723</v>
      </c>
      <c r="T5" s="23" t="s">
        <v>3</v>
      </c>
      <c r="U5" s="23" t="s">
        <v>724</v>
      </c>
      <c r="V5" s="23" t="s">
        <v>4</v>
      </c>
      <c r="W5" s="23" t="s">
        <v>6</v>
      </c>
      <c r="Y5" s="96" t="s">
        <v>721</v>
      </c>
      <c r="Z5" s="96" t="s">
        <v>722</v>
      </c>
      <c r="AB5" s="142" t="s">
        <v>725</v>
      </c>
      <c r="AC5" s="142" t="s">
        <v>726</v>
      </c>
      <c r="AD5" s="142" t="s">
        <v>727</v>
      </c>
      <c r="AF5" s="450" t="s">
        <v>728</v>
      </c>
      <c r="AG5" s="450" t="s">
        <v>4</v>
      </c>
      <c r="AH5" s="450" t="s">
        <v>729</v>
      </c>
      <c r="AI5" s="450" t="s">
        <v>1</v>
      </c>
      <c r="AJ5" s="450" t="s">
        <v>728</v>
      </c>
      <c r="AK5" s="450" t="s">
        <v>730</v>
      </c>
    </row>
    <row r="6" spans="1:37" ht="15">
      <c r="A6" s="209" t="str">
        <f>IF(E6="","",B6&amp;"-"&amp;C6&amp;"-"&amp;D6&amp;"-"&amp;E6)</f>
        <v>1-D-3.6V-17000</v>
      </c>
      <c r="B6" s="209">
        <v>1</v>
      </c>
      <c r="C6" s="209" t="s">
        <v>731</v>
      </c>
      <c r="D6" s="209" t="s">
        <v>732</v>
      </c>
      <c r="E6" s="210">
        <v>17000</v>
      </c>
      <c r="F6" s="82"/>
      <c r="G6" s="82"/>
      <c r="I6" s="213" t="s">
        <v>128</v>
      </c>
      <c r="J6" s="214">
        <v>1500</v>
      </c>
      <c r="L6" s="57" t="s">
        <v>733</v>
      </c>
      <c r="M6" s="57">
        <v>60</v>
      </c>
      <c r="O6" s="57" t="s">
        <v>11</v>
      </c>
      <c r="P6" s="57">
        <v>20</v>
      </c>
      <c r="Q6" s="57">
        <v>128</v>
      </c>
      <c r="S6" s="57" t="str">
        <f>T6&amp;"-"&amp;U6</f>
        <v>AU915-SF10</v>
      </c>
      <c r="T6" s="60" t="s">
        <v>11</v>
      </c>
      <c r="U6" s="214" t="s">
        <v>13</v>
      </c>
      <c r="V6" s="213">
        <v>980</v>
      </c>
      <c r="W6" s="214">
        <v>3.8</v>
      </c>
      <c r="Y6" s="57" t="s">
        <v>734</v>
      </c>
      <c r="Z6" s="57">
        <v>1</v>
      </c>
      <c r="AB6" s="209" t="s">
        <v>681</v>
      </c>
      <c r="AC6" s="222">
        <v>0</v>
      </c>
      <c r="AD6" s="66">
        <v>1</v>
      </c>
      <c r="AF6" s="57" t="s">
        <v>735</v>
      </c>
      <c r="AG6" s="57">
        <v>100</v>
      </c>
      <c r="AH6" s="57">
        <v>868</v>
      </c>
      <c r="AI6" s="57">
        <v>47</v>
      </c>
      <c r="AJ6" s="57">
        <v>1</v>
      </c>
      <c r="AK6" s="57">
        <v>29</v>
      </c>
    </row>
    <row r="7" spans="1:37" ht="15">
      <c r="A7" s="209" t="str">
        <f t="shared" ref="A7:A16" si="0">IF(E7="","",B7&amp;"-"&amp;C7&amp;"-"&amp;D7&amp;"-"&amp;E7)</f>
        <v>2-AA-3V-3500</v>
      </c>
      <c r="B7" s="209">
        <v>2</v>
      </c>
      <c r="C7" s="209" t="s">
        <v>736</v>
      </c>
      <c r="D7" s="209" t="s">
        <v>737</v>
      </c>
      <c r="E7" s="210">
        <v>3500</v>
      </c>
      <c r="F7" s="82"/>
      <c r="G7" s="82"/>
      <c r="I7" s="215" t="s">
        <v>130</v>
      </c>
      <c r="J7" s="214">
        <v>500</v>
      </c>
      <c r="L7" s="57" t="s">
        <v>738</v>
      </c>
      <c r="M7" s="57">
        <v>180</v>
      </c>
      <c r="O7" s="57" t="s">
        <v>18</v>
      </c>
      <c r="P7" s="57">
        <v>20</v>
      </c>
      <c r="Q7" s="57">
        <v>128</v>
      </c>
      <c r="S7" s="57" t="str">
        <f t="shared" ref="S7:S41" si="1">T7&amp;"-"&amp;U7</f>
        <v>AU915-SF9</v>
      </c>
      <c r="T7" s="60" t="s">
        <v>11</v>
      </c>
      <c r="U7" s="214" t="s">
        <v>19</v>
      </c>
      <c r="V7" s="215">
        <v>1760</v>
      </c>
      <c r="W7" s="214">
        <v>2.2999999999999998</v>
      </c>
      <c r="Y7" s="57" t="s">
        <v>739</v>
      </c>
      <c r="Z7" s="57">
        <v>2</v>
      </c>
      <c r="AB7" s="57" t="s">
        <v>740</v>
      </c>
      <c r="AC7" s="57">
        <v>7200</v>
      </c>
      <c r="AD7" s="57">
        <v>0</v>
      </c>
      <c r="AF7" s="57" t="s">
        <v>741</v>
      </c>
      <c r="AG7" s="57">
        <v>600</v>
      </c>
      <c r="AH7" s="57">
        <v>902</v>
      </c>
      <c r="AI7" s="57">
        <v>128</v>
      </c>
      <c r="AJ7" s="57">
        <v>2</v>
      </c>
      <c r="AK7" s="57">
        <v>29</v>
      </c>
    </row>
    <row r="8" spans="1:37" ht="15">
      <c r="A8" s="209" t="str">
        <f t="shared" si="0"/>
        <v>1-AA-3.6V-2600</v>
      </c>
      <c r="B8" s="209">
        <v>1</v>
      </c>
      <c r="C8" s="209" t="s">
        <v>736</v>
      </c>
      <c r="D8" s="209" t="s">
        <v>732</v>
      </c>
      <c r="E8" s="210">
        <v>2600</v>
      </c>
      <c r="F8" s="82"/>
      <c r="G8" s="82"/>
      <c r="I8" s="215" t="s">
        <v>131</v>
      </c>
      <c r="J8" s="214">
        <v>3500</v>
      </c>
      <c r="L8" s="57" t="s">
        <v>742</v>
      </c>
      <c r="M8" s="57">
        <v>360</v>
      </c>
      <c r="O8" s="57" t="s">
        <v>22</v>
      </c>
      <c r="P8" s="57">
        <v>20</v>
      </c>
      <c r="Q8" s="57">
        <v>128</v>
      </c>
      <c r="S8" s="57" t="str">
        <f t="shared" si="1"/>
        <v>AU915-SF8</v>
      </c>
      <c r="T8" s="60" t="s">
        <v>11</v>
      </c>
      <c r="U8" s="214" t="s">
        <v>23</v>
      </c>
      <c r="V8" s="215">
        <v>3125</v>
      </c>
      <c r="W8" s="214">
        <v>2.2999999999999998</v>
      </c>
      <c r="Y8" s="57" t="s">
        <v>743</v>
      </c>
      <c r="Z8" s="57">
        <v>5</v>
      </c>
      <c r="AF8" s="57" t="s">
        <v>632</v>
      </c>
      <c r="AG8" s="57">
        <v>100</v>
      </c>
      <c r="AH8" s="57">
        <v>923</v>
      </c>
      <c r="AI8" s="57">
        <v>47</v>
      </c>
      <c r="AJ8" s="57">
        <v>3</v>
      </c>
      <c r="AK8" s="57">
        <v>37.5</v>
      </c>
    </row>
    <row r="9" spans="1:37" ht="15">
      <c r="A9" s="209" t="str">
        <f t="shared" si="0"/>
        <v>1-C-3.6V-7700</v>
      </c>
      <c r="B9" s="209">
        <v>1</v>
      </c>
      <c r="C9" s="209" t="s">
        <v>744</v>
      </c>
      <c r="D9" s="209" t="s">
        <v>732</v>
      </c>
      <c r="E9" s="210">
        <v>7700</v>
      </c>
      <c r="F9" s="82" t="s">
        <v>745</v>
      </c>
      <c r="G9" s="82"/>
      <c r="L9" s="57" t="s">
        <v>562</v>
      </c>
      <c r="M9" s="57">
        <v>600</v>
      </c>
      <c r="O9" s="57" t="s">
        <v>26</v>
      </c>
      <c r="P9" s="57">
        <v>14</v>
      </c>
      <c r="Q9" s="57">
        <v>47</v>
      </c>
      <c r="S9" s="57" t="str">
        <f t="shared" si="1"/>
        <v>AU915-SF7</v>
      </c>
      <c r="T9" s="60" t="s">
        <v>11</v>
      </c>
      <c r="U9" s="214" t="s">
        <v>27</v>
      </c>
      <c r="V9" s="215">
        <v>5470</v>
      </c>
      <c r="W9" s="214">
        <v>2.2999999999999998</v>
      </c>
      <c r="Y9" s="57" t="s">
        <v>746</v>
      </c>
      <c r="Z9" s="57">
        <v>10</v>
      </c>
      <c r="AF9" s="57" t="s">
        <v>610</v>
      </c>
      <c r="AG9" s="57">
        <v>600</v>
      </c>
      <c r="AH9" s="57">
        <v>920</v>
      </c>
      <c r="AI9" s="57">
        <v>128</v>
      </c>
      <c r="AJ9" s="57">
        <v>4</v>
      </c>
      <c r="AK9" s="57">
        <v>29</v>
      </c>
    </row>
    <row r="10" spans="1:37" ht="15">
      <c r="A10" s="209" t="str">
        <f t="shared" si="0"/>
        <v>4-18650-15.2V-5000</v>
      </c>
      <c r="B10" s="82">
        <v>4</v>
      </c>
      <c r="C10" s="82">
        <v>18650</v>
      </c>
      <c r="D10" s="82" t="s">
        <v>747</v>
      </c>
      <c r="E10" s="435">
        <v>5000</v>
      </c>
      <c r="F10" s="82" t="s">
        <v>748</v>
      </c>
      <c r="G10" s="82"/>
      <c r="L10" s="57" t="s">
        <v>749</v>
      </c>
      <c r="M10" s="57">
        <v>720</v>
      </c>
      <c r="O10" s="57" t="s">
        <v>30</v>
      </c>
      <c r="P10" s="57">
        <v>14</v>
      </c>
      <c r="Q10" s="57">
        <v>47</v>
      </c>
      <c r="S10" s="57" t="str">
        <f t="shared" si="1"/>
        <v>US915-SF10</v>
      </c>
      <c r="T10" s="60" t="s">
        <v>18</v>
      </c>
      <c r="U10" s="214" t="s">
        <v>13</v>
      </c>
      <c r="V10" s="213">
        <v>980</v>
      </c>
      <c r="W10" s="214">
        <v>3.8</v>
      </c>
      <c r="Y10" s="57" t="s">
        <v>750</v>
      </c>
      <c r="Z10" s="57">
        <v>20</v>
      </c>
      <c r="AF10" s="57" t="s">
        <v>751</v>
      </c>
      <c r="AG10" s="57">
        <v>100</v>
      </c>
      <c r="AH10" s="57">
        <v>923</v>
      </c>
      <c r="AI10" s="57">
        <v>47</v>
      </c>
      <c r="AJ10" s="57">
        <v>5</v>
      </c>
      <c r="AK10" s="57">
        <v>37.5</v>
      </c>
    </row>
    <row r="11" spans="1:37" ht="15">
      <c r="A11" s="209" t="str">
        <f t="shared" si="0"/>
        <v>4-18650-15.2V-3200</v>
      </c>
      <c r="B11" s="436">
        <v>4</v>
      </c>
      <c r="C11" s="82">
        <v>18650</v>
      </c>
      <c r="D11" s="82" t="s">
        <v>747</v>
      </c>
      <c r="E11" s="435">
        <v>3200</v>
      </c>
      <c r="F11" s="82"/>
      <c r="G11" s="82" t="s">
        <v>752</v>
      </c>
      <c r="L11" s="57" t="s">
        <v>753</v>
      </c>
      <c r="M11" s="57">
        <v>1080</v>
      </c>
      <c r="O11" s="57" t="s">
        <v>33</v>
      </c>
      <c r="P11" s="57">
        <v>14</v>
      </c>
      <c r="Q11" s="57">
        <v>47</v>
      </c>
      <c r="S11" s="57" t="str">
        <f t="shared" si="1"/>
        <v>US915-SF9</v>
      </c>
      <c r="T11" s="60" t="s">
        <v>18</v>
      </c>
      <c r="U11" s="214" t="s">
        <v>19</v>
      </c>
      <c r="V11" s="215">
        <v>1760</v>
      </c>
      <c r="W11" s="214">
        <v>2.2999999999999998</v>
      </c>
      <c r="Y11" s="57" t="s">
        <v>754</v>
      </c>
      <c r="Z11" s="57">
        <v>30</v>
      </c>
      <c r="AF11" s="219" t="s">
        <v>755</v>
      </c>
      <c r="AG11" s="219">
        <v>100</v>
      </c>
      <c r="AH11" s="219">
        <v>865</v>
      </c>
      <c r="AI11" s="219">
        <v>47</v>
      </c>
      <c r="AJ11" s="219">
        <v>6</v>
      </c>
      <c r="AK11" s="219">
        <v>29</v>
      </c>
    </row>
    <row r="12" spans="1:37" ht="15">
      <c r="A12" s="209" t="str">
        <f t="shared" si="0"/>
        <v>6-AA-9V-3500</v>
      </c>
      <c r="B12" s="209">
        <v>6</v>
      </c>
      <c r="C12" s="209" t="s">
        <v>736</v>
      </c>
      <c r="D12" s="209" t="s">
        <v>756</v>
      </c>
      <c r="E12" s="210">
        <v>3500</v>
      </c>
      <c r="F12" s="82"/>
      <c r="G12" s="82"/>
      <c r="L12" s="57" t="s">
        <v>561</v>
      </c>
      <c r="M12" s="57">
        <v>1800</v>
      </c>
      <c r="O12" s="57" t="s">
        <v>35</v>
      </c>
      <c r="P12" s="57">
        <v>14</v>
      </c>
      <c r="Q12" s="57">
        <v>47</v>
      </c>
      <c r="S12" s="57" t="str">
        <f t="shared" si="1"/>
        <v>US915-SF8</v>
      </c>
      <c r="T12" s="60" t="s">
        <v>18</v>
      </c>
      <c r="U12" s="214" t="s">
        <v>23</v>
      </c>
      <c r="V12" s="215">
        <v>3125</v>
      </c>
      <c r="W12" s="214">
        <v>2.2999999999999998</v>
      </c>
      <c r="Y12" s="57" t="s">
        <v>733</v>
      </c>
      <c r="Z12" s="57">
        <v>60</v>
      </c>
      <c r="AF12" s="57" t="s">
        <v>757</v>
      </c>
      <c r="AG12" s="57">
        <v>100</v>
      </c>
      <c r="AH12" s="57">
        <v>868</v>
      </c>
      <c r="AI12" s="57">
        <v>47</v>
      </c>
      <c r="AJ12" s="57">
        <v>7</v>
      </c>
      <c r="AK12" s="57">
        <v>29</v>
      </c>
    </row>
    <row r="13" spans="1:37" ht="15">
      <c r="A13" s="209" t="str">
        <f t="shared" si="0"/>
        <v>2-D-7.2V-17000</v>
      </c>
      <c r="B13" s="82">
        <v>2</v>
      </c>
      <c r="C13" s="82" t="s">
        <v>731</v>
      </c>
      <c r="D13" s="209" t="s">
        <v>758</v>
      </c>
      <c r="E13" s="210">
        <v>17000</v>
      </c>
      <c r="F13" s="82"/>
      <c r="G13" s="82"/>
      <c r="L13" s="57" t="s">
        <v>759</v>
      </c>
      <c r="M13" s="57">
        <v>2160</v>
      </c>
      <c r="O13" s="3" t="s">
        <v>168</v>
      </c>
      <c r="P13" s="3" t="s">
        <v>168</v>
      </c>
      <c r="Q13" s="3" t="s">
        <v>168</v>
      </c>
      <c r="S13" s="57" t="str">
        <f t="shared" si="1"/>
        <v>US915-SF7</v>
      </c>
      <c r="T13" s="60" t="s">
        <v>18</v>
      </c>
      <c r="U13" s="214" t="s">
        <v>27</v>
      </c>
      <c r="V13" s="215">
        <v>5470</v>
      </c>
      <c r="W13" s="214">
        <v>2.2999999999999998</v>
      </c>
      <c r="Y13" s="57" t="s">
        <v>656</v>
      </c>
      <c r="Z13" s="57">
        <v>120</v>
      </c>
    </row>
    <row r="14" spans="1:37" ht="15">
      <c r="A14" s="209" t="str">
        <f t="shared" si="0"/>
        <v>1-AA-3.6V-2600</v>
      </c>
      <c r="B14" s="82">
        <v>1</v>
      </c>
      <c r="C14" s="82" t="s">
        <v>736</v>
      </c>
      <c r="D14" s="82" t="s">
        <v>732</v>
      </c>
      <c r="E14" s="435">
        <v>2600</v>
      </c>
      <c r="F14" s="82" t="s">
        <v>760</v>
      </c>
      <c r="G14" s="82"/>
      <c r="L14" s="57" t="s">
        <v>631</v>
      </c>
      <c r="M14" s="57">
        <v>3600</v>
      </c>
      <c r="S14" s="57" t="str">
        <f t="shared" si="1"/>
        <v>AS923-SF10</v>
      </c>
      <c r="T14" s="60" t="s">
        <v>33</v>
      </c>
      <c r="U14" s="214" t="s">
        <v>13</v>
      </c>
      <c r="V14" s="213">
        <v>980</v>
      </c>
      <c r="W14" s="214">
        <v>3.8</v>
      </c>
      <c r="Y14" s="57" t="s">
        <v>761</v>
      </c>
      <c r="Z14" s="57">
        <v>300</v>
      </c>
    </row>
    <row r="15" spans="1:37" ht="15">
      <c r="A15" s="209" t="str">
        <f t="shared" si="0"/>
        <v>1-522-9V-600</v>
      </c>
      <c r="B15" s="82">
        <v>1</v>
      </c>
      <c r="C15" s="82">
        <v>522</v>
      </c>
      <c r="D15" s="82" t="s">
        <v>756</v>
      </c>
      <c r="E15" s="435">
        <v>600</v>
      </c>
      <c r="F15" s="82"/>
      <c r="G15" s="82"/>
      <c r="L15" s="57" t="s">
        <v>762</v>
      </c>
      <c r="M15" s="57">
        <v>4320</v>
      </c>
      <c r="S15" s="57" t="str">
        <f t="shared" si="1"/>
        <v>AS923-SF9</v>
      </c>
      <c r="T15" s="60" t="s">
        <v>33</v>
      </c>
      <c r="U15" s="214" t="s">
        <v>19</v>
      </c>
      <c r="V15" s="215">
        <v>1760</v>
      </c>
      <c r="W15" s="214">
        <v>2.2999999999999998</v>
      </c>
      <c r="Y15" s="57" t="s">
        <v>562</v>
      </c>
      <c r="Z15" s="57">
        <v>600</v>
      </c>
    </row>
    <row r="16" spans="1:37" ht="15">
      <c r="A16" s="209" t="str">
        <f t="shared" si="0"/>
        <v>1-extPW-12V-0</v>
      </c>
      <c r="B16" s="82">
        <v>1</v>
      </c>
      <c r="C16" s="82" t="s">
        <v>763</v>
      </c>
      <c r="D16" s="82" t="s">
        <v>764</v>
      </c>
      <c r="E16" s="435">
        <v>0</v>
      </c>
      <c r="F16" s="82"/>
      <c r="G16" s="437" t="s">
        <v>765</v>
      </c>
      <c r="L16" s="57" t="s">
        <v>766</v>
      </c>
      <c r="M16" s="57">
        <v>7200</v>
      </c>
      <c r="S16" s="57" t="str">
        <f t="shared" si="1"/>
        <v>AS923-SF8</v>
      </c>
      <c r="T16" s="60" t="s">
        <v>33</v>
      </c>
      <c r="U16" s="214" t="s">
        <v>23</v>
      </c>
      <c r="V16" s="215">
        <v>3125</v>
      </c>
      <c r="W16" s="214">
        <v>2.2999999999999998</v>
      </c>
      <c r="Y16" s="57" t="s">
        <v>767</v>
      </c>
      <c r="Z16" s="57">
        <v>1200</v>
      </c>
    </row>
    <row r="17" spans="1:26" ht="15">
      <c r="A17" s="209" t="str">
        <f t="shared" ref="A17" si="2">IF(E17="","",B17&amp;"-"&amp;C17&amp;"-"&amp;D17&amp;"-"&amp;E17)</f>
        <v>6-AA(2S3P)-2.4V-5700</v>
      </c>
      <c r="B17" s="57">
        <v>6</v>
      </c>
      <c r="C17" s="57" t="s">
        <v>768</v>
      </c>
      <c r="D17" s="57" t="s">
        <v>769</v>
      </c>
      <c r="E17" s="211">
        <f>1900*3</f>
        <v>5700</v>
      </c>
      <c r="F17" s="57" t="s">
        <v>770</v>
      </c>
      <c r="G17" s="57" t="s">
        <v>771</v>
      </c>
      <c r="L17" s="57" t="s">
        <v>772</v>
      </c>
      <c r="M17" s="57">
        <v>8640</v>
      </c>
      <c r="S17" s="57" t="str">
        <f t="shared" si="1"/>
        <v>AS923-SF7</v>
      </c>
      <c r="T17" s="55" t="s">
        <v>33</v>
      </c>
      <c r="U17" s="216" t="s">
        <v>27</v>
      </c>
      <c r="V17" s="215">
        <v>5470</v>
      </c>
      <c r="W17" s="214">
        <v>2.2999999999999998</v>
      </c>
      <c r="Y17" s="57" t="s">
        <v>561</v>
      </c>
      <c r="Z17" s="57">
        <v>1800</v>
      </c>
    </row>
    <row r="18" spans="1:26" ht="15">
      <c r="A18" s="209" t="str">
        <f t="shared" ref="A18:A25" si="3">IF(E18="","",B18&amp;"-"&amp;C18&amp;"-"&amp;D18&amp;"-"&amp;E18)</f>
        <v/>
      </c>
      <c r="B18" s="57"/>
      <c r="C18" s="57"/>
      <c r="D18" s="57"/>
      <c r="E18" s="211"/>
      <c r="F18" s="57"/>
      <c r="G18" s="57"/>
      <c r="L18" s="57" t="s">
        <v>773</v>
      </c>
      <c r="M18" s="57">
        <v>10800</v>
      </c>
      <c r="S18" s="57" t="str">
        <f t="shared" si="1"/>
        <v>KR920-SF12</v>
      </c>
      <c r="T18" s="60" t="s">
        <v>35</v>
      </c>
      <c r="U18" s="209" t="s">
        <v>15</v>
      </c>
      <c r="V18" s="217">
        <v>250</v>
      </c>
      <c r="W18" s="214">
        <v>4</v>
      </c>
      <c r="Y18" s="57" t="s">
        <v>631</v>
      </c>
      <c r="Z18" s="57">
        <v>3600</v>
      </c>
    </row>
    <row r="19" spans="1:26" ht="15">
      <c r="A19" s="209" t="str">
        <f t="shared" si="3"/>
        <v/>
      </c>
      <c r="B19" s="57"/>
      <c r="C19" s="57"/>
      <c r="D19" s="57"/>
      <c r="E19" s="211"/>
      <c r="F19" s="57"/>
      <c r="G19" s="57"/>
      <c r="L19" s="57" t="s">
        <v>774</v>
      </c>
      <c r="M19" s="57">
        <v>21600</v>
      </c>
      <c r="S19" s="57" t="str">
        <f t="shared" si="1"/>
        <v>KR920-SF11</v>
      </c>
      <c r="T19" s="60" t="s">
        <v>35</v>
      </c>
      <c r="U19" s="209" t="s">
        <v>20</v>
      </c>
      <c r="V19" s="218">
        <v>440</v>
      </c>
      <c r="W19" s="214">
        <v>3.8</v>
      </c>
      <c r="Y19" s="57" t="s">
        <v>766</v>
      </c>
      <c r="Z19" s="57">
        <v>7200</v>
      </c>
    </row>
    <row r="20" spans="1:26" ht="15">
      <c r="A20" s="209" t="str">
        <f t="shared" si="3"/>
        <v/>
      </c>
      <c r="B20" s="57"/>
      <c r="C20" s="57"/>
      <c r="D20" s="57"/>
      <c r="E20" s="211"/>
      <c r="F20" s="57"/>
      <c r="G20" s="57"/>
      <c r="L20" s="57" t="s">
        <v>775</v>
      </c>
      <c r="M20" s="57">
        <v>43200</v>
      </c>
      <c r="S20" s="57" t="str">
        <f t="shared" si="1"/>
        <v>KR920-SF10</v>
      </c>
      <c r="T20" s="60" t="s">
        <v>35</v>
      </c>
      <c r="U20" s="209" t="s">
        <v>13</v>
      </c>
      <c r="V20" s="218">
        <v>980</v>
      </c>
      <c r="W20" s="214">
        <v>3.8</v>
      </c>
      <c r="Y20" s="57" t="s">
        <v>773</v>
      </c>
      <c r="Z20" s="57">
        <v>10800</v>
      </c>
    </row>
    <row r="21" spans="1:26" ht="15">
      <c r="A21" s="209" t="str">
        <f t="shared" si="3"/>
        <v/>
      </c>
      <c r="B21" s="57"/>
      <c r="C21" s="57"/>
      <c r="D21" s="57"/>
      <c r="E21" s="211"/>
      <c r="F21" s="57"/>
      <c r="G21" s="57"/>
      <c r="L21" s="57" t="s">
        <v>776</v>
      </c>
      <c r="M21" s="57">
        <v>86400</v>
      </c>
      <c r="S21" s="57" t="str">
        <f t="shared" si="1"/>
        <v>KR920-SF9</v>
      </c>
      <c r="T21" s="60" t="s">
        <v>35</v>
      </c>
      <c r="U21" s="209" t="s">
        <v>19</v>
      </c>
      <c r="V21" s="218">
        <v>1760</v>
      </c>
      <c r="W21" s="214">
        <v>2.2999999999999998</v>
      </c>
      <c r="Y21" s="57" t="s">
        <v>774</v>
      </c>
      <c r="Z21" s="57">
        <v>21600</v>
      </c>
    </row>
    <row r="22" spans="1:26" ht="15">
      <c r="A22" s="209" t="str">
        <f t="shared" si="3"/>
        <v/>
      </c>
      <c r="B22" s="57"/>
      <c r="C22" s="57"/>
      <c r="D22" s="57"/>
      <c r="E22" s="211"/>
      <c r="F22" s="57"/>
      <c r="G22" s="57"/>
      <c r="L22" s="57" t="s">
        <v>168</v>
      </c>
      <c r="M22" s="57" t="s">
        <v>168</v>
      </c>
      <c r="S22" s="57" t="str">
        <f t="shared" si="1"/>
        <v>KR920-SF8</v>
      </c>
      <c r="T22" s="60" t="s">
        <v>35</v>
      </c>
      <c r="U22" s="209" t="s">
        <v>23</v>
      </c>
      <c r="V22" s="218">
        <v>3125</v>
      </c>
      <c r="W22" s="214">
        <v>2.2999999999999998</v>
      </c>
      <c r="Y22" s="57" t="s">
        <v>168</v>
      </c>
      <c r="Z22" s="57" t="s">
        <v>168</v>
      </c>
    </row>
    <row r="23" spans="1:26" ht="15">
      <c r="A23" s="209" t="str">
        <f t="shared" si="3"/>
        <v/>
      </c>
      <c r="B23" s="57"/>
      <c r="C23" s="57"/>
      <c r="D23" s="57"/>
      <c r="E23" s="211"/>
      <c r="F23" s="57"/>
      <c r="G23" s="57"/>
      <c r="L23" s="57"/>
      <c r="M23" s="57"/>
      <c r="S23" s="57" t="str">
        <f t="shared" si="1"/>
        <v>KR920-SF7</v>
      </c>
      <c r="T23" s="60" t="s">
        <v>35</v>
      </c>
      <c r="U23" s="209" t="s">
        <v>27</v>
      </c>
      <c r="V23" s="218">
        <v>5470</v>
      </c>
      <c r="W23" s="214">
        <v>2.2999999999999998</v>
      </c>
      <c r="Y23" s="57"/>
      <c r="Z23" s="57"/>
    </row>
    <row r="24" spans="1:26" ht="15">
      <c r="A24" s="209" t="str">
        <f t="shared" si="3"/>
        <v/>
      </c>
      <c r="B24" s="57"/>
      <c r="C24" s="57"/>
      <c r="D24" s="57"/>
      <c r="E24" s="211"/>
      <c r="F24" s="57"/>
      <c r="G24" s="57"/>
      <c r="L24" s="57"/>
      <c r="M24" s="57"/>
      <c r="S24" s="57" t="str">
        <f t="shared" si="1"/>
        <v>EU868-SF12</v>
      </c>
      <c r="T24" s="60" t="s">
        <v>30</v>
      </c>
      <c r="U24" s="209" t="s">
        <v>15</v>
      </c>
      <c r="V24" s="217">
        <v>250</v>
      </c>
      <c r="W24" s="214">
        <v>4</v>
      </c>
      <c r="Y24" s="57"/>
      <c r="Z24" s="57"/>
    </row>
    <row r="25" spans="1:26" ht="15">
      <c r="A25" s="209" t="str">
        <f t="shared" si="3"/>
        <v/>
      </c>
      <c r="B25" s="57"/>
      <c r="C25" s="57"/>
      <c r="D25" s="57"/>
      <c r="E25" s="211"/>
      <c r="F25" s="57"/>
      <c r="G25" s="57"/>
      <c r="L25" s="57"/>
      <c r="M25" s="57"/>
      <c r="S25" s="57" t="str">
        <f t="shared" si="1"/>
        <v>EU868-SF11</v>
      </c>
      <c r="T25" s="60" t="s">
        <v>30</v>
      </c>
      <c r="U25" s="209" t="s">
        <v>20</v>
      </c>
      <c r="V25" s="218">
        <v>440</v>
      </c>
      <c r="W25" s="214">
        <v>3.8</v>
      </c>
      <c r="Y25" s="57"/>
      <c r="Z25" s="57"/>
    </row>
    <row r="26" spans="1:26" ht="15">
      <c r="S26" s="57" t="str">
        <f t="shared" si="1"/>
        <v>EU868-SF10</v>
      </c>
      <c r="T26" s="60" t="s">
        <v>30</v>
      </c>
      <c r="U26" s="209" t="s">
        <v>13</v>
      </c>
      <c r="V26" s="218">
        <v>980</v>
      </c>
      <c r="W26" s="214">
        <v>3.8</v>
      </c>
      <c r="Y26" s="57"/>
      <c r="Z26" s="57"/>
    </row>
    <row r="27" spans="1:26" ht="15">
      <c r="S27" s="57" t="str">
        <f t="shared" si="1"/>
        <v>EU868-SF9</v>
      </c>
      <c r="T27" s="60" t="s">
        <v>30</v>
      </c>
      <c r="U27" s="209" t="s">
        <v>19</v>
      </c>
      <c r="V27" s="218">
        <v>1760</v>
      </c>
      <c r="W27" s="214">
        <v>2.2999999999999998</v>
      </c>
      <c r="Y27" s="57"/>
      <c r="Z27" s="57"/>
    </row>
    <row r="28" spans="1:26" ht="15">
      <c r="S28" s="57" t="str">
        <f t="shared" si="1"/>
        <v>EU868-SF8</v>
      </c>
      <c r="T28" s="60" t="s">
        <v>30</v>
      </c>
      <c r="U28" s="209" t="s">
        <v>23</v>
      </c>
      <c r="V28" s="218">
        <v>3125</v>
      </c>
      <c r="W28" s="214">
        <v>2.2999999999999998</v>
      </c>
      <c r="Y28" s="57"/>
      <c r="Z28" s="57"/>
    </row>
    <row r="29" spans="1:26" ht="15">
      <c r="S29" s="57" t="str">
        <f t="shared" si="1"/>
        <v>EU868-SF7</v>
      </c>
      <c r="T29" s="60" t="s">
        <v>30</v>
      </c>
      <c r="U29" s="209" t="s">
        <v>27</v>
      </c>
      <c r="V29" s="218">
        <v>5470</v>
      </c>
      <c r="W29" s="214">
        <v>2.2999999999999998</v>
      </c>
      <c r="Y29" s="57"/>
      <c r="Z29" s="57"/>
    </row>
    <row r="30" spans="1:26" ht="15">
      <c r="S30" s="57" t="str">
        <f t="shared" si="1"/>
        <v>IN865-SF12</v>
      </c>
      <c r="T30" s="60" t="s">
        <v>22</v>
      </c>
      <c r="U30" s="209" t="s">
        <v>15</v>
      </c>
      <c r="V30" s="217">
        <v>250</v>
      </c>
      <c r="W30" s="214">
        <v>4</v>
      </c>
      <c r="Y30" s="57"/>
      <c r="Z30" s="57"/>
    </row>
    <row r="31" spans="1:26" ht="15">
      <c r="S31" s="57" t="str">
        <f t="shared" si="1"/>
        <v>IN865-SF11</v>
      </c>
      <c r="T31" s="60" t="s">
        <v>22</v>
      </c>
      <c r="U31" s="209" t="s">
        <v>20</v>
      </c>
      <c r="V31" s="218">
        <v>440</v>
      </c>
      <c r="W31" s="214">
        <v>3.8</v>
      </c>
      <c r="Y31" s="57"/>
      <c r="Z31" s="57"/>
    </row>
    <row r="32" spans="1:26" ht="15">
      <c r="S32" s="57" t="str">
        <f t="shared" si="1"/>
        <v>IN865-SF10</v>
      </c>
      <c r="T32" s="60" t="s">
        <v>22</v>
      </c>
      <c r="U32" s="209" t="s">
        <v>13</v>
      </c>
      <c r="V32" s="218">
        <v>980</v>
      </c>
      <c r="W32" s="214">
        <v>3.8</v>
      </c>
      <c r="Y32" s="57"/>
      <c r="Z32" s="57"/>
    </row>
    <row r="33" spans="19:26" ht="15">
      <c r="S33" s="57" t="str">
        <f t="shared" si="1"/>
        <v>IN865-SF9</v>
      </c>
      <c r="T33" s="60" t="s">
        <v>22</v>
      </c>
      <c r="U33" s="209" t="s">
        <v>19</v>
      </c>
      <c r="V33" s="218">
        <v>1760</v>
      </c>
      <c r="W33" s="214">
        <v>2.2999999999999998</v>
      </c>
      <c r="Y33" s="57"/>
      <c r="Z33" s="57"/>
    </row>
    <row r="34" spans="19:26" ht="15">
      <c r="S34" s="57" t="str">
        <f t="shared" si="1"/>
        <v>IN865-SF8</v>
      </c>
      <c r="T34" s="60" t="s">
        <v>22</v>
      </c>
      <c r="U34" s="209" t="s">
        <v>23</v>
      </c>
      <c r="V34" s="218">
        <v>3125</v>
      </c>
      <c r="W34" s="214">
        <v>2.2999999999999998</v>
      </c>
      <c r="Y34" s="57"/>
      <c r="Z34" s="57"/>
    </row>
    <row r="35" spans="19:26" ht="15">
      <c r="S35" s="57" t="str">
        <f t="shared" si="1"/>
        <v>IN865-SF7</v>
      </c>
      <c r="T35" s="60" t="s">
        <v>22</v>
      </c>
      <c r="U35" s="209" t="s">
        <v>27</v>
      </c>
      <c r="V35" s="218">
        <v>5470</v>
      </c>
      <c r="W35" s="214">
        <v>2.2999999999999998</v>
      </c>
      <c r="Y35" s="57"/>
      <c r="Z35" s="57"/>
    </row>
    <row r="36" spans="19:26" ht="15">
      <c r="S36" s="57" t="str">
        <f t="shared" si="1"/>
        <v>RU864-SF12</v>
      </c>
      <c r="T36" s="60" t="s">
        <v>26</v>
      </c>
      <c r="U36" s="209" t="s">
        <v>15</v>
      </c>
      <c r="V36" s="217">
        <v>250</v>
      </c>
      <c r="W36" s="214">
        <v>4</v>
      </c>
      <c r="Y36" s="57"/>
      <c r="Z36" s="57"/>
    </row>
    <row r="37" spans="19:26" ht="15">
      <c r="S37" s="57" t="str">
        <f t="shared" si="1"/>
        <v>RU864-SF11</v>
      </c>
      <c r="T37" s="60" t="s">
        <v>26</v>
      </c>
      <c r="U37" s="209" t="s">
        <v>20</v>
      </c>
      <c r="V37" s="218">
        <v>440</v>
      </c>
      <c r="W37" s="214">
        <v>3.8</v>
      </c>
      <c r="Y37" s="57"/>
      <c r="Z37" s="57"/>
    </row>
    <row r="38" spans="19:26" ht="15">
      <c r="S38" s="57" t="str">
        <f t="shared" si="1"/>
        <v>RU864-SF10</v>
      </c>
      <c r="T38" s="60" t="s">
        <v>26</v>
      </c>
      <c r="U38" s="209" t="s">
        <v>13</v>
      </c>
      <c r="V38" s="218">
        <v>980</v>
      </c>
      <c r="W38" s="214">
        <v>3.8</v>
      </c>
      <c r="Y38" s="57"/>
      <c r="Z38" s="57"/>
    </row>
    <row r="39" spans="19:26" ht="15">
      <c r="S39" s="57" t="str">
        <f t="shared" si="1"/>
        <v>RU864-SF9</v>
      </c>
      <c r="T39" s="60" t="s">
        <v>26</v>
      </c>
      <c r="U39" s="209" t="s">
        <v>19</v>
      </c>
      <c r="V39" s="218">
        <v>1760</v>
      </c>
      <c r="W39" s="214">
        <v>2.2999999999999998</v>
      </c>
      <c r="Y39" s="57"/>
      <c r="Z39" s="57"/>
    </row>
    <row r="40" spans="19:26" ht="15">
      <c r="S40" s="57" t="str">
        <f t="shared" si="1"/>
        <v>RU864-SF8</v>
      </c>
      <c r="T40" s="60" t="s">
        <v>26</v>
      </c>
      <c r="U40" s="209" t="s">
        <v>23</v>
      </c>
      <c r="V40" s="218">
        <v>3125</v>
      </c>
      <c r="W40" s="214">
        <v>2.2999999999999998</v>
      </c>
      <c r="Y40" s="57"/>
      <c r="Z40" s="57"/>
    </row>
    <row r="41" spans="19:26" ht="15">
      <c r="S41" s="219" t="str">
        <f t="shared" si="1"/>
        <v>RU864-SF7</v>
      </c>
      <c r="T41" s="55" t="s">
        <v>26</v>
      </c>
      <c r="U41" s="220" t="s">
        <v>27</v>
      </c>
      <c r="V41" s="221">
        <v>5470</v>
      </c>
      <c r="W41" s="216">
        <v>2.2999999999999998</v>
      </c>
      <c r="Y41" s="57"/>
      <c r="Z41" s="57"/>
    </row>
    <row r="42" spans="19:26" ht="15">
      <c r="S42" s="57" t="s">
        <v>168</v>
      </c>
      <c r="T42" s="57" t="s">
        <v>168</v>
      </c>
      <c r="U42" s="57" t="s">
        <v>168</v>
      </c>
      <c r="V42" s="57" t="s">
        <v>168</v>
      </c>
      <c r="W42" s="57" t="s">
        <v>168</v>
      </c>
      <c r="Y42" s="57"/>
      <c r="Z42" s="57"/>
    </row>
    <row r="43" spans="19:26" ht="15">
      <c r="S43" s="57"/>
      <c r="T43" s="57"/>
      <c r="U43" s="57"/>
      <c r="V43" s="57"/>
      <c r="W43" s="57"/>
      <c r="Y43" s="57"/>
      <c r="Z43" s="57"/>
    </row>
    <row r="44" spans="19:26" ht="15">
      <c r="S44" s="57"/>
      <c r="T44" s="57"/>
      <c r="U44" s="57"/>
      <c r="V44" s="57"/>
      <c r="W44" s="57"/>
      <c r="Y44" s="57"/>
      <c r="Z44" s="57"/>
    </row>
    <row r="45" spans="19:26" ht="15">
      <c r="S45" s="57"/>
      <c r="T45" s="57"/>
      <c r="U45" s="57"/>
      <c r="V45" s="57"/>
      <c r="W45" s="57"/>
      <c r="Y45" s="57"/>
      <c r="Z45" s="57"/>
    </row>
    <row r="46" spans="19:26" ht="15">
      <c r="S46" s="57"/>
      <c r="T46" s="57"/>
      <c r="U46" s="57"/>
      <c r="V46" s="57"/>
      <c r="W46" s="57"/>
      <c r="Y46" s="57"/>
      <c r="Z46" s="57"/>
    </row>
    <row r="47" spans="19:26" ht="15">
      <c r="S47" s="57"/>
      <c r="T47" s="57"/>
      <c r="U47" s="57"/>
      <c r="V47" s="57"/>
      <c r="W47" s="57"/>
      <c r="Y47" s="57"/>
      <c r="Z47" s="57"/>
    </row>
    <row r="48" spans="19:26" ht="15">
      <c r="S48" s="57"/>
      <c r="T48" s="57"/>
      <c r="U48" s="57"/>
      <c r="V48" s="57"/>
      <c r="W48" s="57"/>
      <c r="Y48" s="57"/>
      <c r="Z48" s="57"/>
    </row>
    <row r="49" spans="19:26" ht="15">
      <c r="S49" s="57"/>
      <c r="T49" s="57"/>
      <c r="U49" s="57"/>
      <c r="V49" s="57"/>
      <c r="W49" s="57"/>
      <c r="Y49" s="57"/>
      <c r="Z49" s="57"/>
    </row>
    <row r="50" spans="19:26" ht="15">
      <c r="S50" s="57"/>
      <c r="T50" s="57"/>
      <c r="U50" s="57"/>
      <c r="V50" s="57"/>
      <c r="W50" s="57"/>
      <c r="Y50" s="57"/>
      <c r="Z50" s="57"/>
    </row>
    <row r="51" spans="19:26" ht="15">
      <c r="S51" s="57"/>
      <c r="T51" s="57"/>
      <c r="U51" s="57"/>
      <c r="V51" s="57"/>
      <c r="W51" s="57"/>
      <c r="Y51" s="57"/>
      <c r="Z51" s="57"/>
    </row>
    <row r="52" spans="19:26" ht="15">
      <c r="S52" s="57"/>
      <c r="T52" s="57"/>
      <c r="U52" s="57"/>
      <c r="V52" s="57"/>
      <c r="W52" s="57"/>
      <c r="Y52" s="57"/>
      <c r="Z52" s="57"/>
    </row>
    <row r="53" spans="19:26" ht="15">
      <c r="S53" s="57"/>
      <c r="T53" s="57"/>
      <c r="U53" s="57"/>
      <c r="V53" s="57"/>
      <c r="W53" s="57"/>
      <c r="Y53" s="57"/>
      <c r="Z53" s="57"/>
    </row>
    <row r="54" spans="19:26" ht="15">
      <c r="S54" s="57"/>
      <c r="T54" s="57"/>
      <c r="U54" s="57"/>
      <c r="V54" s="57"/>
      <c r="W54" s="57"/>
      <c r="Y54" s="57"/>
      <c r="Z54" s="57"/>
    </row>
    <row r="55" spans="19:26" ht="15">
      <c r="S55" s="57"/>
      <c r="T55" s="57"/>
      <c r="U55" s="57"/>
      <c r="V55" s="57"/>
      <c r="W55" s="57"/>
      <c r="Y55" s="57"/>
      <c r="Z55" s="57"/>
    </row>
    <row r="56" spans="19:26" ht="15">
      <c r="S56" s="57"/>
      <c r="T56" s="57"/>
      <c r="U56" s="57"/>
      <c r="V56" s="57"/>
      <c r="W56" s="57"/>
      <c r="Y56" s="57"/>
      <c r="Z56" s="57"/>
    </row>
    <row r="57" spans="19:26" ht="15">
      <c r="S57" s="57"/>
      <c r="T57" s="57"/>
      <c r="U57" s="57"/>
      <c r="V57" s="57"/>
      <c r="W57" s="57"/>
      <c r="Y57" s="57"/>
      <c r="Z57" s="57"/>
    </row>
    <row r="58" spans="19:26" ht="15">
      <c r="S58" s="57"/>
      <c r="T58" s="57"/>
      <c r="U58" s="57"/>
      <c r="V58" s="57"/>
      <c r="W58" s="57"/>
      <c r="Y58" s="57"/>
      <c r="Z58" s="57"/>
    </row>
    <row r="59" spans="19:26" ht="15">
      <c r="S59" s="57"/>
      <c r="T59" s="57"/>
      <c r="U59" s="57"/>
      <c r="V59" s="57"/>
      <c r="W59" s="57"/>
      <c r="Y59" s="57"/>
      <c r="Z59" s="57"/>
    </row>
    <row r="60" spans="19:26" ht="15">
      <c r="S60" s="57"/>
      <c r="T60" s="57"/>
      <c r="U60" s="57"/>
      <c r="V60" s="57"/>
      <c r="W60" s="57"/>
      <c r="Y60" s="57"/>
      <c r="Z60" s="57"/>
    </row>
    <row r="61" spans="19:26" ht="15">
      <c r="S61" s="57"/>
      <c r="T61" s="57"/>
      <c r="U61" s="57"/>
      <c r="V61" s="57"/>
      <c r="W61" s="57"/>
      <c r="Y61" s="57"/>
      <c r="Z61" s="57"/>
    </row>
    <row r="62" spans="19:26" ht="15">
      <c r="S62" s="57"/>
      <c r="T62" s="57"/>
      <c r="U62" s="57"/>
      <c r="V62" s="57"/>
      <c r="W62" s="57"/>
      <c r="Y62" s="57"/>
      <c r="Z62" s="57"/>
    </row>
    <row r="63" spans="19:26" ht="15">
      <c r="S63" s="57"/>
      <c r="T63" s="57"/>
      <c r="U63" s="57"/>
      <c r="V63" s="57"/>
      <c r="W63" s="57"/>
      <c r="Y63" s="57"/>
      <c r="Z63" s="57"/>
    </row>
    <row r="64" spans="19:26" ht="15">
      <c r="S64" s="57"/>
      <c r="T64" s="57"/>
      <c r="U64" s="57"/>
      <c r="V64" s="57"/>
      <c r="W64" s="57"/>
      <c r="Y64" s="57"/>
      <c r="Z64" s="57"/>
    </row>
    <row r="65" spans="19:26" ht="15">
      <c r="S65" s="57"/>
      <c r="T65" s="57"/>
      <c r="U65" s="57"/>
      <c r="V65" s="57"/>
      <c r="W65" s="57"/>
      <c r="Y65" s="57"/>
      <c r="Z65" s="57"/>
    </row>
  </sheetData>
  <sheetProtection sheet="1" objects="1" scenarios="1"/>
  <protectedRanges>
    <protectedRange sqref="A15:G50" name="Range1"/>
    <protectedRange sqref="AE1:BZ1048576" name="Range2"/>
  </protectedRange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V49"/>
  <sheetViews>
    <sheetView topLeftCell="A6" zoomScale="85" zoomScaleNormal="85" workbookViewId="0">
      <selection sqref="A1:E1"/>
    </sheetView>
  </sheetViews>
  <sheetFormatPr defaultColWidth="8.875" defaultRowHeight="15"/>
  <cols>
    <col min="1" max="1" width="7.125" customWidth="1"/>
    <col min="2" max="2" width="42.375" customWidth="1"/>
    <col min="3" max="4" width="11.125" customWidth="1"/>
    <col min="5" max="5" width="11.75" customWidth="1"/>
    <col min="6" max="6" width="2.875" style="107" customWidth="1"/>
    <col min="7" max="8" width="15.25" customWidth="1"/>
    <col min="9" max="9" width="9.125" customWidth="1"/>
    <col min="10" max="10" width="8.375" customWidth="1"/>
    <col min="11" max="11" width="9.125"/>
    <col min="12" max="12" width="2.875" customWidth="1"/>
    <col min="13" max="13" width="8.375" customWidth="1"/>
    <col min="14" max="14" width="9.125"/>
    <col min="15" max="15" width="9.875" customWidth="1"/>
    <col min="16" max="16" width="2.875" customWidth="1"/>
    <col min="17" max="17" width="8.375" customWidth="1"/>
    <col min="18" max="18" width="9.125"/>
    <col min="19" max="19" width="10.125" customWidth="1"/>
    <col min="20" max="20" width="2.875" customWidth="1"/>
    <col min="21" max="22" width="9.125"/>
    <col min="23" max="23" width="21.375" customWidth="1"/>
  </cols>
  <sheetData>
    <row r="1" spans="1:22" ht="15" customHeight="1">
      <c r="A1" s="507" t="s">
        <v>0</v>
      </c>
      <c r="B1" s="508"/>
      <c r="C1" s="508"/>
      <c r="D1" s="508"/>
      <c r="E1" s="509"/>
      <c r="G1" s="493" t="s">
        <v>1</v>
      </c>
      <c r="H1" s="493" t="s">
        <v>2</v>
      </c>
      <c r="J1" s="493" t="s">
        <v>3</v>
      </c>
      <c r="K1" s="493" t="s">
        <v>2</v>
      </c>
      <c r="M1" s="493" t="s">
        <v>3</v>
      </c>
      <c r="N1" s="493" t="s">
        <v>4</v>
      </c>
      <c r="O1" s="493" t="s">
        <v>5</v>
      </c>
      <c r="Q1" s="493" t="s">
        <v>3</v>
      </c>
      <c r="R1" s="493" t="s">
        <v>4</v>
      </c>
      <c r="S1" s="493" t="s">
        <v>5</v>
      </c>
      <c r="T1" s="148"/>
      <c r="U1" s="493" t="s">
        <v>4</v>
      </c>
      <c r="V1" s="493" t="s">
        <v>6</v>
      </c>
    </row>
    <row r="2" spans="1:22" ht="15" customHeight="1">
      <c r="A2" s="371" t="s">
        <v>7</v>
      </c>
      <c r="B2" s="110"/>
      <c r="C2" s="111"/>
      <c r="D2" s="109">
        <v>1</v>
      </c>
      <c r="E2" s="109" t="s">
        <v>8</v>
      </c>
      <c r="G2" s="493"/>
      <c r="H2" s="493"/>
      <c r="J2" s="493"/>
      <c r="K2" s="493"/>
      <c r="M2" s="518"/>
      <c r="N2" s="493"/>
      <c r="O2" s="493"/>
      <c r="P2" s="148"/>
      <c r="Q2" s="518"/>
      <c r="R2" s="493"/>
      <c r="S2" s="493"/>
      <c r="T2" s="148"/>
      <c r="U2" s="493"/>
      <c r="V2" s="493"/>
    </row>
    <row r="3" spans="1:22" ht="15.75" customHeight="1">
      <c r="A3" s="371" t="s">
        <v>777</v>
      </c>
      <c r="B3" s="110"/>
      <c r="C3" s="113"/>
      <c r="D3" s="109">
        <v>2600</v>
      </c>
      <c r="E3" s="109" t="s">
        <v>10</v>
      </c>
      <c r="G3" s="112">
        <v>47</v>
      </c>
      <c r="H3" s="112">
        <v>14</v>
      </c>
      <c r="J3" s="149" t="s">
        <v>11</v>
      </c>
      <c r="K3" s="149">
        <v>20</v>
      </c>
      <c r="M3" s="519" t="s">
        <v>12</v>
      </c>
      <c r="N3" s="150">
        <v>980</v>
      </c>
      <c r="O3" s="149" t="s">
        <v>13</v>
      </c>
      <c r="P3" s="148"/>
      <c r="Q3" s="519" t="s">
        <v>14</v>
      </c>
      <c r="R3" s="150">
        <v>250</v>
      </c>
      <c r="S3" s="149" t="s">
        <v>15</v>
      </c>
      <c r="T3" s="148"/>
      <c r="U3" s="150">
        <v>250</v>
      </c>
      <c r="V3" s="149">
        <v>4</v>
      </c>
    </row>
    <row r="4" spans="1:22">
      <c r="A4" s="371" t="s">
        <v>16</v>
      </c>
      <c r="B4" s="110"/>
      <c r="C4" s="113"/>
      <c r="D4" s="109">
        <v>90</v>
      </c>
      <c r="E4" s="109" t="s">
        <v>17</v>
      </c>
      <c r="G4" s="112">
        <v>128</v>
      </c>
      <c r="H4" s="112">
        <v>20</v>
      </c>
      <c r="J4" s="149" t="s">
        <v>18</v>
      </c>
      <c r="K4" s="149">
        <v>20</v>
      </c>
      <c r="M4" s="519"/>
      <c r="N4" s="151">
        <v>1760</v>
      </c>
      <c r="O4" s="149" t="s">
        <v>19</v>
      </c>
      <c r="P4" s="148"/>
      <c r="Q4" s="519"/>
      <c r="R4" s="151">
        <v>440</v>
      </c>
      <c r="S4" s="149" t="s">
        <v>20</v>
      </c>
      <c r="T4" s="148"/>
      <c r="U4" s="151">
        <v>440</v>
      </c>
      <c r="V4" s="149">
        <v>3.8</v>
      </c>
    </row>
    <row r="5" spans="1:22" ht="15" customHeight="1">
      <c r="A5" s="512" t="s">
        <v>21</v>
      </c>
      <c r="B5" s="513"/>
      <c r="C5" s="514"/>
      <c r="D5" s="141">
        <v>75</v>
      </c>
      <c r="E5" s="109" t="s">
        <v>17</v>
      </c>
      <c r="J5" s="149" t="s">
        <v>22</v>
      </c>
      <c r="K5" s="149">
        <v>20</v>
      </c>
      <c r="M5" s="519"/>
      <c r="N5" s="151">
        <v>3125</v>
      </c>
      <c r="O5" s="149" t="s">
        <v>23</v>
      </c>
      <c r="P5" s="148"/>
      <c r="Q5" s="519"/>
      <c r="R5" s="151">
        <v>980</v>
      </c>
      <c r="S5" s="149" t="s">
        <v>13</v>
      </c>
      <c r="T5" s="148"/>
      <c r="U5" s="151">
        <v>980</v>
      </c>
      <c r="V5" s="149">
        <v>3.8</v>
      </c>
    </row>
    <row r="6" spans="1:22">
      <c r="A6" s="515"/>
      <c r="B6" s="516"/>
      <c r="C6" s="517"/>
      <c r="D6" s="109"/>
      <c r="E6" s="109"/>
      <c r="G6" s="520" t="s">
        <v>24</v>
      </c>
      <c r="H6" s="518" t="s">
        <v>25</v>
      </c>
      <c r="J6" s="149" t="s">
        <v>26</v>
      </c>
      <c r="K6" s="149">
        <v>14</v>
      </c>
      <c r="M6" s="519"/>
      <c r="N6" s="151">
        <v>5470</v>
      </c>
      <c r="O6" s="149" t="s">
        <v>27</v>
      </c>
      <c r="P6" s="148"/>
      <c r="Q6" s="519"/>
      <c r="R6" s="151">
        <v>1760</v>
      </c>
      <c r="S6" s="149" t="s">
        <v>19</v>
      </c>
      <c r="T6" s="148"/>
      <c r="U6" s="151">
        <v>1760</v>
      </c>
      <c r="V6" s="149">
        <v>2.2999999999999998</v>
      </c>
    </row>
    <row r="7" spans="1:22">
      <c r="A7" s="371" t="s">
        <v>28</v>
      </c>
      <c r="B7" s="110"/>
      <c r="C7" s="113"/>
      <c r="D7" s="114">
        <v>600</v>
      </c>
      <c r="E7" s="109" t="s">
        <v>29</v>
      </c>
      <c r="G7" s="521"/>
      <c r="H7" s="522"/>
      <c r="J7" s="149" t="s">
        <v>30</v>
      </c>
      <c r="K7" s="149">
        <v>14</v>
      </c>
      <c r="Q7" s="519"/>
      <c r="R7" s="151">
        <v>3125</v>
      </c>
      <c r="S7" s="149" t="s">
        <v>23</v>
      </c>
      <c r="T7" s="148"/>
      <c r="U7" s="151">
        <v>3125</v>
      </c>
      <c r="V7" s="149">
        <v>2.2999999999999998</v>
      </c>
    </row>
    <row r="8" spans="1:22">
      <c r="A8" s="371" t="s">
        <v>31</v>
      </c>
      <c r="B8" s="110"/>
      <c r="C8" s="113"/>
      <c r="D8" s="116">
        <f>(24*60*60)/D7</f>
        <v>144</v>
      </c>
      <c r="E8" s="109" t="s">
        <v>32</v>
      </c>
      <c r="G8" s="112">
        <v>1</v>
      </c>
      <c r="H8" s="112">
        <v>600</v>
      </c>
      <c r="J8" s="149" t="s">
        <v>33</v>
      </c>
      <c r="K8" s="149">
        <v>14</v>
      </c>
      <c r="Q8" s="519"/>
      <c r="R8" s="151">
        <v>5470</v>
      </c>
      <c r="S8" s="149" t="s">
        <v>27</v>
      </c>
      <c r="T8" s="148"/>
      <c r="U8" s="151">
        <v>5470</v>
      </c>
      <c r="V8" s="149">
        <v>2.2999999999999998</v>
      </c>
    </row>
    <row r="9" spans="1:22">
      <c r="A9" s="371" t="s">
        <v>34</v>
      </c>
      <c r="B9" s="110"/>
      <c r="C9" s="113"/>
      <c r="D9" s="114">
        <f>D17</f>
        <v>20</v>
      </c>
      <c r="E9" s="109" t="s">
        <v>32</v>
      </c>
      <c r="G9" s="112">
        <v>2</v>
      </c>
      <c r="H9" s="112">
        <v>1800</v>
      </c>
      <c r="J9" s="149" t="s">
        <v>35</v>
      </c>
      <c r="K9" s="149">
        <v>14</v>
      </c>
    </row>
    <row r="10" spans="1:22">
      <c r="A10" s="371" t="s">
        <v>778</v>
      </c>
      <c r="B10" s="110"/>
      <c r="C10" s="113"/>
      <c r="D10" s="116">
        <f>D8+D9</f>
        <v>164</v>
      </c>
      <c r="E10" s="109" t="s">
        <v>32</v>
      </c>
      <c r="G10" s="112">
        <v>5</v>
      </c>
      <c r="H10" s="112">
        <v>3600</v>
      </c>
    </row>
    <row r="11" spans="1:22">
      <c r="A11" s="371" t="s">
        <v>779</v>
      </c>
      <c r="B11" s="110"/>
      <c r="C11" s="113"/>
      <c r="D11" s="116">
        <f>(24*60*60)/D10</f>
        <v>526.82926829268297</v>
      </c>
      <c r="E11" s="109" t="s">
        <v>29</v>
      </c>
      <c r="G11" s="112">
        <v>10</v>
      </c>
      <c r="H11" s="112">
        <v>7200</v>
      </c>
    </row>
    <row r="12" spans="1:22">
      <c r="A12" s="109"/>
      <c r="B12" s="110"/>
      <c r="C12" s="113"/>
      <c r="D12" s="116"/>
      <c r="E12" s="109"/>
      <c r="G12" s="112">
        <v>20</v>
      </c>
      <c r="H12" s="112">
        <v>10800</v>
      </c>
    </row>
    <row r="13" spans="1:22">
      <c r="A13" s="371" t="s">
        <v>39</v>
      </c>
      <c r="B13" s="110"/>
      <c r="C13" s="113"/>
      <c r="D13" s="143">
        <v>5470</v>
      </c>
      <c r="E13" s="109" t="s">
        <v>40</v>
      </c>
      <c r="G13" s="112">
        <v>30</v>
      </c>
      <c r="H13" s="112">
        <v>21600</v>
      </c>
    </row>
    <row r="14" spans="1:22">
      <c r="A14" s="371" t="s">
        <v>41</v>
      </c>
      <c r="B14" s="110"/>
      <c r="C14" s="113"/>
      <c r="D14" s="144">
        <v>47</v>
      </c>
      <c r="E14" s="109" t="s">
        <v>42</v>
      </c>
      <c r="G14" s="112">
        <v>60</v>
      </c>
      <c r="H14" s="112">
        <v>43200</v>
      </c>
    </row>
    <row r="15" spans="1:22">
      <c r="A15" s="371" t="s">
        <v>780</v>
      </c>
      <c r="B15" s="110"/>
      <c r="C15" s="113"/>
      <c r="D15" s="109">
        <v>11</v>
      </c>
      <c r="E15" s="109" t="s">
        <v>44</v>
      </c>
      <c r="G15" s="112">
        <v>120</v>
      </c>
      <c r="H15" s="112">
        <v>86400</v>
      </c>
    </row>
    <row r="16" spans="1:22">
      <c r="A16" s="510" t="s">
        <v>781</v>
      </c>
      <c r="B16" s="511"/>
      <c r="C16" s="497"/>
      <c r="D16" s="109">
        <f>D17</f>
        <v>20</v>
      </c>
      <c r="E16" s="109" t="s">
        <v>46</v>
      </c>
      <c r="G16" s="112">
        <v>300</v>
      </c>
      <c r="H16" s="140"/>
    </row>
    <row r="17" spans="1:11">
      <c r="A17" s="510" t="s">
        <v>782</v>
      </c>
      <c r="B17" s="511"/>
      <c r="C17" s="497"/>
      <c r="D17" s="114">
        <v>20</v>
      </c>
      <c r="E17" s="109" t="s">
        <v>46</v>
      </c>
      <c r="G17" s="112">
        <v>600</v>
      </c>
      <c r="H17" s="140"/>
    </row>
    <row r="18" spans="1:11">
      <c r="A18" s="510" t="s">
        <v>783</v>
      </c>
      <c r="B18" s="511"/>
      <c r="C18" s="497"/>
      <c r="D18" s="109">
        <v>40</v>
      </c>
      <c r="E18" s="109" t="s">
        <v>90</v>
      </c>
      <c r="G18" s="112">
        <v>1200</v>
      </c>
      <c r="H18" s="140"/>
    </row>
    <row r="19" spans="1:11">
      <c r="A19" s="496"/>
      <c r="B19" s="511"/>
      <c r="C19" s="497"/>
      <c r="D19" s="109"/>
      <c r="E19" s="109"/>
      <c r="G19" s="112">
        <v>1800</v>
      </c>
      <c r="H19" s="140"/>
    </row>
    <row r="20" spans="1:11" ht="45" customHeight="1">
      <c r="A20" s="494" t="s">
        <v>47</v>
      </c>
      <c r="B20" s="495"/>
      <c r="C20" s="122" t="s">
        <v>48</v>
      </c>
      <c r="D20" s="122" t="s">
        <v>49</v>
      </c>
      <c r="E20" s="122" t="s">
        <v>50</v>
      </c>
      <c r="G20" s="112">
        <v>3600</v>
      </c>
      <c r="H20" s="140"/>
    </row>
    <row r="21" spans="1:11" ht="15" customHeight="1">
      <c r="A21" s="504" t="s">
        <v>51</v>
      </c>
      <c r="B21" s="109"/>
      <c r="C21" s="123"/>
      <c r="D21" s="116"/>
      <c r="E21" s="116"/>
      <c r="G21" s="112">
        <v>7200</v>
      </c>
      <c r="H21" s="140"/>
    </row>
    <row r="22" spans="1:11" ht="15" customHeight="1">
      <c r="A22" s="505"/>
      <c r="B22" s="109"/>
      <c r="C22" s="123"/>
      <c r="D22" s="116"/>
      <c r="E22" s="116"/>
      <c r="G22" s="112">
        <v>10800</v>
      </c>
      <c r="H22" s="140"/>
    </row>
    <row r="23" spans="1:11" ht="15" customHeight="1">
      <c r="A23" s="505"/>
      <c r="B23" s="124" t="s">
        <v>53</v>
      </c>
      <c r="C23" s="123">
        <f>D14*1000/(D5/100)</f>
        <v>62666.666666666664</v>
      </c>
      <c r="D23" s="116">
        <f>((37+D15)*8/D13)*1000</f>
        <v>70.201096892138935</v>
      </c>
      <c r="E23" s="116">
        <f>C23*D23</f>
        <v>4399268.7385740401</v>
      </c>
      <c r="G23" s="112">
        <v>21600</v>
      </c>
      <c r="H23" s="140"/>
    </row>
    <row r="24" spans="1:11" ht="15" customHeight="1">
      <c r="A24" s="505"/>
      <c r="B24" s="125" t="s">
        <v>784</v>
      </c>
      <c r="C24" s="123">
        <f>C25</f>
        <v>15000</v>
      </c>
      <c r="D24" s="116">
        <f>100+200</f>
        <v>300</v>
      </c>
      <c r="E24" s="116">
        <f t="shared" ref="E24:E26" si="0">C24*D24</f>
        <v>4500000</v>
      </c>
      <c r="H24" s="140"/>
    </row>
    <row r="25" spans="1:11" ht="15" customHeight="1">
      <c r="A25" s="506"/>
      <c r="B25" s="109" t="s">
        <v>55</v>
      </c>
      <c r="C25" s="123">
        <v>15000</v>
      </c>
      <c r="D25" s="126">
        <v>0</v>
      </c>
      <c r="E25" s="116">
        <f t="shared" si="0"/>
        <v>0</v>
      </c>
    </row>
    <row r="26" spans="1:11" ht="15" customHeight="1">
      <c r="A26" s="496" t="s">
        <v>785</v>
      </c>
      <c r="B26" s="497"/>
      <c r="C26" s="123">
        <v>50</v>
      </c>
      <c r="D26" s="116">
        <f>(D11*1000)-SUM(D23:D25)</f>
        <v>526459.06719579082</v>
      </c>
      <c r="E26" s="116">
        <f t="shared" si="0"/>
        <v>26322953.359789543</v>
      </c>
    </row>
    <row r="27" spans="1:11" ht="15" customHeight="1">
      <c r="A27" s="171" t="s">
        <v>786</v>
      </c>
      <c r="B27" s="172"/>
      <c r="C27" s="173"/>
      <c r="D27" s="132">
        <f>(E23+E24+E25+E26)/(D11*1000)</f>
        <v>66.856995649671603</v>
      </c>
      <c r="E27" s="174" t="s">
        <v>59</v>
      </c>
    </row>
    <row r="28" spans="1:11" ht="15" customHeight="1">
      <c r="A28" s="175" t="s">
        <v>787</v>
      </c>
      <c r="B28" s="172"/>
      <c r="C28" s="173"/>
      <c r="D28" s="176">
        <f>C25*(IF(D13=U3,V3,IF(D13=U4,V4,IF(D13=U5,V5,IF(D13=U6,V6,IF(D13=U7,V7,V8))))))*D16/(24*60*60)</f>
        <v>7.9861111111111107</v>
      </c>
      <c r="E28" s="174" t="s">
        <v>59</v>
      </c>
    </row>
    <row r="29" spans="1:11" ht="15" customHeight="1">
      <c r="A29" s="172"/>
      <c r="B29" s="172"/>
      <c r="C29" s="173"/>
      <c r="D29" s="177"/>
      <c r="E29" s="177"/>
    </row>
    <row r="30" spans="1:11" ht="15" customHeight="1">
      <c r="A30" s="172"/>
      <c r="B30" s="172"/>
      <c r="C30" s="173"/>
      <c r="D30" s="177"/>
      <c r="E30" s="177"/>
      <c r="J30">
        <f>600*0.9</f>
        <v>540</v>
      </c>
    </row>
    <row r="31" spans="1:11" ht="15" customHeight="1">
      <c r="A31" s="178" t="s">
        <v>788</v>
      </c>
      <c r="B31" s="178"/>
      <c r="C31" s="123">
        <f>400*1000</f>
        <v>400000</v>
      </c>
      <c r="D31" s="116">
        <v>0</v>
      </c>
      <c r="E31" s="116">
        <f>C31*D31</f>
        <v>0</v>
      </c>
      <c r="H31" s="178"/>
      <c r="I31" s="123">
        <f>400*1000</f>
        <v>400000</v>
      </c>
      <c r="J31" s="116">
        <f>D18</f>
        <v>40</v>
      </c>
      <c r="K31" s="116">
        <f>I31*J31</f>
        <v>16000000</v>
      </c>
    </row>
    <row r="32" spans="1:11">
      <c r="A32" s="175" t="s">
        <v>789</v>
      </c>
      <c r="B32" s="172"/>
      <c r="C32" s="173"/>
      <c r="D32" s="176">
        <f>E31*D17/(24*60*60*1000)</f>
        <v>0</v>
      </c>
      <c r="E32" s="174" t="s">
        <v>59</v>
      </c>
      <c r="H32" s="172"/>
      <c r="I32" s="173"/>
      <c r="J32" s="176">
        <f>K31*D17/(24*60*60*1000)</f>
        <v>3.7037037037037037</v>
      </c>
      <c r="K32" s="174" t="s">
        <v>59</v>
      </c>
    </row>
    <row r="33" spans="1:11">
      <c r="A33" s="181"/>
      <c r="B33" s="128"/>
      <c r="C33" s="129"/>
      <c r="D33" s="130"/>
      <c r="E33" s="131"/>
      <c r="J33">
        <f>J30*1000/J32</f>
        <v>145800</v>
      </c>
      <c r="K33" t="s">
        <v>790</v>
      </c>
    </row>
    <row r="34" spans="1:11">
      <c r="A34" s="498" t="s">
        <v>57</v>
      </c>
      <c r="B34" s="499"/>
      <c r="C34" s="499"/>
      <c r="D34" s="499"/>
      <c r="E34" s="500"/>
      <c r="J34">
        <f>J33/24</f>
        <v>6075</v>
      </c>
      <c r="K34" t="s">
        <v>791</v>
      </c>
    </row>
    <row r="35" spans="1:11">
      <c r="A35" s="501" t="s">
        <v>58</v>
      </c>
      <c r="B35" s="502"/>
      <c r="C35" s="503"/>
      <c r="D35" s="132">
        <f>D27+D28+D32</f>
        <v>74.843106760782717</v>
      </c>
      <c r="E35" s="133" t="s">
        <v>59</v>
      </c>
      <c r="J35">
        <f>J34/30</f>
        <v>202.5</v>
      </c>
      <c r="K35" t="s">
        <v>792</v>
      </c>
    </row>
    <row r="36" spans="1:11">
      <c r="A36" s="121" t="s">
        <v>60</v>
      </c>
      <c r="B36" s="121"/>
      <c r="C36" s="111"/>
      <c r="D36" s="134">
        <f>(D3*1000*(D4/100)/D35)/24</f>
        <v>1302.7251836516405</v>
      </c>
      <c r="E36" s="135" t="s">
        <v>61</v>
      </c>
      <c r="J36">
        <f>J35/12</f>
        <v>16.875</v>
      </c>
      <c r="K36" t="s">
        <v>793</v>
      </c>
    </row>
    <row r="37" spans="1:11">
      <c r="D37" s="146">
        <f>D36/365</f>
        <v>3.5691100921962753</v>
      </c>
      <c r="E37" s="112" t="s">
        <v>62</v>
      </c>
    </row>
    <row r="38" spans="1:11">
      <c r="C38" s="137"/>
      <c r="D38" s="147">
        <f>D37*12</f>
        <v>42.829321106355302</v>
      </c>
      <c r="E38" s="139" t="s">
        <v>63</v>
      </c>
    </row>
    <row r="39" spans="1:11">
      <c r="C39" s="137"/>
      <c r="D39" s="137"/>
      <c r="E39" s="140"/>
    </row>
    <row r="40" spans="1:11">
      <c r="C40" s="137"/>
      <c r="D40" s="137"/>
      <c r="E40" s="140"/>
    </row>
    <row r="42" spans="1:11">
      <c r="C42" s="137"/>
      <c r="D42" s="137"/>
      <c r="E42" s="140"/>
    </row>
    <row r="43" spans="1:11">
      <c r="C43" s="137"/>
      <c r="D43" s="137"/>
      <c r="E43" s="140"/>
    </row>
    <row r="44" spans="1:11">
      <c r="C44" s="137"/>
      <c r="D44" s="137"/>
      <c r="E44" s="140"/>
    </row>
    <row r="45" spans="1:11">
      <c r="C45" s="137"/>
      <c r="D45" s="137"/>
      <c r="E45" s="140"/>
    </row>
    <row r="46" spans="1:11">
      <c r="C46" s="137"/>
      <c r="D46" s="137"/>
      <c r="E46" s="140"/>
    </row>
    <row r="47" spans="1:11">
      <c r="C47" s="137"/>
      <c r="D47" s="137"/>
      <c r="E47" s="140"/>
    </row>
    <row r="48" spans="1:11">
      <c r="C48" s="137"/>
      <c r="D48" s="137"/>
      <c r="E48" s="140"/>
    </row>
    <row r="49" spans="3:5">
      <c r="C49" s="137"/>
      <c r="D49" s="137"/>
      <c r="E49" s="140"/>
    </row>
  </sheetData>
  <mergeCells count="27">
    <mergeCell ref="V1:V2"/>
    <mergeCell ref="A5:C6"/>
    <mergeCell ref="Q1:Q2"/>
    <mergeCell ref="Q3:Q8"/>
    <mergeCell ref="R1:R2"/>
    <mergeCell ref="S1:S2"/>
    <mergeCell ref="U1:U2"/>
    <mergeCell ref="K1:K2"/>
    <mergeCell ref="M1:M2"/>
    <mergeCell ref="M3:M6"/>
    <mergeCell ref="N1:N2"/>
    <mergeCell ref="O1:O2"/>
    <mergeCell ref="G1:G2"/>
    <mergeCell ref="G6:G7"/>
    <mergeCell ref="H1:H2"/>
    <mergeCell ref="H6:H7"/>
    <mergeCell ref="J1:J2"/>
    <mergeCell ref="A20:B20"/>
    <mergeCell ref="A26:B26"/>
    <mergeCell ref="A34:E34"/>
    <mergeCell ref="A35:C35"/>
    <mergeCell ref="A21:A25"/>
    <mergeCell ref="A1:E1"/>
    <mergeCell ref="A16:C16"/>
    <mergeCell ref="A17:C17"/>
    <mergeCell ref="A18:C18"/>
    <mergeCell ref="A19:C19"/>
  </mergeCells>
  <dataValidations count="3">
    <dataValidation type="list" allowBlank="1" showInputMessage="1" showErrorMessage="1" sqref="D7" xr:uid="{00000000-0002-0000-3500-000000000000}">
      <formula1>$H$8:$H$15</formula1>
    </dataValidation>
    <dataValidation type="list" allowBlank="1" showInputMessage="1" showErrorMessage="1" sqref="D13" xr:uid="{00000000-0002-0000-3500-000001000000}">
      <formula1>$R$3:$R$8</formula1>
    </dataValidation>
    <dataValidation type="list" allowBlank="1" showInputMessage="1" showErrorMessage="1" sqref="D14" xr:uid="{00000000-0002-0000-3500-000002000000}">
      <formula1>$G$3:$G$4</formula1>
    </dataValidation>
  </dataValidation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2:J50"/>
  <sheetViews>
    <sheetView topLeftCell="B1" zoomScale="55" zoomScaleNormal="55" workbookViewId="0">
      <selection activeCell="H5" sqref="H5"/>
    </sheetView>
  </sheetViews>
  <sheetFormatPr defaultColWidth="8.875" defaultRowHeight="15"/>
  <cols>
    <col min="1" max="1" width="6.625" style="3" customWidth="1"/>
    <col min="2" max="2" width="29.75" style="3" customWidth="1"/>
    <col min="3" max="3" width="31.25" style="3" customWidth="1"/>
    <col min="4" max="4" width="32.375" style="3" customWidth="1"/>
    <col min="5" max="5" width="7.25" style="3" customWidth="1"/>
    <col min="6" max="6" width="6.875" style="3" customWidth="1"/>
    <col min="7" max="7" width="29.125" style="3" customWidth="1"/>
    <col min="8" max="8" width="18.75" style="3" customWidth="1"/>
    <col min="9" max="9" width="16.25" style="3" customWidth="1"/>
    <col min="10" max="10" width="17.375" style="3" customWidth="1"/>
    <col min="11" max="34" width="9.125" style="3"/>
    <col min="35" max="16384" width="8.875" style="3"/>
  </cols>
  <sheetData>
    <row r="2" spans="1:10" s="200" customFormat="1" ht="19.5">
      <c r="A2" s="201" t="s">
        <v>794</v>
      </c>
      <c r="B2" s="201"/>
      <c r="C2" s="202"/>
      <c r="D2" s="202"/>
      <c r="E2" s="202"/>
      <c r="F2" s="202"/>
    </row>
    <row r="3" spans="1:10" s="200" customFormat="1" ht="12.75">
      <c r="A3" s="203"/>
      <c r="B3" s="203" t="s">
        <v>528</v>
      </c>
      <c r="C3" s="202" t="s">
        <v>795</v>
      </c>
      <c r="D3" s="202"/>
      <c r="E3" s="202"/>
      <c r="F3" s="202"/>
    </row>
    <row r="4" spans="1:10" s="200" customFormat="1" ht="12.75"/>
    <row r="5" spans="1:10" s="50" customFormat="1" ht="45">
      <c r="A5" s="400" t="s">
        <v>152</v>
      </c>
      <c r="B5" s="401" t="s">
        <v>301</v>
      </c>
      <c r="C5" s="402" t="s">
        <v>136</v>
      </c>
      <c r="D5" s="402" t="s">
        <v>529</v>
      </c>
      <c r="E5" s="402" t="s">
        <v>137</v>
      </c>
      <c r="F5" s="402" t="s">
        <v>138</v>
      </c>
      <c r="G5" s="402" t="s">
        <v>306</v>
      </c>
      <c r="H5" s="402" t="s">
        <v>796</v>
      </c>
      <c r="I5" s="402" t="s">
        <v>797</v>
      </c>
      <c r="J5" s="402" t="s">
        <v>798</v>
      </c>
    </row>
    <row r="6" spans="1:10">
      <c r="A6" s="403">
        <f>IF($B6="","",COUNTA($B$6:B6))</f>
        <v>1</v>
      </c>
      <c r="B6" s="403" t="str" cm="1">
        <f t="array" ref="B6:B18">_xlfn._xlws.FILTER(PROD_A!$B$5:B$790,PROD_A!$I$5:I$790="LRW_F2","NA")</f>
        <v>WSLRW-RLC-01-1-1-</v>
      </c>
      <c r="C6" s="403" t="str">
        <f>VLOOKUP($B6,typeProduct,COUNTA(PROD_A!$B$4:$C$4),FALSE)</f>
        <v>WSLRW-RLC-01</v>
      </c>
      <c r="D6" s="403">
        <f>VLOOKUP($B6,typeProduct,COUNTA(PROD_A!$B$4:$D$4),FALSE)</f>
        <v>0</v>
      </c>
      <c r="E6" s="403" t="str">
        <f>VLOOKUP($B6,typeProduct,COUNTA(PROD_A!$B$4:$F$4),FALSE)</f>
        <v>1</v>
      </c>
      <c r="F6" s="403" t="str">
        <f>VLOOKUP($B6,typeProduct,COUNTA(PROD_A!$B$4:$G$4),FALSE)</f>
        <v>1</v>
      </c>
      <c r="G6" s="403" t="str">
        <f>VLOOKUP($B6,typeProduct,COUNTA(PROD_A!$B$4:$J$4),FALSE)</f>
        <v>LoRaWAN radar level sensor</v>
      </c>
      <c r="H6" s="403">
        <v>2</v>
      </c>
      <c r="I6" s="404">
        <v>700</v>
      </c>
      <c r="J6" s="404">
        <v>700</v>
      </c>
    </row>
    <row r="7" spans="1:10">
      <c r="A7" s="405">
        <f>IF($B7="","",COUNTA($B$6:B7))</f>
        <v>2</v>
      </c>
      <c r="B7" s="405" t="str">
        <v>WSLRW-ULC-01-2-3-</v>
      </c>
      <c r="C7" s="405" t="str">
        <f>VLOOKUP($B7,typeProduct,COUNTA(PROD_A!$B$4:$C$4),FALSE)</f>
        <v>WSLRW-ULC-01</v>
      </c>
      <c r="D7" s="405">
        <f>VLOOKUP($B7,typeProduct,COUNTA(PROD_A!$B$4:$D$4),FALSE)</f>
        <v>0</v>
      </c>
      <c r="E7" s="405" t="str">
        <f>VLOOKUP($B7,typeProduct,COUNTA(PROD_A!$B$4:$F$4),FALSE)</f>
        <v>2</v>
      </c>
      <c r="F7" s="405">
        <f>VLOOKUP($B7,typeProduct,COUNTA(PROD_A!$B$4:$G$4),FALSE)</f>
        <v>3</v>
      </c>
      <c r="G7" s="405" t="str">
        <f>VLOOKUP($B7,typeProduct,COUNTA(PROD_A!$B$4:$J$4),FALSE)</f>
        <v>LoRaWAN ULC HW2 FW3</v>
      </c>
      <c r="H7" s="405">
        <v>20</v>
      </c>
      <c r="I7" s="406">
        <v>465</v>
      </c>
      <c r="J7" s="406">
        <v>2395</v>
      </c>
    </row>
    <row r="8" spans="1:10">
      <c r="A8" s="407">
        <f>IF($B8="","",COUNTA($B$6:B8))</f>
        <v>3</v>
      </c>
      <c r="B8" s="407" t="str">
        <v>WSLRW-CAP10-1500-3-4-</v>
      </c>
      <c r="C8" s="407" t="str">
        <f>VLOOKUP($B8,typeProduct,COUNTA(PROD_A!$B$4:$C$4),FALSE)</f>
        <v>WSLRW-CAP10-1500</v>
      </c>
      <c r="D8" s="407">
        <f>VLOOKUP($B8,typeProduct,COUNTA(PROD_A!$B$4:$D$4),FALSE)</f>
        <v>0</v>
      </c>
      <c r="E8" s="407" t="str">
        <f>VLOOKUP($B8,typeProduct,COUNTA(PROD_A!$B$4:$F$4),FALSE)</f>
        <v>3</v>
      </c>
      <c r="F8" s="407" t="str">
        <f>VLOOKUP($B8,typeProduct,COUNTA(PROD_A!$B$4:$G$4),FALSE)</f>
        <v>4</v>
      </c>
      <c r="G8" s="407" t="str">
        <f>VLOOKUP($B8,typeProduct,COUNTA(PROD_A!$B$4:$J$4),FALSE)</f>
        <v>LoRaWAN CAP10 HW2 FW3</v>
      </c>
      <c r="H8" s="407">
        <v>2</v>
      </c>
      <c r="I8" s="408">
        <v>500</v>
      </c>
      <c r="J8" s="408">
        <v>1200</v>
      </c>
    </row>
    <row r="9" spans="1:10" ht="15" customHeight="1">
      <c r="A9" s="405">
        <f>IF($B9="","",COUNTA($B$6:B9))</f>
        <v>4</v>
      </c>
      <c r="B9" s="405" t="str">
        <v>WSLRW-ULC-01-2-2-</v>
      </c>
      <c r="C9" s="405" t="str">
        <f>VLOOKUP($B9,typeProduct,COUNTA(PROD_A!$B$4:$C$4),FALSE)</f>
        <v>WSLRW-ULC-01</v>
      </c>
      <c r="D9" s="405">
        <f>VLOOKUP($B9,typeProduct,COUNTA(PROD_A!$B$4:$D$4),FALSE)</f>
        <v>0</v>
      </c>
      <c r="E9" s="405" t="str">
        <f>VLOOKUP($B9,typeProduct,COUNTA(PROD_A!$B$4:$F$4),FALSE)</f>
        <v>2</v>
      </c>
      <c r="F9" s="405">
        <f>VLOOKUP($B9,typeProduct,COUNTA(PROD_A!$B$4:$G$4),FALSE)</f>
        <v>2</v>
      </c>
      <c r="G9" s="405" t="str">
        <f>VLOOKUP($B9,typeProduct,COUNTA(PROD_A!$B$4:$J$4),FALSE)</f>
        <v>LoRaWAN ULC HW2 FW2</v>
      </c>
      <c r="H9" s="405">
        <v>30</v>
      </c>
      <c r="I9" s="406">
        <v>65</v>
      </c>
      <c r="J9" s="406">
        <v>500</v>
      </c>
    </row>
    <row r="10" spans="1:10" ht="15" customHeight="1">
      <c r="A10" s="407">
        <f>IF($B10="","",COUNTA($B$6:B10))</f>
        <v>5</v>
      </c>
      <c r="B10" s="407" t="str">
        <v>WSLRW-CAP10-1500-2-2-</v>
      </c>
      <c r="C10" s="407" t="str">
        <f>VLOOKUP($B10,typeProduct,COUNTA(PROD_A!$B$4:$C$4),FALSE)</f>
        <v>WSLRW-CAP10-1500</v>
      </c>
      <c r="D10" s="407">
        <f>VLOOKUP($B10,typeProduct,COUNTA(PROD_A!$B$4:$D$4),FALSE)</f>
        <v>0</v>
      </c>
      <c r="E10" s="407" t="str">
        <f>VLOOKUP($B10,typeProduct,COUNTA(PROD_A!$B$4:$F$4),FALSE)</f>
        <v>2</v>
      </c>
      <c r="F10" s="407">
        <f>VLOOKUP($B10,typeProduct,COUNTA(PROD_A!$B$4:$G$4),FALSE)</f>
        <v>2</v>
      </c>
      <c r="G10" s="407" t="str">
        <f>VLOOKUP($B10,typeProduct,COUNTA(PROD_A!$B$4:$J$4),FALSE)</f>
        <v>LoRaWAN CAP10 HW2 FW2</v>
      </c>
      <c r="H10" s="407">
        <v>2</v>
      </c>
      <c r="I10" s="408">
        <v>500</v>
      </c>
      <c r="J10" s="408">
        <v>800</v>
      </c>
    </row>
    <row r="11" spans="1:10">
      <c r="A11" s="405">
        <f>IF($B11="","",COUNTA($B$6:B11))</f>
        <v>6</v>
      </c>
      <c r="B11" s="405" t="str">
        <v>WSLRW-ULC-01-XA-2-4-</v>
      </c>
      <c r="C11" s="405" t="str">
        <f>VLOOKUP($B11,typeProduct,COUNTA(PROD_A!$B$4:$C$4),FALSE)</f>
        <v>WSLRW-ULC-01-XA</v>
      </c>
      <c r="D11" s="405">
        <f>VLOOKUP($B11,typeProduct,COUNTA(PROD_A!$B$4:$D$4),FALSE)</f>
        <v>0</v>
      </c>
      <c r="E11" s="405" t="str">
        <f>VLOOKUP($B11,typeProduct,COUNTA(PROD_A!$B$4:$F$4),FALSE)</f>
        <v>2</v>
      </c>
      <c r="F11" s="405" t="str">
        <f>VLOOKUP($B11,typeProduct,COUNTA(PROD_A!$B$4:$G$4),FALSE)</f>
        <v>4</v>
      </c>
      <c r="G11" s="405" t="str">
        <f>VLOOKUP($B11,typeProduct,COUNTA(PROD_A!$B$4:$J$4),FALSE)</f>
        <v>LoRaWAN ULC HW2 FW4</v>
      </c>
      <c r="H11" s="405">
        <v>20</v>
      </c>
      <c r="I11" s="406">
        <v>100</v>
      </c>
      <c r="J11" s="406">
        <v>0</v>
      </c>
    </row>
    <row r="12" spans="1:10">
      <c r="A12" s="410">
        <f>IF($B12="","",COUNTA($B$6:B50))</f>
        <v>13</v>
      </c>
      <c r="B12" s="407" t="str">
        <v>WSLRW-ULC-01-2-4-</v>
      </c>
      <c r="C12" s="407" t="str">
        <f>VLOOKUP($B12,typeProduct,COUNTA(PROD_A!$B$4:$C$4),FALSE)</f>
        <v>WSLRW-ULC-01</v>
      </c>
      <c r="D12" s="407">
        <f>VLOOKUP($B12,typeProduct,COUNTA(PROD_A!$B$4:$D$4),FALSE)</f>
        <v>0</v>
      </c>
      <c r="E12" s="407" t="str">
        <f>VLOOKUP($B12,typeProduct,COUNTA(PROD_A!$B$4:$F$4),FALSE)</f>
        <v>2</v>
      </c>
      <c r="F12" s="407" t="str">
        <f>VLOOKUP($B12,typeProduct,COUNTA(PROD_A!$B$4:$G$4),FALSE)</f>
        <v>4</v>
      </c>
      <c r="G12" s="407" t="str">
        <f>VLOOKUP($B12,typeProduct,COUNTA(PROD_A!$B$4:$J$4),FALSE)</f>
        <v>LoRaWAN ULC HW2 FW4</v>
      </c>
      <c r="H12" s="407">
        <v>3</v>
      </c>
      <c r="I12" s="408">
        <v>5100</v>
      </c>
      <c r="J12" s="408">
        <v>-5000</v>
      </c>
    </row>
    <row r="13" spans="1:10">
      <c r="A13" s="411">
        <f>IF($B13="","",COUNTA($B$6:B13))</f>
        <v>8</v>
      </c>
      <c r="B13" s="411" t="str">
        <v>WSLRW-ULC-01-RN-2-4-</v>
      </c>
      <c r="C13" s="411" t="str">
        <f>VLOOKUP($B13,typeProduct,COUNTA(PROD_A!$B$4:$C$4),FALSE)</f>
        <v>WSLRW-ULC-01-RN</v>
      </c>
      <c r="D13" s="411">
        <f>VLOOKUP($B13,typeProduct,COUNTA(PROD_A!$B$4:$D$4),FALSE)</f>
        <v>0</v>
      </c>
      <c r="E13" s="411" t="str">
        <f>VLOOKUP($B13,typeProduct,COUNTA(PROD_A!$B$4:$F$4),FALSE)</f>
        <v>2</v>
      </c>
      <c r="F13" s="411" t="str">
        <f>VLOOKUP($B13,typeProduct,COUNTA(PROD_A!$B$4:$G$4),FALSE)</f>
        <v>4</v>
      </c>
      <c r="G13" s="411" t="str">
        <f>VLOOKUP($B13,typeProduct,COUNTA(PROD_A!$B$4:$J$4),FALSE)</f>
        <v>LoRaWAN ULC HW2 FW4</v>
      </c>
      <c r="H13" s="411"/>
      <c r="I13" s="406"/>
      <c r="J13" s="406"/>
    </row>
    <row r="14" spans="1:10">
      <c r="A14" s="412">
        <f>IF($B14="","",COUNTA($B$6:B14))</f>
        <v>9</v>
      </c>
      <c r="B14" s="412" t="str">
        <v>WSLRWEX-G4-O2-30-HH-2-7-</v>
      </c>
      <c r="C14" s="412" t="str">
        <f>VLOOKUP($B14,typeProduct,COUNTA(PROD_A!$B$4:$C$4),FALSE)</f>
        <v>WSLRWEX-G4-O2-30-HH</v>
      </c>
      <c r="D14" s="412">
        <f>VLOOKUP($B14,typeProduct,COUNTA(PROD_A!$B$4:$D$4),FALSE)</f>
        <v>0</v>
      </c>
      <c r="E14" s="412" t="str">
        <f>VLOOKUP($B14,typeProduct,COUNTA(PROD_A!$B$4:$F$4),FALSE)</f>
        <v>2</v>
      </c>
      <c r="F14" s="412">
        <f>VLOOKUP($B14,typeProduct,COUNTA(PROD_A!$B$4:$G$4),FALSE)</f>
        <v>7</v>
      </c>
      <c r="G14" s="412" t="str">
        <f>VLOOKUP($B14,typeProduct,COUNTA(PROD_A!$B$4:$J$4),FALSE)</f>
        <v>LoRaWAN G4-O2-MT-100</v>
      </c>
      <c r="H14" s="412"/>
      <c r="I14" s="408"/>
      <c r="J14" s="408"/>
    </row>
    <row r="15" spans="1:10">
      <c r="A15" s="411">
        <f>IF($B15="","",COUNTA($B$6:B15))</f>
        <v>10</v>
      </c>
      <c r="B15" s="411" t="str">
        <v>WSLRW-ULC-01-2-5-</v>
      </c>
      <c r="C15" s="411" t="str">
        <f>VLOOKUP($B15,typeProduct,COUNTA(PROD_A!$B$4:$C$4),FALSE)</f>
        <v>WSLRW-ULC-01</v>
      </c>
      <c r="D15" s="411">
        <f>VLOOKUP($B15,typeProduct,COUNTA(PROD_A!$B$4:$D$4),FALSE)</f>
        <v>0</v>
      </c>
      <c r="E15" s="411">
        <f>VLOOKUP($B15,typeProduct,COUNTA(PROD_A!$B$4:$F$4),FALSE)</f>
        <v>2</v>
      </c>
      <c r="F15" s="411">
        <f>VLOOKUP($B15,typeProduct,COUNTA(PROD_A!$B$4:$G$4),FALSE)</f>
        <v>5</v>
      </c>
      <c r="G15" s="411" t="str">
        <f>VLOOKUP($B15,typeProduct,COUNTA(PROD_A!$B$4:$J$4),FALSE)</f>
        <v>LoRaWAN ULC HW2 FW4</v>
      </c>
      <c r="H15" s="411"/>
      <c r="I15" s="406"/>
      <c r="J15" s="406"/>
    </row>
    <row r="16" spans="1:10">
      <c r="A16" s="412">
        <f>IF($B16="","",COUNTA($B$6:B16))</f>
        <v>11</v>
      </c>
      <c r="B16" s="412" t="str">
        <v>WSLRW-ULC-01-XA-2-5-</v>
      </c>
      <c r="C16" s="412" t="str">
        <f>VLOOKUP($B16,typeProduct,COUNTA(PROD_A!$B$4:$C$4),FALSE)</f>
        <v>WSLRW-ULC-01-XA</v>
      </c>
      <c r="D16" s="412">
        <f>VLOOKUP($B16,typeProduct,COUNTA(PROD_A!$B$4:$D$4),FALSE)</f>
        <v>0</v>
      </c>
      <c r="E16" s="412">
        <f>VLOOKUP($B16,typeProduct,COUNTA(PROD_A!$B$4:$F$4),FALSE)</f>
        <v>2</v>
      </c>
      <c r="F16" s="412">
        <f>VLOOKUP($B16,typeProduct,COUNTA(PROD_A!$B$4:$G$4),FALSE)</f>
        <v>5</v>
      </c>
      <c r="G16" s="412" t="str">
        <f>VLOOKUP($B16,typeProduct,COUNTA(PROD_A!$B$4:$J$4),FALSE)</f>
        <v>LoRaWAN ULC HW2 FW4</v>
      </c>
      <c r="H16" s="412"/>
      <c r="I16" s="408"/>
      <c r="J16" s="408"/>
    </row>
    <row r="17" spans="1:10">
      <c r="A17" s="411">
        <f>IF($B17="","",COUNTA($B$6:B17))</f>
        <v>12</v>
      </c>
      <c r="B17" s="411" t="str">
        <v>WSLRW-ULC-01-RN-2-5-</v>
      </c>
      <c r="C17" s="411" t="str">
        <f>VLOOKUP($B17,typeProduct,COUNTA(PROD_A!$B$4:$C$4),FALSE)</f>
        <v>WSLRW-ULC-01-RN</v>
      </c>
      <c r="D17" s="411">
        <f>VLOOKUP($B17,typeProduct,COUNTA(PROD_A!$B$4:$D$4),FALSE)</f>
        <v>0</v>
      </c>
      <c r="E17" s="411">
        <f>VLOOKUP($B17,typeProduct,COUNTA(PROD_A!$B$4:$F$4),FALSE)</f>
        <v>2</v>
      </c>
      <c r="F17" s="411">
        <f>VLOOKUP($B17,typeProduct,COUNTA(PROD_A!$B$4:$G$4),FALSE)</f>
        <v>5</v>
      </c>
      <c r="G17" s="411" t="str">
        <f>VLOOKUP($B17,typeProduct,COUNTA(PROD_A!$B$4:$J$4),FALSE)</f>
        <v>LoRaWAN ULC HW2 FW4</v>
      </c>
      <c r="H17" s="411"/>
      <c r="I17" s="406"/>
      <c r="J17" s="406"/>
    </row>
    <row r="18" spans="1:10">
      <c r="A18" s="412">
        <f>IF($B18="","",COUNTA($B$6:B18))</f>
        <v>13</v>
      </c>
      <c r="B18" s="412" t="str">
        <v>WSLRWEX-G4-O2-30-HH-2-8-</v>
      </c>
      <c r="C18" s="412" t="str">
        <f>VLOOKUP($B18,typeProduct,COUNTA(PROD_A!$B$4:$C$4),FALSE)</f>
        <v>WSLRWEX-G4-O2-30-HH</v>
      </c>
      <c r="D18" s="412" t="str">
        <f>VLOOKUP($B18,typeProduct,COUNTA(PROD_A!$B$4:$D$4),FALSE)</f>
        <v>Phan Van Luc</v>
      </c>
      <c r="E18" s="412">
        <f>VLOOKUP($B18,typeProduct,COUNTA(PROD_A!$B$4:$F$4),FALSE)</f>
        <v>2</v>
      </c>
      <c r="F18" s="412">
        <f>VLOOKUP($B18,typeProduct,COUNTA(PROD_A!$B$4:$G$4),FALSE)</f>
        <v>8</v>
      </c>
      <c r="G18" s="412" t="str">
        <f>VLOOKUP($B18,typeProduct,COUNTA(PROD_A!$B$4:$J$4),FALSE)</f>
        <v>G4 O2 Max 30%</v>
      </c>
      <c r="H18" s="412"/>
      <c r="I18" s="408"/>
      <c r="J18" s="408"/>
    </row>
    <row r="19" spans="1:10">
      <c r="A19" s="411" t="str">
        <f>IF($B19="","",COUNTA($B$6:B19))</f>
        <v/>
      </c>
      <c r="B19" s="411"/>
      <c r="C19" s="411" t="e">
        <f>VLOOKUP($B19,typeProduct,COUNTA(PROD_A!$B$4:$C$4),FALSE)</f>
        <v>#N/A</v>
      </c>
      <c r="D19" s="411" t="e">
        <f>VLOOKUP($B19,typeProduct,COUNTA(PROD_A!$B$4:$D$4),FALSE)</f>
        <v>#N/A</v>
      </c>
      <c r="E19" s="411" t="e">
        <f>VLOOKUP($B19,typeProduct,COUNTA(PROD_A!$B$4:$F$4),FALSE)</f>
        <v>#N/A</v>
      </c>
      <c r="F19" s="411" t="e">
        <f>VLOOKUP($B19,typeProduct,COUNTA(PROD_A!$B$4:$G$4),FALSE)</f>
        <v>#N/A</v>
      </c>
      <c r="G19" s="411" t="e">
        <f>VLOOKUP($B19,typeProduct,COUNTA(PROD_A!$B$4:$J$4),FALSE)</f>
        <v>#N/A</v>
      </c>
      <c r="H19" s="411"/>
      <c r="I19" s="406"/>
      <c r="J19" s="406"/>
    </row>
    <row r="20" spans="1:10">
      <c r="A20" s="412" t="str">
        <f>IF($B20="","",COUNTA($B$6:B20))</f>
        <v/>
      </c>
      <c r="B20" s="412"/>
      <c r="C20" s="412" t="e">
        <f>VLOOKUP($B20,typeProduct,COUNTA(PROD_A!$B$4:$C$4),FALSE)</f>
        <v>#N/A</v>
      </c>
      <c r="D20" s="412" t="e">
        <f>VLOOKUP($B20,typeProduct,COUNTA(PROD_A!$B$4:$D$4),FALSE)</f>
        <v>#N/A</v>
      </c>
      <c r="E20" s="412" t="e">
        <f>VLOOKUP($B20,typeProduct,COUNTA(PROD_A!$B$4:$F$4),FALSE)</f>
        <v>#N/A</v>
      </c>
      <c r="F20" s="412" t="e">
        <f>VLOOKUP($B20,typeProduct,COUNTA(PROD_A!$B$4:$G$4),FALSE)</f>
        <v>#N/A</v>
      </c>
      <c r="G20" s="412" t="e">
        <f>VLOOKUP($B20,typeProduct,COUNTA(PROD_A!$B$4:$J$4),FALSE)</f>
        <v>#N/A</v>
      </c>
      <c r="H20" s="412"/>
      <c r="I20" s="408"/>
      <c r="J20" s="408"/>
    </row>
    <row r="21" spans="1:10">
      <c r="A21" s="411" t="str">
        <f>IF($B21="","",COUNTA($B$6:B21))</f>
        <v/>
      </c>
      <c r="B21" s="411"/>
      <c r="C21" s="411" t="e">
        <f>VLOOKUP($B21,typeProduct,COUNTA(PROD_A!$B$4:$C$4),FALSE)</f>
        <v>#N/A</v>
      </c>
      <c r="D21" s="411" t="e">
        <f>VLOOKUP($B21,typeProduct,COUNTA(PROD_A!$B$4:$D$4),FALSE)</f>
        <v>#N/A</v>
      </c>
      <c r="E21" s="411" t="e">
        <f>VLOOKUP($B21,typeProduct,COUNTA(PROD_A!$B$4:$F$4),FALSE)</f>
        <v>#N/A</v>
      </c>
      <c r="F21" s="411" t="e">
        <f>VLOOKUP($B21,typeProduct,COUNTA(PROD_A!$B$4:$G$4),FALSE)</f>
        <v>#N/A</v>
      </c>
      <c r="G21" s="411" t="e">
        <f>VLOOKUP($B21,typeProduct,COUNTA(PROD_A!$B$4:$J$4),FALSE)</f>
        <v>#N/A</v>
      </c>
      <c r="H21" s="411"/>
      <c r="I21" s="406"/>
      <c r="J21" s="406"/>
    </row>
    <row r="22" spans="1:10">
      <c r="A22" s="412" t="str">
        <f>IF($B22="","",COUNTA($B$6:B22))</f>
        <v/>
      </c>
      <c r="B22" s="412"/>
      <c r="C22" s="412" t="e">
        <f>VLOOKUP($B22,typeProduct,COUNTA(PROD_A!$B$4:$C$4),FALSE)</f>
        <v>#N/A</v>
      </c>
      <c r="D22" s="412" t="e">
        <f>VLOOKUP($B22,typeProduct,COUNTA(PROD_A!$B$4:$D$4),FALSE)</f>
        <v>#N/A</v>
      </c>
      <c r="E22" s="412" t="e">
        <f>VLOOKUP($B22,typeProduct,COUNTA(PROD_A!$B$4:$F$4),FALSE)</f>
        <v>#N/A</v>
      </c>
      <c r="F22" s="412" t="e">
        <f>VLOOKUP($B22,typeProduct,COUNTA(PROD_A!$B$4:$G$4),FALSE)</f>
        <v>#N/A</v>
      </c>
      <c r="G22" s="412" t="e">
        <f>VLOOKUP($B22,typeProduct,COUNTA(PROD_A!$B$4:$J$4),FALSE)</f>
        <v>#N/A</v>
      </c>
      <c r="H22" s="412"/>
      <c r="I22" s="408"/>
      <c r="J22" s="408"/>
    </row>
    <row r="23" spans="1:10">
      <c r="A23" s="411" t="str">
        <f>IF($B23="","",COUNTA($B$6:B23))</f>
        <v/>
      </c>
      <c r="B23" s="411"/>
      <c r="C23" s="411" t="e">
        <f>VLOOKUP($B23,typeProduct,COUNTA(PROD_A!$B$4:$C$4),FALSE)</f>
        <v>#N/A</v>
      </c>
      <c r="D23" s="411" t="e">
        <f>VLOOKUP($B23,typeProduct,COUNTA(PROD_A!$B$4:$D$4),FALSE)</f>
        <v>#N/A</v>
      </c>
      <c r="E23" s="411" t="e">
        <f>VLOOKUP($B23,typeProduct,COUNTA(PROD_A!$B$4:$F$4),FALSE)</f>
        <v>#N/A</v>
      </c>
      <c r="F23" s="411" t="e">
        <f>VLOOKUP($B23,typeProduct,COUNTA(PROD_A!$B$4:$G$4),FALSE)</f>
        <v>#N/A</v>
      </c>
      <c r="G23" s="411" t="e">
        <f>VLOOKUP($B23,typeProduct,COUNTA(PROD_A!$B$4:$J$4),FALSE)</f>
        <v>#N/A</v>
      </c>
      <c r="H23" s="411"/>
      <c r="I23" s="406"/>
      <c r="J23" s="406"/>
    </row>
    <row r="24" spans="1:10">
      <c r="A24" s="412" t="str">
        <f>IF($B24="","",COUNTA($B$6:B24))</f>
        <v/>
      </c>
      <c r="B24" s="412"/>
      <c r="C24" s="412" t="e">
        <f>VLOOKUP($B24,typeProduct,COUNTA(PROD_A!$B$4:$C$4),FALSE)</f>
        <v>#N/A</v>
      </c>
      <c r="D24" s="412" t="e">
        <f>VLOOKUP($B24,typeProduct,COUNTA(PROD_A!$B$4:$D$4),FALSE)</f>
        <v>#N/A</v>
      </c>
      <c r="E24" s="412" t="e">
        <f>VLOOKUP($B24,typeProduct,COUNTA(PROD_A!$B$4:$F$4),FALSE)</f>
        <v>#N/A</v>
      </c>
      <c r="F24" s="412" t="e">
        <f>VLOOKUP($B24,typeProduct,COUNTA(PROD_A!$B$4:$G$4),FALSE)</f>
        <v>#N/A</v>
      </c>
      <c r="G24" s="412" t="e">
        <f>VLOOKUP($B24,typeProduct,COUNTA(PROD_A!$B$4:$J$4),FALSE)</f>
        <v>#N/A</v>
      </c>
      <c r="H24" s="412"/>
      <c r="I24" s="408"/>
      <c r="J24" s="408"/>
    </row>
    <row r="25" spans="1:10">
      <c r="A25" s="411" t="str">
        <f>IF($B25="","",COUNTA($B$6:B25))</f>
        <v/>
      </c>
      <c r="B25" s="411"/>
      <c r="C25" s="411" t="e">
        <f>VLOOKUP($B25,typeProduct,COUNTA(PROD_A!$B$4:$C$4),FALSE)</f>
        <v>#N/A</v>
      </c>
      <c r="D25" s="411" t="e">
        <f>VLOOKUP($B25,typeProduct,COUNTA(PROD_A!$B$4:$D$4),FALSE)</f>
        <v>#N/A</v>
      </c>
      <c r="E25" s="411" t="e">
        <f>VLOOKUP($B25,typeProduct,COUNTA(PROD_A!$B$4:$F$4),FALSE)</f>
        <v>#N/A</v>
      </c>
      <c r="F25" s="411" t="e">
        <f>VLOOKUP($B25,typeProduct,COUNTA(PROD_A!$B$4:$G$4),FALSE)</f>
        <v>#N/A</v>
      </c>
      <c r="G25" s="411" t="e">
        <f>VLOOKUP($B25,typeProduct,COUNTA(PROD_A!$B$4:$J$4),FALSE)</f>
        <v>#N/A</v>
      </c>
      <c r="H25" s="411"/>
      <c r="I25" s="406"/>
      <c r="J25" s="406"/>
    </row>
    <row r="26" spans="1:10">
      <c r="A26" s="412" t="str">
        <f>IF($B26="","",COUNTA($B$6:B26))</f>
        <v/>
      </c>
      <c r="B26" s="412"/>
      <c r="C26" s="412" t="e">
        <f>VLOOKUP($B26,typeProduct,COUNTA(PROD_A!$B$4:$C$4),FALSE)</f>
        <v>#N/A</v>
      </c>
      <c r="D26" s="412" t="e">
        <f>VLOOKUP($B26,typeProduct,COUNTA(PROD_A!$B$4:$D$4),FALSE)</f>
        <v>#N/A</v>
      </c>
      <c r="E26" s="412" t="e">
        <f>VLOOKUP($B26,typeProduct,COUNTA(PROD_A!$B$4:$F$4),FALSE)</f>
        <v>#N/A</v>
      </c>
      <c r="F26" s="412" t="e">
        <f>VLOOKUP($B26,typeProduct,COUNTA(PROD_A!$B$4:$G$4),FALSE)</f>
        <v>#N/A</v>
      </c>
      <c r="G26" s="412" t="e">
        <f>VLOOKUP($B26,typeProduct,COUNTA(PROD_A!$B$4:$J$4),FALSE)</f>
        <v>#N/A</v>
      </c>
      <c r="H26" s="412"/>
      <c r="I26" s="408"/>
      <c r="J26" s="408"/>
    </row>
    <row r="27" spans="1:10">
      <c r="A27" s="411" t="str">
        <f>IF($B27="","",COUNTA($B$6:B27))</f>
        <v/>
      </c>
      <c r="B27" s="411"/>
      <c r="C27" s="411" t="e">
        <f>VLOOKUP($B27,typeProduct,COUNTA(PROD_A!$B$4:$C$4),FALSE)</f>
        <v>#N/A</v>
      </c>
      <c r="D27" s="411" t="e">
        <f>VLOOKUP($B27,typeProduct,COUNTA(PROD_A!$B$4:$D$4),FALSE)</f>
        <v>#N/A</v>
      </c>
      <c r="E27" s="411" t="e">
        <f>VLOOKUP($B27,typeProduct,COUNTA(PROD_A!$B$4:$F$4),FALSE)</f>
        <v>#N/A</v>
      </c>
      <c r="F27" s="411" t="e">
        <f>VLOOKUP($B27,typeProduct,COUNTA(PROD_A!$B$4:$G$4),FALSE)</f>
        <v>#N/A</v>
      </c>
      <c r="G27" s="411" t="e">
        <f>VLOOKUP($B27,typeProduct,COUNTA(PROD_A!$B$4:$J$4),FALSE)</f>
        <v>#N/A</v>
      </c>
      <c r="H27" s="411"/>
      <c r="I27" s="406"/>
      <c r="J27" s="406"/>
    </row>
    <row r="28" spans="1:10">
      <c r="A28" s="412" t="str">
        <f>IF($B28="","",COUNTA($B$6:B28))</f>
        <v/>
      </c>
      <c r="B28" s="412"/>
      <c r="C28" s="412" t="e">
        <f>VLOOKUP($B28,typeProduct,COUNTA(PROD_A!$B$4:$C$4),FALSE)</f>
        <v>#N/A</v>
      </c>
      <c r="D28" s="412" t="e">
        <f>VLOOKUP($B28,typeProduct,COUNTA(PROD_A!$B$4:$D$4),FALSE)</f>
        <v>#N/A</v>
      </c>
      <c r="E28" s="412" t="e">
        <f>VLOOKUP($B28,typeProduct,COUNTA(PROD_A!$B$4:$F$4),FALSE)</f>
        <v>#N/A</v>
      </c>
      <c r="F28" s="412" t="e">
        <f>VLOOKUP($B28,typeProduct,COUNTA(PROD_A!$B$4:$G$4),FALSE)</f>
        <v>#N/A</v>
      </c>
      <c r="G28" s="412" t="e">
        <f>VLOOKUP($B28,typeProduct,COUNTA(PROD_A!$B$4:$J$4),FALSE)</f>
        <v>#N/A</v>
      </c>
      <c r="H28" s="412"/>
      <c r="I28" s="408"/>
      <c r="J28" s="408"/>
    </row>
    <row r="29" spans="1:10">
      <c r="A29" s="411" t="str">
        <f>IF($B29="","",COUNTA($B$6:B29))</f>
        <v/>
      </c>
      <c r="B29" s="411"/>
      <c r="C29" s="411" t="e">
        <f>VLOOKUP($B29,typeProduct,COUNTA(PROD_A!$B$4:$C$4),FALSE)</f>
        <v>#N/A</v>
      </c>
      <c r="D29" s="411" t="e">
        <f>VLOOKUP($B29,typeProduct,COUNTA(PROD_A!$B$4:$D$4),FALSE)</f>
        <v>#N/A</v>
      </c>
      <c r="E29" s="411" t="e">
        <f>VLOOKUP($B29,typeProduct,COUNTA(PROD_A!$B$4:$F$4),FALSE)</f>
        <v>#N/A</v>
      </c>
      <c r="F29" s="411" t="e">
        <f>VLOOKUP($B29,typeProduct,COUNTA(PROD_A!$B$4:$G$4),FALSE)</f>
        <v>#N/A</v>
      </c>
      <c r="G29" s="411" t="e">
        <f>VLOOKUP($B29,typeProduct,COUNTA(PROD_A!$B$4:$J$4),FALSE)</f>
        <v>#N/A</v>
      </c>
      <c r="H29" s="411"/>
      <c r="I29" s="406"/>
      <c r="J29" s="406"/>
    </row>
    <row r="30" spans="1:10">
      <c r="A30" s="412" t="str">
        <f>IF($B30="","",COUNTA($B$6:B30))</f>
        <v/>
      </c>
      <c r="B30" s="412"/>
      <c r="C30" s="412" t="e">
        <f>VLOOKUP($B30,typeProduct,COUNTA(PROD_A!$B$4:$C$4),FALSE)</f>
        <v>#N/A</v>
      </c>
      <c r="D30" s="412" t="e">
        <f>VLOOKUP($B30,typeProduct,COUNTA(PROD_A!$B$4:$D$4),FALSE)</f>
        <v>#N/A</v>
      </c>
      <c r="E30" s="412" t="e">
        <f>VLOOKUP($B30,typeProduct,COUNTA(PROD_A!$B$4:$F$4),FALSE)</f>
        <v>#N/A</v>
      </c>
      <c r="F30" s="412" t="e">
        <f>VLOOKUP($B30,typeProduct,COUNTA(PROD_A!$B$4:$G$4),FALSE)</f>
        <v>#N/A</v>
      </c>
      <c r="G30" s="412" t="e">
        <f>VLOOKUP($B30,typeProduct,COUNTA(PROD_A!$B$4:$J$4),FALSE)</f>
        <v>#N/A</v>
      </c>
      <c r="H30" s="412"/>
      <c r="I30" s="408"/>
      <c r="J30" s="408"/>
    </row>
    <row r="31" spans="1:10">
      <c r="A31" s="411" t="str">
        <f>IF($B31="","",COUNTA($B$6:B31))</f>
        <v/>
      </c>
      <c r="B31" s="411"/>
      <c r="C31" s="411" t="e">
        <f>VLOOKUP($B31,typeProduct,COUNTA(PROD_A!$B$4:$C$4),FALSE)</f>
        <v>#N/A</v>
      </c>
      <c r="D31" s="411" t="e">
        <f>VLOOKUP($B31,typeProduct,COUNTA(PROD_A!$B$4:$D$4),FALSE)</f>
        <v>#N/A</v>
      </c>
      <c r="E31" s="411" t="e">
        <f>VLOOKUP($B31,typeProduct,COUNTA(PROD_A!$B$4:$F$4),FALSE)</f>
        <v>#N/A</v>
      </c>
      <c r="F31" s="411" t="e">
        <f>VLOOKUP($B31,typeProduct,COUNTA(PROD_A!$B$4:$G$4),FALSE)</f>
        <v>#N/A</v>
      </c>
      <c r="G31" s="411" t="e">
        <f>VLOOKUP($B31,typeProduct,COUNTA(PROD_A!$B$4:$J$4),FALSE)</f>
        <v>#N/A</v>
      </c>
      <c r="H31" s="411"/>
      <c r="I31" s="406"/>
      <c r="J31" s="406"/>
    </row>
    <row r="32" spans="1:10">
      <c r="A32" s="412" t="str">
        <f>IF($B32="","",COUNTA($B$6:B32))</f>
        <v/>
      </c>
      <c r="B32" s="412"/>
      <c r="C32" s="412" t="e">
        <f>VLOOKUP($B32,typeProduct,COUNTA(PROD_A!$B$4:$C$4),FALSE)</f>
        <v>#N/A</v>
      </c>
      <c r="D32" s="412" t="e">
        <f>VLOOKUP($B32,typeProduct,COUNTA(PROD_A!$B$4:$D$4),FALSE)</f>
        <v>#N/A</v>
      </c>
      <c r="E32" s="412" t="e">
        <f>VLOOKUP($B32,typeProduct,COUNTA(PROD_A!$B$4:$F$4),FALSE)</f>
        <v>#N/A</v>
      </c>
      <c r="F32" s="412" t="e">
        <f>VLOOKUP($B32,typeProduct,COUNTA(PROD_A!$B$4:$G$4),FALSE)</f>
        <v>#N/A</v>
      </c>
      <c r="G32" s="412" t="e">
        <f>VLOOKUP($B32,typeProduct,COUNTA(PROD_A!$B$4:$J$4),FALSE)</f>
        <v>#N/A</v>
      </c>
      <c r="H32" s="412"/>
      <c r="I32" s="408"/>
      <c r="J32" s="408"/>
    </row>
    <row r="33" spans="1:10">
      <c r="A33" s="411" t="str">
        <f>IF($B33="","",COUNTA($B$6:B33))</f>
        <v/>
      </c>
      <c r="B33" s="411"/>
      <c r="C33" s="411" t="e">
        <f>VLOOKUP($B33,typeProduct,COUNTA(PROD_A!$B$4:$C$4),FALSE)</f>
        <v>#N/A</v>
      </c>
      <c r="D33" s="411" t="e">
        <f>VLOOKUP($B33,typeProduct,COUNTA(PROD_A!$B$4:$D$4),FALSE)</f>
        <v>#N/A</v>
      </c>
      <c r="E33" s="411" t="e">
        <f>VLOOKUP($B33,typeProduct,COUNTA(PROD_A!$B$4:$F$4),FALSE)</f>
        <v>#N/A</v>
      </c>
      <c r="F33" s="411" t="e">
        <f>VLOOKUP($B33,typeProduct,COUNTA(PROD_A!$B$4:$G$4),FALSE)</f>
        <v>#N/A</v>
      </c>
      <c r="G33" s="411" t="e">
        <f>VLOOKUP($B33,typeProduct,COUNTA(PROD_A!$B$4:$J$4),FALSE)</f>
        <v>#N/A</v>
      </c>
      <c r="H33" s="411"/>
      <c r="I33" s="406"/>
      <c r="J33" s="406"/>
    </row>
    <row r="34" spans="1:10">
      <c r="A34" s="412" t="str">
        <f>IF($B34="","",COUNTA($B$6:B34))</f>
        <v/>
      </c>
      <c r="B34" s="412"/>
      <c r="C34" s="412" t="e">
        <f>VLOOKUP($B34,typeProduct,COUNTA(PROD_A!$B$4:$C$4),FALSE)</f>
        <v>#N/A</v>
      </c>
      <c r="D34" s="412" t="e">
        <f>VLOOKUP($B34,typeProduct,COUNTA(PROD_A!$B$4:$D$4),FALSE)</f>
        <v>#N/A</v>
      </c>
      <c r="E34" s="412" t="e">
        <f>VLOOKUP($B34,typeProduct,COUNTA(PROD_A!$B$4:$F$4),FALSE)</f>
        <v>#N/A</v>
      </c>
      <c r="F34" s="412" t="e">
        <f>VLOOKUP($B34,typeProduct,COUNTA(PROD_A!$B$4:$G$4),FALSE)</f>
        <v>#N/A</v>
      </c>
      <c r="G34" s="412" t="e">
        <f>VLOOKUP($B34,typeProduct,COUNTA(PROD_A!$B$4:$J$4),FALSE)</f>
        <v>#N/A</v>
      </c>
      <c r="H34" s="412"/>
      <c r="I34" s="408"/>
      <c r="J34" s="408"/>
    </row>
    <row r="35" spans="1:10">
      <c r="A35" s="411" t="str">
        <f>IF($B35="","",COUNTA($B$6:B35))</f>
        <v/>
      </c>
      <c r="B35" s="411"/>
      <c r="C35" s="411" t="e">
        <f>VLOOKUP($B35,typeProduct,COUNTA(PROD_A!$B$4:$C$4),FALSE)</f>
        <v>#N/A</v>
      </c>
      <c r="D35" s="411" t="e">
        <f>VLOOKUP($B35,typeProduct,COUNTA(PROD_A!$B$4:$D$4),FALSE)</f>
        <v>#N/A</v>
      </c>
      <c r="E35" s="411" t="e">
        <f>VLOOKUP($B35,typeProduct,COUNTA(PROD_A!$B$4:$F$4),FALSE)</f>
        <v>#N/A</v>
      </c>
      <c r="F35" s="411" t="e">
        <f>VLOOKUP($B35,typeProduct,COUNTA(PROD_A!$B$4:$G$4),FALSE)</f>
        <v>#N/A</v>
      </c>
      <c r="G35" s="411" t="e">
        <f>VLOOKUP($B35,typeProduct,COUNTA(PROD_A!$B$4:$J$4),FALSE)</f>
        <v>#N/A</v>
      </c>
      <c r="H35" s="411"/>
      <c r="I35" s="406"/>
      <c r="J35" s="406"/>
    </row>
    <row r="36" spans="1:10">
      <c r="A36" s="412" t="str">
        <f>IF($B36="","",COUNTA($B$6:B36))</f>
        <v/>
      </c>
      <c r="B36" s="412"/>
      <c r="C36" s="412" t="e">
        <f>VLOOKUP($B36,typeProduct,COUNTA(PROD_A!$B$4:$C$4),FALSE)</f>
        <v>#N/A</v>
      </c>
      <c r="D36" s="412" t="e">
        <f>VLOOKUP($B36,typeProduct,COUNTA(PROD_A!$B$4:$D$4),FALSE)</f>
        <v>#N/A</v>
      </c>
      <c r="E36" s="412" t="e">
        <f>VLOOKUP($B36,typeProduct,COUNTA(PROD_A!$B$4:$F$4),FALSE)</f>
        <v>#N/A</v>
      </c>
      <c r="F36" s="412" t="e">
        <f>VLOOKUP($B36,typeProduct,COUNTA(PROD_A!$B$4:$G$4),FALSE)</f>
        <v>#N/A</v>
      </c>
      <c r="G36" s="412" t="e">
        <f>VLOOKUP($B36,typeProduct,COUNTA(PROD_A!$B$4:$J$4),FALSE)</f>
        <v>#N/A</v>
      </c>
      <c r="H36" s="412"/>
      <c r="I36" s="408"/>
      <c r="J36" s="408"/>
    </row>
    <row r="37" spans="1:10">
      <c r="A37" s="411" t="str">
        <f>IF($B37="","",COUNTA($B$6:B37))</f>
        <v/>
      </c>
      <c r="B37" s="411"/>
      <c r="C37" s="411" t="e">
        <f>VLOOKUP($B37,typeProduct,COUNTA(PROD_A!$B$4:$C$4),FALSE)</f>
        <v>#N/A</v>
      </c>
      <c r="D37" s="411" t="e">
        <f>VLOOKUP($B37,typeProduct,COUNTA(PROD_A!$B$4:$D$4),FALSE)</f>
        <v>#N/A</v>
      </c>
      <c r="E37" s="411" t="e">
        <f>VLOOKUP($B37,typeProduct,COUNTA(PROD_A!$B$4:$F$4),FALSE)</f>
        <v>#N/A</v>
      </c>
      <c r="F37" s="411" t="e">
        <f>VLOOKUP($B37,typeProduct,COUNTA(PROD_A!$B$4:$G$4),FALSE)</f>
        <v>#N/A</v>
      </c>
      <c r="G37" s="411" t="e">
        <f>VLOOKUP($B37,typeProduct,COUNTA(PROD_A!$B$4:$J$4),FALSE)</f>
        <v>#N/A</v>
      </c>
      <c r="H37" s="411"/>
      <c r="I37" s="406"/>
      <c r="J37" s="406"/>
    </row>
    <row r="38" spans="1:10">
      <c r="A38" s="412" t="str">
        <f>IF($B38="","",COUNTA($B$6:B38))</f>
        <v/>
      </c>
      <c r="B38" s="412"/>
      <c r="C38" s="412" t="e">
        <f>VLOOKUP($B38,typeProduct,COUNTA(PROD_A!$B$4:$C$4),FALSE)</f>
        <v>#N/A</v>
      </c>
      <c r="D38" s="412" t="e">
        <f>VLOOKUP($B38,typeProduct,COUNTA(PROD_A!$B$4:$D$4),FALSE)</f>
        <v>#N/A</v>
      </c>
      <c r="E38" s="412" t="e">
        <f>VLOOKUP($B38,typeProduct,COUNTA(PROD_A!$B$4:$F$4),FALSE)</f>
        <v>#N/A</v>
      </c>
      <c r="F38" s="412" t="e">
        <f>VLOOKUP($B38,typeProduct,COUNTA(PROD_A!$B$4:$G$4),FALSE)</f>
        <v>#N/A</v>
      </c>
      <c r="G38" s="412" t="e">
        <f>VLOOKUP($B38,typeProduct,COUNTA(PROD_A!$B$4:$J$4),FALSE)</f>
        <v>#N/A</v>
      </c>
      <c r="H38" s="412"/>
      <c r="I38" s="408"/>
      <c r="J38" s="408"/>
    </row>
    <row r="39" spans="1:10">
      <c r="A39" s="411" t="str">
        <f>IF($B39="","",COUNTA($B$6:B39))</f>
        <v/>
      </c>
      <c r="B39" s="411"/>
      <c r="C39" s="411" t="e">
        <f>VLOOKUP($B39,typeProduct,COUNTA(PROD_A!$B$4:$C$4),FALSE)</f>
        <v>#N/A</v>
      </c>
      <c r="D39" s="411" t="e">
        <f>VLOOKUP($B39,typeProduct,COUNTA(PROD_A!$B$4:$D$4),FALSE)</f>
        <v>#N/A</v>
      </c>
      <c r="E39" s="411" t="e">
        <f>VLOOKUP($B39,typeProduct,COUNTA(PROD_A!$B$4:$F$4),FALSE)</f>
        <v>#N/A</v>
      </c>
      <c r="F39" s="411" t="e">
        <f>VLOOKUP($B39,typeProduct,COUNTA(PROD_A!$B$4:$G$4),FALSE)</f>
        <v>#N/A</v>
      </c>
      <c r="G39" s="411" t="e">
        <f>VLOOKUP($B39,typeProduct,COUNTA(PROD_A!$B$4:$J$4),FALSE)</f>
        <v>#N/A</v>
      </c>
      <c r="H39" s="411"/>
      <c r="I39" s="406"/>
      <c r="J39" s="406"/>
    </row>
    <row r="40" spans="1:10">
      <c r="A40" s="412" t="str">
        <f>IF($B40="","",COUNTA($B$6:B40))</f>
        <v/>
      </c>
      <c r="B40" s="412"/>
      <c r="C40" s="412" t="e">
        <f>VLOOKUP($B40,typeProduct,COUNTA(PROD_A!$B$4:$C$4),FALSE)</f>
        <v>#N/A</v>
      </c>
      <c r="D40" s="412" t="e">
        <f>VLOOKUP($B40,typeProduct,COUNTA(PROD_A!$B$4:$D$4),FALSE)</f>
        <v>#N/A</v>
      </c>
      <c r="E40" s="412" t="e">
        <f>VLOOKUP($B40,typeProduct,COUNTA(PROD_A!$B$4:$F$4),FALSE)</f>
        <v>#N/A</v>
      </c>
      <c r="F40" s="412" t="e">
        <f>VLOOKUP($B40,typeProduct,COUNTA(PROD_A!$B$4:$G$4),FALSE)</f>
        <v>#N/A</v>
      </c>
      <c r="G40" s="412" t="e">
        <f>VLOOKUP($B40,typeProduct,COUNTA(PROD_A!$B$4:$J$4),FALSE)</f>
        <v>#N/A</v>
      </c>
      <c r="H40" s="412"/>
      <c r="I40" s="408"/>
      <c r="J40" s="408"/>
    </row>
    <row r="41" spans="1:10">
      <c r="A41" s="411" t="str">
        <f>IF($B41="","",COUNTA($B$6:B41))</f>
        <v/>
      </c>
      <c r="B41" s="411"/>
      <c r="C41" s="411" t="e">
        <f>VLOOKUP($B41,typeProduct,COUNTA(PROD_A!$B$4:$C$4),FALSE)</f>
        <v>#N/A</v>
      </c>
      <c r="D41" s="411" t="e">
        <f>VLOOKUP($B41,typeProduct,COUNTA(PROD_A!$B$4:$D$4),FALSE)</f>
        <v>#N/A</v>
      </c>
      <c r="E41" s="411" t="e">
        <f>VLOOKUP($B41,typeProduct,COUNTA(PROD_A!$B$4:$F$4),FALSE)</f>
        <v>#N/A</v>
      </c>
      <c r="F41" s="411" t="e">
        <f>VLOOKUP($B41,typeProduct,COUNTA(PROD_A!$B$4:$G$4),FALSE)</f>
        <v>#N/A</v>
      </c>
      <c r="G41" s="411" t="e">
        <f>VLOOKUP($B41,typeProduct,COUNTA(PROD_A!$B$4:$J$4),FALSE)</f>
        <v>#N/A</v>
      </c>
      <c r="H41" s="411"/>
      <c r="I41" s="406"/>
      <c r="J41" s="406"/>
    </row>
    <row r="42" spans="1:10">
      <c r="A42" s="412" t="str">
        <f>IF($B42="","",COUNTA($B$6:B42))</f>
        <v/>
      </c>
      <c r="B42" s="412"/>
      <c r="C42" s="412" t="e">
        <f>VLOOKUP($B42,typeProduct,COUNTA(PROD_A!$B$4:$C$4),FALSE)</f>
        <v>#N/A</v>
      </c>
      <c r="D42" s="412" t="e">
        <f>VLOOKUP($B42,typeProduct,COUNTA(PROD_A!$B$4:$D$4),FALSE)</f>
        <v>#N/A</v>
      </c>
      <c r="E42" s="412" t="e">
        <f>VLOOKUP($B42,typeProduct,COUNTA(PROD_A!$B$4:$F$4),FALSE)</f>
        <v>#N/A</v>
      </c>
      <c r="F42" s="412" t="e">
        <f>VLOOKUP($B42,typeProduct,COUNTA(PROD_A!$B$4:$G$4),FALSE)</f>
        <v>#N/A</v>
      </c>
      <c r="G42" s="412" t="e">
        <f>VLOOKUP($B42,typeProduct,COUNTA(PROD_A!$B$4:$J$4),FALSE)</f>
        <v>#N/A</v>
      </c>
      <c r="H42" s="412"/>
      <c r="I42" s="408"/>
      <c r="J42" s="408"/>
    </row>
    <row r="43" spans="1:10">
      <c r="A43" s="411" t="str">
        <f>IF($B43="","",COUNTA($B$6:B43))</f>
        <v/>
      </c>
      <c r="B43" s="411"/>
      <c r="C43" s="411" t="e">
        <f>VLOOKUP($B43,typeProduct,COUNTA(PROD_A!$B$4:$C$4),FALSE)</f>
        <v>#N/A</v>
      </c>
      <c r="D43" s="411" t="e">
        <f>VLOOKUP($B43,typeProduct,COUNTA(PROD_A!$B$4:$D$4),FALSE)</f>
        <v>#N/A</v>
      </c>
      <c r="E43" s="411" t="e">
        <f>VLOOKUP($B43,typeProduct,COUNTA(PROD_A!$B$4:$F$4),FALSE)</f>
        <v>#N/A</v>
      </c>
      <c r="F43" s="411" t="e">
        <f>VLOOKUP($B43,typeProduct,COUNTA(PROD_A!$B$4:$G$4),FALSE)</f>
        <v>#N/A</v>
      </c>
      <c r="G43" s="411" t="e">
        <f>VLOOKUP($B43,typeProduct,COUNTA(PROD_A!$B$4:$J$4),FALSE)</f>
        <v>#N/A</v>
      </c>
      <c r="H43" s="411"/>
      <c r="I43" s="406"/>
      <c r="J43" s="406"/>
    </row>
    <row r="44" spans="1:10">
      <c r="A44" s="412" t="str">
        <f>IF($B44="","",COUNTA($B$6:B44))</f>
        <v/>
      </c>
      <c r="B44" s="412"/>
      <c r="C44" s="412" t="e">
        <f>VLOOKUP($B44,typeProduct,COUNTA(PROD_A!$B$4:$C$4),FALSE)</f>
        <v>#N/A</v>
      </c>
      <c r="D44" s="412" t="e">
        <f>VLOOKUP($B44,typeProduct,COUNTA(PROD_A!$B$4:$D$4),FALSE)</f>
        <v>#N/A</v>
      </c>
      <c r="E44" s="412" t="e">
        <f>VLOOKUP($B44,typeProduct,COUNTA(PROD_A!$B$4:$F$4),FALSE)</f>
        <v>#N/A</v>
      </c>
      <c r="F44" s="412" t="e">
        <f>VLOOKUP($B44,typeProduct,COUNTA(PROD_A!$B$4:$G$4),FALSE)</f>
        <v>#N/A</v>
      </c>
      <c r="G44" s="412" t="e">
        <f>VLOOKUP($B44,typeProduct,COUNTA(PROD_A!$B$4:$J$4),FALSE)</f>
        <v>#N/A</v>
      </c>
      <c r="H44" s="412"/>
      <c r="I44" s="408"/>
      <c r="J44" s="408"/>
    </row>
    <row r="45" spans="1:10">
      <c r="A45" s="411" t="str">
        <f>IF($B45="","",COUNTA($B$6:B45))</f>
        <v/>
      </c>
      <c r="B45" s="411"/>
      <c r="C45" s="411" t="e">
        <f>VLOOKUP($B45,typeProduct,COUNTA(PROD_A!$B$4:$C$4),FALSE)</f>
        <v>#N/A</v>
      </c>
      <c r="D45" s="411" t="e">
        <f>VLOOKUP($B45,typeProduct,COUNTA(PROD_A!$B$4:$D$4),FALSE)</f>
        <v>#N/A</v>
      </c>
      <c r="E45" s="411" t="e">
        <f>VLOOKUP($B45,typeProduct,COUNTA(PROD_A!$B$4:$F$4),FALSE)</f>
        <v>#N/A</v>
      </c>
      <c r="F45" s="411" t="e">
        <f>VLOOKUP($B45,typeProduct,COUNTA(PROD_A!$B$4:$G$4),FALSE)</f>
        <v>#N/A</v>
      </c>
      <c r="G45" s="411" t="e">
        <f>VLOOKUP($B45,typeProduct,COUNTA(PROD_A!$B$4:$J$4),FALSE)</f>
        <v>#N/A</v>
      </c>
      <c r="H45" s="411"/>
      <c r="I45" s="406"/>
      <c r="J45" s="406"/>
    </row>
    <row r="46" spans="1:10">
      <c r="A46" s="412" t="str">
        <f>IF($B46="","",COUNTA($B$6:B46))</f>
        <v/>
      </c>
      <c r="B46" s="412"/>
      <c r="C46" s="412" t="e">
        <f>VLOOKUP($B46,typeProduct,COUNTA(PROD_A!$B$4:$C$4),FALSE)</f>
        <v>#N/A</v>
      </c>
      <c r="D46" s="412" t="e">
        <f>VLOOKUP($B46,typeProduct,COUNTA(PROD_A!$B$4:$D$4),FALSE)</f>
        <v>#N/A</v>
      </c>
      <c r="E46" s="412" t="e">
        <f>VLOOKUP($B46,typeProduct,COUNTA(PROD_A!$B$4:$F$4),FALSE)</f>
        <v>#N/A</v>
      </c>
      <c r="F46" s="412" t="e">
        <f>VLOOKUP($B46,typeProduct,COUNTA(PROD_A!$B$4:$G$4),FALSE)</f>
        <v>#N/A</v>
      </c>
      <c r="G46" s="412" t="e">
        <f>VLOOKUP($B46,typeProduct,COUNTA(PROD_A!$B$4:$J$4),FALSE)</f>
        <v>#N/A</v>
      </c>
      <c r="H46" s="412"/>
      <c r="I46" s="408"/>
      <c r="J46" s="408"/>
    </row>
    <row r="47" spans="1:10">
      <c r="A47" s="411" t="str">
        <f>IF($B47="","",COUNTA($B$6:B47))</f>
        <v/>
      </c>
      <c r="B47" s="411"/>
      <c r="C47" s="411" t="e">
        <f>VLOOKUP($B47,typeProduct,COUNTA(PROD_A!$B$4:$C$4),FALSE)</f>
        <v>#N/A</v>
      </c>
      <c r="D47" s="411" t="e">
        <f>VLOOKUP($B47,typeProduct,COUNTA(PROD_A!$B$4:$D$4),FALSE)</f>
        <v>#N/A</v>
      </c>
      <c r="E47" s="411" t="e">
        <f>VLOOKUP($B47,typeProduct,COUNTA(PROD_A!$B$4:$F$4),FALSE)</f>
        <v>#N/A</v>
      </c>
      <c r="F47" s="411" t="e">
        <f>VLOOKUP($B47,typeProduct,COUNTA(PROD_A!$B$4:$G$4),FALSE)</f>
        <v>#N/A</v>
      </c>
      <c r="G47" s="411" t="e">
        <f>VLOOKUP($B47,typeProduct,COUNTA(PROD_A!$B$4:$J$4),FALSE)</f>
        <v>#N/A</v>
      </c>
      <c r="H47" s="411"/>
      <c r="I47" s="406"/>
      <c r="J47" s="406"/>
    </row>
    <row r="48" spans="1:10">
      <c r="A48" s="412" t="str">
        <f>IF($B48="","",COUNTA($B$6:B48))</f>
        <v/>
      </c>
      <c r="B48" s="412"/>
      <c r="C48" s="412" t="e">
        <f>VLOOKUP($B48,typeProduct,COUNTA(PROD_A!$B$4:$C$4),FALSE)</f>
        <v>#N/A</v>
      </c>
      <c r="D48" s="412" t="e">
        <f>VLOOKUP($B48,typeProduct,COUNTA(PROD_A!$B$4:$D$4),FALSE)</f>
        <v>#N/A</v>
      </c>
      <c r="E48" s="412" t="e">
        <f>VLOOKUP($B48,typeProduct,COUNTA(PROD_A!$B$4:$F$4),FALSE)</f>
        <v>#N/A</v>
      </c>
      <c r="F48" s="412" t="e">
        <f>VLOOKUP($B48,typeProduct,COUNTA(PROD_A!$B$4:$G$4),FALSE)</f>
        <v>#N/A</v>
      </c>
      <c r="G48" s="412" t="e">
        <f>VLOOKUP($B48,typeProduct,COUNTA(PROD_A!$B$4:$J$4),FALSE)</f>
        <v>#N/A</v>
      </c>
      <c r="H48" s="412"/>
      <c r="I48" s="408"/>
      <c r="J48" s="408"/>
    </row>
    <row r="49" spans="1:10">
      <c r="A49" s="411" t="str">
        <f>IF($B49="","",COUNTA($B$6:B49))</f>
        <v/>
      </c>
      <c r="B49" s="411"/>
      <c r="C49" s="411" t="e">
        <f>VLOOKUP($B49,typeProduct,COUNTA(PROD_A!$B$4:$C$4),FALSE)</f>
        <v>#N/A</v>
      </c>
      <c r="D49" s="411" t="e">
        <f>VLOOKUP($B49,typeProduct,COUNTA(PROD_A!$B$4:$D$4),FALSE)</f>
        <v>#N/A</v>
      </c>
      <c r="E49" s="411" t="e">
        <f>VLOOKUP($B49,typeProduct,COUNTA(PROD_A!$B$4:$F$4),FALSE)</f>
        <v>#N/A</v>
      </c>
      <c r="F49" s="411" t="e">
        <f>VLOOKUP($B49,typeProduct,COUNTA(PROD_A!$B$4:$G$4),FALSE)</f>
        <v>#N/A</v>
      </c>
      <c r="G49" s="411" t="e">
        <f>VLOOKUP($B49,typeProduct,COUNTA(PROD_A!$B$4:$J$4),FALSE)</f>
        <v>#N/A</v>
      </c>
      <c r="H49" s="411"/>
      <c r="I49" s="406"/>
      <c r="J49" s="406"/>
    </row>
    <row r="50" spans="1:10">
      <c r="A50" s="413" t="str">
        <f>IF($B50="","",COUNTA($B$6:B50))</f>
        <v/>
      </c>
      <c r="B50" s="413"/>
      <c r="C50" s="413" t="e">
        <f>VLOOKUP($B50,typeProduct,COUNTA(PROD_A!$B$4:$C$4),FALSE)</f>
        <v>#N/A</v>
      </c>
      <c r="D50" s="413" t="e">
        <f>VLOOKUP($B50,typeProduct,COUNTA(PROD_A!$B$4:$D$4),FALSE)</f>
        <v>#N/A</v>
      </c>
      <c r="E50" s="413" t="e">
        <f>VLOOKUP($B50,typeProduct,COUNTA(PROD_A!$B$4:$F$4),FALSE)</f>
        <v>#N/A</v>
      </c>
      <c r="F50" s="413" t="e">
        <f>VLOOKUP($B50,typeProduct,COUNTA(PROD_A!$B$4:$G$4),FALSE)</f>
        <v>#N/A</v>
      </c>
      <c r="G50" s="413" t="e">
        <f>VLOOKUP($B50,typeProduct,COUNTA(PROD_A!$B$4:$J$4),FALSE)</f>
        <v>#N/A</v>
      </c>
      <c r="H50" s="413"/>
      <c r="I50" s="409"/>
      <c r="J50" s="409"/>
    </row>
  </sheetData>
  <sheetProtection sheet="1" objects="1" scenarios="1"/>
  <dataValidations count="1">
    <dataValidation allowBlank="1" showInputMessage="1" showErrorMessage="1" sqref="B6" xr:uid="{00000000-0002-0000-3600-000000000000}"/>
  </dataValidations>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U47"/>
  <sheetViews>
    <sheetView topLeftCell="A18" workbookViewId="0">
      <selection activeCell="D16" sqref="D16"/>
    </sheetView>
  </sheetViews>
  <sheetFormatPr defaultColWidth="8.875" defaultRowHeight="15"/>
  <cols>
    <col min="1" max="1" width="7.125" customWidth="1"/>
    <col min="2" max="2" width="42.375" customWidth="1"/>
    <col min="3" max="3" width="12.125" customWidth="1"/>
    <col min="4" max="4" width="11.125" customWidth="1"/>
    <col min="5" max="5" width="12.125" customWidth="1"/>
    <col min="6" max="7" width="15.25" customWidth="1"/>
    <col min="8" max="8" width="2.875" customWidth="1"/>
    <col min="9" max="9" width="8.375" customWidth="1"/>
    <col min="11" max="11" width="2.875" customWidth="1"/>
    <col min="12" max="12" width="8.375" customWidth="1"/>
    <col min="14" max="14" width="9.875" customWidth="1"/>
    <col min="15" max="15" width="2.875" customWidth="1"/>
    <col min="16" max="16" width="8.375" customWidth="1"/>
    <col min="18" max="18" width="10.125" customWidth="1"/>
    <col min="19" max="19" width="2.875" customWidth="1"/>
  </cols>
  <sheetData>
    <row r="1" spans="1:21" ht="15" customHeight="1">
      <c r="A1" s="507" t="s">
        <v>0</v>
      </c>
      <c r="B1" s="508"/>
      <c r="C1" s="508"/>
      <c r="D1" s="508"/>
      <c r="E1" s="509"/>
      <c r="F1" s="493" t="s">
        <v>1</v>
      </c>
      <c r="G1" s="493" t="s">
        <v>2</v>
      </c>
      <c r="I1" s="493" t="s">
        <v>3</v>
      </c>
      <c r="J1" s="493" t="s">
        <v>2</v>
      </c>
      <c r="L1" s="493" t="s">
        <v>3</v>
      </c>
      <c r="M1" s="493" t="s">
        <v>4</v>
      </c>
      <c r="N1" s="493" t="s">
        <v>5</v>
      </c>
      <c r="P1" s="493" t="s">
        <v>3</v>
      </c>
      <c r="Q1" s="493" t="s">
        <v>4</v>
      </c>
      <c r="R1" s="493" t="s">
        <v>5</v>
      </c>
      <c r="S1" s="148"/>
      <c r="T1" s="493" t="s">
        <v>4</v>
      </c>
      <c r="U1" s="493" t="s">
        <v>6</v>
      </c>
    </row>
    <row r="2" spans="1:21" ht="15" customHeight="1">
      <c r="A2" s="371" t="s">
        <v>7</v>
      </c>
      <c r="B2" s="110"/>
      <c r="C2" s="111"/>
      <c r="D2" s="109">
        <v>1</v>
      </c>
      <c r="E2" s="109" t="s">
        <v>8</v>
      </c>
      <c r="F2" s="493"/>
      <c r="G2" s="493"/>
      <c r="I2" s="493"/>
      <c r="J2" s="493"/>
      <c r="L2" s="518"/>
      <c r="M2" s="493"/>
      <c r="N2" s="493"/>
      <c r="O2" s="148"/>
      <c r="P2" s="518"/>
      <c r="Q2" s="493"/>
      <c r="R2" s="493"/>
      <c r="S2" s="148"/>
      <c r="T2" s="493"/>
      <c r="U2" s="493"/>
    </row>
    <row r="3" spans="1:21" ht="15.75" customHeight="1">
      <c r="A3" s="371" t="s">
        <v>799</v>
      </c>
      <c r="B3" s="110"/>
      <c r="C3" s="113"/>
      <c r="D3" s="114">
        <f>5000</f>
        <v>5000</v>
      </c>
      <c r="E3" s="109" t="s">
        <v>10</v>
      </c>
      <c r="F3" s="112">
        <v>47</v>
      </c>
      <c r="G3" s="112">
        <v>14</v>
      </c>
      <c r="I3" s="149" t="s">
        <v>11</v>
      </c>
      <c r="J3" s="149">
        <v>20</v>
      </c>
      <c r="L3" s="519" t="s">
        <v>12</v>
      </c>
      <c r="M3" s="150">
        <v>980</v>
      </c>
      <c r="N3" s="149" t="s">
        <v>13</v>
      </c>
      <c r="O3" s="148"/>
      <c r="P3" s="519" t="s">
        <v>14</v>
      </c>
      <c r="Q3" s="150">
        <v>250</v>
      </c>
      <c r="R3" s="149" t="s">
        <v>15</v>
      </c>
      <c r="S3" s="148"/>
      <c r="T3" s="150">
        <v>250</v>
      </c>
      <c r="U3" s="149">
        <v>4</v>
      </c>
    </row>
    <row r="4" spans="1:21">
      <c r="A4" s="371" t="s">
        <v>16</v>
      </c>
      <c r="B4" s="110"/>
      <c r="C4" s="113"/>
      <c r="D4" s="109">
        <v>90</v>
      </c>
      <c r="E4" s="109" t="s">
        <v>17</v>
      </c>
      <c r="F4" s="112">
        <v>128</v>
      </c>
      <c r="G4" s="112">
        <v>20</v>
      </c>
      <c r="I4" s="149" t="s">
        <v>18</v>
      </c>
      <c r="J4" s="149">
        <v>20</v>
      </c>
      <c r="L4" s="519"/>
      <c r="M4" s="151">
        <v>1760</v>
      </c>
      <c r="N4" s="149" t="s">
        <v>19</v>
      </c>
      <c r="O4" s="148"/>
      <c r="P4" s="519"/>
      <c r="Q4" s="151">
        <v>440</v>
      </c>
      <c r="R4" s="149" t="s">
        <v>20</v>
      </c>
      <c r="S4" s="148"/>
      <c r="T4" s="151">
        <v>440</v>
      </c>
      <c r="U4" s="149">
        <v>3.8</v>
      </c>
    </row>
    <row r="5" spans="1:21" ht="15" customHeight="1">
      <c r="A5" s="527"/>
      <c r="B5" s="513"/>
      <c r="C5" s="514"/>
      <c r="D5" s="198">
        <v>0.36</v>
      </c>
      <c r="E5" s="109"/>
      <c r="I5" s="149" t="s">
        <v>22</v>
      </c>
      <c r="J5" s="149">
        <v>20</v>
      </c>
      <c r="L5" s="519"/>
      <c r="M5" s="151">
        <v>3125</v>
      </c>
      <c r="N5" s="149" t="s">
        <v>23</v>
      </c>
      <c r="O5" s="148"/>
      <c r="P5" s="519"/>
      <c r="Q5" s="151">
        <v>980</v>
      </c>
      <c r="R5" s="149" t="s">
        <v>13</v>
      </c>
      <c r="S5" s="148"/>
      <c r="T5" s="151">
        <v>980</v>
      </c>
      <c r="U5" s="149">
        <v>3.8</v>
      </c>
    </row>
    <row r="6" spans="1:21">
      <c r="A6" s="515"/>
      <c r="B6" s="516"/>
      <c r="C6" s="517"/>
      <c r="D6" s="109"/>
      <c r="E6" s="109"/>
      <c r="F6" s="520" t="s">
        <v>24</v>
      </c>
      <c r="G6" s="518" t="s">
        <v>25</v>
      </c>
      <c r="I6" s="149" t="s">
        <v>26</v>
      </c>
      <c r="J6" s="149">
        <v>14</v>
      </c>
      <c r="L6" s="519"/>
      <c r="M6" s="151">
        <v>5470</v>
      </c>
      <c r="N6" s="149" t="s">
        <v>27</v>
      </c>
      <c r="O6" s="148"/>
      <c r="P6" s="519"/>
      <c r="Q6" s="151">
        <v>1760</v>
      </c>
      <c r="R6" s="149" t="s">
        <v>19</v>
      </c>
      <c r="S6" s="148"/>
      <c r="T6" s="151">
        <v>1760</v>
      </c>
      <c r="U6" s="149">
        <v>2.2999999999999998</v>
      </c>
    </row>
    <row r="7" spans="1:21">
      <c r="A7" s="371" t="s">
        <v>28</v>
      </c>
      <c r="B7" s="110"/>
      <c r="C7" s="113"/>
      <c r="D7" s="114">
        <v>3600</v>
      </c>
      <c r="E7" s="109" t="s">
        <v>29</v>
      </c>
      <c r="F7" s="521"/>
      <c r="G7" s="522"/>
      <c r="I7" s="149" t="s">
        <v>30</v>
      </c>
      <c r="J7" s="149">
        <v>14</v>
      </c>
      <c r="P7" s="519"/>
      <c r="Q7" s="151">
        <v>3125</v>
      </c>
      <c r="R7" s="149" t="s">
        <v>23</v>
      </c>
      <c r="S7" s="148"/>
      <c r="T7" s="151">
        <v>3125</v>
      </c>
      <c r="U7" s="149">
        <v>2.2999999999999998</v>
      </c>
    </row>
    <row r="8" spans="1:21">
      <c r="A8" s="371" t="s">
        <v>31</v>
      </c>
      <c r="B8" s="110"/>
      <c r="C8" s="113"/>
      <c r="D8" s="116">
        <f>(24*60*60)/D7</f>
        <v>24</v>
      </c>
      <c r="E8" s="109" t="s">
        <v>32</v>
      </c>
      <c r="F8" s="112">
        <f>M10/$J$11</f>
        <v>1</v>
      </c>
      <c r="G8" s="112">
        <f>L10/$J$11</f>
        <v>600</v>
      </c>
      <c r="I8" s="149" t="s">
        <v>33</v>
      </c>
      <c r="J8" s="149">
        <v>14</v>
      </c>
      <c r="L8" s="518" t="s">
        <v>25</v>
      </c>
      <c r="M8" s="520" t="s">
        <v>24</v>
      </c>
      <c r="P8" s="519"/>
      <c r="Q8" s="151">
        <v>5470</v>
      </c>
      <c r="R8" s="149" t="s">
        <v>27</v>
      </c>
      <c r="S8" s="148"/>
      <c r="T8" s="151">
        <v>5470</v>
      </c>
      <c r="U8" s="149">
        <v>2.2999999999999998</v>
      </c>
    </row>
    <row r="9" spans="1:21">
      <c r="A9" s="371" t="s">
        <v>34</v>
      </c>
      <c r="B9" s="110"/>
      <c r="C9" s="113"/>
      <c r="D9" s="114">
        <v>3</v>
      </c>
      <c r="E9" s="109" t="s">
        <v>32</v>
      </c>
      <c r="F9" s="112">
        <f t="shared" ref="F9:F23" si="0">M11/$J$11</f>
        <v>2</v>
      </c>
      <c r="G9" s="112">
        <f t="shared" ref="G9:G15" si="1">L11/$J$11</f>
        <v>1800</v>
      </c>
      <c r="I9" s="149" t="s">
        <v>35</v>
      </c>
      <c r="J9" s="149">
        <v>14</v>
      </c>
      <c r="L9" s="522"/>
      <c r="M9" s="521"/>
    </row>
    <row r="10" spans="1:21">
      <c r="A10" s="371" t="s">
        <v>36</v>
      </c>
      <c r="B10" s="110"/>
      <c r="C10" s="113"/>
      <c r="D10" s="116">
        <f>D8+D9</f>
        <v>27</v>
      </c>
      <c r="E10" s="109" t="s">
        <v>32</v>
      </c>
      <c r="F10" s="112">
        <f t="shared" si="0"/>
        <v>5</v>
      </c>
      <c r="G10" s="112">
        <f t="shared" si="1"/>
        <v>3600</v>
      </c>
      <c r="L10" s="112">
        <v>600</v>
      </c>
      <c r="M10" s="112">
        <v>1</v>
      </c>
    </row>
    <row r="11" spans="1:21">
      <c r="A11" s="371" t="s">
        <v>37</v>
      </c>
      <c r="B11" s="110"/>
      <c r="C11" s="113"/>
      <c r="D11" s="116">
        <f>(24*60*60)/D10</f>
        <v>3200</v>
      </c>
      <c r="E11" s="109" t="s">
        <v>29</v>
      </c>
      <c r="F11" s="112">
        <f t="shared" si="0"/>
        <v>10</v>
      </c>
      <c r="G11" s="112">
        <f t="shared" si="1"/>
        <v>7200</v>
      </c>
      <c r="I11" s="199" t="s">
        <v>800</v>
      </c>
      <c r="J11" s="199">
        <v>1</v>
      </c>
      <c r="L11" s="112">
        <v>1800</v>
      </c>
      <c r="M11" s="112">
        <v>2</v>
      </c>
    </row>
    <row r="12" spans="1:21">
      <c r="A12" s="371" t="s">
        <v>38</v>
      </c>
      <c r="B12" s="110"/>
      <c r="C12" s="113"/>
      <c r="D12" s="114">
        <v>600</v>
      </c>
      <c r="E12" s="109" t="s">
        <v>29</v>
      </c>
      <c r="F12" s="112">
        <f t="shared" si="0"/>
        <v>20</v>
      </c>
      <c r="G12" s="112">
        <f t="shared" si="1"/>
        <v>10800</v>
      </c>
      <c r="L12" s="112">
        <v>3600</v>
      </c>
      <c r="M12" s="112">
        <v>5</v>
      </c>
    </row>
    <row r="13" spans="1:21">
      <c r="A13" s="371" t="s">
        <v>39</v>
      </c>
      <c r="B13" s="110"/>
      <c r="C13" s="113"/>
      <c r="D13" s="143">
        <v>5470</v>
      </c>
      <c r="E13" s="109" t="s">
        <v>40</v>
      </c>
      <c r="F13" s="112">
        <f t="shared" si="0"/>
        <v>30</v>
      </c>
      <c r="G13" s="112">
        <f t="shared" si="1"/>
        <v>21600</v>
      </c>
      <c r="L13" s="112">
        <v>7200</v>
      </c>
      <c r="M13" s="112">
        <v>10</v>
      </c>
    </row>
    <row r="14" spans="1:21">
      <c r="A14" s="371" t="s">
        <v>41</v>
      </c>
      <c r="B14" s="110"/>
      <c r="C14" s="113"/>
      <c r="D14" s="144">
        <v>47</v>
      </c>
      <c r="E14" s="109" t="s">
        <v>42</v>
      </c>
      <c r="F14" s="112">
        <f t="shared" si="0"/>
        <v>60</v>
      </c>
      <c r="G14" s="112">
        <f t="shared" si="1"/>
        <v>43200</v>
      </c>
      <c r="L14" s="112">
        <v>10800</v>
      </c>
      <c r="M14" s="112">
        <v>20</v>
      </c>
    </row>
    <row r="15" spans="1:21">
      <c r="A15" s="371" t="s">
        <v>43</v>
      </c>
      <c r="B15" s="110"/>
      <c r="C15" s="113"/>
      <c r="D15" s="109">
        <v>11</v>
      </c>
      <c r="E15" s="109" t="s">
        <v>44</v>
      </c>
      <c r="F15" s="112">
        <f t="shared" si="0"/>
        <v>120</v>
      </c>
      <c r="G15" s="112">
        <f t="shared" si="1"/>
        <v>86400</v>
      </c>
      <c r="L15" s="112">
        <v>21600</v>
      </c>
      <c r="M15" s="112">
        <v>30</v>
      </c>
    </row>
    <row r="16" spans="1:21">
      <c r="A16" s="510" t="s">
        <v>45</v>
      </c>
      <c r="B16" s="511"/>
      <c r="C16" s="497"/>
      <c r="D16" s="109">
        <v>1</v>
      </c>
      <c r="E16" s="109" t="s">
        <v>46</v>
      </c>
      <c r="F16" s="112">
        <f t="shared" si="0"/>
        <v>300</v>
      </c>
      <c r="G16" s="140"/>
      <c r="L16" s="112">
        <v>43200</v>
      </c>
      <c r="M16" s="112">
        <v>60</v>
      </c>
    </row>
    <row r="17" spans="1:13">
      <c r="A17" s="496"/>
      <c r="B17" s="511"/>
      <c r="C17" s="497"/>
      <c r="D17" s="145"/>
      <c r="E17" s="109"/>
      <c r="F17" s="112">
        <f t="shared" si="0"/>
        <v>600</v>
      </c>
      <c r="G17" s="140"/>
      <c r="L17" s="112">
        <v>86400</v>
      </c>
      <c r="M17" s="112">
        <v>120</v>
      </c>
    </row>
    <row r="18" spans="1:13">
      <c r="A18" s="496"/>
      <c r="B18" s="511"/>
      <c r="C18" s="497"/>
      <c r="D18" s="109"/>
      <c r="E18" s="109"/>
      <c r="F18" s="112">
        <f t="shared" si="0"/>
        <v>1200</v>
      </c>
      <c r="G18" s="140"/>
      <c r="M18" s="112">
        <v>300</v>
      </c>
    </row>
    <row r="19" spans="1:13">
      <c r="A19" s="496"/>
      <c r="B19" s="511"/>
      <c r="C19" s="497"/>
      <c r="D19" s="109"/>
      <c r="E19" s="109"/>
      <c r="F19" s="112">
        <f t="shared" si="0"/>
        <v>1800</v>
      </c>
      <c r="G19" s="140"/>
      <c r="M19" s="112">
        <v>600</v>
      </c>
    </row>
    <row r="20" spans="1:13" ht="45" customHeight="1">
      <c r="A20" s="494" t="s">
        <v>47</v>
      </c>
      <c r="B20" s="495"/>
      <c r="C20" s="122" t="s">
        <v>801</v>
      </c>
      <c r="D20" s="122" t="s">
        <v>49</v>
      </c>
      <c r="E20" s="122" t="s">
        <v>50</v>
      </c>
      <c r="F20" s="112">
        <f t="shared" si="0"/>
        <v>3600</v>
      </c>
      <c r="G20" s="140"/>
      <c r="M20" s="112">
        <v>1200</v>
      </c>
    </row>
    <row r="21" spans="1:13" ht="15" customHeight="1">
      <c r="A21" s="504" t="s">
        <v>51</v>
      </c>
      <c r="B21" s="109"/>
      <c r="C21" s="123">
        <v>0</v>
      </c>
      <c r="D21" s="116">
        <v>0</v>
      </c>
      <c r="E21" s="116">
        <f>C21*D21</f>
        <v>0</v>
      </c>
      <c r="F21" s="112">
        <f t="shared" si="0"/>
        <v>7200</v>
      </c>
      <c r="G21" s="140"/>
      <c r="M21" s="112">
        <v>1800</v>
      </c>
    </row>
    <row r="22" spans="1:13" ht="15" customHeight="1">
      <c r="A22" s="505"/>
      <c r="B22" s="109" t="s">
        <v>802</v>
      </c>
      <c r="C22" s="196">
        <f>97*1000</f>
        <v>97000</v>
      </c>
      <c r="D22" s="197">
        <f>31.2*1000</f>
        <v>31200</v>
      </c>
      <c r="E22" s="116">
        <f>C22*D22</f>
        <v>3026400000</v>
      </c>
      <c r="F22" s="112">
        <f t="shared" si="0"/>
        <v>10800</v>
      </c>
      <c r="G22" s="140"/>
      <c r="M22" s="112">
        <v>3600</v>
      </c>
    </row>
    <row r="23" spans="1:13" ht="15" customHeight="1">
      <c r="A23" s="505"/>
      <c r="B23" s="124" t="s">
        <v>53</v>
      </c>
      <c r="C23" s="196">
        <f>D14*1000*D5+C26</f>
        <v>17620</v>
      </c>
      <c r="D23" s="116">
        <f>((37+D15)*8/D13)*1000</f>
        <v>70.201096892138935</v>
      </c>
      <c r="E23" s="116">
        <f>C23*D23</f>
        <v>1236943.327239488</v>
      </c>
      <c r="F23" s="112">
        <f t="shared" si="0"/>
        <v>21600</v>
      </c>
      <c r="G23" s="140"/>
      <c r="M23" s="112">
        <v>7200</v>
      </c>
    </row>
    <row r="24" spans="1:13" ht="15" customHeight="1">
      <c r="A24" s="505"/>
      <c r="B24" s="125" t="s">
        <v>54</v>
      </c>
      <c r="C24" s="123">
        <f>C25+C26</f>
        <v>7900</v>
      </c>
      <c r="D24" s="116">
        <f>100+200+((IF(D13=T3,U3,IF(D13=T4,U4,IF(D13=T5,U5,IF(D13=T6,U6,IF(D13=T7,U7,U8))))))*1000*D16)</f>
        <v>2600</v>
      </c>
      <c r="E24" s="116">
        <f t="shared" ref="E24:E26" si="2">C24*D24</f>
        <v>20540000</v>
      </c>
      <c r="G24" s="140"/>
      <c r="M24" s="112">
        <v>10800</v>
      </c>
    </row>
    <row r="25" spans="1:13" ht="15" customHeight="1">
      <c r="A25" s="506"/>
      <c r="B25" s="109" t="s">
        <v>55</v>
      </c>
      <c r="C25" s="123">
        <v>7200</v>
      </c>
      <c r="D25" s="126">
        <v>0</v>
      </c>
      <c r="E25" s="116">
        <f t="shared" si="2"/>
        <v>0</v>
      </c>
      <c r="M25" s="112">
        <v>21600</v>
      </c>
    </row>
    <row r="26" spans="1:13" ht="15" customHeight="1">
      <c r="A26" s="496" t="s">
        <v>56</v>
      </c>
      <c r="B26" s="497"/>
      <c r="C26" s="123">
        <f>700</f>
        <v>700</v>
      </c>
      <c r="D26" s="116">
        <f>(D11*1000)-((D11/D12)*(D22+D21))-SUM(D23:D25)</f>
        <v>3030929.7989031076</v>
      </c>
      <c r="E26" s="116">
        <f t="shared" si="2"/>
        <v>2121650859.2321754</v>
      </c>
    </row>
    <row r="27" spans="1:13" ht="15" customHeight="1">
      <c r="A27" s="127"/>
      <c r="B27" s="128"/>
      <c r="C27" s="129"/>
      <c r="D27" s="130"/>
      <c r="E27" s="131"/>
    </row>
    <row r="28" spans="1:13">
      <c r="A28" s="498" t="s">
        <v>57</v>
      </c>
      <c r="B28" s="499"/>
      <c r="C28" s="499"/>
      <c r="D28" s="499"/>
      <c r="E28" s="500"/>
    </row>
    <row r="29" spans="1:13">
      <c r="A29" s="501" t="s">
        <v>58</v>
      </c>
      <c r="B29" s="502"/>
      <c r="C29" s="503"/>
      <c r="D29" s="132">
        <f>((E23+E25+E26)+((E21+E22)*(D11/D12)))/(D11*1000)+(E24/(24*60*60*1000))</f>
        <v>5707.640169781298</v>
      </c>
      <c r="E29" s="133" t="s">
        <v>59</v>
      </c>
    </row>
    <row r="30" spans="1:13">
      <c r="A30" s="121" t="s">
        <v>60</v>
      </c>
      <c r="B30" s="121"/>
      <c r="C30" s="111"/>
      <c r="D30" s="134">
        <f>(D3*1000*(D4/100)/D29)/24</f>
        <v>32.850704393158075</v>
      </c>
      <c r="E30" s="135" t="s">
        <v>61</v>
      </c>
    </row>
    <row r="31" spans="1:13">
      <c r="D31" s="158">
        <f>D30/365</f>
        <v>9.0001929844268705E-2</v>
      </c>
      <c r="E31" s="112" t="s">
        <v>62</v>
      </c>
    </row>
    <row r="32" spans="1:13">
      <c r="C32" s="137"/>
      <c r="D32" s="147">
        <f>D31*12</f>
        <v>1.0800231581312245</v>
      </c>
      <c r="E32" s="139" t="s">
        <v>63</v>
      </c>
    </row>
    <row r="33" spans="3:5">
      <c r="C33" s="137"/>
      <c r="D33" s="137"/>
      <c r="E33" s="140"/>
    </row>
    <row r="34" spans="3:5">
      <c r="C34" s="137"/>
      <c r="D34" s="137"/>
      <c r="E34" s="140"/>
    </row>
    <row r="35" spans="3:5">
      <c r="C35" s="137"/>
      <c r="D35" s="137"/>
      <c r="E35" s="140"/>
    </row>
    <row r="36" spans="3:5">
      <c r="C36" s="137"/>
      <c r="D36" s="137"/>
      <c r="E36" s="140"/>
    </row>
    <row r="37" spans="3:5">
      <c r="C37" s="137"/>
      <c r="D37" s="137"/>
      <c r="E37" s="140"/>
    </row>
    <row r="38" spans="3:5">
      <c r="C38" s="137"/>
      <c r="D38" s="137"/>
      <c r="E38" s="140"/>
    </row>
    <row r="40" spans="3:5">
      <c r="C40" s="137"/>
      <c r="D40" s="137"/>
      <c r="E40" s="140"/>
    </row>
    <row r="41" spans="3:5">
      <c r="C41" s="137"/>
      <c r="D41" s="137"/>
      <c r="E41" s="140"/>
    </row>
    <row r="42" spans="3:5">
      <c r="C42" s="137"/>
      <c r="D42" s="137"/>
      <c r="E42" s="140"/>
    </row>
    <row r="43" spans="3:5">
      <c r="C43" s="137"/>
      <c r="D43" s="137"/>
      <c r="E43" s="140"/>
    </row>
    <row r="44" spans="3:5">
      <c r="C44" s="137"/>
      <c r="D44" s="137"/>
      <c r="E44" s="140"/>
    </row>
    <row r="45" spans="3:5">
      <c r="C45" s="137"/>
      <c r="D45" s="137"/>
      <c r="E45" s="140"/>
    </row>
    <row r="46" spans="3:5">
      <c r="C46" s="137"/>
      <c r="D46" s="137"/>
      <c r="E46" s="140"/>
    </row>
    <row r="47" spans="3:5">
      <c r="C47" s="137"/>
      <c r="D47" s="137"/>
      <c r="E47" s="140"/>
    </row>
  </sheetData>
  <mergeCells count="29">
    <mergeCell ref="T1:T2"/>
    <mergeCell ref="U1:U2"/>
    <mergeCell ref="A5:C6"/>
    <mergeCell ref="N1:N2"/>
    <mergeCell ref="P1:P2"/>
    <mergeCell ref="P3:P8"/>
    <mergeCell ref="Q1:Q2"/>
    <mergeCell ref="R1:R2"/>
    <mergeCell ref="J1:J2"/>
    <mergeCell ref="L1:L2"/>
    <mergeCell ref="L3:L6"/>
    <mergeCell ref="L8:L9"/>
    <mergeCell ref="M1:M2"/>
    <mergeCell ref="M8:M9"/>
    <mergeCell ref="F1:F2"/>
    <mergeCell ref="F6:F7"/>
    <mergeCell ref="G1:G2"/>
    <mergeCell ref="G6:G7"/>
    <mergeCell ref="I1:I2"/>
    <mergeCell ref="A20:B20"/>
    <mergeCell ref="A26:B26"/>
    <mergeCell ref="A28:E28"/>
    <mergeCell ref="A29:C29"/>
    <mergeCell ref="A21:A25"/>
    <mergeCell ref="A1:E1"/>
    <mergeCell ref="A16:C16"/>
    <mergeCell ref="A17:C17"/>
    <mergeCell ref="A18:C18"/>
    <mergeCell ref="A19:C19"/>
  </mergeCells>
  <dataValidations count="4">
    <dataValidation type="list" allowBlank="1" showInputMessage="1" showErrorMessage="1" sqref="D7" xr:uid="{00000000-0002-0000-3700-000000000000}">
      <formula1>$G$8:$G$15</formula1>
    </dataValidation>
    <dataValidation type="list" allowBlank="1" showInputMessage="1" showErrorMessage="1" sqref="D12" xr:uid="{00000000-0002-0000-3700-000001000000}">
      <formula1>$F$8:$F$23</formula1>
    </dataValidation>
    <dataValidation type="list" allowBlank="1" showInputMessage="1" showErrorMessage="1" sqref="D13" xr:uid="{00000000-0002-0000-3700-000002000000}">
      <formula1>$Q$3:$Q$8</formula1>
    </dataValidation>
    <dataValidation type="list" allowBlank="1" showInputMessage="1" showErrorMessage="1" sqref="D14" xr:uid="{00000000-0002-0000-3700-000003000000}">
      <formula1>$F$3:$F$4</formula1>
    </dataValidation>
  </dataValidations>
  <pageMargins left="0.7" right="0.7" top="0.75" bottom="0.75" header="0.3" footer="0.3"/>
  <pageSetup orientation="portrait" horizontalDpi="300"/>
  <drawing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V47"/>
  <sheetViews>
    <sheetView topLeftCell="A12" zoomScale="85" zoomScaleNormal="85" workbookViewId="0">
      <selection activeCell="C25" sqref="C25"/>
    </sheetView>
  </sheetViews>
  <sheetFormatPr defaultColWidth="8.875" defaultRowHeight="15"/>
  <cols>
    <col min="1" max="1" width="7.125" customWidth="1"/>
    <col min="2" max="2" width="42.375" customWidth="1"/>
    <col min="3" max="3" width="12.125" customWidth="1"/>
    <col min="4" max="4" width="11.125" customWidth="1"/>
    <col min="5" max="5" width="12.125" customWidth="1"/>
    <col min="6" max="6" width="2.875" style="107" customWidth="1"/>
    <col min="7" max="8" width="15.25" customWidth="1"/>
    <col min="9" max="9" width="2.875" customWidth="1"/>
    <col min="10" max="10" width="8.375" customWidth="1"/>
    <col min="12" max="12" width="2.875" customWidth="1"/>
    <col min="13" max="13" width="8.375" customWidth="1"/>
    <col min="15" max="15" width="9.875" customWidth="1"/>
    <col min="16" max="16" width="2.875" customWidth="1"/>
    <col min="17" max="17" width="8.375" customWidth="1"/>
    <col min="19" max="19" width="10.125" customWidth="1"/>
    <col min="20" max="20" width="2.875" customWidth="1"/>
  </cols>
  <sheetData>
    <row r="1" spans="1:22" ht="15" customHeight="1">
      <c r="A1" s="507" t="s">
        <v>0</v>
      </c>
      <c r="B1" s="508"/>
      <c r="C1" s="508"/>
      <c r="D1" s="508"/>
      <c r="E1" s="509"/>
      <c r="G1" s="493" t="s">
        <v>1</v>
      </c>
      <c r="H1" s="493" t="s">
        <v>2</v>
      </c>
      <c r="J1" s="493" t="s">
        <v>3</v>
      </c>
      <c r="K1" s="493" t="s">
        <v>2</v>
      </c>
      <c r="M1" s="493" t="s">
        <v>3</v>
      </c>
      <c r="N1" s="493" t="s">
        <v>4</v>
      </c>
      <c r="O1" s="493" t="s">
        <v>5</v>
      </c>
      <c r="Q1" s="493" t="s">
        <v>3</v>
      </c>
      <c r="R1" s="493" t="s">
        <v>4</v>
      </c>
      <c r="S1" s="493" t="s">
        <v>5</v>
      </c>
      <c r="T1" s="148"/>
      <c r="U1" s="493" t="s">
        <v>4</v>
      </c>
      <c r="V1" s="493" t="s">
        <v>6</v>
      </c>
    </row>
    <row r="2" spans="1:22" ht="15" customHeight="1">
      <c r="A2" s="371" t="s">
        <v>7</v>
      </c>
      <c r="B2" s="110"/>
      <c r="C2" s="111"/>
      <c r="D2" s="109">
        <v>1</v>
      </c>
      <c r="E2" s="109" t="s">
        <v>8</v>
      </c>
      <c r="G2" s="493"/>
      <c r="H2" s="493"/>
      <c r="J2" s="493"/>
      <c r="K2" s="493"/>
      <c r="M2" s="518"/>
      <c r="N2" s="493"/>
      <c r="O2" s="493"/>
      <c r="P2" s="148"/>
      <c r="Q2" s="518"/>
      <c r="R2" s="493"/>
      <c r="S2" s="493"/>
      <c r="T2" s="148"/>
      <c r="U2" s="493"/>
      <c r="V2" s="493"/>
    </row>
    <row r="3" spans="1:22" ht="15.75" customHeight="1">
      <c r="A3" s="371" t="s">
        <v>803</v>
      </c>
      <c r="B3" s="110"/>
      <c r="C3" s="113"/>
      <c r="D3" s="109">
        <v>3200</v>
      </c>
      <c r="E3" s="109" t="s">
        <v>10</v>
      </c>
      <c r="G3" s="112">
        <v>47</v>
      </c>
      <c r="H3" s="112">
        <v>14</v>
      </c>
      <c r="J3" s="149" t="s">
        <v>11</v>
      </c>
      <c r="K3" s="149">
        <v>20</v>
      </c>
      <c r="M3" s="519" t="s">
        <v>12</v>
      </c>
      <c r="N3" s="150">
        <v>980</v>
      </c>
      <c r="O3" s="149" t="s">
        <v>13</v>
      </c>
      <c r="P3" s="148"/>
      <c r="Q3" s="519" t="s">
        <v>14</v>
      </c>
      <c r="R3" s="150">
        <v>250</v>
      </c>
      <c r="S3" s="149" t="s">
        <v>15</v>
      </c>
      <c r="T3" s="148"/>
      <c r="U3" s="150">
        <v>250</v>
      </c>
      <c r="V3" s="149">
        <v>4</v>
      </c>
    </row>
    <row r="4" spans="1:22">
      <c r="A4" s="371" t="s">
        <v>16</v>
      </c>
      <c r="B4" s="110"/>
      <c r="C4" s="113"/>
      <c r="D4" s="109">
        <v>90</v>
      </c>
      <c r="E4" s="109" t="s">
        <v>17</v>
      </c>
      <c r="G4" s="112">
        <v>128</v>
      </c>
      <c r="H4" s="112">
        <v>20</v>
      </c>
      <c r="J4" s="149" t="s">
        <v>18</v>
      </c>
      <c r="K4" s="149">
        <v>20</v>
      </c>
      <c r="M4" s="519"/>
      <c r="N4" s="151">
        <v>1760</v>
      </c>
      <c r="O4" s="149" t="s">
        <v>19</v>
      </c>
      <c r="P4" s="148"/>
      <c r="Q4" s="519"/>
      <c r="R4" s="151">
        <v>440</v>
      </c>
      <c r="S4" s="149" t="s">
        <v>20</v>
      </c>
      <c r="T4" s="148"/>
      <c r="U4" s="151">
        <v>440</v>
      </c>
      <c r="V4" s="149">
        <v>3.8</v>
      </c>
    </row>
    <row r="5" spans="1:22" ht="15" customHeight="1">
      <c r="A5" s="527"/>
      <c r="B5" s="513"/>
      <c r="C5" s="514"/>
      <c r="D5" s="141">
        <v>0.3</v>
      </c>
      <c r="E5" s="109"/>
      <c r="J5" s="149" t="s">
        <v>22</v>
      </c>
      <c r="K5" s="149">
        <v>20</v>
      </c>
      <c r="M5" s="519"/>
      <c r="N5" s="151">
        <v>3125</v>
      </c>
      <c r="O5" s="149" t="s">
        <v>23</v>
      </c>
      <c r="P5" s="148"/>
      <c r="Q5" s="519"/>
      <c r="R5" s="151">
        <v>980</v>
      </c>
      <c r="S5" s="149" t="s">
        <v>13</v>
      </c>
      <c r="T5" s="148"/>
      <c r="U5" s="151">
        <v>980</v>
      </c>
      <c r="V5" s="149">
        <v>3.8</v>
      </c>
    </row>
    <row r="6" spans="1:22">
      <c r="A6" s="515"/>
      <c r="B6" s="516"/>
      <c r="C6" s="517"/>
      <c r="D6" s="109"/>
      <c r="E6" s="109"/>
      <c r="G6" s="520" t="s">
        <v>24</v>
      </c>
      <c r="H6" s="518" t="s">
        <v>25</v>
      </c>
      <c r="J6" s="149" t="s">
        <v>26</v>
      </c>
      <c r="K6" s="149">
        <v>14</v>
      </c>
      <c r="M6" s="519"/>
      <c r="N6" s="151">
        <v>5470</v>
      </c>
      <c r="O6" s="149" t="s">
        <v>27</v>
      </c>
      <c r="P6" s="148"/>
      <c r="Q6" s="519"/>
      <c r="R6" s="151">
        <v>1760</v>
      </c>
      <c r="S6" s="149" t="s">
        <v>19</v>
      </c>
      <c r="T6" s="148"/>
      <c r="U6" s="151">
        <v>1760</v>
      </c>
      <c r="V6" s="149">
        <v>2.2999999999999998</v>
      </c>
    </row>
    <row r="7" spans="1:22">
      <c r="A7" s="371" t="s">
        <v>28</v>
      </c>
      <c r="B7" s="110"/>
      <c r="C7" s="113"/>
      <c r="D7" s="114">
        <v>600</v>
      </c>
      <c r="E7" s="109" t="s">
        <v>29</v>
      </c>
      <c r="G7" s="521"/>
      <c r="H7" s="522"/>
      <c r="J7" s="149" t="s">
        <v>30</v>
      </c>
      <c r="K7" s="149">
        <v>14</v>
      </c>
      <c r="Q7" s="519"/>
      <c r="R7" s="151">
        <v>3125</v>
      </c>
      <c r="S7" s="149" t="s">
        <v>23</v>
      </c>
      <c r="T7" s="148"/>
      <c r="U7" s="151">
        <v>3125</v>
      </c>
      <c r="V7" s="149">
        <v>2.2999999999999998</v>
      </c>
    </row>
    <row r="8" spans="1:22">
      <c r="A8" s="371" t="s">
        <v>31</v>
      </c>
      <c r="B8" s="110"/>
      <c r="C8" s="113"/>
      <c r="D8" s="116">
        <f>(24*60*60)/D7</f>
        <v>144</v>
      </c>
      <c r="E8" s="109" t="s">
        <v>32</v>
      </c>
      <c r="G8" s="112">
        <v>1</v>
      </c>
      <c r="H8" s="112">
        <v>600</v>
      </c>
      <c r="J8" s="149" t="s">
        <v>33</v>
      </c>
      <c r="K8" s="149">
        <v>14</v>
      </c>
      <c r="Q8" s="519"/>
      <c r="R8" s="151">
        <v>5470</v>
      </c>
      <c r="S8" s="149" t="s">
        <v>27</v>
      </c>
      <c r="T8" s="148"/>
      <c r="U8" s="151">
        <v>5470</v>
      </c>
      <c r="V8" s="149">
        <v>2.2999999999999998</v>
      </c>
    </row>
    <row r="9" spans="1:22">
      <c r="A9" s="371" t="s">
        <v>34</v>
      </c>
      <c r="B9" s="110"/>
      <c r="C9" s="113"/>
      <c r="D9" s="114">
        <v>0</v>
      </c>
      <c r="E9" s="109" t="s">
        <v>32</v>
      </c>
      <c r="G9" s="112">
        <v>2</v>
      </c>
      <c r="H9" s="112">
        <v>1800</v>
      </c>
      <c r="J9" s="149" t="s">
        <v>35</v>
      </c>
      <c r="K9" s="149">
        <v>14</v>
      </c>
    </row>
    <row r="10" spans="1:22">
      <c r="A10" s="371" t="s">
        <v>36</v>
      </c>
      <c r="B10" s="110"/>
      <c r="C10" s="113"/>
      <c r="D10" s="116">
        <f>D8+D9</f>
        <v>144</v>
      </c>
      <c r="E10" s="109" t="s">
        <v>32</v>
      </c>
      <c r="G10" s="112">
        <v>5</v>
      </c>
      <c r="H10" s="112">
        <v>3600</v>
      </c>
    </row>
    <row r="11" spans="1:22">
      <c r="A11" s="371" t="s">
        <v>37</v>
      </c>
      <c r="B11" s="110"/>
      <c r="C11" s="113"/>
      <c r="D11" s="116">
        <f>(24*60*60)/D10</f>
        <v>600</v>
      </c>
      <c r="E11" s="109" t="s">
        <v>29</v>
      </c>
      <c r="G11" s="112">
        <v>10</v>
      </c>
      <c r="H11" s="112">
        <v>7200</v>
      </c>
    </row>
    <row r="12" spans="1:22">
      <c r="A12" s="371" t="s">
        <v>38</v>
      </c>
      <c r="B12" s="110"/>
      <c r="C12" s="113"/>
      <c r="D12" s="114">
        <v>600</v>
      </c>
      <c r="E12" s="109" t="s">
        <v>29</v>
      </c>
      <c r="G12" s="112">
        <v>20</v>
      </c>
      <c r="H12" s="112">
        <v>10800</v>
      </c>
    </row>
    <row r="13" spans="1:22">
      <c r="A13" s="371" t="s">
        <v>39</v>
      </c>
      <c r="B13" s="110"/>
      <c r="C13" s="113"/>
      <c r="D13" s="143">
        <v>5470</v>
      </c>
      <c r="E13" s="109" t="s">
        <v>40</v>
      </c>
      <c r="G13" s="112">
        <v>30</v>
      </c>
      <c r="H13" s="112">
        <v>21600</v>
      </c>
    </row>
    <row r="14" spans="1:22">
      <c r="A14" s="371" t="s">
        <v>41</v>
      </c>
      <c r="B14" s="110"/>
      <c r="C14" s="113"/>
      <c r="D14" s="144">
        <v>47</v>
      </c>
      <c r="E14" s="109" t="s">
        <v>42</v>
      </c>
      <c r="G14" s="112">
        <v>60</v>
      </c>
      <c r="H14" s="112">
        <v>43200</v>
      </c>
    </row>
    <row r="15" spans="1:22">
      <c r="A15" s="371" t="s">
        <v>43</v>
      </c>
      <c r="B15" s="110"/>
      <c r="C15" s="113"/>
      <c r="D15" s="109">
        <v>11</v>
      </c>
      <c r="E15" s="109" t="s">
        <v>44</v>
      </c>
      <c r="G15" s="112">
        <v>120</v>
      </c>
      <c r="H15" s="112">
        <v>86400</v>
      </c>
    </row>
    <row r="16" spans="1:22">
      <c r="A16" s="510" t="s">
        <v>45</v>
      </c>
      <c r="B16" s="511"/>
      <c r="C16" s="497"/>
      <c r="D16" s="109">
        <v>1</v>
      </c>
      <c r="E16" s="109" t="s">
        <v>46</v>
      </c>
      <c r="G16" s="112">
        <v>300</v>
      </c>
      <c r="H16" s="140"/>
    </row>
    <row r="17" spans="1:8">
      <c r="A17" s="496"/>
      <c r="B17" s="511"/>
      <c r="C17" s="497"/>
      <c r="D17" s="145"/>
      <c r="E17" s="109"/>
      <c r="G17" s="112">
        <v>600</v>
      </c>
      <c r="H17" s="140"/>
    </row>
    <row r="18" spans="1:8">
      <c r="A18" s="496"/>
      <c r="B18" s="511"/>
      <c r="C18" s="497"/>
      <c r="D18" s="109"/>
      <c r="E18" s="109"/>
      <c r="G18" s="112">
        <v>1200</v>
      </c>
      <c r="H18" s="140"/>
    </row>
    <row r="19" spans="1:8">
      <c r="A19" s="496"/>
      <c r="B19" s="511"/>
      <c r="C19" s="497"/>
      <c r="D19" s="109"/>
      <c r="E19" s="109"/>
      <c r="G19" s="112">
        <v>1800</v>
      </c>
      <c r="H19" s="140"/>
    </row>
    <row r="20" spans="1:8" ht="45" customHeight="1">
      <c r="A20" s="494" t="s">
        <v>47</v>
      </c>
      <c r="B20" s="495"/>
      <c r="C20" s="122" t="s">
        <v>801</v>
      </c>
      <c r="D20" s="122" t="s">
        <v>49</v>
      </c>
      <c r="E20" s="122" t="s">
        <v>50</v>
      </c>
      <c r="G20" s="112">
        <v>3600</v>
      </c>
      <c r="H20" s="140"/>
    </row>
    <row r="21" spans="1:8" ht="15" customHeight="1">
      <c r="A21" s="504" t="s">
        <v>51</v>
      </c>
      <c r="B21" s="109"/>
      <c r="C21" s="123">
        <v>0</v>
      </c>
      <c r="D21" s="116">
        <v>0</v>
      </c>
      <c r="E21" s="116">
        <f>C21*D21</f>
        <v>0</v>
      </c>
      <c r="G21" s="112">
        <v>7200</v>
      </c>
      <c r="H21" s="140"/>
    </row>
    <row r="22" spans="1:8" ht="15" customHeight="1">
      <c r="A22" s="505"/>
      <c r="B22" s="109" t="s">
        <v>804</v>
      </c>
      <c r="C22" s="196">
        <f>85*1000</f>
        <v>85000</v>
      </c>
      <c r="D22" s="197">
        <v>10000</v>
      </c>
      <c r="E22" s="116">
        <f>C22*D22</f>
        <v>850000000</v>
      </c>
      <c r="G22" s="112">
        <v>10800</v>
      </c>
      <c r="H22" s="140"/>
    </row>
    <row r="23" spans="1:8" ht="15" customHeight="1">
      <c r="A23" s="505"/>
      <c r="B23" s="124" t="s">
        <v>53</v>
      </c>
      <c r="C23" s="196">
        <f>D14*1000*D5+C26</f>
        <v>14800</v>
      </c>
      <c r="D23" s="116">
        <f>((37+D15)*8/D13)*1000</f>
        <v>70.201096892138935</v>
      </c>
      <c r="E23" s="116">
        <f>C23*D23</f>
        <v>1038976.2340036562</v>
      </c>
      <c r="G23" s="112">
        <v>21600</v>
      </c>
      <c r="H23" s="140"/>
    </row>
    <row r="24" spans="1:8" ht="15" customHeight="1">
      <c r="A24" s="505"/>
      <c r="B24" s="125" t="s">
        <v>54</v>
      </c>
      <c r="C24" s="123">
        <f>7.2*1000+C26</f>
        <v>7900</v>
      </c>
      <c r="D24" s="116">
        <f>100+200+((IF(D13=U3,V3,IF(D13=U4,V4,IF(D13=U5,V5,IF(D13=U6,V6,IF(D13=U7,V7,V8))))))*1000*D16)</f>
        <v>2600</v>
      </c>
      <c r="E24" s="116">
        <f t="shared" ref="E24:E26" si="0">C24*D24</f>
        <v>20540000</v>
      </c>
      <c r="H24" s="140"/>
    </row>
    <row r="25" spans="1:8" ht="15" customHeight="1">
      <c r="A25" s="506"/>
      <c r="B25" s="109" t="s">
        <v>55</v>
      </c>
      <c r="C25" s="123">
        <v>7200</v>
      </c>
      <c r="D25" s="126">
        <v>0</v>
      </c>
      <c r="E25" s="116">
        <f t="shared" si="0"/>
        <v>0</v>
      </c>
    </row>
    <row r="26" spans="1:8" ht="15" customHeight="1">
      <c r="A26" s="496" t="s">
        <v>56</v>
      </c>
      <c r="B26" s="497"/>
      <c r="C26" s="123">
        <f>700</f>
        <v>700</v>
      </c>
      <c r="D26" s="116">
        <f>(D11*1000)-((D11/D12)*(D22+D21))-SUM(D23:D25)</f>
        <v>587329.79890310788</v>
      </c>
      <c r="E26" s="116">
        <f t="shared" si="0"/>
        <v>411130859.23217553</v>
      </c>
    </row>
    <row r="27" spans="1:8" ht="15" customHeight="1">
      <c r="A27" s="127"/>
      <c r="B27" s="128"/>
      <c r="C27" s="129"/>
      <c r="D27" s="130"/>
      <c r="E27" s="131"/>
    </row>
    <row r="28" spans="1:8">
      <c r="A28" s="498" t="s">
        <v>57</v>
      </c>
      <c r="B28" s="499"/>
      <c r="C28" s="499"/>
      <c r="D28" s="499"/>
      <c r="E28" s="500"/>
    </row>
    <row r="29" spans="1:8">
      <c r="A29" s="501" t="s">
        <v>58</v>
      </c>
      <c r="B29" s="502"/>
      <c r="C29" s="503"/>
      <c r="D29" s="132">
        <f>((E23+E25+E26)+((E21+E22)*(D11/D12)))/(D11*1000)+(E24/(24*60*60*1000))</f>
        <v>2103.8541239251135</v>
      </c>
      <c r="E29" s="133" t="s">
        <v>59</v>
      </c>
    </row>
    <row r="30" spans="1:8">
      <c r="A30" s="121" t="s">
        <v>60</v>
      </c>
      <c r="B30" s="121"/>
      <c r="C30" s="111"/>
      <c r="D30" s="134">
        <f>(D3*1000*(D4/100)/D29)/24</f>
        <v>57.038175145013703</v>
      </c>
      <c r="E30" s="135" t="s">
        <v>61</v>
      </c>
    </row>
    <row r="31" spans="1:8">
      <c r="D31" s="146">
        <f>D30/365</f>
        <v>0.15626897300003753</v>
      </c>
      <c r="E31" s="112" t="s">
        <v>62</v>
      </c>
    </row>
    <row r="32" spans="1:8">
      <c r="C32" s="137"/>
      <c r="D32" s="147">
        <f>D31*12</f>
        <v>1.8752276760004505</v>
      </c>
      <c r="E32" s="139" t="s">
        <v>63</v>
      </c>
    </row>
    <row r="33" spans="3:5">
      <c r="C33" s="137"/>
      <c r="D33" s="137"/>
      <c r="E33" s="140"/>
    </row>
    <row r="34" spans="3:5">
      <c r="C34" s="137"/>
      <c r="D34" s="137"/>
      <c r="E34" s="140"/>
    </row>
    <row r="35" spans="3:5">
      <c r="C35" s="137"/>
      <c r="D35" s="137"/>
      <c r="E35" s="140"/>
    </row>
    <row r="36" spans="3:5">
      <c r="C36" s="137"/>
      <c r="D36" s="137"/>
      <c r="E36" s="140"/>
    </row>
    <row r="37" spans="3:5">
      <c r="C37" s="137"/>
      <c r="D37" s="137"/>
      <c r="E37" s="140"/>
    </row>
    <row r="38" spans="3:5">
      <c r="C38" s="137"/>
      <c r="D38" s="137"/>
      <c r="E38" s="140"/>
    </row>
    <row r="40" spans="3:5">
      <c r="C40" s="137"/>
      <c r="D40" s="137"/>
      <c r="E40" s="140"/>
    </row>
    <row r="41" spans="3:5">
      <c r="C41" s="137"/>
      <c r="D41" s="137"/>
      <c r="E41" s="140"/>
    </row>
    <row r="42" spans="3:5">
      <c r="C42" s="137"/>
      <c r="D42" s="137"/>
      <c r="E42" s="140"/>
    </row>
    <row r="43" spans="3:5">
      <c r="C43" s="137"/>
      <c r="D43" s="137"/>
      <c r="E43" s="140"/>
    </row>
    <row r="44" spans="3:5">
      <c r="C44" s="137"/>
      <c r="D44" s="137"/>
      <c r="E44" s="140"/>
    </row>
    <row r="45" spans="3:5">
      <c r="C45" s="137"/>
      <c r="D45" s="137"/>
      <c r="E45" s="140"/>
    </row>
    <row r="46" spans="3:5">
      <c r="C46" s="137"/>
      <c r="D46" s="137"/>
      <c r="E46" s="140"/>
    </row>
    <row r="47" spans="3:5">
      <c r="C47" s="137"/>
      <c r="D47" s="137"/>
      <c r="E47" s="140"/>
    </row>
  </sheetData>
  <mergeCells count="27">
    <mergeCell ref="V1:V2"/>
    <mergeCell ref="A5:C6"/>
    <mergeCell ref="Q1:Q2"/>
    <mergeCell ref="Q3:Q8"/>
    <mergeCell ref="R1:R2"/>
    <mergeCell ref="S1:S2"/>
    <mergeCell ref="U1:U2"/>
    <mergeCell ref="K1:K2"/>
    <mergeCell ref="M1:M2"/>
    <mergeCell ref="M3:M6"/>
    <mergeCell ref="N1:N2"/>
    <mergeCell ref="O1:O2"/>
    <mergeCell ref="G1:G2"/>
    <mergeCell ref="G6:G7"/>
    <mergeCell ref="H1:H2"/>
    <mergeCell ref="H6:H7"/>
    <mergeCell ref="J1:J2"/>
    <mergeCell ref="A20:B20"/>
    <mergeCell ref="A26:B26"/>
    <mergeCell ref="A28:E28"/>
    <mergeCell ref="A29:C29"/>
    <mergeCell ref="A21:A25"/>
    <mergeCell ref="A1:E1"/>
    <mergeCell ref="A16:C16"/>
    <mergeCell ref="A17:C17"/>
    <mergeCell ref="A18:C18"/>
    <mergeCell ref="A19:C19"/>
  </mergeCells>
  <dataValidations count="4">
    <dataValidation type="list" allowBlank="1" showInputMessage="1" showErrorMessage="1" sqref="D7" xr:uid="{00000000-0002-0000-3800-000000000000}">
      <formula1>$H$8:$H$15</formula1>
    </dataValidation>
    <dataValidation type="list" allowBlank="1" showInputMessage="1" showErrorMessage="1" sqref="D12" xr:uid="{00000000-0002-0000-3800-000001000000}">
      <formula1>$G$8:$G$23</formula1>
    </dataValidation>
    <dataValidation type="list" allowBlank="1" showInputMessage="1" showErrorMessage="1" sqref="D13" xr:uid="{00000000-0002-0000-3800-000002000000}">
      <formula1>$R$3:$R$8</formula1>
    </dataValidation>
    <dataValidation type="list" allowBlank="1" showInputMessage="1" showErrorMessage="1" sqref="D14" xr:uid="{00000000-0002-0000-3800-000003000000}">
      <formula1>$G$3:$G$4</formula1>
    </dataValidation>
  </dataValidations>
  <pageMargins left="0.7" right="0.7" top="0.75" bottom="0.75" header="0.3" footer="0.3"/>
  <pageSetup orientation="portrait" horizontalDpi="300"/>
  <drawing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AO47"/>
  <sheetViews>
    <sheetView topLeftCell="M1" zoomScale="55" zoomScaleNormal="55" workbookViewId="0">
      <selection activeCell="H21" sqref="H21"/>
    </sheetView>
  </sheetViews>
  <sheetFormatPr defaultColWidth="8.875" defaultRowHeight="15"/>
  <cols>
    <col min="1" max="1" width="7.125" customWidth="1"/>
    <col min="2" max="2" width="42.375" customWidth="1"/>
    <col min="3" max="4" width="11.125" customWidth="1"/>
    <col min="5" max="5" width="11.75" customWidth="1"/>
    <col min="6" max="6" width="2.875" style="107" customWidth="1"/>
    <col min="7" max="7" width="34.375" customWidth="1"/>
    <col min="8" max="8" width="31.75" customWidth="1"/>
    <col min="9" max="9" width="5" customWidth="1"/>
    <col min="10" max="10" width="35.25" customWidth="1"/>
    <col min="12" max="12" width="10.25" customWidth="1"/>
    <col min="13" max="13" width="20.875" customWidth="1"/>
    <col min="15" max="15" width="9.875" customWidth="1"/>
    <col min="16" max="16" width="10.875" customWidth="1"/>
    <col min="17" max="17" width="8.375" customWidth="1"/>
    <col min="18" max="18" width="18.75" customWidth="1"/>
    <col min="19" max="19" width="30.75" customWidth="1"/>
    <col min="20" max="20" width="23.375" customWidth="1"/>
    <col min="23" max="23" width="3.875" customWidth="1"/>
    <col min="24" max="24" width="31" customWidth="1"/>
    <col min="25" max="25" width="12.375" customWidth="1"/>
    <col min="26" max="26" width="21.875" customWidth="1"/>
    <col min="28" max="28" width="59.125" customWidth="1"/>
    <col min="29" max="29" width="15.25" customWidth="1"/>
    <col min="30" max="30" width="20" customWidth="1"/>
    <col min="31" max="31" width="17.375" customWidth="1"/>
    <col min="32" max="32" width="72.875" customWidth="1"/>
    <col min="33" max="33" width="19.625" customWidth="1"/>
    <col min="34" max="34" width="26.875" customWidth="1"/>
    <col min="35" max="35" width="20.875" customWidth="1"/>
    <col min="36" max="36" width="11.25" customWidth="1"/>
    <col min="37" max="37" width="17.625" customWidth="1"/>
    <col min="39" max="39" width="16.375" customWidth="1"/>
    <col min="40" max="40" width="11.875" customWidth="1"/>
    <col min="41" max="41" width="11.125" customWidth="1"/>
  </cols>
  <sheetData>
    <row r="1" spans="1:41" ht="15" customHeight="1">
      <c r="A1" s="507" t="s">
        <v>0</v>
      </c>
      <c r="B1" s="508"/>
      <c r="C1" s="508"/>
      <c r="D1" s="508"/>
      <c r="E1" s="509"/>
      <c r="G1" s="493" t="s">
        <v>1</v>
      </c>
      <c r="H1" s="493" t="s">
        <v>2</v>
      </c>
      <c r="J1" s="518" t="s">
        <v>3</v>
      </c>
      <c r="K1" s="493" t="s">
        <v>2</v>
      </c>
      <c r="M1" s="493" t="s">
        <v>3</v>
      </c>
      <c r="N1" s="493" t="s">
        <v>4</v>
      </c>
      <c r="O1" s="493" t="s">
        <v>5</v>
      </c>
      <c r="Q1" s="493" t="s">
        <v>3</v>
      </c>
      <c r="R1" s="493" t="s">
        <v>4</v>
      </c>
      <c r="S1" s="493" t="s">
        <v>5</v>
      </c>
      <c r="T1" s="148"/>
      <c r="U1" s="493" t="s">
        <v>4</v>
      </c>
      <c r="V1" s="493" t="s">
        <v>6</v>
      </c>
      <c r="W1" s="122"/>
      <c r="X1" s="122" t="s">
        <v>805</v>
      </c>
      <c r="Y1" s="122" t="s">
        <v>806</v>
      </c>
      <c r="Z1" s="122" t="s">
        <v>807</v>
      </c>
      <c r="AA1" s="122" t="s">
        <v>312</v>
      </c>
      <c r="AB1" s="162" t="s">
        <v>313</v>
      </c>
      <c r="AC1" s="122" t="s">
        <v>808</v>
      </c>
      <c r="AD1" s="122" t="s">
        <v>315</v>
      </c>
      <c r="AE1" s="162" t="s">
        <v>809</v>
      </c>
      <c r="AF1" s="162" t="s">
        <v>810</v>
      </c>
      <c r="AG1" s="162" t="s">
        <v>318</v>
      </c>
      <c r="AH1" s="162" t="s">
        <v>811</v>
      </c>
      <c r="AI1" s="162" t="s">
        <v>323</v>
      </c>
      <c r="AJ1" s="122" t="s">
        <v>320</v>
      </c>
      <c r="AK1" s="122" t="s">
        <v>812</v>
      </c>
      <c r="AL1" s="162" t="s">
        <v>75</v>
      </c>
      <c r="AM1" s="162" t="s">
        <v>813</v>
      </c>
      <c r="AN1" s="168" t="s">
        <v>814</v>
      </c>
      <c r="AO1" s="122" t="s">
        <v>125</v>
      </c>
    </row>
    <row r="2" spans="1:41">
      <c r="A2" s="371" t="s">
        <v>7</v>
      </c>
      <c r="B2" s="110"/>
      <c r="C2" s="111"/>
      <c r="D2" s="109">
        <v>1</v>
      </c>
      <c r="E2" s="109" t="s">
        <v>8</v>
      </c>
      <c r="G2" s="493"/>
      <c r="H2" s="493"/>
      <c r="J2" s="522"/>
      <c r="K2" s="493"/>
      <c r="M2" s="518"/>
      <c r="N2" s="493"/>
      <c r="O2" s="493"/>
      <c r="P2" s="148"/>
      <c r="Q2" s="518"/>
      <c r="R2" s="493"/>
      <c r="S2" s="493"/>
      <c r="T2" s="148"/>
      <c r="U2" s="493"/>
      <c r="V2" s="493"/>
      <c r="W2" s="149">
        <v>1</v>
      </c>
      <c r="X2" s="149" t="s">
        <v>223</v>
      </c>
      <c r="Y2" s="149" t="s">
        <v>347</v>
      </c>
      <c r="Z2" s="149">
        <v>1200</v>
      </c>
      <c r="AA2" s="149">
        <v>1</v>
      </c>
      <c r="AB2" s="149">
        <f>AH2*400</f>
        <v>400</v>
      </c>
      <c r="AC2" s="149" t="s">
        <v>815</v>
      </c>
      <c r="AD2" s="149">
        <f>VLOOKUP($AC2,$J$12:$K$15,2,FALSE)</f>
        <v>17000</v>
      </c>
      <c r="AE2" s="149">
        <v>12</v>
      </c>
      <c r="AF2" s="149">
        <v>0</v>
      </c>
      <c r="AG2" s="149">
        <v>11</v>
      </c>
      <c r="AH2" s="149">
        <v>1</v>
      </c>
      <c r="AI2" s="149" t="s">
        <v>168</v>
      </c>
      <c r="AJ2" s="149">
        <v>0</v>
      </c>
      <c r="AK2" s="149">
        <v>0</v>
      </c>
      <c r="AL2" s="109" t="s">
        <v>168</v>
      </c>
      <c r="AM2" s="109" t="s">
        <v>168</v>
      </c>
      <c r="AN2" s="149">
        <v>1</v>
      </c>
      <c r="AO2" s="109" t="s">
        <v>168</v>
      </c>
    </row>
    <row r="3" spans="1:41" ht="15.75" customHeight="1">
      <c r="A3" s="375" t="s">
        <v>816</v>
      </c>
      <c r="B3" s="153"/>
      <c r="C3" s="154"/>
      <c r="D3" s="155">
        <f>M21</f>
        <v>3500</v>
      </c>
      <c r="E3" s="152" t="s">
        <v>10</v>
      </c>
      <c r="G3" s="112">
        <v>47</v>
      </c>
      <c r="H3" s="112">
        <v>14</v>
      </c>
      <c r="J3" s="149" t="s">
        <v>11</v>
      </c>
      <c r="K3" s="149">
        <v>20</v>
      </c>
      <c r="M3" s="519" t="s">
        <v>12</v>
      </c>
      <c r="N3" s="150">
        <v>980</v>
      </c>
      <c r="O3" s="149" t="s">
        <v>13</v>
      </c>
      <c r="P3" s="148"/>
      <c r="Q3" s="519" t="s">
        <v>14</v>
      </c>
      <c r="R3" s="150">
        <v>250</v>
      </c>
      <c r="S3" s="149" t="s">
        <v>15</v>
      </c>
      <c r="T3" s="148"/>
      <c r="U3" s="150">
        <v>250</v>
      </c>
      <c r="V3" s="149">
        <v>4</v>
      </c>
      <c r="W3" s="149">
        <v>2</v>
      </c>
      <c r="X3" s="149" t="s">
        <v>264</v>
      </c>
      <c r="Y3" s="149" t="s">
        <v>350</v>
      </c>
      <c r="Z3" s="149">
        <v>50</v>
      </c>
      <c r="AA3" s="149">
        <v>4</v>
      </c>
      <c r="AB3" s="149">
        <f>AH3*400</f>
        <v>400</v>
      </c>
      <c r="AC3" s="149" t="s">
        <v>815</v>
      </c>
      <c r="AD3" s="149">
        <f t="shared" ref="AD3:AD34" si="0">VLOOKUP($AC3,$J$12:$K$15,2,FALSE)</f>
        <v>17000</v>
      </c>
      <c r="AE3" s="149">
        <v>12</v>
      </c>
      <c r="AF3" s="149">
        <v>0</v>
      </c>
      <c r="AG3" s="149">
        <v>11</v>
      </c>
      <c r="AH3" s="149">
        <v>1</v>
      </c>
      <c r="AI3" s="149" t="s">
        <v>168</v>
      </c>
      <c r="AJ3" s="149">
        <v>0</v>
      </c>
      <c r="AK3" s="149">
        <v>0</v>
      </c>
      <c r="AL3" s="109" t="s">
        <v>168</v>
      </c>
      <c r="AM3" s="109" t="s">
        <v>168</v>
      </c>
      <c r="AN3" s="149">
        <v>1</v>
      </c>
      <c r="AO3" s="109" t="s">
        <v>168</v>
      </c>
    </row>
    <row r="4" spans="1:41">
      <c r="A4" s="371" t="s">
        <v>16</v>
      </c>
      <c r="B4" s="110"/>
      <c r="C4" s="113"/>
      <c r="D4" s="109">
        <v>90</v>
      </c>
      <c r="E4" s="109" t="s">
        <v>17</v>
      </c>
      <c r="G4" s="112">
        <v>128</v>
      </c>
      <c r="H4" s="112">
        <v>20</v>
      </c>
      <c r="J4" s="149" t="s">
        <v>18</v>
      </c>
      <c r="K4" s="149">
        <v>20</v>
      </c>
      <c r="M4" s="519"/>
      <c r="N4" s="151">
        <v>1760</v>
      </c>
      <c r="O4" s="149" t="s">
        <v>19</v>
      </c>
      <c r="P4" s="148"/>
      <c r="Q4" s="519"/>
      <c r="R4" s="151">
        <v>440</v>
      </c>
      <c r="S4" s="149" t="s">
        <v>20</v>
      </c>
      <c r="T4" s="148"/>
      <c r="U4" s="151">
        <v>440</v>
      </c>
      <c r="V4" s="149">
        <v>3.8</v>
      </c>
      <c r="W4" s="149">
        <v>3</v>
      </c>
      <c r="X4" s="149" t="s">
        <v>352</v>
      </c>
      <c r="Y4" s="149" t="s">
        <v>354</v>
      </c>
      <c r="Z4" s="149">
        <v>500</v>
      </c>
      <c r="AA4" s="149">
        <v>1</v>
      </c>
      <c r="AB4" s="149">
        <f>AH4*400</f>
        <v>400</v>
      </c>
      <c r="AC4" s="149" t="s">
        <v>817</v>
      </c>
      <c r="AD4" s="149">
        <f t="shared" si="0"/>
        <v>3500</v>
      </c>
      <c r="AE4" s="149">
        <v>12</v>
      </c>
      <c r="AF4" s="149">
        <v>0</v>
      </c>
      <c r="AG4" s="149">
        <v>11</v>
      </c>
      <c r="AH4" s="149">
        <v>1</v>
      </c>
      <c r="AI4" s="149" t="s">
        <v>168</v>
      </c>
      <c r="AJ4" s="149">
        <v>0</v>
      </c>
      <c r="AK4" s="149">
        <v>0</v>
      </c>
      <c r="AL4" s="109" t="s">
        <v>168</v>
      </c>
      <c r="AM4" s="109" t="s">
        <v>168</v>
      </c>
      <c r="AN4" s="149">
        <v>1</v>
      </c>
      <c r="AO4" s="109" t="s">
        <v>168</v>
      </c>
    </row>
    <row r="5" spans="1:41">
      <c r="A5" s="512" t="s">
        <v>21</v>
      </c>
      <c r="B5" s="513"/>
      <c r="C5" s="514"/>
      <c r="D5" s="141">
        <v>75</v>
      </c>
      <c r="E5" s="109" t="s">
        <v>17</v>
      </c>
      <c r="J5" s="149" t="s">
        <v>22</v>
      </c>
      <c r="K5" s="149">
        <v>20</v>
      </c>
      <c r="M5" s="519"/>
      <c r="N5" s="151">
        <v>3125</v>
      </c>
      <c r="O5" s="149" t="s">
        <v>23</v>
      </c>
      <c r="P5" s="148"/>
      <c r="Q5" s="519"/>
      <c r="R5" s="151">
        <v>980</v>
      </c>
      <c r="S5" s="149" t="s">
        <v>13</v>
      </c>
      <c r="T5" s="148"/>
      <c r="U5" s="151">
        <v>980</v>
      </c>
      <c r="V5" s="149">
        <v>3.8</v>
      </c>
      <c r="W5" s="149">
        <v>4</v>
      </c>
      <c r="X5" s="149" t="s">
        <v>357</v>
      </c>
      <c r="Y5" s="149" t="s">
        <v>358</v>
      </c>
      <c r="Z5" s="149">
        <v>600</v>
      </c>
      <c r="AA5" s="149">
        <v>1</v>
      </c>
      <c r="AB5" s="149">
        <f>AH5*400</f>
        <v>400</v>
      </c>
      <c r="AC5" s="149" t="s">
        <v>817</v>
      </c>
      <c r="AD5" s="149">
        <f t="shared" si="0"/>
        <v>3500</v>
      </c>
      <c r="AE5" s="149">
        <v>12</v>
      </c>
      <c r="AF5" s="149">
        <v>0</v>
      </c>
      <c r="AG5" s="149">
        <v>11</v>
      </c>
      <c r="AH5" s="149">
        <v>1</v>
      </c>
      <c r="AI5" s="149" t="s">
        <v>168</v>
      </c>
      <c r="AJ5" s="149">
        <v>0</v>
      </c>
      <c r="AK5" s="149">
        <v>0</v>
      </c>
      <c r="AL5" s="109" t="s">
        <v>168</v>
      </c>
      <c r="AM5" s="109" t="s">
        <v>168</v>
      </c>
      <c r="AN5" s="149">
        <v>1</v>
      </c>
      <c r="AO5" s="109" t="s">
        <v>168</v>
      </c>
    </row>
    <row r="6" spans="1:41">
      <c r="A6" s="515"/>
      <c r="B6" s="516"/>
      <c r="C6" s="517"/>
      <c r="D6" s="109"/>
      <c r="E6" s="109"/>
      <c r="G6" s="520" t="s">
        <v>24</v>
      </c>
      <c r="H6" s="518" t="s">
        <v>25</v>
      </c>
      <c r="J6" s="149" t="s">
        <v>26</v>
      </c>
      <c r="K6" s="149">
        <v>14</v>
      </c>
      <c r="M6" s="519"/>
      <c r="N6" s="151">
        <v>5470</v>
      </c>
      <c r="O6" s="149" t="s">
        <v>27</v>
      </c>
      <c r="P6" s="148"/>
      <c r="Q6" s="519"/>
      <c r="R6" s="151">
        <v>1760</v>
      </c>
      <c r="S6" s="149" t="s">
        <v>19</v>
      </c>
      <c r="T6" s="148"/>
      <c r="U6" s="151">
        <v>1760</v>
      </c>
      <c r="V6" s="149">
        <v>2.2999999999999998</v>
      </c>
      <c r="W6" s="149">
        <v>5</v>
      </c>
      <c r="X6" s="149" t="s">
        <v>360</v>
      </c>
      <c r="Y6" s="149" t="s">
        <v>361</v>
      </c>
      <c r="Z6" s="149">
        <v>600</v>
      </c>
      <c r="AA6" s="149">
        <v>1</v>
      </c>
      <c r="AB6" s="149">
        <f>AH6*400</f>
        <v>400</v>
      </c>
      <c r="AC6" s="149" t="s">
        <v>817</v>
      </c>
      <c r="AD6" s="149">
        <f t="shared" si="0"/>
        <v>3500</v>
      </c>
      <c r="AE6" s="149">
        <v>12</v>
      </c>
      <c r="AF6" s="149">
        <v>0</v>
      </c>
      <c r="AG6" s="149">
        <v>11</v>
      </c>
      <c r="AH6" s="149">
        <v>1</v>
      </c>
      <c r="AI6" s="149" t="s">
        <v>168</v>
      </c>
      <c r="AJ6" s="149">
        <v>0</v>
      </c>
      <c r="AK6" s="149">
        <v>0</v>
      </c>
      <c r="AL6" s="109" t="s">
        <v>168</v>
      </c>
      <c r="AM6" s="109" t="s">
        <v>168</v>
      </c>
      <c r="AN6" s="149">
        <v>1</v>
      </c>
      <c r="AO6" s="109" t="s">
        <v>168</v>
      </c>
    </row>
    <row r="7" spans="1:41" ht="30">
      <c r="A7" s="371" t="s">
        <v>28</v>
      </c>
      <c r="B7" s="110"/>
      <c r="C7" s="113"/>
      <c r="D7" s="114">
        <v>3600</v>
      </c>
      <c r="E7" s="109" t="s">
        <v>29</v>
      </c>
      <c r="G7" s="521"/>
      <c r="H7" s="522"/>
      <c r="J7" s="149" t="s">
        <v>30</v>
      </c>
      <c r="K7" s="149">
        <v>14</v>
      </c>
      <c r="Q7" s="519"/>
      <c r="R7" s="151">
        <v>3125</v>
      </c>
      <c r="S7" s="149" t="s">
        <v>23</v>
      </c>
      <c r="T7" s="148"/>
      <c r="U7" s="151">
        <v>3125</v>
      </c>
      <c r="V7" s="149">
        <v>2.2999999999999998</v>
      </c>
      <c r="W7" s="149">
        <v>6</v>
      </c>
      <c r="X7" s="149" t="s">
        <v>229</v>
      </c>
      <c r="Y7" s="149" t="s">
        <v>168</v>
      </c>
      <c r="Z7" s="149">
        <v>0</v>
      </c>
      <c r="AA7" s="149">
        <v>0</v>
      </c>
      <c r="AB7" s="149">
        <f>AH7*100</f>
        <v>100</v>
      </c>
      <c r="AC7" s="149" t="s">
        <v>815</v>
      </c>
      <c r="AD7" s="149">
        <f t="shared" si="0"/>
        <v>17000</v>
      </c>
      <c r="AE7" s="149">
        <v>12</v>
      </c>
      <c r="AF7" s="149">
        <v>2000</v>
      </c>
      <c r="AG7" s="149">
        <v>11</v>
      </c>
      <c r="AH7" s="149">
        <v>1</v>
      </c>
      <c r="AI7" s="149" t="s">
        <v>168</v>
      </c>
      <c r="AJ7" s="149">
        <v>0</v>
      </c>
      <c r="AK7" s="149">
        <v>0</v>
      </c>
      <c r="AL7" s="109" t="s">
        <v>168</v>
      </c>
      <c r="AM7" s="109" t="s">
        <v>168</v>
      </c>
      <c r="AN7" s="149">
        <v>1</v>
      </c>
      <c r="AO7" s="109" t="s">
        <v>168</v>
      </c>
    </row>
    <row r="8" spans="1:41">
      <c r="A8" s="371" t="s">
        <v>31</v>
      </c>
      <c r="B8" s="110"/>
      <c r="C8" s="113"/>
      <c r="D8" s="116">
        <f>(24*60*60)/D7</f>
        <v>24</v>
      </c>
      <c r="E8" s="109" t="s">
        <v>32</v>
      </c>
      <c r="G8" s="112">
        <v>1</v>
      </c>
      <c r="H8" s="112">
        <v>600</v>
      </c>
      <c r="J8" s="149" t="s">
        <v>33</v>
      </c>
      <c r="K8" s="149">
        <v>14</v>
      </c>
      <c r="Q8" s="519"/>
      <c r="R8" s="151">
        <v>5470</v>
      </c>
      <c r="S8" s="149" t="s">
        <v>27</v>
      </c>
      <c r="T8" s="148"/>
      <c r="U8" s="151">
        <v>5470</v>
      </c>
      <c r="V8" s="149">
        <v>2.2999999999999998</v>
      </c>
      <c r="W8" s="149">
        <v>7</v>
      </c>
      <c r="X8" s="149" t="s">
        <v>363</v>
      </c>
      <c r="Y8" s="149" t="s">
        <v>168</v>
      </c>
      <c r="Z8" s="149">
        <v>0</v>
      </c>
      <c r="AA8" s="149">
        <v>0</v>
      </c>
      <c r="AB8" s="149">
        <f>AH8*60</f>
        <v>60</v>
      </c>
      <c r="AC8" s="149" t="s">
        <v>815</v>
      </c>
      <c r="AD8" s="149">
        <f t="shared" si="0"/>
        <v>17000</v>
      </c>
      <c r="AE8" s="149">
        <v>67</v>
      </c>
      <c r="AF8" s="149">
        <v>220</v>
      </c>
      <c r="AG8" s="149">
        <v>11</v>
      </c>
      <c r="AH8" s="149">
        <v>1</v>
      </c>
      <c r="AI8" s="149" t="s">
        <v>168</v>
      </c>
      <c r="AJ8" s="149">
        <v>0</v>
      </c>
      <c r="AK8" s="149">
        <v>0</v>
      </c>
      <c r="AL8" s="109" t="s">
        <v>168</v>
      </c>
      <c r="AM8" s="109" t="s">
        <v>168</v>
      </c>
      <c r="AN8" s="149">
        <v>1</v>
      </c>
      <c r="AO8" s="109" t="s">
        <v>168</v>
      </c>
    </row>
    <row r="9" spans="1:41">
      <c r="A9" s="371" t="s">
        <v>34</v>
      </c>
      <c r="B9" s="110"/>
      <c r="C9" s="113"/>
      <c r="D9" s="114">
        <v>4</v>
      </c>
      <c r="E9" s="109" t="s">
        <v>32</v>
      </c>
      <c r="G9" s="112">
        <v>2</v>
      </c>
      <c r="H9" s="112">
        <v>1800</v>
      </c>
      <c r="J9" s="149" t="s">
        <v>35</v>
      </c>
      <c r="K9" s="149">
        <v>14</v>
      </c>
      <c r="W9" s="149">
        <v>8</v>
      </c>
      <c r="X9" s="149" t="s">
        <v>267</v>
      </c>
      <c r="Y9" s="149" t="s">
        <v>168</v>
      </c>
      <c r="Z9" s="149">
        <v>0</v>
      </c>
      <c r="AA9" s="149">
        <v>0</v>
      </c>
      <c r="AB9" s="163">
        <f>1400+(AH9-1)*700</f>
        <v>2100</v>
      </c>
      <c r="AC9" s="149" t="s">
        <v>817</v>
      </c>
      <c r="AD9" s="149">
        <f t="shared" si="0"/>
        <v>3500</v>
      </c>
      <c r="AE9" s="149">
        <v>67</v>
      </c>
      <c r="AF9" s="149">
        <v>60000</v>
      </c>
      <c r="AG9" s="149">
        <v>9</v>
      </c>
      <c r="AH9" s="169">
        <v>2</v>
      </c>
      <c r="AI9" s="149" t="s">
        <v>168</v>
      </c>
      <c r="AJ9" s="149">
        <v>0</v>
      </c>
      <c r="AK9" s="149">
        <v>0</v>
      </c>
      <c r="AL9" s="109" t="s">
        <v>168</v>
      </c>
      <c r="AM9" s="109" t="s">
        <v>168</v>
      </c>
      <c r="AN9" s="149">
        <v>1</v>
      </c>
      <c r="AO9" s="109" t="s">
        <v>168</v>
      </c>
    </row>
    <row r="10" spans="1:41" ht="30">
      <c r="A10" s="371" t="s">
        <v>36</v>
      </c>
      <c r="B10" s="110"/>
      <c r="C10" s="113"/>
      <c r="D10" s="116">
        <f>D8+D9</f>
        <v>28</v>
      </c>
      <c r="E10" s="109" t="s">
        <v>32</v>
      </c>
      <c r="G10" s="112">
        <v>5</v>
      </c>
      <c r="H10" s="112">
        <v>3600</v>
      </c>
      <c r="W10" s="149">
        <v>9</v>
      </c>
      <c r="X10" s="149" t="s">
        <v>206</v>
      </c>
      <c r="Y10" s="149" t="s">
        <v>168</v>
      </c>
      <c r="Z10" s="149">
        <v>0</v>
      </c>
      <c r="AA10" s="149">
        <v>0</v>
      </c>
      <c r="AB10" s="163">
        <f>AI10+76</f>
        <v>276</v>
      </c>
      <c r="AC10" s="149" t="s">
        <v>818</v>
      </c>
      <c r="AD10" s="149">
        <f t="shared" si="0"/>
        <v>7700</v>
      </c>
      <c r="AE10" s="149">
        <v>12</v>
      </c>
      <c r="AF10" s="164">
        <f>((((1096*1000*8/20)+(10*12/20))*20/AB10+120*1000*92/AB10+(AM10*9+84)*1000*164/AB10))-C25</f>
        <v>128072.89855072464</v>
      </c>
      <c r="AG10" s="149">
        <v>9</v>
      </c>
      <c r="AH10" s="149">
        <v>1</v>
      </c>
      <c r="AI10" s="169">
        <v>200</v>
      </c>
      <c r="AJ10" s="149">
        <v>0</v>
      </c>
      <c r="AK10" s="149">
        <v>0</v>
      </c>
      <c r="AL10" s="109" t="s">
        <v>168</v>
      </c>
      <c r="AM10" s="169">
        <v>4</v>
      </c>
      <c r="AN10" s="149">
        <v>1</v>
      </c>
      <c r="AO10" s="109" t="s">
        <v>168</v>
      </c>
    </row>
    <row r="11" spans="1:41" ht="30">
      <c r="A11" s="371" t="s">
        <v>37</v>
      </c>
      <c r="B11" s="110"/>
      <c r="C11" s="113"/>
      <c r="D11" s="116">
        <f>(24*60*60)/D10</f>
        <v>3085.7142857142858</v>
      </c>
      <c r="E11" s="109" t="s">
        <v>29</v>
      </c>
      <c r="G11" s="112">
        <v>10</v>
      </c>
      <c r="H11" s="112">
        <v>7200</v>
      </c>
      <c r="J11" s="122" t="s">
        <v>808</v>
      </c>
      <c r="K11" s="122" t="s">
        <v>315</v>
      </c>
      <c r="M11" s="493" t="s">
        <v>125</v>
      </c>
      <c r="N11" s="493" t="s">
        <v>126</v>
      </c>
      <c r="W11" s="149">
        <v>10</v>
      </c>
      <c r="X11" s="149" t="s">
        <v>394</v>
      </c>
      <c r="Y11" s="149" t="s">
        <v>168</v>
      </c>
      <c r="Z11" s="149">
        <v>0</v>
      </c>
      <c r="AA11" s="149">
        <v>0</v>
      </c>
      <c r="AB11" s="163">
        <f>AI11+(150*AH11)</f>
        <v>550</v>
      </c>
      <c r="AC11" s="149" t="s">
        <v>817</v>
      </c>
      <c r="AD11" s="149">
        <f t="shared" si="0"/>
        <v>3500</v>
      </c>
      <c r="AE11" s="149">
        <v>12</v>
      </c>
      <c r="AF11" s="149">
        <f>170000-15000</f>
        <v>155000</v>
      </c>
      <c r="AG11" s="149">
        <v>10</v>
      </c>
      <c r="AH11" s="169">
        <v>1</v>
      </c>
      <c r="AI11" s="169">
        <v>400</v>
      </c>
      <c r="AJ11" s="149">
        <v>0</v>
      </c>
      <c r="AK11" s="149">
        <v>0</v>
      </c>
      <c r="AL11" s="109" t="s">
        <v>168</v>
      </c>
      <c r="AM11" s="109" t="s">
        <v>168</v>
      </c>
      <c r="AN11" s="149">
        <v>1</v>
      </c>
      <c r="AO11" s="109" t="s">
        <v>168</v>
      </c>
    </row>
    <row r="12" spans="1:41" ht="30">
      <c r="A12" s="371" t="s">
        <v>38</v>
      </c>
      <c r="B12" s="110"/>
      <c r="C12" s="113"/>
      <c r="D12" s="114">
        <v>1800</v>
      </c>
      <c r="E12" s="109" t="s">
        <v>29</v>
      </c>
      <c r="G12" s="112">
        <v>20</v>
      </c>
      <c r="H12" s="112">
        <v>10800</v>
      </c>
      <c r="J12" s="149" t="s">
        <v>815</v>
      </c>
      <c r="K12" s="149">
        <v>17000</v>
      </c>
      <c r="M12" s="493"/>
      <c r="N12" s="493"/>
      <c r="W12" s="149">
        <v>11</v>
      </c>
      <c r="X12" s="149" t="s">
        <v>365</v>
      </c>
      <c r="Y12" s="149" t="s">
        <v>168</v>
      </c>
      <c r="Z12" s="149">
        <v>0</v>
      </c>
      <c r="AA12" s="149">
        <v>0</v>
      </c>
      <c r="AB12" s="149">
        <v>550</v>
      </c>
      <c r="AC12" s="149" t="s">
        <v>817</v>
      </c>
      <c r="AD12" s="149">
        <f t="shared" si="0"/>
        <v>3500</v>
      </c>
      <c r="AE12" s="149">
        <v>12</v>
      </c>
      <c r="AF12" s="149">
        <f>155000</f>
        <v>155000</v>
      </c>
      <c r="AG12" s="149">
        <v>10</v>
      </c>
      <c r="AH12" s="149">
        <v>1</v>
      </c>
      <c r="AI12" s="149" t="s">
        <v>168</v>
      </c>
      <c r="AJ12" s="149">
        <v>0</v>
      </c>
      <c r="AK12" s="149">
        <v>0</v>
      </c>
      <c r="AL12" s="109" t="s">
        <v>168</v>
      </c>
      <c r="AM12" s="109" t="s">
        <v>168</v>
      </c>
      <c r="AN12" s="149">
        <v>1</v>
      </c>
      <c r="AO12" s="109" t="s">
        <v>168</v>
      </c>
    </row>
    <row r="13" spans="1:41">
      <c r="A13" s="371" t="s">
        <v>39</v>
      </c>
      <c r="B13" s="110"/>
      <c r="C13" s="113"/>
      <c r="D13" s="143">
        <v>5470</v>
      </c>
      <c r="E13" s="109" t="s">
        <v>40</v>
      </c>
      <c r="G13" s="112">
        <v>30</v>
      </c>
      <c r="H13" s="112">
        <v>21600</v>
      </c>
      <c r="J13" s="149" t="s">
        <v>817</v>
      </c>
      <c r="K13" s="149">
        <v>3500</v>
      </c>
      <c r="M13" s="150" t="s">
        <v>128</v>
      </c>
      <c r="N13" s="149">
        <v>1500</v>
      </c>
      <c r="W13" s="149">
        <v>12</v>
      </c>
      <c r="X13" s="149" t="s">
        <v>197</v>
      </c>
      <c r="Y13" s="149" t="s">
        <v>168</v>
      </c>
      <c r="Z13" s="149">
        <v>0</v>
      </c>
      <c r="AA13" s="149">
        <v>0</v>
      </c>
      <c r="AB13" s="149">
        <f>AI13</f>
        <v>200</v>
      </c>
      <c r="AC13" s="149" t="s">
        <v>817</v>
      </c>
      <c r="AD13" s="149">
        <f t="shared" si="0"/>
        <v>3500</v>
      </c>
      <c r="AE13" s="149">
        <v>12</v>
      </c>
      <c r="AF13" s="165">
        <f>((100*12/AI13)+(50*(AI13-12)/AI13)*1000)-15000</f>
        <v>32006</v>
      </c>
      <c r="AG13" s="149">
        <v>8</v>
      </c>
      <c r="AH13" s="149">
        <v>1</v>
      </c>
      <c r="AI13" s="149">
        <v>200</v>
      </c>
      <c r="AJ13" s="149">
        <v>0</v>
      </c>
      <c r="AK13" s="149">
        <v>0</v>
      </c>
      <c r="AL13" s="109" t="s">
        <v>168</v>
      </c>
      <c r="AM13" s="109" t="s">
        <v>168</v>
      </c>
      <c r="AN13" s="149">
        <v>1</v>
      </c>
      <c r="AO13" s="109" t="s">
        <v>168</v>
      </c>
    </row>
    <row r="14" spans="1:41">
      <c r="A14" s="371" t="s">
        <v>41</v>
      </c>
      <c r="B14" s="110"/>
      <c r="C14" s="113"/>
      <c r="D14" s="144">
        <v>47</v>
      </c>
      <c r="E14" s="109" t="s">
        <v>42</v>
      </c>
      <c r="G14" s="112">
        <v>60</v>
      </c>
      <c r="H14" s="112">
        <v>43200</v>
      </c>
      <c r="J14" s="149" t="s">
        <v>819</v>
      </c>
      <c r="K14" s="149">
        <v>2600</v>
      </c>
      <c r="M14" s="151" t="s">
        <v>130</v>
      </c>
      <c r="N14" s="149">
        <v>500</v>
      </c>
      <c r="W14" s="149">
        <v>13</v>
      </c>
      <c r="X14" s="149" t="s">
        <v>369</v>
      </c>
      <c r="Y14" s="149" t="s">
        <v>168</v>
      </c>
      <c r="Z14" s="149">
        <v>0</v>
      </c>
      <c r="AA14" s="149">
        <v>0</v>
      </c>
      <c r="AB14" s="149">
        <f>1688</f>
        <v>1688</v>
      </c>
      <c r="AC14" s="149" t="s">
        <v>818</v>
      </c>
      <c r="AD14" s="149">
        <f t="shared" si="0"/>
        <v>7700</v>
      </c>
      <c r="AE14" s="149">
        <v>12</v>
      </c>
      <c r="AF14" s="166">
        <f>(((12*1000)+(17*(AB14-1000)))*1000/AB14)-15000</f>
        <v>-962.08530805687224</v>
      </c>
      <c r="AG14" s="149">
        <v>8</v>
      </c>
      <c r="AH14" s="149">
        <v>1</v>
      </c>
      <c r="AI14" s="149" t="s">
        <v>168</v>
      </c>
      <c r="AJ14" s="149">
        <v>0</v>
      </c>
      <c r="AK14" s="149">
        <v>0</v>
      </c>
      <c r="AL14" s="109" t="s">
        <v>168</v>
      </c>
      <c r="AM14" s="109" t="s">
        <v>168</v>
      </c>
      <c r="AN14" s="149">
        <v>1</v>
      </c>
      <c r="AO14" s="109" t="s">
        <v>168</v>
      </c>
    </row>
    <row r="15" spans="1:41" ht="30">
      <c r="A15" s="371" t="s">
        <v>43</v>
      </c>
      <c r="B15" s="110"/>
      <c r="C15" s="113"/>
      <c r="D15" s="109">
        <f>P21</f>
        <v>9</v>
      </c>
      <c r="E15" s="109" t="s">
        <v>44</v>
      </c>
      <c r="G15" s="112">
        <v>120</v>
      </c>
      <c r="H15" s="112">
        <v>86400</v>
      </c>
      <c r="J15" s="149" t="s">
        <v>818</v>
      </c>
      <c r="K15" s="149">
        <v>7700</v>
      </c>
      <c r="M15" s="151" t="s">
        <v>131</v>
      </c>
      <c r="N15" s="149">
        <v>3500</v>
      </c>
      <c r="W15" s="149">
        <v>14</v>
      </c>
      <c r="X15" s="149" t="s">
        <v>370</v>
      </c>
      <c r="Y15" s="149" t="s">
        <v>168</v>
      </c>
      <c r="Z15" s="149">
        <v>0</v>
      </c>
      <c r="AA15" s="149">
        <v>0</v>
      </c>
      <c r="AB15" s="149">
        <v>504</v>
      </c>
      <c r="AC15" s="149" t="s">
        <v>817</v>
      </c>
      <c r="AD15" s="149">
        <f t="shared" si="0"/>
        <v>3500</v>
      </c>
      <c r="AE15" s="149">
        <v>12</v>
      </c>
      <c r="AF15" s="167">
        <f>(((128*14)+(128*82)+(300*12)+(40*(AB15-14-82-12)))*1000/AB15)-15000</f>
        <v>47952.380952380954</v>
      </c>
      <c r="AG15" s="149">
        <v>6</v>
      </c>
      <c r="AH15" s="149">
        <v>1</v>
      </c>
      <c r="AI15" s="149" t="s">
        <v>168</v>
      </c>
      <c r="AJ15" s="149">
        <v>0</v>
      </c>
      <c r="AK15" s="149">
        <v>0</v>
      </c>
      <c r="AL15" s="109" t="s">
        <v>168</v>
      </c>
      <c r="AM15" s="109" t="s">
        <v>168</v>
      </c>
      <c r="AN15" s="149">
        <v>1</v>
      </c>
      <c r="AO15" s="109" t="s">
        <v>168</v>
      </c>
    </row>
    <row r="16" spans="1:41">
      <c r="A16" s="510" t="s">
        <v>45</v>
      </c>
      <c r="B16" s="511"/>
      <c r="C16" s="497"/>
      <c r="D16" s="144">
        <v>1</v>
      </c>
      <c r="E16" s="109" t="s">
        <v>46</v>
      </c>
      <c r="G16" s="112">
        <v>300</v>
      </c>
      <c r="H16" s="140"/>
      <c r="W16" s="149">
        <v>15</v>
      </c>
      <c r="X16" s="149" t="s">
        <v>385</v>
      </c>
      <c r="Y16" s="149" t="s">
        <v>168</v>
      </c>
      <c r="Z16" s="149">
        <v>0</v>
      </c>
      <c r="AA16" s="149">
        <v>0</v>
      </c>
      <c r="AB16" s="163">
        <f>1000+((400+65)*(AH16+3))</f>
        <v>11695</v>
      </c>
      <c r="AC16" s="149" t="s">
        <v>817</v>
      </c>
      <c r="AD16" s="149">
        <f t="shared" si="0"/>
        <v>3500</v>
      </c>
      <c r="AE16" s="149">
        <v>12</v>
      </c>
      <c r="AF16" s="167">
        <v>5000</v>
      </c>
      <c r="AG16" s="149">
        <v>7</v>
      </c>
      <c r="AH16" s="169">
        <v>20</v>
      </c>
      <c r="AI16" s="149" t="s">
        <v>168</v>
      </c>
      <c r="AJ16" s="149">
        <v>0</v>
      </c>
      <c r="AK16" s="149">
        <v>0</v>
      </c>
      <c r="AL16" s="109" t="s">
        <v>168</v>
      </c>
      <c r="AM16" s="109" t="s">
        <v>168</v>
      </c>
      <c r="AN16" s="149">
        <v>1</v>
      </c>
      <c r="AO16" s="109" t="s">
        <v>168</v>
      </c>
    </row>
    <row r="17" spans="1:41">
      <c r="A17" s="496"/>
      <c r="B17" s="511"/>
      <c r="C17" s="497"/>
      <c r="D17" s="109"/>
      <c r="E17" s="109"/>
      <c r="G17" s="112">
        <v>600</v>
      </c>
      <c r="H17" s="140"/>
      <c r="W17" s="149">
        <v>16</v>
      </c>
      <c r="X17" s="149" t="s">
        <v>371</v>
      </c>
      <c r="Y17" s="149" t="s">
        <v>168</v>
      </c>
      <c r="Z17" s="149">
        <v>0</v>
      </c>
      <c r="AA17" s="149">
        <v>0</v>
      </c>
      <c r="AB17" s="149">
        <v>1300</v>
      </c>
      <c r="AC17" s="149" t="s">
        <v>817</v>
      </c>
      <c r="AD17" s="149">
        <f t="shared" si="0"/>
        <v>3500</v>
      </c>
      <c r="AE17" s="149">
        <v>12</v>
      </c>
      <c r="AF17" s="167">
        <v>95000</v>
      </c>
      <c r="AG17" s="149">
        <v>6</v>
      </c>
      <c r="AH17" s="149">
        <v>1</v>
      </c>
      <c r="AI17" s="149" t="s">
        <v>168</v>
      </c>
      <c r="AJ17" s="149">
        <v>0</v>
      </c>
      <c r="AK17" s="149">
        <v>0</v>
      </c>
      <c r="AL17" s="109" t="s">
        <v>168</v>
      </c>
      <c r="AM17" s="109" t="s">
        <v>168</v>
      </c>
      <c r="AN17" s="149">
        <v>1</v>
      </c>
      <c r="AO17" s="109" t="s">
        <v>168</v>
      </c>
    </row>
    <row r="18" spans="1:41">
      <c r="A18" s="496"/>
      <c r="B18" s="511"/>
      <c r="C18" s="497"/>
      <c r="D18" s="109"/>
      <c r="E18" s="109"/>
      <c r="G18" s="112">
        <v>1200</v>
      </c>
      <c r="H18" s="140"/>
      <c r="W18" s="149">
        <v>17</v>
      </c>
      <c r="X18" s="149" t="s">
        <v>237</v>
      </c>
      <c r="Y18" s="149" t="s">
        <v>168</v>
      </c>
      <c r="Z18" s="149">
        <v>0</v>
      </c>
      <c r="AA18" s="149">
        <v>0</v>
      </c>
      <c r="AB18" s="149">
        <v>450</v>
      </c>
      <c r="AC18" s="149" t="s">
        <v>817</v>
      </c>
      <c r="AD18" s="149">
        <f t="shared" si="0"/>
        <v>3500</v>
      </c>
      <c r="AE18" s="149">
        <v>12</v>
      </c>
      <c r="AF18" s="167">
        <f>(((300*50)+(70*400))*1000/AB18)-15000</f>
        <v>80555.555555555562</v>
      </c>
      <c r="AG18" s="149">
        <v>6</v>
      </c>
      <c r="AH18" s="149">
        <v>1</v>
      </c>
      <c r="AI18" s="149" t="s">
        <v>168</v>
      </c>
      <c r="AJ18" s="149">
        <v>0</v>
      </c>
      <c r="AK18" s="149">
        <v>0</v>
      </c>
      <c r="AL18" s="109" t="s">
        <v>168</v>
      </c>
      <c r="AM18" s="109" t="s">
        <v>168</v>
      </c>
      <c r="AN18" s="149">
        <v>1</v>
      </c>
      <c r="AO18" s="109" t="s">
        <v>168</v>
      </c>
    </row>
    <row r="19" spans="1:41">
      <c r="A19" s="496"/>
      <c r="B19" s="511"/>
      <c r="C19" s="497"/>
      <c r="D19" s="109"/>
      <c r="E19" s="109"/>
      <c r="G19" s="112">
        <v>1800</v>
      </c>
      <c r="H19" s="140"/>
      <c r="W19" s="149">
        <v>18</v>
      </c>
      <c r="X19" s="149" t="s">
        <v>271</v>
      </c>
      <c r="Y19" s="149" t="s">
        <v>168</v>
      </c>
      <c r="Z19" s="149">
        <v>0</v>
      </c>
      <c r="AA19" s="149">
        <v>0</v>
      </c>
      <c r="AB19" s="163">
        <f>1700+500*(AH19-1)</f>
        <v>2200</v>
      </c>
      <c r="AC19" s="149" t="s">
        <v>817</v>
      </c>
      <c r="AD19" s="149">
        <f t="shared" si="0"/>
        <v>3500</v>
      </c>
      <c r="AE19" s="149">
        <v>12</v>
      </c>
      <c r="AF19" s="167">
        <v>65000</v>
      </c>
      <c r="AG19" s="149">
        <v>7</v>
      </c>
      <c r="AH19" s="169">
        <v>2</v>
      </c>
      <c r="AI19" s="149" t="s">
        <v>168</v>
      </c>
      <c r="AJ19" s="149">
        <v>0</v>
      </c>
      <c r="AK19" s="149">
        <v>0</v>
      </c>
      <c r="AL19" s="109" t="s">
        <v>168</v>
      </c>
      <c r="AM19" s="109" t="s">
        <v>168</v>
      </c>
      <c r="AN19" s="149">
        <v>1</v>
      </c>
      <c r="AO19" s="109" t="s">
        <v>168</v>
      </c>
    </row>
    <row r="20" spans="1:41" ht="45" customHeight="1">
      <c r="A20" s="494" t="s">
        <v>47</v>
      </c>
      <c r="B20" s="495"/>
      <c r="C20" s="122" t="s">
        <v>48</v>
      </c>
      <c r="D20" s="122" t="s">
        <v>49</v>
      </c>
      <c r="E20" s="122" t="s">
        <v>50</v>
      </c>
      <c r="G20" s="112">
        <v>3600</v>
      </c>
      <c r="H20" s="122" t="s">
        <v>820</v>
      </c>
      <c r="I20" s="159" t="s">
        <v>806</v>
      </c>
      <c r="J20" s="122" t="s">
        <v>807</v>
      </c>
      <c r="K20" s="122" t="s">
        <v>312</v>
      </c>
      <c r="L20" s="160" t="s">
        <v>313</v>
      </c>
      <c r="M20" s="122" t="s">
        <v>315</v>
      </c>
      <c r="N20" s="161" t="s">
        <v>821</v>
      </c>
      <c r="O20" s="161" t="s">
        <v>810</v>
      </c>
      <c r="P20" s="161" t="s">
        <v>318</v>
      </c>
      <c r="Q20" s="161" t="s">
        <v>822</v>
      </c>
      <c r="R20" s="161" t="s">
        <v>323</v>
      </c>
      <c r="S20" s="160" t="s">
        <v>320</v>
      </c>
      <c r="T20" s="161" t="s">
        <v>812</v>
      </c>
      <c r="U20" s="161" t="s">
        <v>823</v>
      </c>
      <c r="W20" s="149">
        <v>19</v>
      </c>
      <c r="X20" s="149" t="s">
        <v>182</v>
      </c>
      <c r="Y20" s="149" t="s">
        <v>168</v>
      </c>
      <c r="Z20" s="149">
        <v>0</v>
      </c>
      <c r="AA20" s="149">
        <v>0</v>
      </c>
      <c r="AB20" s="149">
        <v>650</v>
      </c>
      <c r="AC20" s="149" t="s">
        <v>817</v>
      </c>
      <c r="AD20" s="149">
        <f t="shared" si="0"/>
        <v>3500</v>
      </c>
      <c r="AE20" s="163">
        <f>AL20*15+17</f>
        <v>17</v>
      </c>
      <c r="AF20" s="167">
        <v>500</v>
      </c>
      <c r="AG20" s="149">
        <v>8</v>
      </c>
      <c r="AH20" s="169">
        <v>2</v>
      </c>
      <c r="AI20" s="149" t="s">
        <v>168</v>
      </c>
      <c r="AJ20" s="149">
        <v>0</v>
      </c>
      <c r="AK20" s="149">
        <v>0</v>
      </c>
      <c r="AL20" s="169">
        <v>0</v>
      </c>
      <c r="AM20" s="109" t="s">
        <v>168</v>
      </c>
      <c r="AN20" s="149">
        <v>1</v>
      </c>
      <c r="AO20" s="109" t="s">
        <v>168</v>
      </c>
    </row>
    <row r="21" spans="1:41" ht="30">
      <c r="A21" s="504" t="s">
        <v>51</v>
      </c>
      <c r="B21" s="124" t="s">
        <v>108</v>
      </c>
      <c r="C21" s="123">
        <f>T21</f>
        <v>70000</v>
      </c>
      <c r="D21" s="116">
        <f>S21</f>
        <v>700</v>
      </c>
      <c r="E21" s="116">
        <f>C21*D21</f>
        <v>49000000</v>
      </c>
      <c r="G21" s="112">
        <v>7200</v>
      </c>
      <c r="H21" s="156" t="s">
        <v>398</v>
      </c>
      <c r="I21" s="149" t="str">
        <f>VLOOKUP($H21,$X$2:$AP$259,2,FALSE)</f>
        <v>x</v>
      </c>
      <c r="J21" s="149">
        <f>VLOOKUP($H21,$X$2:$AP$259,3,FALSE)</f>
        <v>0</v>
      </c>
      <c r="K21" s="149">
        <f>VLOOKUP($H21,$X$2:$AP$259,4,FALSE)</f>
        <v>0</v>
      </c>
      <c r="L21" s="149">
        <f>VLOOKUP($H21,$X$2:$AP$259,5,FALSE)</f>
        <v>1500</v>
      </c>
      <c r="M21" s="149">
        <f>VLOOKUP($H21,$X$2:$AP$259,7,FALSE)</f>
        <v>3500</v>
      </c>
      <c r="N21" s="149">
        <f>VLOOKUP($H21,$X$2:$AP$259,8,FALSE)</f>
        <v>12</v>
      </c>
      <c r="O21" s="149">
        <f>VLOOKUP($H21,$X$2:$AP$259,9,FALSE)</f>
        <v>135000</v>
      </c>
      <c r="P21" s="149">
        <f>VLOOKUP($H21,$X$2:$AP$259,10,FALSE)</f>
        <v>9</v>
      </c>
      <c r="Q21" s="149">
        <f>VLOOKUP($H21,$X$2:$AP$259,11,FALSE)</f>
        <v>1</v>
      </c>
      <c r="R21" s="149" t="str">
        <f>VLOOKUP($H21,$X$2:$AP$259,12,FALSE)</f>
        <v>x</v>
      </c>
      <c r="S21" s="149">
        <f>VLOOKUP($H21,$X$2:$AP$259,13,FALSE)</f>
        <v>700</v>
      </c>
      <c r="T21" s="149">
        <f>VLOOKUP($H21,$X$2:$AP$259,14,FALSE)</f>
        <v>70000</v>
      </c>
      <c r="U21" s="149">
        <f>VLOOKUP($H21,$X$2:$AP$259,17,FALSE)</f>
        <v>1</v>
      </c>
      <c r="W21" s="149">
        <v>20</v>
      </c>
      <c r="X21" s="149" t="s">
        <v>374</v>
      </c>
      <c r="Y21" s="149" t="s">
        <v>168</v>
      </c>
      <c r="Z21" s="149">
        <v>0</v>
      </c>
      <c r="AA21" s="149">
        <v>0</v>
      </c>
      <c r="AB21" s="149">
        <v>420</v>
      </c>
      <c r="AC21" s="149" t="s">
        <v>817</v>
      </c>
      <c r="AD21" s="149">
        <f t="shared" si="0"/>
        <v>3500</v>
      </c>
      <c r="AE21" s="149">
        <v>12</v>
      </c>
      <c r="AF21" s="167">
        <f>22381-15000</f>
        <v>7381</v>
      </c>
      <c r="AG21" s="149">
        <v>9</v>
      </c>
      <c r="AH21" s="149">
        <v>1</v>
      </c>
      <c r="AI21" s="149" t="s">
        <v>168</v>
      </c>
      <c r="AJ21" s="149">
        <v>0</v>
      </c>
      <c r="AK21" s="149">
        <v>0</v>
      </c>
      <c r="AL21" s="109" t="s">
        <v>168</v>
      </c>
      <c r="AM21" s="109" t="s">
        <v>168</v>
      </c>
      <c r="AN21" s="149">
        <v>1</v>
      </c>
      <c r="AO21" s="109" t="s">
        <v>168</v>
      </c>
    </row>
    <row r="22" spans="1:41" ht="15" customHeight="1">
      <c r="A22" s="505"/>
      <c r="B22" s="109" t="s">
        <v>108</v>
      </c>
      <c r="C22" s="123">
        <f>C25+(J21*10^-3)*K21+O21</f>
        <v>150000</v>
      </c>
      <c r="D22" s="116">
        <f>L21</f>
        <v>1500</v>
      </c>
      <c r="E22" s="116">
        <f>C22*D22</f>
        <v>225000000</v>
      </c>
      <c r="G22" s="112">
        <v>10800</v>
      </c>
      <c r="H22" s="140"/>
      <c r="W22" s="149">
        <v>21</v>
      </c>
      <c r="X22" s="149" t="s">
        <v>215</v>
      </c>
      <c r="Y22" s="149" t="s">
        <v>168</v>
      </c>
      <c r="Z22" s="149">
        <v>0</v>
      </c>
      <c r="AA22" s="149">
        <v>0</v>
      </c>
      <c r="AB22" s="149">
        <v>500</v>
      </c>
      <c r="AC22" s="149" t="s">
        <v>817</v>
      </c>
      <c r="AD22" s="149">
        <f t="shared" si="0"/>
        <v>3500</v>
      </c>
      <c r="AE22" s="149">
        <v>12</v>
      </c>
      <c r="AF22" s="167">
        <v>500</v>
      </c>
      <c r="AG22" s="149">
        <v>5</v>
      </c>
      <c r="AH22" s="149">
        <v>1</v>
      </c>
      <c r="AI22" s="149" t="s">
        <v>168</v>
      </c>
      <c r="AJ22" s="149">
        <v>0</v>
      </c>
      <c r="AK22" s="149">
        <v>0</v>
      </c>
      <c r="AL22" s="109" t="s">
        <v>168</v>
      </c>
      <c r="AM22" s="109" t="s">
        <v>168</v>
      </c>
      <c r="AN22" s="149">
        <v>1</v>
      </c>
      <c r="AO22" s="109" t="s">
        <v>168</v>
      </c>
    </row>
    <row r="23" spans="1:41" ht="15" customHeight="1">
      <c r="A23" s="505"/>
      <c r="B23" s="124" t="s">
        <v>53</v>
      </c>
      <c r="C23" s="123">
        <f>D14*1000/(D5/100)</f>
        <v>62666.666666666664</v>
      </c>
      <c r="D23" s="116">
        <f>((37+D15)*8/D13)*1000*U21</f>
        <v>67.276051188299817</v>
      </c>
      <c r="E23" s="116">
        <f>C23*D23</f>
        <v>4215965.874466788</v>
      </c>
      <c r="G23" s="112">
        <v>21600</v>
      </c>
      <c r="H23" s="140"/>
      <c r="W23" s="149">
        <v>22</v>
      </c>
      <c r="X23" s="149" t="s">
        <v>233</v>
      </c>
      <c r="Y23" s="149" t="s">
        <v>168</v>
      </c>
      <c r="Z23" s="149">
        <v>0</v>
      </c>
      <c r="AA23" s="149">
        <v>0</v>
      </c>
      <c r="AB23" s="149">
        <v>220</v>
      </c>
      <c r="AC23" s="149" t="s">
        <v>817</v>
      </c>
      <c r="AD23" s="149">
        <f t="shared" si="0"/>
        <v>3500</v>
      </c>
      <c r="AE23" s="149">
        <v>12</v>
      </c>
      <c r="AF23" s="167">
        <v>500</v>
      </c>
      <c r="AG23" s="149">
        <v>7</v>
      </c>
      <c r="AH23" s="149">
        <v>1</v>
      </c>
      <c r="AI23" s="149" t="s">
        <v>168</v>
      </c>
      <c r="AJ23" s="149">
        <v>0</v>
      </c>
      <c r="AK23" s="149">
        <v>0</v>
      </c>
      <c r="AL23" s="109" t="s">
        <v>168</v>
      </c>
      <c r="AM23" s="109" t="s">
        <v>168</v>
      </c>
      <c r="AN23" s="149">
        <v>1</v>
      </c>
      <c r="AO23" s="109" t="s">
        <v>168</v>
      </c>
    </row>
    <row r="24" spans="1:41" ht="15" customHeight="1">
      <c r="A24" s="505"/>
      <c r="B24" s="125" t="s">
        <v>54</v>
      </c>
      <c r="C24" s="123">
        <f>C25</f>
        <v>15000</v>
      </c>
      <c r="D24" s="116">
        <f>100+200+((IF(D13=U3,V3,IF(D13=U4,V4,IF(D13=U5,V5,IF(D13=U6,V6,IF(D13=U7,V7,V8))))))*1000*D16)</f>
        <v>2600</v>
      </c>
      <c r="E24" s="116">
        <f t="shared" ref="E24:E26" si="1">C24*D24</f>
        <v>39000000</v>
      </c>
      <c r="H24" s="140"/>
      <c r="W24" s="149">
        <v>23</v>
      </c>
      <c r="X24" s="149" t="s">
        <v>298</v>
      </c>
      <c r="Y24" s="149" t="s">
        <v>168</v>
      </c>
      <c r="Z24" s="149">
        <v>0</v>
      </c>
      <c r="AA24" s="149">
        <v>0</v>
      </c>
      <c r="AB24" s="149">
        <v>250</v>
      </c>
      <c r="AC24" s="149" t="s">
        <v>817</v>
      </c>
      <c r="AD24" s="149">
        <f t="shared" si="0"/>
        <v>3500</v>
      </c>
      <c r="AE24" s="149">
        <v>12</v>
      </c>
      <c r="AF24" s="167">
        <v>500</v>
      </c>
      <c r="AG24" s="149">
        <v>7</v>
      </c>
      <c r="AH24" s="149">
        <v>1</v>
      </c>
      <c r="AI24" s="149" t="s">
        <v>168</v>
      </c>
      <c r="AJ24" s="149">
        <v>0</v>
      </c>
      <c r="AK24" s="149">
        <v>0</v>
      </c>
      <c r="AL24" s="109" t="s">
        <v>168</v>
      </c>
      <c r="AM24" s="109" t="s">
        <v>168</v>
      </c>
      <c r="AN24" s="149">
        <v>1</v>
      </c>
      <c r="AO24" s="109" t="s">
        <v>168</v>
      </c>
    </row>
    <row r="25" spans="1:41" ht="15" customHeight="1">
      <c r="A25" s="506"/>
      <c r="B25" s="109" t="s">
        <v>55</v>
      </c>
      <c r="C25" s="123">
        <f>15000</f>
        <v>15000</v>
      </c>
      <c r="D25" s="126">
        <v>0</v>
      </c>
      <c r="E25" s="116">
        <f t="shared" si="1"/>
        <v>0</v>
      </c>
      <c r="W25" s="149">
        <v>24</v>
      </c>
      <c r="X25" s="149" t="s">
        <v>386</v>
      </c>
      <c r="Y25" s="149" t="s">
        <v>168</v>
      </c>
      <c r="Z25" s="149">
        <v>0</v>
      </c>
      <c r="AA25" s="149">
        <v>0</v>
      </c>
      <c r="AB25" s="163">
        <f>500+(65*AH25)</f>
        <v>2450</v>
      </c>
      <c r="AC25" s="149" t="s">
        <v>817</v>
      </c>
      <c r="AD25" s="149">
        <f t="shared" si="0"/>
        <v>3500</v>
      </c>
      <c r="AE25" s="149">
        <v>12</v>
      </c>
      <c r="AF25" s="167">
        <v>5000</v>
      </c>
      <c r="AG25" s="149">
        <v>7</v>
      </c>
      <c r="AH25" s="169">
        <v>30</v>
      </c>
      <c r="AI25" s="149" t="s">
        <v>168</v>
      </c>
      <c r="AJ25" s="149">
        <v>0</v>
      </c>
      <c r="AK25" s="149">
        <v>0</v>
      </c>
      <c r="AL25" s="109" t="s">
        <v>168</v>
      </c>
      <c r="AM25" s="109" t="s">
        <v>168</v>
      </c>
      <c r="AN25" s="149">
        <v>1</v>
      </c>
      <c r="AO25" s="109" t="s">
        <v>168</v>
      </c>
    </row>
    <row r="26" spans="1:41" ht="15" customHeight="1">
      <c r="A26" s="496" t="s">
        <v>56</v>
      </c>
      <c r="B26" s="497"/>
      <c r="C26" s="157">
        <f>N21+(J21*10^-3)*K21</f>
        <v>12</v>
      </c>
      <c r="D26" s="116">
        <f>(D11*1000)-((D11/D12)*D22)-SUM(D23:D25)</f>
        <v>3080475.5810916689</v>
      </c>
      <c r="E26" s="116">
        <f t="shared" si="1"/>
        <v>36965706.973100029</v>
      </c>
      <c r="W26" s="149">
        <v>25</v>
      </c>
      <c r="X26" s="149" t="s">
        <v>387</v>
      </c>
      <c r="Y26" s="149" t="s">
        <v>168</v>
      </c>
      <c r="Z26" s="149">
        <v>0</v>
      </c>
      <c r="AA26" s="149">
        <v>0</v>
      </c>
      <c r="AB26" s="163">
        <f>800+500+500*(AH26-1)</f>
        <v>1800</v>
      </c>
      <c r="AC26" s="149" t="s">
        <v>817</v>
      </c>
      <c r="AD26" s="149">
        <f t="shared" si="0"/>
        <v>3500</v>
      </c>
      <c r="AE26" s="149">
        <v>12</v>
      </c>
      <c r="AF26" s="167">
        <v>65000</v>
      </c>
      <c r="AG26" s="149">
        <v>9</v>
      </c>
      <c r="AH26" s="169">
        <v>2</v>
      </c>
      <c r="AI26" s="149" t="s">
        <v>168</v>
      </c>
      <c r="AJ26" s="149">
        <v>0</v>
      </c>
      <c r="AK26" s="149">
        <v>0</v>
      </c>
      <c r="AL26" s="109" t="s">
        <v>168</v>
      </c>
      <c r="AM26" s="109" t="s">
        <v>168</v>
      </c>
      <c r="AN26" s="149">
        <v>1</v>
      </c>
      <c r="AO26" s="109" t="s">
        <v>168</v>
      </c>
    </row>
    <row r="27" spans="1:41" ht="15" customHeight="1">
      <c r="A27" s="127"/>
      <c r="B27" s="128"/>
      <c r="C27" s="129"/>
      <c r="D27" s="130"/>
      <c r="E27" s="131"/>
      <c r="W27" s="149">
        <v>26</v>
      </c>
      <c r="X27" s="149" t="s">
        <v>193</v>
      </c>
      <c r="Y27" s="149" t="s">
        <v>377</v>
      </c>
      <c r="Z27" s="149">
        <v>110</v>
      </c>
      <c r="AA27" s="149">
        <v>3</v>
      </c>
      <c r="AB27" s="149">
        <v>400</v>
      </c>
      <c r="AC27" s="149" t="s">
        <v>817</v>
      </c>
      <c r="AD27" s="149">
        <f t="shared" si="0"/>
        <v>3500</v>
      </c>
      <c r="AE27" s="149">
        <v>12</v>
      </c>
      <c r="AF27" s="167">
        <v>0</v>
      </c>
      <c r="AG27" s="149">
        <v>10</v>
      </c>
      <c r="AH27" s="149">
        <v>1</v>
      </c>
      <c r="AI27" s="149" t="s">
        <v>168</v>
      </c>
      <c r="AJ27" s="149">
        <v>0</v>
      </c>
      <c r="AK27" s="149">
        <v>0</v>
      </c>
      <c r="AL27" s="109" t="s">
        <v>168</v>
      </c>
      <c r="AM27" s="109" t="s">
        <v>168</v>
      </c>
      <c r="AN27" s="149">
        <v>1</v>
      </c>
      <c r="AO27" s="109" t="s">
        <v>168</v>
      </c>
    </row>
    <row r="28" spans="1:41">
      <c r="A28" s="498" t="s">
        <v>57</v>
      </c>
      <c r="B28" s="499"/>
      <c r="C28" s="499"/>
      <c r="D28" s="499"/>
      <c r="E28" s="500"/>
      <c r="W28" s="149">
        <v>27</v>
      </c>
      <c r="X28" s="149" t="s">
        <v>378</v>
      </c>
      <c r="Y28" s="149" t="s">
        <v>168</v>
      </c>
      <c r="Z28" s="149">
        <v>0</v>
      </c>
      <c r="AA28" s="149">
        <v>0</v>
      </c>
      <c r="AB28" s="149">
        <v>150</v>
      </c>
      <c r="AC28" s="149" t="s">
        <v>817</v>
      </c>
      <c r="AD28" s="149">
        <f t="shared" si="0"/>
        <v>3500</v>
      </c>
      <c r="AE28" s="149">
        <v>12</v>
      </c>
      <c r="AF28" s="167">
        <v>500</v>
      </c>
      <c r="AG28" s="149">
        <v>8</v>
      </c>
      <c r="AH28" s="149">
        <v>1</v>
      </c>
      <c r="AI28" s="149" t="s">
        <v>168</v>
      </c>
      <c r="AJ28" s="149">
        <v>0</v>
      </c>
      <c r="AK28" s="149">
        <v>0</v>
      </c>
      <c r="AL28" s="109" t="s">
        <v>168</v>
      </c>
      <c r="AM28" s="109" t="s">
        <v>168</v>
      </c>
      <c r="AN28" s="149">
        <v>1</v>
      </c>
      <c r="AO28" s="109" t="s">
        <v>168</v>
      </c>
    </row>
    <row r="29" spans="1:41" ht="15" customHeight="1">
      <c r="A29" s="501" t="s">
        <v>58</v>
      </c>
      <c r="B29" s="502"/>
      <c r="C29" s="503"/>
      <c r="D29" s="132">
        <f>((E23+E25+E26)+((E21+E22)*(D11/D12)))/(D11*1000)+(E24/(24*60*60*1000))</f>
        <v>166.01952360800777</v>
      </c>
      <c r="E29" s="133" t="s">
        <v>59</v>
      </c>
      <c r="W29" s="149">
        <v>28</v>
      </c>
      <c r="X29" s="149" t="s">
        <v>379</v>
      </c>
      <c r="Y29" s="149" t="s">
        <v>168</v>
      </c>
      <c r="Z29" s="149">
        <v>0</v>
      </c>
      <c r="AA29" s="149">
        <v>0</v>
      </c>
      <c r="AB29" s="149">
        <v>350</v>
      </c>
      <c r="AC29" s="149" t="s">
        <v>817</v>
      </c>
      <c r="AD29" s="149">
        <f t="shared" si="0"/>
        <v>3500</v>
      </c>
      <c r="AE29" s="149">
        <v>12</v>
      </c>
      <c r="AF29" s="167">
        <v>500</v>
      </c>
      <c r="AG29" s="149">
        <v>8</v>
      </c>
      <c r="AH29" s="149">
        <v>1</v>
      </c>
      <c r="AI29" s="149" t="s">
        <v>168</v>
      </c>
      <c r="AJ29" s="149">
        <v>0</v>
      </c>
      <c r="AK29" s="149">
        <v>0</v>
      </c>
      <c r="AL29" s="109" t="s">
        <v>168</v>
      </c>
      <c r="AM29" s="109" t="s">
        <v>168</v>
      </c>
      <c r="AN29" s="149">
        <v>1</v>
      </c>
      <c r="AO29" s="109" t="s">
        <v>168</v>
      </c>
    </row>
    <row r="30" spans="1:41">
      <c r="A30" s="121" t="s">
        <v>60</v>
      </c>
      <c r="B30" s="121"/>
      <c r="C30" s="111"/>
      <c r="D30" s="134">
        <f>(D3*1000*(D4/100)/D29)/24</f>
        <v>790.56967004613978</v>
      </c>
      <c r="E30" s="135" t="s">
        <v>61</v>
      </c>
      <c r="W30" s="149">
        <v>29</v>
      </c>
      <c r="X30" s="149" t="s">
        <v>187</v>
      </c>
      <c r="Y30" s="149" t="s">
        <v>168</v>
      </c>
      <c r="Z30" s="149">
        <v>0</v>
      </c>
      <c r="AA30" s="149">
        <v>0</v>
      </c>
      <c r="AB30" s="163">
        <f>AH30*100</f>
        <v>2000</v>
      </c>
      <c r="AC30" s="149" t="s">
        <v>817</v>
      </c>
      <c r="AD30" s="149">
        <f t="shared" si="0"/>
        <v>3500</v>
      </c>
      <c r="AE30" s="149">
        <v>12</v>
      </c>
      <c r="AF30" s="167">
        <v>5100</v>
      </c>
      <c r="AG30" s="149">
        <v>7</v>
      </c>
      <c r="AH30" s="169">
        <v>20</v>
      </c>
      <c r="AI30" s="149" t="s">
        <v>168</v>
      </c>
      <c r="AJ30" s="149">
        <v>1000</v>
      </c>
      <c r="AK30" s="149">
        <v>5100</v>
      </c>
      <c r="AL30" s="109" t="s">
        <v>168</v>
      </c>
      <c r="AM30" s="109" t="s">
        <v>168</v>
      </c>
      <c r="AN30" s="149">
        <v>1</v>
      </c>
      <c r="AO30" s="109" t="s">
        <v>168</v>
      </c>
    </row>
    <row r="31" spans="1:41" ht="30">
      <c r="D31" s="158">
        <f>D30/365</f>
        <v>2.1659443014962734</v>
      </c>
      <c r="E31" s="112" t="s">
        <v>62</v>
      </c>
      <c r="W31" s="149">
        <v>30</v>
      </c>
      <c r="X31" s="149" t="s">
        <v>381</v>
      </c>
      <c r="Y31" s="149" t="s">
        <v>168</v>
      </c>
      <c r="Z31" s="149">
        <v>0</v>
      </c>
      <c r="AA31" s="149">
        <v>0</v>
      </c>
      <c r="AB31" s="149">
        <v>760</v>
      </c>
      <c r="AC31" s="149" t="s">
        <v>817</v>
      </c>
      <c r="AD31" s="149">
        <f t="shared" si="0"/>
        <v>3500</v>
      </c>
      <c r="AE31" s="149">
        <v>12</v>
      </c>
      <c r="AF31" s="167">
        <f>((40000*40)+(15000*40)+(15000*80)+(20000*600))/(40+40+80+600)-15000</f>
        <v>5263.1578947368434</v>
      </c>
      <c r="AG31" s="149">
        <v>8</v>
      </c>
      <c r="AH31" s="149">
        <v>1</v>
      </c>
      <c r="AI31" s="149" t="s">
        <v>168</v>
      </c>
      <c r="AJ31" s="149">
        <v>20</v>
      </c>
      <c r="AK31" s="149">
        <v>15500</v>
      </c>
      <c r="AL31" s="109" t="s">
        <v>168</v>
      </c>
      <c r="AM31" s="109" t="s">
        <v>168</v>
      </c>
      <c r="AN31" s="149">
        <v>1</v>
      </c>
      <c r="AO31" s="109" t="s">
        <v>168</v>
      </c>
    </row>
    <row r="32" spans="1:41">
      <c r="C32" s="137"/>
      <c r="D32" s="147">
        <f>D31*12</f>
        <v>25.991331617955282</v>
      </c>
      <c r="E32" s="139" t="s">
        <v>63</v>
      </c>
      <c r="W32" s="149">
        <v>31</v>
      </c>
      <c r="X32" s="149" t="s">
        <v>202</v>
      </c>
      <c r="Y32" s="149" t="s">
        <v>168</v>
      </c>
      <c r="Z32" s="149">
        <v>0</v>
      </c>
      <c r="AA32" s="149">
        <v>0</v>
      </c>
      <c r="AB32" s="149">
        <v>3600</v>
      </c>
      <c r="AC32" s="149" t="s">
        <v>817</v>
      </c>
      <c r="AD32" s="149">
        <f t="shared" si="0"/>
        <v>3500</v>
      </c>
      <c r="AE32" s="149">
        <v>12</v>
      </c>
      <c r="AF32" s="167">
        <v>13000</v>
      </c>
      <c r="AG32" s="149">
        <v>10</v>
      </c>
      <c r="AH32" s="149">
        <v>1</v>
      </c>
      <c r="AI32" s="149" t="s">
        <v>168</v>
      </c>
      <c r="AJ32" s="149">
        <v>10000</v>
      </c>
      <c r="AK32" s="149">
        <v>13500</v>
      </c>
      <c r="AL32" s="109" t="s">
        <v>168</v>
      </c>
      <c r="AM32" s="109" t="s">
        <v>168</v>
      </c>
      <c r="AN32" s="169">
        <v>3</v>
      </c>
      <c r="AO32" s="109" t="s">
        <v>168</v>
      </c>
    </row>
    <row r="33" spans="3:41">
      <c r="C33" s="137"/>
      <c r="D33" s="137"/>
      <c r="E33" s="140"/>
      <c r="W33" s="149">
        <v>32</v>
      </c>
      <c r="X33" s="149" t="s">
        <v>389</v>
      </c>
      <c r="Y33" s="149" t="s">
        <v>168</v>
      </c>
      <c r="Z33" s="149">
        <v>0</v>
      </c>
      <c r="AA33" s="149">
        <v>0</v>
      </c>
      <c r="AB33" s="163">
        <f>(AH33-1)*(5000+100)+100</f>
        <v>10300</v>
      </c>
      <c r="AC33" s="149" t="s">
        <v>815</v>
      </c>
      <c r="AD33" s="149">
        <f t="shared" si="0"/>
        <v>17000</v>
      </c>
      <c r="AE33" s="149">
        <v>322</v>
      </c>
      <c r="AF33" s="167">
        <v>3122</v>
      </c>
      <c r="AG33" s="149">
        <v>10</v>
      </c>
      <c r="AH33" s="169">
        <v>3</v>
      </c>
      <c r="AI33" s="149" t="s">
        <v>168</v>
      </c>
      <c r="AJ33" s="149">
        <v>50000</v>
      </c>
      <c r="AK33" s="149">
        <v>2800</v>
      </c>
      <c r="AL33" s="109" t="s">
        <v>168</v>
      </c>
      <c r="AM33" s="109" t="s">
        <v>168</v>
      </c>
      <c r="AN33" s="149">
        <v>1</v>
      </c>
      <c r="AO33" s="109" t="s">
        <v>168</v>
      </c>
    </row>
    <row r="34" spans="3:41">
      <c r="C34" s="137"/>
      <c r="D34" s="137"/>
      <c r="E34" s="140"/>
      <c r="W34" s="149">
        <v>33</v>
      </c>
      <c r="X34" s="149" t="s">
        <v>398</v>
      </c>
      <c r="Y34" s="149" t="s">
        <v>168</v>
      </c>
      <c r="Z34" s="149">
        <v>0</v>
      </c>
      <c r="AA34" s="149">
        <v>0</v>
      </c>
      <c r="AB34" s="163">
        <f>IF(AO34="Auto",N13,IF(AO34="Fast",N14,N15))*AH34</f>
        <v>1500</v>
      </c>
      <c r="AC34" s="149" t="s">
        <v>817</v>
      </c>
      <c r="AD34" s="149">
        <f t="shared" si="0"/>
        <v>3500</v>
      </c>
      <c r="AE34" s="149">
        <v>12</v>
      </c>
      <c r="AF34" s="167">
        <v>135000</v>
      </c>
      <c r="AG34" s="149">
        <v>9</v>
      </c>
      <c r="AH34" s="169">
        <v>1</v>
      </c>
      <c r="AI34" s="149" t="s">
        <v>168</v>
      </c>
      <c r="AJ34" s="163">
        <f>200+(500*AH34)</f>
        <v>700</v>
      </c>
      <c r="AK34" s="149">
        <v>70000</v>
      </c>
      <c r="AL34" s="109" t="s">
        <v>168</v>
      </c>
      <c r="AM34" s="109" t="s">
        <v>168</v>
      </c>
      <c r="AN34" s="149">
        <v>1</v>
      </c>
      <c r="AO34" s="144" t="s">
        <v>128</v>
      </c>
    </row>
    <row r="35" spans="3:41">
      <c r="C35" s="137"/>
      <c r="D35" s="137"/>
      <c r="E35" s="140"/>
    </row>
    <row r="36" spans="3:41">
      <c r="C36" s="137"/>
      <c r="D36" s="137"/>
      <c r="E36" s="140"/>
    </row>
    <row r="37" spans="3:41">
      <c r="C37" s="137"/>
      <c r="D37" s="137"/>
      <c r="E37" s="140"/>
    </row>
    <row r="38" spans="3:41">
      <c r="C38" s="137"/>
      <c r="D38" s="137"/>
      <c r="E38" s="140"/>
    </row>
    <row r="40" spans="3:41">
      <c r="C40" s="137"/>
      <c r="D40" s="137"/>
      <c r="E40" s="140"/>
    </row>
    <row r="41" spans="3:41">
      <c r="C41" s="137"/>
      <c r="D41" s="137"/>
      <c r="E41" s="140"/>
    </row>
    <row r="42" spans="3:41">
      <c r="C42" s="137"/>
      <c r="D42" s="137"/>
      <c r="E42" s="140"/>
    </row>
    <row r="43" spans="3:41">
      <c r="C43" s="137"/>
      <c r="D43" s="137"/>
      <c r="E43" s="140"/>
    </row>
    <row r="44" spans="3:41">
      <c r="C44" s="137"/>
      <c r="D44" s="137"/>
      <c r="E44" s="140"/>
    </row>
    <row r="45" spans="3:41">
      <c r="C45" s="137"/>
      <c r="D45" s="137"/>
      <c r="E45" s="140"/>
    </row>
    <row r="46" spans="3:41">
      <c r="C46" s="137"/>
      <c r="D46" s="137"/>
      <c r="E46" s="140"/>
    </row>
    <row r="47" spans="3:41">
      <c r="C47" s="137"/>
      <c r="D47" s="137"/>
      <c r="E47" s="140"/>
    </row>
  </sheetData>
  <mergeCells count="29">
    <mergeCell ref="U1:U2"/>
    <mergeCell ref="V1:V2"/>
    <mergeCell ref="A5:C6"/>
    <mergeCell ref="O1:O2"/>
    <mergeCell ref="Q1:Q2"/>
    <mergeCell ref="Q3:Q8"/>
    <mergeCell ref="R1:R2"/>
    <mergeCell ref="S1:S2"/>
    <mergeCell ref="K1:K2"/>
    <mergeCell ref="M1:M2"/>
    <mergeCell ref="M3:M6"/>
    <mergeCell ref="A1:E1"/>
    <mergeCell ref="N1:N2"/>
    <mergeCell ref="N11:N12"/>
    <mergeCell ref="G1:G2"/>
    <mergeCell ref="G6:G7"/>
    <mergeCell ref="H1:H2"/>
    <mergeCell ref="H6:H7"/>
    <mergeCell ref="J1:J2"/>
    <mergeCell ref="A26:B26"/>
    <mergeCell ref="A28:E28"/>
    <mergeCell ref="A29:C29"/>
    <mergeCell ref="A21:A25"/>
    <mergeCell ref="M11:M12"/>
    <mergeCell ref="A16:C16"/>
    <mergeCell ref="A17:C17"/>
    <mergeCell ref="A18:C18"/>
    <mergeCell ref="A19:C19"/>
    <mergeCell ref="A20:B20"/>
  </mergeCells>
  <dataValidations count="8">
    <dataValidation type="list" allowBlank="1" showInputMessage="1" showErrorMessage="1" sqref="D7" xr:uid="{00000000-0002-0000-3900-000000000000}">
      <formula1>$H$8:$H$15</formula1>
    </dataValidation>
    <dataValidation type="list" allowBlank="1" showInputMessage="1" showErrorMessage="1" sqref="D12" xr:uid="{00000000-0002-0000-3900-000001000000}">
      <formula1>$G$8:$G$23</formula1>
    </dataValidation>
    <dataValidation type="list" allowBlank="1" showInputMessage="1" showErrorMessage="1" sqref="D13" xr:uid="{00000000-0002-0000-3900-000002000000}">
      <formula1>$R$3:$R$8</formula1>
    </dataValidation>
    <dataValidation type="list" allowBlank="1" showInputMessage="1" showErrorMessage="1" sqref="D14" xr:uid="{00000000-0002-0000-3900-000003000000}">
      <formula1>$G$3:$G$4</formula1>
    </dataValidation>
    <dataValidation type="list" allowBlank="1" showInputMessage="1" showErrorMessage="1" sqref="H21" xr:uid="{00000000-0002-0000-3900-000004000000}">
      <formula1>$X$2:$X$85</formula1>
    </dataValidation>
    <dataValidation type="list" allowBlank="1" showInputMessage="1" showErrorMessage="1" sqref="H28" xr:uid="{00000000-0002-0000-3900-000005000000}">
      <formula1>$M$10:$M$11</formula1>
    </dataValidation>
    <dataValidation type="list" allowBlank="1" showInputMessage="1" showErrorMessage="1" sqref="AO34" xr:uid="{00000000-0002-0000-3900-000006000000}">
      <formula1>$M$13:$M$15</formula1>
    </dataValidation>
    <dataValidation type="list" allowBlank="1" showInputMessage="1" showErrorMessage="1" sqref="AC2:AC34" xr:uid="{00000000-0002-0000-3900-000007000000}">
      <formula1>$J$12:$J$15</formula1>
    </dataValidation>
  </dataValidations>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AP49"/>
  <sheetViews>
    <sheetView topLeftCell="A21" workbookViewId="0">
      <selection activeCell="AH3" sqref="AH3"/>
    </sheetView>
  </sheetViews>
  <sheetFormatPr defaultColWidth="8.875" defaultRowHeight="15"/>
  <cols>
    <col min="1" max="1" width="7.125" customWidth="1"/>
    <col min="2" max="2" width="42.375" customWidth="1"/>
    <col min="3" max="4" width="11.125" customWidth="1"/>
    <col min="5" max="5" width="11.75" customWidth="1"/>
    <col min="6" max="6" width="2.875" style="107" customWidth="1"/>
    <col min="7" max="7" width="15.25" customWidth="1"/>
    <col min="8" max="8" width="49.625" customWidth="1"/>
    <col min="9" max="9" width="22.875" customWidth="1"/>
    <col min="10" max="10" width="11.875" customWidth="1"/>
    <col min="11" max="11" width="9.125"/>
    <col min="12" max="12" width="8" customWidth="1"/>
    <col min="13" max="13" width="8.375" customWidth="1"/>
    <col min="14" max="14" width="9.125"/>
    <col min="15" max="15" width="9.875" customWidth="1"/>
    <col min="16" max="16" width="9.25" customWidth="1"/>
    <col min="17" max="17" width="8.375" customWidth="1"/>
    <col min="18" max="18" width="9.125"/>
    <col min="19" max="19" width="10.125" customWidth="1"/>
    <col min="20" max="20" width="6.125" customWidth="1"/>
    <col min="21" max="21" width="9.125"/>
    <col min="22" max="22" width="19.75" customWidth="1"/>
    <col min="23" max="24" width="21.375" customWidth="1"/>
    <col min="25" max="25" width="18.875" customWidth="1"/>
    <col min="26" max="26" width="18.125" customWidth="1"/>
    <col min="35" max="35" width="13.625" customWidth="1"/>
    <col min="42" max="42" width="18" customWidth="1"/>
  </cols>
  <sheetData>
    <row r="1" spans="1:42" ht="31.5" customHeight="1">
      <c r="A1" s="507" t="s">
        <v>0</v>
      </c>
      <c r="B1" s="508"/>
      <c r="C1" s="508"/>
      <c r="D1" s="508"/>
      <c r="E1" s="509"/>
      <c r="G1" s="493" t="s">
        <v>1</v>
      </c>
      <c r="H1" s="493" t="s">
        <v>2</v>
      </c>
      <c r="J1" s="493" t="s">
        <v>3</v>
      </c>
      <c r="K1" s="493" t="s">
        <v>2</v>
      </c>
      <c r="M1" s="493" t="s">
        <v>3</v>
      </c>
      <c r="N1" s="493" t="s">
        <v>4</v>
      </c>
      <c r="O1" s="493" t="s">
        <v>5</v>
      </c>
      <c r="Q1" s="493" t="s">
        <v>3</v>
      </c>
      <c r="R1" s="493" t="s">
        <v>4</v>
      </c>
      <c r="S1" s="493" t="s">
        <v>5</v>
      </c>
      <c r="T1" s="148"/>
      <c r="U1" s="493" t="s">
        <v>4</v>
      </c>
      <c r="V1" s="493" t="s">
        <v>6</v>
      </c>
      <c r="W1" s="122"/>
      <c r="X1" s="122" t="s">
        <v>805</v>
      </c>
      <c r="Y1" s="122" t="s">
        <v>806</v>
      </c>
      <c r="Z1" s="122" t="s">
        <v>807</v>
      </c>
      <c r="AA1" s="122" t="s">
        <v>312</v>
      </c>
      <c r="AB1" s="162" t="s">
        <v>313</v>
      </c>
      <c r="AC1" s="122" t="s">
        <v>808</v>
      </c>
      <c r="AD1" s="122" t="s">
        <v>315</v>
      </c>
      <c r="AE1" s="162" t="s">
        <v>809</v>
      </c>
      <c r="AF1" s="162" t="s">
        <v>810</v>
      </c>
      <c r="AG1" s="162" t="s">
        <v>318</v>
      </c>
      <c r="AH1" s="162" t="s">
        <v>811</v>
      </c>
      <c r="AI1" s="162" t="s">
        <v>323</v>
      </c>
      <c r="AJ1" s="122" t="s">
        <v>320</v>
      </c>
      <c r="AK1" s="122" t="s">
        <v>812</v>
      </c>
      <c r="AL1" s="162" t="s">
        <v>75</v>
      </c>
      <c r="AM1" s="162" t="s">
        <v>813</v>
      </c>
      <c r="AN1" s="168" t="s">
        <v>814</v>
      </c>
      <c r="AO1" s="122" t="s">
        <v>125</v>
      </c>
      <c r="AP1" s="122" t="s">
        <v>824</v>
      </c>
    </row>
    <row r="2" spans="1:42" ht="34.5" customHeight="1">
      <c r="A2" s="371" t="s">
        <v>7</v>
      </c>
      <c r="B2" s="110"/>
      <c r="C2" s="111"/>
      <c r="D2" s="109">
        <v>1</v>
      </c>
      <c r="E2" s="109" t="s">
        <v>8</v>
      </c>
      <c r="G2" s="493"/>
      <c r="H2" s="493"/>
      <c r="J2" s="493"/>
      <c r="K2" s="493"/>
      <c r="M2" s="518"/>
      <c r="N2" s="493"/>
      <c r="O2" s="493"/>
      <c r="P2" s="148"/>
      <c r="Q2" s="518"/>
      <c r="R2" s="493"/>
      <c r="S2" s="493"/>
      <c r="T2" s="148"/>
      <c r="U2" s="493"/>
      <c r="V2" s="493"/>
      <c r="W2" s="149">
        <v>1</v>
      </c>
      <c r="X2" s="149" t="s">
        <v>421</v>
      </c>
      <c r="Y2" s="149" t="s">
        <v>168</v>
      </c>
      <c r="Z2" s="149">
        <v>0</v>
      </c>
      <c r="AA2" s="149">
        <v>0</v>
      </c>
      <c r="AB2" s="149">
        <f>12</f>
        <v>12</v>
      </c>
      <c r="AC2" s="149" t="s">
        <v>817</v>
      </c>
      <c r="AD2" s="149">
        <f>VLOOKUP($AC2,$J$12:$K$16,2,FALSE)</f>
        <v>3500</v>
      </c>
      <c r="AE2" s="149">
        <v>12</v>
      </c>
      <c r="AF2" s="149">
        <f>67*1000*1.35</f>
        <v>90450</v>
      </c>
      <c r="AG2" s="149">
        <v>8</v>
      </c>
      <c r="AH2" s="169">
        <v>20</v>
      </c>
      <c r="AI2" s="149" t="s">
        <v>168</v>
      </c>
      <c r="AJ2" s="149">
        <v>0</v>
      </c>
      <c r="AK2" s="149">
        <v>0</v>
      </c>
      <c r="AL2" s="109" t="s">
        <v>168</v>
      </c>
      <c r="AM2" s="109" t="s">
        <v>168</v>
      </c>
      <c r="AN2" s="149">
        <v>1</v>
      </c>
      <c r="AO2" s="109" t="s">
        <v>168</v>
      </c>
      <c r="AP2" s="109">
        <v>1</v>
      </c>
    </row>
    <row r="3" spans="1:42" ht="34.5" customHeight="1">
      <c r="A3" s="371" t="s">
        <v>816</v>
      </c>
      <c r="B3" s="110"/>
      <c r="C3" s="113"/>
      <c r="D3" s="109">
        <f>M21</f>
        <v>3500</v>
      </c>
      <c r="E3" s="109" t="s">
        <v>10</v>
      </c>
      <c r="G3" s="112">
        <v>47</v>
      </c>
      <c r="H3" s="112">
        <v>14</v>
      </c>
      <c r="J3" s="149" t="s">
        <v>11</v>
      </c>
      <c r="K3" s="149">
        <v>20</v>
      </c>
      <c r="M3" s="519" t="s">
        <v>12</v>
      </c>
      <c r="N3" s="150">
        <v>980</v>
      </c>
      <c r="O3" s="149" t="s">
        <v>13</v>
      </c>
      <c r="P3" s="148"/>
      <c r="Q3" s="519" t="s">
        <v>14</v>
      </c>
      <c r="R3" s="150">
        <v>250</v>
      </c>
      <c r="S3" s="149" t="s">
        <v>15</v>
      </c>
      <c r="T3" s="148"/>
      <c r="U3" s="150">
        <v>250</v>
      </c>
      <c r="V3" s="149">
        <v>4</v>
      </c>
      <c r="W3" s="149">
        <v>2</v>
      </c>
      <c r="X3" s="149" t="s">
        <v>424</v>
      </c>
      <c r="Y3" s="149" t="s">
        <v>168</v>
      </c>
      <c r="Z3" s="149">
        <v>0</v>
      </c>
      <c r="AA3" s="149">
        <v>0</v>
      </c>
      <c r="AB3" s="149">
        <v>0</v>
      </c>
      <c r="AC3" s="149" t="s">
        <v>819</v>
      </c>
      <c r="AD3" s="149">
        <f>VLOOKUP($AC3,$J$12:$K$16,2,FALSE)</f>
        <v>2600</v>
      </c>
      <c r="AE3" s="149">
        <v>50</v>
      </c>
      <c r="AF3" s="149">
        <v>0</v>
      </c>
      <c r="AG3" s="149">
        <v>11</v>
      </c>
      <c r="AH3" s="169">
        <v>20</v>
      </c>
      <c r="AI3" s="149" t="s">
        <v>168</v>
      </c>
      <c r="AJ3" s="149">
        <v>0</v>
      </c>
      <c r="AK3" s="149">
        <v>0</v>
      </c>
      <c r="AL3" s="109" t="s">
        <v>168</v>
      </c>
      <c r="AM3" s="109" t="s">
        <v>168</v>
      </c>
      <c r="AN3" s="149">
        <v>1</v>
      </c>
      <c r="AO3" s="109" t="s">
        <v>168</v>
      </c>
      <c r="AP3" s="109">
        <v>1</v>
      </c>
    </row>
    <row r="4" spans="1:42" ht="30">
      <c r="A4" s="371" t="s">
        <v>16</v>
      </c>
      <c r="B4" s="110"/>
      <c r="C4" s="113"/>
      <c r="D4" s="109">
        <v>90</v>
      </c>
      <c r="E4" s="109" t="s">
        <v>17</v>
      </c>
      <c r="G4" s="112">
        <v>128</v>
      </c>
      <c r="H4" s="112">
        <v>20</v>
      </c>
      <c r="J4" s="149" t="s">
        <v>18</v>
      </c>
      <c r="K4" s="149">
        <v>20</v>
      </c>
      <c r="M4" s="519"/>
      <c r="N4" s="151">
        <v>1760</v>
      </c>
      <c r="O4" s="149" t="s">
        <v>19</v>
      </c>
      <c r="P4" s="148"/>
      <c r="Q4" s="519"/>
      <c r="R4" s="151">
        <v>440</v>
      </c>
      <c r="S4" s="149" t="s">
        <v>20</v>
      </c>
      <c r="T4" s="148"/>
      <c r="U4" s="151">
        <v>440</v>
      </c>
      <c r="V4" s="149">
        <v>3.8</v>
      </c>
      <c r="W4" s="149">
        <v>3</v>
      </c>
      <c r="X4" s="149" t="s">
        <v>426</v>
      </c>
      <c r="Y4" s="149" t="s">
        <v>168</v>
      </c>
      <c r="Z4" s="149">
        <v>0</v>
      </c>
      <c r="AA4" s="149">
        <v>0</v>
      </c>
      <c r="AB4" s="149">
        <v>40</v>
      </c>
      <c r="AC4" s="149" t="s">
        <v>756</v>
      </c>
      <c r="AD4" s="149">
        <f>VLOOKUP($AC4,$J$12:$K$16,2,FALSE)</f>
        <v>600</v>
      </c>
      <c r="AE4" s="149">
        <v>0</v>
      </c>
      <c r="AF4" s="149">
        <v>400000</v>
      </c>
      <c r="AG4" s="149">
        <v>0</v>
      </c>
      <c r="AH4" s="169">
        <v>20</v>
      </c>
      <c r="AI4" s="149" t="s">
        <v>168</v>
      </c>
      <c r="AJ4" s="149">
        <v>0</v>
      </c>
      <c r="AK4" s="149">
        <v>0</v>
      </c>
      <c r="AL4" s="109" t="s">
        <v>168</v>
      </c>
      <c r="AM4" s="109" t="s">
        <v>168</v>
      </c>
      <c r="AN4" s="149">
        <v>0</v>
      </c>
      <c r="AO4" s="109" t="s">
        <v>168</v>
      </c>
      <c r="AP4" s="109">
        <v>0</v>
      </c>
    </row>
    <row r="5" spans="1:42" ht="15" customHeight="1">
      <c r="A5" s="512" t="s">
        <v>21</v>
      </c>
      <c r="B5" s="513"/>
      <c r="C5" s="514"/>
      <c r="D5" s="141">
        <v>75</v>
      </c>
      <c r="E5" s="109" t="s">
        <v>17</v>
      </c>
      <c r="J5" s="149" t="s">
        <v>22</v>
      </c>
      <c r="K5" s="149">
        <v>20</v>
      </c>
      <c r="M5" s="519"/>
      <c r="N5" s="151">
        <v>3125</v>
      </c>
      <c r="O5" s="149" t="s">
        <v>23</v>
      </c>
      <c r="P5" s="148"/>
      <c r="Q5" s="519"/>
      <c r="R5" s="151">
        <v>980</v>
      </c>
      <c r="S5" s="149" t="s">
        <v>13</v>
      </c>
      <c r="T5" s="148"/>
      <c r="U5" s="151">
        <v>980</v>
      </c>
      <c r="V5" s="149">
        <v>3.8</v>
      </c>
    </row>
    <row r="6" spans="1:42">
      <c r="A6" s="515"/>
      <c r="B6" s="516"/>
      <c r="C6" s="517"/>
      <c r="D6" s="109"/>
      <c r="E6" s="109"/>
      <c r="G6" s="520" t="s">
        <v>24</v>
      </c>
      <c r="H6" s="518" t="s">
        <v>25</v>
      </c>
      <c r="J6" s="149" t="s">
        <v>26</v>
      </c>
      <c r="K6" s="149">
        <v>14</v>
      </c>
      <c r="M6" s="519"/>
      <c r="N6" s="151">
        <v>5470</v>
      </c>
      <c r="O6" s="149" t="s">
        <v>27</v>
      </c>
      <c r="P6" s="148"/>
      <c r="Q6" s="519"/>
      <c r="R6" s="151">
        <v>1760</v>
      </c>
      <c r="S6" s="149" t="s">
        <v>19</v>
      </c>
      <c r="T6" s="148"/>
      <c r="U6" s="151">
        <v>1760</v>
      </c>
      <c r="V6" s="149">
        <v>2.2999999999999998</v>
      </c>
    </row>
    <row r="7" spans="1:42">
      <c r="A7" s="371" t="s">
        <v>28</v>
      </c>
      <c r="B7" s="110"/>
      <c r="C7" s="113"/>
      <c r="D7" s="114">
        <v>600</v>
      </c>
      <c r="E7" s="109" t="s">
        <v>29</v>
      </c>
      <c r="G7" s="521"/>
      <c r="H7" s="522"/>
      <c r="J7" s="149" t="s">
        <v>30</v>
      </c>
      <c r="K7" s="149">
        <v>14</v>
      </c>
      <c r="Q7" s="519"/>
      <c r="R7" s="151">
        <v>3125</v>
      </c>
      <c r="S7" s="149" t="s">
        <v>23</v>
      </c>
      <c r="T7" s="148"/>
      <c r="U7" s="151">
        <v>3125</v>
      </c>
      <c r="V7" s="149">
        <v>2.2999999999999998</v>
      </c>
      <c r="W7" s="149"/>
      <c r="X7" s="149"/>
      <c r="Y7" s="149"/>
      <c r="Z7" s="149"/>
      <c r="AA7" s="149"/>
      <c r="AB7" s="149"/>
      <c r="AC7" s="149"/>
      <c r="AD7" s="149"/>
      <c r="AE7" s="149"/>
      <c r="AF7" s="149"/>
      <c r="AG7" s="149"/>
      <c r="AH7" s="149"/>
      <c r="AI7" s="149"/>
      <c r="AJ7" s="149"/>
      <c r="AK7" s="149"/>
      <c r="AL7" s="149"/>
      <c r="AM7" s="149"/>
      <c r="AN7" s="149"/>
      <c r="AO7" s="149"/>
      <c r="AP7" s="149"/>
    </row>
    <row r="8" spans="1:42">
      <c r="A8" s="371" t="s">
        <v>31</v>
      </c>
      <c r="B8" s="110"/>
      <c r="C8" s="113"/>
      <c r="D8" s="116">
        <f>(24*60*60)/D7</f>
        <v>144</v>
      </c>
      <c r="E8" s="109" t="s">
        <v>32</v>
      </c>
      <c r="G8" s="112">
        <v>1</v>
      </c>
      <c r="H8" s="112">
        <v>600</v>
      </c>
      <c r="J8" s="149" t="s">
        <v>33</v>
      </c>
      <c r="K8" s="149">
        <v>14</v>
      </c>
      <c r="Q8" s="519"/>
      <c r="R8" s="151">
        <v>5470</v>
      </c>
      <c r="S8" s="149" t="s">
        <v>27</v>
      </c>
      <c r="T8" s="148"/>
      <c r="U8" s="151">
        <v>5470</v>
      </c>
      <c r="V8" s="149">
        <v>2.2999999999999998</v>
      </c>
    </row>
    <row r="9" spans="1:42">
      <c r="A9" s="371" t="s">
        <v>34</v>
      </c>
      <c r="B9" s="110"/>
      <c r="C9" s="113"/>
      <c r="D9" s="114">
        <f>D17</f>
        <v>20</v>
      </c>
      <c r="E9" s="109" t="s">
        <v>32</v>
      </c>
      <c r="G9" s="112">
        <v>2</v>
      </c>
      <c r="H9" s="112">
        <v>1800</v>
      </c>
      <c r="J9" s="149" t="s">
        <v>35</v>
      </c>
      <c r="K9" s="149">
        <v>14</v>
      </c>
    </row>
    <row r="10" spans="1:42">
      <c r="A10" s="371" t="s">
        <v>825</v>
      </c>
      <c r="B10" s="110"/>
      <c r="C10" s="113"/>
      <c r="D10" s="116">
        <f>D8+D9</f>
        <v>164</v>
      </c>
      <c r="E10" s="109" t="s">
        <v>32</v>
      </c>
      <c r="G10" s="112">
        <v>5</v>
      </c>
      <c r="H10" s="112">
        <v>3600</v>
      </c>
    </row>
    <row r="11" spans="1:42" ht="30">
      <c r="A11" s="371" t="s">
        <v>826</v>
      </c>
      <c r="B11" s="110"/>
      <c r="C11" s="113"/>
      <c r="D11" s="116">
        <f>(24*60*60)/D10</f>
        <v>526.82926829268297</v>
      </c>
      <c r="E11" s="109" t="s">
        <v>29</v>
      </c>
      <c r="G11" s="112">
        <v>10</v>
      </c>
      <c r="H11" s="112">
        <v>7200</v>
      </c>
      <c r="J11" s="122" t="s">
        <v>808</v>
      </c>
      <c r="K11" s="122" t="s">
        <v>315</v>
      </c>
    </row>
    <row r="12" spans="1:42">
      <c r="A12" s="109"/>
      <c r="B12" s="110"/>
      <c r="C12" s="113"/>
      <c r="D12" s="116"/>
      <c r="E12" s="109"/>
      <c r="G12" s="112">
        <v>20</v>
      </c>
      <c r="H12" s="112">
        <v>10800</v>
      </c>
      <c r="J12" s="149" t="s">
        <v>815</v>
      </c>
      <c r="K12" s="149">
        <v>17000</v>
      </c>
    </row>
    <row r="13" spans="1:42">
      <c r="A13" s="371" t="s">
        <v>39</v>
      </c>
      <c r="B13" s="110"/>
      <c r="C13" s="113"/>
      <c r="D13" s="143">
        <v>5470</v>
      </c>
      <c r="E13" s="109" t="s">
        <v>40</v>
      </c>
      <c r="G13" s="112">
        <v>30</v>
      </c>
      <c r="H13" s="112">
        <v>21600</v>
      </c>
      <c r="J13" s="149" t="s">
        <v>817</v>
      </c>
      <c r="K13" s="149">
        <v>3500</v>
      </c>
    </row>
    <row r="14" spans="1:42">
      <c r="A14" s="371" t="s">
        <v>41</v>
      </c>
      <c r="B14" s="110"/>
      <c r="C14" s="113"/>
      <c r="D14" s="144">
        <v>47</v>
      </c>
      <c r="E14" s="109" t="s">
        <v>42</v>
      </c>
      <c r="G14" s="112">
        <v>60</v>
      </c>
      <c r="H14" s="112">
        <v>43200</v>
      </c>
      <c r="J14" s="149" t="s">
        <v>819</v>
      </c>
      <c r="K14" s="149">
        <v>2600</v>
      </c>
    </row>
    <row r="15" spans="1:42">
      <c r="A15" s="371" t="s">
        <v>43</v>
      </c>
      <c r="B15" s="110"/>
      <c r="C15" s="113"/>
      <c r="D15" s="109">
        <f>P21</f>
        <v>8</v>
      </c>
      <c r="E15" s="109" t="s">
        <v>44</v>
      </c>
      <c r="G15" s="112">
        <v>120</v>
      </c>
      <c r="H15" s="112">
        <v>86400</v>
      </c>
      <c r="J15" s="149" t="s">
        <v>818</v>
      </c>
      <c r="K15" s="149">
        <v>7700</v>
      </c>
    </row>
    <row r="16" spans="1:42">
      <c r="A16" s="510" t="s">
        <v>781</v>
      </c>
      <c r="B16" s="511"/>
      <c r="C16" s="497"/>
      <c r="D16" s="116">
        <f>D17</f>
        <v>20</v>
      </c>
      <c r="E16" s="109" t="s">
        <v>46</v>
      </c>
      <c r="G16" s="112">
        <v>300</v>
      </c>
      <c r="H16" s="140"/>
      <c r="J16" s="149" t="s">
        <v>756</v>
      </c>
      <c r="K16" s="149">
        <v>600</v>
      </c>
    </row>
    <row r="17" spans="1:22">
      <c r="A17" s="510" t="s">
        <v>827</v>
      </c>
      <c r="B17" s="511"/>
      <c r="C17" s="497"/>
      <c r="D17" s="195">
        <f>Q21</f>
        <v>20</v>
      </c>
      <c r="E17" s="109" t="s">
        <v>46</v>
      </c>
      <c r="G17" s="112">
        <v>600</v>
      </c>
      <c r="H17" s="140"/>
    </row>
    <row r="18" spans="1:22">
      <c r="A18" s="496"/>
      <c r="B18" s="511"/>
      <c r="C18" s="497"/>
      <c r="D18" s="109"/>
      <c r="E18" s="109"/>
      <c r="G18" s="112">
        <v>1200</v>
      </c>
      <c r="H18" s="140"/>
    </row>
    <row r="19" spans="1:22">
      <c r="A19" s="496"/>
      <c r="B19" s="511"/>
      <c r="C19" s="497"/>
      <c r="D19" s="109"/>
      <c r="E19" s="109"/>
      <c r="G19" s="112">
        <v>1800</v>
      </c>
      <c r="H19" s="140"/>
    </row>
    <row r="20" spans="1:22" ht="45" customHeight="1">
      <c r="A20" s="494" t="s">
        <v>47</v>
      </c>
      <c r="B20" s="495"/>
      <c r="C20" s="122" t="s">
        <v>48</v>
      </c>
      <c r="D20" s="122" t="s">
        <v>49</v>
      </c>
      <c r="E20" s="122" t="s">
        <v>50</v>
      </c>
      <c r="G20" s="112">
        <v>3600</v>
      </c>
      <c r="H20" s="122" t="s">
        <v>820</v>
      </c>
      <c r="I20" s="159" t="s">
        <v>806</v>
      </c>
      <c r="J20" s="122" t="s">
        <v>807</v>
      </c>
      <c r="K20" s="122" t="s">
        <v>312</v>
      </c>
      <c r="L20" s="160" t="s">
        <v>313</v>
      </c>
      <c r="M20" s="122" t="s">
        <v>315</v>
      </c>
      <c r="N20" s="161" t="s">
        <v>821</v>
      </c>
      <c r="O20" s="161" t="s">
        <v>810</v>
      </c>
      <c r="P20" s="161" t="s">
        <v>318</v>
      </c>
      <c r="Q20" s="161" t="s">
        <v>822</v>
      </c>
      <c r="R20" s="161" t="s">
        <v>323</v>
      </c>
      <c r="S20" s="160" t="s">
        <v>320</v>
      </c>
      <c r="T20" s="161" t="s">
        <v>812</v>
      </c>
      <c r="U20" s="161" t="s">
        <v>823</v>
      </c>
      <c r="V20" s="161" t="s">
        <v>824</v>
      </c>
    </row>
    <row r="21" spans="1:22" ht="15" customHeight="1">
      <c r="A21" s="504" t="s">
        <v>51</v>
      </c>
      <c r="B21" s="109"/>
      <c r="C21" s="123"/>
      <c r="D21" s="116"/>
      <c r="E21" s="116">
        <f>C21*D21</f>
        <v>0</v>
      </c>
      <c r="G21" s="112">
        <v>7200</v>
      </c>
      <c r="H21" s="156" t="s">
        <v>421</v>
      </c>
      <c r="I21" s="149" t="str">
        <f>VLOOKUP($H21,$X$2:$AP$259,2,FALSE)</f>
        <v>x</v>
      </c>
      <c r="J21" s="149">
        <f>VLOOKUP($H21,$X$2:$AP$259,3,FALSE)</f>
        <v>0</v>
      </c>
      <c r="K21" s="149">
        <f>VLOOKUP($H21,$X$2:$AP$259,4,FALSE)</f>
        <v>0</v>
      </c>
      <c r="L21" s="149">
        <f>VLOOKUP($H21,$X$2:$AP$259,5,FALSE)</f>
        <v>12</v>
      </c>
      <c r="M21" s="149">
        <f>VLOOKUP($H21,$X$2:$AP$259,7,FALSE)</f>
        <v>3500</v>
      </c>
      <c r="N21" s="149">
        <f>VLOOKUP($H21,$X$2:$AP$259,8,FALSE)</f>
        <v>12</v>
      </c>
      <c r="O21" s="149">
        <f>VLOOKUP($H21,$X$2:$AP$259,9,FALSE)</f>
        <v>90450</v>
      </c>
      <c r="P21" s="149">
        <f>VLOOKUP($H21,$X$2:$AP$259,10,FALSE)</f>
        <v>8</v>
      </c>
      <c r="Q21" s="149">
        <f>VLOOKUP($H21,$X$2:$AP$259,11,FALSE)</f>
        <v>20</v>
      </c>
      <c r="R21" s="149" t="str">
        <f>VLOOKUP($H21,$X$2:$AP$259,12,FALSE)</f>
        <v>x</v>
      </c>
      <c r="S21" s="149">
        <f>VLOOKUP($H21,$X$2:$AP$259,13,FALSE)</f>
        <v>0</v>
      </c>
      <c r="T21" s="149">
        <f>VLOOKUP($H21,$X$2:$AP$259,14,FALSE)</f>
        <v>0</v>
      </c>
      <c r="U21" s="149">
        <f>VLOOKUP($H21,$X$2:$AP$259,17,FALSE)</f>
        <v>1</v>
      </c>
      <c r="V21" s="149">
        <f>VLOOKUP($H21,$X$2:$AP$259,19,FALSE)</f>
        <v>1</v>
      </c>
    </row>
    <row r="22" spans="1:22" ht="15" customHeight="1">
      <c r="A22" s="505"/>
      <c r="B22" s="109"/>
      <c r="C22" s="123"/>
      <c r="D22" s="116"/>
      <c r="E22" s="116">
        <f>C22*D22</f>
        <v>0</v>
      </c>
      <c r="G22" s="112">
        <v>10800</v>
      </c>
      <c r="H22" s="140"/>
    </row>
    <row r="23" spans="1:22" ht="15" customHeight="1">
      <c r="A23" s="505"/>
      <c r="B23" s="124" t="s">
        <v>53</v>
      </c>
      <c r="C23" s="123">
        <f>D14*1000/(D5/100)</f>
        <v>62666.666666666664</v>
      </c>
      <c r="D23" s="116">
        <f>((37+D15)*8/D13)*1000</f>
        <v>65.813528336380259</v>
      </c>
      <c r="E23" s="116">
        <f>C23*D23</f>
        <v>4124314.4424131629</v>
      </c>
      <c r="G23" s="112">
        <v>21600</v>
      </c>
      <c r="H23" s="140"/>
    </row>
    <row r="24" spans="1:22" ht="15" customHeight="1">
      <c r="A24" s="505"/>
      <c r="B24" s="125" t="s">
        <v>784</v>
      </c>
      <c r="C24" s="123">
        <f>C25</f>
        <v>15000</v>
      </c>
      <c r="D24" s="116">
        <f>100+200</f>
        <v>300</v>
      </c>
      <c r="E24" s="116">
        <f t="shared" ref="E24:E26" si="0">C24*D24</f>
        <v>4500000</v>
      </c>
      <c r="H24" s="140"/>
    </row>
    <row r="25" spans="1:22" ht="15" customHeight="1">
      <c r="A25" s="506"/>
      <c r="B25" s="109" t="s">
        <v>55</v>
      </c>
      <c r="C25" s="123">
        <v>15000</v>
      </c>
      <c r="D25" s="126">
        <v>0</v>
      </c>
      <c r="E25" s="116">
        <f t="shared" si="0"/>
        <v>0</v>
      </c>
    </row>
    <row r="26" spans="1:22" ht="15" customHeight="1">
      <c r="A26" s="496" t="s">
        <v>56</v>
      </c>
      <c r="B26" s="497"/>
      <c r="C26" s="123">
        <f>N21</f>
        <v>12</v>
      </c>
      <c r="D26" s="116">
        <f>(D11*1000)-SUM(D23:D25)</f>
        <v>526463.45476434659</v>
      </c>
      <c r="E26" s="116">
        <f t="shared" si="0"/>
        <v>6317561.4571721591</v>
      </c>
      <c r="H26" s="177"/>
    </row>
    <row r="27" spans="1:22" ht="15" customHeight="1">
      <c r="A27" s="171" t="s">
        <v>786</v>
      </c>
      <c r="B27" s="172"/>
      <c r="C27" s="173"/>
      <c r="D27" s="132">
        <f>(E23+E24+E25+E26)/(D11*1000)</f>
        <v>28.361894068657321</v>
      </c>
      <c r="E27" s="174" t="s">
        <v>59</v>
      </c>
    </row>
    <row r="28" spans="1:22" ht="15" customHeight="1">
      <c r="A28" s="175" t="s">
        <v>787</v>
      </c>
      <c r="B28" s="172"/>
      <c r="C28" s="173"/>
      <c r="D28" s="176">
        <f>C25*(IF(D13=U3,V3,IF(D13=U4,V4,IF(D13=U5,V5,IF(D13=U6,V6,IF(D13=U7,V7,V8))))))*D16/(24*60*60)</f>
        <v>7.9861111111111107</v>
      </c>
      <c r="E28" s="174" t="s">
        <v>59</v>
      </c>
    </row>
    <row r="29" spans="1:22" ht="15" customHeight="1">
      <c r="A29" s="172"/>
      <c r="B29" s="172"/>
      <c r="C29" s="173"/>
      <c r="D29" s="177"/>
      <c r="E29" s="177"/>
    </row>
    <row r="30" spans="1:22" ht="15" customHeight="1">
      <c r="A30" s="172"/>
      <c r="B30" s="172"/>
      <c r="C30" s="173"/>
      <c r="D30" s="177"/>
      <c r="E30" s="177"/>
    </row>
    <row r="31" spans="1:22" ht="15" customHeight="1">
      <c r="A31" s="178" t="s">
        <v>828</v>
      </c>
      <c r="B31" s="178"/>
      <c r="C31" s="190">
        <f>O21</f>
        <v>90450</v>
      </c>
      <c r="D31" s="179">
        <f>L21</f>
        <v>12</v>
      </c>
      <c r="E31" s="180">
        <f>C31*D31</f>
        <v>1085400</v>
      </c>
    </row>
    <row r="32" spans="1:22">
      <c r="A32" s="175" t="s">
        <v>829</v>
      </c>
      <c r="B32" s="172"/>
      <c r="C32" s="173"/>
      <c r="D32" s="176">
        <f>E31*D17/(24*60*60*1000)</f>
        <v>0.25124999999999997</v>
      </c>
      <c r="E32" s="174" t="s">
        <v>59</v>
      </c>
    </row>
    <row r="33" spans="1:5">
      <c r="A33" s="181"/>
      <c r="B33" s="128"/>
      <c r="C33" s="129"/>
      <c r="D33" s="130"/>
      <c r="E33" s="131"/>
    </row>
    <row r="34" spans="1:5">
      <c r="A34" s="498" t="s">
        <v>57</v>
      </c>
      <c r="B34" s="499"/>
      <c r="C34" s="499"/>
      <c r="D34" s="499"/>
      <c r="E34" s="500"/>
    </row>
    <row r="35" spans="1:5">
      <c r="A35" s="501" t="s">
        <v>58</v>
      </c>
      <c r="B35" s="502"/>
      <c r="C35" s="503"/>
      <c r="D35" s="132">
        <f>(D27+D28)*V21+D32</f>
        <v>36.599255179768434</v>
      </c>
      <c r="E35" s="133" t="s">
        <v>59</v>
      </c>
    </row>
    <row r="36" spans="1:5">
      <c r="A36" s="121" t="s">
        <v>60</v>
      </c>
      <c r="B36" s="121"/>
      <c r="C36" s="111"/>
      <c r="D36" s="134">
        <f>(D3*1000*(D4/100)/D35)/24</f>
        <v>3586.1385526925478</v>
      </c>
      <c r="E36" s="135" t="s">
        <v>61</v>
      </c>
    </row>
    <row r="37" spans="1:5">
      <c r="D37" s="146">
        <f>D36/365</f>
        <v>9.8250371306645139</v>
      </c>
      <c r="E37" s="112" t="s">
        <v>62</v>
      </c>
    </row>
    <row r="38" spans="1:5">
      <c r="C38" s="137"/>
      <c r="D38" s="147">
        <f>D37*12</f>
        <v>117.90044556797417</v>
      </c>
      <c r="E38" s="139" t="s">
        <v>63</v>
      </c>
    </row>
    <row r="39" spans="1:5">
      <c r="C39" s="137"/>
      <c r="D39" s="137"/>
      <c r="E39" s="140"/>
    </row>
    <row r="40" spans="1:5">
      <c r="C40" s="137"/>
      <c r="D40" s="137"/>
      <c r="E40" s="140"/>
    </row>
    <row r="41" spans="1:5">
      <c r="C41" s="137"/>
      <c r="D41" s="137"/>
      <c r="E41" s="140"/>
    </row>
    <row r="42" spans="1:5">
      <c r="C42" s="137"/>
      <c r="D42" s="137"/>
      <c r="E42" s="140"/>
    </row>
    <row r="43" spans="1:5">
      <c r="C43" s="137"/>
      <c r="D43" s="137"/>
      <c r="E43" s="140"/>
    </row>
    <row r="44" spans="1:5">
      <c r="C44" s="137"/>
      <c r="D44" s="137"/>
      <c r="E44" s="140"/>
    </row>
    <row r="45" spans="1:5">
      <c r="C45" s="137"/>
      <c r="D45" s="137"/>
      <c r="E45" s="140"/>
    </row>
    <row r="46" spans="1:5">
      <c r="C46" s="137"/>
      <c r="D46" s="137"/>
      <c r="E46" s="140"/>
    </row>
    <row r="47" spans="1:5">
      <c r="C47" s="137"/>
      <c r="D47" s="137"/>
      <c r="E47" s="140"/>
    </row>
    <row r="48" spans="1:5">
      <c r="C48" s="137"/>
      <c r="D48" s="137"/>
      <c r="E48" s="140"/>
    </row>
    <row r="49" spans="3:5">
      <c r="C49" s="137"/>
      <c r="D49" s="137"/>
      <c r="E49" s="140"/>
    </row>
  </sheetData>
  <mergeCells count="27">
    <mergeCell ref="V1:V2"/>
    <mergeCell ref="A5:C6"/>
    <mergeCell ref="Q1:Q2"/>
    <mergeCell ref="Q3:Q8"/>
    <mergeCell ref="R1:R2"/>
    <mergeCell ref="S1:S2"/>
    <mergeCell ref="U1:U2"/>
    <mergeCell ref="K1:K2"/>
    <mergeCell ref="M1:M2"/>
    <mergeCell ref="M3:M6"/>
    <mergeCell ref="N1:N2"/>
    <mergeCell ref="O1:O2"/>
    <mergeCell ref="G1:G2"/>
    <mergeCell ref="G6:G7"/>
    <mergeCell ref="H1:H2"/>
    <mergeCell ref="H6:H7"/>
    <mergeCell ref="J1:J2"/>
    <mergeCell ref="A20:B20"/>
    <mergeCell ref="A26:B26"/>
    <mergeCell ref="A34:E34"/>
    <mergeCell ref="A35:C35"/>
    <mergeCell ref="A21:A25"/>
    <mergeCell ref="A1:E1"/>
    <mergeCell ref="A16:C16"/>
    <mergeCell ref="A17:C17"/>
    <mergeCell ref="A18:C18"/>
    <mergeCell ref="A19:C19"/>
  </mergeCells>
  <dataValidations count="5">
    <dataValidation type="list" allowBlank="1" showInputMessage="1" showErrorMessage="1" sqref="D7" xr:uid="{00000000-0002-0000-3A00-000000000000}">
      <formula1>$H$8:$H$15</formula1>
    </dataValidation>
    <dataValidation type="list" allowBlank="1" showInputMessage="1" showErrorMessage="1" sqref="D13" xr:uid="{00000000-0002-0000-3A00-000001000000}">
      <formula1>$R$3:$R$8</formula1>
    </dataValidation>
    <dataValidation type="list" allowBlank="1" showInputMessage="1" showErrorMessage="1" sqref="D14" xr:uid="{00000000-0002-0000-3A00-000002000000}">
      <formula1>$G$3:$G$4</formula1>
    </dataValidation>
    <dataValidation type="list" allowBlank="1" showInputMessage="1" showErrorMessage="1" sqref="H21" xr:uid="{00000000-0002-0000-3A00-000003000000}">
      <formula1>$X$2:$X$85</formula1>
    </dataValidation>
    <dataValidation type="list" allowBlank="1" showInputMessage="1" showErrorMessage="1" sqref="AC2:AC4" xr:uid="{00000000-0002-0000-3A00-000004000000}">
      <formula1>$J$12:$J$16</formula1>
    </dataValidation>
  </dataValidations>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3"/>
  <dimension ref="A1:AZ54"/>
  <sheetViews>
    <sheetView topLeftCell="A23" workbookViewId="0">
      <selection activeCell="D20" sqref="D20"/>
    </sheetView>
  </sheetViews>
  <sheetFormatPr defaultColWidth="8.875" defaultRowHeight="15"/>
  <cols>
    <col min="1" max="1" width="7.125" customWidth="1"/>
    <col min="2" max="2" width="42.375" customWidth="1"/>
    <col min="3" max="3" width="11.125" customWidth="1"/>
    <col min="4" max="4" width="29.25" customWidth="1"/>
    <col min="5" max="5" width="17.25" customWidth="1"/>
    <col min="6" max="6" width="2.875" style="107" customWidth="1"/>
    <col min="7" max="7" width="35.75" customWidth="1"/>
    <col min="8" max="8" width="26.25" customWidth="1"/>
    <col min="9" max="9" width="15.375" customWidth="1"/>
    <col min="10" max="10" width="8.375" customWidth="1"/>
    <col min="12" max="12" width="16.125" customWidth="1"/>
    <col min="13" max="13" width="8.375" customWidth="1"/>
    <col min="14" max="14" width="17.375" customWidth="1"/>
    <col min="15" max="15" width="9.875" customWidth="1"/>
    <col min="16" max="16" width="14.125" customWidth="1"/>
    <col min="17" max="17" width="8.375" customWidth="1"/>
    <col min="19" max="19" width="10.125" customWidth="1"/>
    <col min="20" max="20" width="13.375" customWidth="1"/>
    <col min="21" max="21" width="19.625" customWidth="1"/>
    <col min="25" max="25" width="12.125" customWidth="1"/>
    <col min="29" max="29" width="16.375" customWidth="1"/>
    <col min="30" max="30" width="27" customWidth="1"/>
    <col min="36" max="36" width="16.25" customWidth="1"/>
    <col min="48" max="48" width="13" customWidth="1"/>
    <col min="50" max="50" width="15.625" customWidth="1"/>
    <col min="52" max="52" width="14.625" customWidth="1"/>
  </cols>
  <sheetData>
    <row r="1" spans="1:52" ht="63.75" customHeight="1">
      <c r="A1" s="507" t="s">
        <v>0</v>
      </c>
      <c r="B1" s="508"/>
      <c r="C1" s="508"/>
      <c r="D1" s="508"/>
      <c r="E1" s="509"/>
      <c r="G1" s="493" t="s">
        <v>1</v>
      </c>
      <c r="H1" s="493" t="s">
        <v>2</v>
      </c>
      <c r="J1" s="493" t="s">
        <v>3</v>
      </c>
      <c r="K1" s="493" t="s">
        <v>2</v>
      </c>
      <c r="M1" s="493" t="s">
        <v>3</v>
      </c>
      <c r="N1" s="493" t="s">
        <v>4</v>
      </c>
      <c r="O1" s="493" t="s">
        <v>5</v>
      </c>
      <c r="Q1" s="493" t="s">
        <v>3</v>
      </c>
      <c r="R1" s="493" t="s">
        <v>4</v>
      </c>
      <c r="S1" s="493" t="s">
        <v>5</v>
      </c>
      <c r="T1" s="148"/>
      <c r="U1" s="493" t="s">
        <v>4</v>
      </c>
      <c r="V1" s="493" t="s">
        <v>6</v>
      </c>
      <c r="X1" s="518" t="s">
        <v>725</v>
      </c>
      <c r="Y1" s="493" t="s">
        <v>76</v>
      </c>
      <c r="Z1" s="493" t="s">
        <v>727</v>
      </c>
      <c r="AC1" s="122"/>
      <c r="AD1" s="122" t="s">
        <v>805</v>
      </c>
      <c r="AE1" s="122" t="s">
        <v>806</v>
      </c>
      <c r="AF1" s="122" t="s">
        <v>807</v>
      </c>
      <c r="AG1" s="122" t="s">
        <v>312</v>
      </c>
      <c r="AH1" s="162" t="s">
        <v>313</v>
      </c>
      <c r="AI1" s="122" t="s">
        <v>808</v>
      </c>
      <c r="AJ1" s="122" t="s">
        <v>315</v>
      </c>
      <c r="AK1" s="162" t="s">
        <v>809</v>
      </c>
      <c r="AL1" s="162" t="s">
        <v>810</v>
      </c>
      <c r="AM1" s="162" t="s">
        <v>318</v>
      </c>
      <c r="AN1" s="162" t="s">
        <v>811</v>
      </c>
      <c r="AO1" s="162" t="s">
        <v>323</v>
      </c>
      <c r="AP1" s="122" t="s">
        <v>320</v>
      </c>
      <c r="AQ1" s="122" t="s">
        <v>812</v>
      </c>
      <c r="AR1" s="162" t="s">
        <v>75</v>
      </c>
      <c r="AS1" s="162" t="s">
        <v>813</v>
      </c>
      <c r="AT1" s="168" t="s">
        <v>814</v>
      </c>
      <c r="AU1" s="122" t="s">
        <v>125</v>
      </c>
      <c r="AV1" s="122" t="s">
        <v>824</v>
      </c>
      <c r="AW1" s="161" t="s">
        <v>830</v>
      </c>
      <c r="AX1" s="161" t="s">
        <v>831</v>
      </c>
      <c r="AY1" s="161" t="s">
        <v>832</v>
      </c>
      <c r="AZ1" s="161" t="s">
        <v>833</v>
      </c>
    </row>
    <row r="2" spans="1:52" ht="48" customHeight="1">
      <c r="A2" s="371" t="s">
        <v>7</v>
      </c>
      <c r="B2" s="110"/>
      <c r="C2" s="111"/>
      <c r="D2" s="109">
        <v>1</v>
      </c>
      <c r="E2" s="109" t="s">
        <v>8</v>
      </c>
      <c r="G2" s="493"/>
      <c r="H2" s="493"/>
      <c r="J2" s="493"/>
      <c r="K2" s="493"/>
      <c r="M2" s="518"/>
      <c r="N2" s="493"/>
      <c r="O2" s="493"/>
      <c r="P2" s="148"/>
      <c r="Q2" s="518"/>
      <c r="R2" s="493"/>
      <c r="S2" s="493"/>
      <c r="T2" s="148"/>
      <c r="U2" s="493"/>
      <c r="V2" s="493"/>
      <c r="X2" s="522"/>
      <c r="Y2" s="493"/>
      <c r="Z2" s="493"/>
      <c r="AC2" s="149">
        <v>1</v>
      </c>
      <c r="AD2" s="149" t="s">
        <v>834</v>
      </c>
      <c r="AE2" s="149" t="s">
        <v>168</v>
      </c>
      <c r="AF2" s="149">
        <v>0</v>
      </c>
      <c r="AG2" s="149">
        <v>0</v>
      </c>
      <c r="AH2" s="149">
        <f>IF(AZ2="DN25",Z8,Z9)</f>
        <v>5500</v>
      </c>
      <c r="AI2" s="149" t="s">
        <v>817</v>
      </c>
      <c r="AJ2" s="149">
        <f>VLOOKUP($AI2,$J$12:$K$17,2,FALSE)</f>
        <v>3500</v>
      </c>
      <c r="AK2" s="149">
        <v>25</v>
      </c>
      <c r="AL2" s="149">
        <f>IF(AZ2="DN25",Y8,Y9)</f>
        <v>141000</v>
      </c>
      <c r="AM2" s="149">
        <v>11</v>
      </c>
      <c r="AN2" s="149">
        <v>1000</v>
      </c>
      <c r="AO2" s="149" t="s">
        <v>168</v>
      </c>
      <c r="AP2" s="149">
        <v>0</v>
      </c>
      <c r="AQ2" s="149">
        <v>0</v>
      </c>
      <c r="AR2" s="109" t="s">
        <v>168</v>
      </c>
      <c r="AS2" s="109" t="s">
        <v>168</v>
      </c>
      <c r="AT2" s="149">
        <v>1</v>
      </c>
      <c r="AU2" s="109" t="s">
        <v>168</v>
      </c>
      <c r="AV2" s="109" t="s">
        <v>168</v>
      </c>
      <c r="AW2" t="s">
        <v>168</v>
      </c>
      <c r="AX2" t="s">
        <v>168</v>
      </c>
      <c r="AY2" s="183" t="s">
        <v>835</v>
      </c>
      <c r="AZ2" s="183" t="s">
        <v>418</v>
      </c>
    </row>
    <row r="3" spans="1:52" ht="15.75" customHeight="1">
      <c r="A3" s="371" t="s">
        <v>836</v>
      </c>
      <c r="B3" s="110"/>
      <c r="C3" s="113"/>
      <c r="D3" s="114">
        <v>17000</v>
      </c>
      <c r="E3" s="109" t="s">
        <v>10</v>
      </c>
      <c r="G3" s="112">
        <v>47</v>
      </c>
      <c r="H3" s="112">
        <v>14</v>
      </c>
      <c r="J3" s="149" t="s">
        <v>11</v>
      </c>
      <c r="K3" s="149">
        <v>20</v>
      </c>
      <c r="M3" s="519" t="s">
        <v>12</v>
      </c>
      <c r="N3" s="150">
        <v>980</v>
      </c>
      <c r="O3" s="149" t="s">
        <v>13</v>
      </c>
      <c r="P3" s="148"/>
      <c r="Q3" s="519" t="s">
        <v>14</v>
      </c>
      <c r="R3" s="150">
        <v>250</v>
      </c>
      <c r="S3" s="149" t="s">
        <v>15</v>
      </c>
      <c r="T3" s="148"/>
      <c r="U3" s="150">
        <v>250</v>
      </c>
      <c r="V3" s="149">
        <v>4</v>
      </c>
      <c r="X3" s="150" t="s">
        <v>835</v>
      </c>
      <c r="Y3" s="149">
        <v>0</v>
      </c>
      <c r="Z3" s="149">
        <v>1</v>
      </c>
    </row>
    <row r="4" spans="1:52">
      <c r="A4" s="371" t="s">
        <v>16</v>
      </c>
      <c r="B4" s="110"/>
      <c r="C4" s="113"/>
      <c r="D4" s="109">
        <v>90</v>
      </c>
      <c r="E4" s="109" t="s">
        <v>17</v>
      </c>
      <c r="G4" s="112">
        <v>128</v>
      </c>
      <c r="H4" s="112">
        <v>20</v>
      </c>
      <c r="J4" s="149" t="s">
        <v>18</v>
      </c>
      <c r="K4" s="149">
        <v>20</v>
      </c>
      <c r="M4" s="519"/>
      <c r="N4" s="151">
        <v>1760</v>
      </c>
      <c r="O4" s="149" t="s">
        <v>19</v>
      </c>
      <c r="P4" s="148"/>
      <c r="Q4" s="519"/>
      <c r="R4" s="151">
        <v>440</v>
      </c>
      <c r="S4" s="149" t="s">
        <v>20</v>
      </c>
      <c r="T4" s="148"/>
      <c r="U4" s="151">
        <v>440</v>
      </c>
      <c r="V4" s="149">
        <v>3.8</v>
      </c>
      <c r="X4" s="150" t="s">
        <v>837</v>
      </c>
      <c r="Y4" s="149">
        <v>7200</v>
      </c>
      <c r="Z4" s="149">
        <v>0</v>
      </c>
    </row>
    <row r="5" spans="1:52" ht="15" customHeight="1">
      <c r="A5" s="512" t="s">
        <v>838</v>
      </c>
      <c r="B5" s="513"/>
      <c r="C5" s="514"/>
      <c r="D5" s="141">
        <v>75</v>
      </c>
      <c r="E5" s="109" t="s">
        <v>17</v>
      </c>
      <c r="J5" s="149" t="s">
        <v>22</v>
      </c>
      <c r="K5" s="149">
        <v>20</v>
      </c>
      <c r="M5" s="519"/>
      <c r="N5" s="151">
        <v>3125</v>
      </c>
      <c r="O5" s="149" t="s">
        <v>23</v>
      </c>
      <c r="P5" s="148"/>
      <c r="Q5" s="519"/>
      <c r="R5" s="151">
        <v>980</v>
      </c>
      <c r="S5" s="149" t="s">
        <v>13</v>
      </c>
      <c r="T5" s="148"/>
      <c r="U5" s="151">
        <v>980</v>
      </c>
      <c r="V5" s="149">
        <v>3.8</v>
      </c>
    </row>
    <row r="6" spans="1:52">
      <c r="A6" s="515"/>
      <c r="B6" s="516"/>
      <c r="C6" s="517"/>
      <c r="D6" s="109"/>
      <c r="E6" s="109"/>
      <c r="G6" s="520" t="s">
        <v>24</v>
      </c>
      <c r="H6" s="518" t="s">
        <v>25</v>
      </c>
      <c r="J6" s="149" t="s">
        <v>26</v>
      </c>
      <c r="K6" s="149">
        <v>14</v>
      </c>
      <c r="M6" s="519"/>
      <c r="N6" s="151">
        <v>5470</v>
      </c>
      <c r="O6" s="149" t="s">
        <v>27</v>
      </c>
      <c r="P6" s="148"/>
      <c r="Q6" s="519"/>
      <c r="R6" s="151">
        <v>1760</v>
      </c>
      <c r="S6" s="149" t="s">
        <v>19</v>
      </c>
      <c r="T6" s="148"/>
      <c r="U6" s="151">
        <v>1760</v>
      </c>
      <c r="V6" s="149">
        <v>2.2999999999999998</v>
      </c>
      <c r="X6" s="518" t="s">
        <v>425</v>
      </c>
      <c r="Y6" s="493" t="s">
        <v>76</v>
      </c>
      <c r="Z6" s="493" t="s">
        <v>839</v>
      </c>
    </row>
    <row r="7" spans="1:52">
      <c r="A7" s="371" t="s">
        <v>28</v>
      </c>
      <c r="B7" s="110"/>
      <c r="C7" s="113"/>
      <c r="D7" s="114">
        <v>3600</v>
      </c>
      <c r="E7" s="109" t="s">
        <v>29</v>
      </c>
      <c r="G7" s="521"/>
      <c r="H7" s="522"/>
      <c r="J7" s="149" t="s">
        <v>30</v>
      </c>
      <c r="K7" s="149">
        <v>14</v>
      </c>
      <c r="Q7" s="519"/>
      <c r="R7" s="151">
        <v>3125</v>
      </c>
      <c r="S7" s="149" t="s">
        <v>23</v>
      </c>
      <c r="T7" s="148"/>
      <c r="U7" s="151">
        <v>3125</v>
      </c>
      <c r="V7" s="149">
        <v>2.2999999999999998</v>
      </c>
      <c r="X7" s="522"/>
      <c r="Y7" s="493"/>
      <c r="Z7" s="493"/>
    </row>
    <row r="8" spans="1:52">
      <c r="A8" s="371" t="s">
        <v>31</v>
      </c>
      <c r="B8" s="110"/>
      <c r="C8" s="113"/>
      <c r="D8" s="116">
        <f>(24*60*60)/D7</f>
        <v>24</v>
      </c>
      <c r="E8" s="109" t="s">
        <v>32</v>
      </c>
      <c r="G8" s="112">
        <v>1</v>
      </c>
      <c r="H8" s="112">
        <v>600</v>
      </c>
      <c r="J8" s="149" t="s">
        <v>33</v>
      </c>
      <c r="K8" s="149">
        <v>14</v>
      </c>
      <c r="Q8" s="519"/>
      <c r="R8" s="151">
        <v>5470</v>
      </c>
      <c r="S8" s="149" t="s">
        <v>27</v>
      </c>
      <c r="T8" s="148"/>
      <c r="U8" s="151">
        <v>5470</v>
      </c>
      <c r="V8" s="149">
        <v>2.2999999999999998</v>
      </c>
      <c r="X8" s="149" t="s">
        <v>418</v>
      </c>
      <c r="Y8" s="123">
        <f>((300*200)+(135*(Z8-200)))*1000/Z8</f>
        <v>141000</v>
      </c>
      <c r="Z8" s="116">
        <f>5500</f>
        <v>5500</v>
      </c>
    </row>
    <row r="9" spans="1:52">
      <c r="A9" s="371" t="s">
        <v>34</v>
      </c>
      <c r="B9" s="110"/>
      <c r="C9" s="113"/>
      <c r="D9" s="114">
        <f>D16</f>
        <v>24</v>
      </c>
      <c r="E9" s="109" t="s">
        <v>32</v>
      </c>
      <c r="G9" s="112">
        <v>2</v>
      </c>
      <c r="H9" s="112">
        <v>1800</v>
      </c>
      <c r="J9" s="149" t="s">
        <v>35</v>
      </c>
      <c r="K9" s="149">
        <v>14</v>
      </c>
      <c r="X9" s="182" t="s">
        <v>415</v>
      </c>
      <c r="Y9" s="123">
        <f>((300*200)+(150*(Z9-200)))*1000/Z9</f>
        <v>154838.70967741936</v>
      </c>
      <c r="Z9" s="116">
        <f>6200</f>
        <v>6200</v>
      </c>
    </row>
    <row r="10" spans="1:52">
      <c r="A10" s="371" t="s">
        <v>778</v>
      </c>
      <c r="B10" s="110"/>
      <c r="C10" s="113"/>
      <c r="D10" s="116">
        <f>D8+D9</f>
        <v>48</v>
      </c>
      <c r="E10" s="109" t="s">
        <v>32</v>
      </c>
      <c r="G10" s="112">
        <v>5</v>
      </c>
      <c r="H10" s="112">
        <v>3600</v>
      </c>
    </row>
    <row r="11" spans="1:52" ht="30">
      <c r="A11" s="371" t="s">
        <v>779</v>
      </c>
      <c r="B11" s="110"/>
      <c r="C11" s="113"/>
      <c r="D11" s="116">
        <f>(24*60*60)/D10</f>
        <v>1800</v>
      </c>
      <c r="E11" s="109" t="s">
        <v>29</v>
      </c>
      <c r="G11" s="112">
        <v>10</v>
      </c>
      <c r="H11" s="112">
        <v>7200</v>
      </c>
      <c r="J11" s="122" t="s">
        <v>808</v>
      </c>
      <c r="K11" s="122" t="s">
        <v>315</v>
      </c>
    </row>
    <row r="12" spans="1:52">
      <c r="A12" s="371" t="s">
        <v>38</v>
      </c>
      <c r="B12" s="110"/>
      <c r="C12" s="113"/>
      <c r="D12" s="109"/>
      <c r="E12" s="109" t="s">
        <v>29</v>
      </c>
      <c r="G12" s="112">
        <v>20</v>
      </c>
      <c r="H12" s="112">
        <v>10800</v>
      </c>
      <c r="J12" s="149" t="s">
        <v>815</v>
      </c>
      <c r="K12" s="149">
        <v>17000</v>
      </c>
    </row>
    <row r="13" spans="1:52">
      <c r="A13" s="371" t="s">
        <v>39</v>
      </c>
      <c r="B13" s="110"/>
      <c r="C13" s="113"/>
      <c r="D13" s="143">
        <v>5470</v>
      </c>
      <c r="E13" s="109" t="s">
        <v>40</v>
      </c>
      <c r="G13" s="112">
        <v>30</v>
      </c>
      <c r="H13" s="112">
        <v>21600</v>
      </c>
      <c r="J13" s="149" t="s">
        <v>817</v>
      </c>
      <c r="K13" s="149">
        <v>3500</v>
      </c>
    </row>
    <row r="14" spans="1:52" ht="30">
      <c r="A14" s="371" t="s">
        <v>41</v>
      </c>
      <c r="B14" s="110"/>
      <c r="C14" s="113"/>
      <c r="D14" s="144">
        <v>128</v>
      </c>
      <c r="E14" s="109" t="s">
        <v>42</v>
      </c>
      <c r="G14" s="112">
        <v>60</v>
      </c>
      <c r="H14" s="112">
        <v>43200</v>
      </c>
      <c r="J14" s="149" t="s">
        <v>819</v>
      </c>
      <c r="K14" s="149">
        <v>2600</v>
      </c>
    </row>
    <row r="15" spans="1:52">
      <c r="A15" s="371" t="s">
        <v>780</v>
      </c>
      <c r="B15" s="110"/>
      <c r="C15" s="113"/>
      <c r="D15" s="109">
        <v>11</v>
      </c>
      <c r="E15" s="109" t="s">
        <v>44</v>
      </c>
      <c r="G15" s="112">
        <v>120</v>
      </c>
      <c r="H15" s="112">
        <v>86400</v>
      </c>
      <c r="J15" s="149" t="s">
        <v>818</v>
      </c>
      <c r="K15" s="149">
        <v>7700</v>
      </c>
    </row>
    <row r="16" spans="1:52">
      <c r="A16" s="510" t="s">
        <v>782</v>
      </c>
      <c r="B16" s="511"/>
      <c r="C16" s="497"/>
      <c r="D16" s="114">
        <v>24</v>
      </c>
      <c r="E16" s="109" t="s">
        <v>46</v>
      </c>
      <c r="G16" s="112">
        <v>300</v>
      </c>
      <c r="H16" s="140"/>
      <c r="J16" s="149" t="s">
        <v>756</v>
      </c>
      <c r="K16" s="149">
        <v>600</v>
      </c>
    </row>
    <row r="17" spans="1:24">
      <c r="A17" s="510" t="s">
        <v>840</v>
      </c>
      <c r="B17" s="511"/>
      <c r="C17" s="497"/>
      <c r="D17" s="109">
        <f>K26</f>
        <v>5500</v>
      </c>
      <c r="E17" s="109" t="s">
        <v>90</v>
      </c>
      <c r="G17" s="112">
        <v>600</v>
      </c>
      <c r="H17" s="140"/>
      <c r="J17" s="149" t="s">
        <v>841</v>
      </c>
      <c r="K17" s="149">
        <v>3500</v>
      </c>
    </row>
    <row r="18" spans="1:24">
      <c r="A18" s="510" t="s">
        <v>842</v>
      </c>
      <c r="B18" s="511"/>
      <c r="C18" s="497"/>
      <c r="D18" s="170" t="str">
        <f>W26</f>
        <v>Class_A</v>
      </c>
      <c r="E18" s="109"/>
      <c r="G18" s="112">
        <v>1200</v>
      </c>
      <c r="H18" s="140"/>
      <c r="J18" t="s">
        <v>843</v>
      </c>
      <c r="K18">
        <v>17000</v>
      </c>
    </row>
    <row r="19" spans="1:24">
      <c r="A19" s="510" t="s">
        <v>844</v>
      </c>
      <c r="B19" s="511"/>
      <c r="C19" s="497"/>
      <c r="D19" s="170" t="str">
        <f>X26</f>
        <v>DN25</v>
      </c>
      <c r="E19" s="109"/>
      <c r="G19" s="112">
        <v>1800</v>
      </c>
      <c r="H19" s="140"/>
    </row>
    <row r="20" spans="1:24">
      <c r="A20" s="510" t="s">
        <v>781</v>
      </c>
      <c r="B20" s="511"/>
      <c r="C20" s="497"/>
      <c r="D20" s="109">
        <f>D16</f>
        <v>24</v>
      </c>
      <c r="E20" s="109" t="s">
        <v>46</v>
      </c>
      <c r="G20" s="112">
        <v>3600</v>
      </c>
      <c r="H20" s="140"/>
    </row>
    <row r="21" spans="1:24" ht="45">
      <c r="A21" s="494" t="s">
        <v>47</v>
      </c>
      <c r="B21" s="495"/>
      <c r="C21" s="122" t="s">
        <v>845</v>
      </c>
      <c r="D21" s="122" t="s">
        <v>49</v>
      </c>
      <c r="E21" s="122" t="s">
        <v>50</v>
      </c>
      <c r="G21" s="112">
        <v>7200</v>
      </c>
      <c r="H21" s="140"/>
    </row>
    <row r="22" spans="1:24">
      <c r="A22" s="504" t="s">
        <v>51</v>
      </c>
      <c r="B22" s="109"/>
      <c r="C22" s="123"/>
      <c r="D22" s="116"/>
      <c r="E22" s="116"/>
      <c r="G22" s="112">
        <v>10800</v>
      </c>
      <c r="H22" s="140"/>
    </row>
    <row r="23" spans="1:24" ht="14.45" customHeight="1">
      <c r="A23" s="505"/>
      <c r="B23" s="109"/>
      <c r="C23" s="123"/>
      <c r="D23" s="116"/>
      <c r="E23" s="116"/>
      <c r="G23" s="112">
        <v>21600</v>
      </c>
      <c r="H23" s="140"/>
    </row>
    <row r="24" spans="1:24" ht="15" customHeight="1">
      <c r="A24" s="505"/>
      <c r="B24" s="124" t="s">
        <v>53</v>
      </c>
      <c r="C24" s="123">
        <f>D14*1000*3.3/7.2/(D5/100)</f>
        <v>78222.222222222219</v>
      </c>
      <c r="D24" s="116">
        <f>((37+D15)*8/D13)*1000</f>
        <v>70.201096892138935</v>
      </c>
      <c r="E24" s="116">
        <f>C24*D24</f>
        <v>5491285.8013406452</v>
      </c>
      <c r="H24" s="140"/>
    </row>
    <row r="25" spans="1:24" ht="26.25" customHeight="1">
      <c r="A25" s="505"/>
      <c r="B25" s="125" t="s">
        <v>784</v>
      </c>
      <c r="C25" s="123">
        <f>C26*IF(D18="Class_A",Z3,IF(D18="Class_C",Z4))</f>
        <v>7200</v>
      </c>
      <c r="D25" s="116">
        <f>(100+200)*IF(D18="Class_A",Z3,IF(D18="Class_C",Z4))</f>
        <v>300</v>
      </c>
      <c r="E25" s="116">
        <f t="shared" ref="E25:E27" si="0">C25*D25</f>
        <v>2160000</v>
      </c>
      <c r="G25" s="122" t="s">
        <v>820</v>
      </c>
      <c r="H25" s="159" t="s">
        <v>806</v>
      </c>
      <c r="I25" s="122" t="s">
        <v>807</v>
      </c>
      <c r="J25" s="122" t="s">
        <v>312</v>
      </c>
      <c r="K25" s="160" t="s">
        <v>313</v>
      </c>
      <c r="L25" s="122" t="s">
        <v>315</v>
      </c>
      <c r="M25" s="161" t="s">
        <v>821</v>
      </c>
      <c r="N25" s="161" t="s">
        <v>810</v>
      </c>
      <c r="O25" s="161" t="s">
        <v>318</v>
      </c>
      <c r="P25" s="161" t="s">
        <v>846</v>
      </c>
      <c r="Q25" s="161" t="s">
        <v>323</v>
      </c>
      <c r="R25" s="160" t="s">
        <v>320</v>
      </c>
      <c r="S25" s="161" t="s">
        <v>812</v>
      </c>
      <c r="T25" s="161" t="s">
        <v>823</v>
      </c>
      <c r="U25" s="161" t="s">
        <v>824</v>
      </c>
      <c r="V25" s="161" t="s">
        <v>847</v>
      </c>
      <c r="W25" s="161" t="s">
        <v>832</v>
      </c>
      <c r="X25" s="161" t="s">
        <v>833</v>
      </c>
    </row>
    <row r="26" spans="1:24" ht="15" customHeight="1">
      <c r="A26" s="506"/>
      <c r="B26" s="109" t="s">
        <v>55</v>
      </c>
      <c r="C26" s="123">
        <v>7200</v>
      </c>
      <c r="D26" s="126">
        <v>0</v>
      </c>
      <c r="E26" s="116">
        <f t="shared" si="0"/>
        <v>0</v>
      </c>
      <c r="G26" s="156" t="s">
        <v>834</v>
      </c>
      <c r="H26" s="149" t="str">
        <f>VLOOKUP($G26,$AD$2:$BA$259,2,FALSE)</f>
        <v>x</v>
      </c>
      <c r="I26" s="149">
        <f>VLOOKUP($G26,$AD$2:$BA$259,3,FALSE)</f>
        <v>0</v>
      </c>
      <c r="J26" s="149">
        <f>VLOOKUP($G26,$AD$2:$BA$259,4,FALSE)</f>
        <v>0</v>
      </c>
      <c r="K26" s="149">
        <f>VLOOKUP($G26,$AD$2:$BA$259,5,FALSE)</f>
        <v>5500</v>
      </c>
      <c r="L26" s="149">
        <f>VLOOKUP($G26,$AD$2:$BA$259,7,FALSE)</f>
        <v>3500</v>
      </c>
      <c r="M26" s="149">
        <f>VLOOKUP($G26,$AD$2:$BA$259,8,FALSE)</f>
        <v>25</v>
      </c>
      <c r="N26" s="149">
        <f>VLOOKUP($G26,$AD$2:$BA$259,9,FALSE)</f>
        <v>141000</v>
      </c>
      <c r="O26" s="149">
        <f>VLOOKUP($G26,$AD$2:$BA$259,10,FALSE)</f>
        <v>11</v>
      </c>
      <c r="P26" s="149">
        <f>VLOOKUP($G26,$AD$2:$BA$259,11,FALSE)</f>
        <v>1000</v>
      </c>
      <c r="Q26" s="149" t="str">
        <f>VLOOKUP($G26,$AD$2:$BA$259,12,FALSE)</f>
        <v>x</v>
      </c>
      <c r="R26" s="149">
        <f>VLOOKUP($G26,$AD$2:$BA$259,13,FALSE)</f>
        <v>0</v>
      </c>
      <c r="S26" s="149">
        <f>VLOOKUP($G26,$AD$2:$BA$259,14,FALSE)</f>
        <v>0</v>
      </c>
      <c r="T26" s="149">
        <f>VLOOKUP($G26,$AD$2:$BA$259,17,FALSE)</f>
        <v>1</v>
      </c>
      <c r="U26" s="149" t="str">
        <f>VLOOKUP($G26,$AD$2:$BA$259,19,FALSE)</f>
        <v>x</v>
      </c>
      <c r="V26" s="149" t="str">
        <f>VLOOKUP($G26,$AD$2:$BA$259,20,FALSE)</f>
        <v>x</v>
      </c>
      <c r="W26" s="149" t="str">
        <f>VLOOKUP($G26,$AD$2:$BA$259,22,FALSE)</f>
        <v>Class_A</v>
      </c>
      <c r="X26" s="149" t="str">
        <f>VLOOKUP($G26,$AD$2:$BA$259,23,FALSE)</f>
        <v>DN25</v>
      </c>
    </row>
    <row r="27" spans="1:24" ht="15" customHeight="1">
      <c r="A27" s="496" t="s">
        <v>848</v>
      </c>
      <c r="B27" s="497"/>
      <c r="C27" s="123">
        <f>IF(D18="Class_A",Y3,IF(D18="Class_C",Y4))+58</f>
        <v>58</v>
      </c>
      <c r="D27" s="116">
        <f>(D11*1000)-SUM(D24:D26)</f>
        <v>1799629.7989031079</v>
      </c>
      <c r="E27" s="116">
        <f t="shared" si="0"/>
        <v>104378528.33638026</v>
      </c>
      <c r="H27" s="140"/>
    </row>
    <row r="28" spans="1:24" ht="15" customHeight="1">
      <c r="A28" s="171" t="s">
        <v>786</v>
      </c>
      <c r="B28" s="172"/>
      <c r="C28" s="173"/>
      <c r="D28" s="132">
        <f>(E24+E25+E26+E27)/(D11*1000)</f>
        <v>62.238785632067163</v>
      </c>
      <c r="E28" s="174" t="s">
        <v>59</v>
      </c>
    </row>
    <row r="29" spans="1:24" ht="15" customHeight="1">
      <c r="A29" s="175" t="s">
        <v>787</v>
      </c>
      <c r="B29" s="172"/>
      <c r="C29" s="173"/>
      <c r="D29" s="176">
        <f>C26*(IF(D13=U3,V3,IF(D13=U4,V4,IF(D13=U5,V5,IF(D13=U6,V6,IF(D13=U7,V7,V8))))))*D20/(24*60*60)</f>
        <v>4.5999999999999996</v>
      </c>
      <c r="E29" s="174" t="s">
        <v>59</v>
      </c>
    </row>
    <row r="30" spans="1:24" ht="15" customHeight="1">
      <c r="A30" s="172"/>
      <c r="B30" s="172"/>
      <c r="C30" s="173"/>
      <c r="D30" s="177"/>
      <c r="E30" s="177"/>
    </row>
    <row r="31" spans="1:24" ht="15" customHeight="1">
      <c r="A31" s="172"/>
      <c r="B31" s="172"/>
      <c r="C31" s="173"/>
      <c r="D31" s="177"/>
      <c r="E31" s="177"/>
    </row>
    <row r="32" spans="1:24" ht="15" customHeight="1">
      <c r="A32" s="178" t="s">
        <v>788</v>
      </c>
      <c r="B32" s="118"/>
      <c r="C32" s="179">
        <f>N26</f>
        <v>141000</v>
      </c>
      <c r="D32" s="179">
        <f>K26</f>
        <v>5500</v>
      </c>
      <c r="E32" s="180">
        <f>C32*D32</f>
        <v>775500000</v>
      </c>
    </row>
    <row r="33" spans="1:5" ht="15" customHeight="1">
      <c r="A33" s="175" t="s">
        <v>789</v>
      </c>
      <c r="B33" s="172"/>
      <c r="C33" s="173"/>
      <c r="D33" s="176">
        <f>E32*D16/(24*60*60*1000)</f>
        <v>215.41666666666666</v>
      </c>
      <c r="E33" s="174" t="s">
        <v>59</v>
      </c>
    </row>
    <row r="34" spans="1:5" ht="15" customHeight="1">
      <c r="A34" s="181"/>
      <c r="B34" s="128"/>
      <c r="C34" s="129"/>
      <c r="D34" s="130"/>
      <c r="E34" s="131"/>
    </row>
    <row r="35" spans="1:5" ht="15" customHeight="1">
      <c r="A35" s="498" t="s">
        <v>57</v>
      </c>
      <c r="B35" s="499"/>
      <c r="C35" s="499"/>
      <c r="D35" s="499"/>
      <c r="E35" s="500"/>
    </row>
    <row r="36" spans="1:5" ht="15" customHeight="1">
      <c r="A36" s="501" t="s">
        <v>58</v>
      </c>
      <c r="B36" s="502"/>
      <c r="C36" s="503"/>
      <c r="D36" s="132">
        <f>D28+D29+D33</f>
        <v>282.25545229873381</v>
      </c>
      <c r="E36" s="133" t="s">
        <v>59</v>
      </c>
    </row>
    <row r="37" spans="1:5">
      <c r="A37" s="121" t="s">
        <v>60</v>
      </c>
      <c r="B37" s="121"/>
      <c r="C37" s="111"/>
      <c r="D37" s="134">
        <f>(D3*1000*(D4/100)/D36)/24</f>
        <v>2258.592331195367</v>
      </c>
      <c r="E37" s="135" t="s">
        <v>61</v>
      </c>
    </row>
    <row r="38" spans="1:5">
      <c r="D38" s="146">
        <f>D37/365</f>
        <v>6.1879241950557997</v>
      </c>
      <c r="E38" s="112" t="s">
        <v>62</v>
      </c>
    </row>
    <row r="39" spans="1:5">
      <c r="C39" s="137"/>
      <c r="D39" s="147">
        <f>D38*12</f>
        <v>74.255090340669597</v>
      </c>
      <c r="E39" s="139" t="s">
        <v>63</v>
      </c>
    </row>
    <row r="40" spans="1:5">
      <c r="C40" s="137"/>
      <c r="D40" s="137"/>
      <c r="E40" s="140"/>
    </row>
    <row r="41" spans="1:5">
      <c r="C41" s="137"/>
      <c r="D41" s="137"/>
      <c r="E41" s="140"/>
    </row>
    <row r="42" spans="1:5">
      <c r="C42" s="137"/>
      <c r="D42" s="137"/>
      <c r="E42" s="140"/>
    </row>
    <row r="43" spans="1:5">
      <c r="C43" s="137"/>
      <c r="D43" s="137"/>
      <c r="E43" s="140"/>
    </row>
    <row r="44" spans="1:5">
      <c r="C44" s="137"/>
      <c r="D44" s="137"/>
      <c r="E44" s="140"/>
    </row>
    <row r="45" spans="1:5">
      <c r="C45" s="137"/>
      <c r="D45" s="137"/>
      <c r="E45" s="140"/>
    </row>
    <row r="47" spans="1:5">
      <c r="C47" s="137"/>
      <c r="D47" s="137"/>
      <c r="E47" s="140"/>
    </row>
    <row r="48" spans="1:5">
      <c r="C48" s="137"/>
      <c r="D48" s="137"/>
      <c r="E48" s="140"/>
    </row>
    <row r="49" spans="3:5">
      <c r="C49" s="137"/>
      <c r="D49" s="137"/>
      <c r="E49" s="140"/>
    </row>
    <row r="50" spans="3:5">
      <c r="C50" s="137"/>
      <c r="D50" s="137"/>
      <c r="E50" s="140"/>
    </row>
    <row r="51" spans="3:5">
      <c r="C51" s="137"/>
      <c r="D51" s="137"/>
      <c r="E51" s="140"/>
    </row>
    <row r="52" spans="3:5">
      <c r="C52" s="137"/>
      <c r="D52" s="137"/>
      <c r="E52" s="140"/>
    </row>
    <row r="53" spans="3:5">
      <c r="C53" s="137"/>
      <c r="D53" s="137"/>
      <c r="E53" s="140"/>
    </row>
    <row r="54" spans="3:5">
      <c r="C54" s="137"/>
      <c r="D54" s="137"/>
      <c r="E54" s="140"/>
    </row>
  </sheetData>
  <mergeCells count="34">
    <mergeCell ref="Z1:Z2"/>
    <mergeCell ref="Z6:Z7"/>
    <mergeCell ref="A5:C6"/>
    <mergeCell ref="V1:V2"/>
    <mergeCell ref="X1:X2"/>
    <mergeCell ref="X6:X7"/>
    <mergeCell ref="Y1:Y2"/>
    <mergeCell ref="Y6:Y7"/>
    <mergeCell ref="Q1:Q2"/>
    <mergeCell ref="Q3:Q8"/>
    <mergeCell ref="R1:R2"/>
    <mergeCell ref="S1:S2"/>
    <mergeCell ref="U1:U2"/>
    <mergeCell ref="K1:K2"/>
    <mergeCell ref="M1:M2"/>
    <mergeCell ref="M3:M6"/>
    <mergeCell ref="N1:N2"/>
    <mergeCell ref="O1:O2"/>
    <mergeCell ref="G1:G2"/>
    <mergeCell ref="G6:G7"/>
    <mergeCell ref="H1:H2"/>
    <mergeCell ref="H6:H7"/>
    <mergeCell ref="J1:J2"/>
    <mergeCell ref="A20:C20"/>
    <mergeCell ref="A21:B21"/>
    <mergeCell ref="A27:B27"/>
    <mergeCell ref="A35:E35"/>
    <mergeCell ref="A36:C36"/>
    <mergeCell ref="A22:A26"/>
    <mergeCell ref="A1:E1"/>
    <mergeCell ref="A16:C16"/>
    <mergeCell ref="A17:C17"/>
    <mergeCell ref="A18:C18"/>
    <mergeCell ref="A19:C19"/>
  </mergeCells>
  <dataValidations count="9">
    <dataValidation type="list" allowBlank="1" showInputMessage="1" showErrorMessage="1" sqref="AI2" xr:uid="{00000000-0002-0000-3B00-000000000000}">
      <formula1>$J$12:$J$18</formula1>
    </dataValidation>
    <dataValidation type="list" allowBlank="1" showInputMessage="1" showErrorMessage="1" sqref="AY2" xr:uid="{00000000-0002-0000-3B00-000001000000}">
      <formula1>$X$3:$X$4</formula1>
    </dataValidation>
    <dataValidation type="list" allowBlank="1" showInputMessage="1" showErrorMessage="1" sqref="AZ2" xr:uid="{00000000-0002-0000-3B00-000002000000}">
      <formula1>$X$8:$X$9</formula1>
    </dataValidation>
    <dataValidation type="list" allowBlank="1" showInputMessage="1" showErrorMessage="1" sqref="D7" xr:uid="{00000000-0002-0000-3B00-000003000000}">
      <formula1>$H$8:$H$15</formula1>
    </dataValidation>
    <dataValidation type="list" allowBlank="1" showInputMessage="1" showErrorMessage="1" sqref="D12" xr:uid="{00000000-0002-0000-3B00-000004000000}">
      <formula1>$G$8:$G$23</formula1>
    </dataValidation>
    <dataValidation type="list" allowBlank="1" showInputMessage="1" showErrorMessage="1" sqref="D13" xr:uid="{00000000-0002-0000-3B00-000005000000}">
      <formula1>$R$3:$R$8</formula1>
    </dataValidation>
    <dataValidation type="list" allowBlank="1" showInputMessage="1" showErrorMessage="1" sqref="D14" xr:uid="{00000000-0002-0000-3B00-000006000000}">
      <formula1>$G$3:$G$4</formula1>
    </dataValidation>
    <dataValidation type="list" allowBlank="1" showInputMessage="1" showErrorMessage="1" sqref="G26" xr:uid="{00000000-0002-0000-3B00-000007000000}">
      <formula1>$AD$2:$AD$84</formula1>
    </dataValidation>
    <dataValidation allowBlank="1" showInputMessage="1" showErrorMessage="1" sqref="D18:D19" xr:uid="{00000000-0002-0000-3B00-000008000000}"/>
  </dataValidations>
  <pageMargins left="0.7" right="0.7" top="0.75" bottom="0.75" header="0.3" footer="0.3"/>
  <pageSetup orientation="portrait" horizontalDpi="300"/>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19"/>
  <dimension ref="A1:AT52"/>
  <sheetViews>
    <sheetView topLeftCell="A26" workbookViewId="0">
      <selection activeCell="D12" sqref="D12"/>
    </sheetView>
  </sheetViews>
  <sheetFormatPr defaultColWidth="8.875" defaultRowHeight="15"/>
  <cols>
    <col min="1" max="1" width="7.125" customWidth="1"/>
    <col min="2" max="2" width="42.375" customWidth="1"/>
    <col min="3" max="4" width="11.125" customWidth="1"/>
    <col min="5" max="5" width="16" customWidth="1"/>
    <col min="6" max="6" width="2.875" style="107" customWidth="1"/>
    <col min="7" max="7" width="40.25" customWidth="1"/>
    <col min="8" max="8" width="15.25" customWidth="1"/>
    <col min="9" max="9" width="18.25" customWidth="1"/>
    <col min="10" max="10" width="18.375" customWidth="1"/>
    <col min="12" max="12" width="16.75" customWidth="1"/>
    <col min="13" max="13" width="8.375" customWidth="1"/>
    <col min="15" max="15" width="9.875" customWidth="1"/>
    <col min="16" max="16" width="16.375" customWidth="1"/>
    <col min="17" max="17" width="8.375" customWidth="1"/>
    <col min="19" max="19" width="10.125" customWidth="1"/>
    <col min="20" max="20" width="11.125" customWidth="1"/>
    <col min="21" max="21" width="17.375" customWidth="1"/>
    <col min="26" max="26" width="37.125" customWidth="1"/>
    <col min="31" max="31" width="21.25" customWidth="1"/>
    <col min="32" max="32" width="26.875" customWidth="1"/>
    <col min="34" max="34" width="20.125" customWidth="1"/>
    <col min="46" max="46" width="11.25" customWidth="1"/>
    <col min="47" max="47" width="11.125" customWidth="1"/>
  </cols>
  <sheetData>
    <row r="1" spans="1:46" ht="108" customHeight="1">
      <c r="A1" s="507" t="s">
        <v>0</v>
      </c>
      <c r="B1" s="508"/>
      <c r="C1" s="508"/>
      <c r="D1" s="508"/>
      <c r="E1" s="509"/>
      <c r="G1" s="493" t="s">
        <v>1</v>
      </c>
      <c r="H1" s="493" t="s">
        <v>2</v>
      </c>
      <c r="J1" s="493" t="s">
        <v>3</v>
      </c>
      <c r="K1" s="493" t="s">
        <v>2</v>
      </c>
      <c r="M1" s="493" t="s">
        <v>3</v>
      </c>
      <c r="N1" s="493" t="s">
        <v>4</v>
      </c>
      <c r="O1" s="493" t="s">
        <v>5</v>
      </c>
      <c r="Q1" s="493" t="s">
        <v>3</v>
      </c>
      <c r="R1" s="493" t="s">
        <v>4</v>
      </c>
      <c r="S1" s="493" t="s">
        <v>5</v>
      </c>
      <c r="T1" s="148"/>
      <c r="U1" s="493" t="s">
        <v>4</v>
      </c>
      <c r="V1" s="493" t="s">
        <v>6</v>
      </c>
      <c r="Y1" s="122"/>
      <c r="Z1" s="122" t="s">
        <v>805</v>
      </c>
      <c r="AA1" s="122" t="s">
        <v>806</v>
      </c>
      <c r="AB1" s="122" t="s">
        <v>807</v>
      </c>
      <c r="AC1" s="122" t="s">
        <v>312</v>
      </c>
      <c r="AD1" s="162" t="s">
        <v>313</v>
      </c>
      <c r="AE1" s="122" t="s">
        <v>808</v>
      </c>
      <c r="AF1" s="122" t="s">
        <v>315</v>
      </c>
      <c r="AG1" s="162" t="s">
        <v>809</v>
      </c>
      <c r="AH1" s="162" t="s">
        <v>810</v>
      </c>
      <c r="AI1" s="162" t="s">
        <v>318</v>
      </c>
      <c r="AJ1" s="162" t="s">
        <v>811</v>
      </c>
      <c r="AK1" s="162" t="s">
        <v>323</v>
      </c>
      <c r="AL1" s="122" t="s">
        <v>320</v>
      </c>
      <c r="AM1" s="122" t="s">
        <v>812</v>
      </c>
      <c r="AN1" s="162" t="s">
        <v>75</v>
      </c>
      <c r="AO1" s="162" t="s">
        <v>813</v>
      </c>
      <c r="AP1" s="168" t="s">
        <v>814</v>
      </c>
      <c r="AQ1" s="122" t="s">
        <v>125</v>
      </c>
      <c r="AR1" s="122" t="s">
        <v>824</v>
      </c>
      <c r="AS1" s="161" t="s">
        <v>830</v>
      </c>
      <c r="AT1" s="161" t="s">
        <v>831</v>
      </c>
    </row>
    <row r="2" spans="1:46" ht="55.5" customHeight="1">
      <c r="A2" s="371" t="s">
        <v>7</v>
      </c>
      <c r="B2" s="110"/>
      <c r="C2" s="111"/>
      <c r="D2" s="109">
        <v>1</v>
      </c>
      <c r="E2" s="109" t="s">
        <v>8</v>
      </c>
      <c r="G2" s="493"/>
      <c r="H2" s="493"/>
      <c r="J2" s="493"/>
      <c r="K2" s="493"/>
      <c r="M2" s="518"/>
      <c r="N2" s="493"/>
      <c r="O2" s="493"/>
      <c r="P2" s="148"/>
      <c r="Q2" s="518"/>
      <c r="R2" s="493"/>
      <c r="S2" s="493"/>
      <c r="T2" s="148"/>
      <c r="U2" s="493"/>
      <c r="V2" s="493"/>
      <c r="Y2" s="149">
        <v>1</v>
      </c>
      <c r="Z2" s="149" t="s">
        <v>220</v>
      </c>
      <c r="AA2" s="149" t="s">
        <v>168</v>
      </c>
      <c r="AB2" s="149">
        <v>0</v>
      </c>
      <c r="AC2" s="149">
        <v>0</v>
      </c>
      <c r="AD2" s="149">
        <f>6*AJ2</f>
        <v>6000</v>
      </c>
      <c r="AE2" s="149" t="s">
        <v>817</v>
      </c>
      <c r="AF2" s="149">
        <f>VLOOKUP($AE2,$J$12:$K$17,2,FALSE)</f>
        <v>3500</v>
      </c>
      <c r="AG2" s="149">
        <v>25</v>
      </c>
      <c r="AH2" s="149">
        <f>15000+(3.3*10^3/AT2)</f>
        <v>15033</v>
      </c>
      <c r="AI2" s="149">
        <v>11</v>
      </c>
      <c r="AJ2" s="149">
        <v>1000</v>
      </c>
      <c r="AK2" s="149" t="s">
        <v>168</v>
      </c>
      <c r="AL2" s="149">
        <v>0</v>
      </c>
      <c r="AM2" s="149">
        <v>0</v>
      </c>
      <c r="AN2" s="109" t="s">
        <v>168</v>
      </c>
      <c r="AO2" s="109" t="s">
        <v>168</v>
      </c>
      <c r="AP2" s="149">
        <v>1</v>
      </c>
      <c r="AQ2" s="109" t="s">
        <v>168</v>
      </c>
      <c r="AR2" s="109" t="s">
        <v>168</v>
      </c>
      <c r="AS2" t="s">
        <v>168</v>
      </c>
      <c r="AT2">
        <v>100</v>
      </c>
    </row>
    <row r="3" spans="1:46" ht="15.75" customHeight="1">
      <c r="A3" s="371" t="s">
        <v>849</v>
      </c>
      <c r="B3" s="110"/>
      <c r="C3" s="113"/>
      <c r="D3" s="109">
        <v>3500</v>
      </c>
      <c r="E3" s="109" t="s">
        <v>10</v>
      </c>
      <c r="G3" s="112">
        <v>47</v>
      </c>
      <c r="H3" s="112">
        <v>14</v>
      </c>
      <c r="J3" s="149" t="s">
        <v>11</v>
      </c>
      <c r="K3" s="149">
        <v>20</v>
      </c>
      <c r="M3" s="519" t="s">
        <v>12</v>
      </c>
      <c r="N3" s="150">
        <v>980</v>
      </c>
      <c r="O3" s="149" t="s">
        <v>13</v>
      </c>
      <c r="P3" s="148"/>
      <c r="Q3" s="519" t="s">
        <v>14</v>
      </c>
      <c r="R3" s="150">
        <v>250</v>
      </c>
      <c r="S3" s="149" t="s">
        <v>15</v>
      </c>
      <c r="T3" s="148"/>
      <c r="U3" s="150">
        <v>250</v>
      </c>
      <c r="V3" s="149">
        <v>4</v>
      </c>
    </row>
    <row r="4" spans="1:46">
      <c r="A4" s="371" t="s">
        <v>16</v>
      </c>
      <c r="B4" s="110"/>
      <c r="C4" s="113"/>
      <c r="D4" s="109">
        <v>90</v>
      </c>
      <c r="E4" s="109" t="s">
        <v>17</v>
      </c>
      <c r="G4" s="112">
        <v>128</v>
      </c>
      <c r="H4" s="112">
        <v>20</v>
      </c>
      <c r="J4" s="149" t="s">
        <v>18</v>
      </c>
      <c r="K4" s="149">
        <v>20</v>
      </c>
      <c r="M4" s="519"/>
      <c r="N4" s="151">
        <v>1760</v>
      </c>
      <c r="O4" s="149" t="s">
        <v>19</v>
      </c>
      <c r="P4" s="148"/>
      <c r="Q4" s="519"/>
      <c r="R4" s="151">
        <v>440</v>
      </c>
      <c r="S4" s="149" t="s">
        <v>20</v>
      </c>
      <c r="T4" s="148"/>
      <c r="U4" s="151">
        <v>440</v>
      </c>
      <c r="V4" s="149">
        <v>3.8</v>
      </c>
    </row>
    <row r="5" spans="1:46" ht="15" customHeight="1">
      <c r="A5" s="512" t="s">
        <v>21</v>
      </c>
      <c r="B5" s="513"/>
      <c r="C5" s="514"/>
      <c r="D5" s="141">
        <v>75</v>
      </c>
      <c r="E5" s="109" t="s">
        <v>17</v>
      </c>
      <c r="J5" s="149" t="s">
        <v>22</v>
      </c>
      <c r="K5" s="149">
        <v>20</v>
      </c>
      <c r="M5" s="519"/>
      <c r="N5" s="151">
        <v>3125</v>
      </c>
      <c r="O5" s="149" t="s">
        <v>23</v>
      </c>
      <c r="P5" s="148"/>
      <c r="Q5" s="519"/>
      <c r="R5" s="151">
        <v>980</v>
      </c>
      <c r="S5" s="149" t="s">
        <v>13</v>
      </c>
      <c r="T5" s="148"/>
      <c r="U5" s="151">
        <v>980</v>
      </c>
      <c r="V5" s="149">
        <v>3.8</v>
      </c>
    </row>
    <row r="6" spans="1:46">
      <c r="A6" s="515"/>
      <c r="B6" s="516"/>
      <c r="C6" s="517"/>
      <c r="D6" s="109"/>
      <c r="E6" s="109"/>
      <c r="G6" s="520" t="s">
        <v>24</v>
      </c>
      <c r="H6" s="518" t="s">
        <v>25</v>
      </c>
      <c r="J6" s="149" t="s">
        <v>26</v>
      </c>
      <c r="K6" s="149">
        <v>14</v>
      </c>
      <c r="M6" s="519"/>
      <c r="N6" s="151">
        <v>5470</v>
      </c>
      <c r="O6" s="149" t="s">
        <v>27</v>
      </c>
      <c r="P6" s="148"/>
      <c r="Q6" s="519"/>
      <c r="R6" s="151">
        <v>1760</v>
      </c>
      <c r="S6" s="149" t="s">
        <v>19</v>
      </c>
      <c r="T6" s="148"/>
      <c r="U6" s="151">
        <v>1760</v>
      </c>
      <c r="V6" s="149">
        <v>2.2999999999999998</v>
      </c>
    </row>
    <row r="7" spans="1:46">
      <c r="A7" s="371" t="s">
        <v>28</v>
      </c>
      <c r="B7" s="110"/>
      <c r="C7" s="113"/>
      <c r="D7" s="114">
        <v>3600</v>
      </c>
      <c r="E7" s="109" t="s">
        <v>29</v>
      </c>
      <c r="G7" s="521"/>
      <c r="H7" s="522"/>
      <c r="J7" s="149" t="s">
        <v>30</v>
      </c>
      <c r="K7" s="149">
        <v>14</v>
      </c>
      <c r="Q7" s="519"/>
      <c r="R7" s="151">
        <v>3125</v>
      </c>
      <c r="S7" s="149" t="s">
        <v>23</v>
      </c>
      <c r="T7" s="148"/>
      <c r="U7" s="151">
        <v>3125</v>
      </c>
      <c r="V7" s="149">
        <v>2.2999999999999998</v>
      </c>
    </row>
    <row r="8" spans="1:46">
      <c r="A8" s="371" t="s">
        <v>31</v>
      </c>
      <c r="B8" s="110"/>
      <c r="C8" s="113"/>
      <c r="D8" s="116">
        <f>(24*60*60)/D7</f>
        <v>24</v>
      </c>
      <c r="E8" s="109" t="s">
        <v>32</v>
      </c>
      <c r="G8" s="112">
        <v>1</v>
      </c>
      <c r="H8" s="112">
        <v>600</v>
      </c>
      <c r="J8" s="149" t="s">
        <v>33</v>
      </c>
      <c r="K8" s="149">
        <v>14</v>
      </c>
      <c r="Q8" s="519"/>
      <c r="R8" s="151">
        <v>5470</v>
      </c>
      <c r="S8" s="149" t="s">
        <v>27</v>
      </c>
      <c r="T8" s="148"/>
      <c r="U8" s="151">
        <v>5470</v>
      </c>
      <c r="V8" s="149">
        <v>2.2999999999999998</v>
      </c>
    </row>
    <row r="9" spans="1:46">
      <c r="A9" s="371" t="s">
        <v>34</v>
      </c>
      <c r="B9" s="110"/>
      <c r="C9" s="113"/>
      <c r="D9" s="114">
        <f>D20/D21</f>
        <v>10</v>
      </c>
      <c r="E9" s="109" t="s">
        <v>32</v>
      </c>
      <c r="G9" s="112">
        <v>2</v>
      </c>
      <c r="H9" s="112">
        <v>1800</v>
      </c>
      <c r="J9" s="149" t="s">
        <v>35</v>
      </c>
      <c r="K9" s="149">
        <v>14</v>
      </c>
    </row>
    <row r="10" spans="1:46">
      <c r="A10" s="371" t="s">
        <v>825</v>
      </c>
      <c r="B10" s="110"/>
      <c r="C10" s="113"/>
      <c r="D10" s="116">
        <f>D8+D9</f>
        <v>34</v>
      </c>
      <c r="E10" s="109" t="s">
        <v>32</v>
      </c>
      <c r="G10" s="112">
        <v>5</v>
      </c>
      <c r="H10" s="112">
        <v>3600</v>
      </c>
    </row>
    <row r="11" spans="1:46" ht="30">
      <c r="A11" s="371" t="s">
        <v>826</v>
      </c>
      <c r="B11" s="110"/>
      <c r="C11" s="113"/>
      <c r="D11" s="116">
        <f>(24*60*60)/D10</f>
        <v>2541.1764705882351</v>
      </c>
      <c r="E11" s="109" t="s">
        <v>29</v>
      </c>
      <c r="G11" s="112">
        <v>10</v>
      </c>
      <c r="H11" s="112">
        <v>7200</v>
      </c>
      <c r="J11" s="122" t="s">
        <v>808</v>
      </c>
      <c r="K11" s="122" t="s">
        <v>315</v>
      </c>
    </row>
    <row r="12" spans="1:46">
      <c r="A12" s="371" t="s">
        <v>38</v>
      </c>
      <c r="B12" s="110"/>
      <c r="C12" s="113"/>
      <c r="D12" s="109">
        <v>1</v>
      </c>
      <c r="E12" s="109" t="s">
        <v>29</v>
      </c>
      <c r="G12" s="112">
        <v>20</v>
      </c>
      <c r="H12" s="112">
        <v>10800</v>
      </c>
      <c r="J12" s="149" t="s">
        <v>815</v>
      </c>
      <c r="K12" s="149">
        <v>17000</v>
      </c>
    </row>
    <row r="13" spans="1:46">
      <c r="A13" s="371" t="s">
        <v>39</v>
      </c>
      <c r="B13" s="110"/>
      <c r="C13" s="113"/>
      <c r="D13" s="143">
        <v>5470</v>
      </c>
      <c r="E13" s="109" t="s">
        <v>40</v>
      </c>
      <c r="G13" s="112">
        <v>30</v>
      </c>
      <c r="H13" s="112">
        <v>21600</v>
      </c>
      <c r="J13" s="149" t="s">
        <v>817</v>
      </c>
      <c r="K13" s="149">
        <v>3500</v>
      </c>
    </row>
    <row r="14" spans="1:46">
      <c r="A14" s="371" t="s">
        <v>41</v>
      </c>
      <c r="B14" s="110"/>
      <c r="C14" s="113"/>
      <c r="D14" s="144">
        <v>128</v>
      </c>
      <c r="E14" s="109" t="s">
        <v>42</v>
      </c>
      <c r="G14" s="112">
        <v>60</v>
      </c>
      <c r="H14" s="112">
        <v>43200</v>
      </c>
      <c r="J14" s="149" t="s">
        <v>819</v>
      </c>
      <c r="K14" s="149">
        <v>2600</v>
      </c>
    </row>
    <row r="15" spans="1:46">
      <c r="A15" s="371" t="s">
        <v>43</v>
      </c>
      <c r="B15" s="110"/>
      <c r="C15" s="113"/>
      <c r="D15" s="109">
        <v>11</v>
      </c>
      <c r="E15" s="109" t="s">
        <v>44</v>
      </c>
      <c r="G15" s="112">
        <v>120</v>
      </c>
      <c r="H15" s="112">
        <v>86400</v>
      </c>
      <c r="J15" s="149" t="s">
        <v>818</v>
      </c>
      <c r="K15" s="149">
        <v>7700</v>
      </c>
    </row>
    <row r="16" spans="1:46">
      <c r="A16" s="510" t="s">
        <v>45</v>
      </c>
      <c r="B16" s="511"/>
      <c r="C16" s="497"/>
      <c r="D16" s="109">
        <v>1</v>
      </c>
      <c r="E16" s="109" t="s">
        <v>46</v>
      </c>
      <c r="G16" s="112">
        <v>300</v>
      </c>
      <c r="H16" s="140"/>
      <c r="J16" s="149" t="s">
        <v>756</v>
      </c>
      <c r="K16" s="149">
        <v>600</v>
      </c>
    </row>
    <row r="17" spans="1:23">
      <c r="A17" s="371" t="s">
        <v>850</v>
      </c>
      <c r="B17" s="110"/>
      <c r="C17" s="113"/>
      <c r="D17" s="109">
        <f>2*3*1</f>
        <v>6</v>
      </c>
      <c r="E17" s="109" t="s">
        <v>90</v>
      </c>
      <c r="G17" s="112">
        <v>600</v>
      </c>
      <c r="H17" s="140"/>
      <c r="J17" s="149" t="s">
        <v>841</v>
      </c>
      <c r="K17" s="149">
        <v>3500</v>
      </c>
    </row>
    <row r="18" spans="1:23">
      <c r="A18" s="371" t="s">
        <v>851</v>
      </c>
      <c r="B18" s="110"/>
      <c r="C18" s="113"/>
      <c r="D18" s="109">
        <v>100</v>
      </c>
      <c r="E18" s="109" t="s">
        <v>852</v>
      </c>
      <c r="G18" s="112">
        <v>1200</v>
      </c>
      <c r="H18" s="140"/>
    </row>
    <row r="19" spans="1:23">
      <c r="A19" s="376" t="s">
        <v>853</v>
      </c>
      <c r="B19" s="110"/>
      <c r="C19" s="192"/>
      <c r="D19" s="109">
        <v>2</v>
      </c>
      <c r="E19" s="109" t="s">
        <v>854</v>
      </c>
      <c r="G19" s="112">
        <v>1800</v>
      </c>
      <c r="H19" s="140"/>
    </row>
    <row r="20" spans="1:23">
      <c r="A20" s="371" t="s">
        <v>855</v>
      </c>
      <c r="B20" s="110"/>
      <c r="C20" s="193">
        <f>24*60*60*D19</f>
        <v>172800</v>
      </c>
      <c r="D20" s="194">
        <v>1000</v>
      </c>
      <c r="E20" s="109" t="s">
        <v>856</v>
      </c>
      <c r="G20" s="112">
        <v>3600</v>
      </c>
      <c r="H20" s="140"/>
    </row>
    <row r="21" spans="1:23">
      <c r="A21" s="371" t="s">
        <v>857</v>
      </c>
      <c r="B21" s="121"/>
      <c r="C21" s="189"/>
      <c r="D21" s="114">
        <v>100</v>
      </c>
      <c r="E21" s="109" t="s">
        <v>856</v>
      </c>
      <c r="G21" s="112">
        <v>7200</v>
      </c>
      <c r="H21" s="140"/>
    </row>
    <row r="22" spans="1:23">
      <c r="A22" s="496"/>
      <c r="B22" s="511"/>
      <c r="C22" s="497"/>
      <c r="D22" s="109"/>
      <c r="E22" s="109"/>
      <c r="G22" s="112">
        <v>10800</v>
      </c>
      <c r="H22" s="140"/>
    </row>
    <row r="23" spans="1:23" ht="45" customHeight="1">
      <c r="A23" s="494" t="s">
        <v>47</v>
      </c>
      <c r="B23" s="495"/>
      <c r="C23" s="122" t="s">
        <v>858</v>
      </c>
      <c r="D23" s="122" t="s">
        <v>49</v>
      </c>
      <c r="E23" s="122" t="s">
        <v>50</v>
      </c>
      <c r="G23" s="112">
        <v>21600</v>
      </c>
      <c r="H23" s="140"/>
    </row>
    <row r="24" spans="1:23" ht="15" customHeight="1">
      <c r="A24" s="504" t="s">
        <v>51</v>
      </c>
      <c r="B24" s="109"/>
      <c r="C24" s="123"/>
      <c r="D24" s="116"/>
      <c r="E24" s="116">
        <f>C24*D24</f>
        <v>0</v>
      </c>
      <c r="H24" s="140"/>
    </row>
    <row r="25" spans="1:23" ht="55.5" customHeight="1">
      <c r="A25" s="505"/>
      <c r="B25" s="109"/>
      <c r="C25" s="123">
        <v>0</v>
      </c>
      <c r="D25" s="116">
        <v>0</v>
      </c>
      <c r="E25" s="116">
        <f>C25*D25</f>
        <v>0</v>
      </c>
      <c r="G25" s="122" t="s">
        <v>820</v>
      </c>
      <c r="H25" s="159" t="s">
        <v>806</v>
      </c>
      <c r="I25" s="122" t="s">
        <v>807</v>
      </c>
      <c r="J25" s="122" t="s">
        <v>312</v>
      </c>
      <c r="K25" s="160" t="s">
        <v>313</v>
      </c>
      <c r="L25" s="122" t="s">
        <v>315</v>
      </c>
      <c r="M25" s="161" t="s">
        <v>821</v>
      </c>
      <c r="N25" s="161" t="s">
        <v>810</v>
      </c>
      <c r="O25" s="161" t="s">
        <v>318</v>
      </c>
      <c r="P25" s="161" t="s">
        <v>846</v>
      </c>
      <c r="Q25" s="161" t="s">
        <v>323</v>
      </c>
      <c r="R25" s="160" t="s">
        <v>320</v>
      </c>
      <c r="S25" s="161" t="s">
        <v>812</v>
      </c>
      <c r="T25" s="161" t="s">
        <v>823</v>
      </c>
      <c r="U25" s="161" t="s">
        <v>824</v>
      </c>
      <c r="V25" s="161" t="s">
        <v>847</v>
      </c>
      <c r="W25" s="161"/>
    </row>
    <row r="26" spans="1:23" ht="15" customHeight="1">
      <c r="A26" s="505"/>
      <c r="B26" s="124" t="s">
        <v>53</v>
      </c>
      <c r="C26" s="123">
        <f>D14*1000/(D5/100)</f>
        <v>170666.66666666666</v>
      </c>
      <c r="D26" s="116">
        <f>((37+D15)*8/D13)*1000</f>
        <v>70.201096892138935</v>
      </c>
      <c r="E26" s="116">
        <f>C26*D26</f>
        <v>11980987.202925045</v>
      </c>
      <c r="G26" s="156" t="s">
        <v>220</v>
      </c>
      <c r="H26" s="149" t="str">
        <f>VLOOKUP($G26,$Z$2:$AW$259,2,FALSE)</f>
        <v>x</v>
      </c>
      <c r="I26" s="149">
        <f>VLOOKUP($G26,$Z$2:$AW$259,3,FALSE)</f>
        <v>0</v>
      </c>
      <c r="J26" s="149">
        <f>VLOOKUP($G26,$Z$2:$AW$259,4,FALSE)</f>
        <v>0</v>
      </c>
      <c r="K26" s="149">
        <f>VLOOKUP($G26,$Z$2:$AW$259,5,FALSE)</f>
        <v>6000</v>
      </c>
      <c r="L26" s="149">
        <f>VLOOKUP($G26,$Z$2:$AW$259,7,FALSE)</f>
        <v>3500</v>
      </c>
      <c r="M26" s="149">
        <f>VLOOKUP($G26,$Z$2:$AW$259,8,FALSE)</f>
        <v>25</v>
      </c>
      <c r="N26" s="149">
        <f>VLOOKUP($G26,$Z$2:$AW$259,9,FALSE)</f>
        <v>15033</v>
      </c>
      <c r="O26" s="149">
        <f>VLOOKUP($G26,$Z$2:$AW$259,10,FALSE)</f>
        <v>11</v>
      </c>
      <c r="P26" s="149">
        <f>VLOOKUP($G26,$Z$2:$AW$259,11,FALSE)</f>
        <v>1000</v>
      </c>
      <c r="Q26" s="149" t="str">
        <f>VLOOKUP($G26,$Z$2:$AW$259,12,FALSE)</f>
        <v>x</v>
      </c>
      <c r="R26" s="149">
        <f>VLOOKUP($G26,$Z$2:$AW$259,13,FALSE)</f>
        <v>0</v>
      </c>
      <c r="S26" s="149">
        <f>VLOOKUP($G26,$Z$2:$AW$259,14,FALSE)</f>
        <v>0</v>
      </c>
      <c r="T26" s="149">
        <f>VLOOKUP($G26,$Z$2:$AW$259,17,FALSE)</f>
        <v>1</v>
      </c>
      <c r="U26" s="149" t="str">
        <f>VLOOKUP($G26,$Z$2:$AW$259,19,FALSE)</f>
        <v>x</v>
      </c>
      <c r="V26" s="149" t="str">
        <f>VLOOKUP($G26,$Z$2:$AW$259,20,FALSE)</f>
        <v>x</v>
      </c>
      <c r="W26" s="149"/>
    </row>
    <row r="27" spans="1:23" ht="15" customHeight="1">
      <c r="A27" s="505"/>
      <c r="B27" s="125" t="s">
        <v>54</v>
      </c>
      <c r="C27" s="123">
        <f>C28</f>
        <v>15000</v>
      </c>
      <c r="D27" s="116">
        <f>100+200+((IF(D13=U3,V3,IF(D13=U4,V4,IF(D13=U5,V5,IF(D13=U6,V6,IF(D13=U7,V7,V8))))))*1000*D16)</f>
        <v>2600</v>
      </c>
      <c r="E27" s="116">
        <f t="shared" ref="E27:E29" si="0">C27*D27</f>
        <v>39000000</v>
      </c>
      <c r="H27" s="140"/>
    </row>
    <row r="28" spans="1:23" ht="15" customHeight="1">
      <c r="A28" s="506"/>
      <c r="B28" s="109" t="s">
        <v>55</v>
      </c>
      <c r="C28" s="123">
        <v>15000</v>
      </c>
      <c r="D28" s="126">
        <v>0</v>
      </c>
      <c r="E28" s="116">
        <f t="shared" si="0"/>
        <v>0</v>
      </c>
    </row>
    <row r="29" spans="1:23" ht="15" customHeight="1">
      <c r="A29" s="496" t="s">
        <v>56</v>
      </c>
      <c r="B29" s="497"/>
      <c r="C29" s="123">
        <v>25</v>
      </c>
      <c r="D29" s="116">
        <f>(D11*1000)-((D11/D12)*D25)-SUM(D26:D28)</f>
        <v>2538506.2694913428</v>
      </c>
      <c r="E29" s="116">
        <f t="shared" si="0"/>
        <v>63462656.737283573</v>
      </c>
    </row>
    <row r="30" spans="1:23" ht="15" customHeight="1">
      <c r="A30" s="171" t="s">
        <v>859</v>
      </c>
      <c r="B30" s="172"/>
      <c r="C30" s="173"/>
      <c r="D30" s="176">
        <f>(SUM(E26:E29)+((E25)*(D11/D12)))/(D11*1000)</f>
        <v>45.035693217211723</v>
      </c>
      <c r="E30" s="174" t="s">
        <v>59</v>
      </c>
    </row>
    <row r="31" spans="1:23" ht="15" customHeight="1">
      <c r="A31" s="172"/>
      <c r="B31" s="172"/>
      <c r="C31" s="173"/>
      <c r="D31" s="176"/>
      <c r="E31" s="177"/>
    </row>
    <row r="32" spans="1:23" ht="15" customHeight="1">
      <c r="A32" s="178" t="s">
        <v>860</v>
      </c>
      <c r="B32" s="178"/>
      <c r="C32" s="123">
        <f>N26</f>
        <v>15033</v>
      </c>
      <c r="D32" s="116">
        <f>K26</f>
        <v>6000</v>
      </c>
      <c r="E32" s="116">
        <f>C32*D32</f>
        <v>90198000</v>
      </c>
    </row>
    <row r="33" spans="1:5" ht="15" customHeight="1">
      <c r="A33" s="175" t="s">
        <v>861</v>
      </c>
      <c r="B33" s="172"/>
      <c r="C33" s="173"/>
      <c r="D33" s="176">
        <f>E32/(24*60*60*1000)</f>
        <v>1.0439583333333333</v>
      </c>
      <c r="E33" s="174" t="s">
        <v>59</v>
      </c>
    </row>
    <row r="34" spans="1:5" ht="15" customHeight="1">
      <c r="A34" s="181"/>
      <c r="B34" s="128"/>
      <c r="C34" s="129"/>
      <c r="D34" s="130"/>
      <c r="E34" s="131"/>
    </row>
    <row r="35" spans="1:5" ht="15" customHeight="1">
      <c r="A35" s="498" t="s">
        <v>57</v>
      </c>
      <c r="B35" s="499"/>
      <c r="C35" s="499"/>
      <c r="D35" s="499"/>
      <c r="E35" s="500"/>
    </row>
    <row r="36" spans="1:5" ht="15" customHeight="1">
      <c r="A36" s="501" t="s">
        <v>58</v>
      </c>
      <c r="B36" s="502"/>
      <c r="C36" s="503"/>
      <c r="D36" s="132">
        <f>D30+D33</f>
        <v>46.079651550545059</v>
      </c>
      <c r="E36" s="133" t="s">
        <v>59</v>
      </c>
    </row>
    <row r="37" spans="1:5">
      <c r="A37" s="121" t="s">
        <v>60</v>
      </c>
      <c r="B37" s="121"/>
      <c r="C37" s="111"/>
      <c r="D37" s="134">
        <f>(D3*1000*(D4/100)/D36)/24</f>
        <v>2848.3288302653732</v>
      </c>
      <c r="E37" s="135" t="s">
        <v>61</v>
      </c>
    </row>
    <row r="38" spans="1:5">
      <c r="D38" s="136">
        <f>D37/365</f>
        <v>7.8036406308640363</v>
      </c>
      <c r="E38" s="112" t="s">
        <v>62</v>
      </c>
    </row>
    <row r="39" spans="1:5">
      <c r="C39" s="137"/>
      <c r="D39" s="137"/>
      <c r="E39" s="140"/>
    </row>
    <row r="40" spans="1:5">
      <c r="C40" s="137"/>
      <c r="D40" s="137"/>
      <c r="E40" s="140"/>
    </row>
    <row r="41" spans="1:5">
      <c r="C41" s="137"/>
      <c r="D41" s="137"/>
      <c r="E41" s="140"/>
    </row>
    <row r="42" spans="1:5">
      <c r="C42" s="137"/>
      <c r="D42" s="137"/>
      <c r="E42" s="140"/>
    </row>
    <row r="43" spans="1:5">
      <c r="C43" s="137"/>
      <c r="D43" s="137"/>
      <c r="E43" s="140"/>
    </row>
    <row r="45" spans="1:5">
      <c r="C45" s="137"/>
      <c r="D45" s="137"/>
      <c r="E45" s="140"/>
    </row>
    <row r="46" spans="1:5">
      <c r="C46" s="137"/>
      <c r="D46" s="137"/>
      <c r="E46" s="140"/>
    </row>
    <row r="47" spans="1:5">
      <c r="C47" s="137"/>
      <c r="D47" s="137"/>
      <c r="E47" s="140"/>
    </row>
    <row r="48" spans="1:5">
      <c r="C48" s="137"/>
      <c r="D48" s="137"/>
      <c r="E48" s="140"/>
    </row>
    <row r="49" spans="3:5">
      <c r="C49" s="137"/>
      <c r="D49" s="137"/>
      <c r="E49" s="140"/>
    </row>
    <row r="50" spans="3:5">
      <c r="C50" s="137"/>
      <c r="D50" s="137"/>
      <c r="E50" s="140"/>
    </row>
    <row r="51" spans="3:5">
      <c r="C51" s="137"/>
      <c r="D51" s="137"/>
      <c r="E51" s="140"/>
    </row>
    <row r="52" spans="3:5">
      <c r="C52" s="137"/>
      <c r="D52" s="137"/>
      <c r="E52" s="140"/>
    </row>
  </sheetData>
  <mergeCells count="25">
    <mergeCell ref="S1:S2"/>
    <mergeCell ref="U1:U2"/>
    <mergeCell ref="V1:V2"/>
    <mergeCell ref="A5:C6"/>
    <mergeCell ref="N1:N2"/>
    <mergeCell ref="O1:O2"/>
    <mergeCell ref="Q1:Q2"/>
    <mergeCell ref="Q3:Q8"/>
    <mergeCell ref="R1:R2"/>
    <mergeCell ref="H1:H2"/>
    <mergeCell ref="H6:H7"/>
    <mergeCell ref="J1:J2"/>
    <mergeCell ref="K1:K2"/>
    <mergeCell ref="M1:M2"/>
    <mergeCell ref="M3:M6"/>
    <mergeCell ref="A35:E35"/>
    <mergeCell ref="A36:C36"/>
    <mergeCell ref="A24:A28"/>
    <mergeCell ref="G1:G2"/>
    <mergeCell ref="G6:G7"/>
    <mergeCell ref="A1:E1"/>
    <mergeCell ref="A16:C16"/>
    <mergeCell ref="A22:C22"/>
    <mergeCell ref="A23:B23"/>
    <mergeCell ref="A29:B29"/>
  </mergeCells>
  <dataValidations count="6">
    <dataValidation type="list" allowBlank="1" showInputMessage="1" showErrorMessage="1" sqref="AE2" xr:uid="{00000000-0002-0000-3C00-000000000000}">
      <formula1>$J$12:$J$17</formula1>
    </dataValidation>
    <dataValidation type="list" allowBlank="1" showInputMessage="1" showErrorMessage="1" sqref="D7" xr:uid="{00000000-0002-0000-3C00-000001000000}">
      <formula1>$H$8:$H$15</formula1>
    </dataValidation>
    <dataValidation type="list" allowBlank="1" showInputMessage="1" showErrorMessage="1" sqref="D12" xr:uid="{00000000-0002-0000-3C00-000002000000}">
      <formula1>$G$8:$G$23</formula1>
    </dataValidation>
    <dataValidation type="list" allowBlank="1" showInputMessage="1" showErrorMessage="1" sqref="D13" xr:uid="{00000000-0002-0000-3C00-000003000000}">
      <formula1>$R$3:$R$8</formula1>
    </dataValidation>
    <dataValidation type="list" allowBlank="1" showInputMessage="1" showErrorMessage="1" sqref="D14" xr:uid="{00000000-0002-0000-3C00-000004000000}">
      <formula1>$G$3:$G$4</formula1>
    </dataValidation>
    <dataValidation type="list" allowBlank="1" showInputMessage="1" showErrorMessage="1" sqref="G26" xr:uid="{00000000-0002-0000-3C00-000005000000}">
      <formula1>$Z$2:$Z$85</formula1>
    </dataValidation>
  </dataValidations>
  <pageMargins left="0.7" right="0.7" top="0.75" bottom="0.75" header="0.3" footer="0.3"/>
  <drawing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20"/>
  <dimension ref="A18:BL63"/>
  <sheetViews>
    <sheetView topLeftCell="A40" workbookViewId="0">
      <selection activeCell="D33" sqref="D33"/>
    </sheetView>
  </sheetViews>
  <sheetFormatPr defaultColWidth="8.875" defaultRowHeight="15"/>
  <cols>
    <col min="1" max="1" width="7.125" customWidth="1"/>
    <col min="2" max="2" width="42.375" customWidth="1"/>
    <col min="3" max="4" width="11.125" customWidth="1"/>
    <col min="5" max="5" width="16" customWidth="1"/>
    <col min="6" max="6" width="2.875" style="107" customWidth="1"/>
    <col min="7" max="7" width="39.125" customWidth="1"/>
    <col min="8" max="8" width="15.25" customWidth="1"/>
    <col min="9" max="9" width="12.75" customWidth="1"/>
    <col min="10" max="10" width="8.375" customWidth="1"/>
    <col min="12" max="12" width="18" customWidth="1"/>
    <col min="13" max="13" width="8.375" customWidth="1"/>
    <col min="15" max="15" width="9.875" customWidth="1"/>
    <col min="16" max="16" width="14.875" customWidth="1"/>
    <col min="17" max="17" width="8.375" customWidth="1"/>
    <col min="19" max="19" width="10.125" customWidth="1"/>
    <col min="20" max="20" width="10.875" customWidth="1"/>
    <col min="21" max="21" width="23.625" customWidth="1"/>
    <col min="22" max="22" width="23.125" customWidth="1"/>
    <col min="23" max="23" width="18.25" customWidth="1"/>
    <col min="26" max="26" width="30.875" customWidth="1"/>
    <col min="27" max="27" width="18.625" customWidth="1"/>
    <col min="28" max="28" width="16.875" customWidth="1"/>
    <col min="29" max="29" width="11" customWidth="1"/>
    <col min="30" max="30" width="17" customWidth="1"/>
    <col min="32" max="32" width="16.625" customWidth="1"/>
    <col min="36" max="36" width="17" customWidth="1"/>
    <col min="37" max="37" width="15.375" customWidth="1"/>
    <col min="44" max="44" width="22.125" customWidth="1"/>
    <col min="45" max="45" width="18.125" customWidth="1"/>
    <col min="46" max="46" width="16.25" customWidth="1"/>
  </cols>
  <sheetData>
    <row r="18" spans="1:47" ht="50.25" customHeight="1">
      <c r="A18" s="507" t="s">
        <v>0</v>
      </c>
      <c r="B18" s="508"/>
      <c r="C18" s="508"/>
      <c r="D18" s="508"/>
      <c r="E18" s="509"/>
      <c r="G18" s="493" t="s">
        <v>1</v>
      </c>
      <c r="H18" s="493" t="s">
        <v>2</v>
      </c>
      <c r="J18" s="493" t="s">
        <v>3</v>
      </c>
      <c r="K18" s="493" t="s">
        <v>2</v>
      </c>
      <c r="M18" s="493" t="s">
        <v>3</v>
      </c>
      <c r="N18" s="493" t="s">
        <v>4</v>
      </c>
      <c r="O18" s="493" t="s">
        <v>5</v>
      </c>
      <c r="Q18" s="493" t="s">
        <v>3</v>
      </c>
      <c r="R18" s="493" t="s">
        <v>4</v>
      </c>
      <c r="S18" s="493" t="s">
        <v>5</v>
      </c>
      <c r="T18" s="148"/>
      <c r="U18" s="493" t="s">
        <v>4</v>
      </c>
      <c r="V18" s="493" t="s">
        <v>6</v>
      </c>
      <c r="Y18" s="122"/>
      <c r="Z18" s="122" t="s">
        <v>805</v>
      </c>
      <c r="AA18" s="122" t="s">
        <v>806</v>
      </c>
      <c r="AB18" s="122" t="s">
        <v>807</v>
      </c>
      <c r="AC18" s="122" t="s">
        <v>312</v>
      </c>
      <c r="AD18" s="162" t="s">
        <v>313</v>
      </c>
      <c r="AE18" s="122" t="s">
        <v>808</v>
      </c>
      <c r="AF18" s="122" t="s">
        <v>315</v>
      </c>
      <c r="AG18" s="162" t="s">
        <v>809</v>
      </c>
      <c r="AH18" s="162" t="s">
        <v>810</v>
      </c>
      <c r="AI18" s="162" t="s">
        <v>318</v>
      </c>
      <c r="AJ18" s="162" t="s">
        <v>811</v>
      </c>
      <c r="AK18" s="162" t="s">
        <v>323</v>
      </c>
      <c r="AL18" s="122" t="s">
        <v>320</v>
      </c>
      <c r="AM18" s="122" t="s">
        <v>812</v>
      </c>
      <c r="AN18" s="162" t="s">
        <v>75</v>
      </c>
      <c r="AO18" s="162" t="s">
        <v>813</v>
      </c>
      <c r="AP18" s="168" t="s">
        <v>814</v>
      </c>
      <c r="AQ18" s="122" t="s">
        <v>125</v>
      </c>
      <c r="AR18" s="122" t="s">
        <v>824</v>
      </c>
      <c r="AS18" s="161" t="s">
        <v>862</v>
      </c>
      <c r="AT18" s="161" t="s">
        <v>831</v>
      </c>
      <c r="AU18" s="161"/>
    </row>
    <row r="19" spans="1:47" ht="48.75" customHeight="1">
      <c r="A19" s="371" t="s">
        <v>7</v>
      </c>
      <c r="B19" s="110"/>
      <c r="C19" s="111"/>
      <c r="D19" s="109">
        <v>1</v>
      </c>
      <c r="E19" s="109" t="s">
        <v>8</v>
      </c>
      <c r="G19" s="493"/>
      <c r="H19" s="493"/>
      <c r="J19" s="493"/>
      <c r="K19" s="493"/>
      <c r="M19" s="518"/>
      <c r="N19" s="493"/>
      <c r="O19" s="493"/>
      <c r="P19" s="148"/>
      <c r="Q19" s="518"/>
      <c r="R19" s="493"/>
      <c r="S19" s="493"/>
      <c r="T19" s="148"/>
      <c r="U19" s="493"/>
      <c r="V19" s="493"/>
      <c r="Y19" s="149">
        <v>1</v>
      </c>
      <c r="Z19" s="149" t="s">
        <v>410</v>
      </c>
      <c r="AA19" s="149" t="s">
        <v>168</v>
      </c>
      <c r="AB19" s="149">
        <v>0</v>
      </c>
      <c r="AC19" s="149">
        <v>0</v>
      </c>
      <c r="AD19" s="149">
        <v>3</v>
      </c>
      <c r="AE19" s="149" t="s">
        <v>817</v>
      </c>
      <c r="AF19" s="149">
        <f>VLOOKUP($AE19,$J$29:$K$34,2,FALSE)</f>
        <v>3500</v>
      </c>
      <c r="AG19" s="149">
        <f>12+(3.3*10^3/AT19)</f>
        <v>45</v>
      </c>
      <c r="AH19" s="149">
        <f>15000+(3.3*10^3/AT19)</f>
        <v>15033</v>
      </c>
      <c r="AI19" s="149">
        <v>11</v>
      </c>
      <c r="AJ19" s="149" t="s">
        <v>168</v>
      </c>
      <c r="AK19" s="149" t="s">
        <v>168</v>
      </c>
      <c r="AL19" s="149">
        <v>0</v>
      </c>
      <c r="AM19" s="149">
        <v>0</v>
      </c>
      <c r="AN19" s="109" t="s">
        <v>168</v>
      </c>
      <c r="AO19" s="109" t="s">
        <v>168</v>
      </c>
      <c r="AP19" s="149">
        <v>1</v>
      </c>
      <c r="AQ19" s="109" t="s">
        <v>168</v>
      </c>
      <c r="AR19" s="109" t="s">
        <v>168</v>
      </c>
      <c r="AS19" t="s">
        <v>168</v>
      </c>
      <c r="AT19">
        <v>100</v>
      </c>
    </row>
    <row r="20" spans="1:47" ht="15.75" customHeight="1">
      <c r="A20" s="371" t="s">
        <v>816</v>
      </c>
      <c r="B20" s="110"/>
      <c r="C20" s="113"/>
      <c r="D20" s="109">
        <v>3500</v>
      </c>
      <c r="E20" s="109" t="s">
        <v>10</v>
      </c>
      <c r="G20" s="112">
        <v>47</v>
      </c>
      <c r="H20" s="112">
        <v>14</v>
      </c>
      <c r="J20" s="149" t="s">
        <v>11</v>
      </c>
      <c r="K20" s="149">
        <v>20</v>
      </c>
      <c r="M20" s="519" t="s">
        <v>12</v>
      </c>
      <c r="N20" s="150">
        <v>980</v>
      </c>
      <c r="O20" s="149" t="s">
        <v>13</v>
      </c>
      <c r="P20" s="148"/>
      <c r="Q20" s="519" t="s">
        <v>14</v>
      </c>
      <c r="R20" s="150">
        <v>250</v>
      </c>
      <c r="S20" s="149" t="s">
        <v>15</v>
      </c>
      <c r="T20" s="148"/>
      <c r="U20" s="150">
        <v>250</v>
      </c>
      <c r="V20" s="149">
        <v>4</v>
      </c>
      <c r="Z20">
        <v>1</v>
      </c>
      <c r="AA20">
        <v>2</v>
      </c>
      <c r="AB20">
        <v>3</v>
      </c>
      <c r="AC20">
        <v>4</v>
      </c>
      <c r="AD20">
        <v>5</v>
      </c>
      <c r="AE20">
        <v>6</v>
      </c>
      <c r="AF20">
        <v>7</v>
      </c>
      <c r="AG20">
        <v>8</v>
      </c>
      <c r="AH20">
        <v>9</v>
      </c>
      <c r="AI20">
        <v>10</v>
      </c>
      <c r="AJ20">
        <v>11</v>
      </c>
      <c r="AK20">
        <v>12</v>
      </c>
      <c r="AL20">
        <v>13</v>
      </c>
      <c r="AM20">
        <v>14</v>
      </c>
      <c r="AN20">
        <v>15</v>
      </c>
      <c r="AO20">
        <v>16</v>
      </c>
      <c r="AP20">
        <v>17</v>
      </c>
      <c r="AQ20">
        <v>18</v>
      </c>
      <c r="AR20">
        <v>19</v>
      </c>
      <c r="AS20">
        <v>20</v>
      </c>
      <c r="AT20">
        <v>20</v>
      </c>
    </row>
    <row r="21" spans="1:47">
      <c r="A21" s="371" t="s">
        <v>16</v>
      </c>
      <c r="B21" s="110"/>
      <c r="C21" s="113"/>
      <c r="D21" s="109">
        <v>90</v>
      </c>
      <c r="E21" s="109" t="s">
        <v>17</v>
      </c>
      <c r="G21" s="112">
        <v>128</v>
      </c>
      <c r="H21" s="112">
        <v>20</v>
      </c>
      <c r="J21" s="149" t="s">
        <v>18</v>
      </c>
      <c r="K21" s="149">
        <v>20</v>
      </c>
      <c r="M21" s="519"/>
      <c r="N21" s="151">
        <v>1760</v>
      </c>
      <c r="O21" s="149" t="s">
        <v>19</v>
      </c>
      <c r="P21" s="148"/>
      <c r="Q21" s="519"/>
      <c r="R21" s="151">
        <v>440</v>
      </c>
      <c r="S21" s="149" t="s">
        <v>20</v>
      </c>
      <c r="T21" s="148"/>
      <c r="U21" s="151">
        <v>440</v>
      </c>
      <c r="V21" s="149">
        <v>3.8</v>
      </c>
    </row>
    <row r="22" spans="1:47" ht="15" customHeight="1">
      <c r="A22" s="512" t="s">
        <v>21</v>
      </c>
      <c r="B22" s="513"/>
      <c r="C22" s="514"/>
      <c r="D22" s="141">
        <v>75</v>
      </c>
      <c r="E22" s="109" t="s">
        <v>17</v>
      </c>
      <c r="J22" s="149" t="s">
        <v>22</v>
      </c>
      <c r="K22" s="149">
        <v>20</v>
      </c>
      <c r="M22" s="519"/>
      <c r="N22" s="151">
        <v>3125</v>
      </c>
      <c r="O22" s="149" t="s">
        <v>23</v>
      </c>
      <c r="P22" s="148"/>
      <c r="Q22" s="519"/>
      <c r="R22" s="151">
        <v>980</v>
      </c>
      <c r="S22" s="149" t="s">
        <v>13</v>
      </c>
      <c r="T22" s="148"/>
      <c r="U22" s="151">
        <v>980</v>
      </c>
      <c r="V22" s="149">
        <v>3.8</v>
      </c>
    </row>
    <row r="23" spans="1:47">
      <c r="A23" s="515"/>
      <c r="B23" s="516"/>
      <c r="C23" s="517"/>
      <c r="D23" s="109"/>
      <c r="E23" s="109"/>
      <c r="G23" s="520" t="s">
        <v>24</v>
      </c>
      <c r="H23" s="518" t="s">
        <v>25</v>
      </c>
      <c r="J23" s="149" t="s">
        <v>26</v>
      </c>
      <c r="K23" s="149">
        <v>14</v>
      </c>
      <c r="M23" s="519"/>
      <c r="N23" s="151">
        <v>5470</v>
      </c>
      <c r="O23" s="149" t="s">
        <v>27</v>
      </c>
      <c r="P23" s="148"/>
      <c r="Q23" s="519"/>
      <c r="R23" s="151">
        <v>1760</v>
      </c>
      <c r="S23" s="149" t="s">
        <v>19</v>
      </c>
      <c r="T23" s="148"/>
      <c r="U23" s="151">
        <v>1760</v>
      </c>
      <c r="V23" s="149">
        <v>2.2999999999999998</v>
      </c>
    </row>
    <row r="24" spans="1:47">
      <c r="A24" s="371" t="s">
        <v>28</v>
      </c>
      <c r="B24" s="110"/>
      <c r="C24" s="113"/>
      <c r="D24" s="114">
        <v>3600</v>
      </c>
      <c r="E24" s="109" t="s">
        <v>29</v>
      </c>
      <c r="G24" s="521"/>
      <c r="H24" s="522"/>
      <c r="J24" s="149" t="s">
        <v>30</v>
      </c>
      <c r="K24" s="149">
        <v>14</v>
      </c>
      <c r="Q24" s="519"/>
      <c r="R24" s="151">
        <v>3125</v>
      </c>
      <c r="S24" s="149" t="s">
        <v>23</v>
      </c>
      <c r="T24" s="148"/>
      <c r="U24" s="151">
        <v>3125</v>
      </c>
      <c r="V24" s="149">
        <v>2.2999999999999998</v>
      </c>
    </row>
    <row r="25" spans="1:47">
      <c r="A25" s="371" t="s">
        <v>31</v>
      </c>
      <c r="B25" s="110"/>
      <c r="C25" s="113"/>
      <c r="D25" s="116">
        <f>(24*60*60)/D24</f>
        <v>24</v>
      </c>
      <c r="E25" s="109" t="s">
        <v>32</v>
      </c>
      <c r="G25" s="112">
        <v>1</v>
      </c>
      <c r="H25" s="112">
        <v>600</v>
      </c>
      <c r="J25" s="149" t="s">
        <v>33</v>
      </c>
      <c r="K25" s="149">
        <v>14</v>
      </c>
      <c r="Q25" s="519"/>
      <c r="R25" s="151">
        <v>5470</v>
      </c>
      <c r="S25" s="149" t="s">
        <v>27</v>
      </c>
      <c r="T25" s="148"/>
      <c r="U25" s="151">
        <v>5470</v>
      </c>
      <c r="V25" s="149">
        <v>2.2999999999999998</v>
      </c>
    </row>
    <row r="26" spans="1:47">
      <c r="A26" s="371" t="s">
        <v>34</v>
      </c>
      <c r="B26" s="110"/>
      <c r="C26" s="113"/>
      <c r="D26" s="114">
        <f>D36</f>
        <v>100</v>
      </c>
      <c r="E26" s="109" t="s">
        <v>32</v>
      </c>
      <c r="G26" s="112">
        <v>2</v>
      </c>
      <c r="H26" s="112">
        <v>1800</v>
      </c>
      <c r="J26" s="149" t="s">
        <v>35</v>
      </c>
      <c r="K26" s="149">
        <v>14</v>
      </c>
    </row>
    <row r="27" spans="1:47">
      <c r="A27" s="371" t="s">
        <v>825</v>
      </c>
      <c r="B27" s="110"/>
      <c r="C27" s="113"/>
      <c r="D27" s="116">
        <f>D25+D26</f>
        <v>124</v>
      </c>
      <c r="E27" s="109" t="s">
        <v>32</v>
      </c>
      <c r="G27" s="112">
        <v>5</v>
      </c>
      <c r="H27" s="112">
        <v>3600</v>
      </c>
    </row>
    <row r="28" spans="1:47" ht="30">
      <c r="A28" s="371" t="s">
        <v>826</v>
      </c>
      <c r="B28" s="110"/>
      <c r="C28" s="113"/>
      <c r="D28" s="116">
        <f>(24*60*60)/D27</f>
        <v>696.77419354838707</v>
      </c>
      <c r="E28" s="109" t="s">
        <v>29</v>
      </c>
      <c r="G28" s="112">
        <v>10</v>
      </c>
      <c r="H28" s="112">
        <v>7200</v>
      </c>
      <c r="J28" s="122" t="s">
        <v>808</v>
      </c>
      <c r="K28" s="122" t="s">
        <v>315</v>
      </c>
    </row>
    <row r="29" spans="1:47">
      <c r="A29" s="371" t="s">
        <v>38</v>
      </c>
      <c r="B29" s="110"/>
      <c r="C29" s="113"/>
      <c r="D29" s="109">
        <v>1</v>
      </c>
      <c r="E29" s="109" t="s">
        <v>29</v>
      </c>
      <c r="G29" s="112">
        <v>20</v>
      </c>
      <c r="H29" s="112">
        <v>10800</v>
      </c>
      <c r="J29" s="149" t="s">
        <v>815</v>
      </c>
      <c r="K29" s="149">
        <v>17000</v>
      </c>
    </row>
    <row r="30" spans="1:47">
      <c r="A30" s="371" t="s">
        <v>39</v>
      </c>
      <c r="B30" s="110"/>
      <c r="C30" s="113"/>
      <c r="D30" s="143">
        <v>5470</v>
      </c>
      <c r="E30" s="109" t="s">
        <v>40</v>
      </c>
      <c r="G30" s="112">
        <v>30</v>
      </c>
      <c r="H30" s="112">
        <v>21600</v>
      </c>
      <c r="J30" s="149" t="s">
        <v>817</v>
      </c>
      <c r="K30" s="149">
        <v>3500</v>
      </c>
    </row>
    <row r="31" spans="1:47" ht="30">
      <c r="A31" s="371" t="s">
        <v>41</v>
      </c>
      <c r="B31" s="110"/>
      <c r="C31" s="113"/>
      <c r="D31" s="144">
        <v>128</v>
      </c>
      <c r="E31" s="109" t="s">
        <v>42</v>
      </c>
      <c r="G31" s="112">
        <v>60</v>
      </c>
      <c r="H31" s="112">
        <v>43200</v>
      </c>
      <c r="J31" s="149" t="s">
        <v>819</v>
      </c>
      <c r="K31" s="149">
        <v>2600</v>
      </c>
    </row>
    <row r="32" spans="1:47">
      <c r="A32" s="371" t="s">
        <v>43</v>
      </c>
      <c r="B32" s="110"/>
      <c r="C32" s="113"/>
      <c r="D32" s="109">
        <v>11</v>
      </c>
      <c r="E32" s="109" t="s">
        <v>44</v>
      </c>
      <c r="G32" s="112">
        <v>120</v>
      </c>
      <c r="H32" s="112">
        <v>86400</v>
      </c>
      <c r="J32" s="149" t="s">
        <v>818</v>
      </c>
      <c r="K32" s="149">
        <v>7700</v>
      </c>
    </row>
    <row r="33" spans="1:23">
      <c r="A33" s="510" t="s">
        <v>45</v>
      </c>
      <c r="B33" s="511"/>
      <c r="C33" s="497"/>
      <c r="D33" s="109">
        <v>1</v>
      </c>
      <c r="E33" s="109" t="s">
        <v>46</v>
      </c>
      <c r="G33" s="112">
        <v>300</v>
      </c>
      <c r="H33" s="140"/>
      <c r="J33" s="149" t="s">
        <v>756</v>
      </c>
      <c r="K33" s="149">
        <v>600</v>
      </c>
    </row>
    <row r="34" spans="1:23">
      <c r="A34" s="371" t="s">
        <v>863</v>
      </c>
      <c r="B34" s="110"/>
      <c r="C34" s="113"/>
      <c r="D34" s="109">
        <f>3*1</f>
        <v>3</v>
      </c>
      <c r="E34" s="109" t="s">
        <v>90</v>
      </c>
      <c r="G34" s="112">
        <v>600</v>
      </c>
      <c r="H34" s="140"/>
      <c r="J34" s="149" t="s">
        <v>841</v>
      </c>
      <c r="K34" s="149">
        <v>3500</v>
      </c>
    </row>
    <row r="35" spans="1:23">
      <c r="A35" s="371" t="s">
        <v>851</v>
      </c>
      <c r="B35" s="110"/>
      <c r="C35" s="113"/>
      <c r="D35" s="109">
        <v>100</v>
      </c>
      <c r="E35" s="109" t="s">
        <v>852</v>
      </c>
      <c r="G35" s="112">
        <v>1200</v>
      </c>
      <c r="H35" s="140"/>
    </row>
    <row r="36" spans="1:23">
      <c r="A36" s="371" t="s">
        <v>864</v>
      </c>
      <c r="B36" s="110"/>
      <c r="C36" s="113"/>
      <c r="D36" s="114">
        <v>100</v>
      </c>
      <c r="E36" s="109" t="s">
        <v>865</v>
      </c>
      <c r="G36" s="112">
        <v>1800</v>
      </c>
      <c r="H36" s="140"/>
    </row>
    <row r="37" spans="1:23">
      <c r="A37" s="109"/>
      <c r="B37" s="121"/>
      <c r="C37" s="113"/>
      <c r="D37" s="145"/>
      <c r="E37" s="109"/>
      <c r="G37" s="112">
        <v>3600</v>
      </c>
      <c r="H37" s="140"/>
    </row>
    <row r="38" spans="1:23">
      <c r="A38" s="110"/>
      <c r="B38" s="121"/>
      <c r="C38" s="113"/>
      <c r="D38" s="145"/>
      <c r="E38" s="109"/>
      <c r="G38" s="112">
        <v>7200</v>
      </c>
      <c r="H38" s="140"/>
    </row>
    <row r="39" spans="1:23">
      <c r="A39" s="496"/>
      <c r="B39" s="511"/>
      <c r="C39" s="497"/>
      <c r="D39" s="109"/>
      <c r="E39" s="109"/>
      <c r="G39" s="112">
        <v>10800</v>
      </c>
      <c r="H39" s="140"/>
    </row>
    <row r="40" spans="1:23" ht="45" customHeight="1">
      <c r="A40" s="494" t="s">
        <v>47</v>
      </c>
      <c r="B40" s="495"/>
      <c r="C40" s="122" t="s">
        <v>858</v>
      </c>
      <c r="D40" s="122" t="s">
        <v>49</v>
      </c>
      <c r="E40" s="122" t="s">
        <v>50</v>
      </c>
      <c r="G40" s="112">
        <v>21600</v>
      </c>
      <c r="H40" s="140"/>
    </row>
    <row r="41" spans="1:23" ht="15" customHeight="1">
      <c r="A41" s="504" t="s">
        <v>51</v>
      </c>
      <c r="B41" s="109"/>
      <c r="C41" s="123"/>
      <c r="D41" s="116"/>
      <c r="E41" s="116">
        <f>C41*D41</f>
        <v>0</v>
      </c>
      <c r="H41" s="140"/>
    </row>
    <row r="42" spans="1:23" ht="44.25" customHeight="1">
      <c r="A42" s="505"/>
      <c r="B42" s="109" t="s">
        <v>866</v>
      </c>
      <c r="C42" s="123">
        <f>N43</f>
        <v>15033</v>
      </c>
      <c r="D42" s="116">
        <f>K43</f>
        <v>3</v>
      </c>
      <c r="E42" s="116">
        <f>C42*D42</f>
        <v>45099</v>
      </c>
      <c r="G42" s="122" t="s">
        <v>820</v>
      </c>
      <c r="H42" s="159" t="s">
        <v>806</v>
      </c>
      <c r="I42" s="122" t="s">
        <v>807</v>
      </c>
      <c r="J42" s="122" t="s">
        <v>312</v>
      </c>
      <c r="K42" s="160" t="s">
        <v>313</v>
      </c>
      <c r="L42" s="122" t="s">
        <v>315</v>
      </c>
      <c r="M42" s="161" t="s">
        <v>821</v>
      </c>
      <c r="N42" s="161" t="s">
        <v>810</v>
      </c>
      <c r="O42" s="161" t="s">
        <v>318</v>
      </c>
      <c r="P42" s="161" t="s">
        <v>846</v>
      </c>
      <c r="Q42" s="161" t="s">
        <v>323</v>
      </c>
      <c r="R42" s="160" t="s">
        <v>320</v>
      </c>
      <c r="S42" s="161" t="s">
        <v>812</v>
      </c>
      <c r="T42" s="161" t="s">
        <v>823</v>
      </c>
      <c r="U42" s="161" t="s">
        <v>824</v>
      </c>
      <c r="V42" s="161" t="s">
        <v>847</v>
      </c>
      <c r="W42" s="161"/>
    </row>
    <row r="43" spans="1:23" ht="15" customHeight="1">
      <c r="A43" s="505"/>
      <c r="B43" s="124" t="s">
        <v>53</v>
      </c>
      <c r="C43" s="123">
        <f>D31*1000/(D22/100)</f>
        <v>170666.66666666666</v>
      </c>
      <c r="D43" s="116">
        <f>((37+D32)*8/D30)*1000</f>
        <v>70.201096892138935</v>
      </c>
      <c r="E43" s="116">
        <f>C43*D43</f>
        <v>11980987.202925045</v>
      </c>
      <c r="G43" s="156" t="s">
        <v>410</v>
      </c>
      <c r="H43" s="149" t="str">
        <f>VLOOKUP($G43,$Z$19:$AW$276,2,FALSE)</f>
        <v>x</v>
      </c>
      <c r="I43" s="149">
        <f>VLOOKUP($G43,$Z$19:$AW$276,3,FALSE)</f>
        <v>0</v>
      </c>
      <c r="J43" s="149">
        <f>VLOOKUP($G43,$Z$19:$AW$276,4,FALSE)</f>
        <v>0</v>
      </c>
      <c r="K43" s="149">
        <f>VLOOKUP($G43,$Z$19:$AW$276,5,FALSE)</f>
        <v>3</v>
      </c>
      <c r="L43" s="149">
        <f>VLOOKUP($G43,$Z$19:$AW$276,7,FALSE)</f>
        <v>3500</v>
      </c>
      <c r="M43" s="149">
        <f>VLOOKUP($G43,$Z$19:$AW$276,8,FALSE)</f>
        <v>45</v>
      </c>
      <c r="N43" s="149">
        <f>VLOOKUP($G43,$Z$19:$AW$276,9,FALSE)</f>
        <v>15033</v>
      </c>
      <c r="O43" s="149">
        <f>VLOOKUP($G43,$Z$19:$AW$276,10,FALSE)</f>
        <v>11</v>
      </c>
      <c r="P43" s="149" t="str">
        <f>VLOOKUP($G43,$Z$19:$AW$276,11,FALSE)</f>
        <v>x</v>
      </c>
      <c r="Q43" s="149" t="str">
        <f>VLOOKUP($G43,$Z$19:$AW$276,12,FALSE)</f>
        <v>x</v>
      </c>
      <c r="R43" s="149">
        <f>VLOOKUP($G43,$Z$19:$AW$276,13,FALSE)</f>
        <v>0</v>
      </c>
      <c r="S43" s="149">
        <f>VLOOKUP($G43,$Z$19:$AW$276,14,FALSE)</f>
        <v>0</v>
      </c>
      <c r="T43" s="149">
        <f>VLOOKUP($G43,$Z$19:$AW$276,17,FALSE)</f>
        <v>1</v>
      </c>
      <c r="U43" s="149" t="str">
        <f>VLOOKUP($G43,$Z$19:$AW$276,19,FALSE)</f>
        <v>x</v>
      </c>
      <c r="V43" s="149" t="str">
        <f>VLOOKUP($G43,$Z$19:$AW$276,20,FALSE)</f>
        <v>x</v>
      </c>
      <c r="W43" s="149"/>
    </row>
    <row r="44" spans="1:23" ht="15" customHeight="1">
      <c r="A44" s="505"/>
      <c r="B44" s="125" t="s">
        <v>54</v>
      </c>
      <c r="C44" s="123">
        <f>C45</f>
        <v>15000</v>
      </c>
      <c r="D44" s="116">
        <f>100+200+((IF(D30=U20,V20,IF(D30=U21,V21,IF(D30=U22,V22,IF(D30=U23,V23,IF(D30=U24,V24,V25))))))*1000*D33)</f>
        <v>2600</v>
      </c>
      <c r="E44" s="116">
        <f t="shared" ref="E44:E46" si="0">C44*D44</f>
        <v>39000000</v>
      </c>
      <c r="H44" s="140"/>
    </row>
    <row r="45" spans="1:23" ht="15" customHeight="1">
      <c r="A45" s="506"/>
      <c r="B45" s="109" t="s">
        <v>55</v>
      </c>
      <c r="C45" s="123">
        <v>15000</v>
      </c>
      <c r="D45" s="126">
        <v>0</v>
      </c>
      <c r="E45" s="116">
        <f t="shared" si="0"/>
        <v>0</v>
      </c>
    </row>
    <row r="46" spans="1:23" ht="15" customHeight="1">
      <c r="A46" s="496" t="s">
        <v>56</v>
      </c>
      <c r="B46" s="497"/>
      <c r="C46" s="123">
        <f>M43</f>
        <v>45</v>
      </c>
      <c r="D46" s="116">
        <f>(D28*1000)-SUM(D42:D45)</f>
        <v>694100.99245149491</v>
      </c>
      <c r="E46" s="116">
        <f t="shared" si="0"/>
        <v>31234544.660317272</v>
      </c>
    </row>
    <row r="47" spans="1:23" ht="15" customHeight="1">
      <c r="A47" s="191"/>
      <c r="B47" s="172"/>
      <c r="C47" s="173"/>
      <c r="D47" s="177"/>
      <c r="E47" s="177"/>
    </row>
    <row r="48" spans="1:23" ht="15" customHeight="1">
      <c r="A48" s="498" t="s">
        <v>57</v>
      </c>
      <c r="B48" s="499"/>
      <c r="C48" s="499"/>
      <c r="D48" s="499"/>
      <c r="E48" s="500"/>
    </row>
    <row r="49" spans="1:64" ht="15" customHeight="1">
      <c r="A49" s="501" t="s">
        <v>58</v>
      </c>
      <c r="B49" s="502"/>
      <c r="C49" s="503"/>
      <c r="D49" s="146">
        <f>SUM(E42:E46)/(D28*1000)</f>
        <v>118.05923873891258</v>
      </c>
      <c r="E49" s="133" t="s">
        <v>59</v>
      </c>
    </row>
    <row r="50" spans="1:64" ht="15" customHeight="1">
      <c r="A50" s="121" t="s">
        <v>60</v>
      </c>
      <c r="B50" s="121"/>
      <c r="C50" s="111"/>
      <c r="D50" s="134">
        <f>(D20*1000*(D21/100)/D49)/24</f>
        <v>1111.7300213180158</v>
      </c>
      <c r="E50" s="135" t="s">
        <v>61</v>
      </c>
    </row>
    <row r="51" spans="1:64" s="107" customFormat="1">
      <c r="A51"/>
      <c r="B51"/>
      <c r="C51" s="137"/>
      <c r="D51" s="146">
        <f>D50/365</f>
        <v>3.0458356748438788</v>
      </c>
      <c r="E51" s="112" t="s">
        <v>62</v>
      </c>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row>
    <row r="52" spans="1:64" s="107" customFormat="1">
      <c r="A52"/>
      <c r="B52"/>
      <c r="C52" s="137"/>
      <c r="D52" s="137"/>
      <c r="E52" s="140"/>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row>
    <row r="53" spans="1:64" s="107" customFormat="1">
      <c r="A53"/>
      <c r="B53"/>
      <c r="C53" s="137"/>
      <c r="D53" s="137"/>
      <c r="E53" s="140"/>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row>
    <row r="54" spans="1:64" s="107" customFormat="1">
      <c r="A54"/>
      <c r="B54"/>
      <c r="C54" s="137"/>
      <c r="D54" s="137"/>
      <c r="E54" s="140"/>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row>
    <row r="56" spans="1:64" s="107" customFormat="1">
      <c r="A56"/>
      <c r="B56"/>
      <c r="C56" s="137"/>
      <c r="D56" s="137"/>
      <c r="E56" s="140"/>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row>
    <row r="57" spans="1:64" s="107" customFormat="1">
      <c r="A57"/>
      <c r="B57"/>
      <c r="C57" s="137"/>
      <c r="D57" s="137"/>
      <c r="E57" s="140"/>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row>
    <row r="58" spans="1:64" s="107" customFormat="1">
      <c r="A58"/>
      <c r="B58"/>
      <c r="C58" s="137"/>
      <c r="D58" s="137"/>
      <c r="E58" s="140"/>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row>
    <row r="59" spans="1:64" s="107" customFormat="1">
      <c r="A59"/>
      <c r="B59"/>
      <c r="C59" s="137"/>
      <c r="D59" s="137"/>
      <c r="E59" s="140"/>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row>
    <row r="60" spans="1:64" s="107" customFormat="1">
      <c r="A60"/>
      <c r="B60"/>
      <c r="C60" s="137"/>
      <c r="D60" s="137"/>
      <c r="E60" s="14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row>
    <row r="61" spans="1:64" s="107" customFormat="1">
      <c r="A61"/>
      <c r="B61"/>
      <c r="C61" s="137"/>
      <c r="D61" s="137"/>
      <c r="E61" s="140"/>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row>
    <row r="62" spans="1:64" s="107" customFormat="1">
      <c r="A62"/>
      <c r="B62"/>
      <c r="C62" s="137"/>
      <c r="D62" s="137"/>
      <c r="E62" s="140"/>
      <c r="G62"/>
      <c r="H62"/>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row>
    <row r="63" spans="1:64" s="107" customFormat="1">
      <c r="A63"/>
      <c r="B63"/>
      <c r="C63" s="137"/>
      <c r="D63" s="137"/>
      <c r="E63" s="140"/>
      <c r="G63"/>
      <c r="H63"/>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row>
  </sheetData>
  <mergeCells count="25">
    <mergeCell ref="S18:S19"/>
    <mergeCell ref="U18:U19"/>
    <mergeCell ref="V18:V19"/>
    <mergeCell ref="A22:C23"/>
    <mergeCell ref="N18:N19"/>
    <mergeCell ref="O18:O19"/>
    <mergeCell ref="Q18:Q19"/>
    <mergeCell ref="Q20:Q25"/>
    <mergeCell ref="R18:R19"/>
    <mergeCell ref="H18:H19"/>
    <mergeCell ref="H23:H24"/>
    <mergeCell ref="J18:J19"/>
    <mergeCell ref="K18:K19"/>
    <mergeCell ref="M18:M19"/>
    <mergeCell ref="M20:M23"/>
    <mergeCell ref="A48:E48"/>
    <mergeCell ref="A49:C49"/>
    <mergeCell ref="A41:A45"/>
    <mergeCell ref="G18:G19"/>
    <mergeCell ref="G23:G24"/>
    <mergeCell ref="A18:E18"/>
    <mergeCell ref="A33:C33"/>
    <mergeCell ref="A39:C39"/>
    <mergeCell ref="A40:B40"/>
    <mergeCell ref="A46:B46"/>
  </mergeCells>
  <dataValidations count="6">
    <dataValidation type="list" allowBlank="1" showInputMessage="1" showErrorMessage="1" sqref="AE19" xr:uid="{00000000-0002-0000-3D00-000000000000}">
      <formula1>$J$29:$J$34</formula1>
    </dataValidation>
    <dataValidation type="list" allowBlank="1" showInputMessage="1" showErrorMessage="1" sqref="D24" xr:uid="{00000000-0002-0000-3D00-000001000000}">
      <formula1>$H$25:$H$32</formula1>
    </dataValidation>
    <dataValidation type="list" allowBlank="1" showInputMessage="1" showErrorMessage="1" sqref="D29" xr:uid="{00000000-0002-0000-3D00-000002000000}">
      <formula1>$G$25:$G$40</formula1>
    </dataValidation>
    <dataValidation type="list" allowBlank="1" showInputMessage="1" showErrorMessage="1" sqref="D30" xr:uid="{00000000-0002-0000-3D00-000003000000}">
      <formula1>$R$20:$R$25</formula1>
    </dataValidation>
    <dataValidation type="list" allowBlank="1" showInputMessage="1" showErrorMessage="1" sqref="D31" xr:uid="{00000000-0002-0000-3D00-000004000000}">
      <formula1>$G$20:$G$21</formula1>
    </dataValidation>
    <dataValidation type="list" allowBlank="1" showInputMessage="1" showErrorMessage="1" sqref="G43" xr:uid="{00000000-0002-0000-3D00-000005000000}">
      <formula1>$Z$19:$Z$102</formula1>
    </dataValidation>
  </dataValidations>
  <pageMargins left="0.7" right="0.7" top="0.75" bottom="0.75" header="0.3" footer="0.3"/>
  <drawing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27"/>
  <dimension ref="A1:V47"/>
  <sheetViews>
    <sheetView workbookViewId="0">
      <selection activeCell="P30" sqref="P30"/>
    </sheetView>
  </sheetViews>
  <sheetFormatPr defaultColWidth="8.875" defaultRowHeight="15"/>
  <cols>
    <col min="1" max="1" width="7.125" customWidth="1"/>
    <col min="2" max="2" width="42.375" customWidth="1"/>
    <col min="3" max="4" width="11.125" customWidth="1"/>
    <col min="5" max="5" width="11.75" customWidth="1"/>
    <col min="6" max="6" width="2.875" style="107" customWidth="1"/>
    <col min="7" max="8" width="15.25" customWidth="1"/>
    <col min="9" max="9" width="2.875" customWidth="1"/>
    <col min="10" max="10" width="8.375" customWidth="1"/>
    <col min="12" max="12" width="2.875" customWidth="1"/>
    <col min="13" max="13" width="8.375" customWidth="1"/>
    <col min="15" max="15" width="9.875" customWidth="1"/>
    <col min="16" max="16" width="2.875" customWidth="1"/>
    <col min="17" max="17" width="8.375" customWidth="1"/>
    <col min="19" max="19" width="10.125" customWidth="1"/>
    <col min="20" max="20" width="2.875" customWidth="1"/>
  </cols>
  <sheetData>
    <row r="1" spans="1:22" ht="15" customHeight="1">
      <c r="A1" s="507" t="s">
        <v>0</v>
      </c>
      <c r="B1" s="508"/>
      <c r="C1" s="508"/>
      <c r="D1" s="508"/>
      <c r="E1" s="509"/>
      <c r="G1" s="493" t="s">
        <v>1</v>
      </c>
      <c r="H1" s="493" t="s">
        <v>2</v>
      </c>
      <c r="J1" s="493" t="s">
        <v>3</v>
      </c>
      <c r="K1" s="493" t="s">
        <v>2</v>
      </c>
      <c r="M1" s="493" t="s">
        <v>3</v>
      </c>
      <c r="N1" s="493" t="s">
        <v>4</v>
      </c>
      <c r="O1" s="493" t="s">
        <v>5</v>
      </c>
      <c r="Q1" s="493" t="s">
        <v>3</v>
      </c>
      <c r="R1" s="493" t="s">
        <v>4</v>
      </c>
      <c r="S1" s="493" t="s">
        <v>5</v>
      </c>
      <c r="T1" s="148"/>
      <c r="U1" s="493" t="s">
        <v>4</v>
      </c>
      <c r="V1" s="493" t="s">
        <v>6</v>
      </c>
    </row>
    <row r="2" spans="1:22" ht="15" customHeight="1">
      <c r="A2" s="371" t="s">
        <v>7</v>
      </c>
      <c r="B2" s="110"/>
      <c r="C2" s="111"/>
      <c r="D2" s="109">
        <v>1</v>
      </c>
      <c r="E2" s="109" t="s">
        <v>8</v>
      </c>
      <c r="G2" s="493"/>
      <c r="H2" s="493"/>
      <c r="J2" s="493"/>
      <c r="K2" s="493"/>
      <c r="M2" s="518"/>
      <c r="N2" s="493"/>
      <c r="O2" s="493"/>
      <c r="P2" s="148"/>
      <c r="Q2" s="518"/>
      <c r="R2" s="493"/>
      <c r="S2" s="493"/>
      <c r="T2" s="148"/>
      <c r="U2" s="493"/>
      <c r="V2" s="493"/>
    </row>
    <row r="3" spans="1:22" ht="15.75" customHeight="1">
      <c r="A3" s="371" t="s">
        <v>9</v>
      </c>
      <c r="B3" s="110"/>
      <c r="C3" s="113"/>
      <c r="D3" s="109">
        <v>3500</v>
      </c>
      <c r="E3" s="109" t="s">
        <v>10</v>
      </c>
      <c r="G3" s="112">
        <v>47</v>
      </c>
      <c r="H3" s="112">
        <v>14</v>
      </c>
      <c r="J3" s="149" t="s">
        <v>11</v>
      </c>
      <c r="K3" s="149">
        <v>20</v>
      </c>
      <c r="M3" s="519" t="s">
        <v>12</v>
      </c>
      <c r="N3" s="150">
        <v>980</v>
      </c>
      <c r="O3" s="149" t="s">
        <v>13</v>
      </c>
      <c r="P3" s="148"/>
      <c r="Q3" s="519" t="s">
        <v>14</v>
      </c>
      <c r="R3" s="150">
        <v>250</v>
      </c>
      <c r="S3" s="149" t="s">
        <v>15</v>
      </c>
      <c r="T3" s="148"/>
      <c r="U3" s="150">
        <v>250</v>
      </c>
      <c r="V3" s="149">
        <v>4</v>
      </c>
    </row>
    <row r="4" spans="1:22">
      <c r="A4" s="371" t="s">
        <v>16</v>
      </c>
      <c r="B4" s="110"/>
      <c r="C4" s="113"/>
      <c r="D4" s="109">
        <v>90</v>
      </c>
      <c r="E4" s="109" t="s">
        <v>17</v>
      </c>
      <c r="G4" s="112">
        <v>128</v>
      </c>
      <c r="H4" s="112">
        <v>20</v>
      </c>
      <c r="J4" s="149" t="s">
        <v>18</v>
      </c>
      <c r="K4" s="149">
        <v>20</v>
      </c>
      <c r="M4" s="519"/>
      <c r="N4" s="151">
        <v>1760</v>
      </c>
      <c r="O4" s="149" t="s">
        <v>19</v>
      </c>
      <c r="P4" s="148"/>
      <c r="Q4" s="519"/>
      <c r="R4" s="151">
        <v>440</v>
      </c>
      <c r="S4" s="149" t="s">
        <v>20</v>
      </c>
      <c r="T4" s="148"/>
      <c r="U4" s="151">
        <v>440</v>
      </c>
      <c r="V4" s="149">
        <v>3.8</v>
      </c>
    </row>
    <row r="5" spans="1:22" ht="15" customHeight="1">
      <c r="A5" s="512" t="s">
        <v>21</v>
      </c>
      <c r="B5" s="513"/>
      <c r="C5" s="514"/>
      <c r="D5" s="141">
        <v>75</v>
      </c>
      <c r="E5" s="109" t="s">
        <v>17</v>
      </c>
      <c r="J5" s="149" t="s">
        <v>22</v>
      </c>
      <c r="K5" s="149">
        <v>20</v>
      </c>
      <c r="M5" s="519"/>
      <c r="N5" s="151">
        <v>3125</v>
      </c>
      <c r="O5" s="149" t="s">
        <v>23</v>
      </c>
      <c r="P5" s="148"/>
      <c r="Q5" s="519"/>
      <c r="R5" s="151">
        <v>980</v>
      </c>
      <c r="S5" s="149" t="s">
        <v>13</v>
      </c>
      <c r="T5" s="148"/>
      <c r="U5" s="151">
        <v>980</v>
      </c>
      <c r="V5" s="149">
        <v>3.8</v>
      </c>
    </row>
    <row r="6" spans="1:22">
      <c r="A6" s="515"/>
      <c r="B6" s="516"/>
      <c r="C6" s="517"/>
      <c r="D6" s="109"/>
      <c r="E6" s="109"/>
      <c r="G6" s="520" t="s">
        <v>24</v>
      </c>
      <c r="H6" s="518" t="s">
        <v>25</v>
      </c>
      <c r="J6" s="149" t="s">
        <v>26</v>
      </c>
      <c r="K6" s="149">
        <v>14</v>
      </c>
      <c r="M6" s="519"/>
      <c r="N6" s="151">
        <v>5470</v>
      </c>
      <c r="O6" s="149" t="s">
        <v>27</v>
      </c>
      <c r="P6" s="148"/>
      <c r="Q6" s="519"/>
      <c r="R6" s="151">
        <v>1760</v>
      </c>
      <c r="S6" s="149" t="s">
        <v>19</v>
      </c>
      <c r="T6" s="148"/>
      <c r="U6" s="151">
        <v>1760</v>
      </c>
      <c r="V6" s="149">
        <v>2.2999999999999998</v>
      </c>
    </row>
    <row r="7" spans="1:22">
      <c r="A7" s="371" t="s">
        <v>28</v>
      </c>
      <c r="B7" s="110"/>
      <c r="C7" s="113"/>
      <c r="D7" s="114">
        <v>3600</v>
      </c>
      <c r="E7" s="109" t="s">
        <v>29</v>
      </c>
      <c r="G7" s="521"/>
      <c r="H7" s="522"/>
      <c r="J7" s="149" t="s">
        <v>30</v>
      </c>
      <c r="K7" s="149">
        <v>14</v>
      </c>
      <c r="Q7" s="519"/>
      <c r="R7" s="151">
        <v>3125</v>
      </c>
      <c r="S7" s="149" t="s">
        <v>23</v>
      </c>
      <c r="T7" s="148"/>
      <c r="U7" s="151">
        <v>3125</v>
      </c>
      <c r="V7" s="149">
        <v>2.2999999999999998</v>
      </c>
    </row>
    <row r="8" spans="1:22">
      <c r="A8" s="371" t="s">
        <v>31</v>
      </c>
      <c r="B8" s="110"/>
      <c r="C8" s="113"/>
      <c r="D8" s="116">
        <f>(24*60*60)/D7</f>
        <v>24</v>
      </c>
      <c r="E8" s="109" t="s">
        <v>32</v>
      </c>
      <c r="G8" s="112">
        <v>1</v>
      </c>
      <c r="H8" s="112">
        <v>600</v>
      </c>
      <c r="J8" s="149" t="s">
        <v>33</v>
      </c>
      <c r="K8" s="149">
        <v>14</v>
      </c>
      <c r="Q8" s="519"/>
      <c r="R8" s="151">
        <v>5470</v>
      </c>
      <c r="S8" s="149" t="s">
        <v>27</v>
      </c>
      <c r="T8" s="148"/>
      <c r="U8" s="151">
        <v>5470</v>
      </c>
      <c r="V8" s="149">
        <v>2.2999999999999998</v>
      </c>
    </row>
    <row r="9" spans="1:22">
      <c r="A9" s="371" t="s">
        <v>34</v>
      </c>
      <c r="B9" s="110"/>
      <c r="C9" s="113"/>
      <c r="D9" s="114">
        <v>0</v>
      </c>
      <c r="E9" s="109" t="s">
        <v>32</v>
      </c>
      <c r="G9" s="112">
        <v>2</v>
      </c>
      <c r="H9" s="112">
        <v>1800</v>
      </c>
      <c r="J9" s="149" t="s">
        <v>35</v>
      </c>
      <c r="K9" s="149">
        <v>14</v>
      </c>
    </row>
    <row r="10" spans="1:22">
      <c r="A10" s="371" t="s">
        <v>36</v>
      </c>
      <c r="B10" s="110"/>
      <c r="C10" s="113"/>
      <c r="D10" s="116">
        <f>D8+D9</f>
        <v>24</v>
      </c>
      <c r="E10" s="109" t="s">
        <v>32</v>
      </c>
      <c r="G10" s="112">
        <v>5</v>
      </c>
      <c r="H10" s="112">
        <v>3600</v>
      </c>
    </row>
    <row r="11" spans="1:22">
      <c r="A11" s="371" t="s">
        <v>37</v>
      </c>
      <c r="B11" s="110"/>
      <c r="C11" s="113"/>
      <c r="D11" s="116">
        <f>(24*60*60)/D10</f>
        <v>3600</v>
      </c>
      <c r="E11" s="109" t="s">
        <v>29</v>
      </c>
      <c r="G11" s="112">
        <v>10</v>
      </c>
      <c r="H11" s="112">
        <v>7200</v>
      </c>
    </row>
    <row r="12" spans="1:22">
      <c r="A12" s="371" t="s">
        <v>38</v>
      </c>
      <c r="B12" s="110"/>
      <c r="C12" s="113"/>
      <c r="D12" s="114">
        <v>3600</v>
      </c>
      <c r="E12" s="109" t="s">
        <v>29</v>
      </c>
      <c r="G12" s="112">
        <v>20</v>
      </c>
      <c r="H12" s="112">
        <v>10800</v>
      </c>
    </row>
    <row r="13" spans="1:22">
      <c r="A13" s="371" t="s">
        <v>39</v>
      </c>
      <c r="B13" s="110"/>
      <c r="C13" s="113"/>
      <c r="D13" s="143">
        <v>5470</v>
      </c>
      <c r="E13" s="109" t="s">
        <v>40</v>
      </c>
      <c r="G13" s="112">
        <v>30</v>
      </c>
      <c r="H13" s="112">
        <v>21600</v>
      </c>
    </row>
    <row r="14" spans="1:22">
      <c r="A14" s="371" t="s">
        <v>41</v>
      </c>
      <c r="B14" s="110"/>
      <c r="C14" s="113"/>
      <c r="D14" s="144">
        <v>47</v>
      </c>
      <c r="E14" s="109" t="s">
        <v>42</v>
      </c>
      <c r="G14" s="112">
        <v>60</v>
      </c>
      <c r="H14" s="112">
        <v>43200</v>
      </c>
    </row>
    <row r="15" spans="1:22">
      <c r="A15" s="371" t="s">
        <v>43</v>
      </c>
      <c r="B15" s="110"/>
      <c r="C15" s="113"/>
      <c r="D15" s="109">
        <v>8</v>
      </c>
      <c r="E15" s="109" t="s">
        <v>44</v>
      </c>
      <c r="G15" s="112">
        <v>120</v>
      </c>
      <c r="H15" s="112">
        <v>86400</v>
      </c>
    </row>
    <row r="16" spans="1:22">
      <c r="A16" s="510" t="s">
        <v>45</v>
      </c>
      <c r="B16" s="511"/>
      <c r="C16" s="497"/>
      <c r="D16" s="144">
        <v>1</v>
      </c>
      <c r="E16" s="109" t="s">
        <v>46</v>
      </c>
      <c r="G16" s="112">
        <v>300</v>
      </c>
      <c r="H16" s="140"/>
    </row>
    <row r="17" spans="1:8">
      <c r="A17" s="510" t="s">
        <v>867</v>
      </c>
      <c r="B17" s="511"/>
      <c r="C17" s="497"/>
      <c r="D17" s="109">
        <v>0</v>
      </c>
      <c r="E17" s="109" t="s">
        <v>42</v>
      </c>
      <c r="G17" s="112">
        <v>600</v>
      </c>
      <c r="H17" s="140"/>
    </row>
    <row r="18" spans="1:8">
      <c r="A18" s="118"/>
      <c r="B18" s="119"/>
      <c r="C18" s="120"/>
      <c r="D18" s="109"/>
      <c r="E18" s="109"/>
      <c r="G18" s="112">
        <v>1200</v>
      </c>
      <c r="H18" s="140"/>
    </row>
    <row r="19" spans="1:8">
      <c r="A19" s="496"/>
      <c r="B19" s="511"/>
      <c r="C19" s="497"/>
      <c r="D19" s="109"/>
      <c r="E19" s="109"/>
      <c r="G19" s="112">
        <v>1800</v>
      </c>
      <c r="H19" s="140"/>
    </row>
    <row r="20" spans="1:8" ht="45" customHeight="1">
      <c r="A20" s="494" t="s">
        <v>47</v>
      </c>
      <c r="B20" s="495"/>
      <c r="C20" s="122" t="s">
        <v>48</v>
      </c>
      <c r="D20" s="122" t="s">
        <v>49</v>
      </c>
      <c r="E20" s="122" t="s">
        <v>50</v>
      </c>
      <c r="G20" s="112">
        <v>3600</v>
      </c>
      <c r="H20" s="140"/>
    </row>
    <row r="21" spans="1:8" ht="15" customHeight="1">
      <c r="A21" s="504" t="s">
        <v>51</v>
      </c>
      <c r="B21" s="109"/>
      <c r="C21" s="123"/>
      <c r="D21" s="116"/>
      <c r="E21" s="116">
        <f>C21*D21</f>
        <v>0</v>
      </c>
      <c r="G21" s="112">
        <v>7200</v>
      </c>
      <c r="H21" s="140"/>
    </row>
    <row r="22" spans="1:8" ht="15" customHeight="1">
      <c r="A22" s="505"/>
      <c r="B22" s="109" t="s">
        <v>868</v>
      </c>
      <c r="C22" s="123">
        <v>0</v>
      </c>
      <c r="D22" s="116">
        <v>0</v>
      </c>
      <c r="E22" s="116">
        <f>C22*D22</f>
        <v>0</v>
      </c>
      <c r="G22" s="112">
        <v>10800</v>
      </c>
      <c r="H22" s="140"/>
    </row>
    <row r="23" spans="1:8" ht="15" customHeight="1">
      <c r="A23" s="505"/>
      <c r="B23" s="124" t="s">
        <v>53</v>
      </c>
      <c r="C23" s="123">
        <f>D14*1000/(D5/100)</f>
        <v>62666.666666666664</v>
      </c>
      <c r="D23" s="116">
        <f>((37+D15)*8/D13)*1000</f>
        <v>65.813528336380259</v>
      </c>
      <c r="E23" s="116">
        <f>C23*D23</f>
        <v>4124314.4424131629</v>
      </c>
      <c r="G23" s="112">
        <v>21600</v>
      </c>
      <c r="H23" s="140"/>
    </row>
    <row r="24" spans="1:8" ht="15" customHeight="1">
      <c r="A24" s="505"/>
      <c r="B24" s="125" t="s">
        <v>54</v>
      </c>
      <c r="C24" s="123">
        <f>C25</f>
        <v>15000</v>
      </c>
      <c r="D24" s="116">
        <f>100+200+((IF(D13=U3,V3,IF(D13=U4,V4,IF(D13=U5,V5,IF(D13=U6,V6,IF(D13=U7,V7,V8))))))*1000*D16)</f>
        <v>2600</v>
      </c>
      <c r="E24" s="116">
        <f t="shared" ref="E24:E26" si="0">C24*D24</f>
        <v>39000000</v>
      </c>
      <c r="H24" s="140"/>
    </row>
    <row r="25" spans="1:8" ht="15" customHeight="1">
      <c r="A25" s="506"/>
      <c r="B25" s="109" t="s">
        <v>55</v>
      </c>
      <c r="C25" s="123">
        <v>15000</v>
      </c>
      <c r="D25" s="126">
        <v>0</v>
      </c>
      <c r="E25" s="116">
        <f t="shared" si="0"/>
        <v>0</v>
      </c>
    </row>
    <row r="26" spans="1:8" ht="15" customHeight="1">
      <c r="A26" s="496" t="s">
        <v>56</v>
      </c>
      <c r="B26" s="497"/>
      <c r="C26" s="123">
        <v>12</v>
      </c>
      <c r="D26" s="116">
        <f>(D11*1000)-((D11/D12)*D22)-SUM(D23:D25)</f>
        <v>3597334.1864716634</v>
      </c>
      <c r="E26" s="116">
        <f t="shared" si="0"/>
        <v>43168010.237659961</v>
      </c>
    </row>
    <row r="27" spans="1:8" ht="15" customHeight="1">
      <c r="A27" s="127"/>
      <c r="B27" s="128"/>
      <c r="C27" s="129"/>
      <c r="D27" s="130"/>
      <c r="E27" s="131"/>
    </row>
    <row r="28" spans="1:8">
      <c r="A28" s="498" t="s">
        <v>57</v>
      </c>
      <c r="B28" s="499"/>
      <c r="C28" s="499"/>
      <c r="D28" s="499"/>
      <c r="E28" s="500"/>
    </row>
    <row r="29" spans="1:8">
      <c r="A29" s="501" t="s">
        <v>58</v>
      </c>
      <c r="B29" s="502"/>
      <c r="C29" s="503"/>
      <c r="D29" s="132">
        <f>((E23+E25+E26)+((E21+E22)*(D11/D12)))/(D11*1000)+(E24/(24*60*60*1000))</f>
        <v>13.588145744464757</v>
      </c>
      <c r="E29" s="133" t="s">
        <v>59</v>
      </c>
    </row>
    <row r="30" spans="1:8">
      <c r="A30" s="121" t="s">
        <v>60</v>
      </c>
      <c r="B30" s="121"/>
      <c r="C30" s="111"/>
      <c r="D30" s="134">
        <f>(D3*1000*(D4/100)/D29)/24</f>
        <v>9659.1545651816232</v>
      </c>
      <c r="E30" s="135" t="s">
        <v>61</v>
      </c>
    </row>
    <row r="31" spans="1:8">
      <c r="D31" s="146">
        <f>D30/365</f>
        <v>26.46343716488116</v>
      </c>
      <c r="E31" s="112" t="s">
        <v>62</v>
      </c>
    </row>
    <row r="32" spans="1:8">
      <c r="C32" s="137"/>
      <c r="D32" s="147">
        <f>D31*12</f>
        <v>317.56124597857394</v>
      </c>
      <c r="E32" s="139" t="s">
        <v>63</v>
      </c>
    </row>
    <row r="33" spans="3:5">
      <c r="C33" s="137"/>
      <c r="D33" s="137"/>
      <c r="E33" s="140"/>
    </row>
    <row r="34" spans="3:5">
      <c r="C34" s="137"/>
      <c r="D34" s="137"/>
      <c r="E34" s="140"/>
    </row>
    <row r="35" spans="3:5">
      <c r="C35" s="137"/>
      <c r="D35" s="137"/>
      <c r="E35" s="140"/>
    </row>
    <row r="36" spans="3:5">
      <c r="C36" s="137"/>
      <c r="D36" s="137"/>
      <c r="E36" s="140"/>
    </row>
    <row r="37" spans="3:5">
      <c r="C37" s="137"/>
      <c r="D37" s="137"/>
      <c r="E37" s="140"/>
    </row>
    <row r="38" spans="3:5">
      <c r="C38" s="137"/>
      <c r="D38" s="137"/>
      <c r="E38" s="140"/>
    </row>
    <row r="40" spans="3:5">
      <c r="C40" s="137"/>
      <c r="D40" s="137"/>
      <c r="E40" s="140"/>
    </row>
    <row r="41" spans="3:5">
      <c r="C41" s="137"/>
      <c r="D41" s="137"/>
      <c r="E41" s="140"/>
    </row>
    <row r="42" spans="3:5">
      <c r="C42" s="137"/>
      <c r="D42" s="137"/>
      <c r="E42" s="140"/>
    </row>
    <row r="43" spans="3:5">
      <c r="C43" s="137"/>
      <c r="D43" s="137"/>
      <c r="E43" s="140"/>
    </row>
    <row r="44" spans="3:5">
      <c r="C44" s="137"/>
      <c r="D44" s="137"/>
      <c r="E44" s="140"/>
    </row>
    <row r="45" spans="3:5">
      <c r="C45" s="137"/>
      <c r="D45" s="137"/>
      <c r="E45" s="140"/>
    </row>
    <row r="46" spans="3:5">
      <c r="C46" s="137"/>
      <c r="D46" s="137"/>
      <c r="E46" s="140"/>
    </row>
    <row r="47" spans="3:5">
      <c r="C47" s="137"/>
      <c r="D47" s="137"/>
      <c r="E47" s="140"/>
    </row>
  </sheetData>
  <mergeCells count="26">
    <mergeCell ref="S1:S2"/>
    <mergeCell ref="U1:U2"/>
    <mergeCell ref="V1:V2"/>
    <mergeCell ref="A5:C6"/>
    <mergeCell ref="N1:N2"/>
    <mergeCell ref="O1:O2"/>
    <mergeCell ref="Q1:Q2"/>
    <mergeCell ref="Q3:Q8"/>
    <mergeCell ref="R1:R2"/>
    <mergeCell ref="H1:H2"/>
    <mergeCell ref="H6:H7"/>
    <mergeCell ref="J1:J2"/>
    <mergeCell ref="K1:K2"/>
    <mergeCell ref="M1:M2"/>
    <mergeCell ref="M3:M6"/>
    <mergeCell ref="A26:B26"/>
    <mergeCell ref="A28:E28"/>
    <mergeCell ref="A29:C29"/>
    <mergeCell ref="A21:A25"/>
    <mergeCell ref="G1:G2"/>
    <mergeCell ref="G6:G7"/>
    <mergeCell ref="A1:E1"/>
    <mergeCell ref="A16:C16"/>
    <mergeCell ref="A17:C17"/>
    <mergeCell ref="A19:C19"/>
    <mergeCell ref="A20:B20"/>
  </mergeCells>
  <dataValidations count="4">
    <dataValidation type="list" allowBlank="1" showInputMessage="1" showErrorMessage="1" sqref="D7" xr:uid="{00000000-0002-0000-3E00-000000000000}">
      <formula1>$H$8:$H$15</formula1>
    </dataValidation>
    <dataValidation type="list" allowBlank="1" showInputMessage="1" showErrorMessage="1" sqref="D12" xr:uid="{00000000-0002-0000-3E00-000001000000}">
      <formula1>$G$8:$G$23</formula1>
    </dataValidation>
    <dataValidation type="list" allowBlank="1" showInputMessage="1" showErrorMessage="1" sqref="D13" xr:uid="{00000000-0002-0000-3E00-000002000000}">
      <formula1>$R$3:$R$8</formula1>
    </dataValidation>
    <dataValidation type="list" allowBlank="1" showInputMessage="1" showErrorMessage="1" sqref="D14" xr:uid="{00000000-0002-0000-3E00-000003000000}">
      <formula1>$G$3:$G$4</formula1>
    </dataValidation>
  </dataValidations>
  <pageMargins left="0.7" right="0.7" top="0.75" bottom="0.75" header="0.3" footer="0.3"/>
  <pageSetup orientation="portrait"/>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V49"/>
  <sheetViews>
    <sheetView topLeftCell="H1" workbookViewId="0">
      <selection activeCell="C31" sqref="C31"/>
    </sheetView>
  </sheetViews>
  <sheetFormatPr defaultColWidth="8.875" defaultRowHeight="15"/>
  <cols>
    <col min="1" max="1" width="7.125" customWidth="1"/>
    <col min="2" max="2" width="42.375" customWidth="1"/>
    <col min="3" max="4" width="11.125" customWidth="1"/>
    <col min="5" max="5" width="11.75" customWidth="1"/>
    <col min="6" max="6" width="2.875" style="107" customWidth="1"/>
    <col min="7" max="8" width="15.25" customWidth="1"/>
    <col min="9" max="9" width="2.875" customWidth="1"/>
    <col min="10" max="10" width="8.375" customWidth="1"/>
    <col min="12" max="12" width="2.875" customWidth="1"/>
    <col min="13" max="13" width="8.375" customWidth="1"/>
    <col min="15" max="15" width="9.875" customWidth="1"/>
    <col min="16" max="16" width="2.875" customWidth="1"/>
    <col min="17" max="17" width="8.375" customWidth="1"/>
    <col min="19" max="19" width="10.125" customWidth="1"/>
    <col min="20" max="20" width="2.875" customWidth="1"/>
    <col min="23" max="23" width="21.375" customWidth="1"/>
  </cols>
  <sheetData>
    <row r="1" spans="1:22" ht="15" customHeight="1">
      <c r="A1" s="507" t="s">
        <v>0</v>
      </c>
      <c r="B1" s="508"/>
      <c r="C1" s="508"/>
      <c r="D1" s="508"/>
      <c r="E1" s="509"/>
      <c r="G1" s="493" t="s">
        <v>1</v>
      </c>
      <c r="H1" s="493" t="s">
        <v>2</v>
      </c>
      <c r="J1" s="493" t="s">
        <v>3</v>
      </c>
      <c r="K1" s="493" t="s">
        <v>2</v>
      </c>
      <c r="M1" s="493" t="s">
        <v>3</v>
      </c>
      <c r="N1" s="493" t="s">
        <v>4</v>
      </c>
      <c r="O1" s="493" t="s">
        <v>5</v>
      </c>
      <c r="Q1" s="493" t="s">
        <v>3</v>
      </c>
      <c r="R1" s="493" t="s">
        <v>4</v>
      </c>
      <c r="S1" s="493" t="s">
        <v>5</v>
      </c>
      <c r="T1" s="148"/>
      <c r="U1" s="493" t="s">
        <v>4</v>
      </c>
      <c r="V1" s="493" t="s">
        <v>6</v>
      </c>
    </row>
    <row r="2" spans="1:22" ht="15" customHeight="1">
      <c r="A2" s="371" t="s">
        <v>7</v>
      </c>
      <c r="B2" s="110"/>
      <c r="C2" s="111"/>
      <c r="D2" s="109">
        <v>1</v>
      </c>
      <c r="E2" s="109" t="s">
        <v>8</v>
      </c>
      <c r="G2" s="493"/>
      <c r="H2" s="493"/>
      <c r="J2" s="493"/>
      <c r="K2" s="493"/>
      <c r="M2" s="518"/>
      <c r="N2" s="493"/>
      <c r="O2" s="493"/>
      <c r="P2" s="148"/>
      <c r="Q2" s="518"/>
      <c r="R2" s="493"/>
      <c r="S2" s="493"/>
      <c r="T2" s="148"/>
      <c r="U2" s="493"/>
      <c r="V2" s="493"/>
    </row>
    <row r="3" spans="1:22" ht="15.75" customHeight="1">
      <c r="A3" s="371" t="s">
        <v>9</v>
      </c>
      <c r="B3" s="110"/>
      <c r="C3" s="113"/>
      <c r="D3" s="109">
        <v>3500</v>
      </c>
      <c r="E3" s="109" t="s">
        <v>10</v>
      </c>
      <c r="G3" s="112">
        <v>47</v>
      </c>
      <c r="H3" s="112">
        <v>14</v>
      </c>
      <c r="J3" s="149" t="s">
        <v>11</v>
      </c>
      <c r="K3" s="149">
        <v>20</v>
      </c>
      <c r="M3" s="519" t="s">
        <v>12</v>
      </c>
      <c r="N3" s="150">
        <v>980</v>
      </c>
      <c r="O3" s="149" t="s">
        <v>13</v>
      </c>
      <c r="P3" s="148"/>
      <c r="Q3" s="519" t="s">
        <v>14</v>
      </c>
      <c r="R3" s="150">
        <v>250</v>
      </c>
      <c r="S3" s="149" t="s">
        <v>15</v>
      </c>
      <c r="T3" s="148"/>
      <c r="U3" s="150">
        <v>250</v>
      </c>
      <c r="V3" s="149">
        <v>4</v>
      </c>
    </row>
    <row r="4" spans="1:22">
      <c r="A4" s="371" t="s">
        <v>16</v>
      </c>
      <c r="B4" s="110"/>
      <c r="C4" s="113"/>
      <c r="D4" s="109">
        <v>90</v>
      </c>
      <c r="E4" s="109" t="s">
        <v>17</v>
      </c>
      <c r="G4" s="112">
        <v>128</v>
      </c>
      <c r="H4" s="112">
        <v>20</v>
      </c>
      <c r="J4" s="149" t="s">
        <v>18</v>
      </c>
      <c r="K4" s="149">
        <v>20</v>
      </c>
      <c r="M4" s="519"/>
      <c r="N4" s="151">
        <v>1760</v>
      </c>
      <c r="O4" s="149" t="s">
        <v>19</v>
      </c>
      <c r="P4" s="148"/>
      <c r="Q4" s="519"/>
      <c r="R4" s="151">
        <v>440</v>
      </c>
      <c r="S4" s="149" t="s">
        <v>20</v>
      </c>
      <c r="T4" s="148"/>
      <c r="U4" s="151">
        <v>440</v>
      </c>
      <c r="V4" s="149">
        <v>3.8</v>
      </c>
    </row>
    <row r="5" spans="1:22" ht="15" customHeight="1">
      <c r="A5" s="512" t="s">
        <v>21</v>
      </c>
      <c r="B5" s="513"/>
      <c r="C5" s="514"/>
      <c r="D5" s="141">
        <v>75</v>
      </c>
      <c r="E5" s="109" t="s">
        <v>17</v>
      </c>
      <c r="J5" s="149" t="s">
        <v>22</v>
      </c>
      <c r="K5" s="149">
        <v>20</v>
      </c>
      <c r="M5" s="519"/>
      <c r="N5" s="151">
        <v>3125</v>
      </c>
      <c r="O5" s="149" t="s">
        <v>23</v>
      </c>
      <c r="P5" s="148"/>
      <c r="Q5" s="519"/>
      <c r="R5" s="151">
        <v>980</v>
      </c>
      <c r="S5" s="149" t="s">
        <v>13</v>
      </c>
      <c r="T5" s="148"/>
      <c r="U5" s="151">
        <v>980</v>
      </c>
      <c r="V5" s="149">
        <v>3.8</v>
      </c>
    </row>
    <row r="6" spans="1:22">
      <c r="A6" s="515"/>
      <c r="B6" s="516"/>
      <c r="C6" s="517"/>
      <c r="D6" s="109"/>
      <c r="E6" s="109"/>
      <c r="G6" s="520" t="s">
        <v>24</v>
      </c>
      <c r="H6" s="518" t="s">
        <v>25</v>
      </c>
      <c r="J6" s="149" t="s">
        <v>26</v>
      </c>
      <c r="K6" s="149">
        <v>14</v>
      </c>
      <c r="M6" s="519"/>
      <c r="N6" s="151">
        <v>5470</v>
      </c>
      <c r="O6" s="149" t="s">
        <v>27</v>
      </c>
      <c r="P6" s="148"/>
      <c r="Q6" s="519"/>
      <c r="R6" s="151">
        <v>1760</v>
      </c>
      <c r="S6" s="149" t="s">
        <v>19</v>
      </c>
      <c r="T6" s="148"/>
      <c r="U6" s="151">
        <v>1760</v>
      </c>
      <c r="V6" s="149">
        <v>2.2999999999999998</v>
      </c>
    </row>
    <row r="7" spans="1:22">
      <c r="A7" s="371" t="s">
        <v>28</v>
      </c>
      <c r="B7" s="110"/>
      <c r="C7" s="113"/>
      <c r="D7" s="114">
        <v>600</v>
      </c>
      <c r="E7" s="109" t="s">
        <v>29</v>
      </c>
      <c r="G7" s="521"/>
      <c r="H7" s="522"/>
      <c r="J7" s="149" t="s">
        <v>30</v>
      </c>
      <c r="K7" s="149">
        <v>14</v>
      </c>
      <c r="Q7" s="519"/>
      <c r="R7" s="151">
        <v>3125</v>
      </c>
      <c r="S7" s="149" t="s">
        <v>23</v>
      </c>
      <c r="T7" s="148"/>
      <c r="U7" s="151">
        <v>3125</v>
      </c>
      <c r="V7" s="149">
        <v>2.2999999999999998</v>
      </c>
    </row>
    <row r="8" spans="1:22">
      <c r="A8" s="371" t="s">
        <v>31</v>
      </c>
      <c r="B8" s="110"/>
      <c r="C8" s="113"/>
      <c r="D8" s="116">
        <f>(24*60*60)/D7</f>
        <v>144</v>
      </c>
      <c r="E8" s="109" t="s">
        <v>32</v>
      </c>
      <c r="G8" s="112">
        <v>1</v>
      </c>
      <c r="H8" s="112">
        <v>600</v>
      </c>
      <c r="J8" s="149" t="s">
        <v>33</v>
      </c>
      <c r="K8" s="149">
        <v>14</v>
      </c>
      <c r="Q8" s="519"/>
      <c r="R8" s="151">
        <v>5470</v>
      </c>
      <c r="S8" s="149" t="s">
        <v>27</v>
      </c>
      <c r="T8" s="148"/>
      <c r="U8" s="151">
        <v>5470</v>
      </c>
      <c r="V8" s="149">
        <v>2.2999999999999998</v>
      </c>
    </row>
    <row r="9" spans="1:22">
      <c r="A9" s="371" t="s">
        <v>34</v>
      </c>
      <c r="B9" s="110"/>
      <c r="C9" s="113"/>
      <c r="D9" s="114">
        <f>D17</f>
        <v>20</v>
      </c>
      <c r="E9" s="109" t="s">
        <v>32</v>
      </c>
      <c r="G9" s="112">
        <v>2</v>
      </c>
      <c r="H9" s="112">
        <v>1800</v>
      </c>
      <c r="J9" s="149" t="s">
        <v>35</v>
      </c>
      <c r="K9" s="149">
        <v>14</v>
      </c>
    </row>
    <row r="10" spans="1:22">
      <c r="A10" s="371" t="s">
        <v>825</v>
      </c>
      <c r="B10" s="110"/>
      <c r="C10" s="113"/>
      <c r="D10" s="116">
        <f>D8+D9</f>
        <v>164</v>
      </c>
      <c r="E10" s="109" t="s">
        <v>32</v>
      </c>
      <c r="G10" s="112">
        <v>5</v>
      </c>
      <c r="H10" s="112">
        <v>3600</v>
      </c>
    </row>
    <row r="11" spans="1:22">
      <c r="A11" s="371" t="s">
        <v>826</v>
      </c>
      <c r="B11" s="110"/>
      <c r="C11" s="113"/>
      <c r="D11" s="116">
        <f>(24*60*60)/D10</f>
        <v>526.82926829268297</v>
      </c>
      <c r="E11" s="109" t="s">
        <v>29</v>
      </c>
      <c r="G11" s="112">
        <v>10</v>
      </c>
      <c r="H11" s="112">
        <v>7200</v>
      </c>
    </row>
    <row r="12" spans="1:22">
      <c r="A12" s="109"/>
      <c r="B12" s="110"/>
      <c r="C12" s="113"/>
      <c r="D12" s="116"/>
      <c r="E12" s="109"/>
      <c r="G12" s="112">
        <v>20</v>
      </c>
      <c r="H12" s="112">
        <v>10800</v>
      </c>
    </row>
    <row r="13" spans="1:22">
      <c r="A13" s="371" t="s">
        <v>39</v>
      </c>
      <c r="B13" s="110"/>
      <c r="C13" s="113"/>
      <c r="D13" s="143">
        <v>5470</v>
      </c>
      <c r="E13" s="109" t="s">
        <v>40</v>
      </c>
      <c r="G13" s="112">
        <v>30</v>
      </c>
      <c r="H13" s="112">
        <v>21600</v>
      </c>
    </row>
    <row r="14" spans="1:22">
      <c r="A14" s="371" t="s">
        <v>41</v>
      </c>
      <c r="B14" s="110"/>
      <c r="C14" s="113"/>
      <c r="D14" s="144">
        <v>47</v>
      </c>
      <c r="E14" s="109" t="s">
        <v>42</v>
      </c>
      <c r="G14" s="112">
        <v>60</v>
      </c>
      <c r="H14" s="112">
        <v>43200</v>
      </c>
    </row>
    <row r="15" spans="1:22">
      <c r="A15" s="371" t="s">
        <v>869</v>
      </c>
      <c r="B15" s="110"/>
      <c r="C15" s="113"/>
      <c r="D15" s="109">
        <v>8</v>
      </c>
      <c r="E15" s="109" t="s">
        <v>44</v>
      </c>
      <c r="G15" s="112">
        <v>120</v>
      </c>
      <c r="H15" s="112">
        <v>86400</v>
      </c>
    </row>
    <row r="16" spans="1:22">
      <c r="A16" s="510" t="s">
        <v>781</v>
      </c>
      <c r="B16" s="511"/>
      <c r="C16" s="497"/>
      <c r="D16" s="109">
        <f>D17</f>
        <v>20</v>
      </c>
      <c r="E16" s="109" t="s">
        <v>46</v>
      </c>
      <c r="G16" s="112">
        <v>300</v>
      </c>
      <c r="H16" s="140"/>
    </row>
    <row r="17" spans="1:8">
      <c r="A17" s="510" t="s">
        <v>827</v>
      </c>
      <c r="B17" s="511"/>
      <c r="C17" s="497"/>
      <c r="D17" s="114">
        <v>20</v>
      </c>
      <c r="E17" s="109" t="s">
        <v>46</v>
      </c>
      <c r="G17" s="112">
        <v>600</v>
      </c>
      <c r="H17" s="140"/>
    </row>
    <row r="18" spans="1:8">
      <c r="A18" s="510" t="s">
        <v>870</v>
      </c>
      <c r="B18" s="511"/>
      <c r="C18" s="497"/>
      <c r="D18" s="109">
        <v>12</v>
      </c>
      <c r="E18" s="109" t="s">
        <v>90</v>
      </c>
      <c r="G18" s="112">
        <v>1200</v>
      </c>
      <c r="H18" s="140"/>
    </row>
    <row r="19" spans="1:8">
      <c r="A19" s="496"/>
      <c r="B19" s="511"/>
      <c r="C19" s="497"/>
      <c r="D19" s="109"/>
      <c r="E19" s="109"/>
      <c r="G19" s="112">
        <v>1800</v>
      </c>
      <c r="H19" s="140"/>
    </row>
    <row r="20" spans="1:8" ht="45" customHeight="1">
      <c r="A20" s="494" t="s">
        <v>47</v>
      </c>
      <c r="B20" s="495"/>
      <c r="C20" s="122" t="s">
        <v>48</v>
      </c>
      <c r="D20" s="122" t="s">
        <v>49</v>
      </c>
      <c r="E20" s="122" t="s">
        <v>50</v>
      </c>
      <c r="G20" s="112">
        <v>3600</v>
      </c>
      <c r="H20" s="140"/>
    </row>
    <row r="21" spans="1:8" ht="15" customHeight="1">
      <c r="A21" s="504" t="s">
        <v>51</v>
      </c>
      <c r="B21" s="109"/>
      <c r="C21" s="123"/>
      <c r="D21" s="116"/>
      <c r="E21" s="116">
        <f>C21*D21</f>
        <v>0</v>
      </c>
      <c r="G21" s="112">
        <v>7200</v>
      </c>
      <c r="H21" s="140"/>
    </row>
    <row r="22" spans="1:8" ht="15" customHeight="1">
      <c r="A22" s="505"/>
      <c r="B22" s="109"/>
      <c r="C22" s="123"/>
      <c r="D22" s="116"/>
      <c r="E22" s="116">
        <f>C22*D22</f>
        <v>0</v>
      </c>
      <c r="G22" s="112">
        <v>10800</v>
      </c>
      <c r="H22" s="140"/>
    </row>
    <row r="23" spans="1:8" ht="15" customHeight="1">
      <c r="A23" s="505"/>
      <c r="B23" s="124" t="s">
        <v>53</v>
      </c>
      <c r="C23" s="123">
        <f>D14*1000/(D5/100)</f>
        <v>62666.666666666664</v>
      </c>
      <c r="D23" s="116">
        <f>((37+D15)*8/D13)*1000</f>
        <v>65.813528336380259</v>
      </c>
      <c r="E23" s="116">
        <f>C23*D23</f>
        <v>4124314.4424131629</v>
      </c>
      <c r="G23" s="112">
        <v>21600</v>
      </c>
      <c r="H23" s="140"/>
    </row>
    <row r="24" spans="1:8" ht="15" customHeight="1">
      <c r="A24" s="505"/>
      <c r="B24" s="125" t="s">
        <v>784</v>
      </c>
      <c r="C24" s="123">
        <f>C25</f>
        <v>15000</v>
      </c>
      <c r="D24" s="116">
        <f>100+200</f>
        <v>300</v>
      </c>
      <c r="E24" s="116">
        <f t="shared" ref="E24:E26" si="0">C24*D24</f>
        <v>4500000</v>
      </c>
      <c r="H24" s="140"/>
    </row>
    <row r="25" spans="1:8" ht="15" customHeight="1">
      <c r="A25" s="506"/>
      <c r="B25" s="109" t="s">
        <v>55</v>
      </c>
      <c r="C25" s="123">
        <v>15000</v>
      </c>
      <c r="D25" s="126">
        <v>0</v>
      </c>
      <c r="E25" s="116">
        <f t="shared" si="0"/>
        <v>0</v>
      </c>
    </row>
    <row r="26" spans="1:8" ht="15" customHeight="1">
      <c r="A26" s="496" t="s">
        <v>56</v>
      </c>
      <c r="B26" s="497"/>
      <c r="C26" s="123">
        <v>12</v>
      </c>
      <c r="D26" s="116">
        <f>(D11*1000)-SUM(D23:D25)</f>
        <v>526463.45476434659</v>
      </c>
      <c r="E26" s="116">
        <f t="shared" si="0"/>
        <v>6317561.4571721591</v>
      </c>
      <c r="H26" s="177"/>
    </row>
    <row r="27" spans="1:8" ht="15" customHeight="1">
      <c r="A27" s="171" t="s">
        <v>786</v>
      </c>
      <c r="B27" s="172"/>
      <c r="C27" s="173"/>
      <c r="D27" s="132">
        <f>(E23+E24+E25+E26)/(D11*1000)</f>
        <v>28.361894068657321</v>
      </c>
      <c r="E27" s="174" t="s">
        <v>59</v>
      </c>
    </row>
    <row r="28" spans="1:8" ht="15" customHeight="1">
      <c r="A28" s="175" t="s">
        <v>787</v>
      </c>
      <c r="B28" s="172"/>
      <c r="C28" s="173"/>
      <c r="D28" s="176">
        <f>C25*(IF(D13=U3,V3,IF(D13=U4,V4,IF(D13=U5,V5,IF(D13=U6,V6,IF(D13=U7,V7,V8))))))*D16/(24*60*60)</f>
        <v>7.9861111111111107</v>
      </c>
      <c r="E28" s="174" t="s">
        <v>59</v>
      </c>
    </row>
    <row r="29" spans="1:8" ht="15" customHeight="1">
      <c r="A29" s="172"/>
      <c r="B29" s="172"/>
      <c r="C29" s="173"/>
      <c r="D29" s="177"/>
      <c r="E29" s="177"/>
    </row>
    <row r="30" spans="1:8" ht="15" customHeight="1">
      <c r="A30" s="172"/>
      <c r="B30" s="172"/>
      <c r="C30" s="173"/>
      <c r="D30" s="177"/>
      <c r="E30" s="177"/>
    </row>
    <row r="31" spans="1:8" ht="15" customHeight="1">
      <c r="A31" s="178" t="s">
        <v>828</v>
      </c>
      <c r="B31" s="178"/>
      <c r="C31" s="190">
        <f>67*1000*1.35</f>
        <v>90450</v>
      </c>
      <c r="D31" s="179">
        <f>D18</f>
        <v>12</v>
      </c>
      <c r="E31" s="180">
        <f>C31*D31</f>
        <v>1085400</v>
      </c>
    </row>
    <row r="32" spans="1:8">
      <c r="A32" s="175" t="s">
        <v>829</v>
      </c>
      <c r="B32" s="172"/>
      <c r="C32" s="173"/>
      <c r="D32" s="176">
        <f>E31*D17/(24*60*60*1000)</f>
        <v>0.25124999999999997</v>
      </c>
      <c r="E32" s="174" t="s">
        <v>59</v>
      </c>
    </row>
    <row r="33" spans="1:5">
      <c r="A33" s="181"/>
      <c r="B33" s="128"/>
      <c r="C33" s="129"/>
      <c r="D33" s="130"/>
      <c r="E33" s="131"/>
    </row>
    <row r="34" spans="1:5">
      <c r="A34" s="498" t="s">
        <v>57</v>
      </c>
      <c r="B34" s="499"/>
      <c r="C34" s="499"/>
      <c r="D34" s="499"/>
      <c r="E34" s="500"/>
    </row>
    <row r="35" spans="1:5">
      <c r="A35" s="501" t="s">
        <v>58</v>
      </c>
      <c r="B35" s="502"/>
      <c r="C35" s="503"/>
      <c r="D35" s="132">
        <f>D27+D28+D32</f>
        <v>36.599255179768434</v>
      </c>
      <c r="E35" s="133" t="s">
        <v>59</v>
      </c>
    </row>
    <row r="36" spans="1:5">
      <c r="A36" s="121" t="s">
        <v>60</v>
      </c>
      <c r="B36" s="121"/>
      <c r="C36" s="111"/>
      <c r="D36" s="134">
        <f>(D3*1000*(D4/100)/D35)/24</f>
        <v>3586.1385526925478</v>
      </c>
      <c r="E36" s="135" t="s">
        <v>61</v>
      </c>
    </row>
    <row r="37" spans="1:5">
      <c r="D37" s="146">
        <f>D36/365</f>
        <v>9.8250371306645139</v>
      </c>
      <c r="E37" s="112" t="s">
        <v>62</v>
      </c>
    </row>
    <row r="38" spans="1:5">
      <c r="C38" s="137"/>
      <c r="D38" s="147">
        <f>D37*12</f>
        <v>117.90044556797417</v>
      </c>
      <c r="E38" s="139" t="s">
        <v>63</v>
      </c>
    </row>
    <row r="39" spans="1:5">
      <c r="C39" s="137"/>
      <c r="D39" s="137"/>
      <c r="E39" s="140"/>
    </row>
    <row r="40" spans="1:5">
      <c r="C40" s="137"/>
      <c r="D40" s="137"/>
      <c r="E40" s="140"/>
    </row>
    <row r="41" spans="1:5">
      <c r="C41" s="137"/>
      <c r="D41" s="137"/>
      <c r="E41" s="140"/>
    </row>
    <row r="42" spans="1:5">
      <c r="C42" s="137"/>
      <c r="D42" s="137"/>
      <c r="E42" s="140"/>
    </row>
    <row r="43" spans="1:5">
      <c r="C43" s="137"/>
      <c r="D43" s="137"/>
      <c r="E43" s="140"/>
    </row>
    <row r="44" spans="1:5">
      <c r="C44" s="137"/>
      <c r="D44" s="137"/>
      <c r="E44" s="140"/>
    </row>
    <row r="45" spans="1:5">
      <c r="C45" s="137"/>
      <c r="D45" s="137"/>
      <c r="E45" s="140"/>
    </row>
    <row r="46" spans="1:5">
      <c r="C46" s="137"/>
      <c r="D46" s="137"/>
      <c r="E46" s="140"/>
    </row>
    <row r="47" spans="1:5">
      <c r="C47" s="137"/>
      <c r="D47" s="137"/>
      <c r="E47" s="140"/>
    </row>
    <row r="48" spans="1:5">
      <c r="C48" s="137"/>
      <c r="D48" s="137"/>
      <c r="E48" s="140"/>
    </row>
    <row r="49" spans="3:5">
      <c r="C49" s="137"/>
      <c r="D49" s="137"/>
      <c r="E49" s="140"/>
    </row>
  </sheetData>
  <mergeCells count="27">
    <mergeCell ref="V1:V2"/>
    <mergeCell ref="A5:C6"/>
    <mergeCell ref="Q1:Q2"/>
    <mergeCell ref="Q3:Q8"/>
    <mergeCell ref="R1:R2"/>
    <mergeCell ref="S1:S2"/>
    <mergeCell ref="U1:U2"/>
    <mergeCell ref="K1:K2"/>
    <mergeCell ref="M1:M2"/>
    <mergeCell ref="M3:M6"/>
    <mergeCell ref="N1:N2"/>
    <mergeCell ref="O1:O2"/>
    <mergeCell ref="G1:G2"/>
    <mergeCell ref="G6:G7"/>
    <mergeCell ref="H1:H2"/>
    <mergeCell ref="H6:H7"/>
    <mergeCell ref="J1:J2"/>
    <mergeCell ref="A20:B20"/>
    <mergeCell ref="A26:B26"/>
    <mergeCell ref="A34:E34"/>
    <mergeCell ref="A35:C35"/>
    <mergeCell ref="A21:A25"/>
    <mergeCell ref="A1:E1"/>
    <mergeCell ref="A16:C16"/>
    <mergeCell ref="A17:C17"/>
    <mergeCell ref="A18:C18"/>
    <mergeCell ref="A19:C19"/>
  </mergeCells>
  <dataValidations count="3">
    <dataValidation type="list" allowBlank="1" showInputMessage="1" showErrorMessage="1" sqref="D7" xr:uid="{00000000-0002-0000-3F00-000000000000}">
      <formula1>$H$8:$H$15</formula1>
    </dataValidation>
    <dataValidation type="list" allowBlank="1" showInputMessage="1" showErrorMessage="1" sqref="D13" xr:uid="{00000000-0002-0000-3F00-000001000000}">
      <formula1>$R$3:$R$8</formula1>
    </dataValidation>
    <dataValidation type="list" allowBlank="1" showInputMessage="1" showErrorMessage="1" sqref="D14" xr:uid="{00000000-0002-0000-3F00-000002000000}">
      <formula1>$G$3:$G$4</formula1>
    </dataValidation>
  </dataValidations>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V49"/>
  <sheetViews>
    <sheetView topLeftCell="A8" zoomScale="85" zoomScaleNormal="85" workbookViewId="0">
      <selection activeCell="D17" sqref="D17"/>
    </sheetView>
  </sheetViews>
  <sheetFormatPr defaultColWidth="8.875" defaultRowHeight="15"/>
  <cols>
    <col min="1" max="1" width="7.125" customWidth="1"/>
    <col min="2" max="2" width="42.375" customWidth="1"/>
    <col min="3" max="4" width="11.125" customWidth="1"/>
    <col min="5" max="5" width="11.75" customWidth="1"/>
    <col min="6" max="6" width="2.875" style="107" customWidth="1"/>
    <col min="7" max="8" width="15.25" customWidth="1"/>
    <col min="9" max="9" width="2.875" customWidth="1"/>
    <col min="10" max="10" width="8.375" customWidth="1"/>
    <col min="12" max="12" width="2.875" customWidth="1"/>
    <col min="13" max="13" width="8.375" customWidth="1"/>
    <col min="15" max="15" width="9.875" customWidth="1"/>
    <col min="16" max="16" width="2.875" customWidth="1"/>
    <col min="17" max="17" width="8.375" customWidth="1"/>
    <col min="19" max="19" width="10.125" customWidth="1"/>
    <col min="20" max="20" width="2.875" customWidth="1"/>
    <col min="23" max="23" width="21.375" customWidth="1"/>
  </cols>
  <sheetData>
    <row r="1" spans="1:22" ht="15" customHeight="1">
      <c r="A1" s="507" t="s">
        <v>0</v>
      </c>
      <c r="B1" s="508"/>
      <c r="C1" s="508"/>
      <c r="D1" s="508"/>
      <c r="E1" s="509"/>
      <c r="G1" s="493" t="s">
        <v>1</v>
      </c>
      <c r="H1" s="493" t="s">
        <v>2</v>
      </c>
      <c r="J1" s="493" t="s">
        <v>3</v>
      </c>
      <c r="K1" s="493" t="s">
        <v>2</v>
      </c>
      <c r="M1" s="493" t="s">
        <v>3</v>
      </c>
      <c r="N1" s="493" t="s">
        <v>4</v>
      </c>
      <c r="O1" s="493" t="s">
        <v>5</v>
      </c>
      <c r="Q1" s="493" t="s">
        <v>3</v>
      </c>
      <c r="R1" s="493" t="s">
        <v>4</v>
      </c>
      <c r="S1" s="493" t="s">
        <v>5</v>
      </c>
      <c r="T1" s="148"/>
      <c r="U1" s="493" t="s">
        <v>4</v>
      </c>
      <c r="V1" s="493" t="s">
        <v>6</v>
      </c>
    </row>
    <row r="2" spans="1:22" ht="15" customHeight="1">
      <c r="A2" s="371" t="s">
        <v>7</v>
      </c>
      <c r="B2" s="110"/>
      <c r="C2" s="111"/>
      <c r="D2" s="109">
        <v>1</v>
      </c>
      <c r="E2" s="109" t="s">
        <v>8</v>
      </c>
      <c r="G2" s="493"/>
      <c r="H2" s="493"/>
      <c r="J2" s="493"/>
      <c r="K2" s="493"/>
      <c r="M2" s="518"/>
      <c r="N2" s="493"/>
      <c r="O2" s="493"/>
      <c r="P2" s="148"/>
      <c r="Q2" s="518"/>
      <c r="R2" s="493"/>
      <c r="S2" s="493"/>
      <c r="T2" s="148"/>
      <c r="U2" s="493"/>
      <c r="V2" s="493"/>
    </row>
    <row r="3" spans="1:22" ht="15.75" customHeight="1">
      <c r="A3" s="371" t="s">
        <v>777</v>
      </c>
      <c r="B3" s="110"/>
      <c r="C3" s="113"/>
      <c r="D3" s="109">
        <v>2600</v>
      </c>
      <c r="E3" s="109" t="s">
        <v>10</v>
      </c>
      <c r="G3" s="112">
        <v>47</v>
      </c>
      <c r="H3" s="112">
        <v>14</v>
      </c>
      <c r="J3" s="149" t="s">
        <v>11</v>
      </c>
      <c r="K3" s="149">
        <v>20</v>
      </c>
      <c r="M3" s="519" t="s">
        <v>12</v>
      </c>
      <c r="N3" s="150">
        <v>980</v>
      </c>
      <c r="O3" s="149" t="s">
        <v>13</v>
      </c>
      <c r="P3" s="148"/>
      <c r="Q3" s="519" t="s">
        <v>14</v>
      </c>
      <c r="R3" s="150">
        <v>250</v>
      </c>
      <c r="S3" s="149" t="s">
        <v>15</v>
      </c>
      <c r="T3" s="148"/>
      <c r="U3" s="150">
        <v>250</v>
      </c>
      <c r="V3" s="149">
        <v>4</v>
      </c>
    </row>
    <row r="4" spans="1:22">
      <c r="A4" s="371" t="s">
        <v>16</v>
      </c>
      <c r="B4" s="110"/>
      <c r="C4" s="113"/>
      <c r="D4" s="109">
        <v>90</v>
      </c>
      <c r="E4" s="109" t="s">
        <v>17</v>
      </c>
      <c r="G4" s="112">
        <v>128</v>
      </c>
      <c r="H4" s="112">
        <v>20</v>
      </c>
      <c r="J4" s="149" t="s">
        <v>18</v>
      </c>
      <c r="K4" s="149">
        <v>20</v>
      </c>
      <c r="M4" s="519"/>
      <c r="N4" s="151">
        <v>1760</v>
      </c>
      <c r="O4" s="149" t="s">
        <v>19</v>
      </c>
      <c r="P4" s="148"/>
      <c r="Q4" s="519"/>
      <c r="R4" s="151">
        <v>440</v>
      </c>
      <c r="S4" s="149" t="s">
        <v>20</v>
      </c>
      <c r="T4" s="148"/>
      <c r="U4" s="151">
        <v>440</v>
      </c>
      <c r="V4" s="149">
        <v>3.8</v>
      </c>
    </row>
    <row r="5" spans="1:22" ht="15" customHeight="1">
      <c r="A5" s="512" t="s">
        <v>21</v>
      </c>
      <c r="B5" s="513"/>
      <c r="C5" s="514"/>
      <c r="D5" s="141">
        <v>75</v>
      </c>
      <c r="E5" s="109" t="s">
        <v>17</v>
      </c>
      <c r="J5" s="149" t="s">
        <v>22</v>
      </c>
      <c r="K5" s="149">
        <v>20</v>
      </c>
      <c r="M5" s="519"/>
      <c r="N5" s="151">
        <v>3125</v>
      </c>
      <c r="O5" s="149" t="s">
        <v>23</v>
      </c>
      <c r="P5" s="148"/>
      <c r="Q5" s="519"/>
      <c r="R5" s="151">
        <v>980</v>
      </c>
      <c r="S5" s="149" t="s">
        <v>13</v>
      </c>
      <c r="T5" s="148"/>
      <c r="U5" s="151">
        <v>980</v>
      </c>
      <c r="V5" s="149">
        <v>3.8</v>
      </c>
    </row>
    <row r="6" spans="1:22">
      <c r="A6" s="515"/>
      <c r="B6" s="516"/>
      <c r="C6" s="517"/>
      <c r="D6" s="109"/>
      <c r="E6" s="109"/>
      <c r="G6" s="520" t="s">
        <v>24</v>
      </c>
      <c r="H6" s="518" t="s">
        <v>25</v>
      </c>
      <c r="J6" s="149" t="s">
        <v>26</v>
      </c>
      <c r="K6" s="149">
        <v>14</v>
      </c>
      <c r="M6" s="519"/>
      <c r="N6" s="151">
        <v>5470</v>
      </c>
      <c r="O6" s="149" t="s">
        <v>27</v>
      </c>
      <c r="P6" s="148"/>
      <c r="Q6" s="519"/>
      <c r="R6" s="151">
        <v>1760</v>
      </c>
      <c r="S6" s="149" t="s">
        <v>19</v>
      </c>
      <c r="T6" s="148"/>
      <c r="U6" s="151">
        <v>1760</v>
      </c>
      <c r="V6" s="149">
        <v>2.2999999999999998</v>
      </c>
    </row>
    <row r="7" spans="1:22">
      <c r="A7" s="371" t="s">
        <v>28</v>
      </c>
      <c r="B7" s="110"/>
      <c r="C7" s="113"/>
      <c r="D7" s="114">
        <v>600</v>
      </c>
      <c r="E7" s="109" t="s">
        <v>29</v>
      </c>
      <c r="G7" s="521"/>
      <c r="H7" s="522"/>
      <c r="J7" s="149" t="s">
        <v>30</v>
      </c>
      <c r="K7" s="149">
        <v>14</v>
      </c>
      <c r="Q7" s="519"/>
      <c r="R7" s="151">
        <v>3125</v>
      </c>
      <c r="S7" s="149" t="s">
        <v>23</v>
      </c>
      <c r="T7" s="148"/>
      <c r="U7" s="151">
        <v>3125</v>
      </c>
      <c r="V7" s="149">
        <v>2.2999999999999998</v>
      </c>
    </row>
    <row r="8" spans="1:22">
      <c r="A8" s="371" t="s">
        <v>31</v>
      </c>
      <c r="B8" s="110"/>
      <c r="C8" s="113"/>
      <c r="D8" s="116">
        <f>(24*60*60)/D7</f>
        <v>144</v>
      </c>
      <c r="E8" s="109" t="s">
        <v>32</v>
      </c>
      <c r="G8" s="112">
        <v>1</v>
      </c>
      <c r="H8" s="112">
        <v>600</v>
      </c>
      <c r="J8" s="149" t="s">
        <v>33</v>
      </c>
      <c r="K8" s="149">
        <v>14</v>
      </c>
      <c r="Q8" s="519"/>
      <c r="R8" s="151">
        <v>5470</v>
      </c>
      <c r="S8" s="149" t="s">
        <v>27</v>
      </c>
      <c r="T8" s="148"/>
      <c r="U8" s="151">
        <v>5470</v>
      </c>
      <c r="V8" s="149">
        <v>2.2999999999999998</v>
      </c>
    </row>
    <row r="9" spans="1:22">
      <c r="A9" s="371" t="s">
        <v>34</v>
      </c>
      <c r="B9" s="110"/>
      <c r="C9" s="113"/>
      <c r="D9" s="114">
        <f>D17</f>
        <v>20</v>
      </c>
      <c r="E9" s="109" t="s">
        <v>32</v>
      </c>
      <c r="G9" s="112">
        <v>2</v>
      </c>
      <c r="H9" s="112">
        <v>1800</v>
      </c>
      <c r="J9" s="149" t="s">
        <v>35</v>
      </c>
      <c r="K9" s="149">
        <v>14</v>
      </c>
    </row>
    <row r="10" spans="1:22">
      <c r="A10" s="371" t="s">
        <v>778</v>
      </c>
      <c r="B10" s="110"/>
      <c r="C10" s="113"/>
      <c r="D10" s="116">
        <f>D8+D9</f>
        <v>164</v>
      </c>
      <c r="E10" s="109" t="s">
        <v>32</v>
      </c>
      <c r="G10" s="112">
        <v>5</v>
      </c>
      <c r="H10" s="112">
        <v>3600</v>
      </c>
    </row>
    <row r="11" spans="1:22">
      <c r="A11" s="371" t="s">
        <v>779</v>
      </c>
      <c r="B11" s="110"/>
      <c r="C11" s="113"/>
      <c r="D11" s="116">
        <f>(24*60*60)/D10</f>
        <v>526.82926829268297</v>
      </c>
      <c r="E11" s="109" t="s">
        <v>29</v>
      </c>
      <c r="G11" s="112">
        <v>10</v>
      </c>
      <c r="H11" s="112">
        <v>7200</v>
      </c>
    </row>
    <row r="12" spans="1:22">
      <c r="A12" s="109"/>
      <c r="B12" s="110"/>
      <c r="C12" s="113"/>
      <c r="D12" s="116"/>
      <c r="E12" s="109"/>
      <c r="G12" s="112">
        <v>20</v>
      </c>
      <c r="H12" s="112">
        <v>10800</v>
      </c>
    </row>
    <row r="13" spans="1:22">
      <c r="A13" s="371" t="s">
        <v>39</v>
      </c>
      <c r="B13" s="110"/>
      <c r="C13" s="113"/>
      <c r="D13" s="143">
        <v>5470</v>
      </c>
      <c r="E13" s="109" t="s">
        <v>40</v>
      </c>
      <c r="G13" s="112">
        <v>30</v>
      </c>
      <c r="H13" s="112">
        <v>21600</v>
      </c>
    </row>
    <row r="14" spans="1:22">
      <c r="A14" s="371" t="s">
        <v>41</v>
      </c>
      <c r="B14" s="110"/>
      <c r="C14" s="113"/>
      <c r="D14" s="144">
        <v>47</v>
      </c>
      <c r="E14" s="109" t="s">
        <v>42</v>
      </c>
      <c r="G14" s="112">
        <v>60</v>
      </c>
      <c r="H14" s="112">
        <v>43200</v>
      </c>
    </row>
    <row r="15" spans="1:22">
      <c r="A15" s="371" t="s">
        <v>780</v>
      </c>
      <c r="B15" s="110"/>
      <c r="C15" s="113"/>
      <c r="D15" s="109">
        <v>11</v>
      </c>
      <c r="E15" s="109" t="s">
        <v>44</v>
      </c>
      <c r="G15" s="112">
        <v>120</v>
      </c>
      <c r="H15" s="112">
        <v>86400</v>
      </c>
    </row>
    <row r="16" spans="1:22">
      <c r="A16" s="510" t="s">
        <v>781</v>
      </c>
      <c r="B16" s="511"/>
      <c r="C16" s="497"/>
      <c r="D16" s="109">
        <f>D17</f>
        <v>20</v>
      </c>
      <c r="E16" s="109" t="s">
        <v>46</v>
      </c>
      <c r="G16" s="112">
        <v>300</v>
      </c>
      <c r="H16" s="140"/>
    </row>
    <row r="17" spans="1:8">
      <c r="A17" s="510" t="s">
        <v>782</v>
      </c>
      <c r="B17" s="511"/>
      <c r="C17" s="497"/>
      <c r="D17" s="114">
        <v>20</v>
      </c>
      <c r="E17" s="109" t="s">
        <v>46</v>
      </c>
      <c r="G17" s="112">
        <v>600</v>
      </c>
      <c r="H17" s="140"/>
    </row>
    <row r="18" spans="1:8">
      <c r="A18" s="510" t="s">
        <v>783</v>
      </c>
      <c r="B18" s="511"/>
      <c r="C18" s="497"/>
      <c r="D18" s="109">
        <v>40</v>
      </c>
      <c r="E18" s="109" t="s">
        <v>90</v>
      </c>
      <c r="G18" s="112">
        <v>1200</v>
      </c>
      <c r="H18" s="140"/>
    </row>
    <row r="19" spans="1:8">
      <c r="A19" s="496"/>
      <c r="B19" s="511"/>
      <c r="C19" s="497"/>
      <c r="D19" s="109"/>
      <c r="E19" s="109"/>
      <c r="G19" s="112">
        <v>1800</v>
      </c>
      <c r="H19" s="140"/>
    </row>
    <row r="20" spans="1:8" ht="45" customHeight="1">
      <c r="A20" s="494" t="s">
        <v>47</v>
      </c>
      <c r="B20" s="495"/>
      <c r="C20" s="122" t="s">
        <v>48</v>
      </c>
      <c r="D20" s="122" t="s">
        <v>49</v>
      </c>
      <c r="E20" s="122" t="s">
        <v>50</v>
      </c>
      <c r="G20" s="112">
        <v>3600</v>
      </c>
      <c r="H20" s="140"/>
    </row>
    <row r="21" spans="1:8" ht="15" customHeight="1">
      <c r="A21" s="504" t="s">
        <v>51</v>
      </c>
      <c r="B21" s="109"/>
      <c r="C21" s="123"/>
      <c r="D21" s="116"/>
      <c r="E21" s="116"/>
      <c r="G21" s="112">
        <v>7200</v>
      </c>
      <c r="H21" s="140"/>
    </row>
    <row r="22" spans="1:8" ht="15" customHeight="1">
      <c r="A22" s="505"/>
      <c r="B22" s="109"/>
      <c r="C22" s="123"/>
      <c r="D22" s="116"/>
      <c r="E22" s="116"/>
      <c r="G22" s="112">
        <v>10800</v>
      </c>
      <c r="H22" s="140"/>
    </row>
    <row r="23" spans="1:8" ht="15" customHeight="1">
      <c r="A23" s="505"/>
      <c r="B23" s="124" t="s">
        <v>53</v>
      </c>
      <c r="C23" s="123">
        <f>D14*1000/(D5/100)</f>
        <v>62666.666666666664</v>
      </c>
      <c r="D23" s="116">
        <f>((37+D15)*8/D13)*1000</f>
        <v>70.201096892138935</v>
      </c>
      <c r="E23" s="116">
        <f>C23*D23</f>
        <v>4399268.7385740401</v>
      </c>
      <c r="G23" s="112">
        <v>21600</v>
      </c>
      <c r="H23" s="140"/>
    </row>
    <row r="24" spans="1:8" ht="15" customHeight="1">
      <c r="A24" s="505"/>
      <c r="B24" s="125" t="s">
        <v>784</v>
      </c>
      <c r="C24" s="123">
        <f>C25</f>
        <v>15000</v>
      </c>
      <c r="D24" s="116">
        <f>100+200</f>
        <v>300</v>
      </c>
      <c r="E24" s="116">
        <f t="shared" ref="E24" si="0">C24*D24</f>
        <v>4500000</v>
      </c>
      <c r="H24" s="140"/>
    </row>
    <row r="25" spans="1:8" ht="15" customHeight="1">
      <c r="A25" s="506"/>
      <c r="B25" s="109" t="s">
        <v>55</v>
      </c>
      <c r="C25" s="123">
        <v>15000</v>
      </c>
      <c r="D25" s="126">
        <v>0</v>
      </c>
      <c r="E25" s="116">
        <f t="shared" ref="E25:E26" si="1">C25*D25</f>
        <v>0</v>
      </c>
    </row>
    <row r="26" spans="1:8" ht="15" customHeight="1">
      <c r="A26" s="496" t="s">
        <v>785</v>
      </c>
      <c r="B26" s="497"/>
      <c r="C26" s="123">
        <v>50</v>
      </c>
      <c r="D26" s="116">
        <f>(D11*1000)-SUM(D23:D25)</f>
        <v>526459.06719579082</v>
      </c>
      <c r="E26" s="116">
        <f t="shared" si="1"/>
        <v>26322953.359789543</v>
      </c>
    </row>
    <row r="27" spans="1:8" ht="15" customHeight="1">
      <c r="A27" s="171" t="s">
        <v>786</v>
      </c>
      <c r="B27" s="172"/>
      <c r="C27" s="173"/>
      <c r="D27" s="132">
        <f>(E23+E24+E25+E26)/(D11*1000)</f>
        <v>66.856995649671603</v>
      </c>
      <c r="E27" s="174" t="s">
        <v>59</v>
      </c>
    </row>
    <row r="28" spans="1:8" ht="15" customHeight="1">
      <c r="A28" s="175" t="s">
        <v>787</v>
      </c>
      <c r="B28" s="172"/>
      <c r="C28" s="173"/>
      <c r="D28" s="176">
        <f>C25*(IF(D13=U3,V3,IF(D13=U4,V4,IF(D13=U5,V5,IF(D13=U6,V6,IF(D13=U7,V7,V8))))))*D16/(24*60*60)</f>
        <v>7.9861111111111107</v>
      </c>
      <c r="E28" s="174" t="s">
        <v>59</v>
      </c>
    </row>
    <row r="29" spans="1:8" ht="15" customHeight="1">
      <c r="A29" s="172"/>
      <c r="B29" s="172"/>
      <c r="C29" s="173"/>
      <c r="D29" s="177"/>
      <c r="E29" s="177"/>
    </row>
    <row r="30" spans="1:8" ht="15" customHeight="1">
      <c r="A30" s="172"/>
      <c r="B30" s="172"/>
      <c r="C30" s="173"/>
      <c r="D30" s="177"/>
      <c r="E30" s="177"/>
    </row>
    <row r="31" spans="1:8" ht="15" customHeight="1">
      <c r="A31" s="178" t="s">
        <v>788</v>
      </c>
      <c r="B31" s="178"/>
      <c r="C31" s="123">
        <f>400*1000</f>
        <v>400000</v>
      </c>
      <c r="D31" s="116">
        <f>D18</f>
        <v>40</v>
      </c>
      <c r="E31" s="116">
        <f>C31*D31</f>
        <v>16000000</v>
      </c>
    </row>
    <row r="32" spans="1:8">
      <c r="A32" s="175" t="s">
        <v>789</v>
      </c>
      <c r="B32" s="172"/>
      <c r="C32" s="173"/>
      <c r="D32" s="176">
        <f>E31*D17/(24*60*60*1000)</f>
        <v>3.7037037037037037</v>
      </c>
      <c r="E32" s="174" t="s">
        <v>59</v>
      </c>
    </row>
    <row r="33" spans="1:5">
      <c r="A33" s="181"/>
      <c r="B33" s="128"/>
      <c r="C33" s="129"/>
      <c r="D33" s="130"/>
      <c r="E33" s="131"/>
    </row>
    <row r="34" spans="1:5">
      <c r="A34" s="498" t="s">
        <v>57</v>
      </c>
      <c r="B34" s="499"/>
      <c r="C34" s="499"/>
      <c r="D34" s="499"/>
      <c r="E34" s="500"/>
    </row>
    <row r="35" spans="1:5">
      <c r="A35" s="501" t="s">
        <v>58</v>
      </c>
      <c r="B35" s="502"/>
      <c r="C35" s="503"/>
      <c r="D35" s="132">
        <f>D27+D28+D32</f>
        <v>78.546810464486427</v>
      </c>
      <c r="E35" s="133" t="s">
        <v>59</v>
      </c>
    </row>
    <row r="36" spans="1:5">
      <c r="A36" s="121" t="s">
        <v>60</v>
      </c>
      <c r="B36" s="121"/>
      <c r="C36" s="111"/>
      <c r="D36" s="134">
        <f>(D3*1000*(D4/100)/D35)/24</f>
        <v>1241.2980160930013</v>
      </c>
      <c r="E36" s="135" t="s">
        <v>61</v>
      </c>
    </row>
    <row r="37" spans="1:5">
      <c r="D37" s="146">
        <f>D36/365</f>
        <v>3.400816482446579</v>
      </c>
      <c r="E37" s="112" t="s">
        <v>62</v>
      </c>
    </row>
    <row r="38" spans="1:5">
      <c r="C38" s="137"/>
      <c r="D38" s="147">
        <f>D37*12</f>
        <v>40.809797789358946</v>
      </c>
      <c r="E38" s="139" t="s">
        <v>63</v>
      </c>
    </row>
    <row r="39" spans="1:5">
      <c r="C39" s="137"/>
      <c r="D39" s="137"/>
      <c r="E39" s="140"/>
    </row>
    <row r="40" spans="1:5">
      <c r="C40" s="137"/>
      <c r="D40" s="137"/>
      <c r="E40" s="140"/>
    </row>
    <row r="42" spans="1:5">
      <c r="C42" s="137"/>
      <c r="D42" s="137"/>
      <c r="E42" s="140"/>
    </row>
    <row r="43" spans="1:5">
      <c r="C43" s="137"/>
      <c r="D43" s="137"/>
      <c r="E43" s="140"/>
    </row>
    <row r="44" spans="1:5">
      <c r="C44" s="137"/>
      <c r="D44" s="137"/>
      <c r="E44" s="140"/>
    </row>
    <row r="45" spans="1:5">
      <c r="C45" s="137"/>
      <c r="D45" s="137"/>
      <c r="E45" s="140"/>
    </row>
    <row r="46" spans="1:5">
      <c r="C46" s="137"/>
      <c r="D46" s="137"/>
      <c r="E46" s="140"/>
    </row>
    <row r="47" spans="1:5">
      <c r="C47" s="137"/>
      <c r="D47" s="137"/>
      <c r="E47" s="140"/>
    </row>
    <row r="48" spans="1:5">
      <c r="C48" s="137"/>
      <c r="D48" s="137"/>
      <c r="E48" s="140"/>
    </row>
    <row r="49" spans="3:5">
      <c r="C49" s="137"/>
      <c r="D49" s="137"/>
      <c r="E49" s="140"/>
    </row>
  </sheetData>
  <mergeCells count="27">
    <mergeCell ref="V1:V2"/>
    <mergeCell ref="A5:C6"/>
    <mergeCell ref="Q1:Q2"/>
    <mergeCell ref="Q3:Q8"/>
    <mergeCell ref="R1:R2"/>
    <mergeCell ref="S1:S2"/>
    <mergeCell ref="U1:U2"/>
    <mergeCell ref="K1:K2"/>
    <mergeCell ref="M1:M2"/>
    <mergeCell ref="M3:M6"/>
    <mergeCell ref="N1:N2"/>
    <mergeCell ref="O1:O2"/>
    <mergeCell ref="G1:G2"/>
    <mergeCell ref="G6:G7"/>
    <mergeCell ref="H1:H2"/>
    <mergeCell ref="H6:H7"/>
    <mergeCell ref="J1:J2"/>
    <mergeCell ref="A20:B20"/>
    <mergeCell ref="A26:B26"/>
    <mergeCell ref="A34:E34"/>
    <mergeCell ref="A35:C35"/>
    <mergeCell ref="A21:A25"/>
    <mergeCell ref="A1:E1"/>
    <mergeCell ref="A16:C16"/>
    <mergeCell ref="A17:C17"/>
    <mergeCell ref="A18:C18"/>
    <mergeCell ref="A19:C19"/>
  </mergeCells>
  <dataValidations count="3">
    <dataValidation type="list" allowBlank="1" showInputMessage="1" showErrorMessage="1" sqref="D7" xr:uid="{00000000-0002-0000-4000-000000000000}">
      <formula1>$H$8:$H$15</formula1>
    </dataValidation>
    <dataValidation type="list" allowBlank="1" showInputMessage="1" showErrorMessage="1" sqref="D13" xr:uid="{00000000-0002-0000-4000-000001000000}">
      <formula1>$R$3:$R$8</formula1>
    </dataValidation>
    <dataValidation type="list" allowBlank="1" showInputMessage="1" showErrorMessage="1" sqref="D14" xr:uid="{00000000-0002-0000-4000-000002000000}">
      <formula1>$G$3:$G$4</formula1>
    </dataValidation>
  </dataValidations>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4"/>
  <dimension ref="A1:Z52"/>
  <sheetViews>
    <sheetView topLeftCell="A5" workbookViewId="0">
      <selection activeCell="J29" sqref="J29"/>
    </sheetView>
  </sheetViews>
  <sheetFormatPr defaultColWidth="8.875" defaultRowHeight="15"/>
  <cols>
    <col min="1" max="1" width="7.125" customWidth="1"/>
    <col min="2" max="2" width="42.375" customWidth="1"/>
    <col min="3" max="4" width="11.125" customWidth="1"/>
    <col min="5" max="5" width="11.75" customWidth="1"/>
    <col min="6" max="6" width="2.875" style="107" customWidth="1"/>
    <col min="7" max="8" width="15.25" customWidth="1"/>
    <col min="9" max="9" width="2.875" customWidth="1"/>
    <col min="10" max="10" width="8.375" customWidth="1"/>
    <col min="12" max="12" width="2.875" customWidth="1"/>
    <col min="13" max="13" width="8.375" customWidth="1"/>
    <col min="15" max="15" width="9.875" customWidth="1"/>
    <col min="16" max="16" width="2.875" customWidth="1"/>
    <col min="17" max="17" width="8.375" customWidth="1"/>
    <col min="19" max="19" width="10.125" customWidth="1"/>
    <col min="20" max="20" width="2.875" customWidth="1"/>
    <col min="25" max="25" width="12.125" customWidth="1"/>
  </cols>
  <sheetData>
    <row r="1" spans="1:26" ht="15" customHeight="1">
      <c r="A1" s="507" t="s">
        <v>0</v>
      </c>
      <c r="B1" s="508"/>
      <c r="C1" s="508"/>
      <c r="D1" s="508"/>
      <c r="E1" s="509"/>
      <c r="G1" s="493" t="s">
        <v>1</v>
      </c>
      <c r="H1" s="493" t="s">
        <v>2</v>
      </c>
      <c r="J1" s="493" t="s">
        <v>3</v>
      </c>
      <c r="K1" s="493" t="s">
        <v>2</v>
      </c>
      <c r="M1" s="493" t="s">
        <v>3</v>
      </c>
      <c r="N1" s="493" t="s">
        <v>4</v>
      </c>
      <c r="O1" s="493" t="s">
        <v>5</v>
      </c>
      <c r="Q1" s="493" t="s">
        <v>3</v>
      </c>
      <c r="R1" s="493" t="s">
        <v>4</v>
      </c>
      <c r="S1" s="493" t="s">
        <v>5</v>
      </c>
      <c r="T1" s="148"/>
      <c r="U1" s="493" t="s">
        <v>4</v>
      </c>
      <c r="V1" s="493" t="s">
        <v>6</v>
      </c>
      <c r="X1" s="518" t="s">
        <v>725</v>
      </c>
      <c r="Y1" s="493" t="s">
        <v>76</v>
      </c>
      <c r="Z1" s="493" t="s">
        <v>727</v>
      </c>
    </row>
    <row r="2" spans="1:26" ht="15" customHeight="1">
      <c r="A2" s="371" t="s">
        <v>7</v>
      </c>
      <c r="B2" s="110"/>
      <c r="C2" s="111"/>
      <c r="D2" s="109">
        <v>1</v>
      </c>
      <c r="E2" s="109" t="s">
        <v>8</v>
      </c>
      <c r="G2" s="493"/>
      <c r="H2" s="493"/>
      <c r="J2" s="493"/>
      <c r="K2" s="493"/>
      <c r="M2" s="518"/>
      <c r="N2" s="493"/>
      <c r="O2" s="493"/>
      <c r="P2" s="148"/>
      <c r="Q2" s="518"/>
      <c r="R2" s="493"/>
      <c r="S2" s="493"/>
      <c r="T2" s="148"/>
      <c r="U2" s="493"/>
      <c r="V2" s="493"/>
      <c r="X2" s="522"/>
      <c r="Y2" s="493"/>
      <c r="Z2" s="493"/>
    </row>
    <row r="3" spans="1:26" ht="15.75" customHeight="1">
      <c r="A3" s="371" t="s">
        <v>836</v>
      </c>
      <c r="B3" s="110"/>
      <c r="C3" s="113"/>
      <c r="D3" s="114">
        <v>17000</v>
      </c>
      <c r="E3" s="109" t="s">
        <v>10</v>
      </c>
      <c r="G3" s="112">
        <v>47</v>
      </c>
      <c r="H3" s="112">
        <v>14</v>
      </c>
      <c r="J3" s="149" t="s">
        <v>11</v>
      </c>
      <c r="K3" s="149">
        <v>20</v>
      </c>
      <c r="M3" s="519" t="s">
        <v>12</v>
      </c>
      <c r="N3" s="150">
        <v>980</v>
      </c>
      <c r="O3" s="149" t="s">
        <v>13</v>
      </c>
      <c r="P3" s="148"/>
      <c r="Q3" s="519" t="s">
        <v>14</v>
      </c>
      <c r="R3" s="150">
        <v>250</v>
      </c>
      <c r="S3" s="149" t="s">
        <v>15</v>
      </c>
      <c r="T3" s="148"/>
      <c r="U3" s="150">
        <v>250</v>
      </c>
      <c r="V3" s="149">
        <v>4</v>
      </c>
      <c r="X3" s="150" t="s">
        <v>835</v>
      </c>
      <c r="Y3" s="149">
        <v>0</v>
      </c>
      <c r="Z3" s="149">
        <v>1</v>
      </c>
    </row>
    <row r="4" spans="1:26">
      <c r="A4" s="371" t="s">
        <v>16</v>
      </c>
      <c r="B4" s="110"/>
      <c r="C4" s="113"/>
      <c r="D4" s="109">
        <v>90</v>
      </c>
      <c r="E4" s="109" t="s">
        <v>17</v>
      </c>
      <c r="G4" s="112">
        <v>128</v>
      </c>
      <c r="H4" s="112">
        <v>20</v>
      </c>
      <c r="J4" s="149" t="s">
        <v>18</v>
      </c>
      <c r="K4" s="149">
        <v>20</v>
      </c>
      <c r="M4" s="519"/>
      <c r="N4" s="151">
        <v>1760</v>
      </c>
      <c r="O4" s="149" t="s">
        <v>19</v>
      </c>
      <c r="P4" s="148"/>
      <c r="Q4" s="519"/>
      <c r="R4" s="151">
        <v>440</v>
      </c>
      <c r="S4" s="149" t="s">
        <v>20</v>
      </c>
      <c r="T4" s="148"/>
      <c r="U4" s="151">
        <v>440</v>
      </c>
      <c r="V4" s="149">
        <v>3.8</v>
      </c>
      <c r="X4" s="150" t="s">
        <v>837</v>
      </c>
      <c r="Y4" s="149">
        <v>7200</v>
      </c>
      <c r="Z4" s="149">
        <v>0</v>
      </c>
    </row>
    <row r="5" spans="1:26" ht="15" customHeight="1">
      <c r="A5" s="512" t="s">
        <v>838</v>
      </c>
      <c r="B5" s="513"/>
      <c r="C5" s="514"/>
      <c r="D5" s="141">
        <v>75</v>
      </c>
      <c r="E5" s="109" t="s">
        <v>17</v>
      </c>
      <c r="J5" s="149" t="s">
        <v>22</v>
      </c>
      <c r="K5" s="149">
        <v>20</v>
      </c>
      <c r="M5" s="519"/>
      <c r="N5" s="151">
        <v>3125</v>
      </c>
      <c r="O5" s="149" t="s">
        <v>23</v>
      </c>
      <c r="P5" s="148"/>
      <c r="Q5" s="519"/>
      <c r="R5" s="151">
        <v>980</v>
      </c>
      <c r="S5" s="149" t="s">
        <v>13</v>
      </c>
      <c r="T5" s="148"/>
      <c r="U5" s="151">
        <v>980</v>
      </c>
      <c r="V5" s="149">
        <v>3.8</v>
      </c>
    </row>
    <row r="6" spans="1:26">
      <c r="A6" s="515"/>
      <c r="B6" s="516"/>
      <c r="C6" s="517"/>
      <c r="D6" s="109"/>
      <c r="E6" s="109"/>
      <c r="G6" s="520" t="s">
        <v>24</v>
      </c>
      <c r="H6" s="518" t="s">
        <v>25</v>
      </c>
      <c r="J6" s="149" t="s">
        <v>26</v>
      </c>
      <c r="K6" s="149">
        <v>14</v>
      </c>
      <c r="M6" s="519"/>
      <c r="N6" s="151">
        <v>5470</v>
      </c>
      <c r="O6" s="149" t="s">
        <v>27</v>
      </c>
      <c r="P6" s="148"/>
      <c r="Q6" s="519"/>
      <c r="R6" s="151">
        <v>1760</v>
      </c>
      <c r="S6" s="149" t="s">
        <v>19</v>
      </c>
      <c r="T6" s="148"/>
      <c r="U6" s="151">
        <v>1760</v>
      </c>
      <c r="V6" s="149">
        <v>2.2999999999999998</v>
      </c>
      <c r="X6" s="518" t="s">
        <v>425</v>
      </c>
      <c r="Y6" s="493" t="s">
        <v>76</v>
      </c>
      <c r="Z6" s="493" t="s">
        <v>839</v>
      </c>
    </row>
    <row r="7" spans="1:26">
      <c r="A7" s="371" t="s">
        <v>28</v>
      </c>
      <c r="B7" s="110"/>
      <c r="C7" s="113"/>
      <c r="D7" s="114">
        <v>3600</v>
      </c>
      <c r="E7" s="109" t="s">
        <v>29</v>
      </c>
      <c r="G7" s="521"/>
      <c r="H7" s="522"/>
      <c r="J7" s="149" t="s">
        <v>30</v>
      </c>
      <c r="K7" s="149">
        <v>14</v>
      </c>
      <c r="Q7" s="519"/>
      <c r="R7" s="151">
        <v>3125</v>
      </c>
      <c r="S7" s="149" t="s">
        <v>23</v>
      </c>
      <c r="T7" s="148"/>
      <c r="U7" s="151">
        <v>3125</v>
      </c>
      <c r="V7" s="149">
        <v>2.2999999999999998</v>
      </c>
      <c r="X7" s="522"/>
      <c r="Y7" s="493"/>
      <c r="Z7" s="493"/>
    </row>
    <row r="8" spans="1:26">
      <c r="A8" s="371" t="s">
        <v>31</v>
      </c>
      <c r="B8" s="110"/>
      <c r="C8" s="113"/>
      <c r="D8" s="116">
        <f>(24*60*60)/D7</f>
        <v>24</v>
      </c>
      <c r="E8" s="109" t="s">
        <v>32</v>
      </c>
      <c r="G8" s="112">
        <v>1</v>
      </c>
      <c r="H8" s="112">
        <v>600</v>
      </c>
      <c r="J8" s="149" t="s">
        <v>33</v>
      </c>
      <c r="K8" s="149">
        <v>14</v>
      </c>
      <c r="Q8" s="519"/>
      <c r="R8" s="151">
        <v>5470</v>
      </c>
      <c r="S8" s="149" t="s">
        <v>27</v>
      </c>
      <c r="T8" s="148"/>
      <c r="U8" s="151">
        <v>5470</v>
      </c>
      <c r="V8" s="149">
        <v>2.2999999999999998</v>
      </c>
      <c r="X8" s="149" t="s">
        <v>418</v>
      </c>
      <c r="Y8" s="123">
        <f>((250*200)+(130*(Z8-200)))*1000/Z8</f>
        <v>134000</v>
      </c>
      <c r="Z8" s="116">
        <f>6000</f>
        <v>6000</v>
      </c>
    </row>
    <row r="9" spans="1:26">
      <c r="A9" s="371" t="s">
        <v>34</v>
      </c>
      <c r="B9" s="110"/>
      <c r="C9" s="113"/>
      <c r="D9" s="144">
        <f>D16</f>
        <v>24</v>
      </c>
      <c r="E9" s="109" t="s">
        <v>32</v>
      </c>
      <c r="G9" s="112">
        <v>2</v>
      </c>
      <c r="H9" s="112">
        <v>1800</v>
      </c>
      <c r="J9" s="149" t="s">
        <v>35</v>
      </c>
      <c r="K9" s="149">
        <v>14</v>
      </c>
      <c r="X9" s="182" t="s">
        <v>415</v>
      </c>
      <c r="Y9" s="123">
        <f>((300*200)+(125*(Z9-200)))*1000/Z9</f>
        <v>132000</v>
      </c>
      <c r="Z9" s="116">
        <f>5000</f>
        <v>5000</v>
      </c>
    </row>
    <row r="10" spans="1:26">
      <c r="A10" s="371" t="s">
        <v>36</v>
      </c>
      <c r="B10" s="110"/>
      <c r="C10" s="113"/>
      <c r="D10" s="116">
        <f>D8+D9</f>
        <v>48</v>
      </c>
      <c r="E10" s="109" t="s">
        <v>32</v>
      </c>
      <c r="G10" s="112">
        <v>5</v>
      </c>
      <c r="H10" s="112">
        <v>3600</v>
      </c>
    </row>
    <row r="11" spans="1:26">
      <c r="A11" s="371" t="s">
        <v>37</v>
      </c>
      <c r="B11" s="110"/>
      <c r="C11" s="113"/>
      <c r="D11" s="116">
        <f>(24*60*60)/D10</f>
        <v>1800</v>
      </c>
      <c r="E11" s="109" t="s">
        <v>29</v>
      </c>
      <c r="G11" s="112">
        <v>10</v>
      </c>
      <c r="H11" s="112">
        <v>7200</v>
      </c>
    </row>
    <row r="12" spans="1:26">
      <c r="A12" s="371" t="s">
        <v>38</v>
      </c>
      <c r="B12" s="110"/>
      <c r="C12" s="113"/>
      <c r="D12" s="109"/>
      <c r="E12" s="109" t="s">
        <v>29</v>
      </c>
      <c r="G12" s="112">
        <v>20</v>
      </c>
      <c r="H12" s="112">
        <v>10800</v>
      </c>
    </row>
    <row r="13" spans="1:26">
      <c r="A13" s="371" t="s">
        <v>39</v>
      </c>
      <c r="B13" s="110"/>
      <c r="C13" s="113"/>
      <c r="D13" s="143">
        <v>5470</v>
      </c>
      <c r="E13" s="109" t="s">
        <v>40</v>
      </c>
      <c r="G13" s="112">
        <v>30</v>
      </c>
      <c r="H13" s="112">
        <v>21600</v>
      </c>
    </row>
    <row r="14" spans="1:26">
      <c r="A14" s="371" t="s">
        <v>41</v>
      </c>
      <c r="B14" s="110"/>
      <c r="C14" s="113"/>
      <c r="D14" s="144">
        <v>128</v>
      </c>
      <c r="E14" s="109" t="s">
        <v>42</v>
      </c>
      <c r="G14" s="112">
        <v>60</v>
      </c>
      <c r="H14" s="112">
        <v>43200</v>
      </c>
    </row>
    <row r="15" spans="1:26">
      <c r="A15" s="371" t="s">
        <v>780</v>
      </c>
      <c r="B15" s="110"/>
      <c r="C15" s="113"/>
      <c r="D15" s="109">
        <v>11</v>
      </c>
      <c r="E15" s="109" t="s">
        <v>44</v>
      </c>
      <c r="G15" s="112">
        <v>120</v>
      </c>
      <c r="H15" s="112">
        <v>86400</v>
      </c>
    </row>
    <row r="16" spans="1:26">
      <c r="A16" s="510" t="s">
        <v>782</v>
      </c>
      <c r="B16" s="511"/>
      <c r="C16" s="497"/>
      <c r="D16" s="114">
        <v>24</v>
      </c>
      <c r="E16" s="109" t="s">
        <v>46</v>
      </c>
      <c r="G16" s="112">
        <v>300</v>
      </c>
      <c r="H16" s="140"/>
    </row>
    <row r="17" spans="1:8">
      <c r="A17" s="510" t="s">
        <v>840</v>
      </c>
      <c r="B17" s="511"/>
      <c r="C17" s="497"/>
      <c r="D17" s="109">
        <f>IF(D19="DN25",Z8,Z9)</f>
        <v>6000</v>
      </c>
      <c r="E17" s="109" t="s">
        <v>90</v>
      </c>
      <c r="G17" s="112">
        <v>600</v>
      </c>
      <c r="H17" s="140"/>
    </row>
    <row r="18" spans="1:8">
      <c r="A18" s="510" t="s">
        <v>842</v>
      </c>
      <c r="B18" s="511"/>
      <c r="C18" s="497"/>
      <c r="D18" s="170" t="s">
        <v>835</v>
      </c>
      <c r="E18" s="109"/>
      <c r="G18" s="112">
        <v>1200</v>
      </c>
      <c r="H18" s="140"/>
    </row>
    <row r="19" spans="1:8">
      <c r="A19" s="510" t="s">
        <v>844</v>
      </c>
      <c r="B19" s="511"/>
      <c r="C19" s="497"/>
      <c r="D19" s="170" t="s">
        <v>418</v>
      </c>
      <c r="E19" s="109"/>
      <c r="G19" s="112">
        <v>1800</v>
      </c>
      <c r="H19" s="140"/>
    </row>
    <row r="20" spans="1:8">
      <c r="A20" s="510" t="s">
        <v>781</v>
      </c>
      <c r="B20" s="511"/>
      <c r="C20" s="497"/>
      <c r="D20" s="109">
        <f>D16</f>
        <v>24</v>
      </c>
      <c r="E20" s="109" t="s">
        <v>46</v>
      </c>
      <c r="G20" s="112">
        <v>3600</v>
      </c>
      <c r="H20" s="140"/>
    </row>
    <row r="21" spans="1:8" ht="45">
      <c r="A21" s="494" t="s">
        <v>47</v>
      </c>
      <c r="B21" s="495"/>
      <c r="C21" s="122" t="s">
        <v>845</v>
      </c>
      <c r="D21" s="122" t="s">
        <v>49</v>
      </c>
      <c r="E21" s="122" t="s">
        <v>50</v>
      </c>
      <c r="G21" s="112">
        <v>7200</v>
      </c>
      <c r="H21" s="140"/>
    </row>
    <row r="22" spans="1:8" ht="45" customHeight="1">
      <c r="A22" s="504" t="s">
        <v>51</v>
      </c>
      <c r="B22" s="109"/>
      <c r="C22" s="123"/>
      <c r="D22" s="116"/>
      <c r="E22" s="116"/>
      <c r="G22" s="112">
        <v>10800</v>
      </c>
      <c r="H22" s="140"/>
    </row>
    <row r="23" spans="1:8" ht="14.45" customHeight="1">
      <c r="A23" s="505"/>
      <c r="B23" s="109"/>
      <c r="C23" s="123"/>
      <c r="D23" s="116"/>
      <c r="E23" s="116"/>
      <c r="G23" s="112">
        <v>21600</v>
      </c>
      <c r="H23" s="140"/>
    </row>
    <row r="24" spans="1:8" ht="15" customHeight="1">
      <c r="A24" s="505"/>
      <c r="B24" s="124" t="s">
        <v>53</v>
      </c>
      <c r="C24" s="123">
        <f>D14*1000*3.3/7.2/(D5/100)</f>
        <v>78222.222222222219</v>
      </c>
      <c r="D24" s="116">
        <f>((37+D15)*8/D13)*1000</f>
        <v>70.201096892138935</v>
      </c>
      <c r="E24" s="116">
        <f>C24*D24</f>
        <v>5491285.8013406452</v>
      </c>
      <c r="H24" s="140"/>
    </row>
    <row r="25" spans="1:8" ht="15" customHeight="1">
      <c r="A25" s="505"/>
      <c r="B25" s="125" t="s">
        <v>784</v>
      </c>
      <c r="C25" s="123">
        <f>C26*IF(D18="Class_A",Z3,IF(D18="Class_C",Z4))</f>
        <v>7200</v>
      </c>
      <c r="D25" s="116">
        <f>(100+200)*IF(D18="Class_A",Z3,IF(D18="Class_C",Z4))</f>
        <v>300</v>
      </c>
      <c r="E25" s="116">
        <f t="shared" ref="E25:E27" si="0">C25*D25</f>
        <v>2160000</v>
      </c>
      <c r="H25" s="140"/>
    </row>
    <row r="26" spans="1:8" ht="15" customHeight="1">
      <c r="A26" s="506"/>
      <c r="B26" s="109" t="s">
        <v>55</v>
      </c>
      <c r="C26" s="123">
        <v>7200</v>
      </c>
      <c r="D26" s="126">
        <v>0</v>
      </c>
      <c r="E26" s="116">
        <f t="shared" si="0"/>
        <v>0</v>
      </c>
      <c r="H26" s="140"/>
    </row>
    <row r="27" spans="1:8" ht="15" customHeight="1">
      <c r="A27" s="496" t="s">
        <v>848</v>
      </c>
      <c r="B27" s="497"/>
      <c r="C27" s="123">
        <f>IF(D18="Class_A",Y3,IF(D18="Class_C",Y4))+58</f>
        <v>58</v>
      </c>
      <c r="D27" s="116">
        <f>(D11*1000)-SUM(D24:D26)</f>
        <v>1799629.7989031079</v>
      </c>
      <c r="E27" s="116">
        <f t="shared" si="0"/>
        <v>104378528.33638026</v>
      </c>
      <c r="H27" s="140"/>
    </row>
    <row r="28" spans="1:8" ht="15" customHeight="1">
      <c r="A28" s="171" t="s">
        <v>786</v>
      </c>
      <c r="B28" s="172"/>
      <c r="C28" s="173"/>
      <c r="D28" s="132">
        <f>(E24+E25+E26+E27)/(D11*1000)</f>
        <v>62.238785632067163</v>
      </c>
      <c r="E28" s="174" t="s">
        <v>59</v>
      </c>
    </row>
    <row r="29" spans="1:8" ht="15" customHeight="1">
      <c r="A29" s="175" t="s">
        <v>787</v>
      </c>
      <c r="B29" s="172"/>
      <c r="C29" s="173"/>
      <c r="D29" s="176">
        <f>C26*(IF(D13=U3,V3,IF(D13=U4,V4,IF(D13=U5,V5,IF(D13=U6,V6,IF(D13=U7,V7,V8))))))*D20/(24*60*60)</f>
        <v>4.5999999999999996</v>
      </c>
      <c r="E29" s="174" t="s">
        <v>59</v>
      </c>
    </row>
    <row r="30" spans="1:8" ht="15" customHeight="1">
      <c r="A30" s="172"/>
      <c r="B30" s="172"/>
      <c r="C30" s="173"/>
      <c r="D30" s="177"/>
      <c r="E30" s="177"/>
    </row>
    <row r="31" spans="1:8" ht="15" customHeight="1">
      <c r="A31" s="172"/>
      <c r="B31" s="172"/>
      <c r="C31" s="173"/>
      <c r="D31" s="177"/>
      <c r="E31" s="177"/>
    </row>
    <row r="32" spans="1:8" ht="15" customHeight="1">
      <c r="A32" s="178" t="s">
        <v>788</v>
      </c>
      <c r="B32" s="118"/>
      <c r="C32" s="179">
        <f>IF(D19="DN25",Y8,Y9)</f>
        <v>134000</v>
      </c>
      <c r="D32" s="179">
        <f>D17</f>
        <v>6000</v>
      </c>
      <c r="E32" s="180">
        <f>C32*D32</f>
        <v>804000000</v>
      </c>
    </row>
    <row r="33" spans="1:5" ht="15" customHeight="1">
      <c r="A33" s="175" t="s">
        <v>789</v>
      </c>
      <c r="B33" s="172"/>
      <c r="C33" s="173"/>
      <c r="D33" s="176">
        <f>E32*D16/(24*60*60*1000)</f>
        <v>223.33333333333334</v>
      </c>
      <c r="E33" s="174" t="s">
        <v>59</v>
      </c>
    </row>
    <row r="34" spans="1:5" ht="15" customHeight="1">
      <c r="A34" s="181"/>
      <c r="B34" s="128"/>
      <c r="C34" s="129"/>
      <c r="D34" s="130"/>
      <c r="E34" s="131"/>
    </row>
    <row r="35" spans="1:5">
      <c r="A35" s="498" t="s">
        <v>57</v>
      </c>
      <c r="B35" s="499"/>
      <c r="C35" s="499"/>
      <c r="D35" s="499"/>
      <c r="E35" s="500"/>
    </row>
    <row r="36" spans="1:5">
      <c r="A36" s="501" t="s">
        <v>58</v>
      </c>
      <c r="B36" s="502"/>
      <c r="C36" s="503"/>
      <c r="D36" s="132">
        <f>D28+D29+D33</f>
        <v>290.1721189654005</v>
      </c>
      <c r="E36" s="133" t="s">
        <v>59</v>
      </c>
    </row>
    <row r="37" spans="1:5">
      <c r="A37" s="121" t="s">
        <v>60</v>
      </c>
      <c r="B37" s="121"/>
      <c r="C37" s="111"/>
      <c r="D37" s="134">
        <f>(D3*1000*(D4/100)/D36)/24</f>
        <v>2196.9719291880488</v>
      </c>
      <c r="E37" s="135" t="s">
        <v>61</v>
      </c>
    </row>
    <row r="38" spans="1:5">
      <c r="D38" s="146">
        <f>D37/365</f>
        <v>6.019101175857668</v>
      </c>
      <c r="E38" s="112" t="s">
        <v>62</v>
      </c>
    </row>
    <row r="39" spans="1:5">
      <c r="C39" s="137"/>
      <c r="D39" s="147">
        <f>D38*12</f>
        <v>72.22921411029202</v>
      </c>
      <c r="E39" s="139" t="s">
        <v>63</v>
      </c>
    </row>
    <row r="40" spans="1:5">
      <c r="C40" s="137"/>
      <c r="D40" s="137"/>
      <c r="E40" s="140"/>
    </row>
    <row r="41" spans="1:5">
      <c r="C41" s="137"/>
      <c r="D41" s="137"/>
      <c r="E41" s="140"/>
    </row>
    <row r="42" spans="1:5">
      <c r="C42" s="137"/>
      <c r="D42" s="137"/>
      <c r="E42" s="140"/>
    </row>
    <row r="43" spans="1:5">
      <c r="C43" s="137"/>
      <c r="D43" s="137"/>
      <c r="E43" s="140"/>
    </row>
    <row r="45" spans="1:5">
      <c r="C45" s="137"/>
      <c r="D45" s="137"/>
      <c r="E45" s="140"/>
    </row>
    <row r="46" spans="1:5">
      <c r="C46" s="137"/>
      <c r="D46" s="137"/>
      <c r="E46" s="140"/>
    </row>
    <row r="47" spans="1:5">
      <c r="C47" s="137"/>
      <c r="D47" s="137"/>
      <c r="E47" s="140"/>
    </row>
    <row r="48" spans="1:5">
      <c r="C48" s="137"/>
      <c r="D48" s="137"/>
      <c r="E48" s="140"/>
    </row>
    <row r="49" spans="3:5">
      <c r="C49" s="137"/>
      <c r="D49" s="137"/>
      <c r="E49" s="140"/>
    </row>
    <row r="50" spans="3:5">
      <c r="C50" s="137"/>
      <c r="D50" s="137"/>
      <c r="E50" s="140"/>
    </row>
    <row r="51" spans="3:5">
      <c r="C51" s="137"/>
      <c r="D51" s="137"/>
      <c r="E51" s="140"/>
    </row>
    <row r="52" spans="3:5">
      <c r="C52" s="137"/>
      <c r="D52" s="137"/>
      <c r="E52" s="140"/>
    </row>
  </sheetData>
  <mergeCells count="34">
    <mergeCell ref="Z1:Z2"/>
    <mergeCell ref="Z6:Z7"/>
    <mergeCell ref="A5:C6"/>
    <mergeCell ref="V1:V2"/>
    <mergeCell ref="X1:X2"/>
    <mergeCell ref="X6:X7"/>
    <mergeCell ref="Y1:Y2"/>
    <mergeCell ref="Y6:Y7"/>
    <mergeCell ref="Q1:Q2"/>
    <mergeCell ref="Q3:Q8"/>
    <mergeCell ref="R1:R2"/>
    <mergeCell ref="S1:S2"/>
    <mergeCell ref="U1:U2"/>
    <mergeCell ref="K1:K2"/>
    <mergeCell ref="M1:M2"/>
    <mergeCell ref="M3:M6"/>
    <mergeCell ref="N1:N2"/>
    <mergeCell ref="O1:O2"/>
    <mergeCell ref="G1:G2"/>
    <mergeCell ref="G6:G7"/>
    <mergeCell ref="H1:H2"/>
    <mergeCell ref="H6:H7"/>
    <mergeCell ref="J1:J2"/>
    <mergeCell ref="A20:C20"/>
    <mergeCell ref="A21:B21"/>
    <mergeCell ref="A27:B27"/>
    <mergeCell ref="A35:E35"/>
    <mergeCell ref="A36:C36"/>
    <mergeCell ref="A22:A26"/>
    <mergeCell ref="A1:E1"/>
    <mergeCell ref="A16:C16"/>
    <mergeCell ref="A17:C17"/>
    <mergeCell ref="A18:C18"/>
    <mergeCell ref="A19:C19"/>
  </mergeCells>
  <dataValidations count="6">
    <dataValidation type="list" allowBlank="1" showInputMessage="1" showErrorMessage="1" sqref="D7" xr:uid="{00000000-0002-0000-4100-000000000000}">
      <formula1>$H$8:$H$15</formula1>
    </dataValidation>
    <dataValidation type="list" allowBlank="1" showInputMessage="1" showErrorMessage="1" sqref="D12" xr:uid="{00000000-0002-0000-4100-000001000000}">
      <formula1>$G$8:$G$23</formula1>
    </dataValidation>
    <dataValidation type="list" allowBlank="1" showInputMessage="1" showErrorMessage="1" sqref="D13" xr:uid="{00000000-0002-0000-4100-000002000000}">
      <formula1>$R$3:$R$8</formula1>
    </dataValidation>
    <dataValidation type="list" allowBlank="1" showInputMessage="1" showErrorMessage="1" sqref="D14" xr:uid="{00000000-0002-0000-4100-000003000000}">
      <formula1>$G$3:$G$4</formula1>
    </dataValidation>
    <dataValidation type="list" allowBlank="1" showInputMessage="1" showErrorMessage="1" sqref="D18" xr:uid="{00000000-0002-0000-4100-000004000000}">
      <formula1>X3:X5</formula1>
    </dataValidation>
    <dataValidation type="list" allowBlank="1" showInputMessage="1" showErrorMessage="1" sqref="D19" xr:uid="{00000000-0002-0000-4100-000005000000}">
      <formula1>$X$8:$X$9</formula1>
    </dataValidation>
  </dataValidations>
  <pageMargins left="0.7" right="0.7" top="0.75" bottom="0.75" header="0.3" footer="0.3"/>
  <pageSetup orientation="portrait" horizontalDpi="300"/>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21"/>
  <dimension ref="A1:AS50"/>
  <sheetViews>
    <sheetView topLeftCell="B25" workbookViewId="0">
      <selection activeCell="D9" sqref="D9"/>
    </sheetView>
  </sheetViews>
  <sheetFormatPr defaultColWidth="8.875" defaultRowHeight="15"/>
  <cols>
    <col min="1" max="1" width="7.125" customWidth="1"/>
    <col min="2" max="2" width="42" customWidth="1"/>
    <col min="3" max="4" width="11.125" customWidth="1"/>
    <col min="5" max="5" width="11.75" customWidth="1"/>
    <col min="6" max="6" width="2.875" style="107" customWidth="1"/>
    <col min="7" max="7" width="29.875" customWidth="1"/>
    <col min="8" max="8" width="38.125" customWidth="1"/>
    <col min="9" max="9" width="13.75" customWidth="1"/>
    <col min="10" max="10" width="15.375" customWidth="1"/>
    <col min="12" max="12" width="15.375" customWidth="1"/>
    <col min="13" max="13" width="8.375" customWidth="1"/>
    <col min="15" max="15" width="9.875" customWidth="1"/>
    <col min="16" max="16" width="11.625" customWidth="1"/>
    <col min="17" max="17" width="8.375" customWidth="1"/>
    <col min="19" max="19" width="10.125" customWidth="1"/>
    <col min="20" max="20" width="7.875" customWidth="1"/>
    <col min="22" max="22" width="16.875" customWidth="1"/>
    <col min="23" max="23" width="18" customWidth="1"/>
    <col min="24" max="24" width="29.125" customWidth="1"/>
    <col min="25" max="25" width="26" customWidth="1"/>
    <col min="26" max="26" width="29.375" customWidth="1"/>
    <col min="28" max="28" width="26.25" customWidth="1"/>
    <col min="30" max="30" width="16.75" customWidth="1"/>
    <col min="31" max="31" width="18.125" customWidth="1"/>
    <col min="32" max="32" width="16.75" customWidth="1"/>
    <col min="40" max="40" width="12" customWidth="1"/>
    <col min="41" max="41" width="17.375" customWidth="1"/>
    <col min="42" max="42" width="19.75" customWidth="1"/>
    <col min="43" max="43" width="20" customWidth="1"/>
    <col min="44" max="44" width="15.375" customWidth="1"/>
    <col min="45" max="45" width="15.625" customWidth="1"/>
  </cols>
  <sheetData>
    <row r="1" spans="1:45" ht="65.25" customHeight="1">
      <c r="A1" s="507" t="s">
        <v>0</v>
      </c>
      <c r="B1" s="508"/>
      <c r="C1" s="508"/>
      <c r="D1" s="508"/>
      <c r="E1" s="509"/>
      <c r="G1" s="493" t="s">
        <v>1</v>
      </c>
      <c r="H1" s="493" t="s">
        <v>2</v>
      </c>
      <c r="J1" s="493" t="s">
        <v>3</v>
      </c>
      <c r="K1" s="493" t="s">
        <v>2</v>
      </c>
      <c r="M1" s="493" t="s">
        <v>3</v>
      </c>
      <c r="N1" s="493" t="s">
        <v>4</v>
      </c>
      <c r="O1" s="493" t="s">
        <v>5</v>
      </c>
      <c r="Q1" s="493" t="s">
        <v>3</v>
      </c>
      <c r="R1" s="493" t="s">
        <v>4</v>
      </c>
      <c r="S1" s="493" t="s">
        <v>5</v>
      </c>
      <c r="T1" s="148"/>
      <c r="U1" s="493" t="s">
        <v>4</v>
      </c>
      <c r="V1" s="493" t="s">
        <v>6</v>
      </c>
      <c r="Y1" s="122"/>
      <c r="Z1" s="122" t="s">
        <v>805</v>
      </c>
      <c r="AA1" s="122" t="s">
        <v>806</v>
      </c>
      <c r="AB1" s="122" t="s">
        <v>807</v>
      </c>
      <c r="AC1" s="122" t="s">
        <v>312</v>
      </c>
      <c r="AD1" s="162" t="s">
        <v>313</v>
      </c>
      <c r="AE1" s="122" t="s">
        <v>808</v>
      </c>
      <c r="AF1" s="122" t="s">
        <v>315</v>
      </c>
      <c r="AG1" s="162" t="s">
        <v>809</v>
      </c>
      <c r="AH1" s="162" t="s">
        <v>810</v>
      </c>
      <c r="AI1" s="162" t="s">
        <v>318</v>
      </c>
      <c r="AJ1" s="162" t="s">
        <v>811</v>
      </c>
      <c r="AK1" s="162" t="s">
        <v>323</v>
      </c>
      <c r="AL1" s="122" t="s">
        <v>320</v>
      </c>
      <c r="AM1" s="122" t="s">
        <v>812</v>
      </c>
      <c r="AN1" s="162" t="s">
        <v>75</v>
      </c>
      <c r="AO1" s="162" t="s">
        <v>813</v>
      </c>
      <c r="AP1" s="168" t="s">
        <v>814</v>
      </c>
      <c r="AQ1" s="122" t="s">
        <v>125</v>
      </c>
      <c r="AR1" s="122" t="s">
        <v>824</v>
      </c>
      <c r="AS1" s="161" t="s">
        <v>871</v>
      </c>
    </row>
    <row r="2" spans="1:45" ht="15" customHeight="1">
      <c r="A2" s="371" t="s">
        <v>7</v>
      </c>
      <c r="B2" s="110"/>
      <c r="C2" s="111"/>
      <c r="D2" s="109">
        <v>1</v>
      </c>
      <c r="E2" s="109" t="s">
        <v>8</v>
      </c>
      <c r="G2" s="493"/>
      <c r="H2" s="493"/>
      <c r="J2" s="493"/>
      <c r="K2" s="493"/>
      <c r="M2" s="518"/>
      <c r="N2" s="493"/>
      <c r="O2" s="493"/>
      <c r="P2" s="148"/>
      <c r="Q2" s="518"/>
      <c r="R2" s="493"/>
      <c r="S2" s="493"/>
      <c r="T2" s="148"/>
      <c r="U2" s="493"/>
      <c r="V2" s="493"/>
      <c r="Y2" s="149">
        <v>1</v>
      </c>
      <c r="Z2" s="149" t="s">
        <v>294</v>
      </c>
      <c r="AA2" s="149" t="s">
        <v>168</v>
      </c>
      <c r="AB2" s="149">
        <v>0</v>
      </c>
      <c r="AC2" s="149">
        <v>0</v>
      </c>
      <c r="AD2" s="149">
        <f>AJ2*4000</f>
        <v>400000</v>
      </c>
      <c r="AE2" s="149" t="s">
        <v>841</v>
      </c>
      <c r="AF2" s="149">
        <f>VLOOKUP($AE2,$J$12:$K$17,2,FALSE)</f>
        <v>3500</v>
      </c>
      <c r="AG2" s="149">
        <v>108</v>
      </c>
      <c r="AH2" s="149">
        <v>18000</v>
      </c>
      <c r="AI2" s="149">
        <v>11</v>
      </c>
      <c r="AJ2" s="149">
        <v>100</v>
      </c>
      <c r="AK2" s="149" t="s">
        <v>168</v>
      </c>
      <c r="AL2" s="149">
        <v>0</v>
      </c>
      <c r="AM2" s="149">
        <v>0</v>
      </c>
      <c r="AN2" s="109" t="s">
        <v>168</v>
      </c>
      <c r="AO2" s="109" t="s">
        <v>168</v>
      </c>
      <c r="AP2" s="149">
        <v>1</v>
      </c>
      <c r="AQ2" s="109" t="s">
        <v>168</v>
      </c>
      <c r="AR2" s="109" t="s">
        <v>168</v>
      </c>
      <c r="AS2">
        <v>20</v>
      </c>
    </row>
    <row r="3" spans="1:45" s="184" customFormat="1" ht="36.75" customHeight="1">
      <c r="A3" s="377" t="s">
        <v>816</v>
      </c>
      <c r="B3" s="185"/>
      <c r="C3" s="186"/>
      <c r="D3" s="124">
        <f>L26</f>
        <v>3500</v>
      </c>
      <c r="E3" s="124" t="s">
        <v>10</v>
      </c>
      <c r="F3" s="187"/>
      <c r="G3" s="188">
        <v>47</v>
      </c>
      <c r="H3" s="188">
        <v>14</v>
      </c>
      <c r="J3" s="149" t="s">
        <v>11</v>
      </c>
      <c r="K3" s="149">
        <v>20</v>
      </c>
      <c r="M3" s="519" t="s">
        <v>12</v>
      </c>
      <c r="N3" s="150">
        <v>980</v>
      </c>
      <c r="O3" s="149" t="s">
        <v>13</v>
      </c>
      <c r="P3" s="148"/>
      <c r="Q3" s="519" t="s">
        <v>14</v>
      </c>
      <c r="R3" s="150">
        <v>250</v>
      </c>
      <c r="S3" s="149" t="s">
        <v>15</v>
      </c>
      <c r="T3" s="148"/>
      <c r="U3" s="150">
        <v>250</v>
      </c>
      <c r="V3" s="149">
        <v>4</v>
      </c>
      <c r="Y3" s="149"/>
      <c r="Z3" s="149"/>
      <c r="AA3" s="149"/>
      <c r="AB3" s="149"/>
      <c r="AC3" s="149"/>
      <c r="AD3" s="149"/>
      <c r="AE3" s="149"/>
      <c r="AF3" s="149"/>
      <c r="AG3" s="149"/>
      <c r="AH3" s="149"/>
      <c r="AI3" s="149"/>
      <c r="AJ3" s="149"/>
      <c r="AK3" s="149"/>
      <c r="AL3" s="149"/>
      <c r="AM3" s="149"/>
      <c r="AN3" s="109"/>
      <c r="AO3" s="109"/>
      <c r="AP3" s="149"/>
      <c r="AQ3" s="109"/>
      <c r="AR3" s="109"/>
      <c r="AS3"/>
    </row>
    <row r="4" spans="1:45">
      <c r="A4" s="371" t="s">
        <v>16</v>
      </c>
      <c r="B4" s="110"/>
      <c r="C4" s="113"/>
      <c r="D4" s="109">
        <v>90</v>
      </c>
      <c r="E4" s="109" t="s">
        <v>17</v>
      </c>
      <c r="G4" s="112">
        <v>128</v>
      </c>
      <c r="H4" s="112">
        <v>20</v>
      </c>
      <c r="J4" s="149" t="s">
        <v>18</v>
      </c>
      <c r="K4" s="149">
        <v>20</v>
      </c>
      <c r="M4" s="519"/>
      <c r="N4" s="151">
        <v>1760</v>
      </c>
      <c r="O4" s="149" t="s">
        <v>19</v>
      </c>
      <c r="P4" s="148"/>
      <c r="Q4" s="519"/>
      <c r="R4" s="151">
        <v>440</v>
      </c>
      <c r="S4" s="149" t="s">
        <v>20</v>
      </c>
      <c r="T4" s="148"/>
      <c r="U4" s="151">
        <v>440</v>
      </c>
      <c r="V4" s="149">
        <v>3.8</v>
      </c>
      <c r="AP4" s="109"/>
    </row>
    <row r="5" spans="1:45" ht="15" customHeight="1">
      <c r="A5" s="512" t="s">
        <v>872</v>
      </c>
      <c r="B5" s="513"/>
      <c r="C5" s="514"/>
      <c r="D5" s="141">
        <v>75</v>
      </c>
      <c r="E5" s="109" t="s">
        <v>17</v>
      </c>
      <c r="J5" s="149" t="s">
        <v>22</v>
      </c>
      <c r="K5" s="149">
        <v>20</v>
      </c>
      <c r="M5" s="519"/>
      <c r="N5" s="151">
        <v>3125</v>
      </c>
      <c r="O5" s="149" t="s">
        <v>23</v>
      </c>
      <c r="P5" s="148"/>
      <c r="Q5" s="519"/>
      <c r="R5" s="151">
        <v>980</v>
      </c>
      <c r="S5" s="149" t="s">
        <v>13</v>
      </c>
      <c r="T5" s="148"/>
      <c r="U5" s="151">
        <v>980</v>
      </c>
      <c r="V5" s="149">
        <v>3.8</v>
      </c>
    </row>
    <row r="6" spans="1:45">
      <c r="A6" s="515"/>
      <c r="B6" s="516"/>
      <c r="C6" s="517"/>
      <c r="D6" s="109"/>
      <c r="E6" s="109"/>
      <c r="G6" s="520" t="s">
        <v>24</v>
      </c>
      <c r="H6" s="518" t="s">
        <v>25</v>
      </c>
      <c r="J6" s="149" t="s">
        <v>26</v>
      </c>
      <c r="K6" s="149">
        <v>14</v>
      </c>
      <c r="M6" s="519"/>
      <c r="N6" s="151">
        <v>5470</v>
      </c>
      <c r="O6" s="149" t="s">
        <v>27</v>
      </c>
      <c r="P6" s="148"/>
      <c r="Q6" s="519"/>
      <c r="R6" s="151">
        <v>1760</v>
      </c>
      <c r="S6" s="149" t="s">
        <v>19</v>
      </c>
      <c r="T6" s="148"/>
      <c r="U6" s="151">
        <v>1760</v>
      </c>
      <c r="V6" s="149">
        <v>2.2999999999999998</v>
      </c>
    </row>
    <row r="7" spans="1:45">
      <c r="A7" s="371" t="s">
        <v>28</v>
      </c>
      <c r="B7" s="110"/>
      <c r="C7" s="113"/>
      <c r="D7" s="114">
        <v>3600</v>
      </c>
      <c r="E7" s="109" t="s">
        <v>29</v>
      </c>
      <c r="G7" s="521"/>
      <c r="H7" s="522"/>
      <c r="J7" s="149" t="s">
        <v>30</v>
      </c>
      <c r="K7" s="149">
        <v>14</v>
      </c>
      <c r="Q7" s="519"/>
      <c r="R7" s="151">
        <v>3125</v>
      </c>
      <c r="S7" s="149" t="s">
        <v>23</v>
      </c>
      <c r="T7" s="148"/>
      <c r="U7" s="151">
        <v>3125</v>
      </c>
      <c r="V7" s="149">
        <v>2.2999999999999998</v>
      </c>
    </row>
    <row r="8" spans="1:45">
      <c r="A8" s="371" t="s">
        <v>31</v>
      </c>
      <c r="B8" s="110"/>
      <c r="C8" s="113"/>
      <c r="D8" s="116">
        <f>(24*60*60)/D7</f>
        <v>24</v>
      </c>
      <c r="E8" s="109" t="s">
        <v>32</v>
      </c>
      <c r="G8" s="112">
        <v>1</v>
      </c>
      <c r="H8" s="112">
        <v>600</v>
      </c>
      <c r="J8" s="149" t="s">
        <v>33</v>
      </c>
      <c r="K8" s="149">
        <v>14</v>
      </c>
      <c r="Q8" s="519"/>
      <c r="R8" s="151">
        <v>5470</v>
      </c>
      <c r="S8" s="149" t="s">
        <v>27</v>
      </c>
      <c r="T8" s="148"/>
      <c r="U8" s="151">
        <v>5470</v>
      </c>
      <c r="V8" s="149">
        <v>2.2999999999999998</v>
      </c>
    </row>
    <row r="9" spans="1:45">
      <c r="A9" s="371" t="s">
        <v>34</v>
      </c>
      <c r="B9" s="110"/>
      <c r="C9" s="113"/>
      <c r="D9" s="114">
        <v>4</v>
      </c>
      <c r="E9" s="109" t="s">
        <v>32</v>
      </c>
      <c r="G9" s="112">
        <v>2</v>
      </c>
      <c r="H9" s="112">
        <v>1800</v>
      </c>
      <c r="J9" s="149" t="s">
        <v>35</v>
      </c>
      <c r="K9" s="149">
        <v>14</v>
      </c>
    </row>
    <row r="10" spans="1:45">
      <c r="A10" s="371" t="s">
        <v>825</v>
      </c>
      <c r="B10" s="110"/>
      <c r="C10" s="113"/>
      <c r="D10" s="116">
        <f>D8+D9</f>
        <v>28</v>
      </c>
      <c r="E10" s="109" t="s">
        <v>32</v>
      </c>
      <c r="G10" s="112">
        <v>5</v>
      </c>
      <c r="H10" s="112">
        <v>3600</v>
      </c>
    </row>
    <row r="11" spans="1:45" ht="30">
      <c r="A11" s="371" t="s">
        <v>826</v>
      </c>
      <c r="B11" s="110"/>
      <c r="C11" s="113"/>
      <c r="D11" s="116">
        <f>(24*60*60)/D10</f>
        <v>3085.7142857142858</v>
      </c>
      <c r="E11" s="109" t="s">
        <v>29</v>
      </c>
      <c r="G11" s="112">
        <v>10</v>
      </c>
      <c r="H11" s="112">
        <v>7200</v>
      </c>
      <c r="J11" s="122" t="s">
        <v>808</v>
      </c>
      <c r="K11" s="122" t="s">
        <v>315</v>
      </c>
    </row>
    <row r="12" spans="1:45">
      <c r="A12" s="371" t="s">
        <v>38</v>
      </c>
      <c r="B12" s="110"/>
      <c r="C12" s="113"/>
      <c r="D12" s="114">
        <v>120</v>
      </c>
      <c r="E12" s="109" t="s">
        <v>29</v>
      </c>
      <c r="G12" s="112">
        <v>20</v>
      </c>
      <c r="H12" s="112">
        <v>10800</v>
      </c>
      <c r="J12" s="149" t="s">
        <v>815</v>
      </c>
      <c r="K12" s="149">
        <v>17000</v>
      </c>
    </row>
    <row r="13" spans="1:45">
      <c r="A13" s="371" t="s">
        <v>39</v>
      </c>
      <c r="B13" s="110"/>
      <c r="C13" s="113"/>
      <c r="D13" s="143">
        <v>5470</v>
      </c>
      <c r="E13" s="109" t="s">
        <v>40</v>
      </c>
      <c r="G13" s="112">
        <v>30</v>
      </c>
      <c r="H13" s="112">
        <v>21600</v>
      </c>
      <c r="J13" s="149" t="s">
        <v>817</v>
      </c>
      <c r="K13" s="149">
        <v>3500</v>
      </c>
    </row>
    <row r="14" spans="1:45">
      <c r="A14" s="371" t="s">
        <v>41</v>
      </c>
      <c r="B14" s="110"/>
      <c r="C14" s="113"/>
      <c r="D14" s="144">
        <v>128</v>
      </c>
      <c r="E14" s="109" t="s">
        <v>42</v>
      </c>
      <c r="G14" s="112">
        <v>60</v>
      </c>
      <c r="H14" s="112">
        <v>43200</v>
      </c>
      <c r="J14" s="149" t="s">
        <v>819</v>
      </c>
      <c r="K14" s="149">
        <v>2600</v>
      </c>
    </row>
    <row r="15" spans="1:45">
      <c r="A15" s="371" t="s">
        <v>43</v>
      </c>
      <c r="B15" s="110"/>
      <c r="C15" s="113"/>
      <c r="D15" s="109">
        <v>11</v>
      </c>
      <c r="E15" s="109" t="s">
        <v>44</v>
      </c>
      <c r="G15" s="112">
        <v>120</v>
      </c>
      <c r="H15" s="112">
        <v>86400</v>
      </c>
      <c r="J15" s="149" t="s">
        <v>818</v>
      </c>
      <c r="K15" s="149">
        <v>7700</v>
      </c>
    </row>
    <row r="16" spans="1:45">
      <c r="A16" s="510" t="s">
        <v>45</v>
      </c>
      <c r="B16" s="511"/>
      <c r="C16" s="497"/>
      <c r="D16" s="109">
        <v>1</v>
      </c>
      <c r="E16" s="109" t="s">
        <v>46</v>
      </c>
      <c r="G16" s="112">
        <v>300</v>
      </c>
      <c r="H16" s="140"/>
      <c r="J16" s="149" t="s">
        <v>756</v>
      </c>
      <c r="K16" s="149">
        <v>600</v>
      </c>
    </row>
    <row r="17" spans="1:23">
      <c r="A17" s="371" t="s">
        <v>873</v>
      </c>
      <c r="B17" s="110"/>
      <c r="C17" s="113"/>
      <c r="D17" s="109">
        <v>4000</v>
      </c>
      <c r="E17" s="109" t="s">
        <v>90</v>
      </c>
      <c r="G17" s="112">
        <v>600</v>
      </c>
      <c r="H17" s="140"/>
      <c r="J17" s="149" t="s">
        <v>841</v>
      </c>
      <c r="K17" s="149">
        <v>3500</v>
      </c>
    </row>
    <row r="18" spans="1:23">
      <c r="A18" s="371" t="s">
        <v>874</v>
      </c>
      <c r="B18" s="110"/>
      <c r="C18" s="113"/>
      <c r="D18" s="114">
        <f>P26</f>
        <v>100</v>
      </c>
      <c r="E18" s="109" t="s">
        <v>875</v>
      </c>
      <c r="G18" s="112">
        <v>1200</v>
      </c>
      <c r="H18" s="140"/>
    </row>
    <row r="19" spans="1:23">
      <c r="A19" s="371" t="s">
        <v>876</v>
      </c>
      <c r="B19" s="121"/>
      <c r="C19" s="189"/>
      <c r="D19" s="114">
        <f>V26</f>
        <v>20</v>
      </c>
      <c r="E19" s="109" t="s">
        <v>875</v>
      </c>
      <c r="G19" s="112">
        <v>1800</v>
      </c>
      <c r="H19" s="140"/>
    </row>
    <row r="20" spans="1:23" ht="45" customHeight="1">
      <c r="A20" s="494" t="s">
        <v>47</v>
      </c>
      <c r="B20" s="495"/>
      <c r="C20" s="122" t="s">
        <v>877</v>
      </c>
      <c r="D20" s="122" t="s">
        <v>49</v>
      </c>
      <c r="E20" s="122" t="s">
        <v>50</v>
      </c>
      <c r="G20" s="112">
        <v>3600</v>
      </c>
    </row>
    <row r="21" spans="1:23" ht="42.75" customHeight="1">
      <c r="A21" s="504" t="s">
        <v>51</v>
      </c>
      <c r="B21" s="109"/>
      <c r="C21" s="123"/>
      <c r="D21" s="116"/>
      <c r="E21" s="116"/>
      <c r="G21" s="112">
        <v>7200</v>
      </c>
    </row>
    <row r="22" spans="1:23" ht="15" customHeight="1">
      <c r="A22" s="505"/>
      <c r="B22" s="109"/>
      <c r="C22" s="123"/>
      <c r="D22" s="116"/>
      <c r="E22" s="116"/>
      <c r="G22" s="112">
        <v>10800</v>
      </c>
      <c r="H22" s="140"/>
    </row>
    <row r="23" spans="1:23" ht="15" customHeight="1">
      <c r="A23" s="505"/>
      <c r="B23" s="124" t="s">
        <v>53</v>
      </c>
      <c r="C23" s="123">
        <f>D14*1000</f>
        <v>128000</v>
      </c>
      <c r="D23" s="116">
        <f>((37+D15)*8/D13)*1000</f>
        <v>70.201096892138935</v>
      </c>
      <c r="E23" s="116">
        <f>C23*D23</f>
        <v>8985740.4021937829</v>
      </c>
      <c r="G23" s="112">
        <v>21600</v>
      </c>
      <c r="H23" s="140"/>
    </row>
    <row r="24" spans="1:23" ht="15" customHeight="1">
      <c r="A24" s="505"/>
      <c r="B24" s="125" t="s">
        <v>54</v>
      </c>
      <c r="C24" s="123">
        <f>C25</f>
        <v>15000</v>
      </c>
      <c r="D24" s="116">
        <f>100+200+((IF(D13=U3,V3,IF(D13=U4,V4,IF(D13=U5,V5,IF(D13=U6,V6,IF(D13=U7,V7,V8))))))*1000*D16)</f>
        <v>2600</v>
      </c>
      <c r="E24" s="116">
        <f t="shared" ref="E24:E26" si="0">C24*D24</f>
        <v>39000000</v>
      </c>
      <c r="H24" s="140"/>
    </row>
    <row r="25" spans="1:23" ht="72.75" customHeight="1">
      <c r="A25" s="506"/>
      <c r="B25" s="109" t="s">
        <v>55</v>
      </c>
      <c r="C25" s="123">
        <f>15000</f>
        <v>15000</v>
      </c>
      <c r="D25" s="126">
        <v>0</v>
      </c>
      <c r="E25" s="116">
        <f t="shared" si="0"/>
        <v>0</v>
      </c>
      <c r="G25" s="122" t="s">
        <v>820</v>
      </c>
      <c r="H25" s="159" t="s">
        <v>806</v>
      </c>
      <c r="I25" s="122" t="s">
        <v>807</v>
      </c>
      <c r="J25" s="122" t="s">
        <v>312</v>
      </c>
      <c r="K25" s="160" t="s">
        <v>313</v>
      </c>
      <c r="L25" s="122" t="s">
        <v>315</v>
      </c>
      <c r="M25" s="161" t="s">
        <v>821</v>
      </c>
      <c r="N25" s="161" t="s">
        <v>810</v>
      </c>
      <c r="O25" s="161" t="s">
        <v>318</v>
      </c>
      <c r="P25" s="161" t="s">
        <v>846</v>
      </c>
      <c r="Q25" s="161" t="s">
        <v>323</v>
      </c>
      <c r="R25" s="160" t="s">
        <v>320</v>
      </c>
      <c r="S25" s="161" t="s">
        <v>812</v>
      </c>
      <c r="T25" s="161" t="s">
        <v>823</v>
      </c>
      <c r="U25" s="161" t="s">
        <v>824</v>
      </c>
      <c r="V25" s="161" t="s">
        <v>847</v>
      </c>
      <c r="W25" s="161"/>
    </row>
    <row r="26" spans="1:23" ht="53.25" customHeight="1">
      <c r="A26" s="496" t="s">
        <v>878</v>
      </c>
      <c r="B26" s="497"/>
      <c r="C26" s="123">
        <v>108</v>
      </c>
      <c r="D26" s="116">
        <f>(D11*1000)-((D11/D12)*D22)-SUM(D23:D25)</f>
        <v>3083044.0846173936</v>
      </c>
      <c r="E26" s="116">
        <f t="shared" si="0"/>
        <v>332968761.13867849</v>
      </c>
      <c r="G26" s="156" t="s">
        <v>294</v>
      </c>
      <c r="H26" s="149" t="str">
        <f>VLOOKUP($G26,$Z$2:$AW$259,2,FALSE)</f>
        <v>x</v>
      </c>
      <c r="I26" s="149">
        <f>VLOOKUP($G26,$Z$2:$AW$259,3,FALSE)</f>
        <v>0</v>
      </c>
      <c r="J26" s="149">
        <f>VLOOKUP($G26,$Z$2:$AW$259,4,FALSE)</f>
        <v>0</v>
      </c>
      <c r="K26" s="149">
        <f>VLOOKUP($G26,$Z$2:$AW$259,5,FALSE)</f>
        <v>400000</v>
      </c>
      <c r="L26" s="149">
        <f>VLOOKUP($G26,$Z$2:$AW$259,7,FALSE)</f>
        <v>3500</v>
      </c>
      <c r="M26" s="149">
        <f>VLOOKUP($G26,$Z$2:$AW$259,8,FALSE)</f>
        <v>108</v>
      </c>
      <c r="N26" s="149">
        <f>VLOOKUP($G26,$Z$2:$AW$259,9,FALSE)</f>
        <v>18000</v>
      </c>
      <c r="O26" s="149">
        <f>VLOOKUP($G26,$Z$2:$AW$259,10,FALSE)</f>
        <v>11</v>
      </c>
      <c r="P26" s="149">
        <f>VLOOKUP($G26,$Z$2:$AW$259,11,FALSE)</f>
        <v>100</v>
      </c>
      <c r="Q26" s="149" t="str">
        <f>VLOOKUP($G26,$Z$2:$AW$259,12,FALSE)</f>
        <v>x</v>
      </c>
      <c r="R26" s="149">
        <f>VLOOKUP($G26,$Z$2:$AW$259,13,FALSE)</f>
        <v>0</v>
      </c>
      <c r="S26" s="149">
        <f>VLOOKUP($G26,$Z$2:$AW$259,14,FALSE)</f>
        <v>0</v>
      </c>
      <c r="T26" s="149">
        <f>VLOOKUP($G26,$Z$2:$AW$259,17,FALSE)</f>
        <v>1</v>
      </c>
      <c r="U26" s="149" t="str">
        <f>VLOOKUP($G26,$Z$2:$AW$259,19,FALSE)</f>
        <v>x</v>
      </c>
      <c r="V26" s="149">
        <f>VLOOKUP($G26,$Z$2:$AW$259,20,FALSE)</f>
        <v>20</v>
      </c>
      <c r="W26" s="149"/>
    </row>
    <row r="27" spans="1:23" ht="15" customHeight="1">
      <c r="A27" s="171" t="s">
        <v>859</v>
      </c>
      <c r="B27" s="172"/>
      <c r="C27" s="173"/>
      <c r="D27" s="176">
        <f>(SUM(E23:E26)+((E22)*(D11/D12)))/(D11*1000)</f>
        <v>123.4574773512086</v>
      </c>
      <c r="E27" s="174" t="s">
        <v>59</v>
      </c>
    </row>
    <row r="28" spans="1:23" ht="15" customHeight="1">
      <c r="A28" s="172"/>
      <c r="B28" s="172"/>
      <c r="C28" s="173"/>
      <c r="D28" s="176"/>
      <c r="E28" s="177"/>
    </row>
    <row r="29" spans="1:23" ht="15" customHeight="1">
      <c r="A29" s="178" t="s">
        <v>879</v>
      </c>
      <c r="B29" s="178"/>
      <c r="C29" s="123">
        <f>N26</f>
        <v>18000</v>
      </c>
      <c r="D29" s="116">
        <f>K26</f>
        <v>400000</v>
      </c>
      <c r="E29" s="116">
        <f>C29*D29</f>
        <v>7200000000</v>
      </c>
    </row>
    <row r="30" spans="1:23" ht="15" customHeight="1">
      <c r="A30" s="175" t="s">
        <v>880</v>
      </c>
      <c r="B30" s="172"/>
      <c r="C30" s="173"/>
      <c r="D30" s="176">
        <f>E29/24/60/60/1000</f>
        <v>83.333333333333329</v>
      </c>
      <c r="E30" s="174" t="s">
        <v>59</v>
      </c>
    </row>
    <row r="31" spans="1:23" ht="15" customHeight="1">
      <c r="A31" s="181"/>
      <c r="B31" s="128"/>
      <c r="C31" s="129"/>
      <c r="D31" s="130"/>
      <c r="E31" s="131"/>
    </row>
    <row r="32" spans="1:23" ht="15" customHeight="1">
      <c r="A32" s="498" t="s">
        <v>57</v>
      </c>
      <c r="B32" s="499"/>
      <c r="C32" s="499"/>
      <c r="D32" s="499"/>
      <c r="E32" s="500"/>
    </row>
    <row r="33" spans="1:5">
      <c r="A33" s="501" t="s">
        <v>881</v>
      </c>
      <c r="B33" s="502"/>
      <c r="C33" s="503"/>
      <c r="D33" s="132">
        <f>D27+D30</f>
        <v>206.79081068454192</v>
      </c>
      <c r="E33" s="133" t="s">
        <v>59</v>
      </c>
    </row>
    <row r="34" spans="1:5">
      <c r="A34" s="501" t="s">
        <v>882</v>
      </c>
      <c r="B34" s="502"/>
      <c r="C34" s="503"/>
      <c r="D34" s="132">
        <f>D33*3.3/(D5/100)/9</f>
        <v>101.09772966799827</v>
      </c>
      <c r="E34" s="133" t="s">
        <v>59</v>
      </c>
    </row>
    <row r="35" spans="1:5">
      <c r="A35" s="121" t="s">
        <v>60</v>
      </c>
      <c r="B35" s="121"/>
      <c r="C35" s="111"/>
      <c r="D35" s="134">
        <f>(D3*1000*(D4/100)/D34)/24</f>
        <v>1298.248738433799</v>
      </c>
      <c r="E35" s="135" t="s">
        <v>61</v>
      </c>
    </row>
    <row r="36" spans="1:5">
      <c r="D36" s="136">
        <f>D35/365</f>
        <v>3.556845858722737</v>
      </c>
      <c r="E36" s="112" t="s">
        <v>883</v>
      </c>
    </row>
    <row r="37" spans="1:5">
      <c r="C37" s="137"/>
      <c r="D37" s="137"/>
      <c r="E37" s="140"/>
    </row>
    <row r="38" spans="1:5">
      <c r="C38" s="137"/>
      <c r="D38" s="137"/>
      <c r="E38" s="140"/>
    </row>
    <row r="39" spans="1:5">
      <c r="C39" s="137"/>
      <c r="D39" s="137"/>
      <c r="E39" s="140"/>
    </row>
    <row r="40" spans="1:5">
      <c r="C40" s="137"/>
      <c r="D40" s="137"/>
      <c r="E40" s="140"/>
    </row>
    <row r="41" spans="1:5">
      <c r="C41" s="137"/>
      <c r="D41" s="137"/>
      <c r="E41" s="140"/>
    </row>
    <row r="43" spans="1:5">
      <c r="C43" s="137"/>
      <c r="D43" s="137"/>
      <c r="E43" s="140"/>
    </row>
    <row r="44" spans="1:5">
      <c r="C44" s="137"/>
      <c r="D44" s="137"/>
      <c r="E44" s="140"/>
    </row>
    <row r="45" spans="1:5">
      <c r="C45" s="137"/>
      <c r="D45" s="137"/>
      <c r="E45" s="140"/>
    </row>
    <row r="46" spans="1:5">
      <c r="C46" s="137"/>
      <c r="D46" s="137"/>
      <c r="E46" s="140"/>
    </row>
    <row r="47" spans="1:5">
      <c r="C47" s="137"/>
      <c r="D47" s="137"/>
      <c r="E47" s="140"/>
    </row>
    <row r="48" spans="1:5">
      <c r="C48" s="137"/>
      <c r="D48" s="137"/>
      <c r="E48" s="140"/>
    </row>
    <row r="49" spans="3:5">
      <c r="C49" s="137"/>
      <c r="D49" s="137"/>
      <c r="E49" s="140"/>
    </row>
    <row r="50" spans="3:5">
      <c r="C50" s="137"/>
      <c r="D50" s="137"/>
      <c r="E50" s="140"/>
    </row>
  </sheetData>
  <mergeCells count="25">
    <mergeCell ref="S1:S2"/>
    <mergeCell ref="U1:U2"/>
    <mergeCell ref="V1:V2"/>
    <mergeCell ref="A5:C6"/>
    <mergeCell ref="N1:N2"/>
    <mergeCell ref="O1:O2"/>
    <mergeCell ref="Q1:Q2"/>
    <mergeCell ref="Q3:Q8"/>
    <mergeCell ref="R1:R2"/>
    <mergeCell ref="H1:H2"/>
    <mergeCell ref="H6:H7"/>
    <mergeCell ref="J1:J2"/>
    <mergeCell ref="K1:K2"/>
    <mergeCell ref="M1:M2"/>
    <mergeCell ref="M3:M6"/>
    <mergeCell ref="A33:C33"/>
    <mergeCell ref="A34:C34"/>
    <mergeCell ref="A21:A25"/>
    <mergeCell ref="G1:G2"/>
    <mergeCell ref="G6:G7"/>
    <mergeCell ref="A1:E1"/>
    <mergeCell ref="A16:C16"/>
    <mergeCell ref="A20:B20"/>
    <mergeCell ref="A26:B26"/>
    <mergeCell ref="A32:E32"/>
  </mergeCells>
  <dataValidations count="6">
    <dataValidation type="list" allowBlank="1" showInputMessage="1" showErrorMessage="1" sqref="D7" xr:uid="{00000000-0002-0000-4200-000000000000}">
      <formula1>$H$8:$H$15</formula1>
    </dataValidation>
    <dataValidation type="list" allowBlank="1" showInputMessage="1" showErrorMessage="1" sqref="D12" xr:uid="{00000000-0002-0000-4200-000001000000}">
      <formula1>$G$8:$G$23</formula1>
    </dataValidation>
    <dataValidation type="list" allowBlank="1" showInputMessage="1" showErrorMessage="1" sqref="D13" xr:uid="{00000000-0002-0000-4200-000002000000}">
      <formula1>$R$3:$R$8</formula1>
    </dataValidation>
    <dataValidation type="list" allowBlank="1" showInputMessage="1" showErrorMessage="1" sqref="D14" xr:uid="{00000000-0002-0000-4200-000003000000}">
      <formula1>$G$3:$G$4</formula1>
    </dataValidation>
    <dataValidation type="list" allowBlank="1" showInputMessage="1" showErrorMessage="1" sqref="G26" xr:uid="{00000000-0002-0000-4200-000004000000}">
      <formula1>$Z$2:$Z$85</formula1>
    </dataValidation>
    <dataValidation type="list" allowBlank="1" showInputMessage="1" showErrorMessage="1" sqref="AE2:AE3" xr:uid="{00000000-0002-0000-4200-000005000000}">
      <formula1>$J$12:$J$17</formula1>
    </dataValidation>
  </dataValidations>
  <pageMargins left="0.7" right="0.7" top="0.75" bottom="0.75" header="0.3" footer="0.3"/>
  <pageSetup orientation="portrait"/>
  <drawing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AZ54"/>
  <sheetViews>
    <sheetView topLeftCell="R1" workbookViewId="0">
      <selection activeCell="AD1" sqref="AD1"/>
    </sheetView>
  </sheetViews>
  <sheetFormatPr defaultColWidth="8.875" defaultRowHeight="15"/>
  <cols>
    <col min="1" max="1" width="7.125" customWidth="1"/>
    <col min="2" max="2" width="42.375" customWidth="1"/>
    <col min="3" max="3" width="11.125" customWidth="1"/>
    <col min="4" max="4" width="29.25" customWidth="1"/>
    <col min="5" max="5" width="17.25" customWidth="1"/>
    <col min="6" max="6" width="2.875" style="107" customWidth="1"/>
    <col min="7" max="7" width="35.75" customWidth="1"/>
    <col min="8" max="8" width="26.25" customWidth="1"/>
    <col min="9" max="9" width="15.375" customWidth="1"/>
    <col min="10" max="10" width="8.375" customWidth="1"/>
    <col min="11" max="11" width="9.125"/>
    <col min="12" max="12" width="16.125" customWidth="1"/>
    <col min="13" max="13" width="8.375" customWidth="1"/>
    <col min="14" max="14" width="17.375" customWidth="1"/>
    <col min="15" max="15" width="9.875" customWidth="1"/>
    <col min="16" max="16" width="14.125" customWidth="1"/>
    <col min="17" max="17" width="8.375" customWidth="1"/>
    <col min="18" max="18" width="9.125"/>
    <col min="19" max="19" width="10.125" customWidth="1"/>
    <col min="20" max="20" width="13.375" customWidth="1"/>
    <col min="21" max="21" width="19.625" customWidth="1"/>
    <col min="22" max="24" width="9.125"/>
    <col min="25" max="25" width="12.125" customWidth="1"/>
    <col min="26" max="28" width="9.125"/>
    <col min="29" max="29" width="16.375" customWidth="1"/>
    <col min="30" max="30" width="27" customWidth="1"/>
    <col min="31" max="35" width="9.125"/>
    <col min="36" max="36" width="16.25" customWidth="1"/>
    <col min="37" max="47" width="9.125"/>
    <col min="48" max="48" width="13" customWidth="1"/>
    <col min="49" max="49" width="9.125"/>
    <col min="50" max="50" width="15.625" customWidth="1"/>
    <col min="51" max="51" width="9.125"/>
    <col min="52" max="52" width="14.625" customWidth="1"/>
  </cols>
  <sheetData>
    <row r="1" spans="1:52" ht="63.75" customHeight="1">
      <c r="A1" s="507" t="s">
        <v>0</v>
      </c>
      <c r="B1" s="508"/>
      <c r="C1" s="508"/>
      <c r="D1" s="508"/>
      <c r="E1" s="509"/>
      <c r="G1" s="493" t="s">
        <v>1</v>
      </c>
      <c r="H1" s="493" t="s">
        <v>2</v>
      </c>
      <c r="J1" s="493" t="s">
        <v>3</v>
      </c>
      <c r="K1" s="493" t="s">
        <v>2</v>
      </c>
      <c r="M1" s="493" t="s">
        <v>3</v>
      </c>
      <c r="N1" s="493" t="s">
        <v>4</v>
      </c>
      <c r="O1" s="493" t="s">
        <v>5</v>
      </c>
      <c r="Q1" s="493" t="s">
        <v>3</v>
      </c>
      <c r="R1" s="493" t="s">
        <v>4</v>
      </c>
      <c r="S1" s="493" t="s">
        <v>5</v>
      </c>
      <c r="T1" s="148"/>
      <c r="U1" s="493" t="s">
        <v>4</v>
      </c>
      <c r="V1" s="493" t="s">
        <v>6</v>
      </c>
      <c r="X1" s="518" t="s">
        <v>725</v>
      </c>
      <c r="Y1" s="493" t="s">
        <v>76</v>
      </c>
      <c r="Z1" s="493" t="s">
        <v>727</v>
      </c>
      <c r="AC1" s="122"/>
      <c r="AD1" s="122" t="s">
        <v>805</v>
      </c>
      <c r="AE1" s="122" t="s">
        <v>806</v>
      </c>
      <c r="AF1" s="122" t="s">
        <v>807</v>
      </c>
      <c r="AG1" s="122" t="s">
        <v>312</v>
      </c>
      <c r="AH1" s="162" t="s">
        <v>313</v>
      </c>
      <c r="AI1" s="122" t="s">
        <v>808</v>
      </c>
      <c r="AJ1" s="122" t="s">
        <v>315</v>
      </c>
      <c r="AK1" s="162" t="s">
        <v>809</v>
      </c>
      <c r="AL1" s="162" t="s">
        <v>810</v>
      </c>
      <c r="AM1" s="162" t="s">
        <v>318</v>
      </c>
      <c r="AN1" s="162" t="s">
        <v>811</v>
      </c>
      <c r="AO1" s="162" t="s">
        <v>323</v>
      </c>
      <c r="AP1" s="122" t="s">
        <v>320</v>
      </c>
      <c r="AQ1" s="122" t="s">
        <v>812</v>
      </c>
      <c r="AR1" s="162" t="s">
        <v>75</v>
      </c>
      <c r="AS1" s="162" t="s">
        <v>813</v>
      </c>
      <c r="AT1" s="168" t="s">
        <v>814</v>
      </c>
      <c r="AU1" s="122" t="s">
        <v>125</v>
      </c>
      <c r="AV1" s="122" t="s">
        <v>824</v>
      </c>
      <c r="AW1" s="161" t="s">
        <v>830</v>
      </c>
      <c r="AX1" s="161" t="s">
        <v>831</v>
      </c>
      <c r="AY1" s="161" t="s">
        <v>832</v>
      </c>
      <c r="AZ1" s="161" t="s">
        <v>833</v>
      </c>
    </row>
    <row r="2" spans="1:52" ht="48" customHeight="1">
      <c r="A2" s="371" t="s">
        <v>7</v>
      </c>
      <c r="B2" s="110"/>
      <c r="C2" s="111"/>
      <c r="D2" s="109">
        <v>1</v>
      </c>
      <c r="E2" s="109" t="s">
        <v>8</v>
      </c>
      <c r="G2" s="493"/>
      <c r="H2" s="493"/>
      <c r="J2" s="493"/>
      <c r="K2" s="493"/>
      <c r="M2" s="518"/>
      <c r="N2" s="493"/>
      <c r="O2" s="493"/>
      <c r="P2" s="148"/>
      <c r="Q2" s="518"/>
      <c r="R2" s="493"/>
      <c r="S2" s="493"/>
      <c r="T2" s="148"/>
      <c r="U2" s="493"/>
      <c r="V2" s="493"/>
      <c r="X2" s="522"/>
      <c r="Y2" s="493"/>
      <c r="Z2" s="493"/>
      <c r="AC2" s="149">
        <v>1</v>
      </c>
      <c r="AD2" s="149" t="s">
        <v>834</v>
      </c>
      <c r="AE2" s="149" t="s">
        <v>168</v>
      </c>
      <c r="AF2" s="149">
        <v>0</v>
      </c>
      <c r="AG2" s="149">
        <v>0</v>
      </c>
      <c r="AH2" s="149">
        <f>IF(AZ2="DN25",Z8,Z9)</f>
        <v>6200</v>
      </c>
      <c r="AI2" s="149" t="s">
        <v>817</v>
      </c>
      <c r="AJ2" s="149">
        <f>VLOOKUP($AI2,$J$12:$K$17,2,FALSE)</f>
        <v>3500</v>
      </c>
      <c r="AK2" s="149">
        <v>25</v>
      </c>
      <c r="AL2" s="149">
        <f>IF(AZ2="DN25",Y8,Y9)</f>
        <v>154838.70967741936</v>
      </c>
      <c r="AM2" s="149">
        <v>11</v>
      </c>
      <c r="AN2" s="149">
        <v>1000</v>
      </c>
      <c r="AO2" s="149" t="s">
        <v>168</v>
      </c>
      <c r="AP2" s="149">
        <v>0</v>
      </c>
      <c r="AQ2" s="149">
        <v>0</v>
      </c>
      <c r="AR2" s="109" t="s">
        <v>168</v>
      </c>
      <c r="AS2" s="109" t="s">
        <v>168</v>
      </c>
      <c r="AT2" s="149">
        <v>1</v>
      </c>
      <c r="AU2" s="109" t="s">
        <v>168</v>
      </c>
      <c r="AV2" s="109" t="s">
        <v>168</v>
      </c>
      <c r="AW2" t="s">
        <v>168</v>
      </c>
      <c r="AX2" t="s">
        <v>168</v>
      </c>
      <c r="AY2" s="183" t="s">
        <v>835</v>
      </c>
      <c r="AZ2" s="183" t="s">
        <v>415</v>
      </c>
    </row>
    <row r="3" spans="1:52" ht="15.75" customHeight="1">
      <c r="A3" s="371" t="s">
        <v>836</v>
      </c>
      <c r="B3" s="110"/>
      <c r="C3" s="113"/>
      <c r="D3" s="114">
        <v>17000</v>
      </c>
      <c r="E3" s="109" t="s">
        <v>10</v>
      </c>
      <c r="G3" s="112">
        <v>47</v>
      </c>
      <c r="H3" s="112">
        <v>14</v>
      </c>
      <c r="J3" s="149" t="s">
        <v>11</v>
      </c>
      <c r="K3" s="149">
        <v>20</v>
      </c>
      <c r="M3" s="519" t="s">
        <v>12</v>
      </c>
      <c r="N3" s="150">
        <v>980</v>
      </c>
      <c r="O3" s="149" t="s">
        <v>13</v>
      </c>
      <c r="P3" s="148"/>
      <c r="Q3" s="519" t="s">
        <v>14</v>
      </c>
      <c r="R3" s="150">
        <v>250</v>
      </c>
      <c r="S3" s="149" t="s">
        <v>15</v>
      </c>
      <c r="T3" s="148"/>
      <c r="U3" s="150">
        <v>250</v>
      </c>
      <c r="V3" s="149">
        <v>4</v>
      </c>
      <c r="X3" s="150" t="s">
        <v>835</v>
      </c>
      <c r="Y3" s="149">
        <v>0</v>
      </c>
      <c r="Z3" s="149">
        <v>1</v>
      </c>
    </row>
    <row r="4" spans="1:52">
      <c r="A4" s="371" t="s">
        <v>16</v>
      </c>
      <c r="B4" s="110"/>
      <c r="C4" s="113"/>
      <c r="D4" s="109">
        <v>90</v>
      </c>
      <c r="E4" s="109" t="s">
        <v>17</v>
      </c>
      <c r="G4" s="112">
        <v>128</v>
      </c>
      <c r="H4" s="112">
        <v>20</v>
      </c>
      <c r="J4" s="149" t="s">
        <v>18</v>
      </c>
      <c r="K4" s="149">
        <v>20</v>
      </c>
      <c r="M4" s="519"/>
      <c r="N4" s="151">
        <v>1760</v>
      </c>
      <c r="O4" s="149" t="s">
        <v>19</v>
      </c>
      <c r="P4" s="148"/>
      <c r="Q4" s="519"/>
      <c r="R4" s="151">
        <v>440</v>
      </c>
      <c r="S4" s="149" t="s">
        <v>20</v>
      </c>
      <c r="T4" s="148"/>
      <c r="U4" s="151">
        <v>440</v>
      </c>
      <c r="V4" s="149">
        <v>3.8</v>
      </c>
      <c r="X4" s="150" t="s">
        <v>837</v>
      </c>
      <c r="Y4" s="149">
        <v>7200</v>
      </c>
      <c r="Z4" s="149">
        <v>0</v>
      </c>
    </row>
    <row r="5" spans="1:52" ht="15" customHeight="1">
      <c r="A5" s="512" t="s">
        <v>838</v>
      </c>
      <c r="B5" s="513"/>
      <c r="C5" s="514"/>
      <c r="D5" s="141">
        <v>75</v>
      </c>
      <c r="E5" s="109" t="s">
        <v>17</v>
      </c>
      <c r="J5" s="149" t="s">
        <v>22</v>
      </c>
      <c r="K5" s="149">
        <v>20</v>
      </c>
      <c r="M5" s="519"/>
      <c r="N5" s="151">
        <v>3125</v>
      </c>
      <c r="O5" s="149" t="s">
        <v>23</v>
      </c>
      <c r="P5" s="148"/>
      <c r="Q5" s="519"/>
      <c r="R5" s="151">
        <v>980</v>
      </c>
      <c r="S5" s="149" t="s">
        <v>13</v>
      </c>
      <c r="T5" s="148"/>
      <c r="U5" s="151">
        <v>980</v>
      </c>
      <c r="V5" s="149">
        <v>3.8</v>
      </c>
    </row>
    <row r="6" spans="1:52">
      <c r="A6" s="515"/>
      <c r="B6" s="516"/>
      <c r="C6" s="517"/>
      <c r="D6" s="109"/>
      <c r="E6" s="109"/>
      <c r="G6" s="520" t="s">
        <v>24</v>
      </c>
      <c r="H6" s="518" t="s">
        <v>25</v>
      </c>
      <c r="J6" s="149" t="s">
        <v>26</v>
      </c>
      <c r="K6" s="149">
        <v>14</v>
      </c>
      <c r="M6" s="519"/>
      <c r="N6" s="151">
        <v>5470</v>
      </c>
      <c r="O6" s="149" t="s">
        <v>27</v>
      </c>
      <c r="P6" s="148"/>
      <c r="Q6" s="519"/>
      <c r="R6" s="151">
        <v>1760</v>
      </c>
      <c r="S6" s="149" t="s">
        <v>19</v>
      </c>
      <c r="T6" s="148"/>
      <c r="U6" s="151">
        <v>1760</v>
      </c>
      <c r="V6" s="149">
        <v>2.2999999999999998</v>
      </c>
      <c r="X6" s="518" t="s">
        <v>425</v>
      </c>
      <c r="Y6" s="493" t="s">
        <v>76</v>
      </c>
      <c r="Z6" s="493" t="s">
        <v>839</v>
      </c>
    </row>
    <row r="7" spans="1:52">
      <c r="A7" s="371" t="s">
        <v>28</v>
      </c>
      <c r="B7" s="110"/>
      <c r="C7" s="113"/>
      <c r="D7" s="114">
        <v>3600</v>
      </c>
      <c r="E7" s="109" t="s">
        <v>29</v>
      </c>
      <c r="G7" s="521"/>
      <c r="H7" s="522"/>
      <c r="J7" s="149" t="s">
        <v>30</v>
      </c>
      <c r="K7" s="149">
        <v>14</v>
      </c>
      <c r="Q7" s="519"/>
      <c r="R7" s="151">
        <v>3125</v>
      </c>
      <c r="S7" s="149" t="s">
        <v>23</v>
      </c>
      <c r="T7" s="148"/>
      <c r="U7" s="151">
        <v>3125</v>
      </c>
      <c r="V7" s="149">
        <v>2.2999999999999998</v>
      </c>
      <c r="X7" s="522"/>
      <c r="Y7" s="493"/>
      <c r="Z7" s="493"/>
    </row>
    <row r="8" spans="1:52">
      <c r="A8" s="371" t="s">
        <v>31</v>
      </c>
      <c r="B8" s="110"/>
      <c r="C8" s="113"/>
      <c r="D8" s="116">
        <f>(24*60*60)/D7</f>
        <v>24</v>
      </c>
      <c r="E8" s="109" t="s">
        <v>32</v>
      </c>
      <c r="G8" s="112">
        <v>1</v>
      </c>
      <c r="H8" s="112">
        <v>600</v>
      </c>
      <c r="J8" s="149" t="s">
        <v>33</v>
      </c>
      <c r="K8" s="149">
        <v>14</v>
      </c>
      <c r="Q8" s="519"/>
      <c r="R8" s="151">
        <v>5470</v>
      </c>
      <c r="S8" s="149" t="s">
        <v>27</v>
      </c>
      <c r="T8" s="148"/>
      <c r="U8" s="151">
        <v>5470</v>
      </c>
      <c r="V8" s="149">
        <v>2.2999999999999998</v>
      </c>
      <c r="X8" s="149" t="s">
        <v>418</v>
      </c>
      <c r="Y8" s="123">
        <f>((300*200)+(135*(Z8-200)))*1000/Z8</f>
        <v>141000</v>
      </c>
      <c r="Z8" s="116">
        <f>5500</f>
        <v>5500</v>
      </c>
    </row>
    <row r="9" spans="1:52">
      <c r="A9" s="371" t="s">
        <v>34</v>
      </c>
      <c r="B9" s="110"/>
      <c r="C9" s="113"/>
      <c r="D9" s="114">
        <f>D16</f>
        <v>24</v>
      </c>
      <c r="E9" s="109" t="s">
        <v>32</v>
      </c>
      <c r="G9" s="112">
        <v>2</v>
      </c>
      <c r="H9" s="112">
        <v>1800</v>
      </c>
      <c r="J9" s="149" t="s">
        <v>35</v>
      </c>
      <c r="K9" s="149">
        <v>14</v>
      </c>
      <c r="X9" s="182" t="s">
        <v>415</v>
      </c>
      <c r="Y9" s="123">
        <f>((300*200)+(150*(Z9-200)))*1000/Z9</f>
        <v>154838.70967741936</v>
      </c>
      <c r="Z9" s="116">
        <f>6200</f>
        <v>6200</v>
      </c>
    </row>
    <row r="10" spans="1:52">
      <c r="A10" s="371" t="s">
        <v>778</v>
      </c>
      <c r="B10" s="110"/>
      <c r="C10" s="113"/>
      <c r="D10" s="116">
        <f>D8+D9</f>
        <v>48</v>
      </c>
      <c r="E10" s="109" t="s">
        <v>32</v>
      </c>
      <c r="G10" s="112">
        <v>5</v>
      </c>
      <c r="H10" s="112">
        <v>3600</v>
      </c>
    </row>
    <row r="11" spans="1:52" ht="30">
      <c r="A11" s="371" t="s">
        <v>779</v>
      </c>
      <c r="B11" s="110"/>
      <c r="C11" s="113"/>
      <c r="D11" s="116">
        <f>(24*60*60)/D10</f>
        <v>1800</v>
      </c>
      <c r="E11" s="109" t="s">
        <v>29</v>
      </c>
      <c r="G11" s="112">
        <v>10</v>
      </c>
      <c r="H11" s="112">
        <v>7200</v>
      </c>
      <c r="J11" s="122" t="s">
        <v>808</v>
      </c>
      <c r="K11" s="122" t="s">
        <v>315</v>
      </c>
    </row>
    <row r="12" spans="1:52">
      <c r="A12" s="371" t="s">
        <v>38</v>
      </c>
      <c r="B12" s="110"/>
      <c r="C12" s="113"/>
      <c r="D12" s="109"/>
      <c r="E12" s="109" t="s">
        <v>29</v>
      </c>
      <c r="G12" s="112">
        <v>20</v>
      </c>
      <c r="H12" s="112">
        <v>10800</v>
      </c>
      <c r="J12" s="149" t="s">
        <v>815</v>
      </c>
      <c r="K12" s="149">
        <v>17000</v>
      </c>
    </row>
    <row r="13" spans="1:52">
      <c r="A13" s="371" t="s">
        <v>39</v>
      </c>
      <c r="B13" s="110"/>
      <c r="C13" s="113"/>
      <c r="D13" s="143">
        <v>5470</v>
      </c>
      <c r="E13" s="109" t="s">
        <v>40</v>
      </c>
      <c r="G13" s="112">
        <v>30</v>
      </c>
      <c r="H13" s="112">
        <v>21600</v>
      </c>
      <c r="J13" s="149" t="s">
        <v>817</v>
      </c>
      <c r="K13" s="149">
        <v>3500</v>
      </c>
    </row>
    <row r="14" spans="1:52" ht="30">
      <c r="A14" s="371" t="s">
        <v>41</v>
      </c>
      <c r="B14" s="110"/>
      <c r="C14" s="113"/>
      <c r="D14" s="144">
        <v>128</v>
      </c>
      <c r="E14" s="109" t="s">
        <v>42</v>
      </c>
      <c r="G14" s="112">
        <v>60</v>
      </c>
      <c r="H14" s="112">
        <v>43200</v>
      </c>
      <c r="J14" s="149" t="s">
        <v>819</v>
      </c>
      <c r="K14" s="149">
        <v>2600</v>
      </c>
    </row>
    <row r="15" spans="1:52">
      <c r="A15" s="371" t="s">
        <v>780</v>
      </c>
      <c r="B15" s="110"/>
      <c r="C15" s="113"/>
      <c r="D15" s="109">
        <v>11</v>
      </c>
      <c r="E15" s="109" t="s">
        <v>44</v>
      </c>
      <c r="G15" s="112">
        <v>120</v>
      </c>
      <c r="H15" s="112">
        <v>86400</v>
      </c>
      <c r="J15" s="149" t="s">
        <v>818</v>
      </c>
      <c r="K15" s="149">
        <v>7700</v>
      </c>
    </row>
    <row r="16" spans="1:52">
      <c r="A16" s="510" t="s">
        <v>782</v>
      </c>
      <c r="B16" s="511"/>
      <c r="C16" s="497"/>
      <c r="D16" s="114">
        <v>24</v>
      </c>
      <c r="E16" s="109" t="s">
        <v>46</v>
      </c>
      <c r="G16" s="112">
        <v>300</v>
      </c>
      <c r="H16" s="140"/>
      <c r="J16" s="149" t="s">
        <v>756</v>
      </c>
      <c r="K16" s="149">
        <v>600</v>
      </c>
    </row>
    <row r="17" spans="1:24">
      <c r="A17" s="510" t="s">
        <v>840</v>
      </c>
      <c r="B17" s="511"/>
      <c r="C17" s="497"/>
      <c r="D17" s="109">
        <f>K26</f>
        <v>6200</v>
      </c>
      <c r="E17" s="109" t="s">
        <v>90</v>
      </c>
      <c r="G17" s="112">
        <v>600</v>
      </c>
      <c r="H17" s="140"/>
      <c r="J17" s="149" t="s">
        <v>841</v>
      </c>
      <c r="K17" s="149">
        <v>3500</v>
      </c>
    </row>
    <row r="18" spans="1:24">
      <c r="A18" s="510" t="s">
        <v>842</v>
      </c>
      <c r="B18" s="511"/>
      <c r="C18" s="497"/>
      <c r="D18" s="170" t="str">
        <f>W26</f>
        <v>Class_A</v>
      </c>
      <c r="E18" s="109"/>
      <c r="G18" s="112">
        <v>1200</v>
      </c>
      <c r="H18" s="140"/>
      <c r="J18" t="s">
        <v>843</v>
      </c>
      <c r="K18">
        <v>17000</v>
      </c>
    </row>
    <row r="19" spans="1:24">
      <c r="A19" s="510" t="s">
        <v>844</v>
      </c>
      <c r="B19" s="511"/>
      <c r="C19" s="497"/>
      <c r="D19" s="170" t="str">
        <f>X26</f>
        <v>DN20</v>
      </c>
      <c r="E19" s="109"/>
      <c r="G19" s="112">
        <v>1800</v>
      </c>
      <c r="H19" s="140"/>
    </row>
    <row r="20" spans="1:24">
      <c r="A20" s="510" t="s">
        <v>781</v>
      </c>
      <c r="B20" s="511"/>
      <c r="C20" s="497"/>
      <c r="D20" s="109">
        <f>D16</f>
        <v>24</v>
      </c>
      <c r="E20" s="109" t="s">
        <v>46</v>
      </c>
      <c r="G20" s="112">
        <v>3600</v>
      </c>
      <c r="H20" s="140"/>
    </row>
    <row r="21" spans="1:24" ht="45">
      <c r="A21" s="494" t="s">
        <v>47</v>
      </c>
      <c r="B21" s="495"/>
      <c r="C21" s="122" t="s">
        <v>845</v>
      </c>
      <c r="D21" s="122" t="s">
        <v>49</v>
      </c>
      <c r="E21" s="122" t="s">
        <v>50</v>
      </c>
      <c r="G21" s="112">
        <v>7200</v>
      </c>
      <c r="H21" s="140"/>
    </row>
    <row r="22" spans="1:24">
      <c r="A22" s="504" t="s">
        <v>51</v>
      </c>
      <c r="B22" s="109"/>
      <c r="C22" s="123"/>
      <c r="D22" s="116"/>
      <c r="E22" s="116"/>
      <c r="G22" s="112">
        <v>10800</v>
      </c>
      <c r="H22" s="140"/>
    </row>
    <row r="23" spans="1:24" ht="14.45" customHeight="1">
      <c r="A23" s="505"/>
      <c r="B23" s="109"/>
      <c r="C23" s="123"/>
      <c r="D23" s="116"/>
      <c r="E23" s="116"/>
      <c r="G23" s="112">
        <v>21600</v>
      </c>
      <c r="H23" s="140"/>
    </row>
    <row r="24" spans="1:24" ht="15" customHeight="1">
      <c r="A24" s="505"/>
      <c r="B24" s="124" t="s">
        <v>53</v>
      </c>
      <c r="C24" s="123">
        <f>D14*1000*3.3/7.2/(D5/100)</f>
        <v>78222.222222222219</v>
      </c>
      <c r="D24" s="116">
        <f>((37+D15)*8/D13)*1000</f>
        <v>70.201096892138935</v>
      </c>
      <c r="E24" s="116">
        <f>C24*D24</f>
        <v>5491285.8013406452</v>
      </c>
      <c r="H24" s="140"/>
    </row>
    <row r="25" spans="1:24" ht="26.25" customHeight="1">
      <c r="A25" s="505"/>
      <c r="B25" s="125" t="s">
        <v>784</v>
      </c>
      <c r="C25" s="123">
        <f>C26*IF(D18="Class_A",Z3,IF(D18="Class_C",Z4))</f>
        <v>7200</v>
      </c>
      <c r="D25" s="116">
        <f>(100+200)*IF(D18="Class_A",Z3,IF(D18="Class_C",Z4))</f>
        <v>300</v>
      </c>
      <c r="E25" s="116">
        <f t="shared" ref="E25:E27" si="0">C25*D25</f>
        <v>2160000</v>
      </c>
      <c r="G25" s="122" t="s">
        <v>820</v>
      </c>
      <c r="H25" s="159" t="s">
        <v>806</v>
      </c>
      <c r="I25" s="122" t="s">
        <v>807</v>
      </c>
      <c r="J25" s="122" t="s">
        <v>312</v>
      </c>
      <c r="K25" s="160" t="s">
        <v>313</v>
      </c>
      <c r="L25" s="122" t="s">
        <v>315</v>
      </c>
      <c r="M25" s="161" t="s">
        <v>821</v>
      </c>
      <c r="N25" s="161" t="s">
        <v>810</v>
      </c>
      <c r="O25" s="161" t="s">
        <v>318</v>
      </c>
      <c r="P25" s="161" t="s">
        <v>846</v>
      </c>
      <c r="Q25" s="161" t="s">
        <v>323</v>
      </c>
      <c r="R25" s="160" t="s">
        <v>320</v>
      </c>
      <c r="S25" s="161" t="s">
        <v>812</v>
      </c>
      <c r="T25" s="161" t="s">
        <v>823</v>
      </c>
      <c r="U25" s="161" t="s">
        <v>824</v>
      </c>
      <c r="V25" s="161" t="s">
        <v>847</v>
      </c>
      <c r="W25" s="161" t="s">
        <v>832</v>
      </c>
      <c r="X25" s="161" t="s">
        <v>833</v>
      </c>
    </row>
    <row r="26" spans="1:24" ht="15" customHeight="1">
      <c r="A26" s="506"/>
      <c r="B26" s="109" t="s">
        <v>55</v>
      </c>
      <c r="C26" s="123">
        <v>7200</v>
      </c>
      <c r="D26" s="126">
        <v>0</v>
      </c>
      <c r="E26" s="116">
        <f t="shared" si="0"/>
        <v>0</v>
      </c>
      <c r="G26" s="156" t="s">
        <v>834</v>
      </c>
      <c r="H26" s="149" t="str">
        <f>VLOOKUP($G26,$AD$2:$BA$259,2,FALSE)</f>
        <v>x</v>
      </c>
      <c r="I26" s="149">
        <f>VLOOKUP($G26,$AD$2:$BA$259,3,FALSE)</f>
        <v>0</v>
      </c>
      <c r="J26" s="149">
        <f>VLOOKUP($G26,$AD$2:$BA$259,4,FALSE)</f>
        <v>0</v>
      </c>
      <c r="K26" s="149">
        <f>VLOOKUP($G26,$AD$2:$BA$259,5,FALSE)</f>
        <v>6200</v>
      </c>
      <c r="L26" s="149">
        <f>VLOOKUP($G26,$AD$2:$BA$259,7,FALSE)</f>
        <v>3500</v>
      </c>
      <c r="M26" s="149">
        <f>VLOOKUP($G26,$AD$2:$BA$259,8,FALSE)</f>
        <v>25</v>
      </c>
      <c r="N26" s="149">
        <f>VLOOKUP($G26,$AD$2:$BA$259,9,FALSE)</f>
        <v>154838.70967741936</v>
      </c>
      <c r="O26" s="149">
        <f>VLOOKUP($G26,$AD$2:$BA$259,10,FALSE)</f>
        <v>11</v>
      </c>
      <c r="P26" s="149">
        <f>VLOOKUP($G26,$AD$2:$BA$259,11,FALSE)</f>
        <v>1000</v>
      </c>
      <c r="Q26" s="149" t="str">
        <f>VLOOKUP($G26,$AD$2:$BA$259,12,FALSE)</f>
        <v>x</v>
      </c>
      <c r="R26" s="149">
        <f>VLOOKUP($G26,$AD$2:$BA$259,13,FALSE)</f>
        <v>0</v>
      </c>
      <c r="S26" s="149">
        <f>VLOOKUP($G26,$AD$2:$BA$259,14,FALSE)</f>
        <v>0</v>
      </c>
      <c r="T26" s="149">
        <f>VLOOKUP($G26,$AD$2:$BA$259,17,FALSE)</f>
        <v>1</v>
      </c>
      <c r="U26" s="149" t="str">
        <f>VLOOKUP($G26,$AD$2:$BA$259,19,FALSE)</f>
        <v>x</v>
      </c>
      <c r="V26" s="149" t="str">
        <f>VLOOKUP($G26,$AD$2:$BA$259,20,FALSE)</f>
        <v>x</v>
      </c>
      <c r="W26" s="149" t="str">
        <f>VLOOKUP($G26,$AD$2:$BA$259,22,FALSE)</f>
        <v>Class_A</v>
      </c>
      <c r="X26" s="149" t="str">
        <f>VLOOKUP($G26,$AD$2:$BA$259,23,FALSE)</f>
        <v>DN20</v>
      </c>
    </row>
    <row r="27" spans="1:24" ht="15" customHeight="1">
      <c r="A27" s="496" t="s">
        <v>848</v>
      </c>
      <c r="B27" s="497"/>
      <c r="C27" s="123">
        <f>IF(D18="Class_A",Y3,IF(D18="Class_C",Y4))+58</f>
        <v>58</v>
      </c>
      <c r="D27" s="116">
        <f>(D11*1000)-SUM(D24:D26)</f>
        <v>1799629.7989031079</v>
      </c>
      <c r="E27" s="116">
        <f t="shared" si="0"/>
        <v>104378528.33638026</v>
      </c>
      <c r="H27" s="140"/>
    </row>
    <row r="28" spans="1:24" ht="15" customHeight="1">
      <c r="A28" s="171" t="s">
        <v>786</v>
      </c>
      <c r="B28" s="172"/>
      <c r="C28" s="173"/>
      <c r="D28" s="132">
        <f>(E24+E25+E26+E27)/(D11*1000)</f>
        <v>62.238785632067163</v>
      </c>
      <c r="E28" s="174" t="s">
        <v>59</v>
      </c>
    </row>
    <row r="29" spans="1:24" ht="15" customHeight="1">
      <c r="A29" s="175" t="s">
        <v>787</v>
      </c>
      <c r="B29" s="172"/>
      <c r="C29" s="173"/>
      <c r="D29" s="176">
        <f>C26*(IF(D13=U3,V3,IF(D13=U4,V4,IF(D13=U5,V5,IF(D13=U6,V6,IF(D13=U7,V7,V8))))))*D20/(24*60*60)</f>
        <v>4.5999999999999996</v>
      </c>
      <c r="E29" s="174" t="s">
        <v>59</v>
      </c>
    </row>
    <row r="30" spans="1:24" ht="15" customHeight="1">
      <c r="A30" s="172"/>
      <c r="B30" s="172"/>
      <c r="C30" s="173"/>
      <c r="D30" s="177"/>
      <c r="E30" s="177"/>
    </row>
    <row r="31" spans="1:24" ht="15" customHeight="1">
      <c r="A31" s="172"/>
      <c r="B31" s="172"/>
      <c r="C31" s="173"/>
      <c r="D31" s="177"/>
      <c r="E31" s="177"/>
    </row>
    <row r="32" spans="1:24" ht="15" customHeight="1">
      <c r="A32" s="178" t="s">
        <v>788</v>
      </c>
      <c r="B32" s="118"/>
      <c r="C32" s="179">
        <f>N26</f>
        <v>154838.70967741936</v>
      </c>
      <c r="D32" s="179">
        <f>K26</f>
        <v>6200</v>
      </c>
      <c r="E32" s="180">
        <f>C32*D32</f>
        <v>960000000</v>
      </c>
    </row>
    <row r="33" spans="1:5" ht="15" customHeight="1">
      <c r="A33" s="175" t="s">
        <v>789</v>
      </c>
      <c r="B33" s="172"/>
      <c r="C33" s="173"/>
      <c r="D33" s="176">
        <f>E32*D16/(24*60*60*1000)</f>
        <v>266.66666666666669</v>
      </c>
      <c r="E33" s="174" t="s">
        <v>59</v>
      </c>
    </row>
    <row r="34" spans="1:5" ht="15" customHeight="1">
      <c r="A34" s="181"/>
      <c r="B34" s="128"/>
      <c r="C34" s="129"/>
      <c r="D34" s="130"/>
      <c r="E34" s="131"/>
    </row>
    <row r="35" spans="1:5" ht="15" customHeight="1">
      <c r="A35" s="498" t="s">
        <v>57</v>
      </c>
      <c r="B35" s="499"/>
      <c r="C35" s="499"/>
      <c r="D35" s="499"/>
      <c r="E35" s="500"/>
    </row>
    <row r="36" spans="1:5" ht="15" customHeight="1">
      <c r="A36" s="501" t="s">
        <v>58</v>
      </c>
      <c r="B36" s="502"/>
      <c r="C36" s="503"/>
      <c r="D36" s="132">
        <f>D28+D29+D33</f>
        <v>333.50545229873387</v>
      </c>
      <c r="E36" s="133" t="s">
        <v>59</v>
      </c>
    </row>
    <row r="37" spans="1:5">
      <c r="A37" s="121" t="s">
        <v>60</v>
      </c>
      <c r="B37" s="121"/>
      <c r="C37" s="111"/>
      <c r="D37" s="134">
        <f>(D3*1000*(D4/100)/D36)/24</f>
        <v>1911.5129770920996</v>
      </c>
      <c r="E37" s="135" t="s">
        <v>61</v>
      </c>
    </row>
    <row r="38" spans="1:5">
      <c r="D38" s="146">
        <f>D37/365</f>
        <v>5.2370218550468479</v>
      </c>
      <c r="E38" s="112" t="s">
        <v>62</v>
      </c>
    </row>
    <row r="39" spans="1:5">
      <c r="C39" s="137"/>
      <c r="D39" s="147">
        <f>D38*12</f>
        <v>62.844262260562175</v>
      </c>
      <c r="E39" s="139" t="s">
        <v>63</v>
      </c>
    </row>
    <row r="40" spans="1:5">
      <c r="C40" s="137"/>
      <c r="D40" s="137"/>
      <c r="E40" s="140"/>
    </row>
    <row r="41" spans="1:5">
      <c r="C41" s="137"/>
      <c r="D41" s="137"/>
      <c r="E41" s="140"/>
    </row>
    <row r="42" spans="1:5">
      <c r="C42" s="137"/>
      <c r="D42" s="137"/>
      <c r="E42" s="140"/>
    </row>
    <row r="43" spans="1:5">
      <c r="C43" s="137"/>
      <c r="D43" s="137"/>
      <c r="E43" s="140"/>
    </row>
    <row r="44" spans="1:5">
      <c r="C44" s="137"/>
      <c r="D44" s="137"/>
      <c r="E44" s="140"/>
    </row>
    <row r="45" spans="1:5">
      <c r="C45" s="137"/>
      <c r="D45" s="137"/>
      <c r="E45" s="140"/>
    </row>
    <row r="47" spans="1:5">
      <c r="C47" s="137"/>
      <c r="D47" s="137"/>
      <c r="E47" s="140"/>
    </row>
    <row r="48" spans="1:5">
      <c r="C48" s="137"/>
      <c r="D48" s="137"/>
      <c r="E48" s="140"/>
    </row>
    <row r="49" spans="3:5">
      <c r="C49" s="137"/>
      <c r="D49" s="137"/>
      <c r="E49" s="140"/>
    </row>
    <row r="50" spans="3:5">
      <c r="C50" s="137"/>
      <c r="D50" s="137"/>
      <c r="E50" s="140"/>
    </row>
    <row r="51" spans="3:5">
      <c r="C51" s="137"/>
      <c r="D51" s="137"/>
      <c r="E51" s="140"/>
    </row>
    <row r="52" spans="3:5">
      <c r="C52" s="137"/>
      <c r="D52" s="137"/>
      <c r="E52" s="140"/>
    </row>
    <row r="53" spans="3:5">
      <c r="C53" s="137"/>
      <c r="D53" s="137"/>
      <c r="E53" s="140"/>
    </row>
    <row r="54" spans="3:5">
      <c r="C54" s="137"/>
      <c r="D54" s="137"/>
      <c r="E54" s="140"/>
    </row>
  </sheetData>
  <mergeCells count="34">
    <mergeCell ref="Z1:Z2"/>
    <mergeCell ref="Z6:Z7"/>
    <mergeCell ref="A5:C6"/>
    <mergeCell ref="V1:V2"/>
    <mergeCell ref="X1:X2"/>
    <mergeCell ref="X6:X7"/>
    <mergeCell ref="Y1:Y2"/>
    <mergeCell ref="Y6:Y7"/>
    <mergeCell ref="Q1:Q2"/>
    <mergeCell ref="Q3:Q8"/>
    <mergeCell ref="R1:R2"/>
    <mergeCell ref="S1:S2"/>
    <mergeCell ref="U1:U2"/>
    <mergeCell ref="K1:K2"/>
    <mergeCell ref="M1:M2"/>
    <mergeCell ref="M3:M6"/>
    <mergeCell ref="N1:N2"/>
    <mergeCell ref="O1:O2"/>
    <mergeCell ref="G1:G2"/>
    <mergeCell ref="G6:G7"/>
    <mergeCell ref="H1:H2"/>
    <mergeCell ref="H6:H7"/>
    <mergeCell ref="J1:J2"/>
    <mergeCell ref="A20:C20"/>
    <mergeCell ref="A21:B21"/>
    <mergeCell ref="A27:B27"/>
    <mergeCell ref="A35:E35"/>
    <mergeCell ref="A36:C36"/>
    <mergeCell ref="A22:A26"/>
    <mergeCell ref="A1:E1"/>
    <mergeCell ref="A16:C16"/>
    <mergeCell ref="A17:C17"/>
    <mergeCell ref="A18:C18"/>
    <mergeCell ref="A19:C19"/>
  </mergeCells>
  <dataValidations count="9">
    <dataValidation type="list" allowBlank="1" showInputMessage="1" showErrorMessage="1" sqref="AI2" xr:uid="{00000000-0002-0000-4300-000000000000}">
      <formula1>$J$12:$J$18</formula1>
    </dataValidation>
    <dataValidation type="list" allowBlank="1" showInputMessage="1" showErrorMessage="1" sqref="AY2" xr:uid="{00000000-0002-0000-4300-000001000000}">
      <formula1>$X$3:$X$4</formula1>
    </dataValidation>
    <dataValidation type="list" allowBlank="1" showInputMessage="1" showErrorMessage="1" sqref="AZ2" xr:uid="{00000000-0002-0000-4300-000002000000}">
      <formula1>$X$8:$X$9</formula1>
    </dataValidation>
    <dataValidation type="list" allowBlank="1" showInputMessage="1" showErrorMessage="1" sqref="D7" xr:uid="{00000000-0002-0000-4300-000003000000}">
      <formula1>$H$8:$H$15</formula1>
    </dataValidation>
    <dataValidation type="list" allowBlank="1" showInputMessage="1" showErrorMessage="1" sqref="D12" xr:uid="{00000000-0002-0000-4300-000004000000}">
      <formula1>$G$8:$G$23</formula1>
    </dataValidation>
    <dataValidation type="list" allowBlank="1" showInputMessage="1" showErrorMessage="1" sqref="D13" xr:uid="{00000000-0002-0000-4300-000005000000}">
      <formula1>$R$3:$R$8</formula1>
    </dataValidation>
    <dataValidation type="list" allowBlank="1" showInputMessage="1" showErrorMessage="1" sqref="D14" xr:uid="{00000000-0002-0000-4300-000006000000}">
      <formula1>$G$3:$G$4</formula1>
    </dataValidation>
    <dataValidation type="list" allowBlank="1" showInputMessage="1" showErrorMessage="1" sqref="G26" xr:uid="{00000000-0002-0000-4300-000007000000}">
      <formula1>$AD$2:$AD$84</formula1>
    </dataValidation>
    <dataValidation allowBlank="1" showInputMessage="1" showErrorMessage="1" sqref="D18:D19" xr:uid="{00000000-0002-0000-4300-000008000000}"/>
  </dataValidations>
  <pageMargins left="0.7" right="0.7" top="0.75" bottom="0.75" header="0.3" footer="0.3"/>
  <pageSetup orientation="portrait" horizontalDpi="300"/>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AO47"/>
  <sheetViews>
    <sheetView topLeftCell="P1" zoomScale="55" zoomScaleNormal="55" workbookViewId="0">
      <selection activeCell="X21" sqref="X21"/>
    </sheetView>
  </sheetViews>
  <sheetFormatPr defaultColWidth="8.875" defaultRowHeight="15"/>
  <cols>
    <col min="1" max="1" width="7.125" customWidth="1"/>
    <col min="2" max="2" width="42.375" customWidth="1"/>
    <col min="3" max="4" width="11.125" customWidth="1"/>
    <col min="5" max="5" width="11.75" customWidth="1"/>
    <col min="6" max="6" width="2.875" style="107" customWidth="1"/>
    <col min="7" max="7" width="34.375" customWidth="1"/>
    <col min="8" max="8" width="31.75" customWidth="1"/>
    <col min="9" max="9" width="5" customWidth="1"/>
    <col min="10" max="10" width="35.25" customWidth="1"/>
    <col min="11" max="11" width="9.125"/>
    <col min="12" max="12" width="10.25" customWidth="1"/>
    <col min="13" max="13" width="20.875" customWidth="1"/>
    <col min="14" max="14" width="9.125"/>
    <col min="15" max="15" width="9.875" customWidth="1"/>
    <col min="16" max="16" width="10.875" customWidth="1"/>
    <col min="17" max="17" width="8.375" customWidth="1"/>
    <col min="18" max="18" width="18.75" customWidth="1"/>
    <col min="19" max="19" width="30.75" customWidth="1"/>
    <col min="20" max="20" width="23.375" customWidth="1"/>
    <col min="21" max="22" width="9.125"/>
    <col min="23" max="23" width="3.875" customWidth="1"/>
    <col min="24" max="24" width="31" customWidth="1"/>
    <col min="25" max="25" width="12.375" customWidth="1"/>
    <col min="26" max="26" width="21.875" customWidth="1"/>
    <col min="27" max="27" width="9.125"/>
    <col min="28" max="28" width="59.125" customWidth="1"/>
    <col min="29" max="29" width="15.25" customWidth="1"/>
    <col min="30" max="30" width="20" customWidth="1"/>
    <col min="31" max="31" width="17.375" customWidth="1"/>
    <col min="32" max="32" width="72.875" customWidth="1"/>
    <col min="33" max="33" width="19.625" customWidth="1"/>
    <col min="34" max="34" width="26.875" customWidth="1"/>
    <col min="35" max="35" width="20.875" customWidth="1"/>
    <col min="36" max="36" width="26.375" customWidth="1"/>
    <col min="37" max="37" width="17.625" customWidth="1"/>
    <col min="38" max="38" width="9.125"/>
    <col min="39" max="39" width="16.375" customWidth="1"/>
    <col min="40" max="40" width="11.875" customWidth="1"/>
    <col min="41" max="41" width="11.125" customWidth="1"/>
    <col min="42" max="42" width="9.125"/>
  </cols>
  <sheetData>
    <row r="1" spans="1:41" ht="15" customHeight="1">
      <c r="A1" s="507" t="s">
        <v>0</v>
      </c>
      <c r="B1" s="508"/>
      <c r="C1" s="508"/>
      <c r="D1" s="508"/>
      <c r="E1" s="509"/>
      <c r="G1" s="493" t="s">
        <v>1</v>
      </c>
      <c r="H1" s="493" t="s">
        <v>2</v>
      </c>
      <c r="J1" s="518" t="s">
        <v>3</v>
      </c>
      <c r="K1" s="493" t="s">
        <v>2</v>
      </c>
      <c r="M1" s="493" t="s">
        <v>3</v>
      </c>
      <c r="N1" s="493" t="s">
        <v>4</v>
      </c>
      <c r="O1" s="493" t="s">
        <v>5</v>
      </c>
      <c r="Q1" s="493" t="s">
        <v>3</v>
      </c>
      <c r="R1" s="493" t="s">
        <v>4</v>
      </c>
      <c r="S1" s="493" t="s">
        <v>5</v>
      </c>
      <c r="T1" s="148"/>
      <c r="U1" s="493" t="s">
        <v>4</v>
      </c>
      <c r="V1" s="493" t="s">
        <v>6</v>
      </c>
      <c r="W1" s="122"/>
      <c r="X1" s="122" t="s">
        <v>805</v>
      </c>
      <c r="Y1" s="122" t="s">
        <v>806</v>
      </c>
      <c r="Z1" s="122" t="s">
        <v>807</v>
      </c>
      <c r="AA1" s="122" t="s">
        <v>312</v>
      </c>
      <c r="AB1" s="162" t="s">
        <v>313</v>
      </c>
      <c r="AC1" s="122" t="s">
        <v>808</v>
      </c>
      <c r="AD1" s="122" t="s">
        <v>315</v>
      </c>
      <c r="AE1" s="162" t="s">
        <v>809</v>
      </c>
      <c r="AF1" s="162" t="s">
        <v>810</v>
      </c>
      <c r="AG1" s="162" t="s">
        <v>318</v>
      </c>
      <c r="AH1" s="162" t="s">
        <v>811</v>
      </c>
      <c r="AI1" s="162" t="s">
        <v>323</v>
      </c>
      <c r="AJ1" s="122" t="s">
        <v>320</v>
      </c>
      <c r="AK1" s="122" t="s">
        <v>812</v>
      </c>
      <c r="AL1" s="162" t="s">
        <v>75</v>
      </c>
      <c r="AM1" s="162" t="s">
        <v>813</v>
      </c>
      <c r="AN1" s="168" t="s">
        <v>814</v>
      </c>
      <c r="AO1" s="122" t="s">
        <v>125</v>
      </c>
    </row>
    <row r="2" spans="1:41">
      <c r="A2" s="371" t="s">
        <v>7</v>
      </c>
      <c r="B2" s="110"/>
      <c r="C2" s="111"/>
      <c r="D2" s="109">
        <v>1</v>
      </c>
      <c r="E2" s="109" t="s">
        <v>8</v>
      </c>
      <c r="G2" s="493"/>
      <c r="H2" s="493"/>
      <c r="J2" s="522"/>
      <c r="K2" s="493"/>
      <c r="M2" s="518"/>
      <c r="N2" s="493"/>
      <c r="O2" s="493"/>
      <c r="P2" s="148"/>
      <c r="Q2" s="518"/>
      <c r="R2" s="493"/>
      <c r="S2" s="493"/>
      <c r="T2" s="148"/>
      <c r="U2" s="493"/>
      <c r="V2" s="493"/>
      <c r="W2" s="149">
        <v>1</v>
      </c>
      <c r="X2" s="149" t="s">
        <v>223</v>
      </c>
      <c r="Y2" s="149" t="s">
        <v>347</v>
      </c>
      <c r="Z2" s="149">
        <v>1200</v>
      </c>
      <c r="AA2" s="149">
        <v>1</v>
      </c>
      <c r="AB2" s="149">
        <f>AH2*400</f>
        <v>400</v>
      </c>
      <c r="AC2" s="149" t="s">
        <v>815</v>
      </c>
      <c r="AD2" s="149">
        <f>VLOOKUP($AC2,$J$12:$K$15,2,FALSE)</f>
        <v>17000</v>
      </c>
      <c r="AE2" s="149">
        <v>12</v>
      </c>
      <c r="AF2" s="149">
        <v>0</v>
      </c>
      <c r="AG2" s="149">
        <v>11</v>
      </c>
      <c r="AH2" s="149">
        <v>1</v>
      </c>
      <c r="AI2" s="149" t="s">
        <v>168</v>
      </c>
      <c r="AJ2" s="149">
        <v>0</v>
      </c>
      <c r="AK2" s="149">
        <v>0</v>
      </c>
      <c r="AL2" s="109" t="s">
        <v>168</v>
      </c>
      <c r="AM2" s="109" t="s">
        <v>168</v>
      </c>
      <c r="AN2" s="149">
        <v>1</v>
      </c>
      <c r="AO2" s="109" t="s">
        <v>168</v>
      </c>
    </row>
    <row r="3" spans="1:41" ht="15.75" customHeight="1">
      <c r="A3" s="375" t="s">
        <v>816</v>
      </c>
      <c r="B3" s="153"/>
      <c r="C3" s="154"/>
      <c r="D3" s="155">
        <f>M21</f>
        <v>3500</v>
      </c>
      <c r="E3" s="152" t="s">
        <v>10</v>
      </c>
      <c r="G3" s="112">
        <v>47</v>
      </c>
      <c r="H3" s="112">
        <v>14</v>
      </c>
      <c r="J3" s="149" t="s">
        <v>11</v>
      </c>
      <c r="K3" s="149">
        <v>20</v>
      </c>
      <c r="M3" s="519" t="s">
        <v>12</v>
      </c>
      <c r="N3" s="150">
        <v>980</v>
      </c>
      <c r="O3" s="149" t="s">
        <v>13</v>
      </c>
      <c r="P3" s="148"/>
      <c r="Q3" s="519" t="s">
        <v>14</v>
      </c>
      <c r="R3" s="150">
        <v>250</v>
      </c>
      <c r="S3" s="149" t="s">
        <v>15</v>
      </c>
      <c r="T3" s="148"/>
      <c r="U3" s="150">
        <v>250</v>
      </c>
      <c r="V3" s="149">
        <v>4</v>
      </c>
      <c r="W3" s="149">
        <v>2</v>
      </c>
      <c r="X3" s="149" t="s">
        <v>264</v>
      </c>
      <c r="Y3" s="149" t="s">
        <v>350</v>
      </c>
      <c r="Z3" s="149">
        <v>50</v>
      </c>
      <c r="AA3" s="149">
        <v>4</v>
      </c>
      <c r="AB3" s="149">
        <f>AH3*400</f>
        <v>400</v>
      </c>
      <c r="AC3" s="149" t="s">
        <v>815</v>
      </c>
      <c r="AD3" s="149">
        <f t="shared" ref="AD3:AD34" si="0">VLOOKUP($AC3,$J$12:$K$15,2,FALSE)</f>
        <v>17000</v>
      </c>
      <c r="AE3" s="149">
        <v>12</v>
      </c>
      <c r="AF3" s="149">
        <v>0</v>
      </c>
      <c r="AG3" s="149">
        <v>11</v>
      </c>
      <c r="AH3" s="149">
        <v>1</v>
      </c>
      <c r="AI3" s="149" t="s">
        <v>168</v>
      </c>
      <c r="AJ3" s="149">
        <v>0</v>
      </c>
      <c r="AK3" s="149">
        <v>0</v>
      </c>
      <c r="AL3" s="109" t="s">
        <v>168</v>
      </c>
      <c r="AM3" s="109" t="s">
        <v>168</v>
      </c>
      <c r="AN3" s="149">
        <v>1</v>
      </c>
      <c r="AO3" s="109" t="s">
        <v>168</v>
      </c>
    </row>
    <row r="4" spans="1:41">
      <c r="A4" s="371" t="s">
        <v>16</v>
      </c>
      <c r="B4" s="110"/>
      <c r="C4" s="113"/>
      <c r="D4" s="109">
        <v>90</v>
      </c>
      <c r="E4" s="109" t="s">
        <v>17</v>
      </c>
      <c r="G4" s="112">
        <v>128</v>
      </c>
      <c r="H4" s="112">
        <v>20</v>
      </c>
      <c r="J4" s="149" t="s">
        <v>18</v>
      </c>
      <c r="K4" s="149">
        <v>20</v>
      </c>
      <c r="M4" s="519"/>
      <c r="N4" s="151">
        <v>1760</v>
      </c>
      <c r="O4" s="149" t="s">
        <v>19</v>
      </c>
      <c r="P4" s="148"/>
      <c r="Q4" s="519"/>
      <c r="R4" s="151">
        <v>440</v>
      </c>
      <c r="S4" s="149" t="s">
        <v>20</v>
      </c>
      <c r="T4" s="148"/>
      <c r="U4" s="151">
        <v>440</v>
      </c>
      <c r="V4" s="149">
        <v>3.8</v>
      </c>
      <c r="W4" s="149">
        <v>3</v>
      </c>
      <c r="X4" s="149" t="s">
        <v>352</v>
      </c>
      <c r="Y4" s="149" t="s">
        <v>354</v>
      </c>
      <c r="Z4" s="149">
        <v>500</v>
      </c>
      <c r="AA4" s="149">
        <v>1</v>
      </c>
      <c r="AB4" s="149">
        <f>AH4*400</f>
        <v>400</v>
      </c>
      <c r="AC4" s="149" t="s">
        <v>817</v>
      </c>
      <c r="AD4" s="149">
        <f t="shared" si="0"/>
        <v>3500</v>
      </c>
      <c r="AE4" s="149">
        <v>12</v>
      </c>
      <c r="AF4" s="149">
        <v>0</v>
      </c>
      <c r="AG4" s="149">
        <v>11</v>
      </c>
      <c r="AH4" s="149">
        <v>1</v>
      </c>
      <c r="AI4" s="149" t="s">
        <v>168</v>
      </c>
      <c r="AJ4" s="149">
        <v>0</v>
      </c>
      <c r="AK4" s="149">
        <v>0</v>
      </c>
      <c r="AL4" s="109" t="s">
        <v>168</v>
      </c>
      <c r="AM4" s="109" t="s">
        <v>168</v>
      </c>
      <c r="AN4" s="149">
        <v>1</v>
      </c>
      <c r="AO4" s="109" t="s">
        <v>168</v>
      </c>
    </row>
    <row r="5" spans="1:41">
      <c r="A5" s="512" t="s">
        <v>21</v>
      </c>
      <c r="B5" s="513"/>
      <c r="C5" s="514"/>
      <c r="D5" s="141">
        <v>75</v>
      </c>
      <c r="E5" s="109" t="s">
        <v>17</v>
      </c>
      <c r="J5" s="149" t="s">
        <v>22</v>
      </c>
      <c r="K5" s="149">
        <v>20</v>
      </c>
      <c r="M5" s="519"/>
      <c r="N5" s="151">
        <v>3125</v>
      </c>
      <c r="O5" s="149" t="s">
        <v>23</v>
      </c>
      <c r="P5" s="148"/>
      <c r="Q5" s="519"/>
      <c r="R5" s="151">
        <v>980</v>
      </c>
      <c r="S5" s="149" t="s">
        <v>13</v>
      </c>
      <c r="T5" s="148"/>
      <c r="U5" s="151">
        <v>980</v>
      </c>
      <c r="V5" s="149">
        <v>3.8</v>
      </c>
      <c r="W5" s="149">
        <v>4</v>
      </c>
      <c r="X5" s="149" t="s">
        <v>357</v>
      </c>
      <c r="Y5" s="149" t="s">
        <v>358</v>
      </c>
      <c r="Z5" s="149">
        <v>600</v>
      </c>
      <c r="AA5" s="149">
        <v>1</v>
      </c>
      <c r="AB5" s="149">
        <f>AH5*400</f>
        <v>400</v>
      </c>
      <c r="AC5" s="149" t="s">
        <v>817</v>
      </c>
      <c r="AD5" s="149">
        <f t="shared" si="0"/>
        <v>3500</v>
      </c>
      <c r="AE5" s="149">
        <v>12</v>
      </c>
      <c r="AF5" s="149">
        <v>0</v>
      </c>
      <c r="AG5" s="149">
        <v>11</v>
      </c>
      <c r="AH5" s="149">
        <v>1</v>
      </c>
      <c r="AI5" s="149" t="s">
        <v>168</v>
      </c>
      <c r="AJ5" s="149">
        <v>0</v>
      </c>
      <c r="AK5" s="149">
        <v>0</v>
      </c>
      <c r="AL5" s="109" t="s">
        <v>168</v>
      </c>
      <c r="AM5" s="109" t="s">
        <v>168</v>
      </c>
      <c r="AN5" s="149">
        <v>1</v>
      </c>
      <c r="AO5" s="109" t="s">
        <v>168</v>
      </c>
    </row>
    <row r="6" spans="1:41">
      <c r="A6" s="515"/>
      <c r="B6" s="516"/>
      <c r="C6" s="517"/>
      <c r="D6" s="109"/>
      <c r="E6" s="109"/>
      <c r="G6" s="520" t="s">
        <v>24</v>
      </c>
      <c r="H6" s="518" t="s">
        <v>25</v>
      </c>
      <c r="J6" s="149" t="s">
        <v>26</v>
      </c>
      <c r="K6" s="149">
        <v>14</v>
      </c>
      <c r="M6" s="519"/>
      <c r="N6" s="151">
        <v>5470</v>
      </c>
      <c r="O6" s="149" t="s">
        <v>27</v>
      </c>
      <c r="P6" s="148"/>
      <c r="Q6" s="519"/>
      <c r="R6" s="151">
        <v>1760</v>
      </c>
      <c r="S6" s="149" t="s">
        <v>19</v>
      </c>
      <c r="T6" s="148"/>
      <c r="U6" s="151">
        <v>1760</v>
      </c>
      <c r="V6" s="149">
        <v>2.2999999999999998</v>
      </c>
      <c r="W6" s="149">
        <v>5</v>
      </c>
      <c r="X6" s="149" t="s">
        <v>360</v>
      </c>
      <c r="Y6" s="149" t="s">
        <v>361</v>
      </c>
      <c r="Z6" s="149">
        <v>600</v>
      </c>
      <c r="AA6" s="149">
        <v>1</v>
      </c>
      <c r="AB6" s="149">
        <f>AH6*400</f>
        <v>400</v>
      </c>
      <c r="AC6" s="149" t="s">
        <v>817</v>
      </c>
      <c r="AD6" s="149">
        <f t="shared" si="0"/>
        <v>3500</v>
      </c>
      <c r="AE6" s="149">
        <v>12</v>
      </c>
      <c r="AF6" s="149">
        <v>0</v>
      </c>
      <c r="AG6" s="149">
        <v>11</v>
      </c>
      <c r="AH6" s="149">
        <v>1</v>
      </c>
      <c r="AI6" s="149" t="s">
        <v>168</v>
      </c>
      <c r="AJ6" s="149">
        <v>0</v>
      </c>
      <c r="AK6" s="149">
        <v>0</v>
      </c>
      <c r="AL6" s="109" t="s">
        <v>168</v>
      </c>
      <c r="AM6" s="109" t="s">
        <v>168</v>
      </c>
      <c r="AN6" s="149">
        <v>1</v>
      </c>
      <c r="AO6" s="109" t="s">
        <v>168</v>
      </c>
    </row>
    <row r="7" spans="1:41" ht="30">
      <c r="A7" s="371" t="s">
        <v>28</v>
      </c>
      <c r="B7" s="110"/>
      <c r="C7" s="113"/>
      <c r="D7" s="114">
        <v>3600</v>
      </c>
      <c r="E7" s="109" t="s">
        <v>29</v>
      </c>
      <c r="G7" s="521"/>
      <c r="H7" s="522"/>
      <c r="J7" s="149" t="s">
        <v>30</v>
      </c>
      <c r="K7" s="149">
        <v>14</v>
      </c>
      <c r="Q7" s="519"/>
      <c r="R7" s="151">
        <v>3125</v>
      </c>
      <c r="S7" s="149" t="s">
        <v>23</v>
      </c>
      <c r="T7" s="148"/>
      <c r="U7" s="151">
        <v>3125</v>
      </c>
      <c r="V7" s="149">
        <v>2.2999999999999998</v>
      </c>
      <c r="W7" s="149">
        <v>6</v>
      </c>
      <c r="X7" s="149" t="s">
        <v>229</v>
      </c>
      <c r="Y7" s="149" t="s">
        <v>168</v>
      </c>
      <c r="Z7" s="149">
        <v>0</v>
      </c>
      <c r="AA7" s="149">
        <v>0</v>
      </c>
      <c r="AB7" s="149">
        <f>AH7*100</f>
        <v>100</v>
      </c>
      <c r="AC7" s="149" t="s">
        <v>815</v>
      </c>
      <c r="AD7" s="149">
        <f t="shared" si="0"/>
        <v>17000</v>
      </c>
      <c r="AE7" s="149">
        <v>12</v>
      </c>
      <c r="AF7" s="149">
        <v>2000</v>
      </c>
      <c r="AG7" s="149">
        <v>11</v>
      </c>
      <c r="AH7" s="149">
        <v>1</v>
      </c>
      <c r="AI7" s="149" t="s">
        <v>168</v>
      </c>
      <c r="AJ7" s="149">
        <v>0</v>
      </c>
      <c r="AK7" s="149">
        <v>0</v>
      </c>
      <c r="AL7" s="109" t="s">
        <v>168</v>
      </c>
      <c r="AM7" s="109" t="s">
        <v>168</v>
      </c>
      <c r="AN7" s="149">
        <v>1</v>
      </c>
      <c r="AO7" s="109" t="s">
        <v>168</v>
      </c>
    </row>
    <row r="8" spans="1:41">
      <c r="A8" s="371" t="s">
        <v>31</v>
      </c>
      <c r="B8" s="110"/>
      <c r="C8" s="113"/>
      <c r="D8" s="116">
        <f>(24*60*60)/D7</f>
        <v>24</v>
      </c>
      <c r="E8" s="109" t="s">
        <v>32</v>
      </c>
      <c r="G8" s="112">
        <v>1</v>
      </c>
      <c r="H8" s="112">
        <v>600</v>
      </c>
      <c r="J8" s="149" t="s">
        <v>33</v>
      </c>
      <c r="K8" s="149">
        <v>14</v>
      </c>
      <c r="Q8" s="519"/>
      <c r="R8" s="151">
        <v>5470</v>
      </c>
      <c r="S8" s="149" t="s">
        <v>27</v>
      </c>
      <c r="T8" s="148"/>
      <c r="U8" s="151">
        <v>5470</v>
      </c>
      <c r="V8" s="149">
        <v>2.2999999999999998</v>
      </c>
      <c r="W8" s="149">
        <v>7</v>
      </c>
      <c r="X8" s="149" t="s">
        <v>363</v>
      </c>
      <c r="Y8" s="149" t="s">
        <v>168</v>
      </c>
      <c r="Z8" s="149">
        <v>0</v>
      </c>
      <c r="AA8" s="149">
        <v>0</v>
      </c>
      <c r="AB8" s="149">
        <f>AH8*60</f>
        <v>60</v>
      </c>
      <c r="AC8" s="149" t="s">
        <v>815</v>
      </c>
      <c r="AD8" s="149">
        <f t="shared" si="0"/>
        <v>17000</v>
      </c>
      <c r="AE8" s="149">
        <v>67</v>
      </c>
      <c r="AF8" s="149">
        <v>220</v>
      </c>
      <c r="AG8" s="149">
        <v>11</v>
      </c>
      <c r="AH8" s="149">
        <v>1</v>
      </c>
      <c r="AI8" s="149" t="s">
        <v>168</v>
      </c>
      <c r="AJ8" s="149">
        <v>0</v>
      </c>
      <c r="AK8" s="149">
        <v>0</v>
      </c>
      <c r="AL8" s="109" t="s">
        <v>168</v>
      </c>
      <c r="AM8" s="109" t="s">
        <v>168</v>
      </c>
      <c r="AN8" s="149">
        <v>1</v>
      </c>
      <c r="AO8" s="109" t="s">
        <v>168</v>
      </c>
    </row>
    <row r="9" spans="1:41">
      <c r="A9" s="371" t="s">
        <v>34</v>
      </c>
      <c r="B9" s="110"/>
      <c r="C9" s="113"/>
      <c r="D9" s="114">
        <v>1</v>
      </c>
      <c r="E9" s="109" t="s">
        <v>32</v>
      </c>
      <c r="G9" s="112">
        <v>2</v>
      </c>
      <c r="H9" s="112">
        <v>1800</v>
      </c>
      <c r="J9" s="149" t="s">
        <v>35</v>
      </c>
      <c r="K9" s="149">
        <v>14</v>
      </c>
      <c r="W9" s="149">
        <v>8</v>
      </c>
      <c r="X9" s="149" t="s">
        <v>267</v>
      </c>
      <c r="Y9" s="149" t="s">
        <v>168</v>
      </c>
      <c r="Z9" s="149">
        <v>0</v>
      </c>
      <c r="AA9" s="149">
        <v>0</v>
      </c>
      <c r="AB9" s="163">
        <f>1400+(AH9-1)*700</f>
        <v>2100</v>
      </c>
      <c r="AC9" s="149" t="s">
        <v>817</v>
      </c>
      <c r="AD9" s="149">
        <f t="shared" si="0"/>
        <v>3500</v>
      </c>
      <c r="AE9" s="149">
        <v>67</v>
      </c>
      <c r="AF9" s="149">
        <v>60000</v>
      </c>
      <c r="AG9" s="149">
        <v>9</v>
      </c>
      <c r="AH9" s="169">
        <v>2</v>
      </c>
      <c r="AI9" s="149" t="s">
        <v>168</v>
      </c>
      <c r="AJ9" s="149">
        <v>0</v>
      </c>
      <c r="AK9" s="149">
        <v>0</v>
      </c>
      <c r="AL9" s="109" t="s">
        <v>168</v>
      </c>
      <c r="AM9" s="109" t="s">
        <v>168</v>
      </c>
      <c r="AN9" s="149">
        <v>1</v>
      </c>
      <c r="AO9" s="109" t="s">
        <v>168</v>
      </c>
    </row>
    <row r="10" spans="1:41" ht="30">
      <c r="A10" s="371" t="s">
        <v>36</v>
      </c>
      <c r="B10" s="110"/>
      <c r="C10" s="113"/>
      <c r="D10" s="116">
        <f>D8+D9</f>
        <v>25</v>
      </c>
      <c r="E10" s="109" t="s">
        <v>32</v>
      </c>
      <c r="G10" s="112">
        <v>5</v>
      </c>
      <c r="H10" s="112">
        <v>3600</v>
      </c>
      <c r="W10" s="149">
        <v>9</v>
      </c>
      <c r="X10" s="149" t="s">
        <v>206</v>
      </c>
      <c r="Y10" s="149" t="s">
        <v>168</v>
      </c>
      <c r="Z10" s="149">
        <v>0</v>
      </c>
      <c r="AA10" s="149">
        <v>0</v>
      </c>
      <c r="AB10" s="163">
        <f>AI10+76</f>
        <v>276</v>
      </c>
      <c r="AC10" s="149" t="s">
        <v>818</v>
      </c>
      <c r="AD10" s="149">
        <f t="shared" si="0"/>
        <v>7700</v>
      </c>
      <c r="AE10" s="149">
        <v>12</v>
      </c>
      <c r="AF10" s="164">
        <f>((((1096*1000*8/20)+(10*12/20))*20/AB10+120*1000*92/AB10+(AM10*9+84)*1000*164/AB10))-15000</f>
        <v>128072.89855072464</v>
      </c>
      <c r="AG10" s="149">
        <v>9</v>
      </c>
      <c r="AH10" s="149">
        <v>1</v>
      </c>
      <c r="AI10" s="169">
        <v>200</v>
      </c>
      <c r="AJ10" s="149">
        <v>0</v>
      </c>
      <c r="AK10" s="149">
        <v>0</v>
      </c>
      <c r="AL10" s="109" t="s">
        <v>168</v>
      </c>
      <c r="AM10" s="169">
        <v>4</v>
      </c>
      <c r="AN10" s="149">
        <v>1</v>
      </c>
      <c r="AO10" s="109" t="s">
        <v>168</v>
      </c>
    </row>
    <row r="11" spans="1:41" ht="30">
      <c r="A11" s="371" t="s">
        <v>37</v>
      </c>
      <c r="B11" s="110"/>
      <c r="C11" s="113"/>
      <c r="D11" s="116">
        <f>(24*60*60)/D10</f>
        <v>3456</v>
      </c>
      <c r="E11" s="109" t="s">
        <v>29</v>
      </c>
      <c r="G11" s="112">
        <v>10</v>
      </c>
      <c r="H11" s="112">
        <v>7200</v>
      </c>
      <c r="J11" s="122" t="s">
        <v>808</v>
      </c>
      <c r="K11" s="122" t="s">
        <v>315</v>
      </c>
      <c r="M11" s="493" t="s">
        <v>125</v>
      </c>
      <c r="N11" s="493" t="s">
        <v>126</v>
      </c>
      <c r="W11" s="149">
        <v>10</v>
      </c>
      <c r="X11" s="149" t="s">
        <v>394</v>
      </c>
      <c r="Y11" s="149" t="s">
        <v>168</v>
      </c>
      <c r="Z11" s="149">
        <v>0</v>
      </c>
      <c r="AA11" s="149">
        <v>0</v>
      </c>
      <c r="AB11" s="163">
        <f>AI11+(150*AH11)</f>
        <v>550</v>
      </c>
      <c r="AC11" s="149" t="s">
        <v>817</v>
      </c>
      <c r="AD11" s="149">
        <f t="shared" si="0"/>
        <v>3500</v>
      </c>
      <c r="AE11" s="149">
        <v>12</v>
      </c>
      <c r="AF11" s="149">
        <f>170000-15000</f>
        <v>155000</v>
      </c>
      <c r="AG11" s="149">
        <v>10</v>
      </c>
      <c r="AH11" s="169">
        <v>1</v>
      </c>
      <c r="AI11" s="169">
        <v>400</v>
      </c>
      <c r="AJ11" s="149">
        <v>0</v>
      </c>
      <c r="AK11" s="149">
        <v>0</v>
      </c>
      <c r="AL11" s="109" t="s">
        <v>168</v>
      </c>
      <c r="AM11" s="109" t="s">
        <v>168</v>
      </c>
      <c r="AN11" s="149">
        <v>1</v>
      </c>
      <c r="AO11" s="109" t="s">
        <v>168</v>
      </c>
    </row>
    <row r="12" spans="1:41" ht="30">
      <c r="A12" s="371" t="s">
        <v>38</v>
      </c>
      <c r="B12" s="110"/>
      <c r="C12" s="113"/>
      <c r="D12" s="114">
        <v>1800</v>
      </c>
      <c r="E12" s="109" t="s">
        <v>29</v>
      </c>
      <c r="G12" s="112">
        <v>20</v>
      </c>
      <c r="H12" s="112">
        <v>10800</v>
      </c>
      <c r="J12" s="149" t="s">
        <v>815</v>
      </c>
      <c r="K12" s="149">
        <v>17000</v>
      </c>
      <c r="M12" s="493"/>
      <c r="N12" s="493"/>
      <c r="W12" s="149">
        <v>11</v>
      </c>
      <c r="X12" s="149" t="s">
        <v>365</v>
      </c>
      <c r="Y12" s="149" t="s">
        <v>168</v>
      </c>
      <c r="Z12" s="149">
        <v>0</v>
      </c>
      <c r="AA12" s="149">
        <v>0</v>
      </c>
      <c r="AB12" s="149">
        <v>550</v>
      </c>
      <c r="AC12" s="149" t="s">
        <v>817</v>
      </c>
      <c r="AD12" s="149">
        <f t="shared" si="0"/>
        <v>3500</v>
      </c>
      <c r="AE12" s="149">
        <v>12</v>
      </c>
      <c r="AF12" s="149">
        <f>155000</f>
        <v>155000</v>
      </c>
      <c r="AG12" s="149">
        <v>10</v>
      </c>
      <c r="AH12" s="149">
        <v>1</v>
      </c>
      <c r="AI12" s="149" t="s">
        <v>168</v>
      </c>
      <c r="AJ12" s="149">
        <v>0</v>
      </c>
      <c r="AK12" s="149">
        <v>0</v>
      </c>
      <c r="AL12" s="109" t="s">
        <v>168</v>
      </c>
      <c r="AM12" s="109" t="s">
        <v>168</v>
      </c>
      <c r="AN12" s="149">
        <v>1</v>
      </c>
      <c r="AO12" s="109" t="s">
        <v>168</v>
      </c>
    </row>
    <row r="13" spans="1:41">
      <c r="A13" s="371" t="s">
        <v>39</v>
      </c>
      <c r="B13" s="110"/>
      <c r="C13" s="113"/>
      <c r="D13" s="143">
        <v>5470</v>
      </c>
      <c r="E13" s="109" t="s">
        <v>40</v>
      </c>
      <c r="G13" s="112">
        <v>30</v>
      </c>
      <c r="H13" s="112">
        <v>21600</v>
      </c>
      <c r="J13" s="149" t="s">
        <v>817</v>
      </c>
      <c r="K13" s="149">
        <v>3500</v>
      </c>
      <c r="M13" s="150" t="s">
        <v>128</v>
      </c>
      <c r="N13" s="149">
        <v>1500</v>
      </c>
      <c r="W13" s="149">
        <v>12</v>
      </c>
      <c r="X13" s="149" t="s">
        <v>197</v>
      </c>
      <c r="Y13" s="149" t="s">
        <v>168</v>
      </c>
      <c r="Z13" s="149">
        <v>0</v>
      </c>
      <c r="AA13" s="149">
        <v>0</v>
      </c>
      <c r="AB13" s="149">
        <f>AI13</f>
        <v>200</v>
      </c>
      <c r="AC13" s="149" t="s">
        <v>817</v>
      </c>
      <c r="AD13" s="149">
        <f t="shared" si="0"/>
        <v>3500</v>
      </c>
      <c r="AE13" s="149">
        <v>12</v>
      </c>
      <c r="AF13" s="165">
        <f>((100*12/AI13)+(50*(AI13-12)/AI13)*1000)-15000</f>
        <v>32006</v>
      </c>
      <c r="AG13" s="149">
        <v>8</v>
      </c>
      <c r="AH13" s="149">
        <v>1</v>
      </c>
      <c r="AI13" s="149">
        <v>200</v>
      </c>
      <c r="AJ13" s="149">
        <v>0</v>
      </c>
      <c r="AK13" s="149">
        <v>0</v>
      </c>
      <c r="AL13" s="109" t="s">
        <v>168</v>
      </c>
      <c r="AM13" s="109" t="s">
        <v>168</v>
      </c>
      <c r="AN13" s="149">
        <v>1</v>
      </c>
      <c r="AO13" s="109" t="s">
        <v>168</v>
      </c>
    </row>
    <row r="14" spans="1:41">
      <c r="A14" s="371" t="s">
        <v>41</v>
      </c>
      <c r="B14" s="110"/>
      <c r="C14" s="113"/>
      <c r="D14" s="144">
        <v>47</v>
      </c>
      <c r="E14" s="109" t="s">
        <v>42</v>
      </c>
      <c r="G14" s="112">
        <v>60</v>
      </c>
      <c r="H14" s="112">
        <v>43200</v>
      </c>
      <c r="J14" s="149" t="s">
        <v>819</v>
      </c>
      <c r="K14" s="149">
        <v>2600</v>
      </c>
      <c r="M14" s="151" t="s">
        <v>130</v>
      </c>
      <c r="N14" s="149">
        <v>500</v>
      </c>
      <c r="W14" s="149">
        <v>13</v>
      </c>
      <c r="X14" s="149" t="s">
        <v>369</v>
      </c>
      <c r="Y14" s="149" t="s">
        <v>168</v>
      </c>
      <c r="Z14" s="149">
        <v>0</v>
      </c>
      <c r="AA14" s="149">
        <v>0</v>
      </c>
      <c r="AB14" s="149">
        <f>1688</f>
        <v>1688</v>
      </c>
      <c r="AC14" s="149" t="s">
        <v>818</v>
      </c>
      <c r="AD14" s="149">
        <f t="shared" si="0"/>
        <v>7700</v>
      </c>
      <c r="AE14" s="149">
        <v>12</v>
      </c>
      <c r="AF14" s="166">
        <f>(((12*1000)+(17*(AB14-1000)))*1000/AB14)-15000</f>
        <v>-962.08530805687224</v>
      </c>
      <c r="AG14" s="149">
        <v>8</v>
      </c>
      <c r="AH14" s="149">
        <v>1</v>
      </c>
      <c r="AI14" s="149" t="s">
        <v>168</v>
      </c>
      <c r="AJ14" s="149">
        <v>0</v>
      </c>
      <c r="AK14" s="149">
        <v>0</v>
      </c>
      <c r="AL14" s="109" t="s">
        <v>168</v>
      </c>
      <c r="AM14" s="109" t="s">
        <v>168</v>
      </c>
      <c r="AN14" s="149">
        <v>1</v>
      </c>
      <c r="AO14" s="109" t="s">
        <v>168</v>
      </c>
    </row>
    <row r="15" spans="1:41" ht="30">
      <c r="A15" s="371" t="s">
        <v>43</v>
      </c>
      <c r="B15" s="110"/>
      <c r="C15" s="113"/>
      <c r="D15" s="109">
        <f>P21</f>
        <v>11</v>
      </c>
      <c r="E15" s="109" t="s">
        <v>44</v>
      </c>
      <c r="G15" s="112">
        <v>120</v>
      </c>
      <c r="H15" s="112">
        <v>86400</v>
      </c>
      <c r="J15" s="149" t="s">
        <v>818</v>
      </c>
      <c r="K15" s="149">
        <v>7700</v>
      </c>
      <c r="M15" s="151" t="s">
        <v>131</v>
      </c>
      <c r="N15" s="149">
        <v>3500</v>
      </c>
      <c r="W15" s="149">
        <v>14</v>
      </c>
      <c r="X15" s="149" t="s">
        <v>370</v>
      </c>
      <c r="Y15" s="149" t="s">
        <v>168</v>
      </c>
      <c r="Z15" s="149">
        <v>0</v>
      </c>
      <c r="AA15" s="149">
        <v>0</v>
      </c>
      <c r="AB15" s="149">
        <v>504</v>
      </c>
      <c r="AC15" s="149" t="s">
        <v>817</v>
      </c>
      <c r="AD15" s="149">
        <f t="shared" si="0"/>
        <v>3500</v>
      </c>
      <c r="AE15" s="149">
        <v>12</v>
      </c>
      <c r="AF15" s="167">
        <f>(((128*14)+(128*82)+(300*12)+(40*(AB15-14-82-12)))*1000/AB15)-15000</f>
        <v>47952.380952380954</v>
      </c>
      <c r="AG15" s="149">
        <v>6</v>
      </c>
      <c r="AH15" s="149">
        <v>1</v>
      </c>
      <c r="AI15" s="149" t="s">
        <v>168</v>
      </c>
      <c r="AJ15" s="149">
        <v>0</v>
      </c>
      <c r="AK15" s="149">
        <v>0</v>
      </c>
      <c r="AL15" s="109" t="s">
        <v>168</v>
      </c>
      <c r="AM15" s="109" t="s">
        <v>168</v>
      </c>
      <c r="AN15" s="149">
        <v>1</v>
      </c>
      <c r="AO15" s="109" t="s">
        <v>168</v>
      </c>
    </row>
    <row r="16" spans="1:41">
      <c r="A16" s="510" t="s">
        <v>45</v>
      </c>
      <c r="B16" s="511"/>
      <c r="C16" s="497"/>
      <c r="D16" s="144">
        <v>1</v>
      </c>
      <c r="E16" s="109" t="s">
        <v>46</v>
      </c>
      <c r="G16" s="112">
        <v>300</v>
      </c>
      <c r="H16" s="140"/>
      <c r="W16" s="149">
        <v>15</v>
      </c>
      <c r="X16" s="149" t="s">
        <v>385</v>
      </c>
      <c r="Y16" s="149" t="s">
        <v>168</v>
      </c>
      <c r="Z16" s="149">
        <v>0</v>
      </c>
      <c r="AA16" s="149">
        <v>0</v>
      </c>
      <c r="AB16" s="163">
        <f>1000+((400+65)*(AH16+3))</f>
        <v>11695</v>
      </c>
      <c r="AC16" s="149" t="s">
        <v>817</v>
      </c>
      <c r="AD16" s="149">
        <f t="shared" si="0"/>
        <v>3500</v>
      </c>
      <c r="AE16" s="149">
        <v>12</v>
      </c>
      <c r="AF16" s="167">
        <v>5000</v>
      </c>
      <c r="AG16" s="149">
        <v>7</v>
      </c>
      <c r="AH16" s="169">
        <v>20</v>
      </c>
      <c r="AI16" s="149" t="s">
        <v>168</v>
      </c>
      <c r="AJ16" s="149">
        <v>0</v>
      </c>
      <c r="AK16" s="149">
        <v>0</v>
      </c>
      <c r="AL16" s="109" t="s">
        <v>168</v>
      </c>
      <c r="AM16" s="109" t="s">
        <v>168</v>
      </c>
      <c r="AN16" s="149">
        <v>1</v>
      </c>
      <c r="AO16" s="109" t="s">
        <v>168</v>
      </c>
    </row>
    <row r="17" spans="1:41">
      <c r="A17" s="496"/>
      <c r="B17" s="511"/>
      <c r="C17" s="497"/>
      <c r="D17" s="109"/>
      <c r="E17" s="109"/>
      <c r="G17" s="112">
        <v>600</v>
      </c>
      <c r="H17" s="140"/>
      <c r="W17" s="149">
        <v>16</v>
      </c>
      <c r="X17" s="149" t="s">
        <v>371</v>
      </c>
      <c r="Y17" s="149" t="s">
        <v>168</v>
      </c>
      <c r="Z17" s="149">
        <v>0</v>
      </c>
      <c r="AA17" s="149">
        <v>0</v>
      </c>
      <c r="AB17" s="149">
        <v>1300</v>
      </c>
      <c r="AC17" s="149" t="s">
        <v>817</v>
      </c>
      <c r="AD17" s="149">
        <f t="shared" si="0"/>
        <v>3500</v>
      </c>
      <c r="AE17" s="149">
        <v>12</v>
      </c>
      <c r="AF17" s="167">
        <v>95000</v>
      </c>
      <c r="AG17" s="149">
        <v>6</v>
      </c>
      <c r="AH17" s="149">
        <v>1</v>
      </c>
      <c r="AI17" s="149" t="s">
        <v>168</v>
      </c>
      <c r="AJ17" s="149">
        <v>0</v>
      </c>
      <c r="AK17" s="149">
        <v>0</v>
      </c>
      <c r="AL17" s="109" t="s">
        <v>168</v>
      </c>
      <c r="AM17" s="109" t="s">
        <v>168</v>
      </c>
      <c r="AN17" s="149">
        <v>1</v>
      </c>
      <c r="AO17" s="109" t="s">
        <v>168</v>
      </c>
    </row>
    <row r="18" spans="1:41">
      <c r="A18" s="496"/>
      <c r="B18" s="511"/>
      <c r="C18" s="497"/>
      <c r="D18" s="109"/>
      <c r="E18" s="109"/>
      <c r="G18" s="112">
        <v>1200</v>
      </c>
      <c r="H18" s="140"/>
      <c r="W18" s="149">
        <v>17</v>
      </c>
      <c r="X18" s="149" t="s">
        <v>237</v>
      </c>
      <c r="Y18" s="149" t="s">
        <v>168</v>
      </c>
      <c r="Z18" s="149">
        <v>0</v>
      </c>
      <c r="AA18" s="149">
        <v>0</v>
      </c>
      <c r="AB18" s="149">
        <v>450</v>
      </c>
      <c r="AC18" s="149" t="s">
        <v>817</v>
      </c>
      <c r="AD18" s="149">
        <f t="shared" si="0"/>
        <v>3500</v>
      </c>
      <c r="AE18" s="149">
        <v>12</v>
      </c>
      <c r="AF18" s="167">
        <f>(((300*50)+(70*400))*1000/AB18)-15000</f>
        <v>80555.555555555562</v>
      </c>
      <c r="AG18" s="149">
        <v>6</v>
      </c>
      <c r="AH18" s="149">
        <v>1</v>
      </c>
      <c r="AI18" s="149" t="s">
        <v>168</v>
      </c>
      <c r="AJ18" s="149">
        <v>0</v>
      </c>
      <c r="AK18" s="149">
        <v>0</v>
      </c>
      <c r="AL18" s="109" t="s">
        <v>168</v>
      </c>
      <c r="AM18" s="109" t="s">
        <v>168</v>
      </c>
      <c r="AN18" s="149">
        <v>1</v>
      </c>
      <c r="AO18" s="109" t="s">
        <v>168</v>
      </c>
    </row>
    <row r="19" spans="1:41">
      <c r="A19" s="496"/>
      <c r="B19" s="511"/>
      <c r="C19" s="497"/>
      <c r="D19" s="109"/>
      <c r="E19" s="109"/>
      <c r="G19" s="112">
        <v>1800</v>
      </c>
      <c r="H19" s="140"/>
      <c r="W19" s="149">
        <v>18</v>
      </c>
      <c r="X19" s="149" t="s">
        <v>271</v>
      </c>
      <c r="Y19" s="149" t="s">
        <v>168</v>
      </c>
      <c r="Z19" s="149">
        <v>0</v>
      </c>
      <c r="AA19" s="149">
        <v>0</v>
      </c>
      <c r="AB19" s="163">
        <f>1700+500*(AH19-1)</f>
        <v>2200</v>
      </c>
      <c r="AC19" s="149" t="s">
        <v>817</v>
      </c>
      <c r="AD19" s="149">
        <f t="shared" si="0"/>
        <v>3500</v>
      </c>
      <c r="AE19" s="149">
        <v>12</v>
      </c>
      <c r="AF19" s="167">
        <v>65000</v>
      </c>
      <c r="AG19" s="149">
        <v>7</v>
      </c>
      <c r="AH19" s="169">
        <v>2</v>
      </c>
      <c r="AI19" s="149" t="s">
        <v>168</v>
      </c>
      <c r="AJ19" s="149">
        <v>0</v>
      </c>
      <c r="AK19" s="149">
        <v>0</v>
      </c>
      <c r="AL19" s="109" t="s">
        <v>168</v>
      </c>
      <c r="AM19" s="109" t="s">
        <v>168</v>
      </c>
      <c r="AN19" s="149">
        <v>1</v>
      </c>
      <c r="AO19" s="109" t="s">
        <v>168</v>
      </c>
    </row>
    <row r="20" spans="1:41" ht="45" customHeight="1">
      <c r="A20" s="494" t="s">
        <v>47</v>
      </c>
      <c r="B20" s="495"/>
      <c r="C20" s="122" t="s">
        <v>48</v>
      </c>
      <c r="D20" s="122" t="s">
        <v>49</v>
      </c>
      <c r="E20" s="122" t="s">
        <v>50</v>
      </c>
      <c r="G20" s="112">
        <v>3600</v>
      </c>
      <c r="H20" s="122" t="s">
        <v>820</v>
      </c>
      <c r="I20" s="159" t="s">
        <v>806</v>
      </c>
      <c r="J20" s="122" t="s">
        <v>807</v>
      </c>
      <c r="K20" s="122" t="s">
        <v>312</v>
      </c>
      <c r="L20" s="160" t="s">
        <v>313</v>
      </c>
      <c r="M20" s="122" t="s">
        <v>315</v>
      </c>
      <c r="N20" s="161" t="s">
        <v>821</v>
      </c>
      <c r="O20" s="161" t="s">
        <v>810</v>
      </c>
      <c r="P20" s="161" t="s">
        <v>318</v>
      </c>
      <c r="Q20" s="161" t="s">
        <v>822</v>
      </c>
      <c r="R20" s="161" t="s">
        <v>323</v>
      </c>
      <c r="S20" s="160" t="s">
        <v>320</v>
      </c>
      <c r="T20" s="161" t="s">
        <v>812</v>
      </c>
      <c r="U20" s="161" t="s">
        <v>823</v>
      </c>
      <c r="W20" s="149">
        <v>19</v>
      </c>
      <c r="X20" s="149" t="s">
        <v>182</v>
      </c>
      <c r="Y20" s="149" t="s">
        <v>168</v>
      </c>
      <c r="Z20" s="149">
        <v>0</v>
      </c>
      <c r="AA20" s="149">
        <v>0</v>
      </c>
      <c r="AB20" s="149">
        <v>650</v>
      </c>
      <c r="AC20" s="149" t="s">
        <v>817</v>
      </c>
      <c r="AD20" s="149">
        <f t="shared" si="0"/>
        <v>3500</v>
      </c>
      <c r="AE20" s="163">
        <f>AL20*15+17</f>
        <v>17</v>
      </c>
      <c r="AF20" s="167">
        <v>500</v>
      </c>
      <c r="AG20" s="149">
        <v>8</v>
      </c>
      <c r="AH20" s="169">
        <v>2</v>
      </c>
      <c r="AI20" s="149" t="s">
        <v>168</v>
      </c>
      <c r="AJ20" s="149">
        <v>0</v>
      </c>
      <c r="AK20" s="149">
        <v>0</v>
      </c>
      <c r="AL20" s="169">
        <v>0</v>
      </c>
      <c r="AM20" s="109" t="s">
        <v>168</v>
      </c>
      <c r="AN20" s="149">
        <v>1</v>
      </c>
      <c r="AO20" s="109" t="s">
        <v>168</v>
      </c>
    </row>
    <row r="21" spans="1:41" ht="30">
      <c r="A21" s="504" t="s">
        <v>51</v>
      </c>
      <c r="B21" s="124" t="s">
        <v>108</v>
      </c>
      <c r="C21" s="123">
        <f>T21</f>
        <v>0</v>
      </c>
      <c r="D21" s="116">
        <f>S21</f>
        <v>0</v>
      </c>
      <c r="E21" s="116">
        <f>C21*D21</f>
        <v>0</v>
      </c>
      <c r="G21" s="112">
        <v>7200</v>
      </c>
      <c r="H21" s="156" t="s">
        <v>360</v>
      </c>
      <c r="I21" s="149" t="str">
        <f>VLOOKUP($H21,$X$2:$AP$259,2,FALSE)</f>
        <v>CO-200</v>
      </c>
      <c r="J21" s="149">
        <f>VLOOKUP($H21,$X$2:$AP$259,3,FALSE)</f>
        <v>600</v>
      </c>
      <c r="K21" s="149">
        <f>VLOOKUP($H21,$X$2:$AP$259,4,FALSE)</f>
        <v>1</v>
      </c>
      <c r="L21" s="149">
        <f>VLOOKUP($H21,$X$2:$AP$259,5,FALSE)</f>
        <v>400</v>
      </c>
      <c r="M21" s="149">
        <f>VLOOKUP($H21,$X$2:$AP$259,7,FALSE)</f>
        <v>3500</v>
      </c>
      <c r="N21" s="149">
        <f>VLOOKUP($H21,$X$2:$AP$259,8,FALSE)</f>
        <v>12</v>
      </c>
      <c r="O21" s="149">
        <f>VLOOKUP($H21,$X$2:$AP$259,9,FALSE)</f>
        <v>0</v>
      </c>
      <c r="P21" s="149">
        <f>VLOOKUP($H21,$X$2:$AP$259,10,FALSE)</f>
        <v>11</v>
      </c>
      <c r="Q21" s="149">
        <f>VLOOKUP($H21,$X$2:$AP$259,11,FALSE)</f>
        <v>1</v>
      </c>
      <c r="R21" s="149" t="str">
        <f>VLOOKUP($H21,$X$2:$AP$259,12,FALSE)</f>
        <v>x</v>
      </c>
      <c r="S21" s="149">
        <f>VLOOKUP($H21,$X$2:$AP$259,13,FALSE)</f>
        <v>0</v>
      </c>
      <c r="T21" s="149">
        <f>VLOOKUP($H21,$X$2:$AP$259,14,FALSE)</f>
        <v>0</v>
      </c>
      <c r="U21" s="149">
        <f>VLOOKUP($H21,$X$2:$AP$259,17,FALSE)</f>
        <v>1</v>
      </c>
      <c r="W21" s="149">
        <v>20</v>
      </c>
      <c r="X21" s="149" t="s">
        <v>374</v>
      </c>
      <c r="Y21" s="149" t="s">
        <v>168</v>
      </c>
      <c r="Z21" s="149">
        <v>0</v>
      </c>
      <c r="AA21" s="149">
        <v>0</v>
      </c>
      <c r="AB21" s="149">
        <v>420</v>
      </c>
      <c r="AC21" s="149" t="s">
        <v>817</v>
      </c>
      <c r="AD21" s="149">
        <f t="shared" si="0"/>
        <v>3500</v>
      </c>
      <c r="AE21" s="149">
        <v>12</v>
      </c>
      <c r="AF21" s="167">
        <f>22381-15000</f>
        <v>7381</v>
      </c>
      <c r="AG21" s="149">
        <v>9</v>
      </c>
      <c r="AH21" s="149">
        <v>1</v>
      </c>
      <c r="AI21" s="149" t="s">
        <v>168</v>
      </c>
      <c r="AJ21" s="149">
        <v>0</v>
      </c>
      <c r="AK21" s="149">
        <v>0</v>
      </c>
      <c r="AL21" s="109" t="s">
        <v>168</v>
      </c>
      <c r="AM21" s="109" t="s">
        <v>168</v>
      </c>
      <c r="AN21" s="149">
        <v>1</v>
      </c>
      <c r="AO21" s="109" t="s">
        <v>168</v>
      </c>
    </row>
    <row r="22" spans="1:41" ht="15" customHeight="1">
      <c r="A22" s="505"/>
      <c r="B22" s="109" t="s">
        <v>108</v>
      </c>
      <c r="C22" s="123">
        <f>C25+(J21*10^-3)*K21+O21</f>
        <v>15000.6</v>
      </c>
      <c r="D22" s="116">
        <f>L21</f>
        <v>400</v>
      </c>
      <c r="E22" s="116">
        <f>C22*D22</f>
        <v>6000240</v>
      </c>
      <c r="G22" s="112">
        <v>10800</v>
      </c>
      <c r="H22" s="140"/>
      <c r="W22" s="149">
        <v>21</v>
      </c>
      <c r="X22" s="149" t="s">
        <v>215</v>
      </c>
      <c r="Y22" s="149" t="s">
        <v>168</v>
      </c>
      <c r="Z22" s="149">
        <v>0</v>
      </c>
      <c r="AA22" s="149">
        <v>0</v>
      </c>
      <c r="AB22" s="149">
        <v>500</v>
      </c>
      <c r="AC22" s="149" t="s">
        <v>817</v>
      </c>
      <c r="AD22" s="149">
        <f t="shared" si="0"/>
        <v>3500</v>
      </c>
      <c r="AE22" s="149">
        <v>12</v>
      </c>
      <c r="AF22" s="167">
        <v>500</v>
      </c>
      <c r="AG22" s="149">
        <v>5</v>
      </c>
      <c r="AH22" s="149">
        <v>1</v>
      </c>
      <c r="AI22" s="149" t="s">
        <v>168</v>
      </c>
      <c r="AJ22" s="149">
        <v>0</v>
      </c>
      <c r="AK22" s="149">
        <v>0</v>
      </c>
      <c r="AL22" s="109" t="s">
        <v>168</v>
      </c>
      <c r="AM22" s="109" t="s">
        <v>168</v>
      </c>
      <c r="AN22" s="149">
        <v>1</v>
      </c>
      <c r="AO22" s="109" t="s">
        <v>168</v>
      </c>
    </row>
    <row r="23" spans="1:41" ht="15" customHeight="1">
      <c r="A23" s="505"/>
      <c r="B23" s="124" t="s">
        <v>53</v>
      </c>
      <c r="C23" s="123">
        <f>D14*1000/(D5/100)</f>
        <v>62666.666666666664</v>
      </c>
      <c r="D23" s="116">
        <f>((37+D15)*8/D13)*1000*U21</f>
        <v>70.201096892138935</v>
      </c>
      <c r="E23" s="116">
        <f>C23*D23</f>
        <v>4399268.7385740401</v>
      </c>
      <c r="G23" s="112">
        <v>21600</v>
      </c>
      <c r="H23" s="140"/>
      <c r="W23" s="149">
        <v>22</v>
      </c>
      <c r="X23" s="149" t="s">
        <v>233</v>
      </c>
      <c r="Y23" s="149" t="s">
        <v>168</v>
      </c>
      <c r="Z23" s="149">
        <v>0</v>
      </c>
      <c r="AA23" s="149">
        <v>0</v>
      </c>
      <c r="AB23" s="149">
        <v>220</v>
      </c>
      <c r="AC23" s="149" t="s">
        <v>817</v>
      </c>
      <c r="AD23" s="149">
        <f t="shared" si="0"/>
        <v>3500</v>
      </c>
      <c r="AE23" s="149">
        <v>12</v>
      </c>
      <c r="AF23" s="167">
        <v>500</v>
      </c>
      <c r="AG23" s="149">
        <v>7</v>
      </c>
      <c r="AH23" s="149">
        <v>1</v>
      </c>
      <c r="AI23" s="149" t="s">
        <v>168</v>
      </c>
      <c r="AJ23" s="149">
        <v>0</v>
      </c>
      <c r="AK23" s="149">
        <v>0</v>
      </c>
      <c r="AL23" s="109" t="s">
        <v>168</v>
      </c>
      <c r="AM23" s="109" t="s">
        <v>168</v>
      </c>
      <c r="AN23" s="149">
        <v>1</v>
      </c>
      <c r="AO23" s="109" t="s">
        <v>168</v>
      </c>
    </row>
    <row r="24" spans="1:41" ht="15" customHeight="1">
      <c r="A24" s="505"/>
      <c r="B24" s="125" t="s">
        <v>54</v>
      </c>
      <c r="C24" s="123">
        <f>C25</f>
        <v>15000</v>
      </c>
      <c r="D24" s="116">
        <f>100+200+((IF(D13=U3,V3,IF(D13=U4,V4,IF(D13=U5,V5,IF(D13=U6,V6,IF(D13=U7,V7,V8))))))*1000*D16)</f>
        <v>2600</v>
      </c>
      <c r="E24" s="116">
        <f t="shared" ref="E24:E26" si="1">C24*D24</f>
        <v>39000000</v>
      </c>
      <c r="H24" s="140"/>
      <c r="W24" s="149">
        <v>23</v>
      </c>
      <c r="X24" s="149" t="s">
        <v>298</v>
      </c>
      <c r="Y24" s="149" t="s">
        <v>168</v>
      </c>
      <c r="Z24" s="149">
        <v>0</v>
      </c>
      <c r="AA24" s="149">
        <v>0</v>
      </c>
      <c r="AB24" s="149">
        <v>250</v>
      </c>
      <c r="AC24" s="149" t="s">
        <v>817</v>
      </c>
      <c r="AD24" s="149">
        <f t="shared" si="0"/>
        <v>3500</v>
      </c>
      <c r="AE24" s="149">
        <v>12</v>
      </c>
      <c r="AF24" s="167">
        <v>500</v>
      </c>
      <c r="AG24" s="149">
        <v>7</v>
      </c>
      <c r="AH24" s="149">
        <v>1</v>
      </c>
      <c r="AI24" s="149" t="s">
        <v>168</v>
      </c>
      <c r="AJ24" s="149">
        <v>0</v>
      </c>
      <c r="AK24" s="149">
        <v>0</v>
      </c>
      <c r="AL24" s="109" t="s">
        <v>168</v>
      </c>
      <c r="AM24" s="109" t="s">
        <v>168</v>
      </c>
      <c r="AN24" s="149">
        <v>1</v>
      </c>
      <c r="AO24" s="109" t="s">
        <v>168</v>
      </c>
    </row>
    <row r="25" spans="1:41" ht="15" customHeight="1">
      <c r="A25" s="506"/>
      <c r="B25" s="109" t="s">
        <v>55</v>
      </c>
      <c r="C25" s="123">
        <f>15000</f>
        <v>15000</v>
      </c>
      <c r="D25" s="126">
        <v>0</v>
      </c>
      <c r="E25" s="116">
        <f t="shared" si="1"/>
        <v>0</v>
      </c>
      <c r="W25" s="149">
        <v>24</v>
      </c>
      <c r="X25" s="149" t="s">
        <v>386</v>
      </c>
      <c r="Y25" s="149" t="s">
        <v>168</v>
      </c>
      <c r="Z25" s="149">
        <v>0</v>
      </c>
      <c r="AA25" s="149">
        <v>0</v>
      </c>
      <c r="AB25" s="163">
        <f>500+(65*AH25)</f>
        <v>2450</v>
      </c>
      <c r="AC25" s="149" t="s">
        <v>817</v>
      </c>
      <c r="AD25" s="149">
        <f t="shared" si="0"/>
        <v>3500</v>
      </c>
      <c r="AE25" s="149">
        <v>12</v>
      </c>
      <c r="AF25" s="167">
        <v>5000</v>
      </c>
      <c r="AG25" s="149">
        <v>7</v>
      </c>
      <c r="AH25" s="169">
        <v>30</v>
      </c>
      <c r="AI25" s="149" t="s">
        <v>168</v>
      </c>
      <c r="AJ25" s="149">
        <v>0</v>
      </c>
      <c r="AK25" s="149">
        <v>0</v>
      </c>
      <c r="AL25" s="109" t="s">
        <v>168</v>
      </c>
      <c r="AM25" s="109" t="s">
        <v>168</v>
      </c>
      <c r="AN25" s="149">
        <v>1</v>
      </c>
      <c r="AO25" s="109" t="s">
        <v>168</v>
      </c>
    </row>
    <row r="26" spans="1:41" ht="15" customHeight="1">
      <c r="A26" s="496" t="s">
        <v>56</v>
      </c>
      <c r="B26" s="497"/>
      <c r="C26" s="157">
        <f>N21+(J21*10^-3)*K21</f>
        <v>12.6</v>
      </c>
      <c r="D26" s="116">
        <f>(D11*1000)-((D11/D12)*D22)-SUM(D23:D25)</f>
        <v>3452561.7989031076</v>
      </c>
      <c r="E26" s="116">
        <f t="shared" si="1"/>
        <v>43502278.666179158</v>
      </c>
      <c r="W26" s="149">
        <v>25</v>
      </c>
      <c r="X26" s="149" t="s">
        <v>387</v>
      </c>
      <c r="Y26" s="149" t="s">
        <v>168</v>
      </c>
      <c r="Z26" s="149">
        <v>0</v>
      </c>
      <c r="AA26" s="149">
        <v>0</v>
      </c>
      <c r="AB26" s="163">
        <f>800+500+500*(AH26-1)</f>
        <v>1800</v>
      </c>
      <c r="AC26" s="149" t="s">
        <v>817</v>
      </c>
      <c r="AD26" s="149">
        <f t="shared" si="0"/>
        <v>3500</v>
      </c>
      <c r="AE26" s="149">
        <v>12</v>
      </c>
      <c r="AF26" s="167">
        <v>65000</v>
      </c>
      <c r="AG26" s="149">
        <v>9</v>
      </c>
      <c r="AH26" s="169">
        <v>2</v>
      </c>
      <c r="AI26" s="149" t="s">
        <v>168</v>
      </c>
      <c r="AJ26" s="149">
        <v>0</v>
      </c>
      <c r="AK26" s="149">
        <v>0</v>
      </c>
      <c r="AL26" s="109" t="s">
        <v>168</v>
      </c>
      <c r="AM26" s="109" t="s">
        <v>168</v>
      </c>
      <c r="AN26" s="149">
        <v>1</v>
      </c>
      <c r="AO26" s="109" t="s">
        <v>168</v>
      </c>
    </row>
    <row r="27" spans="1:41" ht="15" customHeight="1">
      <c r="A27" s="127"/>
      <c r="B27" s="128"/>
      <c r="C27" s="129"/>
      <c r="D27" s="130"/>
      <c r="E27" s="131"/>
      <c r="W27" s="149">
        <v>26</v>
      </c>
      <c r="X27" s="149" t="s">
        <v>193</v>
      </c>
      <c r="Y27" s="149" t="s">
        <v>377</v>
      </c>
      <c r="Z27" s="149">
        <v>110</v>
      </c>
      <c r="AA27" s="149">
        <v>3</v>
      </c>
      <c r="AB27" s="149">
        <v>400</v>
      </c>
      <c r="AC27" s="149" t="s">
        <v>817</v>
      </c>
      <c r="AD27" s="149">
        <f t="shared" si="0"/>
        <v>3500</v>
      </c>
      <c r="AE27" s="149">
        <v>12</v>
      </c>
      <c r="AF27" s="167">
        <v>0</v>
      </c>
      <c r="AG27" s="149">
        <v>10</v>
      </c>
      <c r="AH27" s="149">
        <v>1</v>
      </c>
      <c r="AI27" s="149" t="s">
        <v>168</v>
      </c>
      <c r="AJ27" s="149">
        <v>0</v>
      </c>
      <c r="AK27" s="149">
        <v>0</v>
      </c>
      <c r="AL27" s="109" t="s">
        <v>168</v>
      </c>
      <c r="AM27" s="109" t="s">
        <v>168</v>
      </c>
      <c r="AN27" s="149">
        <v>1</v>
      </c>
      <c r="AO27" s="109" t="s">
        <v>168</v>
      </c>
    </row>
    <row r="28" spans="1:41">
      <c r="A28" s="498" t="s">
        <v>57</v>
      </c>
      <c r="B28" s="499"/>
      <c r="C28" s="499"/>
      <c r="D28" s="499"/>
      <c r="E28" s="500"/>
      <c r="W28" s="149">
        <v>27</v>
      </c>
      <c r="X28" s="149" t="s">
        <v>378</v>
      </c>
      <c r="Y28" s="149" t="s">
        <v>168</v>
      </c>
      <c r="Z28" s="149">
        <v>0</v>
      </c>
      <c r="AA28" s="149">
        <v>0</v>
      </c>
      <c r="AB28" s="149">
        <v>150</v>
      </c>
      <c r="AC28" s="149" t="s">
        <v>817</v>
      </c>
      <c r="AD28" s="149">
        <f t="shared" si="0"/>
        <v>3500</v>
      </c>
      <c r="AE28" s="149">
        <v>12</v>
      </c>
      <c r="AF28" s="167">
        <v>500</v>
      </c>
      <c r="AG28" s="149">
        <v>8</v>
      </c>
      <c r="AH28" s="149">
        <v>1</v>
      </c>
      <c r="AI28" s="149" t="s">
        <v>168</v>
      </c>
      <c r="AJ28" s="149">
        <v>0</v>
      </c>
      <c r="AK28" s="149">
        <v>0</v>
      </c>
      <c r="AL28" s="109" t="s">
        <v>168</v>
      </c>
      <c r="AM28" s="109" t="s">
        <v>168</v>
      </c>
      <c r="AN28" s="149">
        <v>1</v>
      </c>
      <c r="AO28" s="109" t="s">
        <v>168</v>
      </c>
    </row>
    <row r="29" spans="1:41" ht="15" customHeight="1">
      <c r="A29" s="501" t="s">
        <v>58</v>
      </c>
      <c r="B29" s="502"/>
      <c r="C29" s="503"/>
      <c r="D29" s="132">
        <f>((E23+E25+E26)+((E21+E22)*(D11/D12)))/(D11*1000)+(E24/(24*60*60*1000))</f>
        <v>17.645257003690162</v>
      </c>
      <c r="E29" s="133" t="s">
        <v>59</v>
      </c>
      <c r="W29" s="149">
        <v>28</v>
      </c>
      <c r="X29" s="149" t="s">
        <v>379</v>
      </c>
      <c r="Y29" s="149" t="s">
        <v>168</v>
      </c>
      <c r="Z29" s="149">
        <v>0</v>
      </c>
      <c r="AA29" s="149">
        <v>0</v>
      </c>
      <c r="AB29" s="149">
        <v>350</v>
      </c>
      <c r="AC29" s="149" t="s">
        <v>817</v>
      </c>
      <c r="AD29" s="149">
        <f t="shared" si="0"/>
        <v>3500</v>
      </c>
      <c r="AE29" s="149">
        <v>12</v>
      </c>
      <c r="AF29" s="167">
        <v>500</v>
      </c>
      <c r="AG29" s="149">
        <v>8</v>
      </c>
      <c r="AH29" s="149">
        <v>1</v>
      </c>
      <c r="AI29" s="149" t="s">
        <v>168</v>
      </c>
      <c r="AJ29" s="149">
        <v>0</v>
      </c>
      <c r="AK29" s="149">
        <v>0</v>
      </c>
      <c r="AL29" s="109" t="s">
        <v>168</v>
      </c>
      <c r="AM29" s="109" t="s">
        <v>168</v>
      </c>
      <c r="AN29" s="149">
        <v>1</v>
      </c>
      <c r="AO29" s="109" t="s">
        <v>168</v>
      </c>
    </row>
    <row r="30" spans="1:41">
      <c r="A30" s="121" t="s">
        <v>60</v>
      </c>
      <c r="B30" s="121"/>
      <c r="C30" s="111"/>
      <c r="D30" s="134">
        <f>(D3*1000*(D4/100)/D29)/24</f>
        <v>7438.2594695306288</v>
      </c>
      <c r="E30" s="135" t="s">
        <v>61</v>
      </c>
      <c r="W30" s="149">
        <v>29</v>
      </c>
      <c r="X30" s="149" t="s">
        <v>187</v>
      </c>
      <c r="Y30" s="149" t="s">
        <v>168</v>
      </c>
      <c r="Z30" s="149">
        <v>0</v>
      </c>
      <c r="AA30" s="149">
        <v>0</v>
      </c>
      <c r="AB30" s="163">
        <f>AH30*100</f>
        <v>2000</v>
      </c>
      <c r="AC30" s="149" t="s">
        <v>817</v>
      </c>
      <c r="AD30" s="149">
        <f t="shared" si="0"/>
        <v>3500</v>
      </c>
      <c r="AE30" s="149">
        <v>12</v>
      </c>
      <c r="AF30" s="167">
        <v>5100</v>
      </c>
      <c r="AG30" s="149">
        <v>7</v>
      </c>
      <c r="AH30" s="169">
        <v>20</v>
      </c>
      <c r="AI30" s="149" t="s">
        <v>168</v>
      </c>
      <c r="AJ30" s="149">
        <v>1000</v>
      </c>
      <c r="AK30" s="149">
        <v>5100</v>
      </c>
      <c r="AL30" s="109" t="s">
        <v>168</v>
      </c>
      <c r="AM30" s="109" t="s">
        <v>168</v>
      </c>
      <c r="AN30" s="149">
        <v>1</v>
      </c>
      <c r="AO30" s="109" t="s">
        <v>168</v>
      </c>
    </row>
    <row r="31" spans="1:41" ht="30">
      <c r="D31" s="158">
        <f>D30/365</f>
        <v>20.378793067207202</v>
      </c>
      <c r="E31" s="112" t="s">
        <v>62</v>
      </c>
      <c r="W31" s="149">
        <v>30</v>
      </c>
      <c r="X31" s="149" t="s">
        <v>381</v>
      </c>
      <c r="Y31" s="149" t="s">
        <v>168</v>
      </c>
      <c r="Z31" s="149">
        <v>0</v>
      </c>
      <c r="AA31" s="149">
        <v>0</v>
      </c>
      <c r="AB31" s="149">
        <v>760</v>
      </c>
      <c r="AC31" s="149" t="s">
        <v>817</v>
      </c>
      <c r="AD31" s="149">
        <f t="shared" si="0"/>
        <v>3500</v>
      </c>
      <c r="AE31" s="149">
        <v>12</v>
      </c>
      <c r="AF31" s="167">
        <f>((40000*40)+(15000*40)+(15000*80)+(20000*600))/(40+40+80+600)-15000</f>
        <v>5263.1578947368434</v>
      </c>
      <c r="AG31" s="149">
        <v>8</v>
      </c>
      <c r="AH31" s="149">
        <v>1</v>
      </c>
      <c r="AI31" s="149" t="s">
        <v>168</v>
      </c>
      <c r="AJ31" s="149">
        <v>20</v>
      </c>
      <c r="AK31" s="149">
        <v>15500</v>
      </c>
      <c r="AL31" s="109" t="s">
        <v>168</v>
      </c>
      <c r="AM31" s="109" t="s">
        <v>168</v>
      </c>
      <c r="AN31" s="149">
        <v>1</v>
      </c>
      <c r="AO31" s="109" t="s">
        <v>168</v>
      </c>
    </row>
    <row r="32" spans="1:41">
      <c r="C32" s="137"/>
      <c r="D32" s="147">
        <f>D31*12</f>
        <v>244.54551680648643</v>
      </c>
      <c r="E32" s="139" t="s">
        <v>63</v>
      </c>
      <c r="W32" s="149">
        <v>31</v>
      </c>
      <c r="X32" s="149" t="s">
        <v>202</v>
      </c>
      <c r="Y32" s="149" t="s">
        <v>168</v>
      </c>
      <c r="Z32" s="149">
        <v>0</v>
      </c>
      <c r="AA32" s="149">
        <v>0</v>
      </c>
      <c r="AB32" s="149">
        <v>3600</v>
      </c>
      <c r="AC32" s="149" t="s">
        <v>817</v>
      </c>
      <c r="AD32" s="149">
        <f t="shared" si="0"/>
        <v>3500</v>
      </c>
      <c r="AE32" s="149">
        <v>12</v>
      </c>
      <c r="AF32" s="167">
        <v>13000</v>
      </c>
      <c r="AG32" s="149">
        <v>10</v>
      </c>
      <c r="AH32" s="149">
        <v>1</v>
      </c>
      <c r="AI32" s="149" t="s">
        <v>168</v>
      </c>
      <c r="AJ32" s="149">
        <v>10000</v>
      </c>
      <c r="AK32" s="149">
        <v>13500</v>
      </c>
      <c r="AL32" s="109" t="s">
        <v>168</v>
      </c>
      <c r="AM32" s="109" t="s">
        <v>168</v>
      </c>
      <c r="AN32" s="169">
        <v>3</v>
      </c>
      <c r="AO32" s="109" t="s">
        <v>168</v>
      </c>
    </row>
    <row r="33" spans="3:41">
      <c r="C33" s="137"/>
      <c r="D33" s="137"/>
      <c r="E33" s="140"/>
      <c r="W33" s="149">
        <v>32</v>
      </c>
      <c r="X33" s="149" t="s">
        <v>389</v>
      </c>
      <c r="Y33" s="149" t="s">
        <v>168</v>
      </c>
      <c r="Z33" s="149">
        <v>0</v>
      </c>
      <c r="AA33" s="149">
        <v>0</v>
      </c>
      <c r="AB33" s="163">
        <f>(AH33-1)*(5000+100)+100</f>
        <v>10300</v>
      </c>
      <c r="AC33" s="149" t="s">
        <v>815</v>
      </c>
      <c r="AD33" s="149">
        <f t="shared" si="0"/>
        <v>17000</v>
      </c>
      <c r="AE33" s="149">
        <v>322</v>
      </c>
      <c r="AF33" s="167">
        <v>3122</v>
      </c>
      <c r="AG33" s="149">
        <v>10</v>
      </c>
      <c r="AH33" s="169">
        <v>3</v>
      </c>
      <c r="AI33" s="149" t="s">
        <v>168</v>
      </c>
      <c r="AJ33" s="149">
        <v>50000</v>
      </c>
      <c r="AK33" s="149">
        <v>2800</v>
      </c>
      <c r="AL33" s="109" t="s">
        <v>168</v>
      </c>
      <c r="AM33" s="109" t="s">
        <v>168</v>
      </c>
      <c r="AN33" s="149">
        <v>1</v>
      </c>
      <c r="AO33" s="109" t="s">
        <v>168</v>
      </c>
    </row>
    <row r="34" spans="3:41">
      <c r="C34" s="137"/>
      <c r="D34" s="137"/>
      <c r="E34" s="140"/>
      <c r="W34" s="149">
        <v>33</v>
      </c>
      <c r="X34" s="149" t="s">
        <v>398</v>
      </c>
      <c r="Y34" s="149" t="s">
        <v>168</v>
      </c>
      <c r="Z34" s="149">
        <v>0</v>
      </c>
      <c r="AA34" s="149">
        <v>0</v>
      </c>
      <c r="AB34" s="163">
        <f>IF(AO34="Auto",N13,IF(AO34="Fast",N14,N15))*AH34</f>
        <v>1500</v>
      </c>
      <c r="AC34" s="149" t="s">
        <v>817</v>
      </c>
      <c r="AD34" s="149">
        <f t="shared" si="0"/>
        <v>3500</v>
      </c>
      <c r="AE34" s="149">
        <v>12</v>
      </c>
      <c r="AF34" s="167">
        <v>135000</v>
      </c>
      <c r="AG34" s="149">
        <v>9</v>
      </c>
      <c r="AH34" s="169">
        <v>1</v>
      </c>
      <c r="AI34" s="149" t="s">
        <v>168</v>
      </c>
      <c r="AJ34" s="163">
        <f>200+(500*AH34)</f>
        <v>700</v>
      </c>
      <c r="AK34" s="149">
        <v>70000</v>
      </c>
      <c r="AL34" s="109" t="s">
        <v>168</v>
      </c>
      <c r="AM34" s="109" t="s">
        <v>168</v>
      </c>
      <c r="AN34" s="149">
        <v>1</v>
      </c>
      <c r="AO34" s="144" t="s">
        <v>128</v>
      </c>
    </row>
    <row r="35" spans="3:41">
      <c r="C35" s="137"/>
      <c r="D35" s="137"/>
      <c r="E35" s="140"/>
    </row>
    <row r="36" spans="3:41">
      <c r="C36" s="137"/>
      <c r="D36" s="137"/>
      <c r="E36" s="140"/>
    </row>
    <row r="37" spans="3:41">
      <c r="C37" s="137"/>
      <c r="D37" s="137"/>
      <c r="E37" s="140"/>
    </row>
    <row r="38" spans="3:41">
      <c r="C38" s="137"/>
      <c r="D38" s="137"/>
      <c r="E38" s="140"/>
    </row>
    <row r="40" spans="3:41">
      <c r="C40" s="137"/>
      <c r="D40" s="137"/>
      <c r="E40" s="140"/>
    </row>
    <row r="41" spans="3:41">
      <c r="C41" s="137"/>
      <c r="D41" s="137"/>
      <c r="E41" s="140"/>
    </row>
    <row r="42" spans="3:41">
      <c r="C42" s="137"/>
      <c r="D42" s="137"/>
      <c r="E42" s="140"/>
    </row>
    <row r="43" spans="3:41">
      <c r="C43" s="137"/>
      <c r="D43" s="137"/>
      <c r="E43" s="140"/>
    </row>
    <row r="44" spans="3:41">
      <c r="C44" s="137"/>
      <c r="D44" s="137"/>
      <c r="E44" s="140"/>
    </row>
    <row r="45" spans="3:41">
      <c r="C45" s="137"/>
      <c r="D45" s="137"/>
      <c r="E45" s="140"/>
    </row>
    <row r="46" spans="3:41">
      <c r="C46" s="137"/>
      <c r="D46" s="137"/>
      <c r="E46" s="140"/>
    </row>
    <row r="47" spans="3:41">
      <c r="C47" s="137"/>
      <c r="D47" s="137"/>
      <c r="E47" s="140"/>
    </row>
  </sheetData>
  <mergeCells count="29">
    <mergeCell ref="U1:U2"/>
    <mergeCell ref="V1:V2"/>
    <mergeCell ref="A5:C6"/>
    <mergeCell ref="O1:O2"/>
    <mergeCell ref="Q1:Q2"/>
    <mergeCell ref="Q3:Q8"/>
    <mergeCell ref="R1:R2"/>
    <mergeCell ref="S1:S2"/>
    <mergeCell ref="K1:K2"/>
    <mergeCell ref="M1:M2"/>
    <mergeCell ref="M3:M6"/>
    <mergeCell ref="A1:E1"/>
    <mergeCell ref="N1:N2"/>
    <mergeCell ref="N11:N12"/>
    <mergeCell ref="G1:G2"/>
    <mergeCell ref="G6:G7"/>
    <mergeCell ref="H1:H2"/>
    <mergeCell ref="H6:H7"/>
    <mergeCell ref="J1:J2"/>
    <mergeCell ref="A26:B26"/>
    <mergeCell ref="A28:E28"/>
    <mergeCell ref="A29:C29"/>
    <mergeCell ref="A21:A25"/>
    <mergeCell ref="M11:M12"/>
    <mergeCell ref="A16:C16"/>
    <mergeCell ref="A17:C17"/>
    <mergeCell ref="A18:C18"/>
    <mergeCell ref="A19:C19"/>
    <mergeCell ref="A20:B20"/>
  </mergeCells>
  <dataValidations count="8">
    <dataValidation type="list" allowBlank="1" showInputMessage="1" showErrorMessage="1" sqref="D7" xr:uid="{00000000-0002-0000-4400-000000000000}">
      <formula1>$H$8:$H$15</formula1>
    </dataValidation>
    <dataValidation type="list" allowBlank="1" showInputMessage="1" showErrorMessage="1" sqref="D12" xr:uid="{00000000-0002-0000-4400-000001000000}">
      <formula1>$G$8:$G$23</formula1>
    </dataValidation>
    <dataValidation type="list" allowBlank="1" showInputMessage="1" showErrorMessage="1" sqref="D13" xr:uid="{00000000-0002-0000-4400-000002000000}">
      <formula1>$R$3:$R$8</formula1>
    </dataValidation>
    <dataValidation type="list" allowBlank="1" showInputMessage="1" showErrorMessage="1" sqref="D14" xr:uid="{00000000-0002-0000-4400-000003000000}">
      <formula1>$G$3:$G$4</formula1>
    </dataValidation>
    <dataValidation type="list" allowBlank="1" showInputMessage="1" showErrorMessage="1" sqref="H21" xr:uid="{00000000-0002-0000-4400-000004000000}">
      <formula1>$X$2:$X$85</formula1>
    </dataValidation>
    <dataValidation type="list" allowBlank="1" showInputMessage="1" showErrorMessage="1" sqref="H28" xr:uid="{00000000-0002-0000-4400-000005000000}">
      <formula1>$M$10:$M$11</formula1>
    </dataValidation>
    <dataValidation type="list" allowBlank="1" showInputMessage="1" showErrorMessage="1" sqref="AO34" xr:uid="{00000000-0002-0000-4400-000006000000}">
      <formula1>$M$13:$M$15</formula1>
    </dataValidation>
    <dataValidation type="list" allowBlank="1" showInputMessage="1" showErrorMessage="1" sqref="AC2:AC34" xr:uid="{00000000-0002-0000-4400-000007000000}">
      <formula1>$J$12:$J$15</formula1>
    </dataValidation>
  </dataValidations>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29"/>
  <dimension ref="A1:V47"/>
  <sheetViews>
    <sheetView zoomScale="90" zoomScaleNormal="90" workbookViewId="0">
      <selection activeCell="K24" sqref="K24"/>
    </sheetView>
  </sheetViews>
  <sheetFormatPr defaultColWidth="8.875" defaultRowHeight="15"/>
  <cols>
    <col min="1" max="1" width="7.125" customWidth="1"/>
    <col min="2" max="2" width="42.375" customWidth="1"/>
    <col min="3" max="4" width="11.125" customWidth="1"/>
    <col min="5" max="5" width="12.125" customWidth="1"/>
    <col min="6" max="6" width="2.875" style="107" customWidth="1"/>
    <col min="7" max="8" width="15.25" customWidth="1"/>
    <col min="9" max="9" width="2.875" customWidth="1"/>
    <col min="10" max="10" width="8.375" customWidth="1"/>
    <col min="12" max="12" width="2.875" customWidth="1"/>
    <col min="13" max="13" width="8.375" customWidth="1"/>
    <col min="15" max="15" width="9.875" customWidth="1"/>
    <col min="16" max="16" width="2.875" customWidth="1"/>
    <col min="17" max="17" width="8.375" customWidth="1"/>
    <col min="19" max="19" width="10.125" customWidth="1"/>
    <col min="20" max="20" width="2.875" customWidth="1"/>
  </cols>
  <sheetData>
    <row r="1" spans="1:22" ht="15" customHeight="1">
      <c r="A1" s="507" t="s">
        <v>0</v>
      </c>
      <c r="B1" s="508"/>
      <c r="C1" s="508"/>
      <c r="D1" s="508"/>
      <c r="E1" s="509"/>
      <c r="G1" s="493" t="s">
        <v>1</v>
      </c>
      <c r="H1" s="493" t="s">
        <v>2</v>
      </c>
      <c r="J1" s="493" t="s">
        <v>3</v>
      </c>
      <c r="K1" s="493" t="s">
        <v>2</v>
      </c>
      <c r="M1" s="493" t="s">
        <v>3</v>
      </c>
      <c r="N1" s="493" t="s">
        <v>4</v>
      </c>
      <c r="O1" s="493" t="s">
        <v>5</v>
      </c>
      <c r="Q1" s="493" t="s">
        <v>3</v>
      </c>
      <c r="R1" s="493" t="s">
        <v>4</v>
      </c>
      <c r="S1" s="493" t="s">
        <v>5</v>
      </c>
      <c r="T1" s="148"/>
      <c r="U1" s="493" t="s">
        <v>4</v>
      </c>
      <c r="V1" s="493" t="s">
        <v>6</v>
      </c>
    </row>
    <row r="2" spans="1:22" ht="15" customHeight="1">
      <c r="A2" s="371" t="s">
        <v>7</v>
      </c>
      <c r="B2" s="110"/>
      <c r="C2" s="111"/>
      <c r="D2" s="109">
        <v>1</v>
      </c>
      <c r="E2" s="109" t="s">
        <v>8</v>
      </c>
      <c r="G2" s="493"/>
      <c r="H2" s="493"/>
      <c r="J2" s="493"/>
      <c r="K2" s="493"/>
      <c r="M2" s="518"/>
      <c r="N2" s="493"/>
      <c r="O2" s="493"/>
      <c r="P2" s="148"/>
      <c r="Q2" s="518"/>
      <c r="R2" s="493"/>
      <c r="S2" s="493"/>
      <c r="T2" s="148"/>
      <c r="U2" s="493"/>
      <c r="V2" s="493"/>
    </row>
    <row r="3" spans="1:22" ht="15.75" customHeight="1">
      <c r="A3" s="371" t="s">
        <v>9</v>
      </c>
      <c r="B3" s="110"/>
      <c r="C3" s="113"/>
      <c r="D3" s="109">
        <v>3500</v>
      </c>
      <c r="E3" s="109" t="s">
        <v>10</v>
      </c>
      <c r="G3" s="112">
        <v>47</v>
      </c>
      <c r="H3" s="112">
        <v>14</v>
      </c>
      <c r="J3" s="149" t="s">
        <v>11</v>
      </c>
      <c r="K3" s="149">
        <v>20</v>
      </c>
      <c r="M3" s="519" t="s">
        <v>12</v>
      </c>
      <c r="N3" s="150">
        <v>980</v>
      </c>
      <c r="O3" s="149" t="s">
        <v>13</v>
      </c>
      <c r="P3" s="148"/>
      <c r="Q3" s="519" t="s">
        <v>14</v>
      </c>
      <c r="R3" s="150">
        <v>250</v>
      </c>
      <c r="S3" s="149" t="s">
        <v>15</v>
      </c>
      <c r="T3" s="148"/>
      <c r="U3" s="150">
        <v>250</v>
      </c>
      <c r="V3" s="149">
        <v>4</v>
      </c>
    </row>
    <row r="4" spans="1:22">
      <c r="A4" s="371" t="s">
        <v>16</v>
      </c>
      <c r="B4" s="110"/>
      <c r="C4" s="113"/>
      <c r="D4" s="109">
        <v>90</v>
      </c>
      <c r="E4" s="109" t="s">
        <v>17</v>
      </c>
      <c r="G4" s="112">
        <v>128</v>
      </c>
      <c r="H4" s="112">
        <v>20</v>
      </c>
      <c r="J4" s="149" t="s">
        <v>18</v>
      </c>
      <c r="K4" s="149">
        <v>20</v>
      </c>
      <c r="M4" s="519"/>
      <c r="N4" s="151">
        <v>1760</v>
      </c>
      <c r="O4" s="149" t="s">
        <v>19</v>
      </c>
      <c r="P4" s="148"/>
      <c r="Q4" s="519"/>
      <c r="R4" s="151">
        <v>440</v>
      </c>
      <c r="S4" s="149" t="s">
        <v>20</v>
      </c>
      <c r="T4" s="148"/>
      <c r="U4" s="151">
        <v>440</v>
      </c>
      <c r="V4" s="149">
        <v>3.8</v>
      </c>
    </row>
    <row r="5" spans="1:22" ht="15" customHeight="1">
      <c r="A5" s="512" t="s">
        <v>21</v>
      </c>
      <c r="B5" s="513"/>
      <c r="C5" s="514"/>
      <c r="D5" s="141">
        <v>75</v>
      </c>
      <c r="E5" s="109" t="s">
        <v>17</v>
      </c>
      <c r="J5" s="149" t="s">
        <v>22</v>
      </c>
      <c r="K5" s="149">
        <v>20</v>
      </c>
      <c r="M5" s="519"/>
      <c r="N5" s="151">
        <v>3125</v>
      </c>
      <c r="O5" s="149" t="s">
        <v>23</v>
      </c>
      <c r="P5" s="148"/>
      <c r="Q5" s="519"/>
      <c r="R5" s="151">
        <v>980</v>
      </c>
      <c r="S5" s="149" t="s">
        <v>13</v>
      </c>
      <c r="T5" s="148"/>
      <c r="U5" s="151">
        <v>980</v>
      </c>
      <c r="V5" s="149">
        <v>3.8</v>
      </c>
    </row>
    <row r="6" spans="1:22">
      <c r="A6" s="515"/>
      <c r="B6" s="516"/>
      <c r="C6" s="517"/>
      <c r="D6" s="109"/>
      <c r="E6" s="109"/>
      <c r="G6" s="520" t="s">
        <v>24</v>
      </c>
      <c r="H6" s="518" t="s">
        <v>25</v>
      </c>
      <c r="J6" s="149" t="s">
        <v>26</v>
      </c>
      <c r="K6" s="149">
        <v>14</v>
      </c>
      <c r="M6" s="519"/>
      <c r="N6" s="151">
        <v>5470</v>
      </c>
      <c r="O6" s="149" t="s">
        <v>27</v>
      </c>
      <c r="P6" s="148"/>
      <c r="Q6" s="519"/>
      <c r="R6" s="151">
        <v>1760</v>
      </c>
      <c r="S6" s="149" t="s">
        <v>19</v>
      </c>
      <c r="T6" s="148"/>
      <c r="U6" s="151">
        <v>1760</v>
      </c>
      <c r="V6" s="149">
        <v>2.2999999999999998</v>
      </c>
    </row>
    <row r="7" spans="1:22">
      <c r="A7" s="371" t="s">
        <v>28</v>
      </c>
      <c r="B7" s="110"/>
      <c r="C7" s="113"/>
      <c r="D7" s="114">
        <v>1800</v>
      </c>
      <c r="E7" s="109" t="s">
        <v>29</v>
      </c>
      <c r="G7" s="521"/>
      <c r="H7" s="522"/>
      <c r="J7" s="149" t="s">
        <v>30</v>
      </c>
      <c r="K7" s="149">
        <v>14</v>
      </c>
      <c r="Q7" s="519"/>
      <c r="R7" s="151">
        <v>3125</v>
      </c>
      <c r="S7" s="149" t="s">
        <v>23</v>
      </c>
      <c r="T7" s="148"/>
      <c r="U7" s="151">
        <v>3125</v>
      </c>
      <c r="V7" s="149">
        <v>2.2999999999999998</v>
      </c>
    </row>
    <row r="8" spans="1:22">
      <c r="A8" s="371" t="s">
        <v>31</v>
      </c>
      <c r="B8" s="110"/>
      <c r="C8" s="113"/>
      <c r="D8" s="116">
        <f>(24*60*60)/D7</f>
        <v>48</v>
      </c>
      <c r="E8" s="109" t="s">
        <v>32</v>
      </c>
      <c r="G8" s="112">
        <v>1</v>
      </c>
      <c r="H8" s="112">
        <v>600</v>
      </c>
      <c r="J8" s="149" t="s">
        <v>33</v>
      </c>
      <c r="K8" s="149">
        <v>14</v>
      </c>
      <c r="Q8" s="519"/>
      <c r="R8" s="151">
        <v>5470</v>
      </c>
      <c r="S8" s="149" t="s">
        <v>27</v>
      </c>
      <c r="T8" s="148"/>
      <c r="U8" s="151">
        <v>5470</v>
      </c>
      <c r="V8" s="149">
        <v>2.2999999999999998</v>
      </c>
    </row>
    <row r="9" spans="1:22">
      <c r="A9" s="371" t="s">
        <v>34</v>
      </c>
      <c r="B9" s="110"/>
      <c r="C9" s="113"/>
      <c r="D9" s="114">
        <v>0</v>
      </c>
      <c r="E9" s="109" t="s">
        <v>32</v>
      </c>
      <c r="G9" s="112">
        <v>2</v>
      </c>
      <c r="H9" s="112">
        <v>1800</v>
      </c>
      <c r="J9" s="149" t="s">
        <v>35</v>
      </c>
      <c r="K9" s="149">
        <v>14</v>
      </c>
    </row>
    <row r="10" spans="1:22">
      <c r="A10" s="371" t="s">
        <v>36</v>
      </c>
      <c r="B10" s="110"/>
      <c r="C10" s="113"/>
      <c r="D10" s="116">
        <f>D8+D9</f>
        <v>48</v>
      </c>
      <c r="E10" s="109" t="s">
        <v>32</v>
      </c>
      <c r="G10" s="112">
        <v>5</v>
      </c>
      <c r="H10" s="112">
        <v>3600</v>
      </c>
    </row>
    <row r="11" spans="1:22">
      <c r="A11" s="371" t="s">
        <v>37</v>
      </c>
      <c r="B11" s="110"/>
      <c r="C11" s="113"/>
      <c r="D11" s="116">
        <f>(24*60*60)/D10</f>
        <v>1800</v>
      </c>
      <c r="E11" s="109" t="s">
        <v>29</v>
      </c>
      <c r="G11" s="112">
        <v>10</v>
      </c>
      <c r="H11" s="112">
        <v>7200</v>
      </c>
    </row>
    <row r="12" spans="1:22">
      <c r="A12" s="371" t="s">
        <v>38</v>
      </c>
      <c r="B12" s="110"/>
      <c r="C12" s="113"/>
      <c r="D12" s="114">
        <v>1800</v>
      </c>
      <c r="E12" s="109" t="s">
        <v>29</v>
      </c>
      <c r="G12" s="112">
        <v>20</v>
      </c>
      <c r="H12" s="112">
        <v>10800</v>
      </c>
    </row>
    <row r="13" spans="1:22">
      <c r="A13" s="371" t="s">
        <v>39</v>
      </c>
      <c r="B13" s="110"/>
      <c r="C13" s="113"/>
      <c r="D13" s="143">
        <v>5470</v>
      </c>
      <c r="E13" s="109" t="s">
        <v>40</v>
      </c>
      <c r="G13" s="112">
        <v>30</v>
      </c>
      <c r="H13" s="112">
        <v>21600</v>
      </c>
    </row>
    <row r="14" spans="1:22">
      <c r="A14" s="371" t="s">
        <v>41</v>
      </c>
      <c r="B14" s="110"/>
      <c r="C14" s="113"/>
      <c r="D14" s="144">
        <v>128</v>
      </c>
      <c r="E14" s="109" t="s">
        <v>42</v>
      </c>
      <c r="G14" s="112">
        <v>60</v>
      </c>
      <c r="H14" s="112">
        <v>43200</v>
      </c>
    </row>
    <row r="15" spans="1:22">
      <c r="A15" s="371" t="s">
        <v>43</v>
      </c>
      <c r="B15" s="110"/>
      <c r="C15" s="113"/>
      <c r="D15" s="109">
        <v>11</v>
      </c>
      <c r="E15" s="109" t="s">
        <v>44</v>
      </c>
      <c r="G15" s="112">
        <v>120</v>
      </c>
      <c r="H15" s="112">
        <v>86400</v>
      </c>
    </row>
    <row r="16" spans="1:22">
      <c r="A16" s="510" t="s">
        <v>45</v>
      </c>
      <c r="B16" s="511"/>
      <c r="C16" s="497"/>
      <c r="D16" s="109">
        <v>1</v>
      </c>
      <c r="E16" s="109" t="s">
        <v>46</v>
      </c>
      <c r="G16" s="112">
        <v>300</v>
      </c>
      <c r="H16" s="140"/>
    </row>
    <row r="17" spans="1:8">
      <c r="A17" s="496"/>
      <c r="B17" s="511"/>
      <c r="C17" s="497"/>
      <c r="D17" s="145"/>
      <c r="E17" s="109"/>
      <c r="G17" s="112">
        <v>600</v>
      </c>
      <c r="H17" s="140"/>
    </row>
    <row r="18" spans="1:8">
      <c r="A18" s="496"/>
      <c r="B18" s="511"/>
      <c r="C18" s="497"/>
      <c r="D18" s="109"/>
      <c r="E18" s="109"/>
      <c r="G18" s="112">
        <v>1200</v>
      </c>
      <c r="H18" s="140"/>
    </row>
    <row r="19" spans="1:8">
      <c r="A19" s="496"/>
      <c r="B19" s="511"/>
      <c r="C19" s="497"/>
      <c r="D19" s="109"/>
      <c r="E19" s="109"/>
      <c r="G19" s="112">
        <v>1800</v>
      </c>
      <c r="H19" s="140"/>
    </row>
    <row r="20" spans="1:8" ht="45" customHeight="1">
      <c r="A20" s="494" t="s">
        <v>47</v>
      </c>
      <c r="B20" s="495"/>
      <c r="C20" s="122" t="s">
        <v>48</v>
      </c>
      <c r="D20" s="122" t="s">
        <v>49</v>
      </c>
      <c r="E20" s="122" t="s">
        <v>50</v>
      </c>
      <c r="G20" s="112">
        <v>3600</v>
      </c>
      <c r="H20" s="140"/>
    </row>
    <row r="21" spans="1:8" ht="15" customHeight="1">
      <c r="A21" s="504" t="s">
        <v>51</v>
      </c>
      <c r="B21" s="109" t="s">
        <v>884</v>
      </c>
      <c r="C21" s="123">
        <f>(52000*15/3)+C24</f>
        <v>275000</v>
      </c>
      <c r="D21" s="116">
        <v>100</v>
      </c>
      <c r="E21" s="116">
        <f>C21*D21</f>
        <v>27500000</v>
      </c>
      <c r="G21" s="112">
        <v>7200</v>
      </c>
      <c r="H21" s="140"/>
    </row>
    <row r="22" spans="1:8" ht="15" customHeight="1">
      <c r="A22" s="505"/>
      <c r="B22" s="109" t="s">
        <v>804</v>
      </c>
      <c r="C22" s="123">
        <f>(85000*15/3)</f>
        <v>425000</v>
      </c>
      <c r="D22" s="116">
        <v>7000</v>
      </c>
      <c r="E22" s="116">
        <f>C22*D22</f>
        <v>2975000000</v>
      </c>
      <c r="G22" s="112">
        <v>10800</v>
      </c>
      <c r="H22" s="140"/>
    </row>
    <row r="23" spans="1:8" ht="15" customHeight="1">
      <c r="A23" s="505"/>
      <c r="B23" s="124" t="s">
        <v>53</v>
      </c>
      <c r="C23" s="123">
        <f>D14*1000/(D5/100)</f>
        <v>170666.66666666666</v>
      </c>
      <c r="D23" s="116">
        <f>((37+D15)*8/D13)*1000</f>
        <v>70.201096892138935</v>
      </c>
      <c r="E23" s="116">
        <f>C23*D23</f>
        <v>11980987.202925045</v>
      </c>
      <c r="G23" s="112">
        <v>21600</v>
      </c>
      <c r="H23" s="140"/>
    </row>
    <row r="24" spans="1:8" ht="15" customHeight="1">
      <c r="A24" s="505"/>
      <c r="B24" s="125" t="s">
        <v>54</v>
      </c>
      <c r="C24" s="123">
        <f>C25</f>
        <v>15000</v>
      </c>
      <c r="D24" s="116">
        <f>100+200+((IF(D13=U3,V3,IF(D13=U4,V4,IF(D13=U5,V5,IF(D13=U6,V6,IF(D13=U7,V7,V8))))))*1000*D16)</f>
        <v>2600</v>
      </c>
      <c r="E24" s="116">
        <f t="shared" ref="E24:E26" si="0">C24*D24</f>
        <v>39000000</v>
      </c>
      <c r="H24" s="140"/>
    </row>
    <row r="25" spans="1:8" ht="15" customHeight="1">
      <c r="A25" s="506"/>
      <c r="B25" s="109" t="s">
        <v>55</v>
      </c>
      <c r="C25" s="123">
        <v>15000</v>
      </c>
      <c r="D25" s="126">
        <v>0</v>
      </c>
      <c r="E25" s="116">
        <f t="shared" si="0"/>
        <v>0</v>
      </c>
    </row>
    <row r="26" spans="1:8" ht="15" customHeight="1">
      <c r="A26" s="496" t="s">
        <v>56</v>
      </c>
      <c r="B26" s="497"/>
      <c r="C26" s="123">
        <v>12</v>
      </c>
      <c r="D26" s="116">
        <f>(D11*1000)-((D11/D12)*(D22+D21))-SUM(D23:D25)</f>
        <v>1790229.7989031079</v>
      </c>
      <c r="E26" s="116">
        <f t="shared" si="0"/>
        <v>21482757.586837295</v>
      </c>
    </row>
    <row r="27" spans="1:8" ht="15" customHeight="1">
      <c r="A27" s="127"/>
      <c r="B27" s="128"/>
      <c r="C27" s="129"/>
      <c r="D27" s="130"/>
      <c r="E27" s="131"/>
    </row>
    <row r="28" spans="1:8">
      <c r="A28" s="498" t="s">
        <v>57</v>
      </c>
      <c r="B28" s="499"/>
      <c r="C28" s="499"/>
      <c r="D28" s="499"/>
      <c r="E28" s="500"/>
    </row>
    <row r="29" spans="1:8">
      <c r="A29" s="501" t="s">
        <v>58</v>
      </c>
      <c r="B29" s="502"/>
      <c r="C29" s="503"/>
      <c r="D29" s="132">
        <f>((E23+E25+E26)+((E21+E22)*(D11/D12)))/(D11*1000)+(E24/(24*60*60*1000))</f>
        <v>1687.0979137720904</v>
      </c>
      <c r="E29" s="133" t="s">
        <v>59</v>
      </c>
    </row>
    <row r="30" spans="1:8">
      <c r="A30" s="121" t="s">
        <v>60</v>
      </c>
      <c r="B30" s="121"/>
      <c r="C30" s="111"/>
      <c r="D30" s="134">
        <f>(D3*1000*(D4/100)/D29)/24</f>
        <v>77.796314563951583</v>
      </c>
      <c r="E30" s="135" t="s">
        <v>61</v>
      </c>
    </row>
    <row r="31" spans="1:8">
      <c r="D31" s="146">
        <f>D30/365</f>
        <v>0.21314058784644269</v>
      </c>
      <c r="E31" s="112" t="s">
        <v>62</v>
      </c>
    </row>
    <row r="32" spans="1:8">
      <c r="C32" s="137"/>
      <c r="D32" s="147">
        <f>D31*12</f>
        <v>2.557687054157312</v>
      </c>
      <c r="E32" s="139" t="s">
        <v>63</v>
      </c>
    </row>
    <row r="33" spans="3:5">
      <c r="C33" s="137"/>
      <c r="D33" s="137"/>
      <c r="E33" s="140"/>
    </row>
    <row r="34" spans="3:5">
      <c r="C34" s="137"/>
      <c r="D34" s="137"/>
      <c r="E34" s="140"/>
    </row>
    <row r="35" spans="3:5">
      <c r="C35" s="137"/>
      <c r="D35" s="137"/>
      <c r="E35" s="140"/>
    </row>
    <row r="36" spans="3:5">
      <c r="C36" s="137"/>
      <c r="D36" s="137"/>
      <c r="E36" s="140"/>
    </row>
    <row r="37" spans="3:5">
      <c r="C37" s="137"/>
      <c r="D37" s="137"/>
      <c r="E37" s="140"/>
    </row>
    <row r="38" spans="3:5">
      <c r="C38" s="137"/>
      <c r="D38" s="137"/>
      <c r="E38" s="140"/>
    </row>
    <row r="40" spans="3:5">
      <c r="C40" s="137"/>
      <c r="D40" s="137"/>
      <c r="E40" s="140"/>
    </row>
    <row r="41" spans="3:5">
      <c r="C41" s="137"/>
      <c r="D41" s="137"/>
      <c r="E41" s="140"/>
    </row>
    <row r="42" spans="3:5">
      <c r="C42" s="137"/>
      <c r="D42" s="137"/>
      <c r="E42" s="140"/>
    </row>
    <row r="43" spans="3:5">
      <c r="C43" s="137"/>
      <c r="D43" s="137"/>
      <c r="E43" s="140"/>
    </row>
    <row r="44" spans="3:5">
      <c r="C44" s="137"/>
      <c r="D44" s="137"/>
      <c r="E44" s="140"/>
    </row>
    <row r="45" spans="3:5">
      <c r="C45" s="137"/>
      <c r="D45" s="137"/>
      <c r="E45" s="140"/>
    </row>
    <row r="46" spans="3:5">
      <c r="C46" s="137"/>
      <c r="D46" s="137"/>
      <c r="E46" s="140"/>
    </row>
    <row r="47" spans="3:5">
      <c r="C47" s="137"/>
      <c r="D47" s="137"/>
      <c r="E47" s="140"/>
    </row>
  </sheetData>
  <mergeCells count="27">
    <mergeCell ref="V1:V2"/>
    <mergeCell ref="A5:C6"/>
    <mergeCell ref="Q1:Q2"/>
    <mergeCell ref="Q3:Q8"/>
    <mergeCell ref="R1:R2"/>
    <mergeCell ref="S1:S2"/>
    <mergeCell ref="U1:U2"/>
    <mergeCell ref="K1:K2"/>
    <mergeCell ref="M1:M2"/>
    <mergeCell ref="M3:M6"/>
    <mergeCell ref="N1:N2"/>
    <mergeCell ref="O1:O2"/>
    <mergeCell ref="G1:G2"/>
    <mergeCell ref="G6:G7"/>
    <mergeCell ref="H1:H2"/>
    <mergeCell ref="H6:H7"/>
    <mergeCell ref="J1:J2"/>
    <mergeCell ref="A20:B20"/>
    <mergeCell ref="A26:B26"/>
    <mergeCell ref="A28:E28"/>
    <mergeCell ref="A29:C29"/>
    <mergeCell ref="A21:A25"/>
    <mergeCell ref="A1:E1"/>
    <mergeCell ref="A16:C16"/>
    <mergeCell ref="A17:C17"/>
    <mergeCell ref="A18:C18"/>
    <mergeCell ref="A19:C19"/>
  </mergeCells>
  <dataValidations count="4">
    <dataValidation type="list" allowBlank="1" showInputMessage="1" showErrorMessage="1" sqref="D7" xr:uid="{00000000-0002-0000-4500-000000000000}">
      <formula1>$H$8:$H$15</formula1>
    </dataValidation>
    <dataValidation type="list" allowBlank="1" showInputMessage="1" showErrorMessage="1" sqref="D12" xr:uid="{00000000-0002-0000-4500-000001000000}">
      <formula1>$G$8:$G$23</formula1>
    </dataValidation>
    <dataValidation type="list" allowBlank="1" showInputMessage="1" showErrorMessage="1" sqref="D13" xr:uid="{00000000-0002-0000-4500-000002000000}">
      <formula1>$R$3:$R$8</formula1>
    </dataValidation>
    <dataValidation type="list" allowBlank="1" showInputMessage="1" showErrorMessage="1" sqref="D14" xr:uid="{00000000-0002-0000-4500-000003000000}">
      <formula1>$G$3:$G$4</formula1>
    </dataValidation>
  </dataValidations>
  <pageMargins left="0.7" right="0.7" top="0.75" bottom="0.75" header="0.3" footer="0.3"/>
  <pageSetup orientation="portrait" horizontalDpi="300"/>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Sheet1"/>
  <dimension ref="A1:V47"/>
  <sheetViews>
    <sheetView zoomScale="90" zoomScaleNormal="90" workbookViewId="0">
      <selection activeCell="C22" sqref="C22"/>
    </sheetView>
  </sheetViews>
  <sheetFormatPr defaultColWidth="8.875" defaultRowHeight="15"/>
  <cols>
    <col min="1" max="1" width="7.125" customWidth="1"/>
    <col min="2" max="2" width="42.375" customWidth="1"/>
    <col min="3" max="4" width="11.125" customWidth="1"/>
    <col min="5" max="5" width="12.125" customWidth="1"/>
    <col min="6" max="6" width="2.875" style="107" customWidth="1"/>
    <col min="7" max="8" width="15.25" customWidth="1"/>
    <col min="9" max="9" width="2.875" customWidth="1"/>
    <col min="10" max="10" width="8.375" customWidth="1"/>
    <col min="12" max="12" width="2.875" customWidth="1"/>
    <col min="13" max="13" width="8.375" customWidth="1"/>
    <col min="15" max="15" width="9.875" customWidth="1"/>
    <col min="16" max="16" width="2.875" customWidth="1"/>
    <col min="17" max="17" width="8.375" customWidth="1"/>
    <col min="19" max="19" width="10.125" customWidth="1"/>
    <col min="20" max="20" width="2.875" customWidth="1"/>
  </cols>
  <sheetData>
    <row r="1" spans="1:22" ht="15" customHeight="1">
      <c r="A1" s="507" t="s">
        <v>0</v>
      </c>
      <c r="B1" s="508"/>
      <c r="C1" s="508"/>
      <c r="D1" s="508"/>
      <c r="E1" s="509"/>
      <c r="G1" s="493" t="s">
        <v>1</v>
      </c>
      <c r="H1" s="493" t="s">
        <v>2</v>
      </c>
      <c r="J1" s="493" t="s">
        <v>3</v>
      </c>
      <c r="K1" s="493" t="s">
        <v>2</v>
      </c>
      <c r="M1" s="493" t="s">
        <v>3</v>
      </c>
      <c r="N1" s="493" t="s">
        <v>4</v>
      </c>
      <c r="O1" s="493" t="s">
        <v>5</v>
      </c>
      <c r="Q1" s="493" t="s">
        <v>3</v>
      </c>
      <c r="R1" s="493" t="s">
        <v>4</v>
      </c>
      <c r="S1" s="493" t="s">
        <v>5</v>
      </c>
      <c r="T1" s="148"/>
      <c r="U1" s="493" t="s">
        <v>4</v>
      </c>
      <c r="V1" s="493" t="s">
        <v>6</v>
      </c>
    </row>
    <row r="2" spans="1:22" ht="15" customHeight="1">
      <c r="A2" s="371" t="s">
        <v>7</v>
      </c>
      <c r="B2" s="110"/>
      <c r="C2" s="111"/>
      <c r="D2" s="109">
        <v>1</v>
      </c>
      <c r="E2" s="109" t="s">
        <v>8</v>
      </c>
      <c r="G2" s="493"/>
      <c r="H2" s="493"/>
      <c r="J2" s="493"/>
      <c r="K2" s="493"/>
      <c r="M2" s="518"/>
      <c r="N2" s="493"/>
      <c r="O2" s="493"/>
      <c r="P2" s="148"/>
      <c r="Q2" s="518"/>
      <c r="R2" s="493"/>
      <c r="S2" s="493"/>
      <c r="T2" s="148"/>
      <c r="U2" s="493"/>
      <c r="V2" s="493"/>
    </row>
    <row r="3" spans="1:22" ht="15.75" customHeight="1">
      <c r="A3" s="371" t="s">
        <v>9</v>
      </c>
      <c r="B3" s="110"/>
      <c r="C3" s="113"/>
      <c r="D3" s="109">
        <v>3500</v>
      </c>
      <c r="E3" s="109" t="s">
        <v>10</v>
      </c>
      <c r="G3" s="112">
        <v>47</v>
      </c>
      <c r="H3" s="112">
        <v>14</v>
      </c>
      <c r="J3" s="149" t="s">
        <v>11</v>
      </c>
      <c r="K3" s="149">
        <v>20</v>
      </c>
      <c r="M3" s="519" t="s">
        <v>12</v>
      </c>
      <c r="N3" s="150">
        <v>980</v>
      </c>
      <c r="O3" s="149" t="s">
        <v>13</v>
      </c>
      <c r="P3" s="148"/>
      <c r="Q3" s="519" t="s">
        <v>14</v>
      </c>
      <c r="R3" s="150">
        <v>250</v>
      </c>
      <c r="S3" s="149" t="s">
        <v>15</v>
      </c>
      <c r="T3" s="148"/>
      <c r="U3" s="150">
        <v>250</v>
      </c>
      <c r="V3" s="149">
        <v>4</v>
      </c>
    </row>
    <row r="4" spans="1:22">
      <c r="A4" s="371" t="s">
        <v>16</v>
      </c>
      <c r="B4" s="110"/>
      <c r="C4" s="113"/>
      <c r="D4" s="109">
        <v>90</v>
      </c>
      <c r="E4" s="109" t="s">
        <v>17</v>
      </c>
      <c r="G4" s="112">
        <v>128</v>
      </c>
      <c r="H4" s="112">
        <v>20</v>
      </c>
      <c r="J4" s="149" t="s">
        <v>18</v>
      </c>
      <c r="K4" s="149">
        <v>20</v>
      </c>
      <c r="M4" s="519"/>
      <c r="N4" s="151">
        <v>1760</v>
      </c>
      <c r="O4" s="149" t="s">
        <v>19</v>
      </c>
      <c r="P4" s="148"/>
      <c r="Q4" s="519"/>
      <c r="R4" s="151">
        <v>440</v>
      </c>
      <c r="S4" s="149" t="s">
        <v>20</v>
      </c>
      <c r="T4" s="148"/>
      <c r="U4" s="151">
        <v>440</v>
      </c>
      <c r="V4" s="149">
        <v>3.8</v>
      </c>
    </row>
    <row r="5" spans="1:22" ht="15" customHeight="1">
      <c r="A5" s="512" t="s">
        <v>21</v>
      </c>
      <c r="B5" s="513"/>
      <c r="C5" s="514"/>
      <c r="D5" s="141">
        <v>75</v>
      </c>
      <c r="E5" s="109" t="s">
        <v>17</v>
      </c>
      <c r="J5" s="149" t="s">
        <v>22</v>
      </c>
      <c r="K5" s="149">
        <v>20</v>
      </c>
      <c r="M5" s="519"/>
      <c r="N5" s="151">
        <v>3125</v>
      </c>
      <c r="O5" s="149" t="s">
        <v>23</v>
      </c>
      <c r="P5" s="148"/>
      <c r="Q5" s="519"/>
      <c r="R5" s="151">
        <v>980</v>
      </c>
      <c r="S5" s="149" t="s">
        <v>13</v>
      </c>
      <c r="T5" s="148"/>
      <c r="U5" s="151">
        <v>980</v>
      </c>
      <c r="V5" s="149">
        <v>3.8</v>
      </c>
    </row>
    <row r="6" spans="1:22">
      <c r="A6" s="515"/>
      <c r="B6" s="516"/>
      <c r="C6" s="517"/>
      <c r="D6" s="109"/>
      <c r="E6" s="109"/>
      <c r="G6" s="520" t="s">
        <v>24</v>
      </c>
      <c r="H6" s="518" t="s">
        <v>25</v>
      </c>
      <c r="J6" s="149" t="s">
        <v>26</v>
      </c>
      <c r="K6" s="149">
        <v>14</v>
      </c>
      <c r="M6" s="519"/>
      <c r="N6" s="151">
        <v>5470</v>
      </c>
      <c r="O6" s="149" t="s">
        <v>27</v>
      </c>
      <c r="P6" s="148"/>
      <c r="Q6" s="519"/>
      <c r="R6" s="151">
        <v>1760</v>
      </c>
      <c r="S6" s="149" t="s">
        <v>19</v>
      </c>
      <c r="T6" s="148"/>
      <c r="U6" s="151">
        <v>1760</v>
      </c>
      <c r="V6" s="149">
        <v>2.2999999999999998</v>
      </c>
    </row>
    <row r="7" spans="1:22">
      <c r="A7" s="371" t="s">
        <v>28</v>
      </c>
      <c r="B7" s="110"/>
      <c r="C7" s="113"/>
      <c r="D7" s="114">
        <v>1800</v>
      </c>
      <c r="E7" s="109" t="s">
        <v>29</v>
      </c>
      <c r="G7" s="521"/>
      <c r="H7" s="522"/>
      <c r="J7" s="149" t="s">
        <v>30</v>
      </c>
      <c r="K7" s="149">
        <v>14</v>
      </c>
      <c r="Q7" s="519"/>
      <c r="R7" s="151">
        <v>3125</v>
      </c>
      <c r="S7" s="149" t="s">
        <v>23</v>
      </c>
      <c r="T7" s="148"/>
      <c r="U7" s="151">
        <v>3125</v>
      </c>
      <c r="V7" s="149">
        <v>2.2999999999999998</v>
      </c>
    </row>
    <row r="8" spans="1:22">
      <c r="A8" s="371" t="s">
        <v>31</v>
      </c>
      <c r="B8" s="110"/>
      <c r="C8" s="113"/>
      <c r="D8" s="116">
        <f>(24*60*60)/D7</f>
        <v>48</v>
      </c>
      <c r="E8" s="109" t="s">
        <v>32</v>
      </c>
      <c r="G8" s="112">
        <v>1</v>
      </c>
      <c r="H8" s="112">
        <v>600</v>
      </c>
      <c r="J8" s="149" t="s">
        <v>33</v>
      </c>
      <c r="K8" s="149">
        <v>14</v>
      </c>
      <c r="Q8" s="519"/>
      <c r="R8" s="151">
        <v>5470</v>
      </c>
      <c r="S8" s="149" t="s">
        <v>27</v>
      </c>
      <c r="T8" s="148"/>
      <c r="U8" s="151">
        <v>5470</v>
      </c>
      <c r="V8" s="149">
        <v>2.2999999999999998</v>
      </c>
    </row>
    <row r="9" spans="1:22">
      <c r="A9" s="371" t="s">
        <v>34</v>
      </c>
      <c r="B9" s="110"/>
      <c r="C9" s="113"/>
      <c r="D9" s="114">
        <v>0</v>
      </c>
      <c r="E9" s="109" t="s">
        <v>32</v>
      </c>
      <c r="G9" s="112">
        <v>2</v>
      </c>
      <c r="H9" s="112">
        <v>1800</v>
      </c>
      <c r="J9" s="149" t="s">
        <v>35</v>
      </c>
      <c r="K9" s="149">
        <v>14</v>
      </c>
    </row>
    <row r="10" spans="1:22">
      <c r="A10" s="371" t="s">
        <v>36</v>
      </c>
      <c r="B10" s="110"/>
      <c r="C10" s="113"/>
      <c r="D10" s="116">
        <f>D8+D9</f>
        <v>48</v>
      </c>
      <c r="E10" s="109" t="s">
        <v>32</v>
      </c>
      <c r="G10" s="112">
        <v>5</v>
      </c>
      <c r="H10" s="112">
        <v>3600</v>
      </c>
    </row>
    <row r="11" spans="1:22">
      <c r="A11" s="371" t="s">
        <v>37</v>
      </c>
      <c r="B11" s="110"/>
      <c r="C11" s="113"/>
      <c r="D11" s="116">
        <f>(24*60*60)/D10</f>
        <v>1800</v>
      </c>
      <c r="E11" s="109" t="s">
        <v>29</v>
      </c>
      <c r="G11" s="112">
        <v>10</v>
      </c>
      <c r="H11" s="112">
        <v>7200</v>
      </c>
    </row>
    <row r="12" spans="1:22">
      <c r="A12" s="371" t="s">
        <v>38</v>
      </c>
      <c r="B12" s="110"/>
      <c r="C12" s="113"/>
      <c r="D12" s="114">
        <v>1800</v>
      </c>
      <c r="E12" s="109" t="s">
        <v>29</v>
      </c>
      <c r="G12" s="112">
        <v>20</v>
      </c>
      <c r="H12" s="112">
        <v>10800</v>
      </c>
    </row>
    <row r="13" spans="1:22">
      <c r="A13" s="371" t="s">
        <v>39</v>
      </c>
      <c r="B13" s="110"/>
      <c r="C13" s="113"/>
      <c r="D13" s="143">
        <v>5470</v>
      </c>
      <c r="E13" s="109" t="s">
        <v>40</v>
      </c>
      <c r="G13" s="112">
        <v>30</v>
      </c>
      <c r="H13" s="112">
        <v>21600</v>
      </c>
    </row>
    <row r="14" spans="1:22">
      <c r="A14" s="371" t="s">
        <v>41</v>
      </c>
      <c r="B14" s="110"/>
      <c r="C14" s="113"/>
      <c r="D14" s="144">
        <v>128</v>
      </c>
      <c r="E14" s="109" t="s">
        <v>42</v>
      </c>
      <c r="G14" s="112">
        <v>60</v>
      </c>
      <c r="H14" s="112">
        <v>43200</v>
      </c>
    </row>
    <row r="15" spans="1:22">
      <c r="A15" s="371" t="s">
        <v>43</v>
      </c>
      <c r="B15" s="110"/>
      <c r="C15" s="113"/>
      <c r="D15" s="109">
        <v>11</v>
      </c>
      <c r="E15" s="109" t="s">
        <v>44</v>
      </c>
      <c r="G15" s="112">
        <v>120</v>
      </c>
      <c r="H15" s="112">
        <v>86400</v>
      </c>
    </row>
    <row r="16" spans="1:22">
      <c r="A16" s="510" t="s">
        <v>45</v>
      </c>
      <c r="B16" s="511"/>
      <c r="C16" s="497"/>
      <c r="D16" s="109">
        <v>1</v>
      </c>
      <c r="E16" s="109" t="s">
        <v>46</v>
      </c>
      <c r="G16" s="112">
        <v>300</v>
      </c>
      <c r="H16" s="140"/>
    </row>
    <row r="17" spans="1:8">
      <c r="A17" s="496"/>
      <c r="B17" s="511"/>
      <c r="C17" s="497"/>
      <c r="D17" s="145"/>
      <c r="E17" s="109"/>
      <c r="G17" s="112">
        <v>600</v>
      </c>
      <c r="H17" s="140"/>
    </row>
    <row r="18" spans="1:8">
      <c r="A18" s="496"/>
      <c r="B18" s="511"/>
      <c r="C18" s="497"/>
      <c r="D18" s="109"/>
      <c r="E18" s="109"/>
      <c r="G18" s="112">
        <v>1200</v>
      </c>
      <c r="H18" s="140"/>
    </row>
    <row r="19" spans="1:8">
      <c r="A19" s="496"/>
      <c r="B19" s="511"/>
      <c r="C19" s="497"/>
      <c r="D19" s="109"/>
      <c r="E19" s="109"/>
      <c r="G19" s="112">
        <v>1800</v>
      </c>
      <c r="H19" s="140"/>
    </row>
    <row r="20" spans="1:8" ht="45" customHeight="1">
      <c r="A20" s="494" t="s">
        <v>47</v>
      </c>
      <c r="B20" s="495"/>
      <c r="C20" s="122" t="s">
        <v>48</v>
      </c>
      <c r="D20" s="122" t="s">
        <v>49</v>
      </c>
      <c r="E20" s="122" t="s">
        <v>50</v>
      </c>
      <c r="G20" s="112">
        <v>3600</v>
      </c>
      <c r="H20" s="140"/>
    </row>
    <row r="21" spans="1:8" ht="15" customHeight="1">
      <c r="A21" s="504" t="s">
        <v>51</v>
      </c>
      <c r="B21" s="109" t="s">
        <v>884</v>
      </c>
      <c r="C21" s="123">
        <f>C22+C24</f>
        <v>175000</v>
      </c>
      <c r="D21" s="116">
        <v>200</v>
      </c>
      <c r="E21" s="116">
        <f>C21*D21</f>
        <v>35000000</v>
      </c>
      <c r="G21" s="112">
        <v>7200</v>
      </c>
      <c r="H21" s="140"/>
    </row>
    <row r="22" spans="1:8" ht="15" customHeight="1">
      <c r="A22" s="505"/>
      <c r="B22" s="109" t="s">
        <v>804</v>
      </c>
      <c r="C22" s="123">
        <f>160000</f>
        <v>160000</v>
      </c>
      <c r="D22" s="116">
        <v>26000</v>
      </c>
      <c r="E22" s="116">
        <f>C22*D22</f>
        <v>4160000000</v>
      </c>
      <c r="G22" s="112">
        <v>10800</v>
      </c>
      <c r="H22" s="140"/>
    </row>
    <row r="23" spans="1:8" ht="15" customHeight="1">
      <c r="A23" s="505"/>
      <c r="B23" s="124" t="s">
        <v>53</v>
      </c>
      <c r="C23" s="123">
        <f>D14*1000/(D5/100)</f>
        <v>170666.66666666666</v>
      </c>
      <c r="D23" s="116">
        <f>((37+D15)*8/D13)*1000</f>
        <v>70.201096892138935</v>
      </c>
      <c r="E23" s="116">
        <f>C23*D23</f>
        <v>11980987.202925045</v>
      </c>
      <c r="G23" s="112">
        <v>21600</v>
      </c>
      <c r="H23" s="140"/>
    </row>
    <row r="24" spans="1:8" ht="15" customHeight="1">
      <c r="A24" s="505"/>
      <c r="B24" s="125" t="s">
        <v>54</v>
      </c>
      <c r="C24" s="123">
        <f>C25</f>
        <v>15000</v>
      </c>
      <c r="D24" s="116">
        <f>100+200+((IF(D13=U3,V3,IF(D13=U4,V4,IF(D13=U5,V5,IF(D13=U6,V6,IF(D13=U7,V7,V8))))))*1000*D16)</f>
        <v>2600</v>
      </c>
      <c r="E24" s="116">
        <f t="shared" ref="E24:E26" si="0">C24*D24</f>
        <v>39000000</v>
      </c>
      <c r="H24" s="140"/>
    </row>
    <row r="25" spans="1:8" ht="15" customHeight="1">
      <c r="A25" s="506"/>
      <c r="B25" s="109" t="s">
        <v>55</v>
      </c>
      <c r="C25" s="123">
        <v>15000</v>
      </c>
      <c r="D25" s="126">
        <v>0</v>
      </c>
      <c r="E25" s="116">
        <f t="shared" si="0"/>
        <v>0</v>
      </c>
    </row>
    <row r="26" spans="1:8" ht="15" customHeight="1">
      <c r="A26" s="496" t="s">
        <v>56</v>
      </c>
      <c r="B26" s="497"/>
      <c r="C26" s="123">
        <v>12</v>
      </c>
      <c r="D26" s="116">
        <f>(D11*1000)-((D11/D12)*(D22+D21))-SUM(D23:D25)</f>
        <v>1771129.7989031079</v>
      </c>
      <c r="E26" s="116">
        <f t="shared" si="0"/>
        <v>21253557.586837295</v>
      </c>
    </row>
    <row r="27" spans="1:8" ht="15" customHeight="1">
      <c r="A27" s="127"/>
      <c r="B27" s="128"/>
      <c r="C27" s="129"/>
      <c r="D27" s="130"/>
      <c r="E27" s="131"/>
    </row>
    <row r="28" spans="1:8">
      <c r="A28" s="498" t="s">
        <v>57</v>
      </c>
      <c r="B28" s="499"/>
      <c r="C28" s="499"/>
      <c r="D28" s="499"/>
      <c r="E28" s="500"/>
    </row>
    <row r="29" spans="1:8">
      <c r="A29" s="501" t="s">
        <v>58</v>
      </c>
      <c r="B29" s="502"/>
      <c r="C29" s="503"/>
      <c r="D29" s="132">
        <f>((E23+E25+E26)+((E21+E22)*(D11/D12)))/(D11*1000)+(E24/(24*60*60*1000))</f>
        <v>2349.4705804387568</v>
      </c>
      <c r="E29" s="133" t="s">
        <v>59</v>
      </c>
    </row>
    <row r="30" spans="1:8">
      <c r="A30" s="121" t="s">
        <v>60</v>
      </c>
      <c r="B30" s="121"/>
      <c r="C30" s="111"/>
      <c r="D30" s="134">
        <f>(D3*1000*(D4/100)/D29)/24</f>
        <v>55.863649067480317</v>
      </c>
      <c r="E30" s="135" t="s">
        <v>61</v>
      </c>
    </row>
    <row r="31" spans="1:8">
      <c r="D31" s="146">
        <f>D30/365</f>
        <v>0.15305109333556252</v>
      </c>
      <c r="E31" s="112" t="s">
        <v>62</v>
      </c>
    </row>
    <row r="32" spans="1:8">
      <c r="C32" s="137"/>
      <c r="D32" s="147">
        <f>D31*12</f>
        <v>1.8366131200267501</v>
      </c>
      <c r="E32" s="139" t="s">
        <v>63</v>
      </c>
    </row>
    <row r="33" spans="3:5">
      <c r="C33" s="137"/>
      <c r="D33" s="137"/>
      <c r="E33" s="140"/>
    </row>
    <row r="34" spans="3:5">
      <c r="C34" s="137"/>
      <c r="D34" s="137"/>
      <c r="E34" s="140"/>
    </row>
    <row r="35" spans="3:5">
      <c r="C35" s="137"/>
      <c r="D35" s="137"/>
      <c r="E35" s="140"/>
    </row>
    <row r="36" spans="3:5">
      <c r="C36" s="137"/>
      <c r="D36" s="137"/>
      <c r="E36" s="140"/>
    </row>
    <row r="37" spans="3:5">
      <c r="C37" s="137"/>
      <c r="D37" s="137"/>
      <c r="E37" s="140"/>
    </row>
    <row r="38" spans="3:5">
      <c r="C38" s="137"/>
      <c r="D38" s="137"/>
      <c r="E38" s="140"/>
    </row>
    <row r="40" spans="3:5">
      <c r="C40" s="137"/>
      <c r="D40" s="137"/>
      <c r="E40" s="140"/>
    </row>
    <row r="41" spans="3:5">
      <c r="C41" s="137"/>
      <c r="D41" s="137"/>
      <c r="E41" s="140"/>
    </row>
    <row r="42" spans="3:5">
      <c r="C42" s="137"/>
      <c r="D42" s="137"/>
      <c r="E42" s="140"/>
    </row>
    <row r="43" spans="3:5">
      <c r="C43" s="137"/>
      <c r="D43" s="137"/>
      <c r="E43" s="140"/>
    </row>
    <row r="44" spans="3:5">
      <c r="C44" s="137"/>
      <c r="D44" s="137"/>
      <c r="E44" s="140"/>
    </row>
    <row r="45" spans="3:5">
      <c r="C45" s="137"/>
      <c r="D45" s="137"/>
      <c r="E45" s="140"/>
    </row>
    <row r="46" spans="3:5">
      <c r="C46" s="137"/>
      <c r="D46" s="137"/>
      <c r="E46" s="140"/>
    </row>
    <row r="47" spans="3:5">
      <c r="C47" s="137"/>
      <c r="D47" s="137"/>
      <c r="E47" s="140"/>
    </row>
  </sheetData>
  <mergeCells count="27">
    <mergeCell ref="V1:V2"/>
    <mergeCell ref="A5:C6"/>
    <mergeCell ref="Q1:Q2"/>
    <mergeCell ref="Q3:Q8"/>
    <mergeCell ref="R1:R2"/>
    <mergeCell ref="S1:S2"/>
    <mergeCell ref="U1:U2"/>
    <mergeCell ref="K1:K2"/>
    <mergeCell ref="M1:M2"/>
    <mergeCell ref="M3:M6"/>
    <mergeCell ref="N1:N2"/>
    <mergeCell ref="O1:O2"/>
    <mergeCell ref="G1:G2"/>
    <mergeCell ref="G6:G7"/>
    <mergeCell ref="H1:H2"/>
    <mergeCell ref="H6:H7"/>
    <mergeCell ref="J1:J2"/>
    <mergeCell ref="A20:B20"/>
    <mergeCell ref="A26:B26"/>
    <mergeCell ref="A28:E28"/>
    <mergeCell ref="A29:C29"/>
    <mergeCell ref="A21:A25"/>
    <mergeCell ref="A1:E1"/>
    <mergeCell ref="A16:C16"/>
    <mergeCell ref="A17:C17"/>
    <mergeCell ref="A18:C18"/>
    <mergeCell ref="A19:C19"/>
  </mergeCells>
  <dataValidations count="4">
    <dataValidation type="list" allowBlank="1" showInputMessage="1" showErrorMessage="1" sqref="D7" xr:uid="{00000000-0002-0000-4600-000000000000}">
      <formula1>$H$8:$H$15</formula1>
    </dataValidation>
    <dataValidation type="list" allowBlank="1" showInputMessage="1" showErrorMessage="1" sqref="D12" xr:uid="{00000000-0002-0000-4600-000001000000}">
      <formula1>$G$8:$G$23</formula1>
    </dataValidation>
    <dataValidation type="list" allowBlank="1" showInputMessage="1" showErrorMessage="1" sqref="D13" xr:uid="{00000000-0002-0000-4600-000002000000}">
      <formula1>$R$3:$R$8</formula1>
    </dataValidation>
    <dataValidation type="list" allowBlank="1" showInputMessage="1" showErrorMessage="1" sqref="D14" xr:uid="{00000000-0002-0000-4600-000003000000}">
      <formula1>$G$3:$G$4</formula1>
    </dataValidation>
  </dataValidations>
  <pageMargins left="0.7" right="0.7" top="0.75" bottom="0.75" header="0.3" footer="0.3"/>
  <pageSetup orientation="portrait" horizontalDpi="300"/>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2"/>
  <dimension ref="A1:Y47"/>
  <sheetViews>
    <sheetView zoomScale="90" zoomScaleNormal="90" workbookViewId="0">
      <selection activeCell="D29" sqref="D29"/>
    </sheetView>
  </sheetViews>
  <sheetFormatPr defaultColWidth="8.875" defaultRowHeight="15"/>
  <cols>
    <col min="1" max="1" width="7.125" customWidth="1"/>
    <col min="2" max="2" width="42.375" customWidth="1"/>
    <col min="3" max="4" width="11.125" customWidth="1"/>
    <col min="5" max="5" width="11.75" customWidth="1"/>
    <col min="6" max="6" width="2.875" style="107" customWidth="1"/>
    <col min="7" max="8" width="15.25" customWidth="1"/>
    <col min="9" max="9" width="2.875" customWidth="1"/>
    <col min="10" max="10" width="8.375" customWidth="1"/>
    <col min="12" max="12" width="2.875" customWidth="1"/>
    <col min="13" max="13" width="8.375" customWidth="1"/>
    <col min="15" max="15" width="9.875" customWidth="1"/>
    <col min="16" max="16" width="2.875" customWidth="1"/>
    <col min="17" max="17" width="8.375" customWidth="1"/>
    <col min="19" max="19" width="10.125" customWidth="1"/>
    <col min="20" max="20" width="2.875" customWidth="1"/>
    <col min="24" max="24" width="21.375" customWidth="1"/>
  </cols>
  <sheetData>
    <row r="1" spans="1:25" ht="15" customHeight="1">
      <c r="A1" s="507" t="s">
        <v>0</v>
      </c>
      <c r="B1" s="508"/>
      <c r="C1" s="508"/>
      <c r="D1" s="508"/>
      <c r="E1" s="509"/>
      <c r="G1" s="493" t="s">
        <v>1</v>
      </c>
      <c r="H1" s="493" t="s">
        <v>2</v>
      </c>
      <c r="J1" s="493" t="s">
        <v>3</v>
      </c>
      <c r="K1" s="493" t="s">
        <v>2</v>
      </c>
      <c r="M1" s="493" t="s">
        <v>3</v>
      </c>
      <c r="N1" s="493" t="s">
        <v>4</v>
      </c>
      <c r="O1" s="493" t="s">
        <v>5</v>
      </c>
      <c r="Q1" s="493" t="s">
        <v>3</v>
      </c>
      <c r="R1" s="493" t="s">
        <v>4</v>
      </c>
      <c r="S1" s="493" t="s">
        <v>5</v>
      </c>
      <c r="T1" s="148"/>
      <c r="U1" s="493" t="s">
        <v>4</v>
      </c>
      <c r="V1" s="493" t="s">
        <v>6</v>
      </c>
      <c r="X1" t="s">
        <v>885</v>
      </c>
      <c r="Y1" t="s">
        <v>886</v>
      </c>
    </row>
    <row r="2" spans="1:25" ht="15" customHeight="1">
      <c r="A2" s="371" t="s">
        <v>7</v>
      </c>
      <c r="B2" s="110"/>
      <c r="C2" s="111"/>
      <c r="D2" s="109">
        <v>1</v>
      </c>
      <c r="E2" s="109" t="s">
        <v>8</v>
      </c>
      <c r="G2" s="493"/>
      <c r="H2" s="493"/>
      <c r="J2" s="493"/>
      <c r="K2" s="493"/>
      <c r="M2" s="518"/>
      <c r="N2" s="493"/>
      <c r="O2" s="493"/>
      <c r="P2" s="148"/>
      <c r="Q2" s="518"/>
      <c r="R2" s="493"/>
      <c r="S2" s="493"/>
      <c r="T2" s="148"/>
      <c r="U2" s="493"/>
      <c r="V2" s="493"/>
      <c r="X2">
        <v>80</v>
      </c>
      <c r="Y2">
        <v>21</v>
      </c>
    </row>
    <row r="3" spans="1:25" ht="15.75" customHeight="1">
      <c r="A3" s="371" t="s">
        <v>887</v>
      </c>
      <c r="B3" s="110"/>
      <c r="C3" s="113"/>
      <c r="D3" s="109">
        <v>19000</v>
      </c>
      <c r="E3" s="109" t="s">
        <v>10</v>
      </c>
      <c r="G3" s="112">
        <v>47</v>
      </c>
      <c r="H3" s="112">
        <v>14</v>
      </c>
      <c r="J3" s="149" t="s">
        <v>11</v>
      </c>
      <c r="K3" s="149">
        <v>20</v>
      </c>
      <c r="M3" s="519" t="s">
        <v>12</v>
      </c>
      <c r="N3" s="150">
        <v>980</v>
      </c>
      <c r="O3" s="149" t="s">
        <v>13</v>
      </c>
      <c r="P3" s="148"/>
      <c r="Q3" s="519" t="s">
        <v>14</v>
      </c>
      <c r="R3" s="150">
        <v>250</v>
      </c>
      <c r="S3" s="149" t="s">
        <v>15</v>
      </c>
      <c r="T3" s="148"/>
      <c r="U3" s="150">
        <v>250</v>
      </c>
      <c r="V3" s="149">
        <v>4</v>
      </c>
    </row>
    <row r="4" spans="1:25">
      <c r="A4" s="371" t="s">
        <v>16</v>
      </c>
      <c r="B4" s="110"/>
      <c r="C4" s="113"/>
      <c r="D4" s="109">
        <v>90</v>
      </c>
      <c r="E4" s="109" t="s">
        <v>17</v>
      </c>
      <c r="G4" s="112">
        <v>128</v>
      </c>
      <c r="H4" s="112">
        <v>20</v>
      </c>
      <c r="J4" s="149" t="s">
        <v>18</v>
      </c>
      <c r="K4" s="149">
        <v>20</v>
      </c>
      <c r="M4" s="519"/>
      <c r="N4" s="151">
        <v>1760</v>
      </c>
      <c r="O4" s="149" t="s">
        <v>19</v>
      </c>
      <c r="P4" s="148"/>
      <c r="Q4" s="519"/>
      <c r="R4" s="151">
        <v>440</v>
      </c>
      <c r="S4" s="149" t="s">
        <v>20</v>
      </c>
      <c r="T4" s="148"/>
      <c r="U4" s="151">
        <v>440</v>
      </c>
      <c r="V4" s="149">
        <v>3.8</v>
      </c>
    </row>
    <row r="5" spans="1:25" ht="15" customHeight="1">
      <c r="A5" s="512" t="s">
        <v>21</v>
      </c>
      <c r="B5" s="513"/>
      <c r="C5" s="514"/>
      <c r="D5" s="141">
        <v>75</v>
      </c>
      <c r="E5" s="109" t="s">
        <v>17</v>
      </c>
      <c r="J5" s="149" t="s">
        <v>22</v>
      </c>
      <c r="K5" s="149">
        <v>20</v>
      </c>
      <c r="M5" s="519"/>
      <c r="N5" s="151">
        <v>3125</v>
      </c>
      <c r="O5" s="149" t="s">
        <v>23</v>
      </c>
      <c r="P5" s="148"/>
      <c r="Q5" s="519"/>
      <c r="R5" s="151">
        <v>980</v>
      </c>
      <c r="S5" s="149" t="s">
        <v>13</v>
      </c>
      <c r="T5" s="148"/>
      <c r="U5" s="151">
        <v>980</v>
      </c>
      <c r="V5" s="149">
        <v>3.8</v>
      </c>
    </row>
    <row r="6" spans="1:25">
      <c r="A6" s="515"/>
      <c r="B6" s="516"/>
      <c r="C6" s="517"/>
      <c r="D6" s="109"/>
      <c r="E6" s="109"/>
      <c r="G6" s="520" t="s">
        <v>24</v>
      </c>
      <c r="H6" s="518" t="s">
        <v>25</v>
      </c>
      <c r="J6" s="149" t="s">
        <v>26</v>
      </c>
      <c r="K6" s="149">
        <v>14</v>
      </c>
      <c r="M6" s="519"/>
      <c r="N6" s="151">
        <v>5470</v>
      </c>
      <c r="O6" s="149" t="s">
        <v>27</v>
      </c>
      <c r="P6" s="148"/>
      <c r="Q6" s="519"/>
      <c r="R6" s="151">
        <v>1760</v>
      </c>
      <c r="S6" s="149" t="s">
        <v>19</v>
      </c>
      <c r="T6" s="148"/>
      <c r="U6" s="151">
        <v>1760</v>
      </c>
      <c r="V6" s="149">
        <v>2.2999999999999998</v>
      </c>
    </row>
    <row r="7" spans="1:25">
      <c r="A7" s="371" t="s">
        <v>28</v>
      </c>
      <c r="B7" s="110"/>
      <c r="C7" s="113"/>
      <c r="D7" s="114">
        <v>600</v>
      </c>
      <c r="E7" s="109" t="s">
        <v>29</v>
      </c>
      <c r="G7" s="521"/>
      <c r="H7" s="522"/>
      <c r="J7" s="149" t="s">
        <v>30</v>
      </c>
      <c r="K7" s="149">
        <v>14</v>
      </c>
      <c r="Q7" s="519"/>
      <c r="R7" s="151">
        <v>3125</v>
      </c>
      <c r="S7" s="149" t="s">
        <v>23</v>
      </c>
      <c r="T7" s="148"/>
      <c r="U7" s="151">
        <v>3125</v>
      </c>
      <c r="V7" s="149">
        <v>2.2999999999999998</v>
      </c>
    </row>
    <row r="8" spans="1:25">
      <c r="A8" s="371" t="s">
        <v>31</v>
      </c>
      <c r="B8" s="110"/>
      <c r="C8" s="113"/>
      <c r="D8" s="116">
        <f>(24*60*60)/D7</f>
        <v>144</v>
      </c>
      <c r="E8" s="109" t="s">
        <v>32</v>
      </c>
      <c r="G8" s="112">
        <v>1</v>
      </c>
      <c r="H8" s="112">
        <v>600</v>
      </c>
      <c r="J8" s="149" t="s">
        <v>33</v>
      </c>
      <c r="K8" s="149">
        <v>14</v>
      </c>
      <c r="Q8" s="519"/>
      <c r="R8" s="151">
        <v>5470</v>
      </c>
      <c r="S8" s="149" t="s">
        <v>27</v>
      </c>
      <c r="T8" s="148"/>
      <c r="U8" s="151">
        <v>5470</v>
      </c>
      <c r="V8" s="149">
        <v>2.2999999999999998</v>
      </c>
    </row>
    <row r="9" spans="1:25">
      <c r="A9" s="371" t="s">
        <v>34</v>
      </c>
      <c r="B9" s="110"/>
      <c r="C9" s="113"/>
      <c r="D9" s="114">
        <v>0</v>
      </c>
      <c r="E9" s="109" t="s">
        <v>32</v>
      </c>
      <c r="G9" s="112">
        <v>2</v>
      </c>
      <c r="H9" s="112">
        <v>1800</v>
      </c>
      <c r="J9" s="149" t="s">
        <v>35</v>
      </c>
      <c r="K9" s="149">
        <v>14</v>
      </c>
    </row>
    <row r="10" spans="1:25">
      <c r="A10" s="371" t="s">
        <v>36</v>
      </c>
      <c r="B10" s="110"/>
      <c r="C10" s="113"/>
      <c r="D10" s="116">
        <f>D8+D9</f>
        <v>144</v>
      </c>
      <c r="E10" s="109" t="s">
        <v>32</v>
      </c>
      <c r="G10" s="112">
        <v>5</v>
      </c>
      <c r="H10" s="112">
        <v>3600</v>
      </c>
    </row>
    <row r="11" spans="1:25">
      <c r="A11" s="371" t="s">
        <v>37</v>
      </c>
      <c r="B11" s="110"/>
      <c r="C11" s="113"/>
      <c r="D11" s="116">
        <f>(24*60*60)/D10</f>
        <v>600</v>
      </c>
      <c r="E11" s="109" t="s">
        <v>29</v>
      </c>
      <c r="G11" s="112">
        <v>10</v>
      </c>
      <c r="H11" s="112">
        <v>7200</v>
      </c>
    </row>
    <row r="12" spans="1:25">
      <c r="A12" s="371" t="s">
        <v>38</v>
      </c>
      <c r="B12" s="110"/>
      <c r="C12" s="113"/>
      <c r="D12" s="114">
        <v>600</v>
      </c>
      <c r="E12" s="109" t="s">
        <v>29</v>
      </c>
      <c r="G12" s="112">
        <v>20</v>
      </c>
      <c r="H12" s="112">
        <v>10800</v>
      </c>
    </row>
    <row r="13" spans="1:25">
      <c r="A13" s="371" t="s">
        <v>39</v>
      </c>
      <c r="B13" s="110"/>
      <c r="C13" s="113"/>
      <c r="D13" s="143">
        <v>980</v>
      </c>
      <c r="E13" s="109" t="s">
        <v>40</v>
      </c>
      <c r="G13" s="112">
        <v>30</v>
      </c>
      <c r="H13" s="112">
        <v>21600</v>
      </c>
    </row>
    <row r="14" spans="1:25">
      <c r="A14" s="371" t="s">
        <v>41</v>
      </c>
      <c r="B14" s="110"/>
      <c r="C14" s="113"/>
      <c r="D14" s="144">
        <v>47</v>
      </c>
      <c r="E14" s="109" t="s">
        <v>42</v>
      </c>
      <c r="G14" s="112">
        <v>60</v>
      </c>
      <c r="H14" s="112">
        <v>43200</v>
      </c>
    </row>
    <row r="15" spans="1:25">
      <c r="A15" s="371" t="s">
        <v>43</v>
      </c>
      <c r="B15" s="110"/>
      <c r="C15" s="113"/>
      <c r="D15" s="109">
        <v>10</v>
      </c>
      <c r="E15" s="109" t="s">
        <v>44</v>
      </c>
      <c r="G15" s="112">
        <v>120</v>
      </c>
      <c r="H15" s="112">
        <v>86400</v>
      </c>
    </row>
    <row r="16" spans="1:25">
      <c r="A16" s="510" t="s">
        <v>45</v>
      </c>
      <c r="B16" s="511"/>
      <c r="C16" s="497"/>
      <c r="D16" s="109">
        <v>1</v>
      </c>
      <c r="E16" s="109" t="s">
        <v>46</v>
      </c>
      <c r="G16" s="112">
        <v>300</v>
      </c>
      <c r="H16" s="140"/>
    </row>
    <row r="17" spans="1:8">
      <c r="A17" s="496"/>
      <c r="B17" s="511"/>
      <c r="C17" s="497"/>
      <c r="D17" s="145"/>
      <c r="E17" s="109"/>
      <c r="G17" s="112">
        <v>600</v>
      </c>
      <c r="H17" s="140"/>
    </row>
    <row r="18" spans="1:8">
      <c r="A18" s="496"/>
      <c r="B18" s="511"/>
      <c r="C18" s="497"/>
      <c r="D18" s="109"/>
      <c r="E18" s="109"/>
      <c r="G18" s="112">
        <v>1200</v>
      </c>
      <c r="H18" s="140"/>
    </row>
    <row r="19" spans="1:8">
      <c r="A19" s="496"/>
      <c r="B19" s="511"/>
      <c r="C19" s="497"/>
      <c r="D19" s="109"/>
      <c r="E19" s="109"/>
      <c r="G19" s="112">
        <v>1800</v>
      </c>
      <c r="H19" s="140"/>
    </row>
    <row r="20" spans="1:8" ht="45" customHeight="1">
      <c r="A20" s="494" t="s">
        <v>47</v>
      </c>
      <c r="B20" s="495"/>
      <c r="C20" s="122" t="s">
        <v>48</v>
      </c>
      <c r="D20" s="122" t="s">
        <v>49</v>
      </c>
      <c r="E20" s="122" t="s">
        <v>50</v>
      </c>
      <c r="G20" s="112">
        <v>3600</v>
      </c>
      <c r="H20" s="140"/>
    </row>
    <row r="21" spans="1:8" ht="15" customHeight="1">
      <c r="A21" s="504" t="s">
        <v>51</v>
      </c>
      <c r="B21" s="124" t="s">
        <v>123</v>
      </c>
      <c r="C21" s="123">
        <f>X2*Y2+C26</f>
        <v>2002</v>
      </c>
      <c r="D21" s="116">
        <v>50000</v>
      </c>
      <c r="E21" s="116">
        <f>C21*D21</f>
        <v>100100000</v>
      </c>
      <c r="G21" s="112">
        <v>7200</v>
      </c>
      <c r="H21" s="140"/>
    </row>
    <row r="22" spans="1:8" ht="15" customHeight="1">
      <c r="A22" s="505"/>
      <c r="B22" s="124" t="s">
        <v>124</v>
      </c>
      <c r="C22" s="123">
        <f>C25+C26</f>
        <v>15322</v>
      </c>
      <c r="D22" s="116">
        <f>(5000+60)*4</f>
        <v>20240</v>
      </c>
      <c r="E22" s="116">
        <f>C22*D22</f>
        <v>310117280</v>
      </c>
      <c r="G22" s="112">
        <v>10800</v>
      </c>
      <c r="H22" s="140"/>
    </row>
    <row r="23" spans="1:8" ht="15" customHeight="1">
      <c r="A23" s="505"/>
      <c r="B23" s="124" t="s">
        <v>53</v>
      </c>
      <c r="C23" s="123">
        <f>D14*1000/(D5/100)</f>
        <v>62666.666666666664</v>
      </c>
      <c r="D23" s="116">
        <f>((37+D15)*8/D13)*1000</f>
        <v>383.67346938775512</v>
      </c>
      <c r="E23" s="116">
        <f>C23*D23</f>
        <v>24043537.414965987</v>
      </c>
      <c r="G23" s="112">
        <v>21600</v>
      </c>
      <c r="H23" s="140"/>
    </row>
    <row r="24" spans="1:8" ht="15" customHeight="1">
      <c r="A24" s="505"/>
      <c r="B24" s="125" t="s">
        <v>54</v>
      </c>
      <c r="C24" s="123">
        <f>C25</f>
        <v>15000</v>
      </c>
      <c r="D24" s="116">
        <f>100+200+((IF(D13=U3,V3,IF(D13=U4,V4,IF(D13=U5,V5,IF(D13=U6,V6,IF(D13=U7,V7,V8))))))*1000*D16)</f>
        <v>4100</v>
      </c>
      <c r="E24" s="116">
        <f t="shared" ref="E24:E26" si="0">C24*D24</f>
        <v>61500000</v>
      </c>
      <c r="H24" s="140"/>
    </row>
    <row r="25" spans="1:8" ht="15" customHeight="1">
      <c r="A25" s="506"/>
      <c r="B25" s="109" t="s">
        <v>55</v>
      </c>
      <c r="C25" s="123">
        <v>15000</v>
      </c>
      <c r="D25" s="126">
        <v>0</v>
      </c>
      <c r="E25" s="116">
        <f t="shared" si="0"/>
        <v>0</v>
      </c>
    </row>
    <row r="26" spans="1:8" ht="15" customHeight="1">
      <c r="A26" s="496" t="s">
        <v>56</v>
      </c>
      <c r="B26" s="497"/>
      <c r="C26" s="123">
        <f>12+10+300</f>
        <v>322</v>
      </c>
      <c r="D26" s="116">
        <f>(D11*1000)-((D11/D12)*D22)-SUM(D23:D25)</f>
        <v>575276.32653061219</v>
      </c>
      <c r="E26" s="116">
        <f t="shared" si="0"/>
        <v>185238977.14285713</v>
      </c>
    </row>
    <row r="27" spans="1:8" ht="15" customHeight="1">
      <c r="A27" s="127"/>
      <c r="B27" s="128"/>
      <c r="C27" s="129"/>
      <c r="D27" s="130"/>
      <c r="E27" s="131"/>
    </row>
    <row r="28" spans="1:8">
      <c r="A28" s="498" t="s">
        <v>57</v>
      </c>
      <c r="B28" s="499"/>
      <c r="C28" s="499"/>
      <c r="D28" s="499"/>
      <c r="E28" s="500"/>
    </row>
    <row r="29" spans="1:8">
      <c r="A29" s="501" t="s">
        <v>58</v>
      </c>
      <c r="B29" s="502"/>
      <c r="C29" s="503"/>
      <c r="D29" s="132">
        <f>((E23+E25+E26)+((E21+E22)*(D11/D12)))/(D11*1000)+(E24/(24*60*60*1000))</f>
        <v>1033.2114631519275</v>
      </c>
      <c r="E29" s="133" t="s">
        <v>59</v>
      </c>
    </row>
    <row r="30" spans="1:8">
      <c r="A30" s="121" t="s">
        <v>60</v>
      </c>
      <c r="B30" s="121"/>
      <c r="C30" s="111"/>
      <c r="D30" s="134">
        <f>(D3*1000*(D4/100)/D29)/24</f>
        <v>689.59745938787671</v>
      </c>
      <c r="E30" s="135" t="s">
        <v>61</v>
      </c>
    </row>
    <row r="31" spans="1:8">
      <c r="D31" s="146">
        <f>D30/365</f>
        <v>1.8893081079119909</v>
      </c>
      <c r="E31" s="112" t="s">
        <v>62</v>
      </c>
    </row>
    <row r="32" spans="1:8">
      <c r="C32" s="137"/>
      <c r="D32" s="147">
        <f>D31*12</f>
        <v>22.67169729494389</v>
      </c>
      <c r="E32" s="139" t="s">
        <v>63</v>
      </c>
    </row>
    <row r="33" spans="3:5">
      <c r="C33" s="137"/>
      <c r="D33" s="137"/>
      <c r="E33" s="140"/>
    </row>
    <row r="34" spans="3:5">
      <c r="C34" s="137"/>
      <c r="D34" s="137"/>
      <c r="E34" s="140"/>
    </row>
    <row r="35" spans="3:5">
      <c r="C35" s="137"/>
      <c r="D35" s="137"/>
      <c r="E35" s="140"/>
    </row>
    <row r="36" spans="3:5">
      <c r="C36" s="137"/>
      <c r="D36" s="137"/>
      <c r="E36" s="140"/>
    </row>
    <row r="37" spans="3:5">
      <c r="C37" s="137"/>
      <c r="D37" s="137"/>
      <c r="E37" s="140"/>
    </row>
    <row r="38" spans="3:5">
      <c r="C38" s="137"/>
      <c r="D38" s="137"/>
      <c r="E38" s="140"/>
    </row>
    <row r="40" spans="3:5">
      <c r="C40" s="137"/>
      <c r="D40" s="137"/>
      <c r="E40" s="140"/>
    </row>
    <row r="41" spans="3:5">
      <c r="C41" s="137"/>
      <c r="D41" s="137"/>
      <c r="E41" s="140"/>
    </row>
    <row r="42" spans="3:5">
      <c r="C42" s="137"/>
      <c r="D42" s="137"/>
      <c r="E42" s="140"/>
    </row>
    <row r="43" spans="3:5">
      <c r="C43" s="137"/>
      <c r="D43" s="137"/>
      <c r="E43" s="140"/>
    </row>
    <row r="44" spans="3:5">
      <c r="C44" s="137"/>
      <c r="D44" s="137"/>
      <c r="E44" s="140"/>
    </row>
    <row r="45" spans="3:5">
      <c r="C45" s="137"/>
      <c r="D45" s="137"/>
      <c r="E45" s="140"/>
    </row>
    <row r="46" spans="3:5">
      <c r="C46" s="137"/>
      <c r="D46" s="137"/>
      <c r="E46" s="140"/>
    </row>
    <row r="47" spans="3:5">
      <c r="C47" s="137"/>
      <c r="D47" s="137"/>
      <c r="E47" s="140"/>
    </row>
  </sheetData>
  <mergeCells count="27">
    <mergeCell ref="V1:V2"/>
    <mergeCell ref="A5:C6"/>
    <mergeCell ref="Q1:Q2"/>
    <mergeCell ref="Q3:Q8"/>
    <mergeCell ref="R1:R2"/>
    <mergeCell ref="S1:S2"/>
    <mergeCell ref="U1:U2"/>
    <mergeCell ref="K1:K2"/>
    <mergeCell ref="M1:M2"/>
    <mergeCell ref="M3:M6"/>
    <mergeCell ref="N1:N2"/>
    <mergeCell ref="O1:O2"/>
    <mergeCell ref="G1:G2"/>
    <mergeCell ref="G6:G7"/>
    <mergeCell ref="H1:H2"/>
    <mergeCell ref="H6:H7"/>
    <mergeCell ref="J1:J2"/>
    <mergeCell ref="A20:B20"/>
    <mergeCell ref="A26:B26"/>
    <mergeCell ref="A28:E28"/>
    <mergeCell ref="A29:C29"/>
    <mergeCell ref="A21:A25"/>
    <mergeCell ref="A1:E1"/>
    <mergeCell ref="A16:C16"/>
    <mergeCell ref="A17:C17"/>
    <mergeCell ref="A18:C18"/>
    <mergeCell ref="A19:C19"/>
  </mergeCells>
  <dataValidations count="4">
    <dataValidation type="list" allowBlank="1" showInputMessage="1" showErrorMessage="1" sqref="D7" xr:uid="{00000000-0002-0000-4700-000000000000}">
      <formula1>$H$8:$H$15</formula1>
    </dataValidation>
    <dataValidation type="list" allowBlank="1" showInputMessage="1" showErrorMessage="1" sqref="D12" xr:uid="{00000000-0002-0000-4700-000001000000}">
      <formula1>$G$8:$G$23</formula1>
    </dataValidation>
    <dataValidation type="list" allowBlank="1" showInputMessage="1" showErrorMessage="1" sqref="D13" xr:uid="{00000000-0002-0000-4700-000002000000}">
      <formula1>$R$3:$R$8</formula1>
    </dataValidation>
    <dataValidation type="list" allowBlank="1" showInputMessage="1" showErrorMessage="1" sqref="D14" xr:uid="{00000000-0002-0000-4700-000003000000}">
      <formula1>$G$3:$G$4</formula1>
    </dataValidation>
  </dataValidations>
  <pageMargins left="0.7" right="0.7" top="0.75" bottom="0.75" header="0.3" footer="0.3"/>
  <pageSetup orientation="portrait" horizontalDpi="300"/>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Sheet28"/>
  <dimension ref="A1:L46"/>
  <sheetViews>
    <sheetView workbookViewId="0">
      <selection activeCell="D25" sqref="D25"/>
    </sheetView>
  </sheetViews>
  <sheetFormatPr defaultColWidth="8.875" defaultRowHeight="15"/>
  <cols>
    <col min="1" max="1" width="7.125" customWidth="1"/>
    <col min="2" max="2" width="42.375" customWidth="1"/>
    <col min="3" max="3" width="10.875" customWidth="1"/>
    <col min="4" max="4" width="12.125" customWidth="1"/>
    <col min="5" max="5" width="14.25" customWidth="1"/>
    <col min="6" max="6" width="2.875" style="107" customWidth="1"/>
    <col min="7" max="7" width="14.375" customWidth="1"/>
    <col min="8" max="8" width="17.375" customWidth="1"/>
    <col min="9" max="9" width="17.75" customWidth="1"/>
    <col min="10" max="12" width="14.375" customWidth="1"/>
  </cols>
  <sheetData>
    <row r="1" spans="1:12" ht="15" customHeight="1">
      <c r="A1" s="507" t="s">
        <v>0</v>
      </c>
      <c r="B1" s="508"/>
      <c r="C1" s="508"/>
      <c r="D1" s="508"/>
      <c r="E1" s="509"/>
      <c r="G1" s="108" t="s">
        <v>2</v>
      </c>
      <c r="H1" s="108" t="s">
        <v>888</v>
      </c>
      <c r="I1" s="108" t="s">
        <v>889</v>
      </c>
    </row>
    <row r="2" spans="1:12" ht="15" customHeight="1">
      <c r="A2" s="371" t="s">
        <v>7</v>
      </c>
      <c r="B2" s="110"/>
      <c r="C2" s="111"/>
      <c r="D2" s="109">
        <v>1</v>
      </c>
      <c r="E2" s="109" t="s">
        <v>8</v>
      </c>
      <c r="G2" s="112">
        <v>14</v>
      </c>
      <c r="H2" s="112">
        <v>47</v>
      </c>
      <c r="I2" s="112">
        <v>1</v>
      </c>
    </row>
    <row r="3" spans="1:12">
      <c r="A3" s="371" t="s">
        <v>890</v>
      </c>
      <c r="B3" s="110"/>
      <c r="C3" s="113"/>
      <c r="D3" s="114">
        <f>3500</f>
        <v>3500</v>
      </c>
      <c r="E3" s="109" t="s">
        <v>10</v>
      </c>
      <c r="G3" s="112">
        <v>17</v>
      </c>
      <c r="H3" s="112">
        <v>106</v>
      </c>
      <c r="I3" s="112">
        <v>3</v>
      </c>
    </row>
    <row r="4" spans="1:12">
      <c r="A4" s="371" t="s">
        <v>16</v>
      </c>
      <c r="B4" s="110"/>
      <c r="C4" s="113"/>
      <c r="D4" s="109">
        <v>95</v>
      </c>
      <c r="E4" s="109" t="s">
        <v>17</v>
      </c>
      <c r="G4" s="112">
        <v>20</v>
      </c>
      <c r="H4" s="112">
        <v>128</v>
      </c>
    </row>
    <row r="5" spans="1:12" ht="15" customHeight="1">
      <c r="A5" s="512" t="s">
        <v>21</v>
      </c>
      <c r="B5" s="513"/>
      <c r="C5" s="514"/>
      <c r="D5" s="115">
        <v>85</v>
      </c>
      <c r="E5" s="109" t="s">
        <v>17</v>
      </c>
      <c r="G5" s="112"/>
      <c r="H5" s="112"/>
    </row>
    <row r="6" spans="1:12">
      <c r="A6" s="515"/>
      <c r="B6" s="516"/>
      <c r="C6" s="517"/>
      <c r="D6" s="109"/>
      <c r="E6" s="109"/>
      <c r="G6" s="112"/>
      <c r="H6" s="112"/>
    </row>
    <row r="7" spans="1:12">
      <c r="A7" s="371" t="s">
        <v>28</v>
      </c>
      <c r="B7" s="110"/>
      <c r="C7" s="113"/>
      <c r="D7" s="114">
        <v>3600</v>
      </c>
      <c r="E7" s="109" t="s">
        <v>29</v>
      </c>
      <c r="G7" s="108" t="s">
        <v>728</v>
      </c>
      <c r="H7" s="108" t="s">
        <v>4</v>
      </c>
      <c r="I7" s="108" t="s">
        <v>729</v>
      </c>
      <c r="J7" s="108" t="s">
        <v>1</v>
      </c>
      <c r="K7" s="108" t="s">
        <v>728</v>
      </c>
      <c r="L7" s="108" t="s">
        <v>730</v>
      </c>
    </row>
    <row r="8" spans="1:12">
      <c r="A8" s="371" t="s">
        <v>31</v>
      </c>
      <c r="B8" s="110"/>
      <c r="C8" s="113"/>
      <c r="D8" s="116">
        <f>(24*60*60)/D7</f>
        <v>24</v>
      </c>
      <c r="E8" s="109" t="s">
        <v>32</v>
      </c>
      <c r="G8" s="112" t="s">
        <v>735</v>
      </c>
      <c r="H8" s="112">
        <v>100</v>
      </c>
      <c r="I8" s="112">
        <v>868</v>
      </c>
      <c r="J8" s="112">
        <v>47</v>
      </c>
      <c r="K8" s="112">
        <v>1</v>
      </c>
      <c r="L8" s="112">
        <v>29</v>
      </c>
    </row>
    <row r="9" spans="1:12">
      <c r="A9" s="371" t="s">
        <v>34</v>
      </c>
      <c r="B9" s="110"/>
      <c r="C9" s="113"/>
      <c r="D9" s="114">
        <v>0</v>
      </c>
      <c r="E9" s="109" t="s">
        <v>32</v>
      </c>
      <c r="G9" s="112" t="s">
        <v>741</v>
      </c>
      <c r="H9" s="112">
        <v>600</v>
      </c>
      <c r="I9" s="112">
        <v>902</v>
      </c>
      <c r="J9" s="112">
        <v>128</v>
      </c>
      <c r="K9" s="112">
        <v>2</v>
      </c>
      <c r="L9" s="112">
        <v>29</v>
      </c>
    </row>
    <row r="10" spans="1:12">
      <c r="A10" s="371" t="s">
        <v>36</v>
      </c>
      <c r="B10" s="110"/>
      <c r="C10" s="113"/>
      <c r="D10" s="116">
        <f>D8+D9</f>
        <v>24</v>
      </c>
      <c r="E10" s="109" t="s">
        <v>32</v>
      </c>
      <c r="G10" s="112" t="s">
        <v>632</v>
      </c>
      <c r="H10" s="112">
        <v>100</v>
      </c>
      <c r="I10" s="112">
        <v>923</v>
      </c>
      <c r="J10" s="112">
        <v>47</v>
      </c>
      <c r="K10" s="112">
        <v>3</v>
      </c>
      <c r="L10" s="112">
        <v>37.5</v>
      </c>
    </row>
    <row r="11" spans="1:12">
      <c r="A11" s="371" t="s">
        <v>37</v>
      </c>
      <c r="B11" s="110"/>
      <c r="C11" s="113"/>
      <c r="D11" s="116">
        <f>(24*60*60)/D10</f>
        <v>3600</v>
      </c>
      <c r="E11" s="109" t="s">
        <v>29</v>
      </c>
      <c r="G11" s="117" t="s">
        <v>610</v>
      </c>
      <c r="H11" s="117">
        <v>600</v>
      </c>
      <c r="I11" s="117">
        <v>920</v>
      </c>
      <c r="J11" s="117">
        <v>128</v>
      </c>
      <c r="K11" s="117">
        <v>4</v>
      </c>
      <c r="L11" s="117">
        <v>29</v>
      </c>
    </row>
    <row r="12" spans="1:12">
      <c r="A12" s="371" t="s">
        <v>38</v>
      </c>
      <c r="B12" s="110"/>
      <c r="C12" s="113"/>
      <c r="D12" s="114">
        <v>120</v>
      </c>
      <c r="E12" s="109" t="s">
        <v>29</v>
      </c>
      <c r="G12" s="112" t="s">
        <v>751</v>
      </c>
      <c r="H12" s="112">
        <v>100</v>
      </c>
      <c r="I12" s="112">
        <v>923</v>
      </c>
      <c r="J12" s="112">
        <v>47</v>
      </c>
      <c r="K12" s="112">
        <v>5</v>
      </c>
      <c r="L12" s="112">
        <v>37.5</v>
      </c>
    </row>
    <row r="13" spans="1:12">
      <c r="A13" s="371" t="s">
        <v>891</v>
      </c>
      <c r="B13" s="110"/>
      <c r="C13" s="113"/>
      <c r="D13" s="109">
        <f>CHOOSE(D16,H8,H9,H10,H11,H12,H13)</f>
        <v>100</v>
      </c>
      <c r="E13" s="109" t="s">
        <v>40</v>
      </c>
      <c r="G13" s="112" t="s">
        <v>755</v>
      </c>
      <c r="H13" s="112">
        <v>100</v>
      </c>
      <c r="I13" s="112">
        <v>865</v>
      </c>
      <c r="J13" s="112">
        <v>47</v>
      </c>
      <c r="K13" s="112">
        <v>6</v>
      </c>
      <c r="L13" s="112">
        <v>29</v>
      </c>
    </row>
    <row r="14" spans="1:12">
      <c r="A14" s="371" t="s">
        <v>41</v>
      </c>
      <c r="B14" s="110"/>
      <c r="C14" s="113"/>
      <c r="D14" s="109">
        <f>CHOOSE(D16,J8,J9,J10,J11,J12,J13)</f>
        <v>47</v>
      </c>
      <c r="E14" s="109" t="s">
        <v>42</v>
      </c>
    </row>
    <row r="15" spans="1:12">
      <c r="A15" s="371" t="s">
        <v>892</v>
      </c>
      <c r="B15" s="110"/>
      <c r="C15" s="113"/>
      <c r="D15" s="114">
        <v>1</v>
      </c>
      <c r="E15" s="109" t="s">
        <v>46</v>
      </c>
    </row>
    <row r="16" spans="1:12">
      <c r="A16" s="510" t="s">
        <v>893</v>
      </c>
      <c r="B16" s="511"/>
      <c r="C16" s="497"/>
      <c r="D16" s="114">
        <v>1</v>
      </c>
      <c r="E16" s="109"/>
    </row>
    <row r="17" spans="1:5">
      <c r="A17" s="510" t="s">
        <v>894</v>
      </c>
      <c r="B17" s="511"/>
      <c r="C17" s="497"/>
      <c r="D17" s="114">
        <v>2</v>
      </c>
      <c r="E17" s="109" t="s">
        <v>46</v>
      </c>
    </row>
    <row r="18" spans="1:5" ht="15" customHeight="1">
      <c r="D18" s="121"/>
    </row>
    <row r="19" spans="1:5" ht="60" customHeight="1">
      <c r="A19" s="494" t="s">
        <v>47</v>
      </c>
      <c r="B19" s="495"/>
      <c r="C19" s="122" t="s">
        <v>48</v>
      </c>
      <c r="D19" s="122" t="s">
        <v>49</v>
      </c>
      <c r="E19" s="122" t="s">
        <v>50</v>
      </c>
    </row>
    <row r="20" spans="1:5" ht="15" customHeight="1">
      <c r="A20" s="504" t="s">
        <v>51</v>
      </c>
      <c r="B20" s="109"/>
      <c r="C20" s="123">
        <v>0</v>
      </c>
      <c r="D20" s="116"/>
      <c r="E20" s="116">
        <f>C20*D20</f>
        <v>0</v>
      </c>
    </row>
    <row r="21" spans="1:5" ht="15" customHeight="1">
      <c r="A21" s="505"/>
      <c r="B21" s="109" t="s">
        <v>895</v>
      </c>
      <c r="C21" s="123">
        <v>60000</v>
      </c>
      <c r="D21" s="116">
        <f>800+500*(D17-1)</f>
        <v>1300</v>
      </c>
      <c r="E21" s="116">
        <f>C21*D21</f>
        <v>78000000</v>
      </c>
    </row>
    <row r="22" spans="1:5" ht="15" customHeight="1">
      <c r="A22" s="505"/>
      <c r="B22" s="124" t="s">
        <v>53</v>
      </c>
      <c r="C22" s="123">
        <f>D14*1000/(D5/100)</f>
        <v>55294.117647058825</v>
      </c>
      <c r="D22" s="116">
        <f>D15*((14+12)*8/D13)*1000</f>
        <v>2080</v>
      </c>
      <c r="E22" s="116">
        <f>C22*D22</f>
        <v>115011764.70588236</v>
      </c>
    </row>
    <row r="23" spans="1:5" ht="15" customHeight="1">
      <c r="A23" s="505"/>
      <c r="B23" s="125" t="s">
        <v>54</v>
      </c>
      <c r="C23" s="123">
        <v>13000</v>
      </c>
      <c r="D23" s="126">
        <v>0</v>
      </c>
      <c r="E23" s="116">
        <f t="shared" ref="E23:E25" si="0">C23*D23</f>
        <v>0</v>
      </c>
    </row>
    <row r="24" spans="1:5" ht="15" customHeight="1">
      <c r="A24" s="506"/>
      <c r="B24" s="109" t="s">
        <v>55</v>
      </c>
      <c r="C24" s="123">
        <v>10000</v>
      </c>
      <c r="D24" s="126">
        <v>0</v>
      </c>
      <c r="E24" s="116">
        <f t="shared" si="0"/>
        <v>0</v>
      </c>
    </row>
    <row r="25" spans="1:5" ht="15" customHeight="1">
      <c r="A25" s="496" t="s">
        <v>896</v>
      </c>
      <c r="B25" s="497"/>
      <c r="C25" s="123">
        <f>10</f>
        <v>10</v>
      </c>
      <c r="D25" s="116">
        <f>(D11*1000)-((D11/D12)*(D20+D21))-SUM(D22:D24)</f>
        <v>3558920</v>
      </c>
      <c r="E25" s="116">
        <f t="shared" si="0"/>
        <v>35589200</v>
      </c>
    </row>
    <row r="26" spans="1:5" ht="15" customHeight="1">
      <c r="A26" s="127"/>
      <c r="B26" s="128"/>
      <c r="C26" s="129"/>
      <c r="D26" s="130"/>
      <c r="E26" s="131"/>
    </row>
    <row r="27" spans="1:5">
      <c r="A27" s="498" t="s">
        <v>897</v>
      </c>
      <c r="B27" s="499"/>
      <c r="C27" s="499"/>
      <c r="D27" s="499"/>
      <c r="E27" s="500"/>
    </row>
    <row r="28" spans="1:5">
      <c r="A28" s="501" t="s">
        <v>58</v>
      </c>
      <c r="B28" s="502"/>
      <c r="C28" s="503"/>
      <c r="D28" s="132">
        <f>(SUM(E22:E25)+((E20+E21)*(D11/D12)))/(D11*1000)</f>
        <v>691.83360130718961</v>
      </c>
      <c r="E28" s="133" t="s">
        <v>59</v>
      </c>
    </row>
    <row r="29" spans="1:5">
      <c r="A29" s="121" t="s">
        <v>60</v>
      </c>
      <c r="B29" s="121"/>
      <c r="C29" s="111"/>
      <c r="D29" s="134">
        <f>(D3*1000*(D4/100)/D28)/24</f>
        <v>200.25287353042435</v>
      </c>
      <c r="E29" s="135" t="s">
        <v>61</v>
      </c>
    </row>
    <row r="30" spans="1:5">
      <c r="D30" s="136">
        <f>D29/365</f>
        <v>0.54863800967239551</v>
      </c>
      <c r="E30" s="112" t="s">
        <v>883</v>
      </c>
    </row>
    <row r="31" spans="1:5">
      <c r="B31" t="s">
        <v>898</v>
      </c>
      <c r="C31" s="137"/>
      <c r="D31" s="138">
        <f>D30*12</f>
        <v>6.5836561160687461</v>
      </c>
      <c r="E31" s="139" t="s">
        <v>899</v>
      </c>
    </row>
    <row r="32" spans="1:5">
      <c r="B32" t="s">
        <v>900</v>
      </c>
      <c r="C32" s="137"/>
      <c r="D32" s="137"/>
      <c r="E32" s="140"/>
    </row>
    <row r="33" spans="2:5">
      <c r="B33" t="s">
        <v>901</v>
      </c>
      <c r="C33" s="137"/>
      <c r="D33" s="137"/>
      <c r="E33" s="140"/>
    </row>
    <row r="34" spans="2:5">
      <c r="B34" t="s">
        <v>902</v>
      </c>
      <c r="C34" s="137"/>
      <c r="D34" s="137"/>
      <c r="E34" s="140"/>
    </row>
    <row r="35" spans="2:5">
      <c r="C35" s="137"/>
      <c r="D35" s="137"/>
      <c r="E35" s="140"/>
    </row>
    <row r="36" spans="2:5">
      <c r="C36" s="137"/>
      <c r="D36" s="137"/>
      <c r="E36" s="140"/>
    </row>
    <row r="37" spans="2:5">
      <c r="C37" s="137"/>
      <c r="D37" s="137"/>
      <c r="E37" s="140"/>
    </row>
    <row r="39" spans="2:5">
      <c r="C39" s="137"/>
      <c r="D39" s="137"/>
      <c r="E39" s="140"/>
    </row>
    <row r="40" spans="2:5">
      <c r="C40" s="137"/>
      <c r="D40" s="137"/>
      <c r="E40" s="140"/>
    </row>
    <row r="41" spans="2:5">
      <c r="C41" s="137"/>
      <c r="D41" s="137"/>
      <c r="E41" s="140"/>
    </row>
    <row r="42" spans="2:5">
      <c r="C42" s="137"/>
      <c r="D42" s="137"/>
      <c r="E42" s="140"/>
    </row>
    <row r="43" spans="2:5">
      <c r="C43" s="137"/>
      <c r="D43" s="137"/>
      <c r="E43" s="140"/>
    </row>
    <row r="44" spans="2:5">
      <c r="C44" s="137"/>
      <c r="D44" s="137"/>
      <c r="E44" s="140"/>
    </row>
    <row r="45" spans="2:5">
      <c r="C45" s="137"/>
      <c r="D45" s="137"/>
      <c r="E45" s="140"/>
    </row>
    <row r="46" spans="2:5">
      <c r="C46" s="137"/>
      <c r="D46" s="137"/>
      <c r="E46" s="140"/>
    </row>
  </sheetData>
  <mergeCells count="9">
    <mergeCell ref="A27:E27"/>
    <mergeCell ref="A28:C28"/>
    <mergeCell ref="A20:A24"/>
    <mergeCell ref="A5:C6"/>
    <mergeCell ref="A1:E1"/>
    <mergeCell ref="A16:C16"/>
    <mergeCell ref="A17:C17"/>
    <mergeCell ref="A19:B19"/>
    <mergeCell ref="A25:B25"/>
  </mergeCells>
  <dataValidations count="2">
    <dataValidation type="list" allowBlank="1" showInputMessage="1" showErrorMessage="1" sqref="D15" xr:uid="{00000000-0002-0000-4800-000000000000}">
      <formula1>$I$2:$I$3</formula1>
    </dataValidation>
    <dataValidation type="list" allowBlank="1" showInputMessage="1" showErrorMessage="1" sqref="D16" xr:uid="{00000000-0002-0000-4800-000001000000}">
      <formula1>$K$8:$K$13</formula1>
    </dataValidation>
  </dataValidations>
  <pageMargins left="0.7" right="0.7" top="0.75" bottom="0.75" header="0.3" footer="0.3"/>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71fe4d25-ed97-48d7-bdd0-cc8503c9b275">
      <Terms xmlns="http://schemas.microsoft.com/office/infopath/2007/PartnerControls"/>
    </lcf76f155ced4ddcb4097134ff3c332f>
    <TaxCatchAll xmlns="4f566056-1377-4c68-8b30-4b2d3ea245bb" xsi:nil="true"/>
  </documentManagement>
</p:properties>
</file>

<file path=customXml/item4.xml><?xml version="1.0" encoding="utf-8"?>
<ct:contentTypeSchema xmlns:ct="http://schemas.microsoft.com/office/2006/metadata/contentType" xmlns:ma="http://schemas.microsoft.com/office/2006/metadata/properties/metaAttributes" ct:_="" ma:_="" ma:contentTypeName="Document" ma:contentTypeID="0x0101004F8539635EE5E748A7BEB30AE59EA28B" ma:contentTypeVersion="14" ma:contentTypeDescription="Create a new document." ma:contentTypeScope="" ma:versionID="cbe7318848403565b7d8d166680dc620">
  <xsd:schema xmlns:xsd="http://www.w3.org/2001/XMLSchema" xmlns:xs="http://www.w3.org/2001/XMLSchema" xmlns:p="http://schemas.microsoft.com/office/2006/metadata/properties" xmlns:ns2="71fe4d25-ed97-48d7-bdd0-cc8503c9b275" xmlns:ns3="4f566056-1377-4c68-8b30-4b2d3ea245bb" targetNamespace="http://schemas.microsoft.com/office/2006/metadata/properties" ma:root="true" ma:fieldsID="39c0ed6ab97b7b8dbda7d0244e335ef0" ns2:_="" ns3:_="">
    <xsd:import namespace="71fe4d25-ed97-48d7-bdd0-cc8503c9b275"/>
    <xsd:import namespace="4f566056-1377-4c68-8b30-4b2d3ea245bb"/>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AutoTags" minOccurs="0"/>
                <xsd:element ref="ns2:MediaServiceDateTaken" minOccurs="0"/>
                <xsd:element ref="ns2:MediaServiceOCR" minOccurs="0"/>
                <xsd:element ref="ns2:MediaServiceGenerationTime" minOccurs="0"/>
                <xsd:element ref="ns2:MediaServiceEventHashCode" minOccurs="0"/>
                <xsd:element ref="ns2:lcf76f155ced4ddcb4097134ff3c332f" minOccurs="0"/>
                <xsd:element ref="ns3:TaxCatchAll"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1fe4d25-ed97-48d7-bdd0-cc8503c9b275" elementFormDefault="qualified">
    <xsd:import namespace="http://schemas.microsoft.com/office/2006/documentManagement/types"/>
    <xsd:import namespace="http://schemas.microsoft.com/office/infopath/2007/PartnerControls"/>
    <xsd:element name="MediaServiceMetadata" ma:index="8" nillable="true" ma:displayName="MediaServiceMetadata" ma:description="" ma:hidden="true" ma:internalName="MediaServiceMetadata" ma:readOnly="true">
      <xsd:simpleType>
        <xsd:restriction base="dms:Note"/>
      </xsd:simpleType>
    </xsd:element>
    <xsd:element name="MediaServiceFastMetadata" ma:index="9" nillable="true" ma:displayName="MediaServiceFastMetadata" ma:description="" ma:hidden="true" ma:internalName="MediaServiceFastMetadata" ma:readOnly="true">
      <xsd:simpleType>
        <xsd:restriction base="dms:Note"/>
      </xsd:simpleType>
    </xsd:element>
    <xsd:element name="MediaServiceAutoTags" ma:index="12" nillable="true" ma:displayName="MediaServiceAutoTags" ma:description="" ma:internalName="MediaServiceAutoTags" ma:readOnly="true">
      <xsd:simpleType>
        <xsd:restriction base="dms:Text"/>
      </xsd:simpleType>
    </xsd:element>
    <xsd:element name="MediaServiceDateTaken" ma:index="13" nillable="true" ma:displayName="MediaServiceDateTaken" ma:description="" ma:hidden="true" ma:internalName="MediaServiceDateTaken" ma:readOnly="true">
      <xsd:simpleType>
        <xsd:restriction base="dms:Text"/>
      </xsd:simpleType>
    </xsd:element>
    <xsd:element name="MediaServiceOCR" ma:index="14" nillable="true" ma:displayName="MediaServiceOCR"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lcf76f155ced4ddcb4097134ff3c332f" ma:index="18" nillable="true" ma:taxonomy="true" ma:internalName="lcf76f155ced4ddcb4097134ff3c332f" ma:taxonomyFieldName="MediaServiceImageTags" ma:displayName="Image Tags" ma:readOnly="false" ma:fieldId="{5cf76f15-5ced-4ddc-b409-7134ff3c332f}" ma:taxonomyMulti="true" ma:sspId="0d2554a9-8ab4-474f-b9bc-49e76b0be35e"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0" nillable="true" ma:displayName="MediaServiceObjectDetectorVersions" ma:hidden="true" ma:indexed="true" ma:internalName="MediaServiceObjectDetectorVersions" ma:readOnly="true">
      <xsd:simpleType>
        <xsd:restriction base="dms:Text"/>
      </xsd:simpleType>
    </xsd:element>
    <xsd:element name="MediaServiceSearchProperties" ma:index="21"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4f566056-1377-4c68-8b30-4b2d3ea245bb" elementFormDefault="qualified">
    <xsd:import namespace="http://schemas.microsoft.com/office/2006/documentManagement/types"/>
    <xsd:import namespace="http://schemas.microsoft.com/office/infopath/2007/PartnerControls"/>
    <xsd:element name="SharedWithUsers" ma:index="10"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description="" ma:internalName="SharedWithDetails" ma:readOnly="true">
      <xsd:simpleType>
        <xsd:restriction base="dms:Note">
          <xsd:maxLength value="255"/>
        </xsd:restriction>
      </xsd:simpleType>
    </xsd:element>
    <xsd:element name="TaxCatchAll" ma:index="19" nillable="true" ma:displayName="Taxonomy Catch All Column" ma:hidden="true" ma:list="{3123b8c5-f3f7-41e8-8c4a-69a6086c74e5}" ma:internalName="TaxCatchAll" ma:showField="CatchAllData" ma:web="4f566056-1377-4c68-8b30-4b2d3ea245bb">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F080EDF4-B32F-441C-87EA-5332038B3216}"/>
</file>

<file path=customXml/itemProps2.xml><?xml version="1.0" encoding="utf-8"?>
<ds:datastoreItem xmlns:ds="http://schemas.openxmlformats.org/officeDocument/2006/customXml" ds:itemID="{60E1DA12-C519-4086-AC75-2547B375AB66}"/>
</file>

<file path=customXml/itemProps3.xml><?xml version="1.0" encoding="utf-8"?>
<ds:datastoreItem xmlns:ds="http://schemas.openxmlformats.org/officeDocument/2006/customXml" ds:itemID="{CA0A6FA2-E93B-44C3-84C3-DE3ADB4194B7}"/>
</file>

<file path=customXml/itemProps4.xml><?xml version="1.0" encoding="utf-8"?>
<ds:datastoreItem xmlns:ds="http://schemas.openxmlformats.org/officeDocument/2006/customXml" ds:itemID="{6A022237-B38D-4B9F-8CFF-8263F38DEEBD}"/>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HaoQuang</dc:creator>
  <cp:keywords/>
  <dc:description/>
  <cp:lastModifiedBy/>
  <cp:revision/>
  <dcterms:created xsi:type="dcterms:W3CDTF">2017-04-21T05:12:00Z</dcterms:created>
  <dcterms:modified xsi:type="dcterms:W3CDTF">2025-04-09T08:37:18Z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0x0101004F8539635EE5E748A7BEB30AE59EA28B</vt:lpwstr>
  </property>
  <property fmtid="{D5CDD505-2E9C-101B-9397-08002B2CF9AE}" pid="3" name="MediaServiceImageTags">
    <vt:lpwstr/>
  </property>
  <property fmtid="{D5CDD505-2E9C-101B-9397-08002B2CF9AE}" pid="4" name="ICV">
    <vt:lpwstr>C5C1F0B8E681469D8A632DE5D34DAB6D_12</vt:lpwstr>
  </property>
  <property fmtid="{D5CDD505-2E9C-101B-9397-08002B2CF9AE}" pid="5" name="KSOProductBuildVer">
    <vt:lpwstr>1033-12.2.0.19805</vt:lpwstr>
  </property>
</Properties>
</file>